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7.xml" ContentType="application/vnd.openxmlformats-officedocument.drawing+xml"/>
  <Override PartName="/xl/drawings/drawing8.xml" ContentType="application/vnd.openxmlformats-officedocument.drawing+xml"/>
  <Override PartName="/xl/tables/table5.xml" ContentType="application/vnd.openxmlformats-officedocument.spreadsheetml.table+xml"/>
  <Override PartName="/xl/drawings/drawing9.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drawings/drawing10.xml" ContentType="application/vnd.openxmlformats-officedocument.drawing+xml"/>
  <Override PartName="/xl/tables/table7.xml" ContentType="application/vnd.openxmlformats-officedocument.spreadsheetml.table+xml"/>
  <Override PartName="/xl/drawings/drawing11.xml" ContentType="application/vnd.openxmlformats-officedocument.drawing+xml"/>
  <Override PartName="/xl/tables/table8.xml" ContentType="application/vnd.openxmlformats-officedocument.spreadsheetml.table+xml"/>
  <Override PartName="/xl/drawings/drawing12.xml" ContentType="application/vnd.openxmlformats-officedocument.drawing+xml"/>
  <Override PartName="/xl/tables/table9.xml" ContentType="application/vnd.openxmlformats-officedocument.spreadsheetml.table+xml"/>
  <Override PartName="/xl/comments2.xml" ContentType="application/vnd.openxmlformats-officedocument.spreadsheetml.comments+xml"/>
  <Override PartName="/xl/drawings/drawing13.xml" ContentType="application/vnd.openxmlformats-officedocument.drawing+xml"/>
  <Override PartName="/xl/tables/table10.xml" ContentType="application/vnd.openxmlformats-officedocument.spreadsheetml.table+xml"/>
  <Override PartName="/xl/comments3.xml" ContentType="application/vnd.openxmlformats-officedocument.spreadsheetml.comments+xml"/>
  <Override PartName="/xl/drawings/drawing14.xml" ContentType="application/vnd.openxmlformats-officedocument.drawing+xml"/>
  <Override PartName="/xl/tables/table11.xml" ContentType="application/vnd.openxmlformats-officedocument.spreadsheetml.table+xml"/>
  <Override PartName="/xl/comments4.xml" ContentType="application/vnd.openxmlformats-officedocument.spreadsheetml.comments+xml"/>
  <Override PartName="/xl/drawings/drawing15.xml" ContentType="application/vnd.openxmlformats-officedocument.drawing+xml"/>
  <Override PartName="/xl/tables/table12.xml" ContentType="application/vnd.openxmlformats-officedocument.spreadsheetml.table+xml"/>
  <Override PartName="/xl/comments5.xml" ContentType="application/vnd.openxmlformats-officedocument.spreadsheetml.comments+xml"/>
  <Override PartName="/xl/drawings/drawing16.xml" ContentType="application/vnd.openxmlformats-officedocument.drawing+xml"/>
  <Override PartName="/xl/tables/table13.xml" ContentType="application/vnd.openxmlformats-officedocument.spreadsheetml.table+xml"/>
  <Override PartName="/xl/comments6.xml" ContentType="application/vnd.openxmlformats-officedocument.spreadsheetml.comments+xml"/>
  <Override PartName="/xl/drawings/drawing17.xml" ContentType="application/vnd.openxmlformats-officedocument.drawing+xml"/>
  <Override PartName="/xl/tables/table14.xml" ContentType="application/vnd.openxmlformats-officedocument.spreadsheetml.table+xml"/>
  <Override PartName="/xl/drawings/drawing18.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9.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20.xml" ContentType="application/vnd.openxmlformats-officedocument.drawing+xml"/>
  <Override PartName="/xl/ctrlProps/ctrlProp18.xml" ContentType="application/vnd.ms-excel.controlproperties+xml"/>
  <Override PartName="/xl/ctrlProps/ctrlProp19.xml" ContentType="application/vnd.ms-excel.controlproperties+xml"/>
  <Override PartName="/xl/drawings/drawing21.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22.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3.xml" ContentType="application/vnd.openxmlformats-officedocument.drawing+xml"/>
  <Override PartName="/xl/ctrlProps/ctrlProp24.xml" ContentType="application/vnd.ms-excel.controlproperties+xml"/>
  <Override PartName="/xl/drawings/drawing24.xml" ContentType="application/vnd.openxmlformats-officedocument.drawing+xml"/>
  <Override PartName="/xl/ctrlProps/ctrlProp25.xml" ContentType="application/vnd.ms-excel.controlproperties+xml"/>
  <Override PartName="/xl/drawings/drawing25.xml" ContentType="application/vnd.openxmlformats-officedocument.drawing+xml"/>
  <Override PartName="/xl/ctrlProps/ctrlProp26.xml" ContentType="application/vnd.ms-excel.controlproperties+xml"/>
  <Override PartName="/xl/drawings/drawing26.xml" ContentType="application/vnd.openxmlformats-officedocument.drawing+xml"/>
  <Override PartName="/xl/ctrlProps/ctrlProp27.xml" ContentType="application/vnd.ms-excel.controlproperties+xml"/>
  <Override PartName="/xl/drawings/drawing27.xml" ContentType="application/vnd.openxmlformats-officedocument.drawing+xml"/>
  <Override PartName="/xl/ctrlProps/ctrlProp28.xml" ContentType="application/vnd.ms-excel.controlproperties+xml"/>
  <Override PartName="/xl/drawings/drawing28.xml" ContentType="application/vnd.openxmlformats-officedocument.drawing+xml"/>
  <Override PartName="/xl/ctrlProps/ctrlProp29.xml" ContentType="application/vnd.ms-excel.controlproperties+xml"/>
  <Override PartName="/xl/drawings/drawing29.xml" ContentType="application/vnd.openxmlformats-officedocument.drawing+xml"/>
  <Override PartName="/xl/ctrlProps/ctrlProp30.xml" ContentType="application/vnd.ms-excel.controlproperties+xml"/>
  <Override PartName="/xl/drawings/drawing30.xml" ContentType="application/vnd.openxmlformats-officedocument.drawing+xml"/>
  <Override PartName="/xl/ctrlProps/ctrlProp31.xml" ContentType="application/vnd.ms-excel.controlproperties+xml"/>
  <Override PartName="/xl/drawings/drawing31.xml" ContentType="application/vnd.openxmlformats-officedocument.drawing+xml"/>
  <Override PartName="/xl/ctrlProps/ctrlProp32.xml" ContentType="application/vnd.ms-excel.controlproperties+xml"/>
  <Override PartName="/xl/drawings/drawing32.xml" ContentType="application/vnd.openxmlformats-officedocument.drawing+xml"/>
  <Override PartName="/xl/ctrlProps/ctrlProp33.xml" ContentType="application/vnd.ms-excel.controlproperties+xml"/>
  <Override PartName="/xl/drawings/drawing33.xml" ContentType="application/vnd.openxmlformats-officedocument.drawing+xml"/>
  <Override PartName="/xl/ctrlProps/ctrlProp34.xml" ContentType="application/vnd.ms-excel.controlproperties+xml"/>
  <Override PartName="/xl/drawings/drawing34.xml" ContentType="application/vnd.openxmlformats-officedocument.drawing+xml"/>
  <Override PartName="/xl/ctrlProps/ctrlProp35.xml" ContentType="application/vnd.ms-excel.controlproperties+xml"/>
  <Override PartName="/xl/drawings/drawing35.xml" ContentType="application/vnd.openxmlformats-officedocument.drawing+xml"/>
  <Override PartName="/xl/ctrlProps/ctrlProp36.xml" ContentType="application/vnd.ms-excel.controlproperties+xml"/>
  <Override PartName="/xl/drawings/drawing36.xml" ContentType="application/vnd.openxmlformats-officedocument.drawing+xml"/>
  <Override PartName="/xl/ctrlProps/ctrlProp37.xml" ContentType="application/vnd.ms-excel.controlproperties+xml"/>
  <Override PartName="/xl/drawings/drawing37.xml" ContentType="application/vnd.openxmlformats-officedocument.drawing+xml"/>
  <Override PartName="/xl/ctrlProps/ctrlProp38.xml" ContentType="application/vnd.ms-excel.controlproperties+xml"/>
  <Override PartName="/xl/drawings/drawing38.xml" ContentType="application/vnd.openxmlformats-officedocument.drawing+xml"/>
  <Override PartName="/xl/ctrlProps/ctrlProp39.xml" ContentType="application/vnd.ms-excel.controlproperties+xml"/>
  <Override PartName="/xl/drawings/drawing39.xml" ContentType="application/vnd.openxmlformats-officedocument.drawing+xml"/>
  <Override PartName="/xl/ctrlProps/ctrlProp40.xml" ContentType="application/vnd.ms-excel.controlproperties+xml"/>
  <Override PartName="/xl/drawings/drawing40.xml" ContentType="application/vnd.openxmlformats-officedocument.drawing+xml"/>
  <Override PartName="/xl/ctrlProps/ctrlProp41.xml" ContentType="application/vnd.ms-excel.controlproperties+xml"/>
  <Override PartName="/xl/drawings/drawing41.xml" ContentType="application/vnd.openxmlformats-officedocument.drawing+xml"/>
  <Override PartName="/xl/ctrlProps/ctrlProp42.xml" ContentType="application/vnd.ms-excel.controlproperties+xml"/>
  <Override PartName="/xl/drawings/drawing42.xml" ContentType="application/vnd.openxmlformats-officedocument.drawing+xml"/>
  <Override PartName="/xl/ctrlProps/ctrlProp43.xml" ContentType="application/vnd.ms-excel.controlproperties+xml"/>
  <Override PartName="/xl/drawings/drawing43.xml" ContentType="application/vnd.openxmlformats-officedocument.drawing+xml"/>
  <Override PartName="/xl/ctrlProps/ctrlProp44.xml" ContentType="application/vnd.ms-excel.controlproperties+xml"/>
  <Override PartName="/xl/drawings/drawing44.xml" ContentType="application/vnd.openxmlformats-officedocument.drawing+xml"/>
  <Override PartName="/xl/ctrlProps/ctrlProp45.xml" ContentType="application/vnd.ms-excel.controlproperties+xml"/>
  <Override PartName="/xl/drawings/drawing45.xml" ContentType="application/vnd.openxmlformats-officedocument.drawing+xml"/>
  <Override PartName="/xl/ctrlProps/ctrlProp46.xml" ContentType="application/vnd.ms-excel.controlproperties+xml"/>
  <Override PartName="/xl/drawings/drawing46.xml" ContentType="application/vnd.openxmlformats-officedocument.drawing+xml"/>
  <Override PartName="/xl/ctrlProps/ctrlProp47.xml" ContentType="application/vnd.ms-excel.controlproperties+xml"/>
  <Override PartName="/xl/drawings/drawing47.xml" ContentType="application/vnd.openxmlformats-officedocument.drawing+xml"/>
  <Override PartName="/xl/ctrlProps/ctrlProp48.xml" ContentType="application/vnd.ms-excel.controlproperties+xml"/>
  <Override PartName="/xl/drawings/drawing48.xml" ContentType="application/vnd.openxmlformats-officedocument.drawing+xml"/>
  <Override PartName="/xl/ctrlProps/ctrlProp49.xml" ContentType="application/vnd.ms-excel.controlproperties+xml"/>
  <Override PartName="/xl/drawings/drawing49.xml" ContentType="application/vnd.openxmlformats-officedocument.drawing+xml"/>
  <Override PartName="/xl/ctrlProps/ctrlProp50.xml" ContentType="application/vnd.ms-excel.controlproperties+xml"/>
  <Override PartName="/xl/drawings/drawing50.xml" ContentType="application/vnd.openxmlformats-officedocument.drawing+xml"/>
  <Override PartName="/xl/ctrlProps/ctrlProp51.xml" ContentType="application/vnd.ms-excel.controlproperties+xml"/>
  <Override PartName="/xl/drawings/drawing51.xml" ContentType="application/vnd.openxmlformats-officedocument.drawing+xml"/>
  <Override PartName="/xl/ctrlProps/ctrlProp52.xml" ContentType="application/vnd.ms-excel.controlproperties+xml"/>
  <Override PartName="/xl/drawings/drawing52.xml" ContentType="application/vnd.openxmlformats-officedocument.drawing+xml"/>
  <Override PartName="/xl/ctrlProps/ctrlProp53.xml" ContentType="application/vnd.ms-excel.controlproperties+xml"/>
  <Override PartName="/xl/drawings/drawing53.xml" ContentType="application/vnd.openxmlformats-officedocument.drawing+xml"/>
  <Override PartName="/xl/ctrlProps/ctrlProp54.xml" ContentType="application/vnd.ms-excel.controlproperties+xml"/>
  <Override PartName="/xl/drawings/drawing54.xml" ContentType="application/vnd.openxmlformats-officedocument.drawing+xml"/>
  <Override PartName="/xl/ctrlProps/ctrlProp5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cantos\"/>
    </mc:Choice>
  </mc:AlternateContent>
  <xr:revisionPtr revIDLastSave="0" documentId="13_ncr:1_{2768E41D-CFBC-4E0E-AF93-96AFDD2DBEE9}" xr6:coauthVersionLast="47" xr6:coauthVersionMax="47" xr10:uidLastSave="{00000000-0000-0000-0000-000000000000}"/>
  <bookViews>
    <workbookView xWindow="51480" yWindow="-120" windowWidth="38640" windowHeight="21120" tabRatio="919" firstSheet="47" activeTab="54" xr2:uid="{C4F98A60-BE26-49E4-8B31-84369DED5F47}"/>
  </bookViews>
  <sheets>
    <sheet name="Indice" sheetId="28" r:id="rId1"/>
    <sheet name="HIMNO A LA CARIDAD" sheetId="360" r:id="rId2"/>
    <sheet name="b2" sheetId="343" r:id="rId3"/>
    <sheet name="BOCETO" sheetId="337" r:id="rId4"/>
    <sheet name="List" sheetId="238" r:id="rId5"/>
    <sheet name="URL" sheetId="120" r:id="rId6"/>
    <sheet name="CAMBIANDO LOS CANTOS" sheetId="240" r:id="rId7"/>
    <sheet name="CANTO DE MOISES" sheetId="242" r:id="rId8"/>
    <sheet name="Scripts mains" sheetId="14" r:id="rId9"/>
    <sheet name="Indice Canto" sheetId="1" r:id="rId10"/>
    <sheet name="data-Cantos" sheetId="44" r:id="rId11"/>
    <sheet name="creando Directorios" sheetId="65" r:id="rId12"/>
    <sheet name="Find bk2" sheetId="4" r:id="rId13"/>
    <sheet name="Codigo Canto" sheetId="2" r:id="rId14"/>
    <sheet name="Codigo" sheetId="335" r:id="rId15"/>
    <sheet name="Buscador" sheetId="332" r:id="rId16"/>
    <sheet name="Buscador (fail1)" sheetId="331" r:id="rId17"/>
    <sheet name="Buscador (fail2)" sheetId="330" r:id="rId18"/>
    <sheet name="Indice Backups" sheetId="3" r:id="rId19"/>
    <sheet name="A LA VÍCTIMA PASCUAL" sheetId="338" r:id="rId20"/>
    <sheet name="A NADIE DEMOS OCASIÓN DE TROPIE" sheetId="339" r:id="rId21"/>
    <sheet name="A TI LEVANTO MIS OJOS" sheetId="340" r:id="rId22"/>
    <sheet name="A TI, SEÑOR, EN MI CLAMOR IMPLO" sheetId="336" r:id="rId23"/>
    <sheet name="A TI, SEÑOR, LEVANTO MI ALMA" sheetId="341" r:id="rId24"/>
    <sheet name="A TI, SEÑOR, SE DEBE LA ALABANZ" sheetId="348" r:id="rId25"/>
    <sheet name="ABBÁ, PADRE" sheetId="345" r:id="rId26"/>
    <sheet name="ABRAHAM" sheetId="346" r:id="rId27"/>
    <sheet name="ACLAMAD AL SEÑOR" sheetId="347" r:id="rId28"/>
    <sheet name="AL DESPERTAR" sheetId="349" r:id="rId29"/>
    <sheet name="ALABAD AL SEÑOR EN EL CIELO" sheetId="350" r:id="rId30"/>
    <sheet name="ALEGRÍA, HA NACIDO EL SALVADOR" sheetId="351" r:id="rId31"/>
    <sheet name="ALELUYA, ALABAD AL SEÑOR " sheetId="352" r:id="rId32"/>
    <sheet name="ALELUYA, BENDECID AL SEÑOR" sheetId="353" r:id="rId33"/>
    <sheet name="ALELUYA, YA LLEGÓ EL REINO" sheetId="354" r:id="rId34"/>
    <sheet name="ALZAOS, PUERTAS" sheetId="355" r:id="rId35"/>
    <sheet name="AMÉN, AMÉN, AMÉN" sheetId="357" r:id="rId36"/>
    <sheet name="AMO AL SEÑOR" sheetId="358" r:id="rId37"/>
    <sheet name="AQUEDAH" sheetId="359" r:id="rId38"/>
    <sheet name="ASÍ HABLA EL AMÉN" sheetId="361" r:id="rId39"/>
    <sheet name="AVE MARÍA I" sheetId="362" r:id="rId40"/>
    <sheet name="AVE MARÍA II" sheetId="363" r:id="rId41"/>
    <sheet name="BABILONIA CRIMINAL" sheetId="364" r:id="rId42"/>
    <sheet name="BALAAM" sheetId="365" r:id="rId43"/>
    <sheet name="BENDECIRÉ AL SEÑOR EN TODO TIEM" sheetId="366" r:id="rId44"/>
    <sheet name="BENDICE, ALMA MÍA, A YAHVEH" sheetId="367" r:id="rId45"/>
    <sheet name="BENDITA ERES TÚ, MARÍA" sheetId="368" r:id="rId46"/>
    <sheet name="BENDITO ERES, SEÑOR " sheetId="369" r:id="rId47"/>
    <sheet name="BENDITO SEA DIOS" sheetId="370" r:id="rId48"/>
    <sheet name="BENEDICTUS" sheetId="371" r:id="rId49"/>
    <sheet name="CANTAD A DIOS" sheetId="372" r:id="rId50"/>
    <sheet name="CANTAD AL SEÑOR" sheetId="373" r:id="rId51"/>
    <sheet name="CÁNTICO DE LOS TRES JÓVENES" sheetId="374" r:id="rId52"/>
    <sheet name="CANTO DE MOISÉS" sheetId="375" r:id="rId53"/>
    <sheet name="CARITAS CHRISTI URGET NOS" sheetId="376" r:id="rId54"/>
    <sheet name="CAMEN 63" sheetId="377" r:id="rId55"/>
    <sheet name="MARIA, MADRE MÍA" sheetId="344" r:id="rId56"/>
  </sheets>
  <functionGroups builtInGroupCount="19"/>
  <definedNames>
    <definedName name="_xleta.IF" hidden="1" xlm="1">#NAME?</definedName>
    <definedName name="_xleta.INDIRECT" hidden="1" xlm="1">#NAME?</definedName>
    <definedName name="_xleta.LEFT" hidden="1" xlm="1">#NAME?</definedName>
    <definedName name="_xleta.TYPE" hidden="1" xlm="1">#NAME?</definedName>
    <definedName name="_xlpm.acc" hidden="1" xlm="1">#NAME?</definedName>
    <definedName name="_xlpm.acum" hidden="1" xlm="1">#NAME?</definedName>
    <definedName name="_xlpm.caracter" hidden="1" xlm="1">#NAME?</definedName>
    <definedName name="_xlpm.caracteres" hidden="1" xlm="1">#NAME?</definedName>
    <definedName name="_xlpm.i" hidden="1" xlm="1">#NAME?</definedName>
    <definedName name="_xlpm.reemplazos" hidden="1" xlm="1">#NAME?</definedName>
    <definedName name="_xlpm.texto" hidden="1" xlm="1">#NAME?</definedName>
    <definedName name="_xlpm.texto_limpio" hidden="1" xlm="1">#NAME?</definedName>
    <definedName name="_xlnm.Print_Area" localSheetId="0">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65" i="377" l="1"/>
  <c r="AI65" i="377"/>
  <c r="AN65" i="377" s="1"/>
  <c r="AD65" i="377"/>
  <c r="AB65" i="377"/>
  <c r="AF65" i="377" s="1"/>
  <c r="AA65" i="377"/>
  <c r="Z65" i="377"/>
  <c r="W65" i="377"/>
  <c r="V65" i="377"/>
  <c r="U65" i="377"/>
  <c r="X65" i="377" s="1"/>
  <c r="P65" i="377"/>
  <c r="N65" i="377"/>
  <c r="O65" i="377" s="1"/>
  <c r="AN64" i="377"/>
  <c r="AM64" i="377"/>
  <c r="AK64" i="377"/>
  <c r="AI64" i="377"/>
  <c r="AJ64" i="377" s="1"/>
  <c r="AD64" i="377"/>
  <c r="AC64" i="377"/>
  <c r="AB64" i="377"/>
  <c r="AA64" i="377" s="1"/>
  <c r="W64" i="377"/>
  <c r="U64" i="377"/>
  <c r="T64" i="377" s="1"/>
  <c r="S64" i="377"/>
  <c r="R64" i="377"/>
  <c r="Q64" i="377"/>
  <c r="P64" i="377"/>
  <c r="O64" i="377"/>
  <c r="N64" i="377"/>
  <c r="M64" i="377" s="1"/>
  <c r="AN63" i="377"/>
  <c r="AM63" i="377"/>
  <c r="AL63" i="377"/>
  <c r="AK63" i="377"/>
  <c r="AJ63" i="377"/>
  <c r="AI63" i="377"/>
  <c r="AH63" i="377" s="1"/>
  <c r="AD63" i="377"/>
  <c r="AB63" i="377"/>
  <c r="AG63" i="377" s="1"/>
  <c r="W63" i="377"/>
  <c r="U63" i="377"/>
  <c r="Z63" i="377" s="1"/>
  <c r="P63" i="377"/>
  <c r="N63" i="377"/>
  <c r="R63" i="377" s="1"/>
  <c r="AK62" i="377"/>
  <c r="AI62" i="377"/>
  <c r="AM62" i="377" s="1"/>
  <c r="AH62" i="377"/>
  <c r="AG62" i="377"/>
  <c r="AD62" i="377"/>
  <c r="AC62" i="377"/>
  <c r="AB62" i="377"/>
  <c r="AE62" i="377" s="1"/>
  <c r="W62" i="377"/>
  <c r="U62" i="377"/>
  <c r="V62" i="377" s="1"/>
  <c r="S62" i="377"/>
  <c r="R62" i="377"/>
  <c r="Q62" i="377"/>
  <c r="P62" i="377"/>
  <c r="N62" i="377"/>
  <c r="O62" i="377" s="1"/>
  <c r="M62" i="377"/>
  <c r="AK47" i="377"/>
  <c r="AI47" i="377"/>
  <c r="AN47" i="377" s="1"/>
  <c r="AD47" i="377"/>
  <c r="AB47" i="377"/>
  <c r="AC47" i="377" s="1"/>
  <c r="W47" i="377"/>
  <c r="U47" i="377"/>
  <c r="V47" i="377" s="1"/>
  <c r="P47" i="377"/>
  <c r="N47" i="377"/>
  <c r="M47" i="377" s="1"/>
  <c r="AK46" i="377"/>
  <c r="AI46" i="377"/>
  <c r="AN46" i="377" s="1"/>
  <c r="AD46" i="377"/>
  <c r="AB46" i="377"/>
  <c r="AA46" i="377" s="1"/>
  <c r="W46" i="377"/>
  <c r="U46" i="377"/>
  <c r="T46" i="377" s="1"/>
  <c r="P46" i="377"/>
  <c r="N46" i="377"/>
  <c r="S46" i="377" s="1"/>
  <c r="AK45" i="377"/>
  <c r="AI45" i="377"/>
  <c r="AH45" i="377" s="1"/>
  <c r="AD45" i="377"/>
  <c r="AB45" i="377"/>
  <c r="AG45" i="377" s="1"/>
  <c r="W45" i="377"/>
  <c r="U45" i="377"/>
  <c r="Z45" i="377" s="1"/>
  <c r="P45" i="377"/>
  <c r="N45" i="377"/>
  <c r="R45" i="377" s="1"/>
  <c r="AK44" i="377"/>
  <c r="AI44" i="377"/>
  <c r="AN44" i="377" s="1"/>
  <c r="AD44" i="377"/>
  <c r="AB44" i="377"/>
  <c r="AF44" i="377" s="1"/>
  <c r="W44" i="377"/>
  <c r="U44" i="377"/>
  <c r="T44" i="377" s="1"/>
  <c r="P44" i="377"/>
  <c r="N44" i="377"/>
  <c r="O44" i="377" s="1"/>
  <c r="AK43" i="377"/>
  <c r="AI43" i="377"/>
  <c r="AL43" i="377" s="1"/>
  <c r="AD43" i="377"/>
  <c r="AB43" i="377"/>
  <c r="AC43" i="377" s="1"/>
  <c r="W43" i="377"/>
  <c r="U43" i="377"/>
  <c r="T43" i="377" s="1"/>
  <c r="P43" i="377"/>
  <c r="N43" i="377"/>
  <c r="M43" i="377" s="1"/>
  <c r="A43" i="377"/>
  <c r="A44" i="377" s="1"/>
  <c r="A45" i="377" s="1"/>
  <c r="A46" i="377" s="1"/>
  <c r="A47" i="377" s="1"/>
  <c r="AK60" i="377"/>
  <c r="AI60" i="377"/>
  <c r="AH60" i="377" s="1"/>
  <c r="AD60" i="377"/>
  <c r="AB60" i="377"/>
  <c r="AG60" i="377" s="1"/>
  <c r="W60" i="377"/>
  <c r="U60" i="377"/>
  <c r="X60" i="377" s="1"/>
  <c r="P60" i="377"/>
  <c r="N60" i="377"/>
  <c r="M60" i="377" s="1"/>
  <c r="AK59" i="377"/>
  <c r="AI59" i="377"/>
  <c r="AL59" i="377" s="1"/>
  <c r="AD59" i="377"/>
  <c r="AB59" i="377"/>
  <c r="AA59" i="377" s="1"/>
  <c r="W59" i="377"/>
  <c r="U59" i="377"/>
  <c r="X59" i="377" s="1"/>
  <c r="P59" i="377"/>
  <c r="N59" i="377"/>
  <c r="AK58" i="377"/>
  <c r="AI58" i="377"/>
  <c r="AL58" i="377" s="1"/>
  <c r="AD58" i="377"/>
  <c r="AB58" i="377"/>
  <c r="W58" i="377"/>
  <c r="U58" i="377"/>
  <c r="V58" i="377" s="1"/>
  <c r="P58" i="377"/>
  <c r="N58" i="377"/>
  <c r="M58" i="377" s="1"/>
  <c r="AK57" i="377"/>
  <c r="AI57" i="377"/>
  <c r="AJ57" i="377" s="1"/>
  <c r="AD57" i="377"/>
  <c r="AB57" i="377"/>
  <c r="AG57" i="377" s="1"/>
  <c r="W57" i="377"/>
  <c r="U57" i="377"/>
  <c r="Z57" i="377" s="1"/>
  <c r="P57" i="377"/>
  <c r="N57" i="377"/>
  <c r="M57" i="377" s="1"/>
  <c r="AK55" i="377"/>
  <c r="AI55" i="377"/>
  <c r="AN55" i="377" s="1"/>
  <c r="AD55" i="377"/>
  <c r="AB55" i="377"/>
  <c r="AF55" i="377" s="1"/>
  <c r="W55" i="377"/>
  <c r="U55" i="377"/>
  <c r="Y55" i="377" s="1"/>
  <c r="P55" i="377"/>
  <c r="N55" i="377"/>
  <c r="R55" i="377" s="1"/>
  <c r="AK54" i="377"/>
  <c r="AI54" i="377"/>
  <c r="AL54" i="377" s="1"/>
  <c r="AD54" i="377"/>
  <c r="AB54" i="377"/>
  <c r="AF54" i="377" s="1"/>
  <c r="W54" i="377"/>
  <c r="U54" i="377"/>
  <c r="T54" i="377" s="1"/>
  <c r="P54" i="377"/>
  <c r="N54" i="377"/>
  <c r="R54" i="377" s="1"/>
  <c r="AK53" i="377"/>
  <c r="AI53" i="377"/>
  <c r="AM53" i="377" s="1"/>
  <c r="AD53" i="377"/>
  <c r="AB53" i="377"/>
  <c r="AF53" i="377" s="1"/>
  <c r="W53" i="377"/>
  <c r="U53" i="377"/>
  <c r="T53" i="377" s="1"/>
  <c r="P53" i="377"/>
  <c r="N53" i="377"/>
  <c r="S53" i="377" s="1"/>
  <c r="AK51" i="377"/>
  <c r="AI51" i="377"/>
  <c r="AN51" i="377" s="1"/>
  <c r="AD51" i="377"/>
  <c r="AB51" i="377"/>
  <c r="AE51" i="377" s="1"/>
  <c r="W51" i="377"/>
  <c r="U51" i="377"/>
  <c r="P51" i="377"/>
  <c r="N51" i="377"/>
  <c r="R51" i="377" s="1"/>
  <c r="AK50" i="377"/>
  <c r="AI50" i="377"/>
  <c r="AN50" i="377" s="1"/>
  <c r="AD50" i="377"/>
  <c r="AB50" i="377"/>
  <c r="AA50" i="377" s="1"/>
  <c r="W50" i="377"/>
  <c r="U50" i="377"/>
  <c r="P50" i="377"/>
  <c r="N50" i="377"/>
  <c r="R50" i="377" s="1"/>
  <c r="A50" i="377"/>
  <c r="A51" i="377" s="1"/>
  <c r="A53" i="377" s="1"/>
  <c r="A54" i="377" s="1"/>
  <c r="A55" i="377" s="1"/>
  <c r="A57" i="377" s="1"/>
  <c r="A58" i="377" s="1"/>
  <c r="A59" i="377" s="1"/>
  <c r="A60" i="377" s="1"/>
  <c r="AK49" i="377"/>
  <c r="AI49" i="377"/>
  <c r="AD49" i="377"/>
  <c r="AB49" i="377"/>
  <c r="AF49" i="377" s="1"/>
  <c r="W49" i="377"/>
  <c r="U49" i="377"/>
  <c r="Y49" i="377" s="1"/>
  <c r="P49" i="377"/>
  <c r="N49" i="377"/>
  <c r="R49" i="377" s="1"/>
  <c r="AK48" i="377"/>
  <c r="AI48" i="377"/>
  <c r="AM48" i="377" s="1"/>
  <c r="AD48" i="377"/>
  <c r="AB48" i="377"/>
  <c r="AG48" i="377" s="1"/>
  <c r="W48" i="377"/>
  <c r="U48" i="377"/>
  <c r="Y48" i="377" s="1"/>
  <c r="P48" i="377"/>
  <c r="N48" i="377"/>
  <c r="AK41" i="377"/>
  <c r="AI41" i="377"/>
  <c r="AJ41" i="377" s="1"/>
  <c r="AD41" i="377"/>
  <c r="AB41" i="377"/>
  <c r="AE41" i="377" s="1"/>
  <c r="W41" i="377"/>
  <c r="U41" i="377"/>
  <c r="T41" i="377" s="1"/>
  <c r="P41" i="377"/>
  <c r="N41" i="377"/>
  <c r="S41" i="377" s="1"/>
  <c r="AK40" i="377"/>
  <c r="AI40" i="377"/>
  <c r="AH40" i="377" s="1"/>
  <c r="AD40" i="377"/>
  <c r="AB40" i="377"/>
  <c r="AG40" i="377" s="1"/>
  <c r="W40" i="377"/>
  <c r="U40" i="377"/>
  <c r="Z40" i="377" s="1"/>
  <c r="P40" i="377"/>
  <c r="N40" i="377"/>
  <c r="R40" i="377" s="1"/>
  <c r="AK39" i="377"/>
  <c r="AI39" i="377"/>
  <c r="AN39" i="377" s="1"/>
  <c r="AD39" i="377"/>
  <c r="AB39" i="377"/>
  <c r="AF39" i="377" s="1"/>
  <c r="W39" i="377"/>
  <c r="U39" i="377"/>
  <c r="X39" i="377" s="1"/>
  <c r="P39" i="377"/>
  <c r="N39" i="377"/>
  <c r="O39" i="377" s="1"/>
  <c r="AK38" i="377"/>
  <c r="AI38" i="377"/>
  <c r="AL38" i="377" s="1"/>
  <c r="AD38" i="377"/>
  <c r="AB38" i="377"/>
  <c r="AC38" i="377" s="1"/>
  <c r="W38" i="377"/>
  <c r="U38" i="377"/>
  <c r="V38" i="377" s="1"/>
  <c r="P38" i="377"/>
  <c r="N38" i="377"/>
  <c r="O38" i="377" s="1"/>
  <c r="AK37" i="377"/>
  <c r="AI37" i="377"/>
  <c r="AJ37" i="377" s="1"/>
  <c r="AD37" i="377"/>
  <c r="AB37" i="377"/>
  <c r="AA37" i="377" s="1"/>
  <c r="W37" i="377"/>
  <c r="U37" i="377"/>
  <c r="T37" i="377" s="1"/>
  <c r="P37" i="377"/>
  <c r="N37" i="377"/>
  <c r="S37" i="377" s="1"/>
  <c r="AK36" i="377"/>
  <c r="AI36" i="377"/>
  <c r="AH36" i="377" s="1"/>
  <c r="AD36" i="377"/>
  <c r="AB36" i="377"/>
  <c r="AG36" i="377" s="1"/>
  <c r="W36" i="377"/>
  <c r="U36" i="377"/>
  <c r="Z36" i="377" s="1"/>
  <c r="P36" i="377"/>
  <c r="N36" i="377"/>
  <c r="R36" i="377" s="1"/>
  <c r="AK35" i="377"/>
  <c r="AI35" i="377"/>
  <c r="AN35" i="377" s="1"/>
  <c r="AD35" i="377"/>
  <c r="AB35" i="377"/>
  <c r="AF35" i="377" s="1"/>
  <c r="W35" i="377"/>
  <c r="U35" i="377"/>
  <c r="X35" i="377" s="1"/>
  <c r="P35" i="377"/>
  <c r="N35" i="377"/>
  <c r="O35" i="377" s="1"/>
  <c r="AK33" i="377"/>
  <c r="AI33" i="377"/>
  <c r="AL33" i="377" s="1"/>
  <c r="AD33" i="377"/>
  <c r="AB33" i="377"/>
  <c r="AC33" i="377" s="1"/>
  <c r="W33" i="377"/>
  <c r="U33" i="377"/>
  <c r="V33" i="377" s="1"/>
  <c r="P33" i="377"/>
  <c r="N33" i="377"/>
  <c r="S33" i="377" s="1"/>
  <c r="AK32" i="377"/>
  <c r="AI32" i="377"/>
  <c r="AJ32" i="377" s="1"/>
  <c r="AD32" i="377"/>
  <c r="AB32" i="377"/>
  <c r="AE32" i="377" s="1"/>
  <c r="W32" i="377"/>
  <c r="U32" i="377"/>
  <c r="T32" i="377" s="1"/>
  <c r="P32" i="377"/>
  <c r="N32" i="377"/>
  <c r="S32" i="377" s="1"/>
  <c r="AK31" i="377"/>
  <c r="AI31" i="377"/>
  <c r="AH31" i="377" s="1"/>
  <c r="AD31" i="377"/>
  <c r="AB31" i="377"/>
  <c r="AG31" i="377" s="1"/>
  <c r="W31" i="377"/>
  <c r="U31" i="377"/>
  <c r="Z31" i="377" s="1"/>
  <c r="P31" i="377"/>
  <c r="N31" i="377"/>
  <c r="R31" i="377" s="1"/>
  <c r="A31" i="377"/>
  <c r="A32" i="377" s="1"/>
  <c r="A33" i="377" s="1"/>
  <c r="A35" i="377" s="1"/>
  <c r="A36" i="377" s="1"/>
  <c r="A37" i="377" s="1"/>
  <c r="A38" i="377" s="1"/>
  <c r="A39" i="377" s="1"/>
  <c r="A40" i="377" s="1"/>
  <c r="A41" i="377" s="1"/>
  <c r="AK30" i="377"/>
  <c r="AI30" i="377"/>
  <c r="AN30" i="377" s="1"/>
  <c r="AD30" i="377"/>
  <c r="AB30" i="377"/>
  <c r="AF30" i="377" s="1"/>
  <c r="W30" i="377"/>
  <c r="U30" i="377"/>
  <c r="X30" i="377" s="1"/>
  <c r="P30" i="377"/>
  <c r="N30" i="377"/>
  <c r="O30" i="377" s="1"/>
  <c r="L18" i="377"/>
  <c r="L17" i="377"/>
  <c r="L15" i="377"/>
  <c r="L14" i="377"/>
  <c r="L13" i="377"/>
  <c r="L12" i="377"/>
  <c r="L30" i="344"/>
  <c r="L31" i="344"/>
  <c r="L32" i="344"/>
  <c r="L33" i="344"/>
  <c r="L34" i="344"/>
  <c r="L35" i="344"/>
  <c r="L36" i="344"/>
  <c r="L37" i="344"/>
  <c r="L38" i="344"/>
  <c r="L39" i="344"/>
  <c r="L40" i="344"/>
  <c r="L41" i="344"/>
  <c r="L42" i="344"/>
  <c r="L43" i="344"/>
  <c r="L15" i="344"/>
  <c r="L15" i="376"/>
  <c r="AK68" i="376"/>
  <c r="AI68" i="376"/>
  <c r="AJ68" i="376" s="1"/>
  <c r="AD68" i="376"/>
  <c r="AB68" i="376"/>
  <c r="AF68" i="376" s="1"/>
  <c r="W68" i="376"/>
  <c r="U68" i="376"/>
  <c r="Z68" i="376" s="1"/>
  <c r="P68" i="376"/>
  <c r="N68" i="376"/>
  <c r="Q68" i="376" s="1"/>
  <c r="AK67" i="376"/>
  <c r="AI67" i="376"/>
  <c r="AL67" i="376" s="1"/>
  <c r="AD67" i="376"/>
  <c r="AB67" i="376"/>
  <c r="AG67" i="376" s="1"/>
  <c r="W67" i="376"/>
  <c r="U67" i="376"/>
  <c r="Z67" i="376" s="1"/>
  <c r="P67" i="376"/>
  <c r="N67" i="376"/>
  <c r="S67" i="376" s="1"/>
  <c r="AK66" i="376"/>
  <c r="AI66" i="376"/>
  <c r="AL66" i="376" s="1"/>
  <c r="AD66" i="376"/>
  <c r="AB66" i="376"/>
  <c r="AC66" i="376" s="1"/>
  <c r="W66" i="376"/>
  <c r="U66" i="376"/>
  <c r="Z66" i="376" s="1"/>
  <c r="P66" i="376"/>
  <c r="N66" i="376"/>
  <c r="R66" i="376" s="1"/>
  <c r="AK50" i="376"/>
  <c r="AI50" i="376"/>
  <c r="AN50" i="376" s="1"/>
  <c r="AD50" i="376"/>
  <c r="AB50" i="376"/>
  <c r="AE50" i="376" s="1"/>
  <c r="W50" i="376"/>
  <c r="U50" i="376"/>
  <c r="V50" i="376" s="1"/>
  <c r="P50" i="376"/>
  <c r="N50" i="376"/>
  <c r="O50" i="376" s="1"/>
  <c r="AK49" i="376"/>
  <c r="AI49" i="376"/>
  <c r="AJ49" i="376" s="1"/>
  <c r="AD49" i="376"/>
  <c r="AB49" i="376"/>
  <c r="AA49" i="376" s="1"/>
  <c r="W49" i="376"/>
  <c r="U49" i="376"/>
  <c r="X49" i="376" s="1"/>
  <c r="P49" i="376"/>
  <c r="N49" i="376"/>
  <c r="R49" i="376" s="1"/>
  <c r="AK48" i="376"/>
  <c r="AI48" i="376"/>
  <c r="AN48" i="376" s="1"/>
  <c r="AD48" i="376"/>
  <c r="AB48" i="376"/>
  <c r="AG48" i="376" s="1"/>
  <c r="W48" i="376"/>
  <c r="U48" i="376"/>
  <c r="Y48" i="376" s="1"/>
  <c r="P48" i="376"/>
  <c r="N48" i="376"/>
  <c r="S48" i="376" s="1"/>
  <c r="AK64" i="376"/>
  <c r="AI64" i="376"/>
  <c r="AM64" i="376" s="1"/>
  <c r="AD64" i="376"/>
  <c r="AB64" i="376"/>
  <c r="AC64" i="376" s="1"/>
  <c r="W64" i="376"/>
  <c r="U64" i="376"/>
  <c r="Z64" i="376" s="1"/>
  <c r="P64" i="376"/>
  <c r="N64" i="376"/>
  <c r="S64" i="376" s="1"/>
  <c r="AK63" i="376"/>
  <c r="AI63" i="376"/>
  <c r="AN63" i="376" s="1"/>
  <c r="AD63" i="376"/>
  <c r="AB63" i="376"/>
  <c r="AE63" i="376" s="1"/>
  <c r="W63" i="376"/>
  <c r="U63" i="376"/>
  <c r="T63" i="376" s="1"/>
  <c r="P63" i="376"/>
  <c r="N63" i="376"/>
  <c r="AK62" i="376"/>
  <c r="AI62" i="376"/>
  <c r="AL62" i="376" s="1"/>
  <c r="AD62" i="376"/>
  <c r="AB62" i="376"/>
  <c r="AG62" i="376" s="1"/>
  <c r="W62" i="376"/>
  <c r="U62" i="376"/>
  <c r="Z62" i="376" s="1"/>
  <c r="P62" i="376"/>
  <c r="N62" i="376"/>
  <c r="M62" i="376" s="1"/>
  <c r="AK60" i="376"/>
  <c r="AI60" i="376"/>
  <c r="AH60" i="376" s="1"/>
  <c r="AD60" i="376"/>
  <c r="AB60" i="376"/>
  <c r="W60" i="376"/>
  <c r="U60" i="376"/>
  <c r="X60" i="376" s="1"/>
  <c r="P60" i="376"/>
  <c r="N60" i="376"/>
  <c r="O60" i="376" s="1"/>
  <c r="AK59" i="376"/>
  <c r="AI59" i="376"/>
  <c r="AL59" i="376" s="1"/>
  <c r="AD59" i="376"/>
  <c r="AB59" i="376"/>
  <c r="AC59" i="376" s="1"/>
  <c r="W59" i="376"/>
  <c r="U59" i="376"/>
  <c r="Y59" i="376" s="1"/>
  <c r="P59" i="376"/>
  <c r="N59" i="376"/>
  <c r="O59" i="376" s="1"/>
  <c r="AK58" i="376"/>
  <c r="AI58" i="376"/>
  <c r="AN58" i="376" s="1"/>
  <c r="AD58" i="376"/>
  <c r="AB58" i="376"/>
  <c r="AF58" i="376" s="1"/>
  <c r="W58" i="376"/>
  <c r="U58" i="376"/>
  <c r="Z58" i="376" s="1"/>
  <c r="P58" i="376"/>
  <c r="N58" i="376"/>
  <c r="R58" i="376" s="1"/>
  <c r="AK56" i="376"/>
  <c r="AI56" i="376"/>
  <c r="AJ56" i="376" s="1"/>
  <c r="AD56" i="376"/>
  <c r="AB56" i="376"/>
  <c r="AC56" i="376" s="1"/>
  <c r="W56" i="376"/>
  <c r="U56" i="376"/>
  <c r="Y56" i="376" s="1"/>
  <c r="P56" i="376"/>
  <c r="N56" i="376"/>
  <c r="R56" i="376" s="1"/>
  <c r="AK55" i="376"/>
  <c r="AI55" i="376"/>
  <c r="AJ55" i="376" s="1"/>
  <c r="AD55" i="376"/>
  <c r="AB55" i="376"/>
  <c r="AG55" i="376" s="1"/>
  <c r="W55" i="376"/>
  <c r="U55" i="376"/>
  <c r="V55" i="376" s="1"/>
  <c r="P55" i="376"/>
  <c r="N55" i="376"/>
  <c r="O55" i="376" s="1"/>
  <c r="AK54" i="376"/>
  <c r="AI54" i="376"/>
  <c r="AD54" i="376"/>
  <c r="AB54" i="376"/>
  <c r="AG54" i="376" s="1"/>
  <c r="W54" i="376"/>
  <c r="U54" i="376"/>
  <c r="P54" i="376"/>
  <c r="N54" i="376"/>
  <c r="Q54" i="376" s="1"/>
  <c r="AK53" i="376"/>
  <c r="AI53" i="376"/>
  <c r="AN53" i="376" s="1"/>
  <c r="AH53" i="376"/>
  <c r="AD53" i="376"/>
  <c r="AB53" i="376"/>
  <c r="W53" i="376"/>
  <c r="U53" i="376"/>
  <c r="X53" i="376" s="1"/>
  <c r="T53" i="376"/>
  <c r="P53" i="376"/>
  <c r="N53" i="376"/>
  <c r="S53" i="376" s="1"/>
  <c r="A53" i="376"/>
  <c r="A54" i="376" s="1"/>
  <c r="A55" i="376" s="1"/>
  <c r="A56" i="376" s="1"/>
  <c r="A58" i="376" s="1"/>
  <c r="A59" i="376" s="1"/>
  <c r="A60" i="376" s="1"/>
  <c r="A62" i="376" s="1"/>
  <c r="A63" i="376" s="1"/>
  <c r="A64" i="376" s="1"/>
  <c r="AK52" i="376"/>
  <c r="AI52" i="376"/>
  <c r="AH52" i="376" s="1"/>
  <c r="AD52" i="376"/>
  <c r="AB52" i="376"/>
  <c r="W52" i="376"/>
  <c r="U52" i="376"/>
  <c r="V52" i="376" s="1"/>
  <c r="T52" i="376"/>
  <c r="P52" i="376"/>
  <c r="N52" i="376"/>
  <c r="Q52" i="376" s="1"/>
  <c r="AK51" i="376"/>
  <c r="AI51" i="376"/>
  <c r="AM51" i="376" s="1"/>
  <c r="AD51" i="376"/>
  <c r="AB51" i="376"/>
  <c r="AA51" i="376" s="1"/>
  <c r="W51" i="376"/>
  <c r="U51" i="376"/>
  <c r="Z51" i="376" s="1"/>
  <c r="P51" i="376"/>
  <c r="N51" i="376"/>
  <c r="S51" i="376" s="1"/>
  <c r="AK46" i="376"/>
  <c r="AI46" i="376"/>
  <c r="AN46" i="376" s="1"/>
  <c r="AD46" i="376"/>
  <c r="AB46" i="376"/>
  <c r="AE46" i="376" s="1"/>
  <c r="W46" i="376"/>
  <c r="U46" i="376"/>
  <c r="P46" i="376"/>
  <c r="N46" i="376"/>
  <c r="M46" i="376" s="1"/>
  <c r="AK45" i="376"/>
  <c r="AI45" i="376"/>
  <c r="AM45" i="376" s="1"/>
  <c r="AD45" i="376"/>
  <c r="AB45" i="376"/>
  <c r="AC45" i="376" s="1"/>
  <c r="W45" i="376"/>
  <c r="U45" i="376"/>
  <c r="Y45" i="376" s="1"/>
  <c r="P45" i="376"/>
  <c r="N45" i="376"/>
  <c r="Q45" i="376" s="1"/>
  <c r="AK44" i="376"/>
  <c r="AI44" i="376"/>
  <c r="AH44" i="376" s="1"/>
  <c r="AD44" i="376"/>
  <c r="AB44" i="376"/>
  <c r="AF44" i="376" s="1"/>
  <c r="W44" i="376"/>
  <c r="U44" i="376"/>
  <c r="X44" i="376" s="1"/>
  <c r="P44" i="376"/>
  <c r="N44" i="376"/>
  <c r="M44" i="376" s="1"/>
  <c r="AK43" i="376"/>
  <c r="AI43" i="376"/>
  <c r="AH43" i="376" s="1"/>
  <c r="AD43" i="376"/>
  <c r="AB43" i="376"/>
  <c r="AC43" i="376" s="1"/>
  <c r="W43" i="376"/>
  <c r="U43" i="376"/>
  <c r="V43" i="376" s="1"/>
  <c r="P43" i="376"/>
  <c r="N43" i="376"/>
  <c r="M43" i="376" s="1"/>
  <c r="AK41" i="376"/>
  <c r="AI41" i="376"/>
  <c r="AN41" i="376" s="1"/>
  <c r="AD41" i="376"/>
  <c r="AB41" i="376"/>
  <c r="AG41" i="376" s="1"/>
  <c r="W41" i="376"/>
  <c r="U41" i="376"/>
  <c r="X41" i="376" s="1"/>
  <c r="P41" i="376"/>
  <c r="N41" i="376"/>
  <c r="M41" i="376" s="1"/>
  <c r="AK40" i="376"/>
  <c r="AI40" i="376"/>
  <c r="AN40" i="376" s="1"/>
  <c r="AD40" i="376"/>
  <c r="AB40" i="376"/>
  <c r="AE40" i="376" s="1"/>
  <c r="W40" i="376"/>
  <c r="U40" i="376"/>
  <c r="Z40" i="376" s="1"/>
  <c r="P40" i="376"/>
  <c r="N40" i="376"/>
  <c r="S40" i="376" s="1"/>
  <c r="AK39" i="376"/>
  <c r="AI39" i="376"/>
  <c r="AN39" i="376" s="1"/>
  <c r="AD39" i="376"/>
  <c r="AB39" i="376"/>
  <c r="AC39" i="376" s="1"/>
  <c r="W39" i="376"/>
  <c r="U39" i="376"/>
  <c r="X39" i="376" s="1"/>
  <c r="P39" i="376"/>
  <c r="N39" i="376"/>
  <c r="S39" i="376" s="1"/>
  <c r="AK38" i="376"/>
  <c r="AI38" i="376"/>
  <c r="AD38" i="376"/>
  <c r="AB38" i="376"/>
  <c r="AE38" i="376" s="1"/>
  <c r="W38" i="376"/>
  <c r="U38" i="376"/>
  <c r="V38" i="376" s="1"/>
  <c r="P38" i="376"/>
  <c r="N38" i="376"/>
  <c r="O38" i="376" s="1"/>
  <c r="AK36" i="376"/>
  <c r="AI36" i="376"/>
  <c r="AJ36" i="376" s="1"/>
  <c r="AD36" i="376"/>
  <c r="AB36" i="376"/>
  <c r="AG36" i="376" s="1"/>
  <c r="W36" i="376"/>
  <c r="U36" i="376"/>
  <c r="Y36" i="376" s="1"/>
  <c r="P36" i="376"/>
  <c r="N36" i="376"/>
  <c r="S36" i="376" s="1"/>
  <c r="AK35" i="376"/>
  <c r="AI35" i="376"/>
  <c r="AD35" i="376"/>
  <c r="AB35" i="376"/>
  <c r="AA35" i="376" s="1"/>
  <c r="W35" i="376"/>
  <c r="U35" i="376"/>
  <c r="V35" i="376" s="1"/>
  <c r="P35" i="376"/>
  <c r="N35" i="376"/>
  <c r="R35" i="376" s="1"/>
  <c r="AK34" i="376"/>
  <c r="AI34" i="376"/>
  <c r="AH34" i="376" s="1"/>
  <c r="AD34" i="376"/>
  <c r="AB34" i="376"/>
  <c r="AF34" i="376" s="1"/>
  <c r="W34" i="376"/>
  <c r="U34" i="376"/>
  <c r="T34" i="376" s="1"/>
  <c r="P34" i="376"/>
  <c r="N34" i="376"/>
  <c r="O34" i="376" s="1"/>
  <c r="AK33" i="376"/>
  <c r="AI33" i="376"/>
  <c r="AM33" i="376" s="1"/>
  <c r="AD33" i="376"/>
  <c r="AB33" i="376"/>
  <c r="AA33" i="376" s="1"/>
  <c r="W33" i="376"/>
  <c r="U33" i="376"/>
  <c r="Z33" i="376" s="1"/>
  <c r="P33" i="376"/>
  <c r="N33" i="376"/>
  <c r="S33" i="376" s="1"/>
  <c r="AK31" i="376"/>
  <c r="AI31" i="376"/>
  <c r="AJ31" i="376" s="1"/>
  <c r="AD31" i="376"/>
  <c r="AB31" i="376"/>
  <c r="AE31" i="376" s="1"/>
  <c r="W31" i="376"/>
  <c r="U31" i="376"/>
  <c r="Z31" i="376" s="1"/>
  <c r="P31" i="376"/>
  <c r="N31" i="376"/>
  <c r="Q31" i="376" s="1"/>
  <c r="A31" i="376"/>
  <c r="A33" i="376" s="1"/>
  <c r="A34" i="376" s="1"/>
  <c r="A35" i="376" s="1"/>
  <c r="A36" i="376" s="1"/>
  <c r="A38" i="376" s="1"/>
  <c r="A39" i="376" s="1"/>
  <c r="A40" i="376" s="1"/>
  <c r="A41" i="376" s="1"/>
  <c r="A43" i="376" s="1"/>
  <c r="A44" i="376" s="1"/>
  <c r="A45" i="376" s="1"/>
  <c r="A46" i="376" s="1"/>
  <c r="AK30" i="376"/>
  <c r="AI30" i="376"/>
  <c r="AL30" i="376" s="1"/>
  <c r="AD30" i="376"/>
  <c r="AB30" i="376"/>
  <c r="AC30" i="376" s="1"/>
  <c r="W30" i="376"/>
  <c r="U30" i="376"/>
  <c r="V30" i="376" s="1"/>
  <c r="P30" i="376"/>
  <c r="N30" i="376"/>
  <c r="O30" i="376" s="1"/>
  <c r="L18" i="376"/>
  <c r="L17" i="376"/>
  <c r="L14" i="376"/>
  <c r="L13" i="376"/>
  <c r="L12" i="376"/>
  <c r="AK177" i="375"/>
  <c r="AI177" i="375"/>
  <c r="AN177" i="375" s="1"/>
  <c r="AD177" i="375"/>
  <c r="AB177" i="375"/>
  <c r="AE177" i="375" s="1"/>
  <c r="W177" i="375"/>
  <c r="U177" i="375"/>
  <c r="X177" i="375" s="1"/>
  <c r="P177" i="375"/>
  <c r="N177" i="375"/>
  <c r="O177" i="375" s="1"/>
  <c r="AK176" i="375"/>
  <c r="AI176" i="375"/>
  <c r="AJ176" i="375" s="1"/>
  <c r="AD176" i="375"/>
  <c r="AB176" i="375"/>
  <c r="AA176" i="375" s="1"/>
  <c r="W176" i="375"/>
  <c r="U176" i="375"/>
  <c r="T176" i="375" s="1"/>
  <c r="P176" i="375"/>
  <c r="N176" i="375"/>
  <c r="M176" i="375" s="1"/>
  <c r="AK175" i="375"/>
  <c r="AI175" i="375"/>
  <c r="AH175" i="375" s="1"/>
  <c r="AD175" i="375"/>
  <c r="AB175" i="375"/>
  <c r="AG175" i="375" s="1"/>
  <c r="W175" i="375"/>
  <c r="U175" i="375"/>
  <c r="Z175" i="375" s="1"/>
  <c r="P175" i="375"/>
  <c r="N175" i="375"/>
  <c r="R175" i="375" s="1"/>
  <c r="AK173" i="375"/>
  <c r="AI173" i="375"/>
  <c r="AM173" i="375" s="1"/>
  <c r="AD173" i="375"/>
  <c r="AB173" i="375"/>
  <c r="AE173" i="375" s="1"/>
  <c r="W173" i="375"/>
  <c r="U173" i="375"/>
  <c r="V173" i="375" s="1"/>
  <c r="P173" i="375"/>
  <c r="N173" i="375"/>
  <c r="O173" i="375" s="1"/>
  <c r="AK172" i="375"/>
  <c r="AI172" i="375"/>
  <c r="AJ172" i="375" s="1"/>
  <c r="AD172" i="375"/>
  <c r="AB172" i="375"/>
  <c r="AA172" i="375" s="1"/>
  <c r="W172" i="375"/>
  <c r="U172" i="375"/>
  <c r="T172" i="375" s="1"/>
  <c r="P172" i="375"/>
  <c r="N172" i="375"/>
  <c r="S172" i="375" s="1"/>
  <c r="AK171" i="375"/>
  <c r="AI171" i="375"/>
  <c r="AN171" i="375" s="1"/>
  <c r="AD171" i="375"/>
  <c r="AB171" i="375"/>
  <c r="AG171" i="375" s="1"/>
  <c r="W171" i="375"/>
  <c r="U171" i="375"/>
  <c r="Y171" i="375" s="1"/>
  <c r="P171" i="375"/>
  <c r="N171" i="375"/>
  <c r="Q171" i="375" s="1"/>
  <c r="AK170" i="375"/>
  <c r="AI170" i="375"/>
  <c r="AL170" i="375" s="1"/>
  <c r="AD170" i="375"/>
  <c r="AB170" i="375"/>
  <c r="AG170" i="375" s="1"/>
  <c r="W170" i="375"/>
  <c r="U170" i="375"/>
  <c r="V170" i="375" s="1"/>
  <c r="P170" i="375"/>
  <c r="N170" i="375"/>
  <c r="M170" i="375" s="1"/>
  <c r="AK168" i="375"/>
  <c r="AI168" i="375"/>
  <c r="AH168" i="375" s="1"/>
  <c r="AD168" i="375"/>
  <c r="AB168" i="375"/>
  <c r="AG168" i="375" s="1"/>
  <c r="W168" i="375"/>
  <c r="U168" i="375"/>
  <c r="Z168" i="375" s="1"/>
  <c r="P168" i="375"/>
  <c r="N168" i="375"/>
  <c r="S168" i="375" s="1"/>
  <c r="AK167" i="375"/>
  <c r="AI167" i="375"/>
  <c r="AN167" i="375" s="1"/>
  <c r="AD167" i="375"/>
  <c r="AB167" i="375"/>
  <c r="AF167" i="375" s="1"/>
  <c r="W167" i="375"/>
  <c r="U167" i="375"/>
  <c r="X167" i="375" s="1"/>
  <c r="P167" i="375"/>
  <c r="N167" i="375"/>
  <c r="M167" i="375" s="1"/>
  <c r="AK166" i="375"/>
  <c r="AI166" i="375"/>
  <c r="AH166" i="375" s="1"/>
  <c r="AD166" i="375"/>
  <c r="AB166" i="375"/>
  <c r="AC166" i="375" s="1"/>
  <c r="W166" i="375"/>
  <c r="U166" i="375"/>
  <c r="T166" i="375" s="1"/>
  <c r="P166" i="375"/>
  <c r="N166" i="375"/>
  <c r="M166" i="375" s="1"/>
  <c r="AK165" i="375"/>
  <c r="AI165" i="375"/>
  <c r="AH165" i="375" s="1"/>
  <c r="AD165" i="375"/>
  <c r="AB165" i="375"/>
  <c r="AG165" i="375" s="1"/>
  <c r="W165" i="375"/>
  <c r="U165" i="375"/>
  <c r="Z165" i="375" s="1"/>
  <c r="P165" i="375"/>
  <c r="N165" i="375"/>
  <c r="R165" i="375" s="1"/>
  <c r="AK158" i="375"/>
  <c r="AI158" i="375"/>
  <c r="AN158" i="375" s="1"/>
  <c r="AD158" i="375"/>
  <c r="AB158" i="375"/>
  <c r="AF158" i="375" s="1"/>
  <c r="W158" i="375"/>
  <c r="U158" i="375"/>
  <c r="X158" i="375" s="1"/>
  <c r="P158" i="375"/>
  <c r="N158" i="375"/>
  <c r="O158" i="375" s="1"/>
  <c r="AK157" i="375"/>
  <c r="AI157" i="375"/>
  <c r="AJ157" i="375" s="1"/>
  <c r="AD157" i="375"/>
  <c r="AB157" i="375"/>
  <c r="AC157" i="375" s="1"/>
  <c r="W157" i="375"/>
  <c r="U157" i="375"/>
  <c r="Z157" i="375" s="1"/>
  <c r="P157" i="375"/>
  <c r="N157" i="375"/>
  <c r="M157" i="375" s="1"/>
  <c r="AK156" i="375"/>
  <c r="AI156" i="375"/>
  <c r="AH156" i="375" s="1"/>
  <c r="AD156" i="375"/>
  <c r="AB156" i="375"/>
  <c r="AG156" i="375" s="1"/>
  <c r="W156" i="375"/>
  <c r="U156" i="375"/>
  <c r="Z156" i="375" s="1"/>
  <c r="P156" i="375"/>
  <c r="N156" i="375"/>
  <c r="R156" i="375" s="1"/>
  <c r="AK154" i="375"/>
  <c r="AI154" i="375"/>
  <c r="AM154" i="375" s="1"/>
  <c r="AD154" i="375"/>
  <c r="AB154" i="375"/>
  <c r="AE154" i="375" s="1"/>
  <c r="W154" i="375"/>
  <c r="U154" i="375"/>
  <c r="Z154" i="375" s="1"/>
  <c r="P154" i="375"/>
  <c r="N154" i="375"/>
  <c r="O154" i="375" s="1"/>
  <c r="AK153" i="375"/>
  <c r="AI153" i="375"/>
  <c r="AJ153" i="375" s="1"/>
  <c r="AD153" i="375"/>
  <c r="AB153" i="375"/>
  <c r="AF153" i="375" s="1"/>
  <c r="W153" i="375"/>
  <c r="U153" i="375"/>
  <c r="T153" i="375" s="1"/>
  <c r="P153" i="375"/>
  <c r="N153" i="375"/>
  <c r="S153" i="375" s="1"/>
  <c r="AK152" i="375"/>
  <c r="AI152" i="375"/>
  <c r="AN152" i="375" s="1"/>
  <c r="AD152" i="375"/>
  <c r="AB152" i="375"/>
  <c r="AE152" i="375" s="1"/>
  <c r="W152" i="375"/>
  <c r="U152" i="375"/>
  <c r="Y152" i="375" s="1"/>
  <c r="P152" i="375"/>
  <c r="N152" i="375"/>
  <c r="Q152" i="375" s="1"/>
  <c r="AK151" i="375"/>
  <c r="AI151" i="375"/>
  <c r="AL151" i="375" s="1"/>
  <c r="AD151" i="375"/>
  <c r="AB151" i="375"/>
  <c r="AG151" i="375" s="1"/>
  <c r="W151" i="375"/>
  <c r="U151" i="375"/>
  <c r="V151" i="375" s="1"/>
  <c r="P151" i="375"/>
  <c r="N151" i="375"/>
  <c r="O151" i="375" s="1"/>
  <c r="AK149" i="375"/>
  <c r="AI149" i="375"/>
  <c r="AJ149" i="375" s="1"/>
  <c r="AD149" i="375"/>
  <c r="AB149" i="375"/>
  <c r="AA149" i="375" s="1"/>
  <c r="W149" i="375"/>
  <c r="U149" i="375"/>
  <c r="Z149" i="375" s="1"/>
  <c r="P149" i="375"/>
  <c r="N149" i="375"/>
  <c r="S149" i="375" s="1"/>
  <c r="AK148" i="375"/>
  <c r="AI148" i="375"/>
  <c r="AN148" i="375" s="1"/>
  <c r="AD148" i="375"/>
  <c r="AB148" i="375"/>
  <c r="AF148" i="375" s="1"/>
  <c r="W148" i="375"/>
  <c r="U148" i="375"/>
  <c r="X148" i="375" s="1"/>
  <c r="P148" i="375"/>
  <c r="N148" i="375"/>
  <c r="Q148" i="375" s="1"/>
  <c r="AK147" i="375"/>
  <c r="AI147" i="375"/>
  <c r="AL147" i="375" s="1"/>
  <c r="AD147" i="375"/>
  <c r="AB147" i="375"/>
  <c r="AC147" i="375" s="1"/>
  <c r="W147" i="375"/>
  <c r="U147" i="375"/>
  <c r="Z147" i="375" s="1"/>
  <c r="P147" i="375"/>
  <c r="N147" i="375"/>
  <c r="M147" i="375" s="1"/>
  <c r="AK146" i="375"/>
  <c r="AI146" i="375"/>
  <c r="AH146" i="375" s="1"/>
  <c r="AD146" i="375"/>
  <c r="AB146" i="375"/>
  <c r="AG146" i="375" s="1"/>
  <c r="W146" i="375"/>
  <c r="U146" i="375"/>
  <c r="Z146" i="375" s="1"/>
  <c r="P146" i="375"/>
  <c r="N146" i="375"/>
  <c r="R146" i="375" s="1"/>
  <c r="AK139" i="375"/>
  <c r="AI139" i="375"/>
  <c r="AN139" i="375" s="1"/>
  <c r="AD139" i="375"/>
  <c r="AB139" i="375"/>
  <c r="AF139" i="375" s="1"/>
  <c r="W139" i="375"/>
  <c r="U139" i="375"/>
  <c r="X139" i="375" s="1"/>
  <c r="P139" i="375"/>
  <c r="N139" i="375"/>
  <c r="O139" i="375" s="1"/>
  <c r="AK138" i="375"/>
  <c r="AI138" i="375"/>
  <c r="AJ138" i="375" s="1"/>
  <c r="AD138" i="375"/>
  <c r="AB138" i="375"/>
  <c r="AC138" i="375" s="1"/>
  <c r="W138" i="375"/>
  <c r="U138" i="375"/>
  <c r="T138" i="375" s="1"/>
  <c r="P138" i="375"/>
  <c r="N138" i="375"/>
  <c r="M138" i="375" s="1"/>
  <c r="AK137" i="375"/>
  <c r="AI137" i="375"/>
  <c r="AH137" i="375" s="1"/>
  <c r="AD137" i="375"/>
  <c r="AB137" i="375"/>
  <c r="AG137" i="375" s="1"/>
  <c r="W137" i="375"/>
  <c r="U137" i="375"/>
  <c r="X137" i="375" s="1"/>
  <c r="P137" i="375"/>
  <c r="N137" i="375"/>
  <c r="R137" i="375" s="1"/>
  <c r="AK135" i="375"/>
  <c r="AI135" i="375"/>
  <c r="AM135" i="375" s="1"/>
  <c r="AD135" i="375"/>
  <c r="AB135" i="375"/>
  <c r="AE135" i="375" s="1"/>
  <c r="W135" i="375"/>
  <c r="U135" i="375"/>
  <c r="Z135" i="375" s="1"/>
  <c r="P135" i="375"/>
  <c r="N135" i="375"/>
  <c r="O135" i="375" s="1"/>
  <c r="AK134" i="375"/>
  <c r="AI134" i="375"/>
  <c r="AJ134" i="375" s="1"/>
  <c r="AD134" i="375"/>
  <c r="AB134" i="375"/>
  <c r="AE134" i="375" s="1"/>
  <c r="W134" i="375"/>
  <c r="U134" i="375"/>
  <c r="T134" i="375" s="1"/>
  <c r="P134" i="375"/>
  <c r="N134" i="375"/>
  <c r="S134" i="375" s="1"/>
  <c r="AK133" i="375"/>
  <c r="AI133" i="375"/>
  <c r="AN133" i="375" s="1"/>
  <c r="AD133" i="375"/>
  <c r="AB133" i="375"/>
  <c r="AG133" i="375" s="1"/>
  <c r="W133" i="375"/>
  <c r="U133" i="375"/>
  <c r="Y133" i="375" s="1"/>
  <c r="P133" i="375"/>
  <c r="N133" i="375"/>
  <c r="Q133" i="375" s="1"/>
  <c r="AK132" i="375"/>
  <c r="AI132" i="375"/>
  <c r="AL132" i="375" s="1"/>
  <c r="AD132" i="375"/>
  <c r="AB132" i="375"/>
  <c r="AG132" i="375" s="1"/>
  <c r="W132" i="375"/>
  <c r="U132" i="375"/>
  <c r="V132" i="375" s="1"/>
  <c r="P132" i="375"/>
  <c r="N132" i="375"/>
  <c r="Q132" i="375" s="1"/>
  <c r="AK130" i="375"/>
  <c r="AI130" i="375"/>
  <c r="AL130" i="375" s="1"/>
  <c r="AD130" i="375"/>
  <c r="AB130" i="375"/>
  <c r="AA130" i="375" s="1"/>
  <c r="W130" i="375"/>
  <c r="U130" i="375"/>
  <c r="Z130" i="375" s="1"/>
  <c r="P130" i="375"/>
  <c r="N130" i="375"/>
  <c r="M130" i="375" s="1"/>
  <c r="AK129" i="375"/>
  <c r="AI129" i="375"/>
  <c r="AN129" i="375" s="1"/>
  <c r="AD129" i="375"/>
  <c r="AB129" i="375"/>
  <c r="AF129" i="375" s="1"/>
  <c r="W129" i="375"/>
  <c r="U129" i="375"/>
  <c r="X129" i="375" s="1"/>
  <c r="P129" i="375"/>
  <c r="N129" i="375"/>
  <c r="S129" i="375" s="1"/>
  <c r="AK128" i="375"/>
  <c r="AI128" i="375"/>
  <c r="AN128" i="375" s="1"/>
  <c r="AD128" i="375"/>
  <c r="AB128" i="375"/>
  <c r="AC128" i="375" s="1"/>
  <c r="W128" i="375"/>
  <c r="U128" i="375"/>
  <c r="X128" i="375" s="1"/>
  <c r="P128" i="375"/>
  <c r="N128" i="375"/>
  <c r="M128" i="375" s="1"/>
  <c r="AK127" i="375"/>
  <c r="AI127" i="375"/>
  <c r="AH127" i="375" s="1"/>
  <c r="AD127" i="375"/>
  <c r="AB127" i="375"/>
  <c r="AG127" i="375" s="1"/>
  <c r="W127" i="375"/>
  <c r="U127" i="375"/>
  <c r="X127" i="375" s="1"/>
  <c r="P127" i="375"/>
  <c r="N127" i="375"/>
  <c r="R127" i="375" s="1"/>
  <c r="AK120" i="375"/>
  <c r="AI120" i="375"/>
  <c r="AN120" i="375" s="1"/>
  <c r="AD120" i="375"/>
  <c r="AB120" i="375"/>
  <c r="AF120" i="375" s="1"/>
  <c r="W120" i="375"/>
  <c r="U120" i="375"/>
  <c r="X120" i="375" s="1"/>
  <c r="P120" i="375"/>
  <c r="N120" i="375"/>
  <c r="O120" i="375" s="1"/>
  <c r="AK119" i="375"/>
  <c r="AI119" i="375"/>
  <c r="AJ119" i="375" s="1"/>
  <c r="AD119" i="375"/>
  <c r="AB119" i="375"/>
  <c r="AC119" i="375" s="1"/>
  <c r="W119" i="375"/>
  <c r="U119" i="375"/>
  <c r="T119" i="375" s="1"/>
  <c r="P119" i="375"/>
  <c r="N119" i="375"/>
  <c r="M119" i="375" s="1"/>
  <c r="AK118" i="375"/>
  <c r="AI118" i="375"/>
  <c r="AH118" i="375" s="1"/>
  <c r="AD118" i="375"/>
  <c r="AB118" i="375"/>
  <c r="AG118" i="375" s="1"/>
  <c r="W118" i="375"/>
  <c r="U118" i="375"/>
  <c r="Z118" i="375" s="1"/>
  <c r="P118" i="375"/>
  <c r="N118" i="375"/>
  <c r="R118" i="375" s="1"/>
  <c r="AK116" i="375"/>
  <c r="AI116" i="375"/>
  <c r="AM116" i="375" s="1"/>
  <c r="AD116" i="375"/>
  <c r="AB116" i="375"/>
  <c r="AE116" i="375" s="1"/>
  <c r="W116" i="375"/>
  <c r="U116" i="375"/>
  <c r="T116" i="375" s="1"/>
  <c r="P116" i="375"/>
  <c r="N116" i="375"/>
  <c r="O116" i="375" s="1"/>
  <c r="AK115" i="375"/>
  <c r="AI115" i="375"/>
  <c r="AJ115" i="375" s="1"/>
  <c r="AD115" i="375"/>
  <c r="AB115" i="375"/>
  <c r="AA115" i="375" s="1"/>
  <c r="W115" i="375"/>
  <c r="U115" i="375"/>
  <c r="T115" i="375" s="1"/>
  <c r="P115" i="375"/>
  <c r="N115" i="375"/>
  <c r="S115" i="375" s="1"/>
  <c r="AK114" i="375"/>
  <c r="AI114" i="375"/>
  <c r="AN114" i="375" s="1"/>
  <c r="AD114" i="375"/>
  <c r="AB114" i="375"/>
  <c r="AG114" i="375" s="1"/>
  <c r="W114" i="375"/>
  <c r="U114" i="375"/>
  <c r="Y114" i="375" s="1"/>
  <c r="P114" i="375"/>
  <c r="N114" i="375"/>
  <c r="Q114" i="375" s="1"/>
  <c r="AK113" i="375"/>
  <c r="AI113" i="375"/>
  <c r="AL113" i="375" s="1"/>
  <c r="AD113" i="375"/>
  <c r="AB113" i="375"/>
  <c r="AA113" i="375" s="1"/>
  <c r="W113" i="375"/>
  <c r="U113" i="375"/>
  <c r="V113" i="375" s="1"/>
  <c r="P113" i="375"/>
  <c r="N113" i="375"/>
  <c r="O113" i="375" s="1"/>
  <c r="AK111" i="375"/>
  <c r="AI111" i="375"/>
  <c r="AJ111" i="375" s="1"/>
  <c r="AD111" i="375"/>
  <c r="AB111" i="375"/>
  <c r="AA111" i="375" s="1"/>
  <c r="W111" i="375"/>
  <c r="U111" i="375"/>
  <c r="Z111" i="375" s="1"/>
  <c r="P111" i="375"/>
  <c r="N111" i="375"/>
  <c r="S111" i="375" s="1"/>
  <c r="AK110" i="375"/>
  <c r="AI110" i="375"/>
  <c r="AN110" i="375" s="1"/>
  <c r="AD110" i="375"/>
  <c r="AB110" i="375"/>
  <c r="AF110" i="375" s="1"/>
  <c r="W110" i="375"/>
  <c r="U110" i="375"/>
  <c r="X110" i="375" s="1"/>
  <c r="P110" i="375"/>
  <c r="N110" i="375"/>
  <c r="O110" i="375" s="1"/>
  <c r="AK109" i="375"/>
  <c r="AI109" i="375"/>
  <c r="AJ109" i="375" s="1"/>
  <c r="AD109" i="375"/>
  <c r="AB109" i="375"/>
  <c r="AC109" i="375" s="1"/>
  <c r="W109" i="375"/>
  <c r="U109" i="375"/>
  <c r="V109" i="375" s="1"/>
  <c r="P109" i="375"/>
  <c r="N109" i="375"/>
  <c r="M109" i="375" s="1"/>
  <c r="AK108" i="375"/>
  <c r="AI108" i="375"/>
  <c r="AH108" i="375" s="1"/>
  <c r="AD108" i="375"/>
  <c r="AB108" i="375"/>
  <c r="AG108" i="375" s="1"/>
  <c r="W108" i="375"/>
  <c r="U108" i="375"/>
  <c r="Z108" i="375" s="1"/>
  <c r="P108" i="375"/>
  <c r="N108" i="375"/>
  <c r="R108" i="375" s="1"/>
  <c r="AK160" i="375"/>
  <c r="AI160" i="375"/>
  <c r="AN160" i="375" s="1"/>
  <c r="AD160" i="375"/>
  <c r="AB160" i="375"/>
  <c r="AF160" i="375" s="1"/>
  <c r="W160" i="375"/>
  <c r="U160" i="375"/>
  <c r="X160" i="375" s="1"/>
  <c r="P160" i="375"/>
  <c r="N160" i="375"/>
  <c r="O160" i="375" s="1"/>
  <c r="AK144" i="375"/>
  <c r="AI144" i="375"/>
  <c r="AJ144" i="375" s="1"/>
  <c r="AD144" i="375"/>
  <c r="AB144" i="375"/>
  <c r="AF144" i="375" s="1"/>
  <c r="W144" i="375"/>
  <c r="U144" i="375"/>
  <c r="T144" i="375" s="1"/>
  <c r="P144" i="375"/>
  <c r="N144" i="375"/>
  <c r="O144" i="375" s="1"/>
  <c r="AK143" i="375"/>
  <c r="AI143" i="375"/>
  <c r="AH143" i="375" s="1"/>
  <c r="AD143" i="375"/>
  <c r="AB143" i="375"/>
  <c r="AG143" i="375" s="1"/>
  <c r="W143" i="375"/>
  <c r="U143" i="375"/>
  <c r="Z143" i="375" s="1"/>
  <c r="P143" i="375"/>
  <c r="N143" i="375"/>
  <c r="R143" i="375" s="1"/>
  <c r="AK142" i="375"/>
  <c r="AI142" i="375"/>
  <c r="AN142" i="375" s="1"/>
  <c r="AD142" i="375"/>
  <c r="AB142" i="375"/>
  <c r="AF142" i="375" s="1"/>
  <c r="W142" i="375"/>
  <c r="U142" i="375"/>
  <c r="X142" i="375" s="1"/>
  <c r="P142" i="375"/>
  <c r="N142" i="375"/>
  <c r="M142" i="375" s="1"/>
  <c r="AK141" i="375"/>
  <c r="AI141" i="375"/>
  <c r="AL141" i="375" s="1"/>
  <c r="AD141" i="375"/>
  <c r="AB141" i="375"/>
  <c r="AA141" i="375" s="1"/>
  <c r="W141" i="375"/>
  <c r="U141" i="375"/>
  <c r="V141" i="375" s="1"/>
  <c r="P141" i="375"/>
  <c r="N141" i="375"/>
  <c r="R141" i="375" s="1"/>
  <c r="AK125" i="375"/>
  <c r="AI125" i="375"/>
  <c r="AH125" i="375" s="1"/>
  <c r="AD125" i="375"/>
  <c r="AB125" i="375"/>
  <c r="AC125" i="375" s="1"/>
  <c r="W125" i="375"/>
  <c r="U125" i="375"/>
  <c r="Z125" i="375" s="1"/>
  <c r="P125" i="375"/>
  <c r="N125" i="375"/>
  <c r="R125" i="375" s="1"/>
  <c r="A125" i="375"/>
  <c r="AK124" i="375"/>
  <c r="AI124" i="375"/>
  <c r="AN124" i="375" s="1"/>
  <c r="AD124" i="375"/>
  <c r="AB124" i="375"/>
  <c r="AA124" i="375" s="1"/>
  <c r="W124" i="375"/>
  <c r="U124" i="375"/>
  <c r="X124" i="375" s="1"/>
  <c r="P124" i="375"/>
  <c r="N124" i="375"/>
  <c r="M124" i="375" s="1"/>
  <c r="AK123" i="375"/>
  <c r="AI123" i="375"/>
  <c r="AL123" i="375" s="1"/>
  <c r="AD123" i="375"/>
  <c r="AB123" i="375"/>
  <c r="AE123" i="375" s="1"/>
  <c r="W123" i="375"/>
  <c r="U123" i="375"/>
  <c r="V123" i="375" s="1"/>
  <c r="P123" i="375"/>
  <c r="N123" i="375"/>
  <c r="R123" i="375" s="1"/>
  <c r="AK122" i="375"/>
  <c r="AI122" i="375"/>
  <c r="AJ122" i="375" s="1"/>
  <c r="AD122" i="375"/>
  <c r="AB122" i="375"/>
  <c r="AF122" i="375" s="1"/>
  <c r="W122" i="375"/>
  <c r="U122" i="375"/>
  <c r="T122" i="375" s="1"/>
  <c r="P122" i="375"/>
  <c r="N122" i="375"/>
  <c r="S122" i="375" s="1"/>
  <c r="AK106" i="375"/>
  <c r="AI106" i="375"/>
  <c r="AH106" i="375" s="1"/>
  <c r="AD106" i="375"/>
  <c r="AB106" i="375"/>
  <c r="AC106" i="375" s="1"/>
  <c r="W106" i="375"/>
  <c r="U106" i="375"/>
  <c r="Z106" i="375" s="1"/>
  <c r="P106" i="375"/>
  <c r="N106" i="375"/>
  <c r="S106" i="375" s="1"/>
  <c r="AK105" i="375"/>
  <c r="AI105" i="375"/>
  <c r="AN105" i="375" s="1"/>
  <c r="AD105" i="375"/>
  <c r="AB105" i="375"/>
  <c r="AE105" i="375" s="1"/>
  <c r="W105" i="375"/>
  <c r="U105" i="375"/>
  <c r="X105" i="375" s="1"/>
  <c r="P105" i="375"/>
  <c r="N105" i="375"/>
  <c r="Q105" i="375" s="1"/>
  <c r="A105" i="375"/>
  <c r="A106" i="375" s="1"/>
  <c r="A122" i="375" s="1"/>
  <c r="A123" i="375" s="1"/>
  <c r="A124" i="375" s="1"/>
  <c r="AK104" i="375"/>
  <c r="AI104" i="375"/>
  <c r="AL104" i="375" s="1"/>
  <c r="AD104" i="375"/>
  <c r="AB104" i="375"/>
  <c r="AC104" i="375" s="1"/>
  <c r="W104" i="375"/>
  <c r="U104" i="375"/>
  <c r="V104" i="375" s="1"/>
  <c r="P104" i="375"/>
  <c r="N104" i="375"/>
  <c r="R104" i="375" s="1"/>
  <c r="AK103" i="375"/>
  <c r="AI103" i="375"/>
  <c r="AJ103" i="375" s="1"/>
  <c r="AD103" i="375"/>
  <c r="AB103" i="375"/>
  <c r="AF103" i="375" s="1"/>
  <c r="W103" i="375"/>
  <c r="U103" i="375"/>
  <c r="T103" i="375" s="1"/>
  <c r="P103" i="375"/>
  <c r="N103" i="375"/>
  <c r="S103" i="375" s="1"/>
  <c r="AK102" i="375"/>
  <c r="AI102" i="375"/>
  <c r="AH102" i="375" s="1"/>
  <c r="AD102" i="375"/>
  <c r="AB102" i="375"/>
  <c r="AG102" i="375" s="1"/>
  <c r="W102" i="375"/>
  <c r="U102" i="375"/>
  <c r="Z102" i="375" s="1"/>
  <c r="P102" i="375"/>
  <c r="N102" i="375"/>
  <c r="O102" i="375" s="1"/>
  <c r="A102" i="375"/>
  <c r="A103" i="375" s="1"/>
  <c r="A104" i="375" s="1"/>
  <c r="AK163" i="375"/>
  <c r="AI163" i="375"/>
  <c r="AJ163" i="375" s="1"/>
  <c r="AD163" i="375"/>
  <c r="AB163" i="375"/>
  <c r="AF163" i="375" s="1"/>
  <c r="W163" i="375"/>
  <c r="U163" i="375"/>
  <c r="T163" i="375" s="1"/>
  <c r="P163" i="375"/>
  <c r="N163" i="375"/>
  <c r="S163" i="375" s="1"/>
  <c r="AK162" i="375"/>
  <c r="AI162" i="375"/>
  <c r="AH162" i="375" s="1"/>
  <c r="AD162" i="375"/>
  <c r="AB162" i="375"/>
  <c r="AG162" i="375" s="1"/>
  <c r="W162" i="375"/>
  <c r="U162" i="375"/>
  <c r="Z162" i="375" s="1"/>
  <c r="P162" i="375"/>
  <c r="N162" i="375"/>
  <c r="R162" i="375" s="1"/>
  <c r="AK161" i="375"/>
  <c r="AI161" i="375"/>
  <c r="AN161" i="375" s="1"/>
  <c r="AD161" i="375"/>
  <c r="AB161" i="375"/>
  <c r="AF161" i="375" s="1"/>
  <c r="W161" i="375"/>
  <c r="U161" i="375"/>
  <c r="X161" i="375" s="1"/>
  <c r="P161" i="375"/>
  <c r="N161" i="375"/>
  <c r="O161" i="375" s="1"/>
  <c r="AK100" i="375"/>
  <c r="AI100" i="375"/>
  <c r="AL100" i="375" s="1"/>
  <c r="AD100" i="375"/>
  <c r="AB100" i="375"/>
  <c r="AF100" i="375" s="1"/>
  <c r="W100" i="375"/>
  <c r="U100" i="375"/>
  <c r="V100" i="375" s="1"/>
  <c r="P100" i="375"/>
  <c r="N100" i="375"/>
  <c r="Q100" i="375" s="1"/>
  <c r="AK99" i="375"/>
  <c r="AI99" i="375"/>
  <c r="AJ99" i="375" s="1"/>
  <c r="AD99" i="375"/>
  <c r="AB99" i="375"/>
  <c r="AC99" i="375" s="1"/>
  <c r="W99" i="375"/>
  <c r="U99" i="375"/>
  <c r="T99" i="375" s="1"/>
  <c r="P99" i="375"/>
  <c r="N99" i="375"/>
  <c r="M99" i="375" s="1"/>
  <c r="AK98" i="375"/>
  <c r="AI98" i="375"/>
  <c r="AH98" i="375" s="1"/>
  <c r="AD98" i="375"/>
  <c r="AB98" i="375"/>
  <c r="AF98" i="375" s="1"/>
  <c r="W98" i="375"/>
  <c r="U98" i="375"/>
  <c r="X98" i="375" s="1"/>
  <c r="P98" i="375"/>
  <c r="N98" i="375"/>
  <c r="R98" i="375" s="1"/>
  <c r="AK96" i="375"/>
  <c r="AI96" i="375"/>
  <c r="AM96" i="375" s="1"/>
  <c r="AD96" i="375"/>
  <c r="AB96" i="375"/>
  <c r="AC96" i="375" s="1"/>
  <c r="W96" i="375"/>
  <c r="U96" i="375"/>
  <c r="V96" i="375" s="1"/>
  <c r="P96" i="375"/>
  <c r="N96" i="375"/>
  <c r="O96" i="375" s="1"/>
  <c r="AK95" i="375"/>
  <c r="AI95" i="375"/>
  <c r="AJ95" i="375" s="1"/>
  <c r="AD95" i="375"/>
  <c r="AB95" i="375"/>
  <c r="AE95" i="375" s="1"/>
  <c r="W95" i="375"/>
  <c r="U95" i="375"/>
  <c r="T95" i="375" s="1"/>
  <c r="P95" i="375"/>
  <c r="N95" i="375"/>
  <c r="R95" i="375" s="1"/>
  <c r="AK94" i="375"/>
  <c r="AI94" i="375"/>
  <c r="AM94" i="375" s="1"/>
  <c r="AD94" i="375"/>
  <c r="AB94" i="375"/>
  <c r="AE94" i="375" s="1"/>
  <c r="W94" i="375"/>
  <c r="U94" i="375"/>
  <c r="Y94" i="375" s="1"/>
  <c r="P94" i="375"/>
  <c r="N94" i="375"/>
  <c r="Q94" i="375" s="1"/>
  <c r="AK93" i="375"/>
  <c r="AI93" i="375"/>
  <c r="AL93" i="375" s="1"/>
  <c r="AD93" i="375"/>
  <c r="AB93" i="375"/>
  <c r="AC93" i="375" s="1"/>
  <c r="W93" i="375"/>
  <c r="U93" i="375"/>
  <c r="V93" i="375" s="1"/>
  <c r="P93" i="375"/>
  <c r="N93" i="375"/>
  <c r="Q93" i="375" s="1"/>
  <c r="AK91" i="375"/>
  <c r="AI91" i="375"/>
  <c r="AL91" i="375" s="1"/>
  <c r="AD91" i="375"/>
  <c r="AB91" i="375"/>
  <c r="AA91" i="375" s="1"/>
  <c r="W91" i="375"/>
  <c r="U91" i="375"/>
  <c r="Y91" i="375" s="1"/>
  <c r="P91" i="375"/>
  <c r="N91" i="375"/>
  <c r="Q91" i="375" s="1"/>
  <c r="AK90" i="375"/>
  <c r="AI90" i="375"/>
  <c r="AL90" i="375" s="1"/>
  <c r="AD90" i="375"/>
  <c r="AB90" i="375"/>
  <c r="AF90" i="375" s="1"/>
  <c r="W90" i="375"/>
  <c r="U90" i="375"/>
  <c r="X90" i="375" s="1"/>
  <c r="P90" i="375"/>
  <c r="N90" i="375"/>
  <c r="O90" i="375" s="1"/>
  <c r="AK89" i="375"/>
  <c r="AI89" i="375"/>
  <c r="AM89" i="375" s="1"/>
  <c r="AD89" i="375"/>
  <c r="AB89" i="375"/>
  <c r="AC89" i="375" s="1"/>
  <c r="W89" i="375"/>
  <c r="U89" i="375"/>
  <c r="X89" i="375" s="1"/>
  <c r="P89" i="375"/>
  <c r="N89" i="375"/>
  <c r="M89" i="375" s="1"/>
  <c r="AK88" i="375"/>
  <c r="AI88" i="375"/>
  <c r="AH88" i="375" s="1"/>
  <c r="AD88" i="375"/>
  <c r="AB88" i="375"/>
  <c r="AF88" i="375" s="1"/>
  <c r="W88" i="375"/>
  <c r="U88" i="375"/>
  <c r="X88" i="375" s="1"/>
  <c r="P88" i="375"/>
  <c r="N88" i="375"/>
  <c r="R88" i="375" s="1"/>
  <c r="AK81" i="375"/>
  <c r="AI81" i="375"/>
  <c r="AN81" i="375" s="1"/>
  <c r="AD81" i="375"/>
  <c r="AB81" i="375"/>
  <c r="AF81" i="375" s="1"/>
  <c r="W81" i="375"/>
  <c r="U81" i="375"/>
  <c r="X81" i="375" s="1"/>
  <c r="P81" i="375"/>
  <c r="N81" i="375"/>
  <c r="O81" i="375" s="1"/>
  <c r="AK80" i="375"/>
  <c r="AI80" i="375"/>
  <c r="AJ80" i="375" s="1"/>
  <c r="AD80" i="375"/>
  <c r="AB80" i="375"/>
  <c r="AC80" i="375" s="1"/>
  <c r="W80" i="375"/>
  <c r="U80" i="375"/>
  <c r="T80" i="375" s="1"/>
  <c r="P80" i="375"/>
  <c r="N80" i="375"/>
  <c r="M80" i="375" s="1"/>
  <c r="AK79" i="375"/>
  <c r="AI79" i="375"/>
  <c r="AH79" i="375" s="1"/>
  <c r="AD79" i="375"/>
  <c r="AB79" i="375"/>
  <c r="AG79" i="375" s="1"/>
  <c r="W79" i="375"/>
  <c r="U79" i="375"/>
  <c r="Z79" i="375" s="1"/>
  <c r="P79" i="375"/>
  <c r="N79" i="375"/>
  <c r="R79" i="375" s="1"/>
  <c r="AK77" i="375"/>
  <c r="AI77" i="375"/>
  <c r="AM77" i="375" s="1"/>
  <c r="AD77" i="375"/>
  <c r="AB77" i="375"/>
  <c r="AE77" i="375" s="1"/>
  <c r="W77" i="375"/>
  <c r="U77" i="375"/>
  <c r="T77" i="375" s="1"/>
  <c r="P77" i="375"/>
  <c r="N77" i="375"/>
  <c r="O77" i="375" s="1"/>
  <c r="AK76" i="375"/>
  <c r="AI76" i="375"/>
  <c r="AJ76" i="375" s="1"/>
  <c r="AD76" i="375"/>
  <c r="AB76" i="375"/>
  <c r="AE76" i="375" s="1"/>
  <c r="W76" i="375"/>
  <c r="U76" i="375"/>
  <c r="T76" i="375" s="1"/>
  <c r="P76" i="375"/>
  <c r="N76" i="375"/>
  <c r="S76" i="375" s="1"/>
  <c r="AK75" i="375"/>
  <c r="AI75" i="375"/>
  <c r="AN75" i="375" s="1"/>
  <c r="AD75" i="375"/>
  <c r="AB75" i="375"/>
  <c r="AG75" i="375" s="1"/>
  <c r="W75" i="375"/>
  <c r="U75" i="375"/>
  <c r="Y75" i="375" s="1"/>
  <c r="P75" i="375"/>
  <c r="N75" i="375"/>
  <c r="Q75" i="375" s="1"/>
  <c r="AK74" i="375"/>
  <c r="AI74" i="375"/>
  <c r="AL74" i="375" s="1"/>
  <c r="AD74" i="375"/>
  <c r="AB74" i="375"/>
  <c r="AE74" i="375" s="1"/>
  <c r="W74" i="375"/>
  <c r="U74" i="375"/>
  <c r="V74" i="375" s="1"/>
  <c r="P74" i="375"/>
  <c r="N74" i="375"/>
  <c r="R74" i="375" s="1"/>
  <c r="AK72" i="375"/>
  <c r="AI72" i="375"/>
  <c r="AH72" i="375" s="1"/>
  <c r="AD72" i="375"/>
  <c r="AB72" i="375"/>
  <c r="AA72" i="375" s="1"/>
  <c r="W72" i="375"/>
  <c r="U72" i="375"/>
  <c r="Z72" i="375" s="1"/>
  <c r="P72" i="375"/>
  <c r="N72" i="375"/>
  <c r="S72" i="375" s="1"/>
  <c r="AK71" i="375"/>
  <c r="AI71" i="375"/>
  <c r="AN71" i="375" s="1"/>
  <c r="AD71" i="375"/>
  <c r="AB71" i="375"/>
  <c r="AF71" i="375" s="1"/>
  <c r="W71" i="375"/>
  <c r="U71" i="375"/>
  <c r="X71" i="375" s="1"/>
  <c r="P71" i="375"/>
  <c r="N71" i="375"/>
  <c r="M71" i="375" s="1"/>
  <c r="AK70" i="375"/>
  <c r="AI70" i="375"/>
  <c r="AH70" i="375" s="1"/>
  <c r="AD70" i="375"/>
  <c r="AB70" i="375"/>
  <c r="AC70" i="375" s="1"/>
  <c r="W70" i="375"/>
  <c r="U70" i="375"/>
  <c r="T70" i="375" s="1"/>
  <c r="P70" i="375"/>
  <c r="N70" i="375"/>
  <c r="M70" i="375" s="1"/>
  <c r="AK69" i="375"/>
  <c r="AI69" i="375"/>
  <c r="AH69" i="375" s="1"/>
  <c r="AD69" i="375"/>
  <c r="AB69" i="375"/>
  <c r="AG69" i="375" s="1"/>
  <c r="W69" i="375"/>
  <c r="U69" i="375"/>
  <c r="Z69" i="375" s="1"/>
  <c r="P69" i="375"/>
  <c r="N69" i="375"/>
  <c r="R69" i="375" s="1"/>
  <c r="AK53" i="375"/>
  <c r="AI53" i="375"/>
  <c r="AM53" i="375" s="1"/>
  <c r="AD53" i="375"/>
  <c r="AB53" i="375"/>
  <c r="AE53" i="375" s="1"/>
  <c r="W53" i="375"/>
  <c r="U53" i="375"/>
  <c r="T53" i="375" s="1"/>
  <c r="P53" i="375"/>
  <c r="N53" i="375"/>
  <c r="O53" i="375" s="1"/>
  <c r="AK52" i="375"/>
  <c r="AI52" i="375"/>
  <c r="AJ52" i="375" s="1"/>
  <c r="AD52" i="375"/>
  <c r="AB52" i="375"/>
  <c r="AE52" i="375" s="1"/>
  <c r="W52" i="375"/>
  <c r="U52" i="375"/>
  <c r="T52" i="375" s="1"/>
  <c r="P52" i="375"/>
  <c r="N52" i="375"/>
  <c r="M52" i="375" s="1"/>
  <c r="AK57" i="375"/>
  <c r="AI57" i="375"/>
  <c r="AM57" i="375" s="1"/>
  <c r="AD57" i="375"/>
  <c r="AB57" i="375"/>
  <c r="AE57" i="375" s="1"/>
  <c r="W57" i="375"/>
  <c r="U57" i="375"/>
  <c r="X57" i="375" s="1"/>
  <c r="P57" i="375"/>
  <c r="N57" i="375"/>
  <c r="O57" i="375" s="1"/>
  <c r="AK56" i="375"/>
  <c r="AI56" i="375"/>
  <c r="AJ56" i="375" s="1"/>
  <c r="AD56" i="375"/>
  <c r="AB56" i="375"/>
  <c r="AA56" i="375" s="1"/>
  <c r="W56" i="375"/>
  <c r="U56" i="375"/>
  <c r="T56" i="375" s="1"/>
  <c r="P56" i="375"/>
  <c r="N56" i="375"/>
  <c r="M56" i="375" s="1"/>
  <c r="AK55" i="375"/>
  <c r="AI55" i="375"/>
  <c r="AH55" i="375" s="1"/>
  <c r="AD55" i="375"/>
  <c r="AB55" i="375"/>
  <c r="AG55" i="375" s="1"/>
  <c r="W55" i="375"/>
  <c r="U55" i="375"/>
  <c r="X55" i="375" s="1"/>
  <c r="P55" i="375"/>
  <c r="N55" i="375"/>
  <c r="R55" i="375" s="1"/>
  <c r="AK62" i="375"/>
  <c r="AI62" i="375"/>
  <c r="AN62" i="375" s="1"/>
  <c r="AD62" i="375"/>
  <c r="AB62" i="375"/>
  <c r="AF62" i="375" s="1"/>
  <c r="W62" i="375"/>
  <c r="U62" i="375"/>
  <c r="X62" i="375" s="1"/>
  <c r="P62" i="375"/>
  <c r="N62" i="375"/>
  <c r="O62" i="375" s="1"/>
  <c r="AK61" i="375"/>
  <c r="AI61" i="375"/>
  <c r="AJ61" i="375" s="1"/>
  <c r="AD61" i="375"/>
  <c r="AB61" i="375"/>
  <c r="AA61" i="375" s="1"/>
  <c r="W61" i="375"/>
  <c r="U61" i="375"/>
  <c r="T61" i="375" s="1"/>
  <c r="P61" i="375"/>
  <c r="N61" i="375"/>
  <c r="M61" i="375" s="1"/>
  <c r="AK60" i="375"/>
  <c r="AI60" i="375"/>
  <c r="AH60" i="375" s="1"/>
  <c r="AD60" i="375"/>
  <c r="AB60" i="375"/>
  <c r="AG60" i="375" s="1"/>
  <c r="W60" i="375"/>
  <c r="U60" i="375"/>
  <c r="Z60" i="375" s="1"/>
  <c r="P60" i="375"/>
  <c r="N60" i="375"/>
  <c r="R60" i="375" s="1"/>
  <c r="AK58" i="375"/>
  <c r="AI58" i="375"/>
  <c r="AM58" i="375" s="1"/>
  <c r="AD58" i="375"/>
  <c r="AB58" i="375"/>
  <c r="AE58" i="375" s="1"/>
  <c r="W58" i="375"/>
  <c r="U58" i="375"/>
  <c r="T58" i="375" s="1"/>
  <c r="P58" i="375"/>
  <c r="N58" i="375"/>
  <c r="O58" i="375" s="1"/>
  <c r="AK51" i="375"/>
  <c r="AI51" i="375"/>
  <c r="AJ51" i="375" s="1"/>
  <c r="AD51" i="375"/>
  <c r="AB51" i="375"/>
  <c r="AE51" i="375" s="1"/>
  <c r="W51" i="375"/>
  <c r="U51" i="375"/>
  <c r="T51" i="375" s="1"/>
  <c r="P51" i="375"/>
  <c r="N51" i="375"/>
  <c r="S51" i="375" s="1"/>
  <c r="AK50" i="375"/>
  <c r="AI50" i="375"/>
  <c r="AN50" i="375" s="1"/>
  <c r="AD50" i="375"/>
  <c r="AB50" i="375"/>
  <c r="AG50" i="375" s="1"/>
  <c r="W50" i="375"/>
  <c r="U50" i="375"/>
  <c r="Y50" i="375" s="1"/>
  <c r="P50" i="375"/>
  <c r="N50" i="375"/>
  <c r="Q50" i="375" s="1"/>
  <c r="AK46" i="375"/>
  <c r="AI46" i="375"/>
  <c r="AN46" i="375" s="1"/>
  <c r="AD46" i="375"/>
  <c r="AB46" i="375"/>
  <c r="AF46" i="375" s="1"/>
  <c r="W46" i="375"/>
  <c r="U46" i="375"/>
  <c r="X46" i="375" s="1"/>
  <c r="P46" i="375"/>
  <c r="N46" i="375"/>
  <c r="O46" i="375" s="1"/>
  <c r="AK86" i="375"/>
  <c r="AI86" i="375"/>
  <c r="AM86" i="375" s="1"/>
  <c r="AD86" i="375"/>
  <c r="AB86" i="375"/>
  <c r="AG86" i="375" s="1"/>
  <c r="W86" i="375"/>
  <c r="U86" i="375"/>
  <c r="V86" i="375" s="1"/>
  <c r="P86" i="375"/>
  <c r="N86" i="375"/>
  <c r="O86" i="375" s="1"/>
  <c r="AK85" i="375"/>
  <c r="AI85" i="375"/>
  <c r="AJ85" i="375" s="1"/>
  <c r="AD85" i="375"/>
  <c r="AB85" i="375"/>
  <c r="AC85" i="375" s="1"/>
  <c r="W85" i="375"/>
  <c r="U85" i="375"/>
  <c r="T85" i="375" s="1"/>
  <c r="P85" i="375"/>
  <c r="N85" i="375"/>
  <c r="O85" i="375" s="1"/>
  <c r="AK84" i="375"/>
  <c r="AI84" i="375"/>
  <c r="AN84" i="375" s="1"/>
  <c r="AD84" i="375"/>
  <c r="AB84" i="375"/>
  <c r="AC84" i="375" s="1"/>
  <c r="W84" i="375"/>
  <c r="U84" i="375"/>
  <c r="T84" i="375" s="1"/>
  <c r="P84" i="375"/>
  <c r="N84" i="375"/>
  <c r="O84" i="375" s="1"/>
  <c r="AK83" i="375"/>
  <c r="AI83" i="375"/>
  <c r="AH83" i="375" s="1"/>
  <c r="AD83" i="375"/>
  <c r="AB83" i="375"/>
  <c r="AC83" i="375" s="1"/>
  <c r="W83" i="375"/>
  <c r="U83" i="375"/>
  <c r="T83" i="375" s="1"/>
  <c r="P83" i="375"/>
  <c r="N83" i="375"/>
  <c r="M83" i="375" s="1"/>
  <c r="AK67" i="375"/>
  <c r="AI67" i="375"/>
  <c r="AH67" i="375" s="1"/>
  <c r="AD67" i="375"/>
  <c r="AB67" i="375"/>
  <c r="AF67" i="375" s="1"/>
  <c r="W67" i="375"/>
  <c r="U67" i="375"/>
  <c r="V67" i="375" s="1"/>
  <c r="P67" i="375"/>
  <c r="N67" i="375"/>
  <c r="O67" i="375" s="1"/>
  <c r="AK66" i="375"/>
  <c r="AI66" i="375"/>
  <c r="AJ66" i="375" s="1"/>
  <c r="AD66" i="375"/>
  <c r="AB66" i="375"/>
  <c r="AC66" i="375" s="1"/>
  <c r="W66" i="375"/>
  <c r="U66" i="375"/>
  <c r="Z66" i="375" s="1"/>
  <c r="P66" i="375"/>
  <c r="N66" i="375"/>
  <c r="AK65" i="375"/>
  <c r="AI65" i="375"/>
  <c r="AH65" i="375" s="1"/>
  <c r="AD65" i="375"/>
  <c r="AB65" i="375"/>
  <c r="AC65" i="375" s="1"/>
  <c r="W65" i="375"/>
  <c r="U65" i="375"/>
  <c r="T65" i="375" s="1"/>
  <c r="P65" i="375"/>
  <c r="N65" i="375"/>
  <c r="O65" i="375" s="1"/>
  <c r="A65" i="375"/>
  <c r="A66" i="375" s="1"/>
  <c r="A67" i="375" s="1"/>
  <c r="A83" i="375" s="1"/>
  <c r="A84" i="375" s="1"/>
  <c r="A85" i="375" s="1"/>
  <c r="A86" i="375" s="1"/>
  <c r="AK64" i="375"/>
  <c r="AI64" i="375"/>
  <c r="AH64" i="375" s="1"/>
  <c r="AD64" i="375"/>
  <c r="AB64" i="375"/>
  <c r="AC64" i="375" s="1"/>
  <c r="W64" i="375"/>
  <c r="U64" i="375"/>
  <c r="T64" i="375" s="1"/>
  <c r="P64" i="375"/>
  <c r="N64" i="375"/>
  <c r="S64" i="375" s="1"/>
  <c r="AK63" i="375"/>
  <c r="AI63" i="375"/>
  <c r="AM63" i="375" s="1"/>
  <c r="AD63" i="375"/>
  <c r="AB63" i="375"/>
  <c r="AC63" i="375" s="1"/>
  <c r="W63" i="375"/>
  <c r="U63" i="375"/>
  <c r="V63" i="375" s="1"/>
  <c r="P63" i="375"/>
  <c r="N63" i="375"/>
  <c r="R63" i="375" s="1"/>
  <c r="AK48" i="375"/>
  <c r="AI48" i="375"/>
  <c r="AH48" i="375" s="1"/>
  <c r="AD48" i="375"/>
  <c r="AB48" i="375"/>
  <c r="AG48" i="375" s="1"/>
  <c r="W48" i="375"/>
  <c r="U48" i="375"/>
  <c r="Z48" i="375" s="1"/>
  <c r="P48" i="375"/>
  <c r="N48" i="375"/>
  <c r="R48" i="375" s="1"/>
  <c r="AK47" i="375"/>
  <c r="AI47" i="375"/>
  <c r="AN47" i="375" s="1"/>
  <c r="AD47" i="375"/>
  <c r="AB47" i="375"/>
  <c r="AF47" i="375" s="1"/>
  <c r="W47" i="375"/>
  <c r="U47" i="375"/>
  <c r="X47" i="375" s="1"/>
  <c r="P47" i="375"/>
  <c r="N47" i="375"/>
  <c r="S47" i="375" s="1"/>
  <c r="AK45" i="375"/>
  <c r="AI45" i="375"/>
  <c r="AL45" i="375" s="1"/>
  <c r="AD45" i="375"/>
  <c r="AB45" i="375"/>
  <c r="AF45" i="375" s="1"/>
  <c r="W45" i="375"/>
  <c r="U45" i="375"/>
  <c r="V45" i="375" s="1"/>
  <c r="P45" i="375"/>
  <c r="N45" i="375"/>
  <c r="Q45" i="375" s="1"/>
  <c r="AK43" i="375"/>
  <c r="AI43" i="375"/>
  <c r="AH43" i="375" s="1"/>
  <c r="AD43" i="375"/>
  <c r="AB43" i="375"/>
  <c r="AG43" i="375" s="1"/>
  <c r="W43" i="375"/>
  <c r="U43" i="375"/>
  <c r="Z43" i="375" s="1"/>
  <c r="P43" i="375"/>
  <c r="N43" i="375"/>
  <c r="R43" i="375" s="1"/>
  <c r="AK42" i="375"/>
  <c r="AI42" i="375"/>
  <c r="AN42" i="375" s="1"/>
  <c r="AD42" i="375"/>
  <c r="AB42" i="375"/>
  <c r="AF42" i="375" s="1"/>
  <c r="W42" i="375"/>
  <c r="U42" i="375"/>
  <c r="X42" i="375" s="1"/>
  <c r="P42" i="375"/>
  <c r="N42" i="375"/>
  <c r="O42" i="375" s="1"/>
  <c r="AK41" i="375"/>
  <c r="AI41" i="375"/>
  <c r="AL41" i="375" s="1"/>
  <c r="AD41" i="375"/>
  <c r="AB41" i="375"/>
  <c r="AC41" i="375" s="1"/>
  <c r="W41" i="375"/>
  <c r="U41" i="375"/>
  <c r="V41" i="375" s="1"/>
  <c r="P41" i="375"/>
  <c r="N41" i="375"/>
  <c r="R41" i="375" s="1"/>
  <c r="AK39" i="375"/>
  <c r="AI39" i="375"/>
  <c r="AJ39" i="375" s="1"/>
  <c r="AD39" i="375"/>
  <c r="AB39" i="375"/>
  <c r="AA39" i="375" s="1"/>
  <c r="W39" i="375"/>
  <c r="U39" i="375"/>
  <c r="T39" i="375" s="1"/>
  <c r="P39" i="375"/>
  <c r="N39" i="375"/>
  <c r="S39" i="375" s="1"/>
  <c r="AK38" i="375"/>
  <c r="AI38" i="375"/>
  <c r="AH38" i="375" s="1"/>
  <c r="AD38" i="375"/>
  <c r="AB38" i="375"/>
  <c r="AG38" i="375" s="1"/>
  <c r="W38" i="375"/>
  <c r="U38" i="375"/>
  <c r="Z38" i="375" s="1"/>
  <c r="P38" i="375"/>
  <c r="N38" i="375"/>
  <c r="R38" i="375" s="1"/>
  <c r="AK37" i="375"/>
  <c r="AI37" i="375"/>
  <c r="AN37" i="375" s="1"/>
  <c r="AD37" i="375"/>
  <c r="AB37" i="375"/>
  <c r="AF37" i="375" s="1"/>
  <c r="W37" i="375"/>
  <c r="U37" i="375"/>
  <c r="X37" i="375" s="1"/>
  <c r="P37" i="375"/>
  <c r="N37" i="375"/>
  <c r="O37" i="375" s="1"/>
  <c r="AK36" i="375"/>
  <c r="AI36" i="375"/>
  <c r="AL36" i="375" s="1"/>
  <c r="AD36" i="375"/>
  <c r="AB36" i="375"/>
  <c r="AC36" i="375" s="1"/>
  <c r="W36" i="375"/>
  <c r="U36" i="375"/>
  <c r="V36" i="375" s="1"/>
  <c r="P36" i="375"/>
  <c r="N36" i="375"/>
  <c r="R36" i="375" s="1"/>
  <c r="AK34" i="375"/>
  <c r="AI34" i="375"/>
  <c r="AJ34" i="375" s="1"/>
  <c r="AD34" i="375"/>
  <c r="AB34" i="375"/>
  <c r="AG34" i="375" s="1"/>
  <c r="W34" i="375"/>
  <c r="U34" i="375"/>
  <c r="T34" i="375" s="1"/>
  <c r="P34" i="375"/>
  <c r="N34" i="375"/>
  <c r="S34" i="375" s="1"/>
  <c r="AK33" i="375"/>
  <c r="AI33" i="375"/>
  <c r="AH33" i="375" s="1"/>
  <c r="AD33" i="375"/>
  <c r="AB33" i="375"/>
  <c r="AG33" i="375" s="1"/>
  <c r="W33" i="375"/>
  <c r="U33" i="375"/>
  <c r="Z33" i="375" s="1"/>
  <c r="P33" i="375"/>
  <c r="N33" i="375"/>
  <c r="R33" i="375" s="1"/>
  <c r="AK32" i="375"/>
  <c r="AI32" i="375"/>
  <c r="AN32" i="375" s="1"/>
  <c r="AD32" i="375"/>
  <c r="AB32" i="375"/>
  <c r="AF32" i="375" s="1"/>
  <c r="W32" i="375"/>
  <c r="U32" i="375"/>
  <c r="X32" i="375" s="1"/>
  <c r="P32" i="375"/>
  <c r="N32" i="375"/>
  <c r="O32" i="375" s="1"/>
  <c r="AK31" i="375"/>
  <c r="AI31" i="375"/>
  <c r="AL31" i="375" s="1"/>
  <c r="AD31" i="375"/>
  <c r="AB31" i="375"/>
  <c r="AC31" i="375" s="1"/>
  <c r="W31" i="375"/>
  <c r="U31" i="375"/>
  <c r="V31" i="375" s="1"/>
  <c r="P31" i="375"/>
  <c r="N31" i="375"/>
  <c r="M31" i="375" s="1"/>
  <c r="AK30" i="375"/>
  <c r="AI30" i="375"/>
  <c r="AJ30" i="375" s="1"/>
  <c r="AD30" i="375"/>
  <c r="AB30" i="375"/>
  <c r="AF30" i="375" s="1"/>
  <c r="W30" i="375"/>
  <c r="U30" i="375"/>
  <c r="T30" i="375" s="1"/>
  <c r="P30" i="375"/>
  <c r="N30" i="375"/>
  <c r="S30" i="375" s="1"/>
  <c r="A30" i="375"/>
  <c r="A31" i="375" s="1"/>
  <c r="A32" i="375" s="1"/>
  <c r="A33" i="375" s="1"/>
  <c r="A34" i="375" s="1"/>
  <c r="A36" i="375" s="1"/>
  <c r="A37" i="375" s="1"/>
  <c r="A38" i="375" s="1"/>
  <c r="A39" i="375" s="1"/>
  <c r="A41" i="375" s="1"/>
  <c r="A42" i="375" s="1"/>
  <c r="A43" i="375" s="1"/>
  <c r="AK29" i="375"/>
  <c r="AI29" i="375"/>
  <c r="AH29" i="375" s="1"/>
  <c r="AD29" i="375"/>
  <c r="AB29" i="375"/>
  <c r="AG29" i="375" s="1"/>
  <c r="W29" i="375"/>
  <c r="U29" i="375"/>
  <c r="Z29" i="375" s="1"/>
  <c r="P29" i="375"/>
  <c r="N29" i="375"/>
  <c r="R29" i="375" s="1"/>
  <c r="L17" i="375"/>
  <c r="L16" i="375"/>
  <c r="L14" i="375"/>
  <c r="L13" i="375"/>
  <c r="L12" i="375"/>
  <c r="AK177" i="374"/>
  <c r="AI177" i="374"/>
  <c r="AN177" i="374" s="1"/>
  <c r="AD177" i="374"/>
  <c r="AB177" i="374"/>
  <c r="AC177" i="374" s="1"/>
  <c r="W177" i="374"/>
  <c r="U177" i="374"/>
  <c r="V177" i="374" s="1"/>
  <c r="P177" i="374"/>
  <c r="N177" i="374"/>
  <c r="S177" i="374" s="1"/>
  <c r="M177" i="374"/>
  <c r="AK176" i="374"/>
  <c r="AI176" i="374"/>
  <c r="AN176" i="374" s="1"/>
  <c r="AD176" i="374"/>
  <c r="AB176" i="374"/>
  <c r="AG176" i="374" s="1"/>
  <c r="W176" i="374"/>
  <c r="U176" i="374"/>
  <c r="V176" i="374" s="1"/>
  <c r="T176" i="374"/>
  <c r="P176" i="374"/>
  <c r="N176" i="374"/>
  <c r="S176" i="374" s="1"/>
  <c r="AK175" i="374"/>
  <c r="AI175" i="374"/>
  <c r="AH175" i="374" s="1"/>
  <c r="AD175" i="374"/>
  <c r="AB175" i="374"/>
  <c r="AF175" i="374" s="1"/>
  <c r="W175" i="374"/>
  <c r="U175" i="374"/>
  <c r="T175" i="374" s="1"/>
  <c r="P175" i="374"/>
  <c r="N175" i="374"/>
  <c r="O175" i="374" s="1"/>
  <c r="AK172" i="374"/>
  <c r="AI172" i="374"/>
  <c r="AN172" i="374" s="1"/>
  <c r="AH172" i="374"/>
  <c r="AD172" i="374"/>
  <c r="AB172" i="374"/>
  <c r="AG172" i="374" s="1"/>
  <c r="W172" i="374"/>
  <c r="U172" i="374"/>
  <c r="Z172" i="374" s="1"/>
  <c r="T172" i="374"/>
  <c r="P172" i="374"/>
  <c r="N172" i="374"/>
  <c r="O172" i="374" s="1"/>
  <c r="AK171" i="374"/>
  <c r="AI171" i="374"/>
  <c r="AH171" i="374" s="1"/>
  <c r="AD171" i="374"/>
  <c r="AB171" i="374"/>
  <c r="AG171" i="374" s="1"/>
  <c r="W171" i="374"/>
  <c r="U171" i="374"/>
  <c r="V171" i="374" s="1"/>
  <c r="P171" i="374"/>
  <c r="N171" i="374"/>
  <c r="S171" i="374" s="1"/>
  <c r="AK170" i="374"/>
  <c r="AI170" i="374"/>
  <c r="AH170" i="374" s="1"/>
  <c r="AD170" i="374"/>
  <c r="AB170" i="374"/>
  <c r="AG170" i="374" s="1"/>
  <c r="W170" i="374"/>
  <c r="U170" i="374"/>
  <c r="Y170" i="374" s="1"/>
  <c r="P170" i="374"/>
  <c r="N170" i="374"/>
  <c r="S170" i="374" s="1"/>
  <c r="AK168" i="374"/>
  <c r="AI168" i="374"/>
  <c r="AN168" i="374" s="1"/>
  <c r="AD168" i="374"/>
  <c r="AB168" i="374"/>
  <c r="AF168" i="374" s="1"/>
  <c r="W168" i="374"/>
  <c r="U168" i="374"/>
  <c r="V168" i="374" s="1"/>
  <c r="T168" i="374"/>
  <c r="P168" i="374"/>
  <c r="N168" i="374"/>
  <c r="S168" i="374" s="1"/>
  <c r="AK167" i="374"/>
  <c r="AI167" i="374"/>
  <c r="AN167" i="374" s="1"/>
  <c r="AD167" i="374"/>
  <c r="AB167" i="374"/>
  <c r="AC167" i="374" s="1"/>
  <c r="W167" i="374"/>
  <c r="U167" i="374"/>
  <c r="Z167" i="374" s="1"/>
  <c r="P167" i="374"/>
  <c r="N167" i="374"/>
  <c r="Q167" i="374" s="1"/>
  <c r="M167" i="374"/>
  <c r="AK166" i="374"/>
  <c r="AI166" i="374"/>
  <c r="AH166" i="374" s="1"/>
  <c r="AD166" i="374"/>
  <c r="AB166" i="374"/>
  <c r="AG166" i="374" s="1"/>
  <c r="AA166" i="374"/>
  <c r="W166" i="374"/>
  <c r="U166" i="374"/>
  <c r="Y166" i="374" s="1"/>
  <c r="T166" i="374"/>
  <c r="P166" i="374"/>
  <c r="N166" i="374"/>
  <c r="Q166" i="374" s="1"/>
  <c r="AK163" i="374"/>
  <c r="AI163" i="374"/>
  <c r="AN163" i="374" s="1"/>
  <c r="AD163" i="374"/>
  <c r="AB163" i="374"/>
  <c r="AG163" i="374" s="1"/>
  <c r="W163" i="374"/>
  <c r="U163" i="374"/>
  <c r="V163" i="374" s="1"/>
  <c r="P163" i="374"/>
  <c r="N163" i="374"/>
  <c r="R163" i="374" s="1"/>
  <c r="AK162" i="374"/>
  <c r="AI162" i="374"/>
  <c r="AJ162" i="374" s="1"/>
  <c r="AD162" i="374"/>
  <c r="AB162" i="374"/>
  <c r="AG162" i="374" s="1"/>
  <c r="AA162" i="374"/>
  <c r="W162" i="374"/>
  <c r="U162" i="374"/>
  <c r="Y162" i="374" s="1"/>
  <c r="P162" i="374"/>
  <c r="N162" i="374"/>
  <c r="S162" i="374" s="1"/>
  <c r="M162" i="374"/>
  <c r="AK161" i="374"/>
  <c r="AI161" i="374"/>
  <c r="AH161" i="374" s="1"/>
  <c r="AD161" i="374"/>
  <c r="AB161" i="374"/>
  <c r="AG161" i="374" s="1"/>
  <c r="W161" i="374"/>
  <c r="U161" i="374"/>
  <c r="Z161" i="374" s="1"/>
  <c r="P161" i="374"/>
  <c r="N161" i="374"/>
  <c r="Q161" i="374" s="1"/>
  <c r="AK159" i="374"/>
  <c r="AI159" i="374"/>
  <c r="AN159" i="374" s="1"/>
  <c r="AD159" i="374"/>
  <c r="AB159" i="374"/>
  <c r="AG159" i="374" s="1"/>
  <c r="W159" i="374"/>
  <c r="U159" i="374"/>
  <c r="Z159" i="374" s="1"/>
  <c r="P159" i="374"/>
  <c r="N159" i="374"/>
  <c r="S159" i="374" s="1"/>
  <c r="AK158" i="374"/>
  <c r="AI158" i="374"/>
  <c r="AJ158" i="374" s="1"/>
  <c r="AD158" i="374"/>
  <c r="AB158" i="374"/>
  <c r="AG158" i="374" s="1"/>
  <c r="W158" i="374"/>
  <c r="U158" i="374"/>
  <c r="X158" i="374" s="1"/>
  <c r="P158" i="374"/>
  <c r="N158" i="374"/>
  <c r="O158" i="374" s="1"/>
  <c r="AK157" i="374"/>
  <c r="AI157" i="374"/>
  <c r="AH157" i="374" s="1"/>
  <c r="AD157" i="374"/>
  <c r="AB157" i="374"/>
  <c r="AG157" i="374" s="1"/>
  <c r="W157" i="374"/>
  <c r="U157" i="374"/>
  <c r="Z157" i="374" s="1"/>
  <c r="P157" i="374"/>
  <c r="N157" i="374"/>
  <c r="S157" i="374" s="1"/>
  <c r="AK154" i="374"/>
  <c r="AI154" i="374"/>
  <c r="AN154" i="374" s="1"/>
  <c r="AD154" i="374"/>
  <c r="AB154" i="374"/>
  <c r="AC154" i="374" s="1"/>
  <c r="W154" i="374"/>
  <c r="U154" i="374"/>
  <c r="V154" i="374" s="1"/>
  <c r="P154" i="374"/>
  <c r="N154" i="374"/>
  <c r="O154" i="374" s="1"/>
  <c r="M154" i="374"/>
  <c r="AK153" i="374"/>
  <c r="AI153" i="374"/>
  <c r="AJ153" i="374" s="1"/>
  <c r="AD153" i="374"/>
  <c r="AB153" i="374"/>
  <c r="AA153" i="374" s="1"/>
  <c r="W153" i="374"/>
  <c r="U153" i="374"/>
  <c r="X153" i="374" s="1"/>
  <c r="P153" i="374"/>
  <c r="N153" i="374"/>
  <c r="S153" i="374" s="1"/>
  <c r="AK152" i="374"/>
  <c r="AI152" i="374"/>
  <c r="AH152" i="374" s="1"/>
  <c r="AD152" i="374"/>
  <c r="AB152" i="374"/>
  <c r="AG152" i="374" s="1"/>
  <c r="W152" i="374"/>
  <c r="U152" i="374"/>
  <c r="V152" i="374" s="1"/>
  <c r="P152" i="374"/>
  <c r="N152" i="374"/>
  <c r="O152" i="374" s="1"/>
  <c r="AK150" i="374"/>
  <c r="AI150" i="374"/>
  <c r="AN150" i="374" s="1"/>
  <c r="AD150" i="374"/>
  <c r="AB150" i="374"/>
  <c r="AG150" i="374" s="1"/>
  <c r="W150" i="374"/>
  <c r="U150" i="374"/>
  <c r="V150" i="374" s="1"/>
  <c r="P150" i="374"/>
  <c r="N150" i="374"/>
  <c r="R150" i="374" s="1"/>
  <c r="AK149" i="374"/>
  <c r="AI149" i="374"/>
  <c r="AJ149" i="374" s="1"/>
  <c r="AD149" i="374"/>
  <c r="AB149" i="374"/>
  <c r="AG149" i="374" s="1"/>
  <c r="W149" i="374"/>
  <c r="U149" i="374"/>
  <c r="Z149" i="374" s="1"/>
  <c r="P149" i="374"/>
  <c r="N149" i="374"/>
  <c r="S149" i="374" s="1"/>
  <c r="AK148" i="374"/>
  <c r="AI148" i="374"/>
  <c r="AH148" i="374" s="1"/>
  <c r="AD148" i="374"/>
  <c r="AB148" i="374"/>
  <c r="AG148" i="374" s="1"/>
  <c r="W148" i="374"/>
  <c r="U148" i="374"/>
  <c r="Z148" i="374" s="1"/>
  <c r="P148" i="374"/>
  <c r="N148" i="374"/>
  <c r="O148" i="374" s="1"/>
  <c r="AK141" i="374"/>
  <c r="AI141" i="374"/>
  <c r="AJ141" i="374" s="1"/>
  <c r="AD141" i="374"/>
  <c r="AB141" i="374"/>
  <c r="AA141" i="374" s="1"/>
  <c r="W141" i="374"/>
  <c r="U141" i="374"/>
  <c r="V141" i="374" s="1"/>
  <c r="P141" i="374"/>
  <c r="N141" i="374"/>
  <c r="S141" i="374" s="1"/>
  <c r="AK140" i="374"/>
  <c r="AI140" i="374"/>
  <c r="AJ140" i="374" s="1"/>
  <c r="AD140" i="374"/>
  <c r="AB140" i="374"/>
  <c r="AG140" i="374" s="1"/>
  <c r="W140" i="374"/>
  <c r="U140" i="374"/>
  <c r="Z140" i="374" s="1"/>
  <c r="P140" i="374"/>
  <c r="N140" i="374"/>
  <c r="O140" i="374" s="1"/>
  <c r="AK139" i="374"/>
  <c r="AI139" i="374"/>
  <c r="AH139" i="374" s="1"/>
  <c r="AD139" i="374"/>
  <c r="AB139" i="374"/>
  <c r="AG139" i="374" s="1"/>
  <c r="W139" i="374"/>
  <c r="U139" i="374"/>
  <c r="T139" i="374" s="1"/>
  <c r="P139" i="374"/>
  <c r="N139" i="374"/>
  <c r="O139" i="374" s="1"/>
  <c r="AK136" i="374"/>
  <c r="AI136" i="374"/>
  <c r="AN136" i="374" s="1"/>
  <c r="AD136" i="374"/>
  <c r="AB136" i="374"/>
  <c r="AF136" i="374" s="1"/>
  <c r="W136" i="374"/>
  <c r="U136" i="374"/>
  <c r="Y136" i="374" s="1"/>
  <c r="P136" i="374"/>
  <c r="N136" i="374"/>
  <c r="S136" i="374" s="1"/>
  <c r="AK135" i="374"/>
  <c r="AI135" i="374"/>
  <c r="AN135" i="374" s="1"/>
  <c r="AD135" i="374"/>
  <c r="AB135" i="374"/>
  <c r="AG135" i="374" s="1"/>
  <c r="W135" i="374"/>
  <c r="U135" i="374"/>
  <c r="V135" i="374" s="1"/>
  <c r="P135" i="374"/>
  <c r="N135" i="374"/>
  <c r="O135" i="374" s="1"/>
  <c r="AK134" i="374"/>
  <c r="AI134" i="374"/>
  <c r="AH134" i="374" s="1"/>
  <c r="AD134" i="374"/>
  <c r="AB134" i="374"/>
  <c r="AF134" i="374" s="1"/>
  <c r="W134" i="374"/>
  <c r="U134" i="374"/>
  <c r="Z134" i="374" s="1"/>
  <c r="P134" i="374"/>
  <c r="N134" i="374"/>
  <c r="R134" i="374" s="1"/>
  <c r="AK133" i="374"/>
  <c r="AI133" i="374"/>
  <c r="AN133" i="374" s="1"/>
  <c r="AD133" i="374"/>
  <c r="AB133" i="374"/>
  <c r="AF133" i="374" s="1"/>
  <c r="W133" i="374"/>
  <c r="U133" i="374"/>
  <c r="Z133" i="374" s="1"/>
  <c r="P133" i="374"/>
  <c r="N133" i="374"/>
  <c r="Q133" i="374" s="1"/>
  <c r="A133" i="374"/>
  <c r="AK132" i="374"/>
  <c r="AI132" i="374"/>
  <c r="AM132" i="374" s="1"/>
  <c r="AD132" i="374"/>
  <c r="AB132" i="374"/>
  <c r="AG132" i="374" s="1"/>
  <c r="W132" i="374"/>
  <c r="U132" i="374"/>
  <c r="Z132" i="374" s="1"/>
  <c r="P132" i="374"/>
  <c r="N132" i="374"/>
  <c r="O132" i="374" s="1"/>
  <c r="AK131" i="374"/>
  <c r="AI131" i="374"/>
  <c r="AJ131" i="374" s="1"/>
  <c r="AD131" i="374"/>
  <c r="AB131" i="374"/>
  <c r="AC131" i="374" s="1"/>
  <c r="W131" i="374"/>
  <c r="U131" i="374"/>
  <c r="Y131" i="374" s="1"/>
  <c r="P131" i="374"/>
  <c r="N131" i="374"/>
  <c r="S131" i="374" s="1"/>
  <c r="AK130" i="374"/>
  <c r="AI130" i="374"/>
  <c r="AN130" i="374" s="1"/>
  <c r="AD130" i="374"/>
  <c r="AB130" i="374"/>
  <c r="AG130" i="374" s="1"/>
  <c r="W130" i="374"/>
  <c r="U130" i="374"/>
  <c r="V130" i="374" s="1"/>
  <c r="P130" i="374"/>
  <c r="N130" i="374"/>
  <c r="S130" i="374" s="1"/>
  <c r="AK127" i="374"/>
  <c r="AI127" i="374"/>
  <c r="AN127" i="374" s="1"/>
  <c r="AD127" i="374"/>
  <c r="AB127" i="374"/>
  <c r="AA127" i="374" s="1"/>
  <c r="W127" i="374"/>
  <c r="U127" i="374"/>
  <c r="V127" i="374" s="1"/>
  <c r="P127" i="374"/>
  <c r="N127" i="374"/>
  <c r="S127" i="374" s="1"/>
  <c r="AK126" i="374"/>
  <c r="AI126" i="374"/>
  <c r="AH126" i="374" s="1"/>
  <c r="AD126" i="374"/>
  <c r="AB126" i="374"/>
  <c r="AG126" i="374" s="1"/>
  <c r="W126" i="374"/>
  <c r="U126" i="374"/>
  <c r="V126" i="374" s="1"/>
  <c r="P126" i="374"/>
  <c r="N126" i="374"/>
  <c r="S126" i="374" s="1"/>
  <c r="AK125" i="374"/>
  <c r="AI125" i="374"/>
  <c r="AH125" i="374" s="1"/>
  <c r="AD125" i="374"/>
  <c r="AB125" i="374"/>
  <c r="AG125" i="374" s="1"/>
  <c r="W125" i="374"/>
  <c r="U125" i="374"/>
  <c r="Z125" i="374" s="1"/>
  <c r="P125" i="374"/>
  <c r="N125" i="374"/>
  <c r="Q125" i="374" s="1"/>
  <c r="AK123" i="374"/>
  <c r="AI123" i="374"/>
  <c r="AN123" i="374" s="1"/>
  <c r="AD123" i="374"/>
  <c r="AB123" i="374"/>
  <c r="AG123" i="374" s="1"/>
  <c r="W123" i="374"/>
  <c r="U123" i="374"/>
  <c r="V123" i="374" s="1"/>
  <c r="P123" i="374"/>
  <c r="N123" i="374"/>
  <c r="S123" i="374" s="1"/>
  <c r="AK122" i="374"/>
  <c r="AI122" i="374"/>
  <c r="AJ122" i="374" s="1"/>
  <c r="AD122" i="374"/>
  <c r="AB122" i="374"/>
  <c r="AG122" i="374" s="1"/>
  <c r="W122" i="374"/>
  <c r="U122" i="374"/>
  <c r="Y122" i="374" s="1"/>
  <c r="P122" i="374"/>
  <c r="N122" i="374"/>
  <c r="S122" i="374" s="1"/>
  <c r="AK121" i="374"/>
  <c r="AI121" i="374"/>
  <c r="AH121" i="374" s="1"/>
  <c r="AD121" i="374"/>
  <c r="AB121" i="374"/>
  <c r="AG121" i="374" s="1"/>
  <c r="W121" i="374"/>
  <c r="U121" i="374"/>
  <c r="V121" i="374" s="1"/>
  <c r="P121" i="374"/>
  <c r="N121" i="374"/>
  <c r="O121" i="374" s="1"/>
  <c r="AK114" i="374"/>
  <c r="AI114" i="374"/>
  <c r="AN114" i="374" s="1"/>
  <c r="AD114" i="374"/>
  <c r="AB114" i="374"/>
  <c r="AC114" i="374" s="1"/>
  <c r="W114" i="374"/>
  <c r="U114" i="374"/>
  <c r="Z114" i="374" s="1"/>
  <c r="P114" i="374"/>
  <c r="N114" i="374"/>
  <c r="R114" i="374" s="1"/>
  <c r="AK113" i="374"/>
  <c r="AI113" i="374"/>
  <c r="AJ113" i="374" s="1"/>
  <c r="AD113" i="374"/>
  <c r="AB113" i="374"/>
  <c r="AG113" i="374" s="1"/>
  <c r="W113" i="374"/>
  <c r="U113" i="374"/>
  <c r="V113" i="374" s="1"/>
  <c r="P113" i="374"/>
  <c r="N113" i="374"/>
  <c r="R113" i="374" s="1"/>
  <c r="AK112" i="374"/>
  <c r="AI112" i="374"/>
  <c r="AH112" i="374" s="1"/>
  <c r="AD112" i="374"/>
  <c r="AB112" i="374"/>
  <c r="AG112" i="374" s="1"/>
  <c r="W112" i="374"/>
  <c r="U112" i="374"/>
  <c r="Y112" i="374" s="1"/>
  <c r="P112" i="374"/>
  <c r="N112" i="374"/>
  <c r="S112" i="374" s="1"/>
  <c r="AK156" i="374"/>
  <c r="AI156" i="374"/>
  <c r="AN156" i="374" s="1"/>
  <c r="AD156" i="374"/>
  <c r="AB156" i="374"/>
  <c r="AC156" i="374" s="1"/>
  <c r="W156" i="374"/>
  <c r="U156" i="374"/>
  <c r="V156" i="374" s="1"/>
  <c r="P156" i="374"/>
  <c r="N156" i="374"/>
  <c r="O156" i="374" s="1"/>
  <c r="AK151" i="374"/>
  <c r="AI151" i="374"/>
  <c r="AL151" i="374" s="1"/>
  <c r="AD151" i="374"/>
  <c r="AB151" i="374"/>
  <c r="AF151" i="374" s="1"/>
  <c r="W151" i="374"/>
  <c r="U151" i="374"/>
  <c r="X151" i="374" s="1"/>
  <c r="P151" i="374"/>
  <c r="N151" i="374"/>
  <c r="S151" i="374" s="1"/>
  <c r="AK147" i="374"/>
  <c r="AI147" i="374"/>
  <c r="AJ147" i="374" s="1"/>
  <c r="AD147" i="374"/>
  <c r="AB147" i="374"/>
  <c r="AG147" i="374" s="1"/>
  <c r="W147" i="374"/>
  <c r="U147" i="374"/>
  <c r="V147" i="374" s="1"/>
  <c r="P147" i="374"/>
  <c r="N147" i="374"/>
  <c r="R147" i="374" s="1"/>
  <c r="AK145" i="374"/>
  <c r="AI145" i="374"/>
  <c r="AH145" i="374" s="1"/>
  <c r="AD145" i="374"/>
  <c r="AB145" i="374"/>
  <c r="AG145" i="374" s="1"/>
  <c r="W145" i="374"/>
  <c r="U145" i="374"/>
  <c r="Z145" i="374" s="1"/>
  <c r="P145" i="374"/>
  <c r="N145" i="374"/>
  <c r="O145" i="374" s="1"/>
  <c r="AK143" i="374"/>
  <c r="AI143" i="374"/>
  <c r="AM143" i="374" s="1"/>
  <c r="AD143" i="374"/>
  <c r="AB143" i="374"/>
  <c r="AF143" i="374" s="1"/>
  <c r="W143" i="374"/>
  <c r="U143" i="374"/>
  <c r="Z143" i="374" s="1"/>
  <c r="P143" i="374"/>
  <c r="N143" i="374"/>
  <c r="R143" i="374" s="1"/>
  <c r="AK138" i="374"/>
  <c r="AI138" i="374"/>
  <c r="AL138" i="374" s="1"/>
  <c r="AD138" i="374"/>
  <c r="AB138" i="374"/>
  <c r="AC138" i="374" s="1"/>
  <c r="W138" i="374"/>
  <c r="U138" i="374"/>
  <c r="Z138" i="374" s="1"/>
  <c r="P138" i="374"/>
  <c r="N138" i="374"/>
  <c r="Q138" i="374" s="1"/>
  <c r="AK129" i="374"/>
  <c r="AI129" i="374"/>
  <c r="AJ129" i="374" s="1"/>
  <c r="AD129" i="374"/>
  <c r="AB129" i="374"/>
  <c r="AA129" i="374" s="1"/>
  <c r="W129" i="374"/>
  <c r="U129" i="374"/>
  <c r="Z129" i="374" s="1"/>
  <c r="P129" i="374"/>
  <c r="N129" i="374"/>
  <c r="O129" i="374" s="1"/>
  <c r="AK124" i="374"/>
  <c r="AI124" i="374"/>
  <c r="AN124" i="374" s="1"/>
  <c r="AD124" i="374"/>
  <c r="AB124" i="374"/>
  <c r="AE124" i="374" s="1"/>
  <c r="W124" i="374"/>
  <c r="U124" i="374"/>
  <c r="Z124" i="374" s="1"/>
  <c r="P124" i="374"/>
  <c r="N124" i="374"/>
  <c r="O124" i="374" s="1"/>
  <c r="A124" i="374"/>
  <c r="A129" i="374" s="1"/>
  <c r="A138" i="374" s="1"/>
  <c r="A143" i="374" s="1"/>
  <c r="A145" i="374" s="1"/>
  <c r="A147" i="374" s="1"/>
  <c r="A151" i="374" s="1"/>
  <c r="A156" i="374" s="1"/>
  <c r="AK118" i="374"/>
  <c r="AI118" i="374"/>
  <c r="AN118" i="374" s="1"/>
  <c r="AD118" i="374"/>
  <c r="AB118" i="374"/>
  <c r="AF118" i="374" s="1"/>
  <c r="W118" i="374"/>
  <c r="U118" i="374"/>
  <c r="Y118" i="374" s="1"/>
  <c r="P118" i="374"/>
  <c r="N118" i="374"/>
  <c r="S118" i="374" s="1"/>
  <c r="AK117" i="374"/>
  <c r="AI117" i="374"/>
  <c r="AJ117" i="374" s="1"/>
  <c r="AD117" i="374"/>
  <c r="AB117" i="374"/>
  <c r="AG117" i="374" s="1"/>
  <c r="W117" i="374"/>
  <c r="U117" i="374"/>
  <c r="Z117" i="374" s="1"/>
  <c r="P117" i="374"/>
  <c r="N117" i="374"/>
  <c r="O117" i="374" s="1"/>
  <c r="AK116" i="374"/>
  <c r="AI116" i="374"/>
  <c r="AH116" i="374" s="1"/>
  <c r="AD116" i="374"/>
  <c r="AB116" i="374"/>
  <c r="AG116" i="374" s="1"/>
  <c r="W116" i="374"/>
  <c r="U116" i="374"/>
  <c r="Z116" i="374" s="1"/>
  <c r="P116" i="374"/>
  <c r="N116" i="374"/>
  <c r="Q116" i="374" s="1"/>
  <c r="AK103" i="374"/>
  <c r="AI103" i="374"/>
  <c r="AN103" i="374" s="1"/>
  <c r="AD103" i="374"/>
  <c r="AB103" i="374"/>
  <c r="AF103" i="374" s="1"/>
  <c r="W103" i="374"/>
  <c r="U103" i="374"/>
  <c r="Z103" i="374" s="1"/>
  <c r="P103" i="374"/>
  <c r="N103" i="374"/>
  <c r="S103" i="374" s="1"/>
  <c r="AK102" i="374"/>
  <c r="AI102" i="374"/>
  <c r="AJ102" i="374" s="1"/>
  <c r="AD102" i="374"/>
  <c r="AB102" i="374"/>
  <c r="AG102" i="374" s="1"/>
  <c r="W102" i="374"/>
  <c r="U102" i="374"/>
  <c r="V102" i="374" s="1"/>
  <c r="P102" i="374"/>
  <c r="N102" i="374"/>
  <c r="S102" i="374" s="1"/>
  <c r="AK101" i="374"/>
  <c r="AI101" i="374"/>
  <c r="AH101" i="374" s="1"/>
  <c r="AD101" i="374"/>
  <c r="AB101" i="374"/>
  <c r="AE101" i="374" s="1"/>
  <c r="W101" i="374"/>
  <c r="U101" i="374"/>
  <c r="Z101" i="374" s="1"/>
  <c r="P101" i="374"/>
  <c r="N101" i="374"/>
  <c r="S101" i="374" s="1"/>
  <c r="AK99" i="374"/>
  <c r="AI99" i="374"/>
  <c r="AN99" i="374" s="1"/>
  <c r="AD99" i="374"/>
  <c r="AB99" i="374"/>
  <c r="AG99" i="374" s="1"/>
  <c r="W99" i="374"/>
  <c r="U99" i="374"/>
  <c r="Z99" i="374" s="1"/>
  <c r="P99" i="374"/>
  <c r="N99" i="374"/>
  <c r="R99" i="374" s="1"/>
  <c r="AK98" i="374"/>
  <c r="AI98" i="374"/>
  <c r="AJ98" i="374" s="1"/>
  <c r="AD98" i="374"/>
  <c r="AB98" i="374"/>
  <c r="AE98" i="374" s="1"/>
  <c r="W98" i="374"/>
  <c r="U98" i="374"/>
  <c r="V98" i="374" s="1"/>
  <c r="P98" i="374"/>
  <c r="N98" i="374"/>
  <c r="Q98" i="374" s="1"/>
  <c r="AK97" i="374"/>
  <c r="AI97" i="374"/>
  <c r="AH97" i="374" s="1"/>
  <c r="AD97" i="374"/>
  <c r="AB97" i="374"/>
  <c r="AG97" i="374" s="1"/>
  <c r="W97" i="374"/>
  <c r="U97" i="374"/>
  <c r="Z97" i="374" s="1"/>
  <c r="P97" i="374"/>
  <c r="N97" i="374"/>
  <c r="R97" i="374" s="1"/>
  <c r="AK94" i="374"/>
  <c r="AI94" i="374"/>
  <c r="AN94" i="374" s="1"/>
  <c r="AD94" i="374"/>
  <c r="AB94" i="374"/>
  <c r="AC94" i="374" s="1"/>
  <c r="W94" i="374"/>
  <c r="U94" i="374"/>
  <c r="Y94" i="374" s="1"/>
  <c r="P94" i="374"/>
  <c r="N94" i="374"/>
  <c r="Q94" i="374" s="1"/>
  <c r="AK93" i="374"/>
  <c r="AI93" i="374"/>
  <c r="AJ93" i="374" s="1"/>
  <c r="AD93" i="374"/>
  <c r="AB93" i="374"/>
  <c r="AG93" i="374" s="1"/>
  <c r="W93" i="374"/>
  <c r="U93" i="374"/>
  <c r="Z93" i="374" s="1"/>
  <c r="P93" i="374"/>
  <c r="N93" i="374"/>
  <c r="O93" i="374" s="1"/>
  <c r="AK92" i="374"/>
  <c r="AI92" i="374"/>
  <c r="AH92" i="374" s="1"/>
  <c r="AD92" i="374"/>
  <c r="AB92" i="374"/>
  <c r="AG92" i="374" s="1"/>
  <c r="W92" i="374"/>
  <c r="U92" i="374"/>
  <c r="Z92" i="374" s="1"/>
  <c r="P92" i="374"/>
  <c r="N92" i="374"/>
  <c r="R92" i="374" s="1"/>
  <c r="AK90" i="374"/>
  <c r="AI90" i="374"/>
  <c r="AN90" i="374" s="1"/>
  <c r="AD90" i="374"/>
  <c r="AB90" i="374"/>
  <c r="AG90" i="374" s="1"/>
  <c r="W90" i="374"/>
  <c r="U90" i="374"/>
  <c r="V90" i="374" s="1"/>
  <c r="P90" i="374"/>
  <c r="N90" i="374"/>
  <c r="O90" i="374" s="1"/>
  <c r="AK89" i="374"/>
  <c r="AI89" i="374"/>
  <c r="AJ89" i="374" s="1"/>
  <c r="AD89" i="374"/>
  <c r="AB89" i="374"/>
  <c r="AG89" i="374" s="1"/>
  <c r="W89" i="374"/>
  <c r="U89" i="374"/>
  <c r="X89" i="374" s="1"/>
  <c r="P89" i="374"/>
  <c r="N89" i="374"/>
  <c r="Q89" i="374" s="1"/>
  <c r="AK88" i="374"/>
  <c r="AI88" i="374"/>
  <c r="AH88" i="374" s="1"/>
  <c r="AD88" i="374"/>
  <c r="AB88" i="374"/>
  <c r="AG88" i="374" s="1"/>
  <c r="W88" i="374"/>
  <c r="U88" i="374"/>
  <c r="Z88" i="374" s="1"/>
  <c r="P88" i="374"/>
  <c r="N88" i="374"/>
  <c r="Q88" i="374" s="1"/>
  <c r="AK85" i="374"/>
  <c r="AI85" i="374"/>
  <c r="AN85" i="374" s="1"/>
  <c r="AD85" i="374"/>
  <c r="AB85" i="374"/>
  <c r="AG85" i="374" s="1"/>
  <c r="W85" i="374"/>
  <c r="U85" i="374"/>
  <c r="Z85" i="374" s="1"/>
  <c r="P85" i="374"/>
  <c r="N85" i="374"/>
  <c r="O85" i="374" s="1"/>
  <c r="AK84" i="374"/>
  <c r="AI84" i="374"/>
  <c r="AN84" i="374" s="1"/>
  <c r="AD84" i="374"/>
  <c r="AB84" i="374"/>
  <c r="AF84" i="374" s="1"/>
  <c r="W84" i="374"/>
  <c r="U84" i="374"/>
  <c r="V84" i="374" s="1"/>
  <c r="P84" i="374"/>
  <c r="N84" i="374"/>
  <c r="S84" i="374" s="1"/>
  <c r="AK83" i="374"/>
  <c r="AI83" i="374"/>
  <c r="AH83" i="374" s="1"/>
  <c r="AD83" i="374"/>
  <c r="AB83" i="374"/>
  <c r="AG83" i="374" s="1"/>
  <c r="W83" i="374"/>
  <c r="U83" i="374"/>
  <c r="Z83" i="374" s="1"/>
  <c r="P83" i="374"/>
  <c r="N83" i="374"/>
  <c r="S83" i="374" s="1"/>
  <c r="AK81" i="374"/>
  <c r="AI81" i="374"/>
  <c r="AN81" i="374" s="1"/>
  <c r="AD81" i="374"/>
  <c r="AB81" i="374"/>
  <c r="AF81" i="374" s="1"/>
  <c r="W81" i="374"/>
  <c r="U81" i="374"/>
  <c r="Z81" i="374" s="1"/>
  <c r="P81" i="374"/>
  <c r="N81" i="374"/>
  <c r="Q81" i="374" s="1"/>
  <c r="AK80" i="374"/>
  <c r="AI80" i="374"/>
  <c r="AJ80" i="374" s="1"/>
  <c r="AD80" i="374"/>
  <c r="AB80" i="374"/>
  <c r="AG80" i="374" s="1"/>
  <c r="W80" i="374"/>
  <c r="U80" i="374"/>
  <c r="Z80" i="374" s="1"/>
  <c r="P80" i="374"/>
  <c r="N80" i="374"/>
  <c r="O80" i="374" s="1"/>
  <c r="AK79" i="374"/>
  <c r="AI79" i="374"/>
  <c r="AH79" i="374" s="1"/>
  <c r="AD79" i="374"/>
  <c r="AB79" i="374"/>
  <c r="AG79" i="374" s="1"/>
  <c r="W79" i="374"/>
  <c r="U79" i="374"/>
  <c r="V79" i="374" s="1"/>
  <c r="P79" i="374"/>
  <c r="N79" i="374"/>
  <c r="R79" i="374" s="1"/>
  <c r="AK76" i="374"/>
  <c r="AI76" i="374"/>
  <c r="AN76" i="374" s="1"/>
  <c r="AD76" i="374"/>
  <c r="AB76" i="374"/>
  <c r="AG76" i="374" s="1"/>
  <c r="W76" i="374"/>
  <c r="U76" i="374"/>
  <c r="V76" i="374" s="1"/>
  <c r="P76" i="374"/>
  <c r="N76" i="374"/>
  <c r="S76" i="374" s="1"/>
  <c r="AK75" i="374"/>
  <c r="AI75" i="374"/>
  <c r="AJ75" i="374" s="1"/>
  <c r="AD75" i="374"/>
  <c r="AB75" i="374"/>
  <c r="AG75" i="374" s="1"/>
  <c r="W75" i="374"/>
  <c r="U75" i="374"/>
  <c r="Z75" i="374" s="1"/>
  <c r="P75" i="374"/>
  <c r="N75" i="374"/>
  <c r="R75" i="374" s="1"/>
  <c r="AK74" i="374"/>
  <c r="AI74" i="374"/>
  <c r="AH74" i="374" s="1"/>
  <c r="AD74" i="374"/>
  <c r="AB74" i="374"/>
  <c r="AF74" i="374" s="1"/>
  <c r="W74" i="374"/>
  <c r="U74" i="374"/>
  <c r="Y74" i="374" s="1"/>
  <c r="P74" i="374"/>
  <c r="N74" i="374"/>
  <c r="Q74" i="374" s="1"/>
  <c r="AK72" i="374"/>
  <c r="AI72" i="374"/>
  <c r="AN72" i="374" s="1"/>
  <c r="AD72" i="374"/>
  <c r="AB72" i="374"/>
  <c r="AG72" i="374" s="1"/>
  <c r="W72" i="374"/>
  <c r="U72" i="374"/>
  <c r="Z72" i="374" s="1"/>
  <c r="P72" i="374"/>
  <c r="N72" i="374"/>
  <c r="R72" i="374" s="1"/>
  <c r="AK71" i="374"/>
  <c r="AI71" i="374"/>
  <c r="AJ71" i="374" s="1"/>
  <c r="AD71" i="374"/>
  <c r="AB71" i="374"/>
  <c r="AG71" i="374" s="1"/>
  <c r="W71" i="374"/>
  <c r="U71" i="374"/>
  <c r="X71" i="374" s="1"/>
  <c r="P71" i="374"/>
  <c r="N71" i="374"/>
  <c r="S71" i="374" s="1"/>
  <c r="AK70" i="374"/>
  <c r="AI70" i="374"/>
  <c r="AH70" i="374" s="1"/>
  <c r="AD70" i="374"/>
  <c r="AB70" i="374"/>
  <c r="AC70" i="374" s="1"/>
  <c r="W70" i="374"/>
  <c r="U70" i="374"/>
  <c r="Z70" i="374" s="1"/>
  <c r="P70" i="374"/>
  <c r="N70" i="374"/>
  <c r="S70" i="374" s="1"/>
  <c r="AK67" i="374"/>
  <c r="AI67" i="374"/>
  <c r="AN67" i="374" s="1"/>
  <c r="AD67" i="374"/>
  <c r="AB67" i="374"/>
  <c r="AG67" i="374" s="1"/>
  <c r="W67" i="374"/>
  <c r="U67" i="374"/>
  <c r="V67" i="374" s="1"/>
  <c r="P67" i="374"/>
  <c r="N67" i="374"/>
  <c r="O67" i="374" s="1"/>
  <c r="AK66" i="374"/>
  <c r="AI66" i="374"/>
  <c r="AJ66" i="374" s="1"/>
  <c r="AD66" i="374"/>
  <c r="AB66" i="374"/>
  <c r="AG66" i="374" s="1"/>
  <c r="W66" i="374"/>
  <c r="U66" i="374"/>
  <c r="Z66" i="374" s="1"/>
  <c r="P66" i="374"/>
  <c r="N66" i="374"/>
  <c r="Q66" i="374" s="1"/>
  <c r="AK65" i="374"/>
  <c r="AI65" i="374"/>
  <c r="AH65" i="374" s="1"/>
  <c r="AD65" i="374"/>
  <c r="AB65" i="374"/>
  <c r="AF65" i="374" s="1"/>
  <c r="W65" i="374"/>
  <c r="U65" i="374"/>
  <c r="Z65" i="374" s="1"/>
  <c r="P65" i="374"/>
  <c r="N65" i="374"/>
  <c r="Q65" i="374" s="1"/>
  <c r="AK63" i="374"/>
  <c r="AI63" i="374"/>
  <c r="AN63" i="374" s="1"/>
  <c r="AD63" i="374"/>
  <c r="AB63" i="374"/>
  <c r="AG63" i="374" s="1"/>
  <c r="W63" i="374"/>
  <c r="U63" i="374"/>
  <c r="Z63" i="374" s="1"/>
  <c r="P63" i="374"/>
  <c r="N63" i="374"/>
  <c r="S63" i="374" s="1"/>
  <c r="AK62" i="374"/>
  <c r="AI62" i="374"/>
  <c r="AJ62" i="374" s="1"/>
  <c r="AD62" i="374"/>
  <c r="AB62" i="374"/>
  <c r="AC62" i="374" s="1"/>
  <c r="W62" i="374"/>
  <c r="U62" i="374"/>
  <c r="X62" i="374" s="1"/>
  <c r="P62" i="374"/>
  <c r="N62" i="374"/>
  <c r="S62" i="374" s="1"/>
  <c r="AK61" i="374"/>
  <c r="AI61" i="374"/>
  <c r="AH61" i="374" s="1"/>
  <c r="AD61" i="374"/>
  <c r="AB61" i="374"/>
  <c r="AF61" i="374" s="1"/>
  <c r="W61" i="374"/>
  <c r="U61" i="374"/>
  <c r="Z61" i="374" s="1"/>
  <c r="P61" i="374"/>
  <c r="N61" i="374"/>
  <c r="O61" i="374" s="1"/>
  <c r="AK109" i="374"/>
  <c r="AI109" i="374"/>
  <c r="AJ109" i="374" s="1"/>
  <c r="AD109" i="374"/>
  <c r="AB109" i="374"/>
  <c r="AE109" i="374" s="1"/>
  <c r="W109" i="374"/>
  <c r="U109" i="374"/>
  <c r="V109" i="374" s="1"/>
  <c r="P109" i="374"/>
  <c r="N109" i="374"/>
  <c r="Q109" i="374" s="1"/>
  <c r="AK107" i="374"/>
  <c r="AI107" i="374"/>
  <c r="AN107" i="374" s="1"/>
  <c r="AD107" i="374"/>
  <c r="AB107" i="374"/>
  <c r="AG107" i="374" s="1"/>
  <c r="W107" i="374"/>
  <c r="U107" i="374"/>
  <c r="T107" i="374" s="1"/>
  <c r="P107" i="374"/>
  <c r="N107" i="374"/>
  <c r="O107" i="374" s="1"/>
  <c r="AK105" i="374"/>
  <c r="AI105" i="374"/>
  <c r="AM105" i="374" s="1"/>
  <c r="AD105" i="374"/>
  <c r="AB105" i="374"/>
  <c r="AG105" i="374" s="1"/>
  <c r="W105" i="374"/>
  <c r="U105" i="374"/>
  <c r="T105" i="374" s="1"/>
  <c r="P105" i="374"/>
  <c r="N105" i="374"/>
  <c r="R105" i="374" s="1"/>
  <c r="AK100" i="374"/>
  <c r="AI100" i="374"/>
  <c r="AJ100" i="374" s="1"/>
  <c r="AD100" i="374"/>
  <c r="AB100" i="374"/>
  <c r="AA100" i="374" s="1"/>
  <c r="W100" i="374"/>
  <c r="U100" i="374"/>
  <c r="Z100" i="374" s="1"/>
  <c r="P100" i="374"/>
  <c r="N100" i="374"/>
  <c r="M100" i="374" s="1"/>
  <c r="AK96" i="374"/>
  <c r="AI96" i="374"/>
  <c r="AJ96" i="374" s="1"/>
  <c r="AD96" i="374"/>
  <c r="AB96" i="374"/>
  <c r="W96" i="374"/>
  <c r="U96" i="374"/>
  <c r="V96" i="374" s="1"/>
  <c r="P96" i="374"/>
  <c r="N96" i="374"/>
  <c r="S96" i="374" s="1"/>
  <c r="AK91" i="374"/>
  <c r="AI91" i="374"/>
  <c r="AM91" i="374" s="1"/>
  <c r="AD91" i="374"/>
  <c r="AB91" i="374"/>
  <c r="AG91" i="374" s="1"/>
  <c r="W91" i="374"/>
  <c r="U91" i="374"/>
  <c r="Z91" i="374" s="1"/>
  <c r="P91" i="374"/>
  <c r="N91" i="374"/>
  <c r="Q91" i="374" s="1"/>
  <c r="AK87" i="374"/>
  <c r="AI87" i="374"/>
  <c r="AN87" i="374" s="1"/>
  <c r="AD87" i="374"/>
  <c r="AB87" i="374"/>
  <c r="AE87" i="374" s="1"/>
  <c r="W87" i="374"/>
  <c r="U87" i="374"/>
  <c r="Z87" i="374" s="1"/>
  <c r="P87" i="374"/>
  <c r="N87" i="374"/>
  <c r="S87" i="374" s="1"/>
  <c r="AK82" i="374"/>
  <c r="AI82" i="374"/>
  <c r="AN82" i="374" s="1"/>
  <c r="AD82" i="374"/>
  <c r="AB82" i="374"/>
  <c r="AC82" i="374" s="1"/>
  <c r="W82" i="374"/>
  <c r="U82" i="374"/>
  <c r="T82" i="374" s="1"/>
  <c r="P82" i="374"/>
  <c r="N82" i="374"/>
  <c r="S82" i="374" s="1"/>
  <c r="AK78" i="374"/>
  <c r="AI78" i="374"/>
  <c r="AL78" i="374" s="1"/>
  <c r="AD78" i="374"/>
  <c r="AB78" i="374"/>
  <c r="AG78" i="374" s="1"/>
  <c r="W78" i="374"/>
  <c r="U78" i="374"/>
  <c r="T78" i="374" s="1"/>
  <c r="P78" i="374"/>
  <c r="N78" i="374"/>
  <c r="M78" i="374" s="1"/>
  <c r="AK73" i="374"/>
  <c r="AI73" i="374"/>
  <c r="AJ73" i="374" s="1"/>
  <c r="AD73" i="374"/>
  <c r="AB73" i="374"/>
  <c r="AE73" i="374" s="1"/>
  <c r="W73" i="374"/>
  <c r="U73" i="374"/>
  <c r="Y73" i="374" s="1"/>
  <c r="P73" i="374"/>
  <c r="N73" i="374"/>
  <c r="Q73" i="374" s="1"/>
  <c r="AK69" i="374"/>
  <c r="AI69" i="374"/>
  <c r="AH69" i="374" s="1"/>
  <c r="AD69" i="374"/>
  <c r="AB69" i="374"/>
  <c r="AC69" i="374" s="1"/>
  <c r="W69" i="374"/>
  <c r="U69" i="374"/>
  <c r="V69" i="374" s="1"/>
  <c r="P69" i="374"/>
  <c r="N69" i="374"/>
  <c r="M69" i="374" s="1"/>
  <c r="AK64" i="374"/>
  <c r="AI64" i="374"/>
  <c r="AH64" i="374" s="1"/>
  <c r="AD64" i="374"/>
  <c r="AB64" i="374"/>
  <c r="AF64" i="374" s="1"/>
  <c r="W64" i="374"/>
  <c r="U64" i="374"/>
  <c r="Z64" i="374" s="1"/>
  <c r="P64" i="374"/>
  <c r="N64" i="374"/>
  <c r="M64" i="374" s="1"/>
  <c r="A64" i="374"/>
  <c r="A82" i="374" s="1"/>
  <c r="A100" i="374" s="1"/>
  <c r="A78" i="374"/>
  <c r="A96" i="374" s="1"/>
  <c r="A109" i="374" s="1"/>
  <c r="A73" i="374"/>
  <c r="A91" i="374" s="1"/>
  <c r="A107" i="374" s="1"/>
  <c r="AK58" i="374"/>
  <c r="AI58" i="374"/>
  <c r="AN58" i="374" s="1"/>
  <c r="AD58" i="374"/>
  <c r="AB58" i="374"/>
  <c r="AC58" i="374" s="1"/>
  <c r="W58" i="374"/>
  <c r="U58" i="374"/>
  <c r="Z58" i="374" s="1"/>
  <c r="P58" i="374"/>
  <c r="N58" i="374"/>
  <c r="S58" i="374" s="1"/>
  <c r="AK57" i="374"/>
  <c r="AI57" i="374"/>
  <c r="AJ57" i="374" s="1"/>
  <c r="AD57" i="374"/>
  <c r="AB57" i="374"/>
  <c r="AG57" i="374" s="1"/>
  <c r="W57" i="374"/>
  <c r="U57" i="374"/>
  <c r="Z57" i="374" s="1"/>
  <c r="P57" i="374"/>
  <c r="N57" i="374"/>
  <c r="R57" i="374" s="1"/>
  <c r="AK56" i="374"/>
  <c r="AI56" i="374"/>
  <c r="AH56" i="374" s="1"/>
  <c r="AD56" i="374"/>
  <c r="AB56" i="374"/>
  <c r="AE56" i="374" s="1"/>
  <c r="W56" i="374"/>
  <c r="U56" i="374"/>
  <c r="X56" i="374" s="1"/>
  <c r="P56" i="374"/>
  <c r="N56" i="374"/>
  <c r="O56" i="374" s="1"/>
  <c r="AK54" i="374"/>
  <c r="AI54" i="374"/>
  <c r="AN54" i="374" s="1"/>
  <c r="AD54" i="374"/>
  <c r="AB54" i="374"/>
  <c r="AG54" i="374" s="1"/>
  <c r="W54" i="374"/>
  <c r="U54" i="374"/>
  <c r="Z54" i="374" s="1"/>
  <c r="P54" i="374"/>
  <c r="N54" i="374"/>
  <c r="S54" i="374" s="1"/>
  <c r="AK53" i="374"/>
  <c r="AI53" i="374"/>
  <c r="AL53" i="374" s="1"/>
  <c r="AD53" i="374"/>
  <c r="AB53" i="374"/>
  <c r="AG53" i="374" s="1"/>
  <c r="W53" i="374"/>
  <c r="U53" i="374"/>
  <c r="V53" i="374" s="1"/>
  <c r="P53" i="374"/>
  <c r="N53" i="374"/>
  <c r="S53" i="374" s="1"/>
  <c r="AK52" i="374"/>
  <c r="AI52" i="374"/>
  <c r="AH52" i="374" s="1"/>
  <c r="AD52" i="374"/>
  <c r="AB52" i="374"/>
  <c r="AG52" i="374" s="1"/>
  <c r="W52" i="374"/>
  <c r="U52" i="374"/>
  <c r="Y52" i="374" s="1"/>
  <c r="P52" i="374"/>
  <c r="N52" i="374"/>
  <c r="S52" i="374" s="1"/>
  <c r="A46" i="374"/>
  <c r="AK49" i="374"/>
  <c r="AI49" i="374"/>
  <c r="AN49" i="374" s="1"/>
  <c r="AD49" i="374"/>
  <c r="AB49" i="374"/>
  <c r="AC49" i="374" s="1"/>
  <c r="W49" i="374"/>
  <c r="U49" i="374"/>
  <c r="Z49" i="374" s="1"/>
  <c r="P49" i="374"/>
  <c r="N49" i="374"/>
  <c r="Q49" i="374" s="1"/>
  <c r="AK48" i="374"/>
  <c r="AI48" i="374"/>
  <c r="AJ48" i="374" s="1"/>
  <c r="AD48" i="374"/>
  <c r="AB48" i="374"/>
  <c r="AF48" i="374" s="1"/>
  <c r="W48" i="374"/>
  <c r="U48" i="374"/>
  <c r="Z48" i="374" s="1"/>
  <c r="P48" i="374"/>
  <c r="N48" i="374"/>
  <c r="R48" i="374" s="1"/>
  <c r="AK47" i="374"/>
  <c r="AI47" i="374"/>
  <c r="AH47" i="374" s="1"/>
  <c r="AD47" i="374"/>
  <c r="AB47" i="374"/>
  <c r="AG47" i="374" s="1"/>
  <c r="W47" i="374"/>
  <c r="U47" i="374"/>
  <c r="V47" i="374" s="1"/>
  <c r="P47" i="374"/>
  <c r="N47" i="374"/>
  <c r="R47" i="374" s="1"/>
  <c r="AK46" i="374"/>
  <c r="AI46" i="374"/>
  <c r="AN46" i="374" s="1"/>
  <c r="AD46" i="374"/>
  <c r="AB46" i="374"/>
  <c r="AG46" i="374" s="1"/>
  <c r="W46" i="374"/>
  <c r="U46" i="374"/>
  <c r="V46" i="374" s="1"/>
  <c r="P46" i="374"/>
  <c r="N46" i="374"/>
  <c r="S46" i="374" s="1"/>
  <c r="AK45" i="374"/>
  <c r="AI45" i="374"/>
  <c r="AM45" i="374" s="1"/>
  <c r="AD45" i="374"/>
  <c r="AB45" i="374"/>
  <c r="AF45" i="374" s="1"/>
  <c r="W45" i="374"/>
  <c r="U45" i="374"/>
  <c r="Z45" i="374" s="1"/>
  <c r="P45" i="374"/>
  <c r="N45" i="374"/>
  <c r="Q45" i="374" s="1"/>
  <c r="AK44" i="374"/>
  <c r="AI44" i="374"/>
  <c r="AJ44" i="374" s="1"/>
  <c r="AD44" i="374"/>
  <c r="AB44" i="374"/>
  <c r="AE44" i="374" s="1"/>
  <c r="W44" i="374"/>
  <c r="U44" i="374"/>
  <c r="Y44" i="374" s="1"/>
  <c r="P44" i="374"/>
  <c r="N44" i="374"/>
  <c r="S44" i="374" s="1"/>
  <c r="AK43" i="374"/>
  <c r="AI43" i="374"/>
  <c r="AN43" i="374" s="1"/>
  <c r="AD43" i="374"/>
  <c r="AB43" i="374"/>
  <c r="AC43" i="374" s="1"/>
  <c r="W43" i="374"/>
  <c r="U43" i="374"/>
  <c r="V43" i="374" s="1"/>
  <c r="P43" i="374"/>
  <c r="N43" i="374"/>
  <c r="Q43" i="374" s="1"/>
  <c r="AK42" i="374"/>
  <c r="AI42" i="374"/>
  <c r="AM42" i="374" s="1"/>
  <c r="AD42" i="374"/>
  <c r="AB42" i="374"/>
  <c r="AG42" i="374" s="1"/>
  <c r="W42" i="374"/>
  <c r="U42" i="374"/>
  <c r="Y42" i="374" s="1"/>
  <c r="P42" i="374"/>
  <c r="N42" i="374"/>
  <c r="R42" i="374" s="1"/>
  <c r="A42" i="374"/>
  <c r="AK40" i="374"/>
  <c r="AI40" i="374"/>
  <c r="AN40" i="374" s="1"/>
  <c r="AD40" i="374"/>
  <c r="AB40" i="374"/>
  <c r="AG40" i="374" s="1"/>
  <c r="W40" i="374"/>
  <c r="U40" i="374"/>
  <c r="V40" i="374" s="1"/>
  <c r="P40" i="374"/>
  <c r="N40" i="374"/>
  <c r="S40" i="374" s="1"/>
  <c r="AK39" i="374"/>
  <c r="AI39" i="374"/>
  <c r="AJ39" i="374" s="1"/>
  <c r="AD39" i="374"/>
  <c r="AB39" i="374"/>
  <c r="AG39" i="374" s="1"/>
  <c r="W39" i="374"/>
  <c r="U39" i="374"/>
  <c r="Z39" i="374" s="1"/>
  <c r="P39" i="374"/>
  <c r="N39" i="374"/>
  <c r="S39" i="374" s="1"/>
  <c r="AK38" i="374"/>
  <c r="AI38" i="374"/>
  <c r="AH38" i="374" s="1"/>
  <c r="AD38" i="374"/>
  <c r="AB38" i="374"/>
  <c r="AC38" i="374" s="1"/>
  <c r="W38" i="374"/>
  <c r="U38" i="374"/>
  <c r="Y38" i="374" s="1"/>
  <c r="P38" i="374"/>
  <c r="N38" i="374"/>
  <c r="Q38" i="374" s="1"/>
  <c r="AK37" i="374"/>
  <c r="AI37" i="374"/>
  <c r="AN37" i="374" s="1"/>
  <c r="AD37" i="374"/>
  <c r="AB37" i="374"/>
  <c r="AC37" i="374" s="1"/>
  <c r="W37" i="374"/>
  <c r="U37" i="374"/>
  <c r="X37" i="374" s="1"/>
  <c r="P37" i="374"/>
  <c r="N37" i="374"/>
  <c r="S37" i="374" s="1"/>
  <c r="AK36" i="374"/>
  <c r="AI36" i="374"/>
  <c r="AN36" i="374" s="1"/>
  <c r="AD36" i="374"/>
  <c r="AB36" i="374"/>
  <c r="AC36" i="374" s="1"/>
  <c r="W36" i="374"/>
  <c r="U36" i="374"/>
  <c r="Z36" i="374" s="1"/>
  <c r="P36" i="374"/>
  <c r="N36" i="374"/>
  <c r="R36" i="374" s="1"/>
  <c r="AK35" i="374"/>
  <c r="AI35" i="374"/>
  <c r="AN35" i="374" s="1"/>
  <c r="AD35" i="374"/>
  <c r="AB35" i="374"/>
  <c r="AA35" i="374" s="1"/>
  <c r="W35" i="374"/>
  <c r="U35" i="374"/>
  <c r="Z35" i="374" s="1"/>
  <c r="P35" i="374"/>
  <c r="N35" i="374"/>
  <c r="O35" i="374" s="1"/>
  <c r="AK34" i="374"/>
  <c r="AI34" i="374"/>
  <c r="AN34" i="374" s="1"/>
  <c r="AD34" i="374"/>
  <c r="AB34" i="374"/>
  <c r="AA34" i="374" s="1"/>
  <c r="W34" i="374"/>
  <c r="U34" i="374"/>
  <c r="Y34" i="374" s="1"/>
  <c r="P34" i="374"/>
  <c r="N34" i="374"/>
  <c r="S34" i="374" s="1"/>
  <c r="AK180" i="374"/>
  <c r="AI180" i="374"/>
  <c r="AL180" i="374" s="1"/>
  <c r="AD180" i="374"/>
  <c r="AB180" i="374"/>
  <c r="AF180" i="374" s="1"/>
  <c r="W180" i="374"/>
  <c r="U180" i="374"/>
  <c r="V180" i="374" s="1"/>
  <c r="P180" i="374"/>
  <c r="N180" i="374"/>
  <c r="Q180" i="374" s="1"/>
  <c r="AK178" i="374"/>
  <c r="AI178" i="374"/>
  <c r="AJ178" i="374" s="1"/>
  <c r="AD178" i="374"/>
  <c r="AB178" i="374"/>
  <c r="AE178" i="374" s="1"/>
  <c r="W178" i="374"/>
  <c r="U178" i="374"/>
  <c r="V178" i="374" s="1"/>
  <c r="P178" i="374"/>
  <c r="N178" i="374"/>
  <c r="O178" i="374" s="1"/>
  <c r="AK174" i="374"/>
  <c r="AI174" i="374"/>
  <c r="AN174" i="374" s="1"/>
  <c r="AD174" i="374"/>
  <c r="AB174" i="374"/>
  <c r="AG174" i="374" s="1"/>
  <c r="W174" i="374"/>
  <c r="U174" i="374"/>
  <c r="Y174" i="374" s="1"/>
  <c r="P174" i="374"/>
  <c r="N174" i="374"/>
  <c r="M174" i="374" s="1"/>
  <c r="AK169" i="374"/>
  <c r="AI169" i="374"/>
  <c r="AH169" i="374" s="1"/>
  <c r="AD169" i="374"/>
  <c r="AB169" i="374"/>
  <c r="AG169" i="374" s="1"/>
  <c r="W169" i="374"/>
  <c r="U169" i="374"/>
  <c r="Z169" i="374" s="1"/>
  <c r="P169" i="374"/>
  <c r="N169" i="374"/>
  <c r="S169" i="374" s="1"/>
  <c r="AK165" i="374"/>
  <c r="AI165" i="374"/>
  <c r="AM165" i="374" s="1"/>
  <c r="AD165" i="374"/>
  <c r="AB165" i="374"/>
  <c r="AG165" i="374" s="1"/>
  <c r="W165" i="374"/>
  <c r="U165" i="374"/>
  <c r="Y165" i="374" s="1"/>
  <c r="P165" i="374"/>
  <c r="N165" i="374"/>
  <c r="Q165" i="374" s="1"/>
  <c r="AK160" i="374"/>
  <c r="AI160" i="374"/>
  <c r="AM160" i="374" s="1"/>
  <c r="AD160" i="374"/>
  <c r="AB160" i="374"/>
  <c r="W160" i="374"/>
  <c r="U160" i="374"/>
  <c r="P160" i="374"/>
  <c r="N160" i="374"/>
  <c r="S160" i="374" s="1"/>
  <c r="AK120" i="374"/>
  <c r="AI120" i="374"/>
  <c r="AM120" i="374" s="1"/>
  <c r="AD120" i="374"/>
  <c r="AB120" i="374"/>
  <c r="AG120" i="374" s="1"/>
  <c r="W120" i="374"/>
  <c r="U120" i="374"/>
  <c r="V120" i="374" s="1"/>
  <c r="P120" i="374"/>
  <c r="N120" i="374"/>
  <c r="S120" i="374" s="1"/>
  <c r="AK115" i="374"/>
  <c r="AI115" i="374"/>
  <c r="AN115" i="374" s="1"/>
  <c r="AD115" i="374"/>
  <c r="AB115" i="374"/>
  <c r="AG115" i="374" s="1"/>
  <c r="W115" i="374"/>
  <c r="U115" i="374"/>
  <c r="T115" i="374" s="1"/>
  <c r="P115" i="374"/>
  <c r="N115" i="374"/>
  <c r="R115" i="374" s="1"/>
  <c r="A115" i="374"/>
  <c r="A120" i="374" s="1"/>
  <c r="A160" i="374" s="1"/>
  <c r="A165" i="374" s="1"/>
  <c r="A169" i="374" s="1"/>
  <c r="A174" i="374" s="1"/>
  <c r="A178" i="374" s="1"/>
  <c r="A180" i="374" s="1"/>
  <c r="AK111" i="374"/>
  <c r="AI111" i="374"/>
  <c r="AH111" i="374" s="1"/>
  <c r="AD111" i="374"/>
  <c r="AB111" i="374"/>
  <c r="AG111" i="374" s="1"/>
  <c r="W111" i="374"/>
  <c r="U111" i="374"/>
  <c r="Z111" i="374" s="1"/>
  <c r="P111" i="374"/>
  <c r="N111" i="374"/>
  <c r="Q111" i="374" s="1"/>
  <c r="AK110" i="374"/>
  <c r="AI110" i="374"/>
  <c r="AL110" i="374" s="1"/>
  <c r="AD110" i="374"/>
  <c r="AB110" i="374"/>
  <c r="AF110" i="374" s="1"/>
  <c r="W110" i="374"/>
  <c r="U110" i="374"/>
  <c r="Z110" i="374" s="1"/>
  <c r="P110" i="374"/>
  <c r="N110" i="374"/>
  <c r="O110" i="374" s="1"/>
  <c r="AK60" i="374"/>
  <c r="AI60" i="374"/>
  <c r="AN60" i="374" s="1"/>
  <c r="AD60" i="374"/>
  <c r="AB60" i="374"/>
  <c r="AC60" i="374" s="1"/>
  <c r="W60" i="374"/>
  <c r="U60" i="374"/>
  <c r="Z60" i="374" s="1"/>
  <c r="P60" i="374"/>
  <c r="N60" i="374"/>
  <c r="Q60" i="374" s="1"/>
  <c r="AK55" i="374"/>
  <c r="AI55" i="374"/>
  <c r="AN55" i="374" s="1"/>
  <c r="AD55" i="374"/>
  <c r="AB55" i="374"/>
  <c r="AA55" i="374" s="1"/>
  <c r="W55" i="374"/>
  <c r="U55" i="374"/>
  <c r="Y55" i="374" s="1"/>
  <c r="P55" i="374"/>
  <c r="N55" i="374"/>
  <c r="R55" i="374" s="1"/>
  <c r="AK51" i="374"/>
  <c r="AI51" i="374"/>
  <c r="AN51" i="374" s="1"/>
  <c r="AD51" i="374"/>
  <c r="AB51" i="374"/>
  <c r="AF51" i="374" s="1"/>
  <c r="W51" i="374"/>
  <c r="U51" i="374"/>
  <c r="X51" i="374" s="1"/>
  <c r="P51" i="374"/>
  <c r="N51" i="374"/>
  <c r="O51" i="374" s="1"/>
  <c r="AK33" i="374"/>
  <c r="AI33" i="374"/>
  <c r="AM33" i="374" s="1"/>
  <c r="AD33" i="374"/>
  <c r="AB33" i="374"/>
  <c r="AF33" i="374" s="1"/>
  <c r="W33" i="374"/>
  <c r="U33" i="374"/>
  <c r="Z33" i="374" s="1"/>
  <c r="P33" i="374"/>
  <c r="N33" i="374"/>
  <c r="R33" i="374" s="1"/>
  <c r="AK32" i="374"/>
  <c r="AI32" i="374"/>
  <c r="AN32" i="374" s="1"/>
  <c r="AD32" i="374"/>
  <c r="AB32" i="374"/>
  <c r="AF32" i="374" s="1"/>
  <c r="W32" i="374"/>
  <c r="U32" i="374"/>
  <c r="Z32" i="374" s="1"/>
  <c r="P32" i="374"/>
  <c r="N32" i="374"/>
  <c r="S32" i="374" s="1"/>
  <c r="AK31" i="374"/>
  <c r="AI31" i="374"/>
  <c r="AL31" i="374" s="1"/>
  <c r="AD31" i="374"/>
  <c r="AB31" i="374"/>
  <c r="AF31" i="374" s="1"/>
  <c r="W31" i="374"/>
  <c r="U31" i="374"/>
  <c r="Z31" i="374" s="1"/>
  <c r="P31" i="374"/>
  <c r="N31" i="374"/>
  <c r="O31" i="374" s="1"/>
  <c r="AK30" i="374"/>
  <c r="AI30" i="374"/>
  <c r="AN30" i="374" s="1"/>
  <c r="AD30" i="374"/>
  <c r="AB30" i="374"/>
  <c r="AC30" i="374" s="1"/>
  <c r="W30" i="374"/>
  <c r="U30" i="374"/>
  <c r="Z30" i="374" s="1"/>
  <c r="P30" i="374"/>
  <c r="N30" i="374"/>
  <c r="S30" i="374" s="1"/>
  <c r="A30" i="374"/>
  <c r="A31" i="374" s="1"/>
  <c r="A32" i="374" s="1"/>
  <c r="A33" i="374" s="1"/>
  <c r="A55" i="374" s="1"/>
  <c r="A60" i="374" s="1"/>
  <c r="AK29" i="374"/>
  <c r="AI29" i="374"/>
  <c r="AN29" i="374" s="1"/>
  <c r="AD29" i="374"/>
  <c r="AB29" i="374"/>
  <c r="AC29" i="374" s="1"/>
  <c r="W29" i="374"/>
  <c r="U29" i="374"/>
  <c r="Z29" i="374" s="1"/>
  <c r="P29" i="374"/>
  <c r="N29" i="374"/>
  <c r="O29" i="374" s="1"/>
  <c r="L17" i="374"/>
  <c r="L16" i="374"/>
  <c r="L14" i="374"/>
  <c r="L13" i="374"/>
  <c r="L12" i="374"/>
  <c r="AK49" i="373"/>
  <c r="AI49" i="373"/>
  <c r="AM49" i="373" s="1"/>
  <c r="AD49" i="373"/>
  <c r="AB49" i="373"/>
  <c r="AE49" i="373" s="1"/>
  <c r="W49" i="373"/>
  <c r="U49" i="373"/>
  <c r="V49" i="373" s="1"/>
  <c r="P49" i="373"/>
  <c r="N49" i="373"/>
  <c r="O49" i="373" s="1"/>
  <c r="AK48" i="373"/>
  <c r="AI48" i="373"/>
  <c r="AJ48" i="373" s="1"/>
  <c r="AD48" i="373"/>
  <c r="AB48" i="373"/>
  <c r="AG48" i="373" s="1"/>
  <c r="W48" i="373"/>
  <c r="U48" i="373"/>
  <c r="T48" i="373" s="1"/>
  <c r="P48" i="373"/>
  <c r="N48" i="373"/>
  <c r="M48" i="373" s="1"/>
  <c r="AK47" i="373"/>
  <c r="AI47" i="373"/>
  <c r="AH47" i="373" s="1"/>
  <c r="AD47" i="373"/>
  <c r="AB47" i="373"/>
  <c r="AG47" i="373" s="1"/>
  <c r="W47" i="373"/>
  <c r="U47" i="373"/>
  <c r="Z47" i="373" s="1"/>
  <c r="P47" i="373"/>
  <c r="N47" i="373"/>
  <c r="Q47" i="373" s="1"/>
  <c r="AK46" i="373"/>
  <c r="AI46" i="373"/>
  <c r="AL46" i="373" s="1"/>
  <c r="AD46" i="373"/>
  <c r="AB46" i="373"/>
  <c r="AC46" i="373" s="1"/>
  <c r="W46" i="373"/>
  <c r="U46" i="373"/>
  <c r="Z46" i="373" s="1"/>
  <c r="P46" i="373"/>
  <c r="N46" i="373"/>
  <c r="M46" i="373" s="1"/>
  <c r="AK40" i="373"/>
  <c r="AI40" i="373"/>
  <c r="AN40" i="373" s="1"/>
  <c r="AD40" i="373"/>
  <c r="AB40" i="373"/>
  <c r="AF40" i="373" s="1"/>
  <c r="W40" i="373"/>
  <c r="U40" i="373"/>
  <c r="X40" i="373" s="1"/>
  <c r="P40" i="373"/>
  <c r="N40" i="373"/>
  <c r="O40" i="373" s="1"/>
  <c r="AK39" i="373"/>
  <c r="AI39" i="373"/>
  <c r="AM39" i="373" s="1"/>
  <c r="AD39" i="373"/>
  <c r="AB39" i="373"/>
  <c r="AE39" i="373" s="1"/>
  <c r="W39" i="373"/>
  <c r="U39" i="373"/>
  <c r="V39" i="373" s="1"/>
  <c r="P39" i="373"/>
  <c r="N39" i="373"/>
  <c r="O39" i="373" s="1"/>
  <c r="AK38" i="373"/>
  <c r="AI38" i="373"/>
  <c r="AJ38" i="373" s="1"/>
  <c r="AD38" i="373"/>
  <c r="AB38" i="373"/>
  <c r="AF38" i="373" s="1"/>
  <c r="W38" i="373"/>
  <c r="U38" i="373"/>
  <c r="T38" i="373" s="1"/>
  <c r="P38" i="373"/>
  <c r="N38" i="373"/>
  <c r="S38" i="373" s="1"/>
  <c r="AK37" i="373"/>
  <c r="AI37" i="373"/>
  <c r="AN37" i="373" s="1"/>
  <c r="AD37" i="373"/>
  <c r="AB37" i="373"/>
  <c r="AG37" i="373" s="1"/>
  <c r="W37" i="373"/>
  <c r="U37" i="373"/>
  <c r="Y37" i="373" s="1"/>
  <c r="P37" i="373"/>
  <c r="N37" i="373"/>
  <c r="Q37" i="373" s="1"/>
  <c r="AK50" i="373"/>
  <c r="AI50" i="373"/>
  <c r="AJ50" i="373" s="1"/>
  <c r="AD50" i="373"/>
  <c r="AB50" i="373"/>
  <c r="AA50" i="373" s="1"/>
  <c r="W50" i="373"/>
  <c r="U50" i="373"/>
  <c r="T50" i="373" s="1"/>
  <c r="P50" i="373"/>
  <c r="N50" i="373"/>
  <c r="M50" i="373" s="1"/>
  <c r="AK44" i="373"/>
  <c r="AI44" i="373"/>
  <c r="AH44" i="373" s="1"/>
  <c r="AD44" i="373"/>
  <c r="AB44" i="373"/>
  <c r="AG44" i="373" s="1"/>
  <c r="W44" i="373"/>
  <c r="U44" i="373"/>
  <c r="Z44" i="373" s="1"/>
  <c r="P44" i="373"/>
  <c r="N44" i="373"/>
  <c r="Q44" i="373" s="1"/>
  <c r="AK43" i="373"/>
  <c r="AI43" i="373"/>
  <c r="AN43" i="373" s="1"/>
  <c r="AD43" i="373"/>
  <c r="AB43" i="373"/>
  <c r="AE43" i="373" s="1"/>
  <c r="W43" i="373"/>
  <c r="U43" i="373"/>
  <c r="X43" i="373" s="1"/>
  <c r="P43" i="373"/>
  <c r="N43" i="373"/>
  <c r="O43" i="373" s="1"/>
  <c r="AK42" i="373"/>
  <c r="AI42" i="373"/>
  <c r="AL42" i="373" s="1"/>
  <c r="AD42" i="373"/>
  <c r="AB42" i="373"/>
  <c r="AC42" i="373" s="1"/>
  <c r="W42" i="373"/>
  <c r="U42" i="373"/>
  <c r="Z42" i="373" s="1"/>
  <c r="P42" i="373"/>
  <c r="N42" i="373"/>
  <c r="M42" i="373" s="1"/>
  <c r="AK35" i="373"/>
  <c r="AI35" i="373"/>
  <c r="AM35" i="373" s="1"/>
  <c r="AD35" i="373"/>
  <c r="AB35" i="373"/>
  <c r="AA35" i="373" s="1"/>
  <c r="W35" i="373"/>
  <c r="U35" i="373"/>
  <c r="T35" i="373" s="1"/>
  <c r="P35" i="373"/>
  <c r="N35" i="373"/>
  <c r="S35" i="373" s="1"/>
  <c r="AK34" i="373"/>
  <c r="AI34" i="373"/>
  <c r="AH34" i="373" s="1"/>
  <c r="AD34" i="373"/>
  <c r="AB34" i="373"/>
  <c r="AG34" i="373" s="1"/>
  <c r="W34" i="373"/>
  <c r="U34" i="373"/>
  <c r="Z34" i="373" s="1"/>
  <c r="P34" i="373"/>
  <c r="N34" i="373"/>
  <c r="Q34" i="373" s="1"/>
  <c r="AK33" i="373"/>
  <c r="AI33" i="373"/>
  <c r="AN33" i="373" s="1"/>
  <c r="AD33" i="373"/>
  <c r="AB33" i="373"/>
  <c r="AE33" i="373" s="1"/>
  <c r="W33" i="373"/>
  <c r="U33" i="373"/>
  <c r="X33" i="373" s="1"/>
  <c r="P33" i="373"/>
  <c r="N33" i="373"/>
  <c r="O33" i="373" s="1"/>
  <c r="AK31" i="373"/>
  <c r="AI31" i="373"/>
  <c r="AL31" i="373" s="1"/>
  <c r="AD31" i="373"/>
  <c r="AB31" i="373"/>
  <c r="AC31" i="373" s="1"/>
  <c r="W31" i="373"/>
  <c r="U31" i="373"/>
  <c r="V31" i="373" s="1"/>
  <c r="P31" i="373"/>
  <c r="N31" i="373"/>
  <c r="M31" i="373" s="1"/>
  <c r="AK30" i="373"/>
  <c r="AI30" i="373"/>
  <c r="AM30" i="373" s="1"/>
  <c r="AD30" i="373"/>
  <c r="AB30" i="373"/>
  <c r="AA30" i="373" s="1"/>
  <c r="W30" i="373"/>
  <c r="U30" i="373"/>
  <c r="T30" i="373" s="1"/>
  <c r="P30" i="373"/>
  <c r="N30" i="373"/>
  <c r="O30" i="373" s="1"/>
  <c r="A30" i="373"/>
  <c r="A31" i="373" s="1"/>
  <c r="A33" i="373" s="1"/>
  <c r="A34" i="373" s="1"/>
  <c r="A35" i="373" s="1"/>
  <c r="A42" i="373" s="1"/>
  <c r="A43" i="373" s="1"/>
  <c r="A44" i="373" s="1"/>
  <c r="AK29" i="373"/>
  <c r="AI29" i="373"/>
  <c r="AH29" i="373" s="1"/>
  <c r="AD29" i="373"/>
  <c r="AB29" i="373"/>
  <c r="AG29" i="373" s="1"/>
  <c r="W29" i="373"/>
  <c r="U29" i="373"/>
  <c r="Z29" i="373" s="1"/>
  <c r="P29" i="373"/>
  <c r="N29" i="373"/>
  <c r="Q29" i="373" s="1"/>
  <c r="L17" i="373"/>
  <c r="L16" i="373"/>
  <c r="L14" i="373"/>
  <c r="L13" i="373"/>
  <c r="L12" i="373"/>
  <c r="AK52" i="372"/>
  <c r="AI52" i="372"/>
  <c r="AN52" i="372" s="1"/>
  <c r="AD52" i="372"/>
  <c r="AB52" i="372"/>
  <c r="AF52" i="372" s="1"/>
  <c r="W52" i="372"/>
  <c r="U52" i="372"/>
  <c r="X52" i="372" s="1"/>
  <c r="P52" i="372"/>
  <c r="N52" i="372"/>
  <c r="O52" i="372" s="1"/>
  <c r="AK51" i="372"/>
  <c r="AI51" i="372"/>
  <c r="AJ51" i="372" s="1"/>
  <c r="AG51" i="372"/>
  <c r="AD51" i="372"/>
  <c r="AB51" i="372"/>
  <c r="AA51" i="372" s="1"/>
  <c r="W51" i="372"/>
  <c r="U51" i="372"/>
  <c r="T51" i="372" s="1"/>
  <c r="P51" i="372"/>
  <c r="N51" i="372"/>
  <c r="M51" i="372" s="1"/>
  <c r="AK50" i="372"/>
  <c r="AI50" i="372"/>
  <c r="AH50" i="372" s="1"/>
  <c r="AD50" i="372"/>
  <c r="AB50" i="372"/>
  <c r="AG50" i="372" s="1"/>
  <c r="W50" i="372"/>
  <c r="U50" i="372"/>
  <c r="Z50" i="372" s="1"/>
  <c r="P50" i="372"/>
  <c r="N50" i="372"/>
  <c r="R50" i="372" s="1"/>
  <c r="AK49" i="372"/>
  <c r="AI49" i="372"/>
  <c r="AM49" i="372" s="1"/>
  <c r="AD49" i="372"/>
  <c r="AB49" i="372"/>
  <c r="AE49" i="372" s="1"/>
  <c r="W49" i="372"/>
  <c r="U49" i="372"/>
  <c r="Z49" i="372" s="1"/>
  <c r="P49" i="372"/>
  <c r="N49" i="372"/>
  <c r="O49" i="372" s="1"/>
  <c r="AK48" i="372"/>
  <c r="AI48" i="372"/>
  <c r="AJ48" i="372" s="1"/>
  <c r="AD48" i="372"/>
  <c r="AB48" i="372"/>
  <c r="AE48" i="372" s="1"/>
  <c r="W48" i="372"/>
  <c r="U48" i="372"/>
  <c r="T48" i="372" s="1"/>
  <c r="P48" i="372"/>
  <c r="N48" i="372"/>
  <c r="S48" i="372" s="1"/>
  <c r="AK47" i="372"/>
  <c r="AI47" i="372"/>
  <c r="AN47" i="372" s="1"/>
  <c r="AD47" i="372"/>
  <c r="AB47" i="372"/>
  <c r="AG47" i="372" s="1"/>
  <c r="W47" i="372"/>
  <c r="U47" i="372"/>
  <c r="Y47" i="372" s="1"/>
  <c r="P47" i="372"/>
  <c r="N47" i="372"/>
  <c r="Q47" i="372" s="1"/>
  <c r="AK53" i="372"/>
  <c r="AI53" i="372"/>
  <c r="AH53" i="372" s="1"/>
  <c r="AD53" i="372"/>
  <c r="AB53" i="372"/>
  <c r="AF53" i="372" s="1"/>
  <c r="W53" i="372"/>
  <c r="U53" i="372"/>
  <c r="Z53" i="372" s="1"/>
  <c r="P53" i="372"/>
  <c r="N53" i="372"/>
  <c r="M53" i="372" s="1"/>
  <c r="AK45" i="372"/>
  <c r="AI45" i="372"/>
  <c r="AN45" i="372" s="1"/>
  <c r="AD45" i="372"/>
  <c r="AB45" i="372"/>
  <c r="AA45" i="372" s="1"/>
  <c r="W45" i="372"/>
  <c r="U45" i="372"/>
  <c r="Z45" i="372" s="1"/>
  <c r="P45" i="372"/>
  <c r="N45" i="372"/>
  <c r="S45" i="372" s="1"/>
  <c r="AK44" i="372"/>
  <c r="AI44" i="372"/>
  <c r="AN44" i="372" s="1"/>
  <c r="AD44" i="372"/>
  <c r="AB44" i="372"/>
  <c r="AG44" i="372" s="1"/>
  <c r="W44" i="372"/>
  <c r="U44" i="372"/>
  <c r="Y44" i="372" s="1"/>
  <c r="P44" i="372"/>
  <c r="N44" i="372"/>
  <c r="Q44" i="372" s="1"/>
  <c r="AK43" i="372"/>
  <c r="AI43" i="372"/>
  <c r="AM43" i="372" s="1"/>
  <c r="AD43" i="372"/>
  <c r="AB43" i="372"/>
  <c r="AE43" i="372" s="1"/>
  <c r="W43" i="372"/>
  <c r="U43" i="372"/>
  <c r="Z43" i="372" s="1"/>
  <c r="P43" i="372"/>
  <c r="N43" i="372"/>
  <c r="O43" i="372" s="1"/>
  <c r="AK42" i="372"/>
  <c r="AI42" i="372"/>
  <c r="AJ42" i="372" s="1"/>
  <c r="AD42" i="372"/>
  <c r="AB42" i="372"/>
  <c r="AC42" i="372" s="1"/>
  <c r="W42" i="372"/>
  <c r="U42" i="372"/>
  <c r="Z42" i="372" s="1"/>
  <c r="P42" i="372"/>
  <c r="N42" i="372"/>
  <c r="M42" i="372" s="1"/>
  <c r="AK40" i="372"/>
  <c r="AI40" i="372"/>
  <c r="AM40" i="372" s="1"/>
  <c r="AD40" i="372"/>
  <c r="AB40" i="372"/>
  <c r="AA40" i="372" s="1"/>
  <c r="W40" i="372"/>
  <c r="U40" i="372"/>
  <c r="Z40" i="372" s="1"/>
  <c r="P40" i="372"/>
  <c r="N40" i="372"/>
  <c r="S40" i="372" s="1"/>
  <c r="AK39" i="372"/>
  <c r="AI39" i="372"/>
  <c r="AN39" i="372" s="1"/>
  <c r="AD39" i="372"/>
  <c r="AB39" i="372"/>
  <c r="AG39" i="372" s="1"/>
  <c r="W39" i="372"/>
  <c r="U39" i="372"/>
  <c r="Y39" i="372" s="1"/>
  <c r="P39" i="372"/>
  <c r="N39" i="372"/>
  <c r="Q39" i="372" s="1"/>
  <c r="AK37" i="372"/>
  <c r="AI37" i="372"/>
  <c r="AM37" i="372" s="1"/>
  <c r="AD37" i="372"/>
  <c r="AB37" i="372"/>
  <c r="AE37" i="372" s="1"/>
  <c r="W37" i="372"/>
  <c r="U37" i="372"/>
  <c r="V37" i="372" s="1"/>
  <c r="P37" i="372"/>
  <c r="N37" i="372"/>
  <c r="O37" i="372" s="1"/>
  <c r="AK36" i="372"/>
  <c r="AI36" i="372"/>
  <c r="AN36" i="372" s="1"/>
  <c r="AD36" i="372"/>
  <c r="AB36" i="372"/>
  <c r="AC36" i="372" s="1"/>
  <c r="W36" i="372"/>
  <c r="U36" i="372"/>
  <c r="V36" i="372" s="1"/>
  <c r="P36" i="372"/>
  <c r="N36" i="372"/>
  <c r="M36" i="372" s="1"/>
  <c r="AK35" i="372"/>
  <c r="AI35" i="372"/>
  <c r="AL35" i="372" s="1"/>
  <c r="AD35" i="372"/>
  <c r="AB35" i="372"/>
  <c r="AA35" i="372" s="1"/>
  <c r="W35" i="372"/>
  <c r="U35" i="372"/>
  <c r="Z35" i="372" s="1"/>
  <c r="P35" i="372"/>
  <c r="N35" i="372"/>
  <c r="S35" i="372" s="1"/>
  <c r="AK33" i="372"/>
  <c r="AI33" i="372"/>
  <c r="AN33" i="372" s="1"/>
  <c r="AD33" i="372"/>
  <c r="AB33" i="372"/>
  <c r="AG33" i="372" s="1"/>
  <c r="W33" i="372"/>
  <c r="U33" i="372"/>
  <c r="Y33" i="372" s="1"/>
  <c r="P33" i="372"/>
  <c r="N33" i="372"/>
  <c r="Q33" i="372" s="1"/>
  <c r="AK32" i="372"/>
  <c r="AI32" i="372"/>
  <c r="AM32" i="372" s="1"/>
  <c r="AD32" i="372"/>
  <c r="AB32" i="372"/>
  <c r="AE32" i="372" s="1"/>
  <c r="W32" i="372"/>
  <c r="U32" i="372"/>
  <c r="V32" i="372" s="1"/>
  <c r="P32" i="372"/>
  <c r="N32" i="372"/>
  <c r="O32" i="372" s="1"/>
  <c r="AK31" i="372"/>
  <c r="AI31" i="372"/>
  <c r="AM31" i="372" s="1"/>
  <c r="AD31" i="372"/>
  <c r="AB31" i="372"/>
  <c r="AC31" i="372" s="1"/>
  <c r="W31" i="372"/>
  <c r="U31" i="372"/>
  <c r="Y31" i="372" s="1"/>
  <c r="P31" i="372"/>
  <c r="N31" i="372"/>
  <c r="M31" i="372" s="1"/>
  <c r="AK30" i="372"/>
  <c r="AI30" i="372"/>
  <c r="AJ30" i="372" s="1"/>
  <c r="AD30" i="372"/>
  <c r="AB30" i="372"/>
  <c r="AA30" i="372" s="1"/>
  <c r="W30" i="372"/>
  <c r="U30" i="372"/>
  <c r="Z30" i="372" s="1"/>
  <c r="P30" i="372"/>
  <c r="N30" i="372"/>
  <c r="S30" i="372" s="1"/>
  <c r="A30" i="372"/>
  <c r="A31" i="372" s="1"/>
  <c r="A32" i="372" s="1"/>
  <c r="A33" i="372" s="1"/>
  <c r="A35" i="372" s="1"/>
  <c r="A36" i="372" s="1"/>
  <c r="A37" i="372" s="1"/>
  <c r="A39" i="372" s="1"/>
  <c r="A40" i="372" s="1"/>
  <c r="A42" i="372" s="1"/>
  <c r="A43" i="372" s="1"/>
  <c r="A44" i="372" s="1"/>
  <c r="A45" i="372" s="1"/>
  <c r="AK29" i="372"/>
  <c r="AI29" i="372"/>
  <c r="AN29" i="372" s="1"/>
  <c r="AD29" i="372"/>
  <c r="AB29" i="372"/>
  <c r="AG29" i="372" s="1"/>
  <c r="W29" i="372"/>
  <c r="U29" i="372"/>
  <c r="Y29" i="372" s="1"/>
  <c r="P29" i="372"/>
  <c r="N29" i="372"/>
  <c r="Q29" i="372" s="1"/>
  <c r="L17" i="372"/>
  <c r="L16" i="372"/>
  <c r="L14" i="372"/>
  <c r="L13" i="372"/>
  <c r="L12" i="372"/>
  <c r="AK81" i="371"/>
  <c r="AI81" i="371"/>
  <c r="AN81" i="371" s="1"/>
  <c r="AD81" i="371"/>
  <c r="AB81" i="371"/>
  <c r="AF81" i="371" s="1"/>
  <c r="W81" i="371"/>
  <c r="U81" i="371"/>
  <c r="X81" i="371" s="1"/>
  <c r="P81" i="371"/>
  <c r="N81" i="371"/>
  <c r="O81" i="371" s="1"/>
  <c r="AK80" i="371"/>
  <c r="AI80" i="371"/>
  <c r="AJ80" i="371" s="1"/>
  <c r="AD80" i="371"/>
  <c r="AB80" i="371"/>
  <c r="AC80" i="371" s="1"/>
  <c r="W80" i="371"/>
  <c r="U80" i="371"/>
  <c r="V80" i="371" s="1"/>
  <c r="T80" i="371"/>
  <c r="P80" i="371"/>
  <c r="N80" i="371"/>
  <c r="M80" i="371" s="1"/>
  <c r="AK79" i="371"/>
  <c r="AI79" i="371"/>
  <c r="AH79" i="371" s="1"/>
  <c r="AD79" i="371"/>
  <c r="AB79" i="371"/>
  <c r="AG79" i="371" s="1"/>
  <c r="W79" i="371"/>
  <c r="U79" i="371"/>
  <c r="Z79" i="371" s="1"/>
  <c r="P79" i="371"/>
  <c r="N79" i="371"/>
  <c r="R79" i="371" s="1"/>
  <c r="AK78" i="371"/>
  <c r="AI78" i="371"/>
  <c r="AM78" i="371" s="1"/>
  <c r="AD78" i="371"/>
  <c r="AB78" i="371"/>
  <c r="AE78" i="371" s="1"/>
  <c r="W78" i="371"/>
  <c r="U78" i="371"/>
  <c r="T78" i="371" s="1"/>
  <c r="P78" i="371"/>
  <c r="N78" i="371"/>
  <c r="O78" i="371" s="1"/>
  <c r="AK77" i="371"/>
  <c r="AI77" i="371"/>
  <c r="AJ77" i="371" s="1"/>
  <c r="AD77" i="371"/>
  <c r="AB77" i="371"/>
  <c r="AG77" i="371" s="1"/>
  <c r="W77" i="371"/>
  <c r="U77" i="371"/>
  <c r="T77" i="371" s="1"/>
  <c r="P77" i="371"/>
  <c r="N77" i="371"/>
  <c r="S77" i="371" s="1"/>
  <c r="AK76" i="371"/>
  <c r="AI76" i="371"/>
  <c r="AN76" i="371" s="1"/>
  <c r="AH76" i="371"/>
  <c r="AD76" i="371"/>
  <c r="AB76" i="371"/>
  <c r="AG76" i="371" s="1"/>
  <c r="W76" i="371"/>
  <c r="U76" i="371"/>
  <c r="Y76" i="371" s="1"/>
  <c r="P76" i="371"/>
  <c r="N76" i="371"/>
  <c r="Q76" i="371" s="1"/>
  <c r="AK75" i="371"/>
  <c r="AI75" i="371"/>
  <c r="AL75" i="371" s="1"/>
  <c r="AD75" i="371"/>
  <c r="AB75" i="371"/>
  <c r="AG75" i="371" s="1"/>
  <c r="W75" i="371"/>
  <c r="U75" i="371"/>
  <c r="V75" i="371" s="1"/>
  <c r="P75" i="371"/>
  <c r="N75" i="371"/>
  <c r="O75" i="371" s="1"/>
  <c r="AK55" i="371"/>
  <c r="AI55" i="371"/>
  <c r="AN55" i="371" s="1"/>
  <c r="AD55" i="371"/>
  <c r="AB55" i="371"/>
  <c r="AF55" i="371" s="1"/>
  <c r="W55" i="371"/>
  <c r="U55" i="371"/>
  <c r="X55" i="371" s="1"/>
  <c r="P55" i="371"/>
  <c r="N55" i="371"/>
  <c r="O55" i="371" s="1"/>
  <c r="AK58" i="371"/>
  <c r="AI58" i="371"/>
  <c r="AN58" i="371" s="1"/>
  <c r="AD58" i="371"/>
  <c r="AB58" i="371"/>
  <c r="AF58" i="371" s="1"/>
  <c r="W58" i="371"/>
  <c r="U58" i="371"/>
  <c r="X58" i="371" s="1"/>
  <c r="P58" i="371"/>
  <c r="N58" i="371"/>
  <c r="O58" i="371" s="1"/>
  <c r="AK57" i="371"/>
  <c r="AI57" i="371"/>
  <c r="AJ57" i="371" s="1"/>
  <c r="AD57" i="371"/>
  <c r="AB57" i="371"/>
  <c r="AC57" i="371" s="1"/>
  <c r="W57" i="371"/>
  <c r="U57" i="371"/>
  <c r="T57" i="371" s="1"/>
  <c r="P57" i="371"/>
  <c r="N57" i="371"/>
  <c r="M57" i="371" s="1"/>
  <c r="AK56" i="371"/>
  <c r="AI56" i="371"/>
  <c r="AH56" i="371" s="1"/>
  <c r="AD56" i="371"/>
  <c r="AB56" i="371"/>
  <c r="AG56" i="371" s="1"/>
  <c r="W56" i="371"/>
  <c r="U56" i="371"/>
  <c r="Z56" i="371" s="1"/>
  <c r="P56" i="371"/>
  <c r="N56" i="371"/>
  <c r="R56" i="371" s="1"/>
  <c r="AK54" i="371"/>
  <c r="AI54" i="371"/>
  <c r="AM54" i="371" s="1"/>
  <c r="AD54" i="371"/>
  <c r="AB54" i="371"/>
  <c r="AE54" i="371" s="1"/>
  <c r="W54" i="371"/>
  <c r="U54" i="371"/>
  <c r="V54" i="371" s="1"/>
  <c r="P54" i="371"/>
  <c r="N54" i="371"/>
  <c r="O54" i="371" s="1"/>
  <c r="AK53" i="371"/>
  <c r="AI53" i="371"/>
  <c r="AJ53" i="371" s="1"/>
  <c r="AD53" i="371"/>
  <c r="AB53" i="371"/>
  <c r="AC53" i="371" s="1"/>
  <c r="W53" i="371"/>
  <c r="U53" i="371"/>
  <c r="T53" i="371" s="1"/>
  <c r="P53" i="371"/>
  <c r="N53" i="371"/>
  <c r="S53" i="371" s="1"/>
  <c r="AK52" i="371"/>
  <c r="AI52" i="371"/>
  <c r="AN52" i="371" s="1"/>
  <c r="AD52" i="371"/>
  <c r="AB52" i="371"/>
  <c r="AG52" i="371" s="1"/>
  <c r="W52" i="371"/>
  <c r="U52" i="371"/>
  <c r="Y52" i="371" s="1"/>
  <c r="P52" i="371"/>
  <c r="N52" i="371"/>
  <c r="M52" i="371" s="1"/>
  <c r="AK45" i="371"/>
  <c r="AI45" i="371"/>
  <c r="AN45" i="371" s="1"/>
  <c r="AD45" i="371"/>
  <c r="AB45" i="371"/>
  <c r="AF45" i="371" s="1"/>
  <c r="W45" i="371"/>
  <c r="U45" i="371"/>
  <c r="X45" i="371" s="1"/>
  <c r="P45" i="371"/>
  <c r="N45" i="371"/>
  <c r="O45" i="371" s="1"/>
  <c r="AK44" i="371"/>
  <c r="AI44" i="371"/>
  <c r="AL44" i="371" s="1"/>
  <c r="AD44" i="371"/>
  <c r="AB44" i="371"/>
  <c r="AC44" i="371" s="1"/>
  <c r="W44" i="371"/>
  <c r="U44" i="371"/>
  <c r="V44" i="371" s="1"/>
  <c r="P44" i="371"/>
  <c r="N44" i="371"/>
  <c r="M44" i="371" s="1"/>
  <c r="AK43" i="371"/>
  <c r="AI43" i="371"/>
  <c r="AJ43" i="371" s="1"/>
  <c r="AD43" i="371"/>
  <c r="AB43" i="371"/>
  <c r="AA43" i="371" s="1"/>
  <c r="W43" i="371"/>
  <c r="U43" i="371"/>
  <c r="T43" i="371" s="1"/>
  <c r="P43" i="371"/>
  <c r="N43" i="371"/>
  <c r="S43" i="371" s="1"/>
  <c r="AK42" i="371"/>
  <c r="AI42" i="371"/>
  <c r="AH42" i="371" s="1"/>
  <c r="AD42" i="371"/>
  <c r="AB42" i="371"/>
  <c r="AG42" i="371" s="1"/>
  <c r="W42" i="371"/>
  <c r="U42" i="371"/>
  <c r="Z42" i="371" s="1"/>
  <c r="P42" i="371"/>
  <c r="N42" i="371"/>
  <c r="M42" i="371" s="1"/>
  <c r="A42" i="371"/>
  <c r="AK41" i="371"/>
  <c r="AI41" i="371"/>
  <c r="AN41" i="371" s="1"/>
  <c r="AD41" i="371"/>
  <c r="AB41" i="371"/>
  <c r="AA41" i="371" s="1"/>
  <c r="W41" i="371"/>
  <c r="U41" i="371"/>
  <c r="X41" i="371" s="1"/>
  <c r="P41" i="371"/>
  <c r="N41" i="371"/>
  <c r="O41" i="371" s="1"/>
  <c r="AK73" i="371"/>
  <c r="AI73" i="371"/>
  <c r="AH73" i="371" s="1"/>
  <c r="AD73" i="371"/>
  <c r="AB73" i="371"/>
  <c r="AF73" i="371" s="1"/>
  <c r="W73" i="371"/>
  <c r="U73" i="371"/>
  <c r="X73" i="371" s="1"/>
  <c r="P73" i="371"/>
  <c r="N73" i="371"/>
  <c r="M73" i="371" s="1"/>
  <c r="AK72" i="371"/>
  <c r="AI72" i="371"/>
  <c r="AL72" i="371" s="1"/>
  <c r="AD72" i="371"/>
  <c r="AB72" i="371"/>
  <c r="AA72" i="371" s="1"/>
  <c r="W72" i="371"/>
  <c r="U72" i="371"/>
  <c r="V72" i="371" s="1"/>
  <c r="P72" i="371"/>
  <c r="N72" i="371"/>
  <c r="S72" i="371" s="1"/>
  <c r="AK71" i="371"/>
  <c r="AI71" i="371"/>
  <c r="AJ71" i="371" s="1"/>
  <c r="AD71" i="371"/>
  <c r="AB71" i="371"/>
  <c r="AG71" i="371" s="1"/>
  <c r="W71" i="371"/>
  <c r="U71" i="371"/>
  <c r="X71" i="371" s="1"/>
  <c r="P71" i="371"/>
  <c r="N71" i="371"/>
  <c r="M71" i="371" s="1"/>
  <c r="AK70" i="371"/>
  <c r="AI70" i="371"/>
  <c r="AL70" i="371" s="1"/>
  <c r="AD70" i="371"/>
  <c r="AB70" i="371"/>
  <c r="AC70" i="371" s="1"/>
  <c r="W70" i="371"/>
  <c r="U70" i="371"/>
  <c r="T70" i="371" s="1"/>
  <c r="P70" i="371"/>
  <c r="N70" i="371"/>
  <c r="S70" i="371" s="1"/>
  <c r="AK69" i="371"/>
  <c r="AI69" i="371"/>
  <c r="AH69" i="371" s="1"/>
  <c r="AD69" i="371"/>
  <c r="AB69" i="371"/>
  <c r="AG69" i="371" s="1"/>
  <c r="W69" i="371"/>
  <c r="U69" i="371"/>
  <c r="T69" i="371" s="1"/>
  <c r="P69" i="371"/>
  <c r="N69" i="371"/>
  <c r="M69" i="371" s="1"/>
  <c r="AK68" i="371"/>
  <c r="AI68" i="371"/>
  <c r="AN68" i="371" s="1"/>
  <c r="AD68" i="371"/>
  <c r="AB68" i="371"/>
  <c r="AA68" i="371" s="1"/>
  <c r="W68" i="371"/>
  <c r="U68" i="371"/>
  <c r="P68" i="371"/>
  <c r="N68" i="371"/>
  <c r="S68" i="371" s="1"/>
  <c r="AK67" i="371"/>
  <c r="AI67" i="371"/>
  <c r="AL67" i="371" s="1"/>
  <c r="AD67" i="371"/>
  <c r="AB67" i="371"/>
  <c r="AG67" i="371" s="1"/>
  <c r="W67" i="371"/>
  <c r="U67" i="371"/>
  <c r="V67" i="371" s="1"/>
  <c r="P67" i="371"/>
  <c r="N67" i="371"/>
  <c r="O67" i="371" s="1"/>
  <c r="AK65" i="371"/>
  <c r="AI65" i="371"/>
  <c r="AD65" i="371"/>
  <c r="AB65" i="371"/>
  <c r="AA65" i="371" s="1"/>
  <c r="W65" i="371"/>
  <c r="U65" i="371"/>
  <c r="Y65" i="371" s="1"/>
  <c r="P65" i="371"/>
  <c r="N65" i="371"/>
  <c r="M65" i="371" s="1"/>
  <c r="AK64" i="371"/>
  <c r="AI64" i="371"/>
  <c r="AH64" i="371" s="1"/>
  <c r="AD64" i="371"/>
  <c r="AB64" i="371"/>
  <c r="AE64" i="371" s="1"/>
  <c r="W64" i="371"/>
  <c r="U64" i="371"/>
  <c r="T64" i="371" s="1"/>
  <c r="P64" i="371"/>
  <c r="N64" i="371"/>
  <c r="M64" i="371" s="1"/>
  <c r="AK63" i="371"/>
  <c r="AI63" i="371"/>
  <c r="AH63" i="371" s="1"/>
  <c r="AD63" i="371"/>
  <c r="AB63" i="371"/>
  <c r="AA63" i="371" s="1"/>
  <c r="W63" i="371"/>
  <c r="U63" i="371"/>
  <c r="Y63" i="371" s="1"/>
  <c r="P63" i="371"/>
  <c r="N63" i="371"/>
  <c r="S63" i="371" s="1"/>
  <c r="AK62" i="371"/>
  <c r="AI62" i="371"/>
  <c r="AD62" i="371"/>
  <c r="AB62" i="371"/>
  <c r="AG62" i="371" s="1"/>
  <c r="W62" i="371"/>
  <c r="U62" i="371"/>
  <c r="P62" i="371"/>
  <c r="N62" i="371"/>
  <c r="M62" i="371" s="1"/>
  <c r="AK61" i="371"/>
  <c r="AI61" i="371"/>
  <c r="AJ61" i="371" s="1"/>
  <c r="AD61" i="371"/>
  <c r="AB61" i="371"/>
  <c r="AG61" i="371" s="1"/>
  <c r="W61" i="371"/>
  <c r="U61" i="371"/>
  <c r="T61" i="371" s="1"/>
  <c r="P61" i="371"/>
  <c r="N61" i="371"/>
  <c r="S61" i="371" s="1"/>
  <c r="A61" i="371"/>
  <c r="A62" i="371" s="1"/>
  <c r="A63" i="371" s="1"/>
  <c r="A64" i="371" s="1"/>
  <c r="A65" i="371" s="1"/>
  <c r="A67" i="371" s="1"/>
  <c r="A68" i="371" s="1"/>
  <c r="A69" i="371" s="1"/>
  <c r="A70" i="371" s="1"/>
  <c r="A71" i="371" s="1"/>
  <c r="A72" i="371" s="1"/>
  <c r="A73" i="371" s="1"/>
  <c r="AK60" i="371"/>
  <c r="AI60" i="371"/>
  <c r="AN60" i="371" s="1"/>
  <c r="AD60" i="371"/>
  <c r="AB60" i="371"/>
  <c r="AA60" i="371" s="1"/>
  <c r="W60" i="371"/>
  <c r="U60" i="371"/>
  <c r="T60" i="371" s="1"/>
  <c r="P60" i="371"/>
  <c r="N60" i="371"/>
  <c r="M60" i="371" s="1"/>
  <c r="AK51" i="371"/>
  <c r="AI51" i="371"/>
  <c r="AH51" i="371" s="1"/>
  <c r="AD51" i="371"/>
  <c r="AB51" i="371"/>
  <c r="AC51" i="371" s="1"/>
  <c r="W51" i="371"/>
  <c r="U51" i="371"/>
  <c r="Z51" i="371" s="1"/>
  <c r="P51" i="371"/>
  <c r="N51" i="371"/>
  <c r="R51" i="371" s="1"/>
  <c r="AK49" i="371"/>
  <c r="AI49" i="371"/>
  <c r="AN49" i="371" s="1"/>
  <c r="AD49" i="371"/>
  <c r="AB49" i="371"/>
  <c r="AF49" i="371" s="1"/>
  <c r="W49" i="371"/>
  <c r="U49" i="371"/>
  <c r="X49" i="371" s="1"/>
  <c r="P49" i="371"/>
  <c r="N49" i="371"/>
  <c r="Q49" i="371" s="1"/>
  <c r="AK48" i="371"/>
  <c r="AI48" i="371"/>
  <c r="AL48" i="371" s="1"/>
  <c r="AD48" i="371"/>
  <c r="AB48" i="371"/>
  <c r="AA48" i="371" s="1"/>
  <c r="W48" i="371"/>
  <c r="U48" i="371"/>
  <c r="V48" i="371" s="1"/>
  <c r="P48" i="371"/>
  <c r="N48" i="371"/>
  <c r="R48" i="371" s="1"/>
  <c r="AK47" i="371"/>
  <c r="AI47" i="371"/>
  <c r="AN47" i="371" s="1"/>
  <c r="AD47" i="371"/>
  <c r="AB47" i="371"/>
  <c r="AF47" i="371" s="1"/>
  <c r="W47" i="371"/>
  <c r="U47" i="371"/>
  <c r="X47" i="371" s="1"/>
  <c r="P47" i="371"/>
  <c r="N47" i="371"/>
  <c r="R47" i="371" s="1"/>
  <c r="AK46" i="371"/>
  <c r="AI46" i="371"/>
  <c r="AL46" i="371" s="1"/>
  <c r="AD46" i="371"/>
  <c r="AB46" i="371"/>
  <c r="AF46" i="371" s="1"/>
  <c r="W46" i="371"/>
  <c r="U46" i="371"/>
  <c r="V46" i="371" s="1"/>
  <c r="P46" i="371"/>
  <c r="N46" i="371"/>
  <c r="M46" i="371" s="1"/>
  <c r="AK39" i="371"/>
  <c r="AI39" i="371"/>
  <c r="AJ39" i="371" s="1"/>
  <c r="AD39" i="371"/>
  <c r="AB39" i="371"/>
  <c r="AG39" i="371" s="1"/>
  <c r="W39" i="371"/>
  <c r="U39" i="371"/>
  <c r="T39" i="371" s="1"/>
  <c r="P39" i="371"/>
  <c r="N39" i="371"/>
  <c r="S39" i="371" s="1"/>
  <c r="AK38" i="371"/>
  <c r="AI38" i="371"/>
  <c r="AH38" i="371" s="1"/>
  <c r="AD38" i="371"/>
  <c r="AB38" i="371"/>
  <c r="AG38" i="371" s="1"/>
  <c r="W38" i="371"/>
  <c r="U38" i="371"/>
  <c r="Z38" i="371" s="1"/>
  <c r="P38" i="371"/>
  <c r="N38" i="371"/>
  <c r="R38" i="371" s="1"/>
  <c r="AK37" i="371"/>
  <c r="AI37" i="371"/>
  <c r="AN37" i="371" s="1"/>
  <c r="AD37" i="371"/>
  <c r="AB37" i="371"/>
  <c r="AF37" i="371" s="1"/>
  <c r="W37" i="371"/>
  <c r="U37" i="371"/>
  <c r="X37" i="371" s="1"/>
  <c r="P37" i="371"/>
  <c r="N37" i="371"/>
  <c r="R37" i="371" s="1"/>
  <c r="AK36" i="371"/>
  <c r="AI36" i="371"/>
  <c r="AL36" i="371" s="1"/>
  <c r="AD36" i="371"/>
  <c r="AB36" i="371"/>
  <c r="AA36" i="371" s="1"/>
  <c r="W36" i="371"/>
  <c r="U36" i="371"/>
  <c r="V36" i="371" s="1"/>
  <c r="P36" i="371"/>
  <c r="N36" i="371"/>
  <c r="R36" i="371" s="1"/>
  <c r="AK34" i="371"/>
  <c r="AI34" i="371"/>
  <c r="AJ34" i="371" s="1"/>
  <c r="AD34" i="371"/>
  <c r="AB34" i="371"/>
  <c r="AC34" i="371" s="1"/>
  <c r="W34" i="371"/>
  <c r="U34" i="371"/>
  <c r="T34" i="371" s="1"/>
  <c r="P34" i="371"/>
  <c r="N34" i="371"/>
  <c r="S34" i="371" s="1"/>
  <c r="AK33" i="371"/>
  <c r="AI33" i="371"/>
  <c r="AH33" i="371" s="1"/>
  <c r="AD33" i="371"/>
  <c r="AB33" i="371"/>
  <c r="AG33" i="371" s="1"/>
  <c r="W33" i="371"/>
  <c r="U33" i="371"/>
  <c r="Z33" i="371" s="1"/>
  <c r="P33" i="371"/>
  <c r="N33" i="371"/>
  <c r="R33" i="371" s="1"/>
  <c r="AK32" i="371"/>
  <c r="AI32" i="371"/>
  <c r="AN32" i="371" s="1"/>
  <c r="AD32" i="371"/>
  <c r="AB32" i="371"/>
  <c r="AF32" i="371" s="1"/>
  <c r="W32" i="371"/>
  <c r="U32" i="371"/>
  <c r="X32" i="371" s="1"/>
  <c r="P32" i="371"/>
  <c r="N32" i="371"/>
  <c r="Q32" i="371" s="1"/>
  <c r="AK31" i="371"/>
  <c r="AI31" i="371"/>
  <c r="AL31" i="371" s="1"/>
  <c r="AD31" i="371"/>
  <c r="AB31" i="371"/>
  <c r="AA31" i="371" s="1"/>
  <c r="W31" i="371"/>
  <c r="U31" i="371"/>
  <c r="V31" i="371" s="1"/>
  <c r="P31" i="371"/>
  <c r="N31" i="371"/>
  <c r="O31" i="371" s="1"/>
  <c r="AK30" i="371"/>
  <c r="AI30" i="371"/>
  <c r="AJ30" i="371" s="1"/>
  <c r="AD30" i="371"/>
  <c r="AB30" i="371"/>
  <c r="AF30" i="371" s="1"/>
  <c r="W30" i="371"/>
  <c r="U30" i="371"/>
  <c r="T30" i="371" s="1"/>
  <c r="P30" i="371"/>
  <c r="N30" i="371"/>
  <c r="S30" i="371" s="1"/>
  <c r="A30" i="371"/>
  <c r="A31" i="371" s="1"/>
  <c r="A32" i="371" s="1"/>
  <c r="A33" i="371" s="1"/>
  <c r="A34" i="371" s="1"/>
  <c r="A36" i="371" s="1"/>
  <c r="A37" i="371" s="1"/>
  <c r="A38" i="371" s="1"/>
  <c r="A39" i="371" s="1"/>
  <c r="A46" i="371" s="1"/>
  <c r="A47" i="371" s="1"/>
  <c r="A48" i="371" s="1"/>
  <c r="A49" i="371" s="1"/>
  <c r="AK29" i="371"/>
  <c r="AI29" i="371"/>
  <c r="AH29" i="371" s="1"/>
  <c r="AD29" i="371"/>
  <c r="AB29" i="371"/>
  <c r="AG29" i="371" s="1"/>
  <c r="W29" i="371"/>
  <c r="U29" i="371"/>
  <c r="Z29" i="371" s="1"/>
  <c r="P29" i="371"/>
  <c r="N29" i="371"/>
  <c r="R29" i="371" s="1"/>
  <c r="L17" i="371"/>
  <c r="L16" i="371"/>
  <c r="L14" i="371"/>
  <c r="L13" i="371"/>
  <c r="L12" i="371"/>
  <c r="AK75" i="370"/>
  <c r="AI75" i="370"/>
  <c r="AN75" i="370" s="1"/>
  <c r="AD75" i="370"/>
  <c r="AB75" i="370"/>
  <c r="AF75" i="370" s="1"/>
  <c r="W75" i="370"/>
  <c r="U75" i="370"/>
  <c r="X75" i="370" s="1"/>
  <c r="P75" i="370"/>
  <c r="N75" i="370"/>
  <c r="O75" i="370" s="1"/>
  <c r="AK74" i="370"/>
  <c r="AI74" i="370"/>
  <c r="AJ74" i="370" s="1"/>
  <c r="AD74" i="370"/>
  <c r="AB74" i="370"/>
  <c r="AC74" i="370" s="1"/>
  <c r="W74" i="370"/>
  <c r="U74" i="370"/>
  <c r="T74" i="370" s="1"/>
  <c r="P74" i="370"/>
  <c r="N74" i="370"/>
  <c r="M74" i="370" s="1"/>
  <c r="AK73" i="370"/>
  <c r="AI73" i="370"/>
  <c r="AH73" i="370" s="1"/>
  <c r="AD73" i="370"/>
  <c r="AB73" i="370"/>
  <c r="AG73" i="370" s="1"/>
  <c r="W73" i="370"/>
  <c r="U73" i="370"/>
  <c r="Z73" i="370" s="1"/>
  <c r="P73" i="370"/>
  <c r="N73" i="370"/>
  <c r="R73" i="370" s="1"/>
  <c r="M73" i="370"/>
  <c r="AK72" i="370"/>
  <c r="AI72" i="370"/>
  <c r="AM72" i="370" s="1"/>
  <c r="AD72" i="370"/>
  <c r="AB72" i="370"/>
  <c r="AE72" i="370" s="1"/>
  <c r="W72" i="370"/>
  <c r="U72" i="370"/>
  <c r="T72" i="370" s="1"/>
  <c r="P72" i="370"/>
  <c r="N72" i="370"/>
  <c r="O72" i="370" s="1"/>
  <c r="AK71" i="370"/>
  <c r="AI71" i="370"/>
  <c r="AJ71" i="370" s="1"/>
  <c r="AD71" i="370"/>
  <c r="AB71" i="370"/>
  <c r="AE71" i="370" s="1"/>
  <c r="W71" i="370"/>
  <c r="U71" i="370"/>
  <c r="T71" i="370" s="1"/>
  <c r="P71" i="370"/>
  <c r="N71" i="370"/>
  <c r="S71" i="370" s="1"/>
  <c r="AK62" i="370"/>
  <c r="AI62" i="370"/>
  <c r="AN62" i="370" s="1"/>
  <c r="AD62" i="370"/>
  <c r="AB62" i="370"/>
  <c r="AF62" i="370" s="1"/>
  <c r="W62" i="370"/>
  <c r="U62" i="370"/>
  <c r="X62" i="370" s="1"/>
  <c r="P62" i="370"/>
  <c r="N62" i="370"/>
  <c r="R62" i="370" s="1"/>
  <c r="AK61" i="370"/>
  <c r="AI61" i="370"/>
  <c r="AM61" i="370" s="1"/>
  <c r="AD61" i="370"/>
  <c r="AB61" i="370"/>
  <c r="AC61" i="370" s="1"/>
  <c r="W61" i="370"/>
  <c r="U61" i="370"/>
  <c r="Z61" i="370" s="1"/>
  <c r="P61" i="370"/>
  <c r="N61" i="370"/>
  <c r="M61" i="370" s="1"/>
  <c r="AK60" i="370"/>
  <c r="AI60" i="370"/>
  <c r="AH60" i="370" s="1"/>
  <c r="AD60" i="370"/>
  <c r="AB60" i="370"/>
  <c r="AF60" i="370" s="1"/>
  <c r="W60" i="370"/>
  <c r="U60" i="370"/>
  <c r="Z60" i="370" s="1"/>
  <c r="P60" i="370"/>
  <c r="N60" i="370"/>
  <c r="R60" i="370" s="1"/>
  <c r="AK58" i="370"/>
  <c r="AI58" i="370"/>
  <c r="AN58" i="370" s="1"/>
  <c r="AD58" i="370"/>
  <c r="AB58" i="370"/>
  <c r="AF58" i="370" s="1"/>
  <c r="W58" i="370"/>
  <c r="U58" i="370"/>
  <c r="X58" i="370" s="1"/>
  <c r="P58" i="370"/>
  <c r="N58" i="370"/>
  <c r="M58" i="370" s="1"/>
  <c r="AK57" i="370"/>
  <c r="AI57" i="370"/>
  <c r="AH57" i="370" s="1"/>
  <c r="AD57" i="370"/>
  <c r="AB57" i="370"/>
  <c r="AF57" i="370" s="1"/>
  <c r="W57" i="370"/>
  <c r="U57" i="370"/>
  <c r="Z57" i="370" s="1"/>
  <c r="P57" i="370"/>
  <c r="N57" i="370"/>
  <c r="R57" i="370" s="1"/>
  <c r="AK56" i="370"/>
  <c r="AI56" i="370"/>
  <c r="AM56" i="370" s="1"/>
  <c r="AD56" i="370"/>
  <c r="AB56" i="370"/>
  <c r="AE56" i="370" s="1"/>
  <c r="W56" i="370"/>
  <c r="U56" i="370"/>
  <c r="T56" i="370" s="1"/>
  <c r="P56" i="370"/>
  <c r="N56" i="370"/>
  <c r="O56" i="370" s="1"/>
  <c r="AK55" i="370"/>
  <c r="AI55" i="370"/>
  <c r="AJ55" i="370" s="1"/>
  <c r="AD55" i="370"/>
  <c r="AB55" i="370"/>
  <c r="AG55" i="370" s="1"/>
  <c r="W55" i="370"/>
  <c r="U55" i="370"/>
  <c r="T55" i="370" s="1"/>
  <c r="P55" i="370"/>
  <c r="N55" i="370"/>
  <c r="R55" i="370" s="1"/>
  <c r="AK54" i="370"/>
  <c r="AI54" i="370"/>
  <c r="AM54" i="370" s="1"/>
  <c r="AD54" i="370"/>
  <c r="AB54" i="370"/>
  <c r="AG54" i="370" s="1"/>
  <c r="W54" i="370"/>
  <c r="U54" i="370"/>
  <c r="Y54" i="370" s="1"/>
  <c r="P54" i="370"/>
  <c r="N54" i="370"/>
  <c r="Q54" i="370" s="1"/>
  <c r="AK46" i="370"/>
  <c r="AI46" i="370"/>
  <c r="AN46" i="370" s="1"/>
  <c r="AD46" i="370"/>
  <c r="AB46" i="370"/>
  <c r="AF46" i="370" s="1"/>
  <c r="W46" i="370"/>
  <c r="U46" i="370"/>
  <c r="X46" i="370" s="1"/>
  <c r="P46" i="370"/>
  <c r="N46" i="370"/>
  <c r="O46" i="370" s="1"/>
  <c r="AK45" i="370"/>
  <c r="AI45" i="370"/>
  <c r="AJ45" i="370" s="1"/>
  <c r="AD45" i="370"/>
  <c r="AB45" i="370"/>
  <c r="AE45" i="370" s="1"/>
  <c r="W45" i="370"/>
  <c r="U45" i="370"/>
  <c r="T45" i="370" s="1"/>
  <c r="P45" i="370"/>
  <c r="N45" i="370"/>
  <c r="S45" i="370" s="1"/>
  <c r="AK44" i="370"/>
  <c r="AI44" i="370"/>
  <c r="AN44" i="370" s="1"/>
  <c r="AD44" i="370"/>
  <c r="AB44" i="370"/>
  <c r="AG44" i="370" s="1"/>
  <c r="W44" i="370"/>
  <c r="U44" i="370"/>
  <c r="Y44" i="370" s="1"/>
  <c r="P44" i="370"/>
  <c r="N44" i="370"/>
  <c r="Q44" i="370" s="1"/>
  <c r="AK69" i="370"/>
  <c r="AI69" i="370"/>
  <c r="AM69" i="370" s="1"/>
  <c r="AD69" i="370"/>
  <c r="AB69" i="370"/>
  <c r="AC69" i="370" s="1"/>
  <c r="W69" i="370"/>
  <c r="U69" i="370"/>
  <c r="X69" i="370" s="1"/>
  <c r="P69" i="370"/>
  <c r="N69" i="370"/>
  <c r="R69" i="370" s="1"/>
  <c r="AK68" i="370"/>
  <c r="AI68" i="370"/>
  <c r="AM68" i="370" s="1"/>
  <c r="AD68" i="370"/>
  <c r="AB68" i="370"/>
  <c r="AC68" i="370" s="1"/>
  <c r="W68" i="370"/>
  <c r="U68" i="370"/>
  <c r="T68" i="370" s="1"/>
  <c r="P68" i="370"/>
  <c r="N68" i="370"/>
  <c r="M68" i="370" s="1"/>
  <c r="AK67" i="370"/>
  <c r="AI67" i="370"/>
  <c r="AH67" i="370" s="1"/>
  <c r="AD67" i="370"/>
  <c r="AB67" i="370"/>
  <c r="AA67" i="370" s="1"/>
  <c r="W67" i="370"/>
  <c r="U67" i="370"/>
  <c r="T67" i="370" s="1"/>
  <c r="P67" i="370"/>
  <c r="N67" i="370"/>
  <c r="M67" i="370" s="1"/>
  <c r="AK66" i="370"/>
  <c r="AI66" i="370"/>
  <c r="AH66" i="370" s="1"/>
  <c r="AD66" i="370"/>
  <c r="AB66" i="370"/>
  <c r="AF66" i="370" s="1"/>
  <c r="W66" i="370"/>
  <c r="U66" i="370"/>
  <c r="V66" i="370" s="1"/>
  <c r="P66" i="370"/>
  <c r="N66" i="370"/>
  <c r="O66" i="370" s="1"/>
  <c r="AK65" i="370"/>
  <c r="AI65" i="370"/>
  <c r="AN65" i="370" s="1"/>
  <c r="AD65" i="370"/>
  <c r="AB65" i="370"/>
  <c r="AC65" i="370" s="1"/>
  <c r="W65" i="370"/>
  <c r="U65" i="370"/>
  <c r="Y65" i="370" s="1"/>
  <c r="P65" i="370"/>
  <c r="N65" i="370"/>
  <c r="AK64" i="370"/>
  <c r="AI64" i="370"/>
  <c r="AN64" i="370" s="1"/>
  <c r="AD64" i="370"/>
  <c r="AB64" i="370"/>
  <c r="AF64" i="370" s="1"/>
  <c r="W64" i="370"/>
  <c r="U64" i="370"/>
  <c r="Y64" i="370" s="1"/>
  <c r="P64" i="370"/>
  <c r="N64" i="370"/>
  <c r="M64" i="370" s="1"/>
  <c r="AK52" i="370"/>
  <c r="AI52" i="370"/>
  <c r="AM52" i="370" s="1"/>
  <c r="AD52" i="370"/>
  <c r="AB52" i="370"/>
  <c r="AF52" i="370" s="1"/>
  <c r="W52" i="370"/>
  <c r="U52" i="370"/>
  <c r="Y52" i="370" s="1"/>
  <c r="P52" i="370"/>
  <c r="N52" i="370"/>
  <c r="M52" i="370" s="1"/>
  <c r="AK51" i="370"/>
  <c r="AI51" i="370"/>
  <c r="AM51" i="370" s="1"/>
  <c r="AD51" i="370"/>
  <c r="AB51" i="370"/>
  <c r="AF51" i="370" s="1"/>
  <c r="W51" i="370"/>
  <c r="U51" i="370"/>
  <c r="V51" i="370" s="1"/>
  <c r="P51" i="370"/>
  <c r="N51" i="370"/>
  <c r="AK50" i="370"/>
  <c r="AI50" i="370"/>
  <c r="AN50" i="370" s="1"/>
  <c r="AD50" i="370"/>
  <c r="AB50" i="370"/>
  <c r="AG50" i="370" s="1"/>
  <c r="W50" i="370"/>
  <c r="U50" i="370"/>
  <c r="Y50" i="370" s="1"/>
  <c r="P50" i="370"/>
  <c r="N50" i="370"/>
  <c r="AK49" i="370"/>
  <c r="AI49" i="370"/>
  <c r="AM49" i="370" s="1"/>
  <c r="AD49" i="370"/>
  <c r="AB49" i="370"/>
  <c r="W49" i="370"/>
  <c r="U49" i="370"/>
  <c r="Y49" i="370" s="1"/>
  <c r="P49" i="370"/>
  <c r="N49" i="370"/>
  <c r="O49" i="370" s="1"/>
  <c r="A49" i="370"/>
  <c r="A50" i="370" s="1"/>
  <c r="A51" i="370" s="1"/>
  <c r="A52" i="370" s="1"/>
  <c r="A64" i="370" s="1"/>
  <c r="A65" i="370" s="1"/>
  <c r="A66" i="370" s="1"/>
  <c r="A67" i="370" s="1"/>
  <c r="A68" i="370" s="1"/>
  <c r="A69" i="370" s="1"/>
  <c r="AK48" i="370"/>
  <c r="AI48" i="370"/>
  <c r="AM48" i="370" s="1"/>
  <c r="AD48" i="370"/>
  <c r="AB48" i="370"/>
  <c r="AC48" i="370" s="1"/>
  <c r="W48" i="370"/>
  <c r="U48" i="370"/>
  <c r="Y48" i="370" s="1"/>
  <c r="P48" i="370"/>
  <c r="N48" i="370"/>
  <c r="M48" i="370" s="1"/>
  <c r="AK47" i="370"/>
  <c r="AI47" i="370"/>
  <c r="AH47" i="370" s="1"/>
  <c r="AD47" i="370"/>
  <c r="AB47" i="370"/>
  <c r="AF47" i="370" s="1"/>
  <c r="W47" i="370"/>
  <c r="U47" i="370"/>
  <c r="Z47" i="370" s="1"/>
  <c r="P47" i="370"/>
  <c r="N47" i="370"/>
  <c r="S47" i="370" s="1"/>
  <c r="AK42" i="370"/>
  <c r="AI42" i="370"/>
  <c r="AN42" i="370" s="1"/>
  <c r="AD42" i="370"/>
  <c r="AB42" i="370"/>
  <c r="AF42" i="370" s="1"/>
  <c r="W42" i="370"/>
  <c r="U42" i="370"/>
  <c r="X42" i="370" s="1"/>
  <c r="P42" i="370"/>
  <c r="N42" i="370"/>
  <c r="O42" i="370" s="1"/>
  <c r="AK41" i="370"/>
  <c r="AI41" i="370"/>
  <c r="AL41" i="370" s="1"/>
  <c r="AD41" i="370"/>
  <c r="AB41" i="370"/>
  <c r="AC41" i="370" s="1"/>
  <c r="W41" i="370"/>
  <c r="U41" i="370"/>
  <c r="V41" i="370" s="1"/>
  <c r="P41" i="370"/>
  <c r="N41" i="370"/>
  <c r="O41" i="370" s="1"/>
  <c r="AK40" i="370"/>
  <c r="AI40" i="370"/>
  <c r="AJ40" i="370" s="1"/>
  <c r="AD40" i="370"/>
  <c r="AB40" i="370"/>
  <c r="AA40" i="370" s="1"/>
  <c r="W40" i="370"/>
  <c r="U40" i="370"/>
  <c r="T40" i="370" s="1"/>
  <c r="P40" i="370"/>
  <c r="N40" i="370"/>
  <c r="S40" i="370" s="1"/>
  <c r="AK39" i="370"/>
  <c r="AI39" i="370"/>
  <c r="AH39" i="370" s="1"/>
  <c r="AD39" i="370"/>
  <c r="AB39" i="370"/>
  <c r="AG39" i="370" s="1"/>
  <c r="W39" i="370"/>
  <c r="U39" i="370"/>
  <c r="Z39" i="370" s="1"/>
  <c r="P39" i="370"/>
  <c r="N39" i="370"/>
  <c r="R39" i="370" s="1"/>
  <c r="AK37" i="370"/>
  <c r="AI37" i="370"/>
  <c r="AN37" i="370" s="1"/>
  <c r="AD37" i="370"/>
  <c r="AB37" i="370"/>
  <c r="AF37" i="370" s="1"/>
  <c r="W37" i="370"/>
  <c r="U37" i="370"/>
  <c r="X37" i="370" s="1"/>
  <c r="P37" i="370"/>
  <c r="N37" i="370"/>
  <c r="O37" i="370" s="1"/>
  <c r="AK36" i="370"/>
  <c r="AI36" i="370"/>
  <c r="AL36" i="370" s="1"/>
  <c r="AD36" i="370"/>
  <c r="AB36" i="370"/>
  <c r="AC36" i="370" s="1"/>
  <c r="W36" i="370"/>
  <c r="U36" i="370"/>
  <c r="V36" i="370" s="1"/>
  <c r="P36" i="370"/>
  <c r="N36" i="370"/>
  <c r="S36" i="370" s="1"/>
  <c r="AK35" i="370"/>
  <c r="AI35" i="370"/>
  <c r="AJ35" i="370" s="1"/>
  <c r="AD35" i="370"/>
  <c r="AB35" i="370"/>
  <c r="AE35" i="370" s="1"/>
  <c r="W35" i="370"/>
  <c r="U35" i="370"/>
  <c r="T35" i="370" s="1"/>
  <c r="P35" i="370"/>
  <c r="N35" i="370"/>
  <c r="S35" i="370" s="1"/>
  <c r="AK34" i="370"/>
  <c r="AI34" i="370"/>
  <c r="AH34" i="370" s="1"/>
  <c r="AD34" i="370"/>
  <c r="AB34" i="370"/>
  <c r="AG34" i="370" s="1"/>
  <c r="W34" i="370"/>
  <c r="U34" i="370"/>
  <c r="Z34" i="370" s="1"/>
  <c r="P34" i="370"/>
  <c r="N34" i="370"/>
  <c r="R34" i="370" s="1"/>
  <c r="AK33" i="370"/>
  <c r="AI33" i="370"/>
  <c r="AN33" i="370" s="1"/>
  <c r="AD33" i="370"/>
  <c r="AB33" i="370"/>
  <c r="AF33" i="370" s="1"/>
  <c r="W33" i="370"/>
  <c r="U33" i="370"/>
  <c r="X33" i="370" s="1"/>
  <c r="P33" i="370"/>
  <c r="N33" i="370"/>
  <c r="O33" i="370" s="1"/>
  <c r="AK32" i="370"/>
  <c r="AI32" i="370"/>
  <c r="AL32" i="370" s="1"/>
  <c r="AD32" i="370"/>
  <c r="AB32" i="370"/>
  <c r="AC32" i="370" s="1"/>
  <c r="W32" i="370"/>
  <c r="U32" i="370"/>
  <c r="V32" i="370" s="1"/>
  <c r="P32" i="370"/>
  <c r="N32" i="370"/>
  <c r="O32" i="370" s="1"/>
  <c r="AK30" i="370"/>
  <c r="AI30" i="370"/>
  <c r="AJ30" i="370" s="1"/>
  <c r="AD30" i="370"/>
  <c r="AB30" i="370"/>
  <c r="AG30" i="370" s="1"/>
  <c r="W30" i="370"/>
  <c r="U30" i="370"/>
  <c r="T30" i="370" s="1"/>
  <c r="P30" i="370"/>
  <c r="N30" i="370"/>
  <c r="S30" i="370" s="1"/>
  <c r="A30" i="370"/>
  <c r="A32" i="370" s="1"/>
  <c r="A33" i="370" s="1"/>
  <c r="A34" i="370" s="1"/>
  <c r="A35" i="370" s="1"/>
  <c r="A36" i="370" s="1"/>
  <c r="A37" i="370" s="1"/>
  <c r="A39" i="370" s="1"/>
  <c r="A40" i="370" s="1"/>
  <c r="A41" i="370" s="1"/>
  <c r="A42" i="370" s="1"/>
  <c r="AK29" i="370"/>
  <c r="AI29" i="370"/>
  <c r="AH29" i="370" s="1"/>
  <c r="AD29" i="370"/>
  <c r="AB29" i="370"/>
  <c r="AG29" i="370" s="1"/>
  <c r="W29" i="370"/>
  <c r="U29" i="370"/>
  <c r="Z29" i="370" s="1"/>
  <c r="P29" i="370"/>
  <c r="N29" i="370"/>
  <c r="R29" i="370" s="1"/>
  <c r="L17" i="370"/>
  <c r="L16" i="370"/>
  <c r="L14" i="370"/>
  <c r="L13" i="370"/>
  <c r="L12" i="370"/>
  <c r="AK60" i="369"/>
  <c r="AI60" i="369"/>
  <c r="AN60" i="369" s="1"/>
  <c r="AD60" i="369"/>
  <c r="AB60" i="369"/>
  <c r="AC60" i="369" s="1"/>
  <c r="W60" i="369"/>
  <c r="U60" i="369"/>
  <c r="Z60" i="369" s="1"/>
  <c r="P60" i="369"/>
  <c r="N60" i="369"/>
  <c r="Q60" i="369" s="1"/>
  <c r="AK59" i="369"/>
  <c r="AI59" i="369"/>
  <c r="AJ59" i="369" s="1"/>
  <c r="AD59" i="369"/>
  <c r="AB59" i="369"/>
  <c r="AG59" i="369" s="1"/>
  <c r="W59" i="369"/>
  <c r="U59" i="369"/>
  <c r="V59" i="369" s="1"/>
  <c r="P59" i="369"/>
  <c r="N59" i="369"/>
  <c r="Q59" i="369" s="1"/>
  <c r="AK58" i="369"/>
  <c r="AI58" i="369"/>
  <c r="AH58" i="369" s="1"/>
  <c r="AD58" i="369"/>
  <c r="AB58" i="369"/>
  <c r="AG58" i="369" s="1"/>
  <c r="W58" i="369"/>
  <c r="U58" i="369"/>
  <c r="V58" i="369" s="1"/>
  <c r="P58" i="369"/>
  <c r="N58" i="369"/>
  <c r="S58" i="369" s="1"/>
  <c r="AK53" i="369"/>
  <c r="AI53" i="369"/>
  <c r="AN53" i="369" s="1"/>
  <c r="AD53" i="369"/>
  <c r="AB53" i="369"/>
  <c r="AG53" i="369" s="1"/>
  <c r="W53" i="369"/>
  <c r="U53" i="369"/>
  <c r="Z53" i="369" s="1"/>
  <c r="P53" i="369"/>
  <c r="N53" i="369"/>
  <c r="O53" i="369" s="1"/>
  <c r="AK52" i="369"/>
  <c r="AI52" i="369"/>
  <c r="AJ52" i="369" s="1"/>
  <c r="AD52" i="369"/>
  <c r="AB52" i="369"/>
  <c r="AG52" i="369" s="1"/>
  <c r="W52" i="369"/>
  <c r="U52" i="369"/>
  <c r="Z52" i="369" s="1"/>
  <c r="P52" i="369"/>
  <c r="N52" i="369"/>
  <c r="S52" i="369" s="1"/>
  <c r="AK51" i="369"/>
  <c r="AI51" i="369"/>
  <c r="AH51" i="369" s="1"/>
  <c r="AD51" i="369"/>
  <c r="AB51" i="369"/>
  <c r="AG51" i="369" s="1"/>
  <c r="W51" i="369"/>
  <c r="U51" i="369"/>
  <c r="V51" i="369" s="1"/>
  <c r="P51" i="369"/>
  <c r="N51" i="369"/>
  <c r="S51" i="369" s="1"/>
  <c r="AK46" i="369"/>
  <c r="AI46" i="369"/>
  <c r="AN46" i="369" s="1"/>
  <c r="AD46" i="369"/>
  <c r="AB46" i="369"/>
  <c r="AF46" i="369" s="1"/>
  <c r="W46" i="369"/>
  <c r="U46" i="369"/>
  <c r="Z46" i="369" s="1"/>
  <c r="P46" i="369"/>
  <c r="N46" i="369"/>
  <c r="S46" i="369" s="1"/>
  <c r="AK45" i="369"/>
  <c r="AI45" i="369"/>
  <c r="AN45" i="369" s="1"/>
  <c r="AD45" i="369"/>
  <c r="AB45" i="369"/>
  <c r="AA45" i="369" s="1"/>
  <c r="W45" i="369"/>
  <c r="U45" i="369"/>
  <c r="Y45" i="369" s="1"/>
  <c r="P45" i="369"/>
  <c r="N45" i="369"/>
  <c r="S45" i="369" s="1"/>
  <c r="AK44" i="369"/>
  <c r="AI44" i="369"/>
  <c r="AN44" i="369" s="1"/>
  <c r="AD44" i="369"/>
  <c r="AB44" i="369"/>
  <c r="AC44" i="369" s="1"/>
  <c r="W44" i="369"/>
  <c r="U44" i="369"/>
  <c r="Y44" i="369" s="1"/>
  <c r="P44" i="369"/>
  <c r="N44" i="369"/>
  <c r="O44" i="369" s="1"/>
  <c r="AK73" i="369"/>
  <c r="AI73" i="369"/>
  <c r="AN73" i="369" s="1"/>
  <c r="AD73" i="369"/>
  <c r="AB73" i="369"/>
  <c r="AG73" i="369" s="1"/>
  <c r="W73" i="369"/>
  <c r="U73" i="369"/>
  <c r="Z73" i="369" s="1"/>
  <c r="P73" i="369"/>
  <c r="N73" i="369"/>
  <c r="S73" i="369" s="1"/>
  <c r="AK72" i="369"/>
  <c r="AI72" i="369"/>
  <c r="AN72" i="369" s="1"/>
  <c r="AD72" i="369"/>
  <c r="AB72" i="369"/>
  <c r="AE72" i="369" s="1"/>
  <c r="W72" i="369"/>
  <c r="U72" i="369"/>
  <c r="Z72" i="369" s="1"/>
  <c r="P72" i="369"/>
  <c r="N72" i="369"/>
  <c r="S72" i="369" s="1"/>
  <c r="AK71" i="369"/>
  <c r="AI71" i="369"/>
  <c r="AM71" i="369" s="1"/>
  <c r="AD71" i="369"/>
  <c r="AB71" i="369"/>
  <c r="AC71" i="369" s="1"/>
  <c r="W71" i="369"/>
  <c r="U71" i="369"/>
  <c r="Y71" i="369" s="1"/>
  <c r="P71" i="369"/>
  <c r="N71" i="369"/>
  <c r="Q71" i="369" s="1"/>
  <c r="AK69" i="369"/>
  <c r="AI69" i="369"/>
  <c r="AJ69" i="369" s="1"/>
  <c r="AD69" i="369"/>
  <c r="AB69" i="369"/>
  <c r="AG69" i="369" s="1"/>
  <c r="W69" i="369"/>
  <c r="U69" i="369"/>
  <c r="Z69" i="369" s="1"/>
  <c r="P69" i="369"/>
  <c r="N69" i="369"/>
  <c r="O69" i="369" s="1"/>
  <c r="AK68" i="369"/>
  <c r="AI68" i="369"/>
  <c r="AL68" i="369" s="1"/>
  <c r="AD68" i="369"/>
  <c r="AB68" i="369"/>
  <c r="AG68" i="369" s="1"/>
  <c r="W68" i="369"/>
  <c r="U68" i="369"/>
  <c r="Z68" i="369" s="1"/>
  <c r="P68" i="369"/>
  <c r="N68" i="369"/>
  <c r="S68" i="369" s="1"/>
  <c r="A68" i="369"/>
  <c r="A69" i="369" s="1"/>
  <c r="A71" i="369" s="1"/>
  <c r="A72" i="369" s="1"/>
  <c r="A73" i="369" s="1"/>
  <c r="AK66" i="369"/>
  <c r="AI66" i="369"/>
  <c r="AN66" i="369" s="1"/>
  <c r="AD66" i="369"/>
  <c r="AB66" i="369"/>
  <c r="AG66" i="369" s="1"/>
  <c r="W66" i="369"/>
  <c r="U66" i="369"/>
  <c r="V66" i="369" s="1"/>
  <c r="P66" i="369"/>
  <c r="N66" i="369"/>
  <c r="S66" i="369" s="1"/>
  <c r="AK54" i="369"/>
  <c r="AI54" i="369"/>
  <c r="AM54" i="369" s="1"/>
  <c r="AD54" i="369"/>
  <c r="AB54" i="369"/>
  <c r="AC54" i="369" s="1"/>
  <c r="W54" i="369"/>
  <c r="U54" i="369"/>
  <c r="Z54" i="369" s="1"/>
  <c r="P54" i="369"/>
  <c r="N54" i="369"/>
  <c r="S54" i="369" s="1"/>
  <c r="AK65" i="369"/>
  <c r="AI65" i="369"/>
  <c r="AJ65" i="369" s="1"/>
  <c r="AD65" i="369"/>
  <c r="AB65" i="369"/>
  <c r="AF65" i="369" s="1"/>
  <c r="W65" i="369"/>
  <c r="U65" i="369"/>
  <c r="P65" i="369"/>
  <c r="N65" i="369"/>
  <c r="O65" i="369" s="1"/>
  <c r="AK63" i="369"/>
  <c r="AI63" i="369"/>
  <c r="AN63" i="369" s="1"/>
  <c r="AD63" i="369"/>
  <c r="AB63" i="369"/>
  <c r="AC63" i="369" s="1"/>
  <c r="W63" i="369"/>
  <c r="U63" i="369"/>
  <c r="T63" i="369" s="1"/>
  <c r="P63" i="369"/>
  <c r="N63" i="369"/>
  <c r="S63" i="369" s="1"/>
  <c r="AK62" i="369"/>
  <c r="AI62" i="369"/>
  <c r="AN62" i="369" s="1"/>
  <c r="AD62" i="369"/>
  <c r="AB62" i="369"/>
  <c r="AF62" i="369" s="1"/>
  <c r="W62" i="369"/>
  <c r="U62" i="369"/>
  <c r="V62" i="369" s="1"/>
  <c r="P62" i="369"/>
  <c r="N62" i="369"/>
  <c r="S62" i="369" s="1"/>
  <c r="AK56" i="369"/>
  <c r="AI56" i="369"/>
  <c r="AN56" i="369" s="1"/>
  <c r="AD56" i="369"/>
  <c r="AB56" i="369"/>
  <c r="AC56" i="369" s="1"/>
  <c r="W56" i="369"/>
  <c r="U56" i="369"/>
  <c r="T56" i="369" s="1"/>
  <c r="P56" i="369"/>
  <c r="N56" i="369"/>
  <c r="S56" i="369" s="1"/>
  <c r="AK55" i="369"/>
  <c r="AI55" i="369"/>
  <c r="AN55" i="369" s="1"/>
  <c r="AD55" i="369"/>
  <c r="AB55" i="369"/>
  <c r="AG55" i="369" s="1"/>
  <c r="W55" i="369"/>
  <c r="U55" i="369"/>
  <c r="Z55" i="369" s="1"/>
  <c r="P55" i="369"/>
  <c r="N55" i="369"/>
  <c r="R55" i="369" s="1"/>
  <c r="AK49" i="369"/>
  <c r="AI49" i="369"/>
  <c r="AL49" i="369" s="1"/>
  <c r="AD49" i="369"/>
  <c r="AB49" i="369"/>
  <c r="AG49" i="369" s="1"/>
  <c r="W49" i="369"/>
  <c r="U49" i="369"/>
  <c r="V49" i="369" s="1"/>
  <c r="P49" i="369"/>
  <c r="N49" i="369"/>
  <c r="O49" i="369" s="1"/>
  <c r="AK48" i="369"/>
  <c r="AI48" i="369"/>
  <c r="AJ48" i="369" s="1"/>
  <c r="AD48" i="369"/>
  <c r="AB48" i="369"/>
  <c r="AF48" i="369" s="1"/>
  <c r="W48" i="369"/>
  <c r="U48" i="369"/>
  <c r="P48" i="369"/>
  <c r="N48" i="369"/>
  <c r="S48" i="369" s="1"/>
  <c r="AK42" i="369"/>
  <c r="AI42" i="369"/>
  <c r="AN42" i="369" s="1"/>
  <c r="AD42" i="369"/>
  <c r="AB42" i="369"/>
  <c r="AA42" i="369" s="1"/>
  <c r="W42" i="369"/>
  <c r="U42" i="369"/>
  <c r="V42" i="369" s="1"/>
  <c r="P42" i="369"/>
  <c r="N42" i="369"/>
  <c r="O42" i="369" s="1"/>
  <c r="AK41" i="369"/>
  <c r="AI41" i="369"/>
  <c r="AN41" i="369" s="1"/>
  <c r="AD41" i="369"/>
  <c r="AB41" i="369"/>
  <c r="AE41" i="369" s="1"/>
  <c r="W41" i="369"/>
  <c r="U41" i="369"/>
  <c r="Z41" i="369" s="1"/>
  <c r="P41" i="369"/>
  <c r="N41" i="369"/>
  <c r="O41" i="369" s="1"/>
  <c r="AK39" i="369"/>
  <c r="AI39" i="369"/>
  <c r="AN39" i="369" s="1"/>
  <c r="AD39" i="369"/>
  <c r="AB39" i="369"/>
  <c r="AC39" i="369" s="1"/>
  <c r="W39" i="369"/>
  <c r="U39" i="369"/>
  <c r="Z39" i="369" s="1"/>
  <c r="P39" i="369"/>
  <c r="N39" i="369"/>
  <c r="R39" i="369" s="1"/>
  <c r="AK38" i="369"/>
  <c r="AI38" i="369"/>
  <c r="AD38" i="369"/>
  <c r="AB38" i="369"/>
  <c r="AG38" i="369" s="1"/>
  <c r="W38" i="369"/>
  <c r="U38" i="369"/>
  <c r="Z38" i="369" s="1"/>
  <c r="P38" i="369"/>
  <c r="N38" i="369"/>
  <c r="O38" i="369" s="1"/>
  <c r="AK36" i="369"/>
  <c r="AI36" i="369"/>
  <c r="AL36" i="369" s="1"/>
  <c r="AD36" i="369"/>
  <c r="AB36" i="369"/>
  <c r="AG36" i="369" s="1"/>
  <c r="W36" i="369"/>
  <c r="U36" i="369"/>
  <c r="Z36" i="369" s="1"/>
  <c r="P36" i="369"/>
  <c r="N36" i="369"/>
  <c r="S36" i="369" s="1"/>
  <c r="AK35" i="369"/>
  <c r="AI35" i="369"/>
  <c r="AH35" i="369" s="1"/>
  <c r="AD35" i="369"/>
  <c r="AB35" i="369"/>
  <c r="AG35" i="369" s="1"/>
  <c r="W35" i="369"/>
  <c r="U35" i="369"/>
  <c r="X35" i="369" s="1"/>
  <c r="P35" i="369"/>
  <c r="N35" i="369"/>
  <c r="S35" i="369" s="1"/>
  <c r="AK33" i="369"/>
  <c r="AI33" i="369"/>
  <c r="AM33" i="369" s="1"/>
  <c r="AD33" i="369"/>
  <c r="AB33" i="369"/>
  <c r="AF33" i="369" s="1"/>
  <c r="W33" i="369"/>
  <c r="U33" i="369"/>
  <c r="V33" i="369" s="1"/>
  <c r="P33" i="369"/>
  <c r="N33" i="369"/>
  <c r="R33" i="369" s="1"/>
  <c r="AK32" i="369"/>
  <c r="AI32" i="369"/>
  <c r="AN32" i="369" s="1"/>
  <c r="AD32" i="369"/>
  <c r="AB32" i="369"/>
  <c r="AC32" i="369" s="1"/>
  <c r="W32" i="369"/>
  <c r="U32" i="369"/>
  <c r="Z32" i="369" s="1"/>
  <c r="P32" i="369"/>
  <c r="N32" i="369"/>
  <c r="S32" i="369" s="1"/>
  <c r="AK30" i="369"/>
  <c r="AI30" i="369"/>
  <c r="AM30" i="369" s="1"/>
  <c r="AD30" i="369"/>
  <c r="AB30" i="369"/>
  <c r="AF30" i="369" s="1"/>
  <c r="W30" i="369"/>
  <c r="U30" i="369"/>
  <c r="Z30" i="369" s="1"/>
  <c r="P30" i="369"/>
  <c r="N30" i="369"/>
  <c r="S30" i="369" s="1"/>
  <c r="A30" i="369"/>
  <c r="A32" i="369" s="1"/>
  <c r="A33" i="369" s="1"/>
  <c r="A35" i="369" s="1"/>
  <c r="A36" i="369" s="1"/>
  <c r="A38" i="369" s="1"/>
  <c r="A39" i="369" s="1"/>
  <c r="A41" i="369" s="1"/>
  <c r="A42" i="369" s="1"/>
  <c r="A48" i="369" s="1"/>
  <c r="A49" i="369" s="1"/>
  <c r="A55" i="369" s="1"/>
  <c r="A56" i="369" s="1"/>
  <c r="A62" i="369" s="1"/>
  <c r="A63" i="369" s="1"/>
  <c r="A65" i="369" s="1"/>
  <c r="AK29" i="369"/>
  <c r="AI29" i="369"/>
  <c r="AJ29" i="369" s="1"/>
  <c r="AD29" i="369"/>
  <c r="AB29" i="369"/>
  <c r="AG29" i="369" s="1"/>
  <c r="W29" i="369"/>
  <c r="U29" i="369"/>
  <c r="Z29" i="369" s="1"/>
  <c r="P29" i="369"/>
  <c r="N29" i="369"/>
  <c r="O29" i="369" s="1"/>
  <c r="L17" i="369"/>
  <c r="L16" i="369"/>
  <c r="L14" i="369"/>
  <c r="L13" i="369"/>
  <c r="L12" i="369"/>
  <c r="AK47" i="368"/>
  <c r="AI47" i="368"/>
  <c r="AN47" i="368" s="1"/>
  <c r="AD47" i="368"/>
  <c r="AB47" i="368"/>
  <c r="AG47" i="368" s="1"/>
  <c r="W47" i="368"/>
  <c r="U47" i="368"/>
  <c r="Z47" i="368" s="1"/>
  <c r="P47" i="368"/>
  <c r="N47" i="368"/>
  <c r="S47" i="368" s="1"/>
  <c r="AK46" i="368"/>
  <c r="AI46" i="368"/>
  <c r="AH46" i="368" s="1"/>
  <c r="AD46" i="368"/>
  <c r="AB46" i="368"/>
  <c r="AG46" i="368" s="1"/>
  <c r="W46" i="368"/>
  <c r="U46" i="368"/>
  <c r="Z46" i="368" s="1"/>
  <c r="P46" i="368"/>
  <c r="N46" i="368"/>
  <c r="Q46" i="368" s="1"/>
  <c r="AK45" i="368"/>
  <c r="AI45" i="368"/>
  <c r="AN45" i="368" s="1"/>
  <c r="AD45" i="368"/>
  <c r="AB45" i="368"/>
  <c r="AE45" i="368" s="1"/>
  <c r="W45" i="368"/>
  <c r="U45" i="368"/>
  <c r="Z45" i="368" s="1"/>
  <c r="P45" i="368"/>
  <c r="N45" i="368"/>
  <c r="S45" i="368" s="1"/>
  <c r="AK52" i="368"/>
  <c r="AI52" i="368"/>
  <c r="AN52" i="368" s="1"/>
  <c r="AD52" i="368"/>
  <c r="AB52" i="368"/>
  <c r="AG52" i="368" s="1"/>
  <c r="W52" i="368"/>
  <c r="U52" i="368"/>
  <c r="X52" i="368" s="1"/>
  <c r="P52" i="368"/>
  <c r="N52" i="368"/>
  <c r="S52" i="368" s="1"/>
  <c r="AK51" i="368"/>
  <c r="AI51" i="368"/>
  <c r="AJ51" i="368" s="1"/>
  <c r="AD51" i="368"/>
  <c r="AB51" i="368"/>
  <c r="AG51" i="368" s="1"/>
  <c r="W51" i="368"/>
  <c r="U51" i="368"/>
  <c r="V51" i="368" s="1"/>
  <c r="P51" i="368"/>
  <c r="N51" i="368"/>
  <c r="R51" i="368" s="1"/>
  <c r="AK50" i="368"/>
  <c r="AI50" i="368"/>
  <c r="AN50" i="368" s="1"/>
  <c r="AD50" i="368"/>
  <c r="AB50" i="368"/>
  <c r="AG50" i="368" s="1"/>
  <c r="W50" i="368"/>
  <c r="U50" i="368"/>
  <c r="Y50" i="368" s="1"/>
  <c r="P50" i="368"/>
  <c r="N50" i="368"/>
  <c r="S50" i="368" s="1"/>
  <c r="AK49" i="368"/>
  <c r="AI49" i="368"/>
  <c r="AN49" i="368" s="1"/>
  <c r="AD49" i="368"/>
  <c r="AB49" i="368"/>
  <c r="AC49" i="368" s="1"/>
  <c r="W49" i="368"/>
  <c r="U49" i="368"/>
  <c r="Z49" i="368" s="1"/>
  <c r="P49" i="368"/>
  <c r="N49" i="368"/>
  <c r="S49" i="368" s="1"/>
  <c r="N55" i="368"/>
  <c r="M55" i="368" s="1"/>
  <c r="P55" i="368"/>
  <c r="U55" i="368"/>
  <c r="T55" i="368" s="1"/>
  <c r="W55" i="368"/>
  <c r="AB55" i="368"/>
  <c r="AA55" i="368" s="1"/>
  <c r="AD55" i="368"/>
  <c r="AI55" i="368"/>
  <c r="AH55" i="368" s="1"/>
  <c r="AK55" i="368"/>
  <c r="AK57" i="368"/>
  <c r="AI57" i="368"/>
  <c r="AN57" i="368" s="1"/>
  <c r="AD57" i="368"/>
  <c r="AB57" i="368"/>
  <c r="AG57" i="368" s="1"/>
  <c r="W57" i="368"/>
  <c r="U57" i="368"/>
  <c r="Z57" i="368" s="1"/>
  <c r="P57" i="368"/>
  <c r="N57" i="368"/>
  <c r="O57" i="368" s="1"/>
  <c r="AK56" i="368"/>
  <c r="AI56" i="368"/>
  <c r="AJ56" i="368" s="1"/>
  <c r="AD56" i="368"/>
  <c r="AB56" i="368"/>
  <c r="AG56" i="368" s="1"/>
  <c r="W56" i="368"/>
  <c r="U56" i="368"/>
  <c r="Z56" i="368" s="1"/>
  <c r="P56" i="368"/>
  <c r="N56" i="368"/>
  <c r="S56" i="368" s="1"/>
  <c r="AK54" i="368"/>
  <c r="AI54" i="368"/>
  <c r="AM54" i="368" s="1"/>
  <c r="AD54" i="368"/>
  <c r="AB54" i="368"/>
  <c r="AG54" i="368" s="1"/>
  <c r="W54" i="368"/>
  <c r="U54" i="368"/>
  <c r="Y54" i="368" s="1"/>
  <c r="P54" i="368"/>
  <c r="N54" i="368"/>
  <c r="Q54" i="368" s="1"/>
  <c r="AK58" i="368"/>
  <c r="AI58" i="368"/>
  <c r="AJ58" i="368" s="1"/>
  <c r="AD58" i="368"/>
  <c r="AB58" i="368"/>
  <c r="AC58" i="368" s="1"/>
  <c r="W58" i="368"/>
  <c r="U58" i="368"/>
  <c r="T58" i="368" s="1"/>
  <c r="P58" i="368"/>
  <c r="N58" i="368"/>
  <c r="O58" i="368" s="1"/>
  <c r="AK43" i="368"/>
  <c r="AI43" i="368"/>
  <c r="AM43" i="368" s="1"/>
  <c r="AD43" i="368"/>
  <c r="AB43" i="368"/>
  <c r="AA43" i="368" s="1"/>
  <c r="W43" i="368"/>
  <c r="U43" i="368"/>
  <c r="X43" i="368" s="1"/>
  <c r="P43" i="368"/>
  <c r="N43" i="368"/>
  <c r="O43" i="368" s="1"/>
  <c r="AK42" i="368"/>
  <c r="AI42" i="368"/>
  <c r="AH42" i="368" s="1"/>
  <c r="AD42" i="368"/>
  <c r="AB42" i="368"/>
  <c r="AF42" i="368" s="1"/>
  <c r="W42" i="368"/>
  <c r="U42" i="368"/>
  <c r="V42" i="368" s="1"/>
  <c r="P42" i="368"/>
  <c r="N42" i="368"/>
  <c r="M42" i="368" s="1"/>
  <c r="AK40" i="368"/>
  <c r="AI40" i="368"/>
  <c r="AH40" i="368" s="1"/>
  <c r="AD40" i="368"/>
  <c r="AB40" i="368"/>
  <c r="AC40" i="368" s="1"/>
  <c r="W40" i="368"/>
  <c r="U40" i="368"/>
  <c r="T40" i="368" s="1"/>
  <c r="P40" i="368"/>
  <c r="N40" i="368"/>
  <c r="O40" i="368" s="1"/>
  <c r="AK39" i="368"/>
  <c r="AI39" i="368"/>
  <c r="AJ39" i="368" s="1"/>
  <c r="AD39" i="368"/>
  <c r="AB39" i="368"/>
  <c r="AA39" i="368" s="1"/>
  <c r="W39" i="368"/>
  <c r="U39" i="368"/>
  <c r="T39" i="368" s="1"/>
  <c r="P39" i="368"/>
  <c r="N39" i="368"/>
  <c r="R39" i="368" s="1"/>
  <c r="AK38" i="368"/>
  <c r="AI38" i="368"/>
  <c r="AN38" i="368" s="1"/>
  <c r="AD38" i="368"/>
  <c r="AB38" i="368"/>
  <c r="AG38" i="368" s="1"/>
  <c r="W38" i="368"/>
  <c r="U38" i="368"/>
  <c r="Z38" i="368" s="1"/>
  <c r="P38" i="368"/>
  <c r="N38" i="368"/>
  <c r="S38" i="368" s="1"/>
  <c r="AK36" i="368"/>
  <c r="AI36" i="368"/>
  <c r="AL36" i="368" s="1"/>
  <c r="AD36" i="368"/>
  <c r="AB36" i="368"/>
  <c r="AA36" i="368" s="1"/>
  <c r="W36" i="368"/>
  <c r="U36" i="368"/>
  <c r="X36" i="368" s="1"/>
  <c r="P36" i="368"/>
  <c r="N36" i="368"/>
  <c r="S36" i="368" s="1"/>
  <c r="AK35" i="368"/>
  <c r="AI35" i="368"/>
  <c r="AM35" i="368" s="1"/>
  <c r="AD35" i="368"/>
  <c r="AB35" i="368"/>
  <c r="AA35" i="368" s="1"/>
  <c r="W35" i="368"/>
  <c r="U35" i="368"/>
  <c r="Z35" i="368" s="1"/>
  <c r="P35" i="368"/>
  <c r="N35" i="368"/>
  <c r="O35" i="368" s="1"/>
  <c r="AK33" i="368"/>
  <c r="AI33" i="368"/>
  <c r="AD33" i="368"/>
  <c r="AB33" i="368"/>
  <c r="AG33" i="368" s="1"/>
  <c r="W33" i="368"/>
  <c r="U33" i="368"/>
  <c r="T33" i="368" s="1"/>
  <c r="P33" i="368"/>
  <c r="N33" i="368"/>
  <c r="M33" i="368" s="1"/>
  <c r="AK32" i="368"/>
  <c r="AI32" i="368"/>
  <c r="AH32" i="368" s="1"/>
  <c r="AD32" i="368"/>
  <c r="AB32" i="368"/>
  <c r="AF32" i="368" s="1"/>
  <c r="W32" i="368"/>
  <c r="U32" i="368"/>
  <c r="X32" i="368" s="1"/>
  <c r="P32" i="368"/>
  <c r="N32" i="368"/>
  <c r="R32" i="368" s="1"/>
  <c r="AK31" i="368"/>
  <c r="AI31" i="368"/>
  <c r="AJ31" i="368" s="1"/>
  <c r="AD31" i="368"/>
  <c r="AB31" i="368"/>
  <c r="AC31" i="368" s="1"/>
  <c r="W31" i="368"/>
  <c r="U31" i="368"/>
  <c r="V31" i="368" s="1"/>
  <c r="P31" i="368"/>
  <c r="N31" i="368"/>
  <c r="O31" i="368" s="1"/>
  <c r="AK30" i="368"/>
  <c r="AI30" i="368"/>
  <c r="AN30" i="368" s="1"/>
  <c r="AD30" i="368"/>
  <c r="AB30" i="368"/>
  <c r="AA30" i="368" s="1"/>
  <c r="W30" i="368"/>
  <c r="U30" i="368"/>
  <c r="V30" i="368" s="1"/>
  <c r="P30" i="368"/>
  <c r="N30" i="368"/>
  <c r="M30" i="368" s="1"/>
  <c r="A30" i="368"/>
  <c r="A31" i="368" s="1"/>
  <c r="A32" i="368" s="1"/>
  <c r="A33" i="368" s="1"/>
  <c r="A35" i="368" s="1"/>
  <c r="A36" i="368" s="1"/>
  <c r="A38" i="368" s="1"/>
  <c r="A39" i="368" s="1"/>
  <c r="A40" i="368" s="1"/>
  <c r="A42" i="368" s="1"/>
  <c r="A43" i="368" s="1"/>
  <c r="AK29" i="368"/>
  <c r="AI29" i="368"/>
  <c r="AH29" i="368" s="1"/>
  <c r="AD29" i="368"/>
  <c r="AB29" i="368"/>
  <c r="AG29" i="368" s="1"/>
  <c r="W29" i="368"/>
  <c r="U29" i="368"/>
  <c r="Z29" i="368" s="1"/>
  <c r="P29" i="368"/>
  <c r="N29" i="368"/>
  <c r="S29" i="368" s="1"/>
  <c r="L17" i="368"/>
  <c r="L16" i="368"/>
  <c r="L14" i="368"/>
  <c r="L13" i="368"/>
  <c r="L12" i="368"/>
  <c r="AK46" i="367"/>
  <c r="AI46" i="367"/>
  <c r="AN46" i="367" s="1"/>
  <c r="AD46" i="367"/>
  <c r="AB46" i="367"/>
  <c r="AC46" i="367" s="1"/>
  <c r="W46" i="367"/>
  <c r="U46" i="367"/>
  <c r="V46" i="367" s="1"/>
  <c r="P46" i="367"/>
  <c r="N46" i="367"/>
  <c r="R46" i="367" s="1"/>
  <c r="AK45" i="367"/>
  <c r="AI45" i="367"/>
  <c r="AH45" i="367" s="1"/>
  <c r="AD45" i="367"/>
  <c r="AB45" i="367"/>
  <c r="AF45" i="367" s="1"/>
  <c r="W45" i="367"/>
  <c r="U45" i="367"/>
  <c r="V45" i="367" s="1"/>
  <c r="P45" i="367"/>
  <c r="N45" i="367"/>
  <c r="Q45" i="367" s="1"/>
  <c r="AK44" i="367"/>
  <c r="AI44" i="367"/>
  <c r="AL44" i="367" s="1"/>
  <c r="AD44" i="367"/>
  <c r="AB44" i="367"/>
  <c r="AE44" i="367" s="1"/>
  <c r="W44" i="367"/>
  <c r="U44" i="367"/>
  <c r="Z44" i="367" s="1"/>
  <c r="P44" i="367"/>
  <c r="N44" i="367"/>
  <c r="O44" i="367" s="1"/>
  <c r="AK43" i="367"/>
  <c r="AI43" i="367"/>
  <c r="AM43" i="367" s="1"/>
  <c r="AD43" i="367"/>
  <c r="AB43" i="367"/>
  <c r="AC43" i="367" s="1"/>
  <c r="W43" i="367"/>
  <c r="U43" i="367"/>
  <c r="Z43" i="367" s="1"/>
  <c r="P43" i="367"/>
  <c r="N43" i="367"/>
  <c r="Q43" i="367" s="1"/>
  <c r="AK42" i="367"/>
  <c r="AI42" i="367"/>
  <c r="AN42" i="367" s="1"/>
  <c r="AD42" i="367"/>
  <c r="AB42" i="367"/>
  <c r="AC42" i="367" s="1"/>
  <c r="W42" i="367"/>
  <c r="U42" i="367"/>
  <c r="Y42" i="367" s="1"/>
  <c r="P42" i="367"/>
  <c r="N42" i="367"/>
  <c r="S42" i="367" s="1"/>
  <c r="AK62" i="367"/>
  <c r="AI62" i="367"/>
  <c r="AL62" i="367" s="1"/>
  <c r="AD62" i="367"/>
  <c r="AB62" i="367"/>
  <c r="AE62" i="367" s="1"/>
  <c r="W62" i="367"/>
  <c r="U62" i="367"/>
  <c r="Z62" i="367" s="1"/>
  <c r="P62" i="367"/>
  <c r="N62" i="367"/>
  <c r="S62" i="367" s="1"/>
  <c r="AK61" i="367"/>
  <c r="AI61" i="367"/>
  <c r="AM61" i="367" s="1"/>
  <c r="AD61" i="367"/>
  <c r="AB61" i="367"/>
  <c r="AA61" i="367" s="1"/>
  <c r="W61" i="367"/>
  <c r="U61" i="367"/>
  <c r="Z61" i="367" s="1"/>
  <c r="P61" i="367"/>
  <c r="N61" i="367"/>
  <c r="S61" i="367" s="1"/>
  <c r="L61" i="367"/>
  <c r="AK60" i="367"/>
  <c r="AI60" i="367"/>
  <c r="AL60" i="367" s="1"/>
  <c r="AD60" i="367"/>
  <c r="AB60" i="367"/>
  <c r="AF60" i="367" s="1"/>
  <c r="W60" i="367"/>
  <c r="U60" i="367"/>
  <c r="Y60" i="367" s="1"/>
  <c r="P60" i="367"/>
  <c r="N60" i="367"/>
  <c r="S60" i="367" s="1"/>
  <c r="L60" i="367"/>
  <c r="AK59" i="367"/>
  <c r="AI59" i="367"/>
  <c r="AJ59" i="367" s="1"/>
  <c r="AD59" i="367"/>
  <c r="AB59" i="367"/>
  <c r="AC59" i="367" s="1"/>
  <c r="W59" i="367"/>
  <c r="U59" i="367"/>
  <c r="V59" i="367" s="1"/>
  <c r="P59" i="367"/>
  <c r="N59" i="367"/>
  <c r="S59" i="367" s="1"/>
  <c r="L59" i="367"/>
  <c r="AK58" i="367"/>
  <c r="AI58" i="367"/>
  <c r="AN58" i="367" s="1"/>
  <c r="AD58" i="367"/>
  <c r="AB58" i="367"/>
  <c r="AG58" i="367" s="1"/>
  <c r="W58" i="367"/>
  <c r="U58" i="367"/>
  <c r="Z58" i="367" s="1"/>
  <c r="P58" i="367"/>
  <c r="N58" i="367"/>
  <c r="S58" i="367" s="1"/>
  <c r="L58" i="367"/>
  <c r="AK57" i="367"/>
  <c r="AI57" i="367"/>
  <c r="AN57" i="367" s="1"/>
  <c r="AD57" i="367"/>
  <c r="AB57" i="367"/>
  <c r="AE57" i="367" s="1"/>
  <c r="W57" i="367"/>
  <c r="U57" i="367"/>
  <c r="Z57" i="367" s="1"/>
  <c r="P57" i="367"/>
  <c r="N57" i="367"/>
  <c r="S57" i="367" s="1"/>
  <c r="L57" i="367"/>
  <c r="AK56" i="367"/>
  <c r="AI56" i="367"/>
  <c r="AN56" i="367" s="1"/>
  <c r="AD56" i="367"/>
  <c r="AB56" i="367"/>
  <c r="AC56" i="367" s="1"/>
  <c r="W56" i="367"/>
  <c r="U56" i="367"/>
  <c r="Z56" i="367" s="1"/>
  <c r="P56" i="367"/>
  <c r="N56" i="367"/>
  <c r="Q56" i="367" s="1"/>
  <c r="L56" i="367"/>
  <c r="AK55" i="367"/>
  <c r="AI55" i="367"/>
  <c r="AN55" i="367" s="1"/>
  <c r="AD55" i="367"/>
  <c r="AB55" i="367"/>
  <c r="AG55" i="367" s="1"/>
  <c r="W55" i="367"/>
  <c r="U55" i="367"/>
  <c r="V55" i="367" s="1"/>
  <c r="P55" i="367"/>
  <c r="N55" i="367"/>
  <c r="O55" i="367" s="1"/>
  <c r="L55" i="367"/>
  <c r="AK54" i="367"/>
  <c r="AI54" i="367"/>
  <c r="AN54" i="367" s="1"/>
  <c r="AD54" i="367"/>
  <c r="AB54" i="367"/>
  <c r="AG54" i="367" s="1"/>
  <c r="W54" i="367"/>
  <c r="U54" i="367"/>
  <c r="Y54" i="367" s="1"/>
  <c r="P54" i="367"/>
  <c r="N54" i="367"/>
  <c r="M54" i="367" s="1"/>
  <c r="L54" i="367"/>
  <c r="AK53" i="367"/>
  <c r="AI53" i="367"/>
  <c r="AM53" i="367" s="1"/>
  <c r="AD53" i="367"/>
  <c r="AB53" i="367"/>
  <c r="AC53" i="367" s="1"/>
  <c r="W53" i="367"/>
  <c r="U53" i="367"/>
  <c r="X53" i="367" s="1"/>
  <c r="P53" i="367"/>
  <c r="N53" i="367"/>
  <c r="Q53" i="367" s="1"/>
  <c r="L53" i="367"/>
  <c r="AK52" i="367"/>
  <c r="AI52" i="367"/>
  <c r="AN52" i="367" s="1"/>
  <c r="AD52" i="367"/>
  <c r="AB52" i="367"/>
  <c r="AG52" i="367" s="1"/>
  <c r="W52" i="367"/>
  <c r="U52" i="367"/>
  <c r="V52" i="367" s="1"/>
  <c r="P52" i="367"/>
  <c r="N52" i="367"/>
  <c r="O52" i="367" s="1"/>
  <c r="L52" i="367"/>
  <c r="AK51" i="367"/>
  <c r="AI51" i="367"/>
  <c r="AM51" i="367" s="1"/>
  <c r="AD51" i="367"/>
  <c r="AB51" i="367"/>
  <c r="AG51" i="367" s="1"/>
  <c r="W51" i="367"/>
  <c r="U51" i="367"/>
  <c r="Z51" i="367" s="1"/>
  <c r="P51" i="367"/>
  <c r="N51" i="367"/>
  <c r="S51" i="367" s="1"/>
  <c r="L51" i="367"/>
  <c r="AK50" i="367"/>
  <c r="AI50" i="367"/>
  <c r="AJ50" i="367" s="1"/>
  <c r="AD50" i="367"/>
  <c r="AB50" i="367"/>
  <c r="AG50" i="367" s="1"/>
  <c r="W50" i="367"/>
  <c r="U50" i="367"/>
  <c r="Z50" i="367" s="1"/>
  <c r="P50" i="367"/>
  <c r="N50" i="367"/>
  <c r="Q50" i="367" s="1"/>
  <c r="L50" i="367"/>
  <c r="AK49" i="367"/>
  <c r="AI49" i="367"/>
  <c r="AN49" i="367" s="1"/>
  <c r="AD49" i="367"/>
  <c r="AB49" i="367"/>
  <c r="AG49" i="367" s="1"/>
  <c r="W49" i="367"/>
  <c r="U49" i="367"/>
  <c r="Z49" i="367" s="1"/>
  <c r="P49" i="367"/>
  <c r="N49" i="367"/>
  <c r="O49" i="367" s="1"/>
  <c r="L49" i="367"/>
  <c r="A49" i="367"/>
  <c r="A50" i="367" s="1"/>
  <c r="A51" i="367" s="1"/>
  <c r="A52" i="367" s="1"/>
  <c r="A53" i="367" s="1"/>
  <c r="A54" i="367" s="1"/>
  <c r="A55" i="367" s="1"/>
  <c r="A56" i="367" s="1"/>
  <c r="A57" i="367" s="1"/>
  <c r="A58" i="367" s="1"/>
  <c r="A59" i="367" s="1"/>
  <c r="A60" i="367" s="1"/>
  <c r="A61" i="367" s="1"/>
  <c r="AK48" i="367"/>
  <c r="AI48" i="367"/>
  <c r="AM48" i="367" s="1"/>
  <c r="AD48" i="367"/>
  <c r="AB48" i="367"/>
  <c r="AG48" i="367" s="1"/>
  <c r="W48" i="367"/>
  <c r="U48" i="367"/>
  <c r="Z48" i="367" s="1"/>
  <c r="P48" i="367"/>
  <c r="N48" i="367"/>
  <c r="S48" i="367" s="1"/>
  <c r="L48" i="367"/>
  <c r="AK47" i="367"/>
  <c r="AI47" i="367"/>
  <c r="AJ47" i="367" s="1"/>
  <c r="AD47" i="367"/>
  <c r="AB47" i="367"/>
  <c r="AC47" i="367" s="1"/>
  <c r="W47" i="367"/>
  <c r="U47" i="367"/>
  <c r="Z47" i="367" s="1"/>
  <c r="P47" i="367"/>
  <c r="N47" i="367"/>
  <c r="S47" i="367" s="1"/>
  <c r="AK41" i="367"/>
  <c r="AI41" i="367"/>
  <c r="AN41" i="367" s="1"/>
  <c r="AD41" i="367"/>
  <c r="AB41" i="367"/>
  <c r="AC41" i="367" s="1"/>
  <c r="W41" i="367"/>
  <c r="U41" i="367"/>
  <c r="V41" i="367" s="1"/>
  <c r="P41" i="367"/>
  <c r="N41" i="367"/>
  <c r="O41" i="367" s="1"/>
  <c r="AK40" i="367"/>
  <c r="AI40" i="367"/>
  <c r="AN40" i="367" s="1"/>
  <c r="AD40" i="367"/>
  <c r="AB40" i="367"/>
  <c r="AG40" i="367" s="1"/>
  <c r="W40" i="367"/>
  <c r="U40" i="367"/>
  <c r="Z40" i="367" s="1"/>
  <c r="P40" i="367"/>
  <c r="N40" i="367"/>
  <c r="Q40" i="367" s="1"/>
  <c r="AK39" i="367"/>
  <c r="AI39" i="367"/>
  <c r="AN39" i="367" s="1"/>
  <c r="AD39" i="367"/>
  <c r="AB39" i="367"/>
  <c r="AG39" i="367" s="1"/>
  <c r="W39" i="367"/>
  <c r="U39" i="367"/>
  <c r="X39" i="367" s="1"/>
  <c r="P39" i="367"/>
  <c r="N39" i="367"/>
  <c r="R39" i="367" s="1"/>
  <c r="AK38" i="367"/>
  <c r="AI38" i="367"/>
  <c r="AN38" i="367" s="1"/>
  <c r="AD38" i="367"/>
  <c r="AB38" i="367"/>
  <c r="AG38" i="367" s="1"/>
  <c r="W38" i="367"/>
  <c r="U38" i="367"/>
  <c r="V38" i="367" s="1"/>
  <c r="P38" i="367"/>
  <c r="N38" i="367"/>
  <c r="O38" i="367" s="1"/>
  <c r="AK36" i="367"/>
  <c r="AI36" i="367"/>
  <c r="AN36" i="367" s="1"/>
  <c r="AD36" i="367"/>
  <c r="AB36" i="367"/>
  <c r="AG36" i="367" s="1"/>
  <c r="W36" i="367"/>
  <c r="U36" i="367"/>
  <c r="Z36" i="367" s="1"/>
  <c r="P36" i="367"/>
  <c r="N36" i="367"/>
  <c r="S36" i="367" s="1"/>
  <c r="AK35" i="367"/>
  <c r="AI35" i="367"/>
  <c r="AL35" i="367" s="1"/>
  <c r="AD35" i="367"/>
  <c r="AB35" i="367"/>
  <c r="AG35" i="367" s="1"/>
  <c r="W35" i="367"/>
  <c r="U35" i="367"/>
  <c r="Z35" i="367" s="1"/>
  <c r="P35" i="367"/>
  <c r="N35" i="367"/>
  <c r="R35" i="367" s="1"/>
  <c r="AK34" i="367"/>
  <c r="AI34" i="367"/>
  <c r="AJ34" i="367" s="1"/>
  <c r="AD34" i="367"/>
  <c r="AB34" i="367"/>
  <c r="AF34" i="367" s="1"/>
  <c r="W34" i="367"/>
  <c r="U34" i="367"/>
  <c r="V34" i="367" s="1"/>
  <c r="P34" i="367"/>
  <c r="N34" i="367"/>
  <c r="Q34" i="367" s="1"/>
  <c r="AK33" i="367"/>
  <c r="AI33" i="367"/>
  <c r="AH33" i="367" s="1"/>
  <c r="AD33" i="367"/>
  <c r="AB33" i="367"/>
  <c r="AG33" i="367" s="1"/>
  <c r="W33" i="367"/>
  <c r="U33" i="367"/>
  <c r="Z33" i="367" s="1"/>
  <c r="P33" i="367"/>
  <c r="N33" i="367"/>
  <c r="O33" i="367" s="1"/>
  <c r="AK31" i="367"/>
  <c r="AI31" i="367"/>
  <c r="AL31" i="367" s="1"/>
  <c r="AD31" i="367"/>
  <c r="AB31" i="367"/>
  <c r="AF31" i="367" s="1"/>
  <c r="W31" i="367"/>
  <c r="U31" i="367"/>
  <c r="Z31" i="367" s="1"/>
  <c r="P31" i="367"/>
  <c r="N31" i="367"/>
  <c r="S31" i="367" s="1"/>
  <c r="AK30" i="367"/>
  <c r="AI30" i="367"/>
  <c r="AJ30" i="367" s="1"/>
  <c r="AD30" i="367"/>
  <c r="AB30" i="367"/>
  <c r="AC30" i="367" s="1"/>
  <c r="W30" i="367"/>
  <c r="U30" i="367"/>
  <c r="Z30" i="367" s="1"/>
  <c r="P30" i="367"/>
  <c r="N30" i="367"/>
  <c r="S30" i="367" s="1"/>
  <c r="AK29" i="367"/>
  <c r="AI29" i="367"/>
  <c r="AN29" i="367" s="1"/>
  <c r="AD29" i="367"/>
  <c r="AB29" i="367"/>
  <c r="AA29" i="367" s="1"/>
  <c r="W29" i="367"/>
  <c r="U29" i="367"/>
  <c r="Z29" i="367" s="1"/>
  <c r="P29" i="367"/>
  <c r="N29" i="367"/>
  <c r="S29" i="367" s="1"/>
  <c r="A29" i="367"/>
  <c r="A30" i="367" s="1"/>
  <c r="A31" i="367" s="1"/>
  <c r="A33" i="367" s="1"/>
  <c r="A34" i="367" s="1"/>
  <c r="A35" i="367" s="1"/>
  <c r="A36" i="367" s="1"/>
  <c r="A38" i="367" s="1"/>
  <c r="A39" i="367" s="1"/>
  <c r="A40" i="367" s="1"/>
  <c r="A41" i="367" s="1"/>
  <c r="AK28" i="367"/>
  <c r="AI28" i="367"/>
  <c r="AL28" i="367" s="1"/>
  <c r="AD28" i="367"/>
  <c r="AB28" i="367"/>
  <c r="AF28" i="367" s="1"/>
  <c r="W28" i="367"/>
  <c r="U28" i="367"/>
  <c r="Z28" i="367" s="1"/>
  <c r="P28" i="367"/>
  <c r="N28" i="367"/>
  <c r="S28" i="367" s="1"/>
  <c r="L17" i="367"/>
  <c r="L16" i="367"/>
  <c r="L14" i="367"/>
  <c r="L13" i="367"/>
  <c r="L12" i="367"/>
  <c r="AK72" i="366"/>
  <c r="AI72" i="366"/>
  <c r="AN72" i="366" s="1"/>
  <c r="AD72" i="366"/>
  <c r="AB72" i="366"/>
  <c r="AF72" i="366" s="1"/>
  <c r="W72" i="366"/>
  <c r="U72" i="366"/>
  <c r="X72" i="366" s="1"/>
  <c r="P72" i="366"/>
  <c r="N72" i="366"/>
  <c r="O72" i="366" s="1"/>
  <c r="AK71" i="366"/>
  <c r="AI71" i="366"/>
  <c r="AJ71" i="366" s="1"/>
  <c r="AD71" i="366"/>
  <c r="AB71" i="366"/>
  <c r="AG71" i="366" s="1"/>
  <c r="W71" i="366"/>
  <c r="U71" i="366"/>
  <c r="T71" i="366" s="1"/>
  <c r="P71" i="366"/>
  <c r="N71" i="366"/>
  <c r="M71" i="366" s="1"/>
  <c r="AK70" i="366"/>
  <c r="AI70" i="366"/>
  <c r="AH70" i="366" s="1"/>
  <c r="AD70" i="366"/>
  <c r="AB70" i="366"/>
  <c r="AG70" i="366" s="1"/>
  <c r="W70" i="366"/>
  <c r="U70" i="366"/>
  <c r="Z70" i="366" s="1"/>
  <c r="P70" i="366"/>
  <c r="N70" i="366"/>
  <c r="R70" i="366" s="1"/>
  <c r="AK69" i="366"/>
  <c r="AI69" i="366"/>
  <c r="AM69" i="366" s="1"/>
  <c r="AD69" i="366"/>
  <c r="AB69" i="366"/>
  <c r="AE69" i="366" s="1"/>
  <c r="W69" i="366"/>
  <c r="U69" i="366"/>
  <c r="T69" i="366" s="1"/>
  <c r="P69" i="366"/>
  <c r="N69" i="366"/>
  <c r="O69" i="366" s="1"/>
  <c r="AK68" i="366"/>
  <c r="AI68" i="366"/>
  <c r="AJ68" i="366" s="1"/>
  <c r="AD68" i="366"/>
  <c r="AB68" i="366"/>
  <c r="AF68" i="366" s="1"/>
  <c r="W68" i="366"/>
  <c r="U68" i="366"/>
  <c r="T68" i="366" s="1"/>
  <c r="P68" i="366"/>
  <c r="N68" i="366"/>
  <c r="S68" i="366" s="1"/>
  <c r="AK67" i="366"/>
  <c r="AI67" i="366"/>
  <c r="AN67" i="366" s="1"/>
  <c r="AD67" i="366"/>
  <c r="AB67" i="366"/>
  <c r="AG67" i="366" s="1"/>
  <c r="W67" i="366"/>
  <c r="U67" i="366"/>
  <c r="Y67" i="366" s="1"/>
  <c r="P67" i="366"/>
  <c r="N67" i="366"/>
  <c r="Q67" i="366" s="1"/>
  <c r="AK44" i="366"/>
  <c r="AI44" i="366"/>
  <c r="AN44" i="366" s="1"/>
  <c r="AD44" i="366"/>
  <c r="AB44" i="366"/>
  <c r="AF44" i="366" s="1"/>
  <c r="W44" i="366"/>
  <c r="U44" i="366"/>
  <c r="X44" i="366" s="1"/>
  <c r="P44" i="366"/>
  <c r="N44" i="366"/>
  <c r="O44" i="366" s="1"/>
  <c r="AK43" i="366"/>
  <c r="AI43" i="366"/>
  <c r="AJ43" i="366" s="1"/>
  <c r="AD43" i="366"/>
  <c r="AB43" i="366"/>
  <c r="AG43" i="366" s="1"/>
  <c r="W43" i="366"/>
  <c r="U43" i="366"/>
  <c r="T43" i="366" s="1"/>
  <c r="P43" i="366"/>
  <c r="N43" i="366"/>
  <c r="M43" i="366" s="1"/>
  <c r="AK42" i="366"/>
  <c r="AI42" i="366"/>
  <c r="AH42" i="366" s="1"/>
  <c r="AD42" i="366"/>
  <c r="AB42" i="366"/>
  <c r="AG42" i="366" s="1"/>
  <c r="W42" i="366"/>
  <c r="U42" i="366"/>
  <c r="Z42" i="366" s="1"/>
  <c r="P42" i="366"/>
  <c r="N42" i="366"/>
  <c r="R42" i="366" s="1"/>
  <c r="AK41" i="366"/>
  <c r="AI41" i="366"/>
  <c r="AM41" i="366" s="1"/>
  <c r="AD41" i="366"/>
  <c r="AB41" i="366"/>
  <c r="AE41" i="366" s="1"/>
  <c r="W41" i="366"/>
  <c r="U41" i="366"/>
  <c r="T41" i="366" s="1"/>
  <c r="P41" i="366"/>
  <c r="N41" i="366"/>
  <c r="O41" i="366" s="1"/>
  <c r="AK40" i="366"/>
  <c r="AI40" i="366"/>
  <c r="AJ40" i="366" s="1"/>
  <c r="AD40" i="366"/>
  <c r="AB40" i="366"/>
  <c r="AE40" i="366" s="1"/>
  <c r="W40" i="366"/>
  <c r="U40" i="366"/>
  <c r="T40" i="366" s="1"/>
  <c r="P40" i="366"/>
  <c r="N40" i="366"/>
  <c r="S40" i="366" s="1"/>
  <c r="AK39" i="366"/>
  <c r="AI39" i="366"/>
  <c r="AN39" i="366" s="1"/>
  <c r="AD39" i="366"/>
  <c r="AB39" i="366"/>
  <c r="AG39" i="366" s="1"/>
  <c r="W39" i="366"/>
  <c r="U39" i="366"/>
  <c r="Y39" i="366" s="1"/>
  <c r="P39" i="366"/>
  <c r="N39" i="366"/>
  <c r="Q39" i="366" s="1"/>
  <c r="AK65" i="366"/>
  <c r="AI65" i="366"/>
  <c r="AH65" i="366" s="1"/>
  <c r="AD65" i="366"/>
  <c r="AB65" i="366"/>
  <c r="AG65" i="366" s="1"/>
  <c r="W65" i="366"/>
  <c r="U65" i="366"/>
  <c r="Y65" i="366" s="1"/>
  <c r="P65" i="366"/>
  <c r="N65" i="366"/>
  <c r="Q65" i="366" s="1"/>
  <c r="AK64" i="366"/>
  <c r="AI64" i="366"/>
  <c r="AM64" i="366" s="1"/>
  <c r="AD64" i="366"/>
  <c r="AB64" i="366"/>
  <c r="AE64" i="366" s="1"/>
  <c r="W64" i="366"/>
  <c r="U64" i="366"/>
  <c r="V64" i="366" s="1"/>
  <c r="P64" i="366"/>
  <c r="N64" i="366"/>
  <c r="M64" i="366" s="1"/>
  <c r="AK63" i="366"/>
  <c r="AI63" i="366"/>
  <c r="AJ63" i="366" s="1"/>
  <c r="AD63" i="366"/>
  <c r="AB63" i="366"/>
  <c r="AG63" i="366" s="1"/>
  <c r="W63" i="366"/>
  <c r="U63" i="366"/>
  <c r="T63" i="366" s="1"/>
  <c r="P63" i="366"/>
  <c r="N63" i="366"/>
  <c r="AK62" i="366"/>
  <c r="AI62" i="366"/>
  <c r="AH62" i="366" s="1"/>
  <c r="AD62" i="366"/>
  <c r="AB62" i="366"/>
  <c r="AC62" i="366" s="1"/>
  <c r="W62" i="366"/>
  <c r="U62" i="366"/>
  <c r="T62" i="366" s="1"/>
  <c r="P62" i="366"/>
  <c r="N62" i="366"/>
  <c r="S62" i="366" s="1"/>
  <c r="AK61" i="366"/>
  <c r="AI61" i="366"/>
  <c r="AH61" i="366" s="1"/>
  <c r="AD61" i="366"/>
  <c r="AB61" i="366"/>
  <c r="AG61" i="366" s="1"/>
  <c r="W61" i="366"/>
  <c r="U61" i="366"/>
  <c r="Y61" i="366" s="1"/>
  <c r="P61" i="366"/>
  <c r="N61" i="366"/>
  <c r="AK59" i="366"/>
  <c r="AI59" i="366"/>
  <c r="AM59" i="366" s="1"/>
  <c r="AD59" i="366"/>
  <c r="AB59" i="366"/>
  <c r="AG59" i="366" s="1"/>
  <c r="W59" i="366"/>
  <c r="U59" i="366"/>
  <c r="V59" i="366" s="1"/>
  <c r="P59" i="366"/>
  <c r="N59" i="366"/>
  <c r="O59" i="366" s="1"/>
  <c r="AK58" i="366"/>
  <c r="AI58" i="366"/>
  <c r="AJ58" i="366" s="1"/>
  <c r="AD58" i="366"/>
  <c r="AB58" i="366"/>
  <c r="AA58" i="366" s="1"/>
  <c r="W58" i="366"/>
  <c r="U58" i="366"/>
  <c r="T58" i="366" s="1"/>
  <c r="P58" i="366"/>
  <c r="N58" i="366"/>
  <c r="O58" i="366" s="1"/>
  <c r="AK57" i="366"/>
  <c r="AI57" i="366"/>
  <c r="AH57" i="366" s="1"/>
  <c r="AD57" i="366"/>
  <c r="AB57" i="366"/>
  <c r="AF57" i="366" s="1"/>
  <c r="W57" i="366"/>
  <c r="U57" i="366"/>
  <c r="X57" i="366" s="1"/>
  <c r="P57" i="366"/>
  <c r="N57" i="366"/>
  <c r="M57" i="366" s="1"/>
  <c r="AK56" i="366"/>
  <c r="AI56" i="366"/>
  <c r="AJ56" i="366" s="1"/>
  <c r="AD56" i="366"/>
  <c r="AB56" i="366"/>
  <c r="AA56" i="366" s="1"/>
  <c r="W56" i="366"/>
  <c r="U56" i="366"/>
  <c r="Y56" i="366" s="1"/>
  <c r="P56" i="366"/>
  <c r="N56" i="366"/>
  <c r="AK54" i="366"/>
  <c r="AI54" i="366"/>
  <c r="AM54" i="366" s="1"/>
  <c r="AD54" i="366"/>
  <c r="AB54" i="366"/>
  <c r="AA54" i="366" s="1"/>
  <c r="W54" i="366"/>
  <c r="U54" i="366"/>
  <c r="V54" i="366" s="1"/>
  <c r="P54" i="366"/>
  <c r="N54" i="366"/>
  <c r="R54" i="366" s="1"/>
  <c r="AK53" i="366"/>
  <c r="AI53" i="366"/>
  <c r="AJ53" i="366" s="1"/>
  <c r="AD53" i="366"/>
  <c r="AB53" i="366"/>
  <c r="AE53" i="366" s="1"/>
  <c r="W53" i="366"/>
  <c r="U53" i="366"/>
  <c r="T53" i="366" s="1"/>
  <c r="P53" i="366"/>
  <c r="N53" i="366"/>
  <c r="O53" i="366" s="1"/>
  <c r="AK52" i="366"/>
  <c r="AI52" i="366"/>
  <c r="AH52" i="366" s="1"/>
  <c r="AD52" i="366"/>
  <c r="AB52" i="366"/>
  <c r="AF52" i="366" s="1"/>
  <c r="W52" i="366"/>
  <c r="U52" i="366"/>
  <c r="V52" i="366" s="1"/>
  <c r="P52" i="366"/>
  <c r="N52" i="366"/>
  <c r="M52" i="366" s="1"/>
  <c r="A52" i="366"/>
  <c r="A53" i="366" s="1"/>
  <c r="A54" i="366" s="1"/>
  <c r="A56" i="366" s="1"/>
  <c r="A57" i="366" s="1"/>
  <c r="A58" i="366" s="1"/>
  <c r="A59" i="366" s="1"/>
  <c r="A61" i="366" s="1"/>
  <c r="A62" i="366" s="1"/>
  <c r="A63" i="366" s="1"/>
  <c r="A64" i="366" s="1"/>
  <c r="A65" i="366" s="1"/>
  <c r="AK51" i="366"/>
  <c r="AI51" i="366"/>
  <c r="AH51" i="366" s="1"/>
  <c r="AD51" i="366"/>
  <c r="AB51" i="366"/>
  <c r="AC51" i="366" s="1"/>
  <c r="W51" i="366"/>
  <c r="U51" i="366"/>
  <c r="Z51" i="366" s="1"/>
  <c r="P51" i="366"/>
  <c r="N51" i="366"/>
  <c r="AK50" i="366"/>
  <c r="AI50" i="366"/>
  <c r="AH50" i="366" s="1"/>
  <c r="AD50" i="366"/>
  <c r="AB50" i="366"/>
  <c r="AC50" i="366" s="1"/>
  <c r="W50" i="366"/>
  <c r="U50" i="366"/>
  <c r="Z50" i="366" s="1"/>
  <c r="P50" i="366"/>
  <c r="N50" i="366"/>
  <c r="M50" i="366" s="1"/>
  <c r="AK49" i="366"/>
  <c r="AI49" i="366"/>
  <c r="AH49" i="366" s="1"/>
  <c r="AD49" i="366"/>
  <c r="AB49" i="366"/>
  <c r="AG49" i="366" s="1"/>
  <c r="W49" i="366"/>
  <c r="U49" i="366"/>
  <c r="Z49" i="366" s="1"/>
  <c r="P49" i="366"/>
  <c r="N49" i="366"/>
  <c r="R49" i="366" s="1"/>
  <c r="AK48" i="366"/>
  <c r="AI48" i="366"/>
  <c r="AN48" i="366" s="1"/>
  <c r="AD48" i="366"/>
  <c r="AB48" i="366"/>
  <c r="AF48" i="366" s="1"/>
  <c r="W48" i="366"/>
  <c r="U48" i="366"/>
  <c r="X48" i="366" s="1"/>
  <c r="P48" i="366"/>
  <c r="N48" i="366"/>
  <c r="Q48" i="366" s="1"/>
  <c r="AK47" i="366"/>
  <c r="AI47" i="366"/>
  <c r="AL47" i="366" s="1"/>
  <c r="AD47" i="366"/>
  <c r="AB47" i="366"/>
  <c r="AA47" i="366" s="1"/>
  <c r="W47" i="366"/>
  <c r="U47" i="366"/>
  <c r="V47" i="366" s="1"/>
  <c r="P47" i="366"/>
  <c r="N47" i="366"/>
  <c r="M47" i="366" s="1"/>
  <c r="AK46" i="366"/>
  <c r="AI46" i="366"/>
  <c r="AJ46" i="366" s="1"/>
  <c r="AD46" i="366"/>
  <c r="AB46" i="366"/>
  <c r="AG46" i="366" s="1"/>
  <c r="W46" i="366"/>
  <c r="U46" i="366"/>
  <c r="T46" i="366" s="1"/>
  <c r="P46" i="366"/>
  <c r="N46" i="366"/>
  <c r="S46" i="366" s="1"/>
  <c r="AK37" i="366"/>
  <c r="AI37" i="366"/>
  <c r="AH37" i="366" s="1"/>
  <c r="AD37" i="366"/>
  <c r="AB37" i="366"/>
  <c r="AG37" i="366" s="1"/>
  <c r="W37" i="366"/>
  <c r="U37" i="366"/>
  <c r="Z37" i="366" s="1"/>
  <c r="P37" i="366"/>
  <c r="N37" i="366"/>
  <c r="R37" i="366" s="1"/>
  <c r="AK36" i="366"/>
  <c r="AI36" i="366"/>
  <c r="AN36" i="366" s="1"/>
  <c r="AD36" i="366"/>
  <c r="AB36" i="366"/>
  <c r="AF36" i="366" s="1"/>
  <c r="W36" i="366"/>
  <c r="U36" i="366"/>
  <c r="X36" i="366" s="1"/>
  <c r="P36" i="366"/>
  <c r="N36" i="366"/>
  <c r="S36" i="366" s="1"/>
  <c r="AK35" i="366"/>
  <c r="AI35" i="366"/>
  <c r="AL35" i="366" s="1"/>
  <c r="AD35" i="366"/>
  <c r="AB35" i="366"/>
  <c r="AC35" i="366" s="1"/>
  <c r="W35" i="366"/>
  <c r="U35" i="366"/>
  <c r="V35" i="366" s="1"/>
  <c r="P35" i="366"/>
  <c r="N35" i="366"/>
  <c r="R35" i="366" s="1"/>
  <c r="AK34" i="366"/>
  <c r="AI34" i="366"/>
  <c r="AJ34" i="366" s="1"/>
  <c r="AD34" i="366"/>
  <c r="AB34" i="366"/>
  <c r="AA34" i="366" s="1"/>
  <c r="W34" i="366"/>
  <c r="U34" i="366"/>
  <c r="T34" i="366" s="1"/>
  <c r="P34" i="366"/>
  <c r="N34" i="366"/>
  <c r="S34" i="366" s="1"/>
  <c r="AK32" i="366"/>
  <c r="AI32" i="366"/>
  <c r="AH32" i="366" s="1"/>
  <c r="AD32" i="366"/>
  <c r="AB32" i="366"/>
  <c r="AG32" i="366" s="1"/>
  <c r="W32" i="366"/>
  <c r="U32" i="366"/>
  <c r="Z32" i="366" s="1"/>
  <c r="P32" i="366"/>
  <c r="N32" i="366"/>
  <c r="R32" i="366" s="1"/>
  <c r="AK31" i="366"/>
  <c r="AI31" i="366"/>
  <c r="AN31" i="366" s="1"/>
  <c r="AD31" i="366"/>
  <c r="AB31" i="366"/>
  <c r="AF31" i="366" s="1"/>
  <c r="W31" i="366"/>
  <c r="U31" i="366"/>
  <c r="X31" i="366" s="1"/>
  <c r="P31" i="366"/>
  <c r="N31" i="366"/>
  <c r="M31" i="366" s="1"/>
  <c r="AK30" i="366"/>
  <c r="AI30" i="366"/>
  <c r="AL30" i="366" s="1"/>
  <c r="AD30" i="366"/>
  <c r="AB30" i="366"/>
  <c r="AG30" i="366" s="1"/>
  <c r="W30" i="366"/>
  <c r="U30" i="366"/>
  <c r="V30" i="366" s="1"/>
  <c r="P30" i="366"/>
  <c r="N30" i="366"/>
  <c r="M30" i="366" s="1"/>
  <c r="AK29" i="366"/>
  <c r="AI29" i="366"/>
  <c r="AJ29" i="366" s="1"/>
  <c r="AD29" i="366"/>
  <c r="AB29" i="366"/>
  <c r="AC29" i="366" s="1"/>
  <c r="W29" i="366"/>
  <c r="U29" i="366"/>
  <c r="T29" i="366" s="1"/>
  <c r="P29" i="366"/>
  <c r="N29" i="366"/>
  <c r="S29" i="366" s="1"/>
  <c r="A29" i="366"/>
  <c r="A30" i="366" s="1"/>
  <c r="A31" i="366" s="1"/>
  <c r="A32" i="366" s="1"/>
  <c r="A34" i="366" s="1"/>
  <c r="A35" i="366" s="1"/>
  <c r="A36" i="366" s="1"/>
  <c r="A37" i="366" s="1"/>
  <c r="A46" i="366" s="1"/>
  <c r="A47" i="366" s="1"/>
  <c r="A48" i="366" s="1"/>
  <c r="A49" i="366" s="1"/>
  <c r="AK28" i="366"/>
  <c r="AI28" i="366"/>
  <c r="AH28" i="366" s="1"/>
  <c r="AD28" i="366"/>
  <c r="AB28" i="366"/>
  <c r="AG28" i="366" s="1"/>
  <c r="W28" i="366"/>
  <c r="U28" i="366"/>
  <c r="Z28" i="366" s="1"/>
  <c r="P28" i="366"/>
  <c r="N28" i="366"/>
  <c r="R28" i="366" s="1"/>
  <c r="L17" i="366"/>
  <c r="L16" i="366"/>
  <c r="L14" i="366"/>
  <c r="L13" i="366"/>
  <c r="L12" i="366"/>
  <c r="AK80" i="365"/>
  <c r="AI80" i="365"/>
  <c r="AN80" i="365" s="1"/>
  <c r="AD80" i="365"/>
  <c r="AB80" i="365"/>
  <c r="AF80" i="365" s="1"/>
  <c r="W80" i="365"/>
  <c r="U80" i="365"/>
  <c r="X80" i="365" s="1"/>
  <c r="P80" i="365"/>
  <c r="N80" i="365"/>
  <c r="O80" i="365" s="1"/>
  <c r="AK79" i="365"/>
  <c r="AI79" i="365"/>
  <c r="AJ79" i="365" s="1"/>
  <c r="AD79" i="365"/>
  <c r="AB79" i="365"/>
  <c r="AC79" i="365" s="1"/>
  <c r="W79" i="365"/>
  <c r="U79" i="365"/>
  <c r="T79" i="365" s="1"/>
  <c r="P79" i="365"/>
  <c r="N79" i="365"/>
  <c r="M79" i="365" s="1"/>
  <c r="AK78" i="365"/>
  <c r="AI78" i="365"/>
  <c r="AH78" i="365" s="1"/>
  <c r="AD78" i="365"/>
  <c r="AB78" i="365"/>
  <c r="AG78" i="365" s="1"/>
  <c r="W78" i="365"/>
  <c r="U78" i="365"/>
  <c r="Z78" i="365" s="1"/>
  <c r="P78" i="365"/>
  <c r="N78" i="365"/>
  <c r="R78" i="365" s="1"/>
  <c r="AK77" i="365"/>
  <c r="AI77" i="365"/>
  <c r="AM77" i="365" s="1"/>
  <c r="AD77" i="365"/>
  <c r="AB77" i="365"/>
  <c r="AE77" i="365" s="1"/>
  <c r="W77" i="365"/>
  <c r="U77" i="365"/>
  <c r="T77" i="365" s="1"/>
  <c r="P77" i="365"/>
  <c r="N77" i="365"/>
  <c r="O77" i="365" s="1"/>
  <c r="AK76" i="365"/>
  <c r="AI76" i="365"/>
  <c r="AJ76" i="365" s="1"/>
  <c r="AD76" i="365"/>
  <c r="AB76" i="365"/>
  <c r="AG76" i="365" s="1"/>
  <c r="W76" i="365"/>
  <c r="U76" i="365"/>
  <c r="T76" i="365" s="1"/>
  <c r="P76" i="365"/>
  <c r="N76" i="365"/>
  <c r="S76" i="365" s="1"/>
  <c r="AK69" i="365"/>
  <c r="AI69" i="365"/>
  <c r="AN69" i="365" s="1"/>
  <c r="AD69" i="365"/>
  <c r="AB69" i="365"/>
  <c r="AF69" i="365" s="1"/>
  <c r="W69" i="365"/>
  <c r="U69" i="365"/>
  <c r="X69" i="365" s="1"/>
  <c r="P69" i="365"/>
  <c r="N69" i="365"/>
  <c r="O69" i="365" s="1"/>
  <c r="AK68" i="365"/>
  <c r="AI68" i="365"/>
  <c r="AL68" i="365" s="1"/>
  <c r="AD68" i="365"/>
  <c r="AB68" i="365"/>
  <c r="AC68" i="365" s="1"/>
  <c r="W68" i="365"/>
  <c r="U68" i="365"/>
  <c r="V68" i="365" s="1"/>
  <c r="P68" i="365"/>
  <c r="N68" i="365"/>
  <c r="M68" i="365" s="1"/>
  <c r="AK60" i="365"/>
  <c r="AI60" i="365"/>
  <c r="AN60" i="365" s="1"/>
  <c r="AD60" i="365"/>
  <c r="AB60" i="365"/>
  <c r="AF60" i="365" s="1"/>
  <c r="W60" i="365"/>
  <c r="U60" i="365"/>
  <c r="X60" i="365" s="1"/>
  <c r="P60" i="365"/>
  <c r="N60" i="365"/>
  <c r="O60" i="365" s="1"/>
  <c r="AK59" i="365"/>
  <c r="AI59" i="365"/>
  <c r="AJ59" i="365" s="1"/>
  <c r="AD59" i="365"/>
  <c r="AB59" i="365"/>
  <c r="AF59" i="365" s="1"/>
  <c r="W59" i="365"/>
  <c r="U59" i="365"/>
  <c r="T59" i="365" s="1"/>
  <c r="P59" i="365"/>
  <c r="N59" i="365"/>
  <c r="M59" i="365" s="1"/>
  <c r="AK58" i="365"/>
  <c r="AI58" i="365"/>
  <c r="AH58" i="365" s="1"/>
  <c r="AD58" i="365"/>
  <c r="AB58" i="365"/>
  <c r="AG58" i="365" s="1"/>
  <c r="W58" i="365"/>
  <c r="U58" i="365"/>
  <c r="Z58" i="365" s="1"/>
  <c r="P58" i="365"/>
  <c r="N58" i="365"/>
  <c r="R58" i="365" s="1"/>
  <c r="AK57" i="365"/>
  <c r="AI57" i="365"/>
  <c r="AJ57" i="365" s="1"/>
  <c r="AD57" i="365"/>
  <c r="AB57" i="365"/>
  <c r="AE57" i="365" s="1"/>
  <c r="W57" i="365"/>
  <c r="U57" i="365"/>
  <c r="T57" i="365" s="1"/>
  <c r="P57" i="365"/>
  <c r="N57" i="365"/>
  <c r="S57" i="365" s="1"/>
  <c r="AK56" i="365"/>
  <c r="AI56" i="365"/>
  <c r="AN56" i="365" s="1"/>
  <c r="AD56" i="365"/>
  <c r="AB56" i="365"/>
  <c r="AG56" i="365" s="1"/>
  <c r="W56" i="365"/>
  <c r="U56" i="365"/>
  <c r="Y56" i="365" s="1"/>
  <c r="P56" i="365"/>
  <c r="N56" i="365"/>
  <c r="Q56" i="365" s="1"/>
  <c r="AK44" i="365"/>
  <c r="AI44" i="365"/>
  <c r="AN44" i="365" s="1"/>
  <c r="AD44" i="365"/>
  <c r="AB44" i="365"/>
  <c r="AE44" i="365" s="1"/>
  <c r="W44" i="365"/>
  <c r="U44" i="365"/>
  <c r="T44" i="365" s="1"/>
  <c r="P44" i="365"/>
  <c r="N44" i="365"/>
  <c r="O44" i="365" s="1"/>
  <c r="A44" i="365"/>
  <c r="AK74" i="365"/>
  <c r="AI74" i="365"/>
  <c r="AL74" i="365" s="1"/>
  <c r="AD74" i="365"/>
  <c r="AB74" i="365"/>
  <c r="AE74" i="365" s="1"/>
  <c r="W74" i="365"/>
  <c r="U74" i="365"/>
  <c r="Z74" i="365" s="1"/>
  <c r="P74" i="365"/>
  <c r="N74" i="365"/>
  <c r="O74" i="365" s="1"/>
  <c r="AK73" i="365"/>
  <c r="AI73" i="365"/>
  <c r="AH73" i="365" s="1"/>
  <c r="AD73" i="365"/>
  <c r="AB73" i="365"/>
  <c r="W73" i="365"/>
  <c r="U73" i="365"/>
  <c r="Z73" i="365" s="1"/>
  <c r="P73" i="365"/>
  <c r="N73" i="365"/>
  <c r="Q73" i="365" s="1"/>
  <c r="AK72" i="365"/>
  <c r="AI72" i="365"/>
  <c r="AN72" i="365" s="1"/>
  <c r="AD72" i="365"/>
  <c r="AB72" i="365"/>
  <c r="AE72" i="365" s="1"/>
  <c r="W72" i="365"/>
  <c r="U72" i="365"/>
  <c r="V72" i="365" s="1"/>
  <c r="P72" i="365"/>
  <c r="N72" i="365"/>
  <c r="O72" i="365" s="1"/>
  <c r="AK71" i="365"/>
  <c r="AI71" i="365"/>
  <c r="AJ71" i="365" s="1"/>
  <c r="AD71" i="365"/>
  <c r="AB71" i="365"/>
  <c r="AC71" i="365" s="1"/>
  <c r="W71" i="365"/>
  <c r="U71" i="365"/>
  <c r="X71" i="365" s="1"/>
  <c r="P71" i="365"/>
  <c r="N71" i="365"/>
  <c r="R71" i="365" s="1"/>
  <c r="AK70" i="365"/>
  <c r="AI70" i="365"/>
  <c r="AM70" i="365" s="1"/>
  <c r="AD70" i="365"/>
  <c r="AB70" i="365"/>
  <c r="AE70" i="365" s="1"/>
  <c r="W70" i="365"/>
  <c r="U70" i="365"/>
  <c r="T70" i="365" s="1"/>
  <c r="P70" i="365"/>
  <c r="N70" i="365"/>
  <c r="O70" i="365" s="1"/>
  <c r="AK67" i="365"/>
  <c r="AI67" i="365"/>
  <c r="AH67" i="365" s="1"/>
  <c r="AD67" i="365"/>
  <c r="AB67" i="365"/>
  <c r="AC67" i="365" s="1"/>
  <c r="W67" i="365"/>
  <c r="U67" i="365"/>
  <c r="T67" i="365" s="1"/>
  <c r="P67" i="365"/>
  <c r="N67" i="365"/>
  <c r="R67" i="365" s="1"/>
  <c r="AK65" i="365"/>
  <c r="AI65" i="365"/>
  <c r="AN65" i="365" s="1"/>
  <c r="AD65" i="365"/>
  <c r="AB65" i="365"/>
  <c r="AF65" i="365" s="1"/>
  <c r="W65" i="365"/>
  <c r="U65" i="365"/>
  <c r="T65" i="365" s="1"/>
  <c r="P65" i="365"/>
  <c r="N65" i="365"/>
  <c r="O65" i="365" s="1"/>
  <c r="AK64" i="365"/>
  <c r="AI64" i="365"/>
  <c r="AH64" i="365" s="1"/>
  <c r="AD64" i="365"/>
  <c r="AB64" i="365"/>
  <c r="AC64" i="365" s="1"/>
  <c r="W64" i="365"/>
  <c r="U64" i="365"/>
  <c r="T64" i="365" s="1"/>
  <c r="P64" i="365"/>
  <c r="N64" i="365"/>
  <c r="S64" i="365" s="1"/>
  <c r="AK63" i="365"/>
  <c r="AI63" i="365"/>
  <c r="AM63" i="365" s="1"/>
  <c r="AD63" i="365"/>
  <c r="AB63" i="365"/>
  <c r="AE63" i="365" s="1"/>
  <c r="W63" i="365"/>
  <c r="U63" i="365"/>
  <c r="Y63" i="365" s="1"/>
  <c r="P63" i="365"/>
  <c r="N63" i="365"/>
  <c r="R63" i="365" s="1"/>
  <c r="AK62" i="365"/>
  <c r="AI62" i="365"/>
  <c r="AH62" i="365" s="1"/>
  <c r="AD62" i="365"/>
  <c r="AB62" i="365"/>
  <c r="AF62" i="365" s="1"/>
  <c r="W62" i="365"/>
  <c r="U62" i="365"/>
  <c r="Y62" i="365" s="1"/>
  <c r="P62" i="365"/>
  <c r="N62" i="365"/>
  <c r="R62" i="365" s="1"/>
  <c r="AK54" i="365"/>
  <c r="AI54" i="365"/>
  <c r="AM54" i="365" s="1"/>
  <c r="AD54" i="365"/>
  <c r="AB54" i="365"/>
  <c r="AC54" i="365" s="1"/>
  <c r="W54" i="365"/>
  <c r="U54" i="365"/>
  <c r="Y54" i="365" s="1"/>
  <c r="P54" i="365"/>
  <c r="N54" i="365"/>
  <c r="M54" i="365" s="1"/>
  <c r="AK53" i="365"/>
  <c r="AI53" i="365"/>
  <c r="AM53" i="365" s="1"/>
  <c r="AD53" i="365"/>
  <c r="AB53" i="365"/>
  <c r="AF53" i="365" s="1"/>
  <c r="W53" i="365"/>
  <c r="U53" i="365"/>
  <c r="X53" i="365" s="1"/>
  <c r="P53" i="365"/>
  <c r="N53" i="365"/>
  <c r="S53" i="365" s="1"/>
  <c r="AK52" i="365"/>
  <c r="AI52" i="365"/>
  <c r="AH52" i="365" s="1"/>
  <c r="AD52" i="365"/>
  <c r="AB52" i="365"/>
  <c r="AG52" i="365" s="1"/>
  <c r="W52" i="365"/>
  <c r="U52" i="365"/>
  <c r="X52" i="365" s="1"/>
  <c r="P52" i="365"/>
  <c r="N52" i="365"/>
  <c r="Q52" i="365" s="1"/>
  <c r="A52" i="365"/>
  <c r="A53" i="365" s="1"/>
  <c r="A54" i="365" s="1"/>
  <c r="A62" i="365" s="1"/>
  <c r="A63" i="365" s="1"/>
  <c r="A64" i="365" s="1"/>
  <c r="A65" i="365" s="1"/>
  <c r="A67" i="365" s="1"/>
  <c r="A70" i="365" s="1"/>
  <c r="A71" i="365" s="1"/>
  <c r="A72" i="365" s="1"/>
  <c r="A73" i="365" s="1"/>
  <c r="A74" i="365" s="1"/>
  <c r="AK51" i="365"/>
  <c r="AI51" i="365"/>
  <c r="AN51" i="365" s="1"/>
  <c r="AD51" i="365"/>
  <c r="AB51" i="365"/>
  <c r="AE51" i="365" s="1"/>
  <c r="W51" i="365"/>
  <c r="U51" i="365"/>
  <c r="Y51" i="365" s="1"/>
  <c r="P51" i="365"/>
  <c r="N51" i="365"/>
  <c r="M51" i="365" s="1"/>
  <c r="AK50" i="365"/>
  <c r="AI50" i="365"/>
  <c r="AM50" i="365" s="1"/>
  <c r="AD50" i="365"/>
  <c r="AB50" i="365"/>
  <c r="AF50" i="365" s="1"/>
  <c r="W50" i="365"/>
  <c r="U50" i="365"/>
  <c r="Y50" i="365" s="1"/>
  <c r="P50" i="365"/>
  <c r="N50" i="365"/>
  <c r="R50" i="365" s="1"/>
  <c r="AK49" i="365"/>
  <c r="AI49" i="365"/>
  <c r="AL49" i="365" s="1"/>
  <c r="AD49" i="365"/>
  <c r="AB49" i="365"/>
  <c r="AF49" i="365" s="1"/>
  <c r="W49" i="365"/>
  <c r="U49" i="365"/>
  <c r="T49" i="365" s="1"/>
  <c r="P49" i="365"/>
  <c r="N49" i="365"/>
  <c r="R49" i="365" s="1"/>
  <c r="AK48" i="365"/>
  <c r="AI48" i="365"/>
  <c r="AH48" i="365" s="1"/>
  <c r="AD48" i="365"/>
  <c r="AB48" i="365"/>
  <c r="AF48" i="365" s="1"/>
  <c r="W48" i="365"/>
  <c r="U48" i="365"/>
  <c r="Y48" i="365" s="1"/>
  <c r="P48" i="365"/>
  <c r="N48" i="365"/>
  <c r="S48" i="365" s="1"/>
  <c r="AK46" i="365"/>
  <c r="AI46" i="365"/>
  <c r="AH46" i="365" s="1"/>
  <c r="AD46" i="365"/>
  <c r="AB46" i="365"/>
  <c r="AA46" i="365" s="1"/>
  <c r="W46" i="365"/>
  <c r="U46" i="365"/>
  <c r="Z46" i="365" s="1"/>
  <c r="P46" i="365"/>
  <c r="N46" i="365"/>
  <c r="S46" i="365" s="1"/>
  <c r="AK45" i="365"/>
  <c r="AI45" i="365"/>
  <c r="AH45" i="365" s="1"/>
  <c r="AD45" i="365"/>
  <c r="AB45" i="365"/>
  <c r="AG45" i="365" s="1"/>
  <c r="W45" i="365"/>
  <c r="U45" i="365"/>
  <c r="Z45" i="365" s="1"/>
  <c r="P45" i="365"/>
  <c r="N45" i="365"/>
  <c r="Q45" i="365" s="1"/>
  <c r="AK43" i="365"/>
  <c r="AI43" i="365"/>
  <c r="AN43" i="365" s="1"/>
  <c r="AD43" i="365"/>
  <c r="AB43" i="365"/>
  <c r="AE43" i="365" s="1"/>
  <c r="W43" i="365"/>
  <c r="U43" i="365"/>
  <c r="V43" i="365" s="1"/>
  <c r="P43" i="365"/>
  <c r="N43" i="365"/>
  <c r="O43" i="365" s="1"/>
  <c r="AK41" i="365"/>
  <c r="AI41" i="365"/>
  <c r="AJ41" i="365" s="1"/>
  <c r="AD41" i="365"/>
  <c r="AB41" i="365"/>
  <c r="AC41" i="365" s="1"/>
  <c r="W41" i="365"/>
  <c r="U41" i="365"/>
  <c r="Z41" i="365" s="1"/>
  <c r="P41" i="365"/>
  <c r="N41" i="365"/>
  <c r="M41" i="365" s="1"/>
  <c r="AK40" i="365"/>
  <c r="AI40" i="365"/>
  <c r="AN40" i="365" s="1"/>
  <c r="AD40" i="365"/>
  <c r="AB40" i="365"/>
  <c r="AA40" i="365" s="1"/>
  <c r="W40" i="365"/>
  <c r="U40" i="365"/>
  <c r="T40" i="365" s="1"/>
  <c r="P40" i="365"/>
  <c r="N40" i="365"/>
  <c r="S40" i="365" s="1"/>
  <c r="AK39" i="365"/>
  <c r="AI39" i="365"/>
  <c r="AH39" i="365" s="1"/>
  <c r="AD39" i="365"/>
  <c r="AB39" i="365"/>
  <c r="AG39" i="365" s="1"/>
  <c r="W39" i="365"/>
  <c r="U39" i="365"/>
  <c r="Z39" i="365" s="1"/>
  <c r="P39" i="365"/>
  <c r="N39" i="365"/>
  <c r="Q39" i="365" s="1"/>
  <c r="AK38" i="365"/>
  <c r="AI38" i="365"/>
  <c r="AN38" i="365" s="1"/>
  <c r="AD38" i="365"/>
  <c r="AB38" i="365"/>
  <c r="AE38" i="365" s="1"/>
  <c r="W38" i="365"/>
  <c r="U38" i="365"/>
  <c r="V38" i="365" s="1"/>
  <c r="P38" i="365"/>
  <c r="N38" i="365"/>
  <c r="O38" i="365" s="1"/>
  <c r="AK36" i="365"/>
  <c r="AI36" i="365"/>
  <c r="AJ36" i="365" s="1"/>
  <c r="AD36" i="365"/>
  <c r="AB36" i="365"/>
  <c r="AC36" i="365" s="1"/>
  <c r="W36" i="365"/>
  <c r="U36" i="365"/>
  <c r="X36" i="365" s="1"/>
  <c r="P36" i="365"/>
  <c r="N36" i="365"/>
  <c r="O36" i="365" s="1"/>
  <c r="AK35" i="365"/>
  <c r="AI35" i="365"/>
  <c r="AN35" i="365" s="1"/>
  <c r="AD35" i="365"/>
  <c r="AB35" i="365"/>
  <c r="AA35" i="365" s="1"/>
  <c r="W35" i="365"/>
  <c r="U35" i="365"/>
  <c r="Z35" i="365" s="1"/>
  <c r="P35" i="365"/>
  <c r="N35" i="365"/>
  <c r="S35" i="365" s="1"/>
  <c r="AK33" i="365"/>
  <c r="AI33" i="365"/>
  <c r="AN33" i="365" s="1"/>
  <c r="AD33" i="365"/>
  <c r="AB33" i="365"/>
  <c r="AG33" i="365" s="1"/>
  <c r="W33" i="365"/>
  <c r="U33" i="365"/>
  <c r="Z33" i="365" s="1"/>
  <c r="P33" i="365"/>
  <c r="N33" i="365"/>
  <c r="Q33" i="365" s="1"/>
  <c r="AK32" i="365"/>
  <c r="AI32" i="365"/>
  <c r="AN32" i="365" s="1"/>
  <c r="AD32" i="365"/>
  <c r="AB32" i="365"/>
  <c r="AE32" i="365" s="1"/>
  <c r="W32" i="365"/>
  <c r="U32" i="365"/>
  <c r="V32" i="365" s="1"/>
  <c r="P32" i="365"/>
  <c r="N32" i="365"/>
  <c r="O32" i="365" s="1"/>
  <c r="AK30" i="365"/>
  <c r="AI30" i="365"/>
  <c r="AJ30" i="365" s="1"/>
  <c r="AD30" i="365"/>
  <c r="AB30" i="365"/>
  <c r="AC30" i="365" s="1"/>
  <c r="W30" i="365"/>
  <c r="U30" i="365"/>
  <c r="Z30" i="365" s="1"/>
  <c r="P30" i="365"/>
  <c r="N30" i="365"/>
  <c r="M30" i="365" s="1"/>
  <c r="AK29" i="365"/>
  <c r="AI29" i="365"/>
  <c r="AJ29" i="365" s="1"/>
  <c r="AD29" i="365"/>
  <c r="AB29" i="365"/>
  <c r="AA29" i="365" s="1"/>
  <c r="W29" i="365"/>
  <c r="U29" i="365"/>
  <c r="Z29" i="365" s="1"/>
  <c r="P29" i="365"/>
  <c r="N29" i="365"/>
  <c r="S29" i="365" s="1"/>
  <c r="A29" i="365"/>
  <c r="A30" i="365" s="1"/>
  <c r="A32" i="365" s="1"/>
  <c r="A33" i="365" s="1"/>
  <c r="A35" i="365" s="1"/>
  <c r="A36" i="365" s="1"/>
  <c r="A38" i="365" s="1"/>
  <c r="A39" i="365" s="1"/>
  <c r="A40" i="365" s="1"/>
  <c r="A41" i="365" s="1"/>
  <c r="A43" i="365" s="1"/>
  <c r="A45" i="365" s="1"/>
  <c r="A46" i="365" s="1"/>
  <c r="A48" i="365" s="1"/>
  <c r="A49" i="365" s="1"/>
  <c r="AK28" i="365"/>
  <c r="AI28" i="365"/>
  <c r="AN28" i="365" s="1"/>
  <c r="AD28" i="365"/>
  <c r="AB28" i="365"/>
  <c r="AG28" i="365" s="1"/>
  <c r="W28" i="365"/>
  <c r="U28" i="365"/>
  <c r="Z28" i="365" s="1"/>
  <c r="P28" i="365"/>
  <c r="N28" i="365"/>
  <c r="Q28" i="365" s="1"/>
  <c r="L17" i="365"/>
  <c r="L16" i="365"/>
  <c r="L14" i="365"/>
  <c r="L13" i="365"/>
  <c r="L12" i="365"/>
  <c r="AK45" i="364"/>
  <c r="AI45" i="364"/>
  <c r="AM45" i="364" s="1"/>
  <c r="AD45" i="364"/>
  <c r="AB45" i="364"/>
  <c r="AE45" i="364" s="1"/>
  <c r="W45" i="364"/>
  <c r="U45" i="364"/>
  <c r="X45" i="364" s="1"/>
  <c r="P45" i="364"/>
  <c r="N45" i="364"/>
  <c r="O45" i="364" s="1"/>
  <c r="AK46" i="364"/>
  <c r="AI46" i="364"/>
  <c r="AN46" i="364" s="1"/>
  <c r="AD46" i="364"/>
  <c r="AB46" i="364"/>
  <c r="AF46" i="364" s="1"/>
  <c r="W46" i="364"/>
  <c r="U46" i="364"/>
  <c r="X46" i="364" s="1"/>
  <c r="P46" i="364"/>
  <c r="N46" i="364"/>
  <c r="O46" i="364" s="1"/>
  <c r="AK47" i="364"/>
  <c r="AI47" i="364"/>
  <c r="AN47" i="364" s="1"/>
  <c r="AD47" i="364"/>
  <c r="AB47" i="364"/>
  <c r="AF47" i="364" s="1"/>
  <c r="W47" i="364"/>
  <c r="U47" i="364"/>
  <c r="X47" i="364" s="1"/>
  <c r="P47" i="364"/>
  <c r="N47" i="364"/>
  <c r="O47" i="364" s="1"/>
  <c r="A47" i="364"/>
  <c r="AK69" i="364"/>
  <c r="AI69" i="364"/>
  <c r="AH69" i="364" s="1"/>
  <c r="AD69" i="364"/>
  <c r="AB69" i="364"/>
  <c r="AA69" i="364" s="1"/>
  <c r="W69" i="364"/>
  <c r="U69" i="364"/>
  <c r="Y69" i="364" s="1"/>
  <c r="P69" i="364"/>
  <c r="N69" i="364"/>
  <c r="Q69" i="364" s="1"/>
  <c r="AK68" i="364"/>
  <c r="AI68" i="364"/>
  <c r="AH68" i="364" s="1"/>
  <c r="AD68" i="364"/>
  <c r="AB68" i="364"/>
  <c r="AE68" i="364" s="1"/>
  <c r="W68" i="364"/>
  <c r="U68" i="364"/>
  <c r="X68" i="364" s="1"/>
  <c r="P68" i="364"/>
  <c r="N68" i="364"/>
  <c r="O68" i="364" s="1"/>
  <c r="AK67" i="364"/>
  <c r="AI67" i="364"/>
  <c r="AJ67" i="364" s="1"/>
  <c r="AD67" i="364"/>
  <c r="AB67" i="364"/>
  <c r="AG67" i="364" s="1"/>
  <c r="W67" i="364"/>
  <c r="U67" i="364"/>
  <c r="T67" i="364" s="1"/>
  <c r="P67" i="364"/>
  <c r="N67" i="364"/>
  <c r="O67" i="364" s="1"/>
  <c r="AK66" i="364"/>
  <c r="AI66" i="364"/>
  <c r="AD66" i="364"/>
  <c r="AB66" i="364"/>
  <c r="AA66" i="364" s="1"/>
  <c r="W66" i="364"/>
  <c r="U66" i="364"/>
  <c r="T66" i="364" s="1"/>
  <c r="P66" i="364"/>
  <c r="N66" i="364"/>
  <c r="R66" i="364" s="1"/>
  <c r="AK64" i="364"/>
  <c r="AI64" i="364"/>
  <c r="AM64" i="364" s="1"/>
  <c r="AD64" i="364"/>
  <c r="AB64" i="364"/>
  <c r="AC64" i="364" s="1"/>
  <c r="W64" i="364"/>
  <c r="U64" i="364"/>
  <c r="V64" i="364" s="1"/>
  <c r="P64" i="364"/>
  <c r="N64" i="364"/>
  <c r="M64" i="364" s="1"/>
  <c r="AK63" i="364"/>
  <c r="AI63" i="364"/>
  <c r="AH63" i="364" s="1"/>
  <c r="AD63" i="364"/>
  <c r="AB63" i="364"/>
  <c r="AA63" i="364" s="1"/>
  <c r="W63" i="364"/>
  <c r="U63" i="364"/>
  <c r="Y63" i="364" s="1"/>
  <c r="P63" i="364"/>
  <c r="N63" i="364"/>
  <c r="Q63" i="364" s="1"/>
  <c r="AK62" i="364"/>
  <c r="AI62" i="364"/>
  <c r="AM62" i="364" s="1"/>
  <c r="AD62" i="364"/>
  <c r="AB62" i="364"/>
  <c r="AG62" i="364" s="1"/>
  <c r="W62" i="364"/>
  <c r="U62" i="364"/>
  <c r="V62" i="364" s="1"/>
  <c r="P62" i="364"/>
  <c r="N62" i="364"/>
  <c r="O62" i="364" s="1"/>
  <c r="AK61" i="364"/>
  <c r="AI61" i="364"/>
  <c r="AM61" i="364" s="1"/>
  <c r="AD61" i="364"/>
  <c r="AB61" i="364"/>
  <c r="AC61" i="364" s="1"/>
  <c r="W61" i="364"/>
  <c r="U61" i="364"/>
  <c r="Y61" i="364" s="1"/>
  <c r="P61" i="364"/>
  <c r="N61" i="364"/>
  <c r="R61" i="364" s="1"/>
  <c r="AK60" i="364"/>
  <c r="AI60" i="364"/>
  <c r="AM60" i="364" s="1"/>
  <c r="AD60" i="364"/>
  <c r="AB60" i="364"/>
  <c r="W60" i="364"/>
  <c r="U60" i="364"/>
  <c r="P60" i="364"/>
  <c r="N60" i="364"/>
  <c r="M60" i="364" s="1"/>
  <c r="AK58" i="364"/>
  <c r="AI58" i="364"/>
  <c r="AM58" i="364" s="1"/>
  <c r="AD58" i="364"/>
  <c r="AB58" i="364"/>
  <c r="AA58" i="364" s="1"/>
  <c r="W58" i="364"/>
  <c r="U58" i="364"/>
  <c r="Y58" i="364" s="1"/>
  <c r="P58" i="364"/>
  <c r="N58" i="364"/>
  <c r="S58" i="364" s="1"/>
  <c r="AK57" i="364"/>
  <c r="AI57" i="364"/>
  <c r="AM57" i="364" s="1"/>
  <c r="AD57" i="364"/>
  <c r="AB57" i="364"/>
  <c r="AF57" i="364" s="1"/>
  <c r="W57" i="364"/>
  <c r="U57" i="364"/>
  <c r="Y57" i="364" s="1"/>
  <c r="P57" i="364"/>
  <c r="N57" i="364"/>
  <c r="Q57" i="364" s="1"/>
  <c r="AK56" i="364"/>
  <c r="AI56" i="364"/>
  <c r="AL56" i="364" s="1"/>
  <c r="AD56" i="364"/>
  <c r="AB56" i="364"/>
  <c r="AE56" i="364" s="1"/>
  <c r="W56" i="364"/>
  <c r="U56" i="364"/>
  <c r="Y56" i="364" s="1"/>
  <c r="P56" i="364"/>
  <c r="N56" i="364"/>
  <c r="AK55" i="364"/>
  <c r="AI55" i="364"/>
  <c r="AM55" i="364" s="1"/>
  <c r="AD55" i="364"/>
  <c r="AB55" i="364"/>
  <c r="AF55" i="364" s="1"/>
  <c r="W55" i="364"/>
  <c r="U55" i="364"/>
  <c r="Y55" i="364" s="1"/>
  <c r="P55" i="364"/>
  <c r="N55" i="364"/>
  <c r="M55" i="364" s="1"/>
  <c r="AK54" i="364"/>
  <c r="AI54" i="364"/>
  <c r="AM54" i="364" s="1"/>
  <c r="AD54" i="364"/>
  <c r="AB54" i="364"/>
  <c r="AF54" i="364" s="1"/>
  <c r="W54" i="364"/>
  <c r="U54" i="364"/>
  <c r="Y54" i="364" s="1"/>
  <c r="P54" i="364"/>
  <c r="N54" i="364"/>
  <c r="R54" i="364" s="1"/>
  <c r="AK53" i="364"/>
  <c r="AI53" i="364"/>
  <c r="AM53" i="364" s="1"/>
  <c r="AD53" i="364"/>
  <c r="AB53" i="364"/>
  <c r="AF53" i="364" s="1"/>
  <c r="W53" i="364"/>
  <c r="U53" i="364"/>
  <c r="T53" i="364" s="1"/>
  <c r="P53" i="364"/>
  <c r="N53" i="364"/>
  <c r="Q53" i="364" s="1"/>
  <c r="AK51" i="364"/>
  <c r="AI51" i="364"/>
  <c r="AM51" i="364" s="1"/>
  <c r="AD51" i="364"/>
  <c r="AB51" i="364"/>
  <c r="W51" i="364"/>
  <c r="U51" i="364"/>
  <c r="Y51" i="364" s="1"/>
  <c r="P51" i="364"/>
  <c r="N51" i="364"/>
  <c r="R51" i="364" s="1"/>
  <c r="AK50" i="364"/>
  <c r="AI50" i="364"/>
  <c r="AM50" i="364" s="1"/>
  <c r="AD50" i="364"/>
  <c r="AB50" i="364"/>
  <c r="AG50" i="364" s="1"/>
  <c r="W50" i="364"/>
  <c r="U50" i="364"/>
  <c r="Z50" i="364" s="1"/>
  <c r="P50" i="364"/>
  <c r="N50" i="364"/>
  <c r="Q50" i="364" s="1"/>
  <c r="A50" i="364"/>
  <c r="A51" i="364" s="1"/>
  <c r="A53" i="364" s="1"/>
  <c r="A54" i="364" s="1"/>
  <c r="A55" i="364" s="1"/>
  <c r="A56" i="364" s="1"/>
  <c r="A57" i="364" s="1"/>
  <c r="A58" i="364" s="1"/>
  <c r="A60" i="364" s="1"/>
  <c r="A61" i="364" s="1"/>
  <c r="A62" i="364" s="1"/>
  <c r="A63" i="364" s="1"/>
  <c r="A64" i="364" s="1"/>
  <c r="AK49" i="364"/>
  <c r="AI49" i="364"/>
  <c r="AN49" i="364" s="1"/>
  <c r="AD49" i="364"/>
  <c r="AB49" i="364"/>
  <c r="AA49" i="364" s="1"/>
  <c r="W49" i="364"/>
  <c r="U49" i="364"/>
  <c r="T49" i="364" s="1"/>
  <c r="P49" i="364"/>
  <c r="N49" i="364"/>
  <c r="S49" i="364" s="1"/>
  <c r="AK48" i="364"/>
  <c r="AI48" i="364"/>
  <c r="AD48" i="364"/>
  <c r="AB48" i="364"/>
  <c r="AF48" i="364" s="1"/>
  <c r="W48" i="364"/>
  <c r="U48" i="364"/>
  <c r="Y48" i="364" s="1"/>
  <c r="P48" i="364"/>
  <c r="N48" i="364"/>
  <c r="R48" i="364" s="1"/>
  <c r="AK44" i="364"/>
  <c r="AI44" i="364"/>
  <c r="AM44" i="364" s="1"/>
  <c r="AD44" i="364"/>
  <c r="AB44" i="364"/>
  <c r="AF44" i="364" s="1"/>
  <c r="W44" i="364"/>
  <c r="U44" i="364"/>
  <c r="Z44" i="364" s="1"/>
  <c r="P44" i="364"/>
  <c r="N44" i="364"/>
  <c r="O44" i="364" s="1"/>
  <c r="AK42" i="364"/>
  <c r="AI42" i="364"/>
  <c r="AJ42" i="364" s="1"/>
  <c r="AD42" i="364"/>
  <c r="AB42" i="364"/>
  <c r="AC42" i="364" s="1"/>
  <c r="W42" i="364"/>
  <c r="U42" i="364"/>
  <c r="T42" i="364" s="1"/>
  <c r="P42" i="364"/>
  <c r="N42" i="364"/>
  <c r="S42" i="364" s="1"/>
  <c r="AK41" i="364"/>
  <c r="AI41" i="364"/>
  <c r="AH41" i="364" s="1"/>
  <c r="AD41" i="364"/>
  <c r="AB41" i="364"/>
  <c r="AG41" i="364" s="1"/>
  <c r="W41" i="364"/>
  <c r="U41" i="364"/>
  <c r="Z41" i="364" s="1"/>
  <c r="P41" i="364"/>
  <c r="N41" i="364"/>
  <c r="R41" i="364" s="1"/>
  <c r="AK40" i="364"/>
  <c r="AI40" i="364"/>
  <c r="AN40" i="364" s="1"/>
  <c r="AD40" i="364"/>
  <c r="AB40" i="364"/>
  <c r="AF40" i="364" s="1"/>
  <c r="W40" i="364"/>
  <c r="U40" i="364"/>
  <c r="X40" i="364" s="1"/>
  <c r="P40" i="364"/>
  <c r="N40" i="364"/>
  <c r="O40" i="364" s="1"/>
  <c r="AK39" i="364"/>
  <c r="AI39" i="364"/>
  <c r="AL39" i="364" s="1"/>
  <c r="AD39" i="364"/>
  <c r="AB39" i="364"/>
  <c r="AC39" i="364" s="1"/>
  <c r="W39" i="364"/>
  <c r="U39" i="364"/>
  <c r="V39" i="364" s="1"/>
  <c r="P39" i="364"/>
  <c r="N39" i="364"/>
  <c r="S39" i="364" s="1"/>
  <c r="AK38" i="364"/>
  <c r="AI38" i="364"/>
  <c r="AJ38" i="364" s="1"/>
  <c r="AD38" i="364"/>
  <c r="AB38" i="364"/>
  <c r="AC38" i="364" s="1"/>
  <c r="W38" i="364"/>
  <c r="U38" i="364"/>
  <c r="T38" i="364" s="1"/>
  <c r="P38" i="364"/>
  <c r="N38" i="364"/>
  <c r="S38" i="364" s="1"/>
  <c r="AK37" i="364"/>
  <c r="AI37" i="364"/>
  <c r="AH37" i="364" s="1"/>
  <c r="AD37" i="364"/>
  <c r="AB37" i="364"/>
  <c r="AG37" i="364" s="1"/>
  <c r="W37" i="364"/>
  <c r="U37" i="364"/>
  <c r="Z37" i="364" s="1"/>
  <c r="P37" i="364"/>
  <c r="N37" i="364"/>
  <c r="R37" i="364" s="1"/>
  <c r="AK35" i="364"/>
  <c r="AI35" i="364"/>
  <c r="AN35" i="364" s="1"/>
  <c r="AD35" i="364"/>
  <c r="AB35" i="364"/>
  <c r="AF35" i="364" s="1"/>
  <c r="W35" i="364"/>
  <c r="U35" i="364"/>
  <c r="X35" i="364" s="1"/>
  <c r="P35" i="364"/>
  <c r="N35" i="364"/>
  <c r="O35" i="364" s="1"/>
  <c r="AK34" i="364"/>
  <c r="AI34" i="364"/>
  <c r="AL34" i="364" s="1"/>
  <c r="AD34" i="364"/>
  <c r="AB34" i="364"/>
  <c r="AC34" i="364" s="1"/>
  <c r="W34" i="364"/>
  <c r="U34" i="364"/>
  <c r="V34" i="364" s="1"/>
  <c r="P34" i="364"/>
  <c r="N34" i="364"/>
  <c r="S34" i="364" s="1"/>
  <c r="AK33" i="364"/>
  <c r="AI33" i="364"/>
  <c r="AJ33" i="364" s="1"/>
  <c r="AD33" i="364"/>
  <c r="AB33" i="364"/>
  <c r="AC33" i="364" s="1"/>
  <c r="W33" i="364"/>
  <c r="U33" i="364"/>
  <c r="T33" i="364" s="1"/>
  <c r="P33" i="364"/>
  <c r="N33" i="364"/>
  <c r="S33" i="364" s="1"/>
  <c r="AK32" i="364"/>
  <c r="AI32" i="364"/>
  <c r="AH32" i="364" s="1"/>
  <c r="AD32" i="364"/>
  <c r="AB32" i="364"/>
  <c r="AG32" i="364" s="1"/>
  <c r="W32" i="364"/>
  <c r="U32" i="364"/>
  <c r="Z32" i="364" s="1"/>
  <c r="P32" i="364"/>
  <c r="N32" i="364"/>
  <c r="R32" i="364" s="1"/>
  <c r="AK30" i="364"/>
  <c r="AI30" i="364"/>
  <c r="AN30" i="364" s="1"/>
  <c r="AD30" i="364"/>
  <c r="AB30" i="364"/>
  <c r="AF30" i="364" s="1"/>
  <c r="W30" i="364"/>
  <c r="U30" i="364"/>
  <c r="X30" i="364" s="1"/>
  <c r="P30" i="364"/>
  <c r="N30" i="364"/>
  <c r="O30" i="364" s="1"/>
  <c r="AK29" i="364"/>
  <c r="AI29" i="364"/>
  <c r="AL29" i="364" s="1"/>
  <c r="AD29" i="364"/>
  <c r="AB29" i="364"/>
  <c r="AC29" i="364" s="1"/>
  <c r="W29" i="364"/>
  <c r="U29" i="364"/>
  <c r="V29" i="364" s="1"/>
  <c r="P29" i="364"/>
  <c r="N29" i="364"/>
  <c r="S29" i="364" s="1"/>
  <c r="A29" i="364"/>
  <c r="A30" i="364" s="1"/>
  <c r="A32" i="364" s="1"/>
  <c r="A33" i="364" s="1"/>
  <c r="A34" i="364" s="1"/>
  <c r="A35" i="364" s="1"/>
  <c r="A37" i="364" s="1"/>
  <c r="A38" i="364" s="1"/>
  <c r="A39" i="364" s="1"/>
  <c r="A40" i="364" s="1"/>
  <c r="A41" i="364" s="1"/>
  <c r="A42" i="364" s="1"/>
  <c r="A44" i="364" s="1"/>
  <c r="AK28" i="364"/>
  <c r="AI28" i="364"/>
  <c r="AJ28" i="364" s="1"/>
  <c r="AD28" i="364"/>
  <c r="AB28" i="364"/>
  <c r="AC28" i="364" s="1"/>
  <c r="W28" i="364"/>
  <c r="U28" i="364"/>
  <c r="T28" i="364" s="1"/>
  <c r="P28" i="364"/>
  <c r="N28" i="364"/>
  <c r="S28" i="364" s="1"/>
  <c r="L17" i="364"/>
  <c r="L16" i="364"/>
  <c r="L14" i="364"/>
  <c r="L13" i="364"/>
  <c r="L12" i="364"/>
  <c r="AK72" i="363"/>
  <c r="AI72" i="363"/>
  <c r="AN72" i="363" s="1"/>
  <c r="AD72" i="363"/>
  <c r="AB72" i="363"/>
  <c r="W72" i="363"/>
  <c r="U72" i="363"/>
  <c r="Y72" i="363" s="1"/>
  <c r="P72" i="363"/>
  <c r="N72" i="363"/>
  <c r="Q72" i="363" s="1"/>
  <c r="AK71" i="363"/>
  <c r="AI71" i="363"/>
  <c r="AL71" i="363" s="1"/>
  <c r="AD71" i="363"/>
  <c r="AB71" i="363"/>
  <c r="AC71" i="363" s="1"/>
  <c r="W71" i="363"/>
  <c r="U71" i="363"/>
  <c r="X71" i="363" s="1"/>
  <c r="P71" i="363"/>
  <c r="N71" i="363"/>
  <c r="M71" i="363" s="1"/>
  <c r="AK70" i="363"/>
  <c r="AI70" i="363"/>
  <c r="AH70" i="363" s="1"/>
  <c r="AD70" i="363"/>
  <c r="AB70" i="363"/>
  <c r="W70" i="363"/>
  <c r="U70" i="363"/>
  <c r="Z70" i="363" s="1"/>
  <c r="P70" i="363"/>
  <c r="N70" i="363"/>
  <c r="AK69" i="363"/>
  <c r="AI69" i="363"/>
  <c r="AD69" i="363"/>
  <c r="AB69" i="363"/>
  <c r="AF69" i="363" s="1"/>
  <c r="W69" i="363"/>
  <c r="U69" i="363"/>
  <c r="X69" i="363" s="1"/>
  <c r="T69" i="363"/>
  <c r="P69" i="363"/>
  <c r="N69" i="363"/>
  <c r="O69" i="363" s="1"/>
  <c r="AK68" i="363"/>
  <c r="AI68" i="363"/>
  <c r="AJ68" i="363" s="1"/>
  <c r="AD68" i="363"/>
  <c r="AB68" i="363"/>
  <c r="AG68" i="363" s="1"/>
  <c r="W68" i="363"/>
  <c r="U68" i="363"/>
  <c r="T68" i="363" s="1"/>
  <c r="P68" i="363"/>
  <c r="N68" i="363"/>
  <c r="AK67" i="363"/>
  <c r="AI67" i="363"/>
  <c r="AD67" i="363"/>
  <c r="AB67" i="363"/>
  <c r="AG67" i="363" s="1"/>
  <c r="W67" i="363"/>
  <c r="U67" i="363"/>
  <c r="P67" i="363"/>
  <c r="N67" i="363"/>
  <c r="R67" i="363" s="1"/>
  <c r="AK66" i="363"/>
  <c r="AI66" i="363"/>
  <c r="AL66" i="363" s="1"/>
  <c r="AD66" i="363"/>
  <c r="AB66" i="363"/>
  <c r="AC66" i="363" s="1"/>
  <c r="W66" i="363"/>
  <c r="U66" i="363"/>
  <c r="X66" i="363" s="1"/>
  <c r="P66" i="363"/>
  <c r="N66" i="363"/>
  <c r="M66" i="363" s="1"/>
  <c r="AK65" i="363"/>
  <c r="AI65" i="363"/>
  <c r="AD65" i="363"/>
  <c r="AB65" i="363"/>
  <c r="AG65" i="363" s="1"/>
  <c r="W65" i="363"/>
  <c r="U65" i="363"/>
  <c r="P65" i="363"/>
  <c r="N65" i="363"/>
  <c r="R65" i="363" s="1"/>
  <c r="AK64" i="363"/>
  <c r="AI64" i="363"/>
  <c r="AM64" i="363" s="1"/>
  <c r="AD64" i="363"/>
  <c r="AB64" i="363"/>
  <c r="AE64" i="363" s="1"/>
  <c r="W64" i="363"/>
  <c r="U64" i="363"/>
  <c r="V64" i="363" s="1"/>
  <c r="P64" i="363"/>
  <c r="N64" i="363"/>
  <c r="O64" i="363" s="1"/>
  <c r="AK63" i="363"/>
  <c r="AI63" i="363"/>
  <c r="AJ63" i="363" s="1"/>
  <c r="AD63" i="363"/>
  <c r="AB63" i="363"/>
  <c r="AA63" i="363" s="1"/>
  <c r="W63" i="363"/>
  <c r="U63" i="363"/>
  <c r="P63" i="363"/>
  <c r="N63" i="363"/>
  <c r="S63" i="363" s="1"/>
  <c r="AK62" i="363"/>
  <c r="AI62" i="363"/>
  <c r="AN62" i="363" s="1"/>
  <c r="AD62" i="363"/>
  <c r="AB62" i="363"/>
  <c r="W62" i="363"/>
  <c r="U62" i="363"/>
  <c r="Y62" i="363" s="1"/>
  <c r="P62" i="363"/>
  <c r="N62" i="363"/>
  <c r="Q62" i="363" s="1"/>
  <c r="AK61" i="363"/>
  <c r="AI61" i="363"/>
  <c r="AL61" i="363" s="1"/>
  <c r="AD61" i="363"/>
  <c r="AB61" i="363"/>
  <c r="AC61" i="363" s="1"/>
  <c r="Y61" i="363"/>
  <c r="W61" i="363"/>
  <c r="U61" i="363"/>
  <c r="Z61" i="363" s="1"/>
  <c r="P61" i="363"/>
  <c r="N61" i="363"/>
  <c r="M61" i="363" s="1"/>
  <c r="AK60" i="363"/>
  <c r="AI60" i="363"/>
  <c r="AH60" i="363" s="1"/>
  <c r="AD60" i="363"/>
  <c r="AB60" i="363"/>
  <c r="W60" i="363"/>
  <c r="U60" i="363"/>
  <c r="Z60" i="363" s="1"/>
  <c r="P60" i="363"/>
  <c r="N60" i="363"/>
  <c r="AK59" i="363"/>
  <c r="AI59" i="363"/>
  <c r="AM59" i="363" s="1"/>
  <c r="AD59" i="363"/>
  <c r="AB59" i="363"/>
  <c r="AE59" i="363" s="1"/>
  <c r="W59" i="363"/>
  <c r="U59" i="363"/>
  <c r="V59" i="363" s="1"/>
  <c r="P59" i="363"/>
  <c r="N59" i="363"/>
  <c r="Q59" i="363" s="1"/>
  <c r="AK58" i="363"/>
  <c r="AI58" i="363"/>
  <c r="AH58" i="363" s="1"/>
  <c r="AD58" i="363"/>
  <c r="AB58" i="363"/>
  <c r="W58" i="363"/>
  <c r="U58" i="363"/>
  <c r="Z58" i="363" s="1"/>
  <c r="P58" i="363"/>
  <c r="N58" i="363"/>
  <c r="AK57" i="363"/>
  <c r="AI57" i="363"/>
  <c r="AN57" i="363" s="1"/>
  <c r="AD57" i="363"/>
  <c r="AB57" i="363"/>
  <c r="AC57" i="363" s="1"/>
  <c r="W57" i="363"/>
  <c r="U57" i="363"/>
  <c r="T57" i="363" s="1"/>
  <c r="P57" i="363"/>
  <c r="N57" i="363"/>
  <c r="Q57" i="363" s="1"/>
  <c r="AK56" i="363"/>
  <c r="AI56" i="363"/>
  <c r="AH56" i="363" s="1"/>
  <c r="AD56" i="363"/>
  <c r="AB56" i="363"/>
  <c r="AE56" i="363" s="1"/>
  <c r="W56" i="363"/>
  <c r="U56" i="363"/>
  <c r="V56" i="363" s="1"/>
  <c r="P56" i="363"/>
  <c r="N56" i="363"/>
  <c r="S56" i="363" s="1"/>
  <c r="AK55" i="363"/>
  <c r="AI55" i="363"/>
  <c r="AJ55" i="363" s="1"/>
  <c r="AD55" i="363"/>
  <c r="AB55" i="363"/>
  <c r="AG55" i="363" s="1"/>
  <c r="W55" i="363"/>
  <c r="U55" i="363"/>
  <c r="T55" i="363" s="1"/>
  <c r="P55" i="363"/>
  <c r="N55" i="363"/>
  <c r="Q55" i="363" s="1"/>
  <c r="AK54" i="363"/>
  <c r="AI54" i="363"/>
  <c r="AH54" i="363" s="1"/>
  <c r="AD54" i="363"/>
  <c r="AB54" i="363"/>
  <c r="W54" i="363"/>
  <c r="U54" i="363"/>
  <c r="Z54" i="363" s="1"/>
  <c r="P54" i="363"/>
  <c r="N54" i="363"/>
  <c r="AK53" i="363"/>
  <c r="AI53" i="363"/>
  <c r="AN53" i="363" s="1"/>
  <c r="AD53" i="363"/>
  <c r="AB53" i="363"/>
  <c r="AC53" i="363" s="1"/>
  <c r="W53" i="363"/>
  <c r="U53" i="363"/>
  <c r="T53" i="363" s="1"/>
  <c r="P53" i="363"/>
  <c r="N53" i="363"/>
  <c r="Q53" i="363" s="1"/>
  <c r="AK52" i="363"/>
  <c r="AI52" i="363"/>
  <c r="AH52" i="363" s="1"/>
  <c r="AD52" i="363"/>
  <c r="AB52" i="363"/>
  <c r="AE52" i="363" s="1"/>
  <c r="W52" i="363"/>
  <c r="U52" i="363"/>
  <c r="X52" i="363" s="1"/>
  <c r="P52" i="363"/>
  <c r="N52" i="363"/>
  <c r="O52" i="363" s="1"/>
  <c r="AK51" i="363"/>
  <c r="AI51" i="363"/>
  <c r="AN51" i="363" s="1"/>
  <c r="AD51" i="363"/>
  <c r="AB51" i="363"/>
  <c r="AC51" i="363" s="1"/>
  <c r="W51" i="363"/>
  <c r="U51" i="363"/>
  <c r="T51" i="363" s="1"/>
  <c r="P51" i="363"/>
  <c r="N51" i="363"/>
  <c r="S51" i="363" s="1"/>
  <c r="AK50" i="363"/>
  <c r="AI50" i="363"/>
  <c r="AN50" i="363" s="1"/>
  <c r="AH50" i="363"/>
  <c r="AD50" i="363"/>
  <c r="AB50" i="363"/>
  <c r="W50" i="363"/>
  <c r="U50" i="363"/>
  <c r="Z50" i="363" s="1"/>
  <c r="P50" i="363"/>
  <c r="N50" i="363"/>
  <c r="O50" i="363" s="1"/>
  <c r="AK49" i="363"/>
  <c r="AI49" i="363"/>
  <c r="AN49" i="363" s="1"/>
  <c r="AD49" i="363"/>
  <c r="AB49" i="363"/>
  <c r="AE49" i="363" s="1"/>
  <c r="W49" i="363"/>
  <c r="U49" i="363"/>
  <c r="T49" i="363" s="1"/>
  <c r="P49" i="363"/>
  <c r="N49" i="363"/>
  <c r="Q49" i="363" s="1"/>
  <c r="AK48" i="363"/>
  <c r="AI48" i="363"/>
  <c r="AD48" i="363"/>
  <c r="AB48" i="363"/>
  <c r="AA48" i="363" s="1"/>
  <c r="W48" i="363"/>
  <c r="U48" i="363"/>
  <c r="T48" i="363" s="1"/>
  <c r="P48" i="363"/>
  <c r="N48" i="363"/>
  <c r="O48" i="363" s="1"/>
  <c r="AK47" i="363"/>
  <c r="AI47" i="363"/>
  <c r="AN47" i="363" s="1"/>
  <c r="AD47" i="363"/>
  <c r="AB47" i="363"/>
  <c r="AC47" i="363" s="1"/>
  <c r="W47" i="363"/>
  <c r="U47" i="363"/>
  <c r="Y47" i="363" s="1"/>
  <c r="P47" i="363"/>
  <c r="N47" i="363"/>
  <c r="S47" i="363" s="1"/>
  <c r="AK46" i="363"/>
  <c r="AI46" i="363"/>
  <c r="AN46" i="363" s="1"/>
  <c r="AD46" i="363"/>
  <c r="AB46" i="363"/>
  <c r="AE46" i="363" s="1"/>
  <c r="W46" i="363"/>
  <c r="U46" i="363"/>
  <c r="Z46" i="363" s="1"/>
  <c r="P46" i="363"/>
  <c r="N46" i="363"/>
  <c r="Q46" i="363" s="1"/>
  <c r="A46" i="363"/>
  <c r="A47" i="363" s="1"/>
  <c r="A48" i="363" s="1"/>
  <c r="A49" i="363" s="1"/>
  <c r="A50" i="363" s="1"/>
  <c r="A51" i="363" s="1"/>
  <c r="A52" i="363" s="1"/>
  <c r="A53" i="363" s="1"/>
  <c r="A54" i="363" s="1"/>
  <c r="A55" i="363" s="1"/>
  <c r="A56" i="363" s="1"/>
  <c r="A57" i="363" s="1"/>
  <c r="A58" i="363" s="1"/>
  <c r="AK45" i="363"/>
  <c r="AI45" i="363"/>
  <c r="AN45" i="363" s="1"/>
  <c r="AD45" i="363"/>
  <c r="AB45" i="363"/>
  <c r="W45" i="363"/>
  <c r="U45" i="363"/>
  <c r="Z45" i="363" s="1"/>
  <c r="P45" i="363"/>
  <c r="N45" i="363"/>
  <c r="M45" i="363" s="1"/>
  <c r="AK44" i="363"/>
  <c r="AI44" i="363"/>
  <c r="AL44" i="363" s="1"/>
  <c r="AD44" i="363"/>
  <c r="AB44" i="363"/>
  <c r="AC44" i="363" s="1"/>
  <c r="W44" i="363"/>
  <c r="U44" i="363"/>
  <c r="T44" i="363" s="1"/>
  <c r="P44" i="363"/>
  <c r="N44" i="363"/>
  <c r="M44" i="363" s="1"/>
  <c r="AK42" i="363"/>
  <c r="AI42" i="363"/>
  <c r="AH42" i="363" s="1"/>
  <c r="AD42" i="363"/>
  <c r="AB42" i="363"/>
  <c r="AG42" i="363" s="1"/>
  <c r="W42" i="363"/>
  <c r="U42" i="363"/>
  <c r="X42" i="363" s="1"/>
  <c r="P42" i="363"/>
  <c r="N42" i="363"/>
  <c r="S42" i="363" s="1"/>
  <c r="AK41" i="363"/>
  <c r="AI41" i="363"/>
  <c r="AH41" i="363" s="1"/>
  <c r="AD41" i="363"/>
  <c r="AB41" i="363"/>
  <c r="AA41" i="363" s="1"/>
  <c r="W41" i="363"/>
  <c r="U41" i="363"/>
  <c r="X41" i="363" s="1"/>
  <c r="P41" i="363"/>
  <c r="N41" i="363"/>
  <c r="O41" i="363" s="1"/>
  <c r="AK40" i="363"/>
  <c r="AI40" i="363"/>
  <c r="AL40" i="363" s="1"/>
  <c r="AD40" i="363"/>
  <c r="AB40" i="363"/>
  <c r="AC40" i="363" s="1"/>
  <c r="W40" i="363"/>
  <c r="U40" i="363"/>
  <c r="T40" i="363" s="1"/>
  <c r="P40" i="363"/>
  <c r="N40" i="363"/>
  <c r="M40" i="363" s="1"/>
  <c r="AK39" i="363"/>
  <c r="AI39" i="363"/>
  <c r="AN39" i="363" s="1"/>
  <c r="AD39" i="363"/>
  <c r="AB39" i="363"/>
  <c r="AA39" i="363" s="1"/>
  <c r="W39" i="363"/>
  <c r="U39" i="363"/>
  <c r="Z39" i="363" s="1"/>
  <c r="P39" i="363"/>
  <c r="N39" i="363"/>
  <c r="S39" i="363" s="1"/>
  <c r="AK38" i="363"/>
  <c r="AI38" i="363"/>
  <c r="AM38" i="363" s="1"/>
  <c r="AD38" i="363"/>
  <c r="AB38" i="363"/>
  <c r="AE38" i="363" s="1"/>
  <c r="W38" i="363"/>
  <c r="U38" i="363"/>
  <c r="V38" i="363" s="1"/>
  <c r="P38" i="363"/>
  <c r="N38" i="363"/>
  <c r="O38" i="363" s="1"/>
  <c r="AK37" i="363"/>
  <c r="AI37" i="363"/>
  <c r="AN37" i="363" s="1"/>
  <c r="AD37" i="363"/>
  <c r="AB37" i="363"/>
  <c r="AC37" i="363" s="1"/>
  <c r="W37" i="363"/>
  <c r="U37" i="363"/>
  <c r="V37" i="363" s="1"/>
  <c r="P37" i="363"/>
  <c r="N37" i="363"/>
  <c r="M37" i="363" s="1"/>
  <c r="AK36" i="363"/>
  <c r="AI36" i="363"/>
  <c r="AJ36" i="363" s="1"/>
  <c r="AD36" i="363"/>
  <c r="AB36" i="363"/>
  <c r="AA36" i="363" s="1"/>
  <c r="W36" i="363"/>
  <c r="U36" i="363"/>
  <c r="Z36" i="363" s="1"/>
  <c r="P36" i="363"/>
  <c r="N36" i="363"/>
  <c r="S36" i="363" s="1"/>
  <c r="AK34" i="363"/>
  <c r="AI34" i="363"/>
  <c r="AN34" i="363" s="1"/>
  <c r="AD34" i="363"/>
  <c r="AB34" i="363"/>
  <c r="AG34" i="363" s="1"/>
  <c r="W34" i="363"/>
  <c r="U34" i="363"/>
  <c r="Y34" i="363" s="1"/>
  <c r="P34" i="363"/>
  <c r="N34" i="363"/>
  <c r="Q34" i="363" s="1"/>
  <c r="AK33" i="363"/>
  <c r="AI33" i="363"/>
  <c r="AM33" i="363" s="1"/>
  <c r="AD33" i="363"/>
  <c r="AB33" i="363"/>
  <c r="AE33" i="363" s="1"/>
  <c r="W33" i="363"/>
  <c r="U33" i="363"/>
  <c r="Y33" i="363" s="1"/>
  <c r="P33" i="363"/>
  <c r="N33" i="363"/>
  <c r="O33" i="363" s="1"/>
  <c r="AK32" i="363"/>
  <c r="AI32" i="363"/>
  <c r="AN32" i="363" s="1"/>
  <c r="AD32" i="363"/>
  <c r="AB32" i="363"/>
  <c r="AC32" i="363" s="1"/>
  <c r="W32" i="363"/>
  <c r="U32" i="363"/>
  <c r="X32" i="363" s="1"/>
  <c r="P32" i="363"/>
  <c r="N32" i="363"/>
  <c r="M32" i="363" s="1"/>
  <c r="AK31" i="363"/>
  <c r="AI31" i="363"/>
  <c r="AJ31" i="363" s="1"/>
  <c r="AD31" i="363"/>
  <c r="AB31" i="363"/>
  <c r="AA31" i="363" s="1"/>
  <c r="W31" i="363"/>
  <c r="U31" i="363"/>
  <c r="Z31" i="363" s="1"/>
  <c r="P31" i="363"/>
  <c r="N31" i="363"/>
  <c r="S31" i="363" s="1"/>
  <c r="AK30" i="363"/>
  <c r="AI30" i="363"/>
  <c r="AN30" i="363" s="1"/>
  <c r="AD30" i="363"/>
  <c r="AB30" i="363"/>
  <c r="AG30" i="363" s="1"/>
  <c r="W30" i="363"/>
  <c r="U30" i="363"/>
  <c r="Y30" i="363" s="1"/>
  <c r="P30" i="363"/>
  <c r="N30" i="363"/>
  <c r="Q30" i="363" s="1"/>
  <c r="AK29" i="363"/>
  <c r="AI29" i="363"/>
  <c r="AM29" i="363" s="1"/>
  <c r="AD29" i="363"/>
  <c r="AB29" i="363"/>
  <c r="AE29" i="363" s="1"/>
  <c r="W29" i="363"/>
  <c r="U29" i="363"/>
  <c r="Z29" i="363" s="1"/>
  <c r="P29" i="363"/>
  <c r="N29" i="363"/>
  <c r="O29" i="363" s="1"/>
  <c r="A29" i="363"/>
  <c r="A30" i="363" s="1"/>
  <c r="A31" i="363" s="1"/>
  <c r="A32" i="363" s="1"/>
  <c r="A33" i="363" s="1"/>
  <c r="A34" i="363" s="1"/>
  <c r="A36" i="363" s="1"/>
  <c r="A37" i="363" s="1"/>
  <c r="A38" i="363" s="1"/>
  <c r="A39" i="363" s="1"/>
  <c r="A40" i="363" s="1"/>
  <c r="A41" i="363" s="1"/>
  <c r="A42" i="363" s="1"/>
  <c r="AK28" i="363"/>
  <c r="AI28" i="363"/>
  <c r="AN28" i="363" s="1"/>
  <c r="AD28" i="363"/>
  <c r="AB28" i="363"/>
  <c r="AC28" i="363" s="1"/>
  <c r="W28" i="363"/>
  <c r="U28" i="363"/>
  <c r="V28" i="363" s="1"/>
  <c r="P28" i="363"/>
  <c r="N28" i="363"/>
  <c r="M28" i="363" s="1"/>
  <c r="L17" i="363"/>
  <c r="L16" i="363"/>
  <c r="L14" i="363"/>
  <c r="L13" i="363"/>
  <c r="L12" i="363"/>
  <c r="N36" i="362"/>
  <c r="S36" i="362" s="1"/>
  <c r="P36" i="362"/>
  <c r="U36" i="362"/>
  <c r="V36" i="362" s="1"/>
  <c r="W36" i="362"/>
  <c r="AB36" i="362"/>
  <c r="AA36" i="362" s="1"/>
  <c r="AD36" i="362"/>
  <c r="AI36" i="362"/>
  <c r="AH36" i="362" s="1"/>
  <c r="AK36" i="362"/>
  <c r="AK72" i="362"/>
  <c r="AI72" i="362"/>
  <c r="AH72" i="362" s="1"/>
  <c r="AD72" i="362"/>
  <c r="AB72" i="362"/>
  <c r="AG72" i="362" s="1"/>
  <c r="W72" i="362"/>
  <c r="U72" i="362"/>
  <c r="Y72" i="362" s="1"/>
  <c r="P72" i="362"/>
  <c r="N72" i="362"/>
  <c r="R72" i="362" s="1"/>
  <c r="AK71" i="362"/>
  <c r="AI71" i="362"/>
  <c r="AD71" i="362"/>
  <c r="AB71" i="362"/>
  <c r="AA71" i="362" s="1"/>
  <c r="W71" i="362"/>
  <c r="U71" i="362"/>
  <c r="V71" i="362" s="1"/>
  <c r="P71" i="362"/>
  <c r="N71" i="362"/>
  <c r="M71" i="362" s="1"/>
  <c r="AK70" i="362"/>
  <c r="AI70" i="362"/>
  <c r="AH70" i="362" s="1"/>
  <c r="AD70" i="362"/>
  <c r="AB70" i="362"/>
  <c r="AC70" i="362" s="1"/>
  <c r="W70" i="362"/>
  <c r="U70" i="362"/>
  <c r="Y70" i="362" s="1"/>
  <c r="P70" i="362"/>
  <c r="N70" i="362"/>
  <c r="S70" i="362" s="1"/>
  <c r="AK69" i="362"/>
  <c r="AI69" i="362"/>
  <c r="AN69" i="362" s="1"/>
  <c r="AD69" i="362"/>
  <c r="AB69" i="362"/>
  <c r="AF69" i="362" s="1"/>
  <c r="W69" i="362"/>
  <c r="U69" i="362"/>
  <c r="P69" i="362"/>
  <c r="N69" i="362"/>
  <c r="R69" i="362" s="1"/>
  <c r="AK68" i="362"/>
  <c r="AI68" i="362"/>
  <c r="AH68" i="362" s="1"/>
  <c r="AD68" i="362"/>
  <c r="AB68" i="362"/>
  <c r="AF68" i="362" s="1"/>
  <c r="W68" i="362"/>
  <c r="U68" i="362"/>
  <c r="T68" i="362" s="1"/>
  <c r="P68" i="362"/>
  <c r="N68" i="362"/>
  <c r="S68" i="362" s="1"/>
  <c r="AK67" i="362"/>
  <c r="AI67" i="362"/>
  <c r="AN67" i="362" s="1"/>
  <c r="AD67" i="362"/>
  <c r="AB67" i="362"/>
  <c r="AA67" i="362" s="1"/>
  <c r="W67" i="362"/>
  <c r="U67" i="362"/>
  <c r="Z67" i="362" s="1"/>
  <c r="P67" i="362"/>
  <c r="N67" i="362"/>
  <c r="R67" i="362" s="1"/>
  <c r="AK66" i="362"/>
  <c r="AI66" i="362"/>
  <c r="AJ66" i="362" s="1"/>
  <c r="AD66" i="362"/>
  <c r="AB66" i="362"/>
  <c r="AA66" i="362" s="1"/>
  <c r="W66" i="362"/>
  <c r="U66" i="362"/>
  <c r="V66" i="362" s="1"/>
  <c r="P66" i="362"/>
  <c r="N66" i="362"/>
  <c r="M66" i="362" s="1"/>
  <c r="AK65" i="362"/>
  <c r="AI65" i="362"/>
  <c r="AN65" i="362" s="1"/>
  <c r="AD65" i="362"/>
  <c r="AB65" i="362"/>
  <c r="AF65" i="362" s="1"/>
  <c r="W65" i="362"/>
  <c r="U65" i="362"/>
  <c r="Z65" i="362" s="1"/>
  <c r="P65" i="362"/>
  <c r="N65" i="362"/>
  <c r="R65" i="362" s="1"/>
  <c r="AK64" i="362"/>
  <c r="AI64" i="362"/>
  <c r="AM64" i="362" s="1"/>
  <c r="AD64" i="362"/>
  <c r="AB64" i="362"/>
  <c r="AG64" i="362" s="1"/>
  <c r="W64" i="362"/>
  <c r="U64" i="362"/>
  <c r="X64" i="362" s="1"/>
  <c r="P64" i="362"/>
  <c r="N64" i="362"/>
  <c r="S64" i="362" s="1"/>
  <c r="AK63" i="362"/>
  <c r="AI63" i="362"/>
  <c r="AN63" i="362" s="1"/>
  <c r="AD63" i="362"/>
  <c r="AB63" i="362"/>
  <c r="AA63" i="362" s="1"/>
  <c r="W63" i="362"/>
  <c r="U63" i="362"/>
  <c r="Z63" i="362" s="1"/>
  <c r="P63" i="362"/>
  <c r="N63" i="362"/>
  <c r="R63" i="362" s="1"/>
  <c r="AK62" i="362"/>
  <c r="AI62" i="362"/>
  <c r="AL62" i="362" s="1"/>
  <c r="AD62" i="362"/>
  <c r="AB62" i="362"/>
  <c r="AG62" i="362" s="1"/>
  <c r="W62" i="362"/>
  <c r="U62" i="362"/>
  <c r="Y62" i="362" s="1"/>
  <c r="P62" i="362"/>
  <c r="N62" i="362"/>
  <c r="S62" i="362" s="1"/>
  <c r="AK61" i="362"/>
  <c r="AI61" i="362"/>
  <c r="AJ61" i="362" s="1"/>
  <c r="AD61" i="362"/>
  <c r="AB61" i="362"/>
  <c r="AF61" i="362" s="1"/>
  <c r="W61" i="362"/>
  <c r="U61" i="362"/>
  <c r="V61" i="362" s="1"/>
  <c r="P61" i="362"/>
  <c r="N61" i="362"/>
  <c r="M61" i="362" s="1"/>
  <c r="AK60" i="362"/>
  <c r="AI60" i="362"/>
  <c r="AH60" i="362" s="1"/>
  <c r="AD60" i="362"/>
  <c r="AB60" i="362"/>
  <c r="AG60" i="362" s="1"/>
  <c r="W60" i="362"/>
  <c r="U60" i="362"/>
  <c r="T60" i="362" s="1"/>
  <c r="P60" i="362"/>
  <c r="N60" i="362"/>
  <c r="S60" i="362" s="1"/>
  <c r="AK59" i="362"/>
  <c r="AI59" i="362"/>
  <c r="AM59" i="362" s="1"/>
  <c r="AD59" i="362"/>
  <c r="AB59" i="362"/>
  <c r="AC59" i="362" s="1"/>
  <c r="W59" i="362"/>
  <c r="U59" i="362"/>
  <c r="Y59" i="362" s="1"/>
  <c r="P59" i="362"/>
  <c r="N59" i="362"/>
  <c r="O59" i="362" s="1"/>
  <c r="AK58" i="362"/>
  <c r="AI58" i="362"/>
  <c r="AH58" i="362" s="1"/>
  <c r="AD58" i="362"/>
  <c r="AB58" i="362"/>
  <c r="AG58" i="362" s="1"/>
  <c r="W58" i="362"/>
  <c r="U58" i="362"/>
  <c r="X58" i="362" s="1"/>
  <c r="P58" i="362"/>
  <c r="N58" i="362"/>
  <c r="S58" i="362" s="1"/>
  <c r="AK57" i="362"/>
  <c r="AI57" i="362"/>
  <c r="AH57" i="362" s="1"/>
  <c r="AD57" i="362"/>
  <c r="AB57" i="362"/>
  <c r="AG57" i="362" s="1"/>
  <c r="W57" i="362"/>
  <c r="U57" i="362"/>
  <c r="Y57" i="362" s="1"/>
  <c r="P57" i="362"/>
  <c r="N57" i="362"/>
  <c r="S57" i="362" s="1"/>
  <c r="AK56" i="362"/>
  <c r="AI56" i="362"/>
  <c r="AM56" i="362" s="1"/>
  <c r="AD56" i="362"/>
  <c r="AB56" i="362"/>
  <c r="AC56" i="362" s="1"/>
  <c r="W56" i="362"/>
  <c r="U56" i="362"/>
  <c r="V56" i="362" s="1"/>
  <c r="P56" i="362"/>
  <c r="N56" i="362"/>
  <c r="O56" i="362" s="1"/>
  <c r="AK55" i="362"/>
  <c r="AI55" i="362"/>
  <c r="AJ55" i="362" s="1"/>
  <c r="AD55" i="362"/>
  <c r="AB55" i="362"/>
  <c r="AC55" i="362" s="1"/>
  <c r="W55" i="362"/>
  <c r="U55" i="362"/>
  <c r="V55" i="362" s="1"/>
  <c r="P55" i="362"/>
  <c r="N55" i="362"/>
  <c r="S55" i="362" s="1"/>
  <c r="AK54" i="362"/>
  <c r="AI54" i="362"/>
  <c r="AH54" i="362" s="1"/>
  <c r="AD54" i="362"/>
  <c r="AB54" i="362"/>
  <c r="W54" i="362"/>
  <c r="U54" i="362"/>
  <c r="Z54" i="362" s="1"/>
  <c r="P54" i="362"/>
  <c r="N54" i="362"/>
  <c r="M54" i="362" s="1"/>
  <c r="AK53" i="362"/>
  <c r="AI53" i="362"/>
  <c r="AN53" i="362" s="1"/>
  <c r="AD53" i="362"/>
  <c r="AB53" i="362"/>
  <c r="AE53" i="362" s="1"/>
  <c r="W53" i="362"/>
  <c r="U53" i="362"/>
  <c r="Y53" i="362" s="1"/>
  <c r="P53" i="362"/>
  <c r="N53" i="362"/>
  <c r="R53" i="362" s="1"/>
  <c r="AK52" i="362"/>
  <c r="AI52" i="362"/>
  <c r="AM52" i="362" s="1"/>
  <c r="AD52" i="362"/>
  <c r="AB52" i="362"/>
  <c r="AG52" i="362" s="1"/>
  <c r="W52" i="362"/>
  <c r="U52" i="362"/>
  <c r="V52" i="362" s="1"/>
  <c r="P52" i="362"/>
  <c r="N52" i="362"/>
  <c r="O52" i="362" s="1"/>
  <c r="AK51" i="362"/>
  <c r="AI51" i="362"/>
  <c r="AJ51" i="362" s="1"/>
  <c r="AD51" i="362"/>
  <c r="AB51" i="362"/>
  <c r="AC51" i="362" s="1"/>
  <c r="W51" i="362"/>
  <c r="U51" i="362"/>
  <c r="Z51" i="362" s="1"/>
  <c r="P51" i="362"/>
  <c r="N51" i="362"/>
  <c r="M51" i="362" s="1"/>
  <c r="AK50" i="362"/>
  <c r="AI50" i="362"/>
  <c r="AH50" i="362" s="1"/>
  <c r="AD50" i="362"/>
  <c r="AB50" i="362"/>
  <c r="AA50" i="362" s="1"/>
  <c r="W50" i="362"/>
  <c r="U50" i="362"/>
  <c r="Z50" i="362" s="1"/>
  <c r="P50" i="362"/>
  <c r="N50" i="362"/>
  <c r="O50" i="362" s="1"/>
  <c r="AK49" i="362"/>
  <c r="AI49" i="362"/>
  <c r="AN49" i="362" s="1"/>
  <c r="AD49" i="362"/>
  <c r="AB49" i="362"/>
  <c r="AA49" i="362" s="1"/>
  <c r="W49" i="362"/>
  <c r="U49" i="362"/>
  <c r="P49" i="362"/>
  <c r="N49" i="362"/>
  <c r="Q49" i="362" s="1"/>
  <c r="AK48" i="362"/>
  <c r="AI48" i="362"/>
  <c r="AN48" i="362" s="1"/>
  <c r="AD48" i="362"/>
  <c r="AB48" i="362"/>
  <c r="AE48" i="362" s="1"/>
  <c r="W48" i="362"/>
  <c r="U48" i="362"/>
  <c r="V48" i="362" s="1"/>
  <c r="P48" i="362"/>
  <c r="N48" i="362"/>
  <c r="O48" i="362" s="1"/>
  <c r="AK47" i="362"/>
  <c r="AI47" i="362"/>
  <c r="AJ47" i="362" s="1"/>
  <c r="AD47" i="362"/>
  <c r="AB47" i="362"/>
  <c r="AC47" i="362" s="1"/>
  <c r="W47" i="362"/>
  <c r="U47" i="362"/>
  <c r="Z47" i="362" s="1"/>
  <c r="P47" i="362"/>
  <c r="N47" i="362"/>
  <c r="M47" i="362" s="1"/>
  <c r="AK46" i="362"/>
  <c r="AI46" i="362"/>
  <c r="AJ46" i="362" s="1"/>
  <c r="AD46" i="362"/>
  <c r="AB46" i="362"/>
  <c r="AA46" i="362" s="1"/>
  <c r="W46" i="362"/>
  <c r="U46" i="362"/>
  <c r="Z46" i="362" s="1"/>
  <c r="P46" i="362"/>
  <c r="N46" i="362"/>
  <c r="M46" i="362" s="1"/>
  <c r="A46" i="362"/>
  <c r="A47" i="362" s="1"/>
  <c r="A48" i="362" s="1"/>
  <c r="A49" i="362" s="1"/>
  <c r="A50" i="362" s="1"/>
  <c r="A51" i="362" s="1"/>
  <c r="A52" i="362" s="1"/>
  <c r="A53" i="362" s="1"/>
  <c r="A54" i="362" s="1"/>
  <c r="A55" i="362" s="1"/>
  <c r="A56" i="362" s="1"/>
  <c r="A57" i="362" s="1"/>
  <c r="A58" i="362" s="1"/>
  <c r="AK45" i="362"/>
  <c r="AI45" i="362"/>
  <c r="AN45" i="362" s="1"/>
  <c r="AD45" i="362"/>
  <c r="AB45" i="362"/>
  <c r="W45" i="362"/>
  <c r="U45" i="362"/>
  <c r="Z45" i="362" s="1"/>
  <c r="P45" i="362"/>
  <c r="N45" i="362"/>
  <c r="Q45" i="362" s="1"/>
  <c r="AK44" i="362"/>
  <c r="AI44" i="362"/>
  <c r="AL44" i="362" s="1"/>
  <c r="AD44" i="362"/>
  <c r="AB44" i="362"/>
  <c r="AC44" i="362" s="1"/>
  <c r="W44" i="362"/>
  <c r="U44" i="362"/>
  <c r="V44" i="362" s="1"/>
  <c r="P44" i="362"/>
  <c r="N44" i="362"/>
  <c r="S44" i="362" s="1"/>
  <c r="AK42" i="362"/>
  <c r="AI42" i="362"/>
  <c r="AJ42" i="362" s="1"/>
  <c r="AD42" i="362"/>
  <c r="AB42" i="362"/>
  <c r="AA42" i="362" s="1"/>
  <c r="W42" i="362"/>
  <c r="U42" i="362"/>
  <c r="T42" i="362" s="1"/>
  <c r="P42" i="362"/>
  <c r="N42" i="362"/>
  <c r="S42" i="362" s="1"/>
  <c r="AK41" i="362"/>
  <c r="AI41" i="362"/>
  <c r="AH41" i="362" s="1"/>
  <c r="AD41" i="362"/>
  <c r="AB41" i="362"/>
  <c r="AA41" i="362" s="1"/>
  <c r="W41" i="362"/>
  <c r="U41" i="362"/>
  <c r="Z41" i="362" s="1"/>
  <c r="P41" i="362"/>
  <c r="N41" i="362"/>
  <c r="O41" i="362" s="1"/>
  <c r="AK40" i="362"/>
  <c r="AI40" i="362"/>
  <c r="AN40" i="362" s="1"/>
  <c r="AD40" i="362"/>
  <c r="AB40" i="362"/>
  <c r="AC40" i="362" s="1"/>
  <c r="W40" i="362"/>
  <c r="U40" i="362"/>
  <c r="Z40" i="362" s="1"/>
  <c r="P40" i="362"/>
  <c r="N40" i="362"/>
  <c r="O40" i="362" s="1"/>
  <c r="AK39" i="362"/>
  <c r="AI39" i="362"/>
  <c r="AH39" i="362" s="1"/>
  <c r="AD39" i="362"/>
  <c r="AB39" i="362"/>
  <c r="AC39" i="362" s="1"/>
  <c r="W39" i="362"/>
  <c r="U39" i="362"/>
  <c r="Z39" i="362" s="1"/>
  <c r="P39" i="362"/>
  <c r="N39" i="362"/>
  <c r="M39" i="362" s="1"/>
  <c r="AK38" i="362"/>
  <c r="AI38" i="362"/>
  <c r="AN38" i="362" s="1"/>
  <c r="AH38" i="362"/>
  <c r="AD38" i="362"/>
  <c r="AB38" i="362"/>
  <c r="AA38" i="362" s="1"/>
  <c r="W38" i="362"/>
  <c r="U38" i="362"/>
  <c r="T38" i="362" s="1"/>
  <c r="P38" i="362"/>
  <c r="N38" i="362"/>
  <c r="S38" i="362" s="1"/>
  <c r="AK37" i="362"/>
  <c r="AI37" i="362"/>
  <c r="AH37" i="362" s="1"/>
  <c r="AD37" i="362"/>
  <c r="AB37" i="362"/>
  <c r="AG37" i="362" s="1"/>
  <c r="W37" i="362"/>
  <c r="U37" i="362"/>
  <c r="Z37" i="362" s="1"/>
  <c r="P37" i="362"/>
  <c r="N37" i="362"/>
  <c r="O37" i="362" s="1"/>
  <c r="AK34" i="362"/>
  <c r="AI34" i="362"/>
  <c r="AN34" i="362" s="1"/>
  <c r="AD34" i="362"/>
  <c r="AB34" i="362"/>
  <c r="AC34" i="362" s="1"/>
  <c r="W34" i="362"/>
  <c r="U34" i="362"/>
  <c r="Z34" i="362" s="1"/>
  <c r="P34" i="362"/>
  <c r="N34" i="362"/>
  <c r="M34" i="362" s="1"/>
  <c r="AK33" i="362"/>
  <c r="AI33" i="362"/>
  <c r="AN33" i="362" s="1"/>
  <c r="AD33" i="362"/>
  <c r="AB33" i="362"/>
  <c r="AA33" i="362" s="1"/>
  <c r="W33" i="362"/>
  <c r="U33" i="362"/>
  <c r="T33" i="362" s="1"/>
  <c r="P33" i="362"/>
  <c r="N33" i="362"/>
  <c r="S33" i="362" s="1"/>
  <c r="AK32" i="362"/>
  <c r="AI32" i="362"/>
  <c r="AH32" i="362" s="1"/>
  <c r="AD32" i="362"/>
  <c r="AB32" i="362"/>
  <c r="AG32" i="362" s="1"/>
  <c r="W32" i="362"/>
  <c r="U32" i="362"/>
  <c r="Z32" i="362" s="1"/>
  <c r="P32" i="362"/>
  <c r="N32" i="362"/>
  <c r="O32" i="362" s="1"/>
  <c r="AK31" i="362"/>
  <c r="AI31" i="362"/>
  <c r="AN31" i="362" s="1"/>
  <c r="AD31" i="362"/>
  <c r="AB31" i="362"/>
  <c r="AC31" i="362" s="1"/>
  <c r="W31" i="362"/>
  <c r="U31" i="362"/>
  <c r="Z31" i="362" s="1"/>
  <c r="P31" i="362"/>
  <c r="N31" i="362"/>
  <c r="O31" i="362" s="1"/>
  <c r="AK30" i="362"/>
  <c r="AI30" i="362"/>
  <c r="AH30" i="362" s="1"/>
  <c r="AD30" i="362"/>
  <c r="AB30" i="362"/>
  <c r="AC30" i="362" s="1"/>
  <c r="W30" i="362"/>
  <c r="U30" i="362"/>
  <c r="Z30" i="362" s="1"/>
  <c r="P30" i="362"/>
  <c r="N30" i="362"/>
  <c r="M30" i="362" s="1"/>
  <c r="AK29" i="362"/>
  <c r="AI29" i="362"/>
  <c r="AN29" i="362" s="1"/>
  <c r="AD29" i="362"/>
  <c r="AB29" i="362"/>
  <c r="AA29" i="362" s="1"/>
  <c r="W29" i="362"/>
  <c r="U29" i="362"/>
  <c r="T29" i="362" s="1"/>
  <c r="P29" i="362"/>
  <c r="N29" i="362"/>
  <c r="S29" i="362" s="1"/>
  <c r="A29" i="362"/>
  <c r="A30" i="362" s="1"/>
  <c r="A31" i="362" s="1"/>
  <c r="A32" i="362" s="1"/>
  <c r="A33" i="362" s="1"/>
  <c r="A34" i="362" s="1"/>
  <c r="AK28" i="362"/>
  <c r="AI28" i="362"/>
  <c r="AH28" i="362" s="1"/>
  <c r="AD28" i="362"/>
  <c r="AB28" i="362"/>
  <c r="AG28" i="362" s="1"/>
  <c r="W28" i="362"/>
  <c r="U28" i="362"/>
  <c r="Z28" i="362" s="1"/>
  <c r="P28" i="362"/>
  <c r="N28" i="362"/>
  <c r="O28" i="362" s="1"/>
  <c r="L17" i="362"/>
  <c r="L16" i="362"/>
  <c r="L14" i="362"/>
  <c r="L13" i="362"/>
  <c r="L12" i="362"/>
  <c r="AK74" i="361"/>
  <c r="AI74" i="361"/>
  <c r="AN74" i="361" s="1"/>
  <c r="AD74" i="361"/>
  <c r="AB74" i="361"/>
  <c r="W74" i="361"/>
  <c r="U74" i="361"/>
  <c r="Z74" i="361" s="1"/>
  <c r="P74" i="361"/>
  <c r="N74" i="361"/>
  <c r="O74" i="361" s="1"/>
  <c r="AK73" i="361"/>
  <c r="AI73" i="361"/>
  <c r="AJ73" i="361" s="1"/>
  <c r="AD73" i="361"/>
  <c r="AB73" i="361"/>
  <c r="AE73" i="361" s="1"/>
  <c r="AA73" i="361"/>
  <c r="W73" i="361"/>
  <c r="U73" i="361"/>
  <c r="V73" i="361" s="1"/>
  <c r="P73" i="361"/>
  <c r="N73" i="361"/>
  <c r="S73" i="361" s="1"/>
  <c r="AK72" i="361"/>
  <c r="AI72" i="361"/>
  <c r="AN72" i="361" s="1"/>
  <c r="AD72" i="361"/>
  <c r="AB72" i="361"/>
  <c r="AE72" i="361" s="1"/>
  <c r="W72" i="361"/>
  <c r="U72" i="361"/>
  <c r="Y72" i="361" s="1"/>
  <c r="P72" i="361"/>
  <c r="N72" i="361"/>
  <c r="AK71" i="361"/>
  <c r="AI71" i="361"/>
  <c r="AD71" i="361"/>
  <c r="AB71" i="361"/>
  <c r="AG71" i="361" s="1"/>
  <c r="W71" i="361"/>
  <c r="U71" i="361"/>
  <c r="V71" i="361" s="1"/>
  <c r="P71" i="361"/>
  <c r="N71" i="361"/>
  <c r="M71" i="361" s="1"/>
  <c r="AK70" i="361"/>
  <c r="AI70" i="361"/>
  <c r="AH70" i="361" s="1"/>
  <c r="AD70" i="361"/>
  <c r="AB70" i="361"/>
  <c r="AC70" i="361" s="1"/>
  <c r="W70" i="361"/>
  <c r="U70" i="361"/>
  <c r="Z70" i="361" s="1"/>
  <c r="P70" i="361"/>
  <c r="N70" i="361"/>
  <c r="R70" i="361" s="1"/>
  <c r="AK69" i="361"/>
  <c r="AI69" i="361"/>
  <c r="AM69" i="361" s="1"/>
  <c r="AD69" i="361"/>
  <c r="AB69" i="361"/>
  <c r="AF69" i="361" s="1"/>
  <c r="W69" i="361"/>
  <c r="U69" i="361"/>
  <c r="P69" i="361"/>
  <c r="N69" i="361"/>
  <c r="S69" i="361" s="1"/>
  <c r="AK68" i="361"/>
  <c r="AI68" i="361"/>
  <c r="AH68" i="361" s="1"/>
  <c r="AD68" i="361"/>
  <c r="AB68" i="361"/>
  <c r="AA68" i="361" s="1"/>
  <c r="W68" i="361"/>
  <c r="U68" i="361"/>
  <c r="V68" i="361" s="1"/>
  <c r="P68" i="361"/>
  <c r="N68" i="361"/>
  <c r="S68" i="361" s="1"/>
  <c r="AK67" i="361"/>
  <c r="AI67" i="361"/>
  <c r="AM67" i="361" s="1"/>
  <c r="AD67" i="361"/>
  <c r="AB67" i="361"/>
  <c r="AF67" i="361" s="1"/>
  <c r="W67" i="361"/>
  <c r="U67" i="361"/>
  <c r="P67" i="361"/>
  <c r="N67" i="361"/>
  <c r="S67" i="361" s="1"/>
  <c r="AK66" i="361"/>
  <c r="AI66" i="361"/>
  <c r="AN66" i="361" s="1"/>
  <c r="AD66" i="361"/>
  <c r="AB66" i="361"/>
  <c r="AA66" i="361" s="1"/>
  <c r="W66" i="361"/>
  <c r="U66" i="361"/>
  <c r="T66" i="361" s="1"/>
  <c r="P66" i="361"/>
  <c r="N66" i="361"/>
  <c r="O66" i="361" s="1"/>
  <c r="AK65" i="361"/>
  <c r="AI65" i="361"/>
  <c r="AJ65" i="361" s="1"/>
  <c r="AD65" i="361"/>
  <c r="AB65" i="361"/>
  <c r="AG65" i="361" s="1"/>
  <c r="W65" i="361"/>
  <c r="U65" i="361"/>
  <c r="X65" i="361" s="1"/>
  <c r="P65" i="361"/>
  <c r="N65" i="361"/>
  <c r="R65" i="361" s="1"/>
  <c r="AK64" i="361"/>
  <c r="AI64" i="361"/>
  <c r="AM64" i="361" s="1"/>
  <c r="AD64" i="361"/>
  <c r="AB64" i="361"/>
  <c r="AF64" i="361" s="1"/>
  <c r="W64" i="361"/>
  <c r="U64" i="361"/>
  <c r="Y64" i="361" s="1"/>
  <c r="P64" i="361"/>
  <c r="N64" i="361"/>
  <c r="O64" i="361" s="1"/>
  <c r="AK63" i="361"/>
  <c r="AI63" i="361"/>
  <c r="AJ63" i="361" s="1"/>
  <c r="AD63" i="361"/>
  <c r="AB63" i="361"/>
  <c r="AA63" i="361" s="1"/>
  <c r="W63" i="361"/>
  <c r="U63" i="361"/>
  <c r="Y63" i="361" s="1"/>
  <c r="P63" i="361"/>
  <c r="N63" i="361"/>
  <c r="S63" i="361" s="1"/>
  <c r="AK62" i="361"/>
  <c r="AI62" i="361"/>
  <c r="AN62" i="361" s="1"/>
  <c r="AD62" i="361"/>
  <c r="AB62" i="361"/>
  <c r="AE62" i="361" s="1"/>
  <c r="W62" i="361"/>
  <c r="U62" i="361"/>
  <c r="Y62" i="361" s="1"/>
  <c r="P62" i="361"/>
  <c r="N62" i="361"/>
  <c r="R62" i="361" s="1"/>
  <c r="AK61" i="361"/>
  <c r="AI61" i="361"/>
  <c r="AN61" i="361" s="1"/>
  <c r="AD61" i="361"/>
  <c r="AB61" i="361"/>
  <c r="AA61" i="361" s="1"/>
  <c r="W61" i="361"/>
  <c r="U61" i="361"/>
  <c r="T61" i="361" s="1"/>
  <c r="P61" i="361"/>
  <c r="N61" i="361"/>
  <c r="AK60" i="361"/>
  <c r="AI60" i="361"/>
  <c r="AN60" i="361" s="1"/>
  <c r="AD60" i="361"/>
  <c r="AB60" i="361"/>
  <c r="AE60" i="361" s="1"/>
  <c r="W60" i="361"/>
  <c r="U60" i="361"/>
  <c r="Y60" i="361" s="1"/>
  <c r="P60" i="361"/>
  <c r="N60" i="361"/>
  <c r="AK59" i="361"/>
  <c r="AI59" i="361"/>
  <c r="AM59" i="361" s="1"/>
  <c r="AD59" i="361"/>
  <c r="AB59" i="361"/>
  <c r="W59" i="361"/>
  <c r="U59" i="361"/>
  <c r="Z59" i="361" s="1"/>
  <c r="P59" i="361"/>
  <c r="N59" i="361"/>
  <c r="M59" i="361" s="1"/>
  <c r="AK58" i="361"/>
  <c r="AI58" i="361"/>
  <c r="AN58" i="361" s="1"/>
  <c r="AH58" i="361"/>
  <c r="AD58" i="361"/>
  <c r="AB58" i="361"/>
  <c r="AA58" i="361" s="1"/>
  <c r="W58" i="361"/>
  <c r="U58" i="361"/>
  <c r="T58" i="361" s="1"/>
  <c r="P58" i="361"/>
  <c r="N58" i="361"/>
  <c r="AK57" i="361"/>
  <c r="AI57" i="361"/>
  <c r="AH57" i="361" s="1"/>
  <c r="AD57" i="361"/>
  <c r="AB57" i="361"/>
  <c r="W57" i="361"/>
  <c r="U57" i="361"/>
  <c r="Z57" i="361" s="1"/>
  <c r="P57" i="361"/>
  <c r="N57" i="361"/>
  <c r="Q57" i="361" s="1"/>
  <c r="AK56" i="361"/>
  <c r="AI56" i="361"/>
  <c r="AN56" i="361" s="1"/>
  <c r="AD56" i="361"/>
  <c r="AB56" i="361"/>
  <c r="AE56" i="361" s="1"/>
  <c r="W56" i="361"/>
  <c r="U56" i="361"/>
  <c r="Y56" i="361" s="1"/>
  <c r="P56" i="361"/>
  <c r="N56" i="361"/>
  <c r="AK55" i="361"/>
  <c r="AI55" i="361"/>
  <c r="AM55" i="361" s="1"/>
  <c r="AD55" i="361"/>
  <c r="AB55" i="361"/>
  <c r="AG55" i="361" s="1"/>
  <c r="W55" i="361"/>
  <c r="U55" i="361"/>
  <c r="Y55" i="361" s="1"/>
  <c r="P55" i="361"/>
  <c r="N55" i="361"/>
  <c r="O55" i="361" s="1"/>
  <c r="AK54" i="361"/>
  <c r="AI54" i="361"/>
  <c r="AH54" i="361" s="1"/>
  <c r="AD54" i="361"/>
  <c r="AB54" i="361"/>
  <c r="AC54" i="361" s="1"/>
  <c r="W54" i="361"/>
  <c r="U54" i="361"/>
  <c r="X54" i="361" s="1"/>
  <c r="P54" i="361"/>
  <c r="N54" i="361"/>
  <c r="Q54" i="361" s="1"/>
  <c r="AK53" i="361"/>
  <c r="AI53" i="361"/>
  <c r="AL53" i="361" s="1"/>
  <c r="AD53" i="361"/>
  <c r="AB53" i="361"/>
  <c r="W53" i="361"/>
  <c r="U53" i="361"/>
  <c r="T53" i="361" s="1"/>
  <c r="P53" i="361"/>
  <c r="N53" i="361"/>
  <c r="Q53" i="361" s="1"/>
  <c r="AK52" i="361"/>
  <c r="AI52" i="361"/>
  <c r="AH52" i="361" s="1"/>
  <c r="AD52" i="361"/>
  <c r="AB52" i="361"/>
  <c r="AE52" i="361" s="1"/>
  <c r="W52" i="361"/>
  <c r="U52" i="361"/>
  <c r="Z52" i="361" s="1"/>
  <c r="P52" i="361"/>
  <c r="N52" i="361"/>
  <c r="R52" i="361" s="1"/>
  <c r="AK51" i="361"/>
  <c r="AI51" i="361"/>
  <c r="AN51" i="361" s="1"/>
  <c r="AD51" i="361"/>
  <c r="AB51" i="361"/>
  <c r="AA51" i="361" s="1"/>
  <c r="W51" i="361"/>
  <c r="U51" i="361"/>
  <c r="Y51" i="361" s="1"/>
  <c r="P51" i="361"/>
  <c r="N51" i="361"/>
  <c r="O51" i="361" s="1"/>
  <c r="AK50" i="361"/>
  <c r="AI50" i="361"/>
  <c r="AM50" i="361" s="1"/>
  <c r="AD50" i="361"/>
  <c r="AB50" i="361"/>
  <c r="AC50" i="361" s="1"/>
  <c r="W50" i="361"/>
  <c r="U50" i="361"/>
  <c r="X50" i="361" s="1"/>
  <c r="P50" i="361"/>
  <c r="N50" i="361"/>
  <c r="R50" i="361" s="1"/>
  <c r="AK49" i="361"/>
  <c r="AI49" i="361"/>
  <c r="AL49" i="361" s="1"/>
  <c r="AD49" i="361"/>
  <c r="AB49" i="361"/>
  <c r="AF49" i="361" s="1"/>
  <c r="W49" i="361"/>
  <c r="U49" i="361"/>
  <c r="Z49" i="361" s="1"/>
  <c r="P49" i="361"/>
  <c r="N49" i="361"/>
  <c r="S49" i="361" s="1"/>
  <c r="AK48" i="361"/>
  <c r="AI48" i="361"/>
  <c r="AN48" i="361" s="1"/>
  <c r="AD48" i="361"/>
  <c r="AB48" i="361"/>
  <c r="AG48" i="361" s="1"/>
  <c r="W48" i="361"/>
  <c r="U48" i="361"/>
  <c r="P48" i="361"/>
  <c r="N48" i="361"/>
  <c r="S48" i="361" s="1"/>
  <c r="A48" i="361"/>
  <c r="A49" i="361" s="1"/>
  <c r="A50" i="361" s="1"/>
  <c r="A51" i="361" s="1"/>
  <c r="A52" i="361" s="1"/>
  <c r="A53" i="361" s="1"/>
  <c r="A54" i="361" s="1"/>
  <c r="A55" i="361" s="1"/>
  <c r="A56" i="361" s="1"/>
  <c r="A57" i="361" s="1"/>
  <c r="A58" i="361" s="1"/>
  <c r="A59" i="361" s="1"/>
  <c r="A60" i="361" s="1"/>
  <c r="AK47" i="361"/>
  <c r="AI47" i="361"/>
  <c r="AL47" i="361" s="1"/>
  <c r="AD47" i="361"/>
  <c r="AB47" i="361"/>
  <c r="AA47" i="361" s="1"/>
  <c r="W47" i="361"/>
  <c r="U47" i="361"/>
  <c r="Y47" i="361" s="1"/>
  <c r="T47" i="361"/>
  <c r="P47" i="361"/>
  <c r="N47" i="361"/>
  <c r="S47" i="361" s="1"/>
  <c r="AK46" i="361"/>
  <c r="AI46" i="361"/>
  <c r="AD46" i="361"/>
  <c r="AB46" i="361"/>
  <c r="AC46" i="361" s="1"/>
  <c r="AA46" i="361"/>
  <c r="W46" i="361"/>
  <c r="U46" i="361"/>
  <c r="Y46" i="361" s="1"/>
  <c r="P46" i="361"/>
  <c r="N46" i="361"/>
  <c r="AK45" i="361"/>
  <c r="AI45" i="361"/>
  <c r="AN45" i="361" s="1"/>
  <c r="AD45" i="361"/>
  <c r="AB45" i="361"/>
  <c r="AF45" i="361" s="1"/>
  <c r="W45" i="361"/>
  <c r="U45" i="361"/>
  <c r="P45" i="361"/>
  <c r="N45" i="361"/>
  <c r="S45" i="361" s="1"/>
  <c r="AK44" i="361"/>
  <c r="AI44" i="361"/>
  <c r="AH44" i="361" s="1"/>
  <c r="AD44" i="361"/>
  <c r="AB44" i="361"/>
  <c r="AF44" i="361" s="1"/>
  <c r="W44" i="361"/>
  <c r="U44" i="361"/>
  <c r="Z44" i="361" s="1"/>
  <c r="P44" i="361"/>
  <c r="N44" i="361"/>
  <c r="M44" i="361" s="1"/>
  <c r="AK43" i="361"/>
  <c r="AI43" i="361"/>
  <c r="AD43" i="361"/>
  <c r="AB43" i="361"/>
  <c r="AG43" i="361" s="1"/>
  <c r="W43" i="361"/>
  <c r="U43" i="361"/>
  <c r="V43" i="361" s="1"/>
  <c r="P43" i="361"/>
  <c r="N43" i="361"/>
  <c r="R43" i="361" s="1"/>
  <c r="M43" i="361"/>
  <c r="AK41" i="361"/>
  <c r="AI41" i="361"/>
  <c r="AN41" i="361" s="1"/>
  <c r="AD41" i="361"/>
  <c r="AB41" i="361"/>
  <c r="AA41" i="361" s="1"/>
  <c r="W41" i="361"/>
  <c r="U41" i="361"/>
  <c r="Z41" i="361" s="1"/>
  <c r="P41" i="361"/>
  <c r="N41" i="361"/>
  <c r="S41" i="361" s="1"/>
  <c r="AK40" i="361"/>
  <c r="AI40" i="361"/>
  <c r="AN40" i="361" s="1"/>
  <c r="AD40" i="361"/>
  <c r="AB40" i="361"/>
  <c r="AG40" i="361" s="1"/>
  <c r="W40" i="361"/>
  <c r="U40" i="361"/>
  <c r="V40" i="361" s="1"/>
  <c r="P40" i="361"/>
  <c r="N40" i="361"/>
  <c r="O40" i="361" s="1"/>
  <c r="M40" i="361"/>
  <c r="AK39" i="361"/>
  <c r="AI39" i="361"/>
  <c r="AJ39" i="361" s="1"/>
  <c r="AE39" i="361"/>
  <c r="AD39" i="361"/>
  <c r="AB39" i="361"/>
  <c r="AA39" i="361" s="1"/>
  <c r="W39" i="361"/>
  <c r="U39" i="361"/>
  <c r="T39" i="361" s="1"/>
  <c r="P39" i="361"/>
  <c r="N39" i="361"/>
  <c r="O39" i="361" s="1"/>
  <c r="AK38" i="361"/>
  <c r="AI38" i="361"/>
  <c r="AH38" i="361" s="1"/>
  <c r="AD38" i="361"/>
  <c r="AB38" i="361"/>
  <c r="AC38" i="361" s="1"/>
  <c r="W38" i="361"/>
  <c r="U38" i="361"/>
  <c r="Z38" i="361" s="1"/>
  <c r="P38" i="361"/>
  <c r="N38" i="361"/>
  <c r="M38" i="361" s="1"/>
  <c r="AK37" i="361"/>
  <c r="AI37" i="361"/>
  <c r="AN37" i="361" s="1"/>
  <c r="AD37" i="361"/>
  <c r="AB37" i="361"/>
  <c r="AA37" i="361" s="1"/>
  <c r="W37" i="361"/>
  <c r="U37" i="361"/>
  <c r="Z37" i="361" s="1"/>
  <c r="P37" i="361"/>
  <c r="N37" i="361"/>
  <c r="S37" i="361" s="1"/>
  <c r="AK36" i="361"/>
  <c r="AI36" i="361"/>
  <c r="AN36" i="361" s="1"/>
  <c r="AD36" i="361"/>
  <c r="AB36" i="361"/>
  <c r="AG36" i="361" s="1"/>
  <c r="W36" i="361"/>
  <c r="U36" i="361"/>
  <c r="V36" i="361" s="1"/>
  <c r="P36" i="361"/>
  <c r="N36" i="361"/>
  <c r="Q36" i="361" s="1"/>
  <c r="AK35" i="361"/>
  <c r="AI35" i="361"/>
  <c r="AJ35" i="361" s="1"/>
  <c r="AD35" i="361"/>
  <c r="AB35" i="361"/>
  <c r="AG35" i="361" s="1"/>
  <c r="W35" i="361"/>
  <c r="U35" i="361"/>
  <c r="T35" i="361" s="1"/>
  <c r="P35" i="361"/>
  <c r="N35" i="361"/>
  <c r="O35" i="361" s="1"/>
  <c r="AK34" i="361"/>
  <c r="AI34" i="361"/>
  <c r="AH34" i="361" s="1"/>
  <c r="AD34" i="361"/>
  <c r="AB34" i="361"/>
  <c r="AC34" i="361" s="1"/>
  <c r="W34" i="361"/>
  <c r="U34" i="361"/>
  <c r="Z34" i="361" s="1"/>
  <c r="P34" i="361"/>
  <c r="N34" i="361"/>
  <c r="M34" i="361" s="1"/>
  <c r="AK33" i="361"/>
  <c r="AI33" i="361"/>
  <c r="AN33" i="361" s="1"/>
  <c r="AD33" i="361"/>
  <c r="AB33" i="361"/>
  <c r="AA33" i="361" s="1"/>
  <c r="W33" i="361"/>
  <c r="U33" i="361"/>
  <c r="Y33" i="361" s="1"/>
  <c r="P33" i="361"/>
  <c r="N33" i="361"/>
  <c r="S33" i="361" s="1"/>
  <c r="AK32" i="361"/>
  <c r="AI32" i="361"/>
  <c r="AM32" i="361" s="1"/>
  <c r="AD32" i="361"/>
  <c r="AB32" i="361"/>
  <c r="AG32" i="361" s="1"/>
  <c r="W32" i="361"/>
  <c r="U32" i="361"/>
  <c r="V32" i="361" s="1"/>
  <c r="P32" i="361"/>
  <c r="N32" i="361"/>
  <c r="O32" i="361" s="1"/>
  <c r="AK31" i="361"/>
  <c r="AI31" i="361"/>
  <c r="AJ31" i="361" s="1"/>
  <c r="AD31" i="361"/>
  <c r="AB31" i="361"/>
  <c r="AE31" i="361" s="1"/>
  <c r="W31" i="361"/>
  <c r="U31" i="361"/>
  <c r="T31" i="361" s="1"/>
  <c r="P31" i="361"/>
  <c r="N31" i="361"/>
  <c r="O31" i="361" s="1"/>
  <c r="AK30" i="361"/>
  <c r="AI30" i="361"/>
  <c r="AH30" i="361" s="1"/>
  <c r="AD30" i="361"/>
  <c r="AB30" i="361"/>
  <c r="AC30" i="361" s="1"/>
  <c r="W30" i="361"/>
  <c r="U30" i="361"/>
  <c r="Z30" i="361" s="1"/>
  <c r="P30" i="361"/>
  <c r="N30" i="361"/>
  <c r="M30" i="361" s="1"/>
  <c r="AK29" i="361"/>
  <c r="AI29" i="361"/>
  <c r="AN29" i="361" s="1"/>
  <c r="AD29" i="361"/>
  <c r="AB29" i="361"/>
  <c r="AA29" i="361" s="1"/>
  <c r="W29" i="361"/>
  <c r="U29" i="361"/>
  <c r="Y29" i="361" s="1"/>
  <c r="T29" i="361"/>
  <c r="P29" i="361"/>
  <c r="N29" i="361"/>
  <c r="S29" i="361" s="1"/>
  <c r="A29" i="361"/>
  <c r="A30" i="361" s="1"/>
  <c r="A31" i="361" s="1"/>
  <c r="A32" i="361" s="1"/>
  <c r="A33" i="361" s="1"/>
  <c r="A34" i="361" s="1"/>
  <c r="A35" i="361" s="1"/>
  <c r="A36" i="361" s="1"/>
  <c r="A37" i="361" s="1"/>
  <c r="A38" i="361" s="1"/>
  <c r="A39" i="361" s="1"/>
  <c r="A40" i="361" s="1"/>
  <c r="A41" i="361" s="1"/>
  <c r="A43" i="361" s="1"/>
  <c r="A44" i="361" s="1"/>
  <c r="A45" i="361" s="1"/>
  <c r="AK28" i="361"/>
  <c r="AI28" i="361"/>
  <c r="AM28" i="361" s="1"/>
  <c r="AD28" i="361"/>
  <c r="AB28" i="361"/>
  <c r="AG28" i="361" s="1"/>
  <c r="W28" i="361"/>
  <c r="U28" i="361"/>
  <c r="V28" i="361" s="1"/>
  <c r="P28" i="361"/>
  <c r="N28" i="361"/>
  <c r="S28" i="361" s="1"/>
  <c r="L17" i="361"/>
  <c r="L16" i="361"/>
  <c r="L14" i="361"/>
  <c r="L13" i="361"/>
  <c r="L12" i="361"/>
  <c r="A42" i="360"/>
  <c r="A43" i="360" s="1"/>
  <c r="A44" i="360" s="1"/>
  <c r="AK43" i="360"/>
  <c r="AI43" i="360"/>
  <c r="AN43" i="360" s="1"/>
  <c r="AD43" i="360"/>
  <c r="AB43" i="360"/>
  <c r="AF43" i="360" s="1"/>
  <c r="W43" i="360"/>
  <c r="U43" i="360"/>
  <c r="X43" i="360" s="1"/>
  <c r="P43" i="360"/>
  <c r="N43" i="360"/>
  <c r="O43" i="360" s="1"/>
  <c r="AK63" i="360"/>
  <c r="AI63" i="360"/>
  <c r="AH63" i="360" s="1"/>
  <c r="AD63" i="360"/>
  <c r="AB63" i="360"/>
  <c r="W63" i="360"/>
  <c r="U63" i="360"/>
  <c r="Z63" i="360" s="1"/>
  <c r="P63" i="360"/>
  <c r="N63" i="360"/>
  <c r="R63" i="360" s="1"/>
  <c r="AK62" i="360"/>
  <c r="AI62" i="360"/>
  <c r="AN62" i="360" s="1"/>
  <c r="AD62" i="360"/>
  <c r="AB62" i="360"/>
  <c r="AF62" i="360" s="1"/>
  <c r="W62" i="360"/>
  <c r="U62" i="360"/>
  <c r="X62" i="360" s="1"/>
  <c r="P62" i="360"/>
  <c r="N62" i="360"/>
  <c r="M62" i="360" s="1"/>
  <c r="AK61" i="360"/>
  <c r="AI61" i="360"/>
  <c r="AL61" i="360" s="1"/>
  <c r="AD61" i="360"/>
  <c r="AB61" i="360"/>
  <c r="AC61" i="360" s="1"/>
  <c r="W61" i="360"/>
  <c r="U61" i="360"/>
  <c r="V61" i="360" s="1"/>
  <c r="P61" i="360"/>
  <c r="N61" i="360"/>
  <c r="S61" i="360" s="1"/>
  <c r="AK59" i="360"/>
  <c r="AI59" i="360"/>
  <c r="AJ59" i="360" s="1"/>
  <c r="AD59" i="360"/>
  <c r="AB59" i="360"/>
  <c r="AA59" i="360" s="1"/>
  <c r="W59" i="360"/>
  <c r="U59" i="360"/>
  <c r="X59" i="360" s="1"/>
  <c r="P59" i="360"/>
  <c r="N59" i="360"/>
  <c r="M59" i="360" s="1"/>
  <c r="AK58" i="360"/>
  <c r="AI58" i="360"/>
  <c r="AL58" i="360" s="1"/>
  <c r="AD58" i="360"/>
  <c r="AB58" i="360"/>
  <c r="AA58" i="360" s="1"/>
  <c r="W58" i="360"/>
  <c r="U58" i="360"/>
  <c r="Z58" i="360" s="1"/>
  <c r="P58" i="360"/>
  <c r="N58" i="360"/>
  <c r="S58" i="360" s="1"/>
  <c r="AK57" i="360"/>
  <c r="AI57" i="360"/>
  <c r="AN57" i="360" s="1"/>
  <c r="AD57" i="360"/>
  <c r="AB57" i="360"/>
  <c r="W57" i="360"/>
  <c r="U57" i="360"/>
  <c r="X57" i="360" s="1"/>
  <c r="P57" i="360"/>
  <c r="N57" i="360"/>
  <c r="M57" i="360" s="1"/>
  <c r="AK56" i="360"/>
  <c r="AI56" i="360"/>
  <c r="AL56" i="360" s="1"/>
  <c r="AD56" i="360"/>
  <c r="AB56" i="360"/>
  <c r="AC56" i="360" s="1"/>
  <c r="W56" i="360"/>
  <c r="U56" i="360"/>
  <c r="Z56" i="360" s="1"/>
  <c r="P56" i="360"/>
  <c r="N56" i="360"/>
  <c r="S56" i="360" s="1"/>
  <c r="AK54" i="360"/>
  <c r="AI54" i="360"/>
  <c r="AD54" i="360"/>
  <c r="AB54" i="360"/>
  <c r="AA54" i="360" s="1"/>
  <c r="W54" i="360"/>
  <c r="U54" i="360"/>
  <c r="P54" i="360"/>
  <c r="N54" i="360"/>
  <c r="M54" i="360" s="1"/>
  <c r="AK53" i="360"/>
  <c r="AI53" i="360"/>
  <c r="AL53" i="360" s="1"/>
  <c r="AD53" i="360"/>
  <c r="AB53" i="360"/>
  <c r="AA53" i="360" s="1"/>
  <c r="W53" i="360"/>
  <c r="U53" i="360"/>
  <c r="Z53" i="360" s="1"/>
  <c r="P53" i="360"/>
  <c r="N53" i="360"/>
  <c r="AK52" i="360"/>
  <c r="AI52" i="360"/>
  <c r="AN52" i="360" s="1"/>
  <c r="AD52" i="360"/>
  <c r="AB52" i="360"/>
  <c r="AG52" i="360" s="1"/>
  <c r="W52" i="360"/>
  <c r="U52" i="360"/>
  <c r="X52" i="360" s="1"/>
  <c r="P52" i="360"/>
  <c r="N52" i="360"/>
  <c r="R52" i="360" s="1"/>
  <c r="AK51" i="360"/>
  <c r="AI51" i="360"/>
  <c r="AL51" i="360" s="1"/>
  <c r="AD51" i="360"/>
  <c r="AB51" i="360"/>
  <c r="AA51" i="360" s="1"/>
  <c r="W51" i="360"/>
  <c r="U51" i="360"/>
  <c r="P51" i="360"/>
  <c r="N51" i="360"/>
  <c r="R51" i="360" s="1"/>
  <c r="AK49" i="360"/>
  <c r="AI49" i="360"/>
  <c r="AN49" i="360" s="1"/>
  <c r="AD49" i="360"/>
  <c r="AB49" i="360"/>
  <c r="AG49" i="360" s="1"/>
  <c r="W49" i="360"/>
  <c r="U49" i="360"/>
  <c r="V49" i="360" s="1"/>
  <c r="P49" i="360"/>
  <c r="N49" i="360"/>
  <c r="S49" i="360" s="1"/>
  <c r="AK48" i="360"/>
  <c r="AI48" i="360"/>
  <c r="AD48" i="360"/>
  <c r="AB48" i="360"/>
  <c r="AG48" i="360" s="1"/>
  <c r="W48" i="360"/>
  <c r="U48" i="360"/>
  <c r="T48" i="360" s="1"/>
  <c r="P48" i="360"/>
  <c r="N48" i="360"/>
  <c r="R48" i="360" s="1"/>
  <c r="A48" i="360"/>
  <c r="A49" i="360" s="1"/>
  <c r="A51" i="360" s="1"/>
  <c r="A52" i="360" s="1"/>
  <c r="A53" i="360" s="1"/>
  <c r="A54" i="360" s="1"/>
  <c r="A56" i="360" s="1"/>
  <c r="A57" i="360" s="1"/>
  <c r="A58" i="360" s="1"/>
  <c r="A59" i="360" s="1"/>
  <c r="A61" i="360" s="1"/>
  <c r="A62" i="360" s="1"/>
  <c r="A63" i="360" s="1"/>
  <c r="AK47" i="360"/>
  <c r="AI47" i="360"/>
  <c r="AH47" i="360" s="1"/>
  <c r="AD47" i="360"/>
  <c r="AB47" i="360"/>
  <c r="AF47" i="360" s="1"/>
  <c r="W47" i="360"/>
  <c r="U47" i="360"/>
  <c r="T47" i="360" s="1"/>
  <c r="P47" i="360"/>
  <c r="N47" i="360"/>
  <c r="M47" i="360" s="1"/>
  <c r="AK46" i="360"/>
  <c r="AI46" i="360"/>
  <c r="AH46" i="360" s="1"/>
  <c r="AD46" i="360"/>
  <c r="AB46" i="360"/>
  <c r="AF46" i="360" s="1"/>
  <c r="W46" i="360"/>
  <c r="U46" i="360"/>
  <c r="Z46" i="360" s="1"/>
  <c r="P46" i="360"/>
  <c r="N46" i="360"/>
  <c r="R46" i="360" s="1"/>
  <c r="AK45" i="360"/>
  <c r="AI45" i="360"/>
  <c r="AM45" i="360" s="1"/>
  <c r="AD45" i="360"/>
  <c r="AB45" i="360"/>
  <c r="AA45" i="360" s="1"/>
  <c r="W45" i="360"/>
  <c r="U45" i="360"/>
  <c r="Y45" i="360" s="1"/>
  <c r="P45" i="360"/>
  <c r="N45" i="360"/>
  <c r="M45" i="360" s="1"/>
  <c r="AK44" i="360"/>
  <c r="AI44" i="360"/>
  <c r="AM44" i="360" s="1"/>
  <c r="AD44" i="360"/>
  <c r="AB44" i="360"/>
  <c r="AA44" i="360" s="1"/>
  <c r="W44" i="360"/>
  <c r="U44" i="360"/>
  <c r="T44" i="360" s="1"/>
  <c r="P44" i="360"/>
  <c r="N44" i="360"/>
  <c r="S44" i="360" s="1"/>
  <c r="AK42" i="360"/>
  <c r="AI42" i="360"/>
  <c r="AH42" i="360" s="1"/>
  <c r="AD42" i="360"/>
  <c r="AB42" i="360"/>
  <c r="W42" i="360"/>
  <c r="U42" i="360"/>
  <c r="V42" i="360" s="1"/>
  <c r="P42" i="360"/>
  <c r="N42" i="360"/>
  <c r="R42" i="360" s="1"/>
  <c r="AK40" i="360"/>
  <c r="AI40" i="360"/>
  <c r="AH40" i="360" s="1"/>
  <c r="AD40" i="360"/>
  <c r="AB40" i="360"/>
  <c r="AA40" i="360" s="1"/>
  <c r="W40" i="360"/>
  <c r="U40" i="360"/>
  <c r="Z40" i="360" s="1"/>
  <c r="P40" i="360"/>
  <c r="N40" i="360"/>
  <c r="R40" i="360" s="1"/>
  <c r="AK39" i="360"/>
  <c r="AI39" i="360"/>
  <c r="AN39" i="360" s="1"/>
  <c r="AD39" i="360"/>
  <c r="AB39" i="360"/>
  <c r="AF39" i="360" s="1"/>
  <c r="W39" i="360"/>
  <c r="U39" i="360"/>
  <c r="X39" i="360" s="1"/>
  <c r="P39" i="360"/>
  <c r="N39" i="360"/>
  <c r="S39" i="360" s="1"/>
  <c r="AK38" i="360"/>
  <c r="AI38" i="360"/>
  <c r="AL38" i="360" s="1"/>
  <c r="AD38" i="360"/>
  <c r="AB38" i="360"/>
  <c r="AE38" i="360" s="1"/>
  <c r="W38" i="360"/>
  <c r="U38" i="360"/>
  <c r="V38" i="360" s="1"/>
  <c r="P38" i="360"/>
  <c r="N38" i="360"/>
  <c r="M38" i="360" s="1"/>
  <c r="AK37" i="360"/>
  <c r="AI37" i="360"/>
  <c r="AJ37" i="360" s="1"/>
  <c r="AD37" i="360"/>
  <c r="AB37" i="360"/>
  <c r="AC37" i="360" s="1"/>
  <c r="W37" i="360"/>
  <c r="U37" i="360"/>
  <c r="T37" i="360" s="1"/>
  <c r="P37" i="360"/>
  <c r="N37" i="360"/>
  <c r="M37" i="360" s="1"/>
  <c r="AK35" i="360"/>
  <c r="AI35" i="360"/>
  <c r="AH35" i="360" s="1"/>
  <c r="AD35" i="360"/>
  <c r="AB35" i="360"/>
  <c r="AA35" i="360" s="1"/>
  <c r="W35" i="360"/>
  <c r="U35" i="360"/>
  <c r="Z35" i="360" s="1"/>
  <c r="P35" i="360"/>
  <c r="N35" i="360"/>
  <c r="R35" i="360" s="1"/>
  <c r="AK34" i="360"/>
  <c r="AI34" i="360"/>
  <c r="AN34" i="360" s="1"/>
  <c r="AD34" i="360"/>
  <c r="AB34" i="360"/>
  <c r="AF34" i="360" s="1"/>
  <c r="W34" i="360"/>
  <c r="U34" i="360"/>
  <c r="X34" i="360" s="1"/>
  <c r="P34" i="360"/>
  <c r="N34" i="360"/>
  <c r="S34" i="360" s="1"/>
  <c r="AK33" i="360"/>
  <c r="AI33" i="360"/>
  <c r="AL33" i="360" s="1"/>
  <c r="AD33" i="360"/>
  <c r="AB33" i="360"/>
  <c r="AE33" i="360" s="1"/>
  <c r="W33" i="360"/>
  <c r="U33" i="360"/>
  <c r="V33" i="360" s="1"/>
  <c r="P33" i="360"/>
  <c r="N33" i="360"/>
  <c r="M33" i="360" s="1"/>
  <c r="AK32" i="360"/>
  <c r="AI32" i="360"/>
  <c r="AJ32" i="360" s="1"/>
  <c r="AD32" i="360"/>
  <c r="AB32" i="360"/>
  <c r="AC32" i="360" s="1"/>
  <c r="W32" i="360"/>
  <c r="U32" i="360"/>
  <c r="T32" i="360" s="1"/>
  <c r="P32" i="360"/>
  <c r="N32" i="360"/>
  <c r="M32" i="360" s="1"/>
  <c r="AK31" i="360"/>
  <c r="AI31" i="360"/>
  <c r="AH31" i="360" s="1"/>
  <c r="AD31" i="360"/>
  <c r="AB31" i="360"/>
  <c r="AA31" i="360" s="1"/>
  <c r="W31" i="360"/>
  <c r="U31" i="360"/>
  <c r="Z31" i="360" s="1"/>
  <c r="P31" i="360"/>
  <c r="N31" i="360"/>
  <c r="R31" i="360" s="1"/>
  <c r="AK29" i="360"/>
  <c r="AI29" i="360"/>
  <c r="AN29" i="360" s="1"/>
  <c r="AD29" i="360"/>
  <c r="AB29" i="360"/>
  <c r="AF29" i="360" s="1"/>
  <c r="W29" i="360"/>
  <c r="U29" i="360"/>
  <c r="X29" i="360" s="1"/>
  <c r="P29" i="360"/>
  <c r="N29" i="360"/>
  <c r="O29" i="360" s="1"/>
  <c r="A29" i="360"/>
  <c r="A31" i="360" s="1"/>
  <c r="A32" i="360" s="1"/>
  <c r="A33" i="360" s="1"/>
  <c r="A34" i="360" s="1"/>
  <c r="A35" i="360" s="1"/>
  <c r="A37" i="360" s="1"/>
  <c r="A38" i="360" s="1"/>
  <c r="A39" i="360" s="1"/>
  <c r="A40" i="360" s="1"/>
  <c r="AK28" i="360"/>
  <c r="AI28" i="360"/>
  <c r="AL28" i="360" s="1"/>
  <c r="AD28" i="360"/>
  <c r="AB28" i="360"/>
  <c r="AC28" i="360" s="1"/>
  <c r="W28" i="360"/>
  <c r="U28" i="360"/>
  <c r="V28" i="360" s="1"/>
  <c r="P28" i="360"/>
  <c r="N28" i="360"/>
  <c r="S28" i="360" s="1"/>
  <c r="L17" i="360"/>
  <c r="L16" i="360"/>
  <c r="L14" i="360"/>
  <c r="L13" i="360"/>
  <c r="L12" i="360"/>
  <c r="AK47" i="359"/>
  <c r="AI47" i="359"/>
  <c r="AN47" i="359" s="1"/>
  <c r="AD47" i="359"/>
  <c r="AB47" i="359"/>
  <c r="AF47" i="359" s="1"/>
  <c r="W47" i="359"/>
  <c r="U47" i="359"/>
  <c r="X47" i="359" s="1"/>
  <c r="P47" i="359"/>
  <c r="N47" i="359"/>
  <c r="O47" i="359" s="1"/>
  <c r="AK56" i="359"/>
  <c r="AI56" i="359"/>
  <c r="AN56" i="359" s="1"/>
  <c r="AD56" i="359"/>
  <c r="AB56" i="359"/>
  <c r="AF56" i="359" s="1"/>
  <c r="W56" i="359"/>
  <c r="U56" i="359"/>
  <c r="X56" i="359" s="1"/>
  <c r="P56" i="359"/>
  <c r="N56" i="359"/>
  <c r="R56" i="359" s="1"/>
  <c r="AK55" i="359"/>
  <c r="AI55" i="359"/>
  <c r="AM55" i="359" s="1"/>
  <c r="AD55" i="359"/>
  <c r="AB55" i="359"/>
  <c r="AC55" i="359" s="1"/>
  <c r="W55" i="359"/>
  <c r="U55" i="359"/>
  <c r="Z55" i="359" s="1"/>
  <c r="P55" i="359"/>
  <c r="N55" i="359"/>
  <c r="M55" i="359" s="1"/>
  <c r="AK54" i="359"/>
  <c r="AI54" i="359"/>
  <c r="AH54" i="359" s="1"/>
  <c r="AD54" i="359"/>
  <c r="AB54" i="359"/>
  <c r="AF54" i="359" s="1"/>
  <c r="W54" i="359"/>
  <c r="U54" i="359"/>
  <c r="Z54" i="359" s="1"/>
  <c r="P54" i="359"/>
  <c r="N54" i="359"/>
  <c r="R54" i="359" s="1"/>
  <c r="AK50" i="359"/>
  <c r="AI50" i="359"/>
  <c r="AN50" i="359" s="1"/>
  <c r="AD50" i="359"/>
  <c r="AB50" i="359"/>
  <c r="AF50" i="359" s="1"/>
  <c r="W50" i="359"/>
  <c r="U50" i="359"/>
  <c r="X50" i="359" s="1"/>
  <c r="P50" i="359"/>
  <c r="N50" i="359"/>
  <c r="O50" i="359" s="1"/>
  <c r="AK49" i="359"/>
  <c r="AI49" i="359"/>
  <c r="AN49" i="359" s="1"/>
  <c r="AD49" i="359"/>
  <c r="AB49" i="359"/>
  <c r="AF49" i="359" s="1"/>
  <c r="W49" i="359"/>
  <c r="U49" i="359"/>
  <c r="X49" i="359" s="1"/>
  <c r="P49" i="359"/>
  <c r="N49" i="359"/>
  <c r="O49" i="359" s="1"/>
  <c r="AK48" i="359"/>
  <c r="AI48" i="359"/>
  <c r="AL48" i="359" s="1"/>
  <c r="AD48" i="359"/>
  <c r="AB48" i="359"/>
  <c r="AC48" i="359" s="1"/>
  <c r="W48" i="359"/>
  <c r="U48" i="359"/>
  <c r="V48" i="359" s="1"/>
  <c r="P48" i="359"/>
  <c r="N48" i="359"/>
  <c r="M48" i="359" s="1"/>
  <c r="A48" i="359"/>
  <c r="A49" i="359" s="1"/>
  <c r="AK43" i="359"/>
  <c r="AI43" i="359"/>
  <c r="AN43" i="359" s="1"/>
  <c r="AD43" i="359"/>
  <c r="AB43" i="359"/>
  <c r="AF43" i="359" s="1"/>
  <c r="W43" i="359"/>
  <c r="U43" i="359"/>
  <c r="X43" i="359" s="1"/>
  <c r="P43" i="359"/>
  <c r="N43" i="359"/>
  <c r="O43" i="359" s="1"/>
  <c r="AK42" i="359"/>
  <c r="AI42" i="359"/>
  <c r="AJ42" i="359" s="1"/>
  <c r="AD42" i="359"/>
  <c r="AB42" i="359"/>
  <c r="AE42" i="359" s="1"/>
  <c r="W42" i="359"/>
  <c r="U42" i="359"/>
  <c r="T42" i="359" s="1"/>
  <c r="P42" i="359"/>
  <c r="N42" i="359"/>
  <c r="S42" i="359" s="1"/>
  <c r="AK41" i="359"/>
  <c r="AI41" i="359"/>
  <c r="AN41" i="359" s="1"/>
  <c r="AD41" i="359"/>
  <c r="AB41" i="359"/>
  <c r="AG41" i="359" s="1"/>
  <c r="W41" i="359"/>
  <c r="U41" i="359"/>
  <c r="Y41" i="359" s="1"/>
  <c r="P41" i="359"/>
  <c r="N41" i="359"/>
  <c r="Q41" i="359" s="1"/>
  <c r="AK52" i="359"/>
  <c r="AI52" i="359"/>
  <c r="AJ52" i="359" s="1"/>
  <c r="AD52" i="359"/>
  <c r="AB52" i="359"/>
  <c r="AC52" i="359" s="1"/>
  <c r="W52" i="359"/>
  <c r="U52" i="359"/>
  <c r="V52" i="359" s="1"/>
  <c r="P52" i="359"/>
  <c r="N52" i="359"/>
  <c r="M52" i="359" s="1"/>
  <c r="AK51" i="359"/>
  <c r="AI51" i="359"/>
  <c r="AM51" i="359" s="1"/>
  <c r="AD51" i="359"/>
  <c r="AB51" i="359"/>
  <c r="AA51" i="359" s="1"/>
  <c r="W51" i="359"/>
  <c r="U51" i="359"/>
  <c r="Z51" i="359" s="1"/>
  <c r="P51" i="359"/>
  <c r="N51" i="359"/>
  <c r="S51" i="359" s="1"/>
  <c r="AK46" i="359"/>
  <c r="AI46" i="359"/>
  <c r="AN46" i="359" s="1"/>
  <c r="AD46" i="359"/>
  <c r="AB46" i="359"/>
  <c r="AG46" i="359" s="1"/>
  <c r="W46" i="359"/>
  <c r="U46" i="359"/>
  <c r="Y46" i="359" s="1"/>
  <c r="P46" i="359"/>
  <c r="N46" i="359"/>
  <c r="Q46" i="359" s="1"/>
  <c r="AK45" i="359"/>
  <c r="AI45" i="359"/>
  <c r="AM45" i="359" s="1"/>
  <c r="AD45" i="359"/>
  <c r="AB45" i="359"/>
  <c r="AE45" i="359" s="1"/>
  <c r="W45" i="359"/>
  <c r="U45" i="359"/>
  <c r="V45" i="359" s="1"/>
  <c r="P45" i="359"/>
  <c r="N45" i="359"/>
  <c r="O45" i="359" s="1"/>
  <c r="AK39" i="359"/>
  <c r="AI39" i="359"/>
  <c r="AN39" i="359" s="1"/>
  <c r="AD39" i="359"/>
  <c r="AB39" i="359"/>
  <c r="AC39" i="359" s="1"/>
  <c r="W39" i="359"/>
  <c r="U39" i="359"/>
  <c r="V39" i="359" s="1"/>
  <c r="P39" i="359"/>
  <c r="N39" i="359"/>
  <c r="M39" i="359" s="1"/>
  <c r="AK38" i="359"/>
  <c r="AI38" i="359"/>
  <c r="AM38" i="359" s="1"/>
  <c r="AD38" i="359"/>
  <c r="AB38" i="359"/>
  <c r="AA38" i="359" s="1"/>
  <c r="W38" i="359"/>
  <c r="U38" i="359"/>
  <c r="Z38" i="359" s="1"/>
  <c r="P38" i="359"/>
  <c r="N38" i="359"/>
  <c r="S38" i="359" s="1"/>
  <c r="AK37" i="359"/>
  <c r="AI37" i="359"/>
  <c r="AN37" i="359" s="1"/>
  <c r="AD37" i="359"/>
  <c r="AB37" i="359"/>
  <c r="AG37" i="359" s="1"/>
  <c r="W37" i="359"/>
  <c r="U37" i="359"/>
  <c r="Y37" i="359" s="1"/>
  <c r="P37" i="359"/>
  <c r="N37" i="359"/>
  <c r="Q37" i="359" s="1"/>
  <c r="AK36" i="359"/>
  <c r="AI36" i="359"/>
  <c r="AM36" i="359" s="1"/>
  <c r="AD36" i="359"/>
  <c r="AB36" i="359"/>
  <c r="AE36" i="359" s="1"/>
  <c r="W36" i="359"/>
  <c r="U36" i="359"/>
  <c r="V36" i="359" s="1"/>
  <c r="P36" i="359"/>
  <c r="N36" i="359"/>
  <c r="O36" i="359" s="1"/>
  <c r="AK34" i="359"/>
  <c r="AI34" i="359"/>
  <c r="AN34" i="359" s="1"/>
  <c r="AD34" i="359"/>
  <c r="AB34" i="359"/>
  <c r="AC34" i="359" s="1"/>
  <c r="W34" i="359"/>
  <c r="U34" i="359"/>
  <c r="V34" i="359" s="1"/>
  <c r="P34" i="359"/>
  <c r="N34" i="359"/>
  <c r="M34" i="359" s="1"/>
  <c r="AK33" i="359"/>
  <c r="AI33" i="359"/>
  <c r="AM33" i="359" s="1"/>
  <c r="AD33" i="359"/>
  <c r="AB33" i="359"/>
  <c r="AA33" i="359" s="1"/>
  <c r="W33" i="359"/>
  <c r="U33" i="359"/>
  <c r="Z33" i="359" s="1"/>
  <c r="P33" i="359"/>
  <c r="N33" i="359"/>
  <c r="S33" i="359" s="1"/>
  <c r="AK31" i="359"/>
  <c r="AI31" i="359"/>
  <c r="AN31" i="359" s="1"/>
  <c r="AD31" i="359"/>
  <c r="AB31" i="359"/>
  <c r="AG31" i="359" s="1"/>
  <c r="W31" i="359"/>
  <c r="U31" i="359"/>
  <c r="Y31" i="359" s="1"/>
  <c r="P31" i="359"/>
  <c r="N31" i="359"/>
  <c r="Q31" i="359" s="1"/>
  <c r="AK30" i="359"/>
  <c r="AI30" i="359"/>
  <c r="AM30" i="359" s="1"/>
  <c r="AD30" i="359"/>
  <c r="AB30" i="359"/>
  <c r="AE30" i="359" s="1"/>
  <c r="W30" i="359"/>
  <c r="U30" i="359"/>
  <c r="V30" i="359" s="1"/>
  <c r="P30" i="359"/>
  <c r="N30" i="359"/>
  <c r="O30" i="359" s="1"/>
  <c r="AK29" i="359"/>
  <c r="AI29" i="359"/>
  <c r="AN29" i="359" s="1"/>
  <c r="AD29" i="359"/>
  <c r="AB29" i="359"/>
  <c r="AC29" i="359" s="1"/>
  <c r="W29" i="359"/>
  <c r="U29" i="359"/>
  <c r="V29" i="359" s="1"/>
  <c r="P29" i="359"/>
  <c r="N29" i="359"/>
  <c r="M29" i="359" s="1"/>
  <c r="A29" i="359"/>
  <c r="A30" i="359" s="1"/>
  <c r="A31" i="359" s="1"/>
  <c r="A33" i="359" s="1"/>
  <c r="A34" i="359" s="1"/>
  <c r="A36" i="359" s="1"/>
  <c r="A37" i="359" s="1"/>
  <c r="A38" i="359" s="1"/>
  <c r="A39" i="359" s="1"/>
  <c r="A45" i="359" s="1"/>
  <c r="A46" i="359" s="1"/>
  <c r="A51" i="359" s="1"/>
  <c r="A52" i="359" s="1"/>
  <c r="AK28" i="359"/>
  <c r="AI28" i="359"/>
  <c r="AN28" i="359" s="1"/>
  <c r="AD28" i="359"/>
  <c r="AB28" i="359"/>
  <c r="AA28" i="359" s="1"/>
  <c r="W28" i="359"/>
  <c r="U28" i="359"/>
  <c r="Z28" i="359" s="1"/>
  <c r="P28" i="359"/>
  <c r="N28" i="359"/>
  <c r="S28" i="359" s="1"/>
  <c r="L17" i="359"/>
  <c r="L16" i="359"/>
  <c r="L14" i="359"/>
  <c r="L13" i="359"/>
  <c r="L12" i="359"/>
  <c r="AK59" i="358"/>
  <c r="AI59" i="358"/>
  <c r="AN59" i="358" s="1"/>
  <c r="AD59" i="358"/>
  <c r="AB59" i="358"/>
  <c r="AF59" i="358" s="1"/>
  <c r="W59" i="358"/>
  <c r="U59" i="358"/>
  <c r="X59" i="358" s="1"/>
  <c r="P59" i="358"/>
  <c r="N59" i="358"/>
  <c r="O59" i="358" s="1"/>
  <c r="AK62" i="358"/>
  <c r="AI62" i="358"/>
  <c r="AN62" i="358" s="1"/>
  <c r="AD62" i="358"/>
  <c r="AB62" i="358"/>
  <c r="AF62" i="358" s="1"/>
  <c r="W62" i="358"/>
  <c r="U62" i="358"/>
  <c r="X62" i="358" s="1"/>
  <c r="P62" i="358"/>
  <c r="N62" i="358"/>
  <c r="O62" i="358" s="1"/>
  <c r="AK61" i="358"/>
  <c r="AI61" i="358"/>
  <c r="AJ61" i="358" s="1"/>
  <c r="AD61" i="358"/>
  <c r="AB61" i="358"/>
  <c r="AC61" i="358" s="1"/>
  <c r="W61" i="358"/>
  <c r="U61" i="358"/>
  <c r="T61" i="358" s="1"/>
  <c r="P61" i="358"/>
  <c r="N61" i="358"/>
  <c r="M61" i="358" s="1"/>
  <c r="AK60" i="358"/>
  <c r="AI60" i="358"/>
  <c r="AH60" i="358" s="1"/>
  <c r="AD60" i="358"/>
  <c r="AB60" i="358"/>
  <c r="AF60" i="358" s="1"/>
  <c r="W60" i="358"/>
  <c r="U60" i="358"/>
  <c r="Z60" i="358" s="1"/>
  <c r="P60" i="358"/>
  <c r="N60" i="358"/>
  <c r="R60" i="358" s="1"/>
  <c r="AK58" i="358"/>
  <c r="AI58" i="358"/>
  <c r="AM58" i="358" s="1"/>
  <c r="AD58" i="358"/>
  <c r="AB58" i="358"/>
  <c r="AE58" i="358" s="1"/>
  <c r="W58" i="358"/>
  <c r="U58" i="358"/>
  <c r="T58" i="358" s="1"/>
  <c r="P58" i="358"/>
  <c r="N58" i="358"/>
  <c r="O58" i="358" s="1"/>
  <c r="AK57" i="358"/>
  <c r="AI57" i="358"/>
  <c r="AJ57" i="358" s="1"/>
  <c r="AD57" i="358"/>
  <c r="AB57" i="358"/>
  <c r="AC57" i="358" s="1"/>
  <c r="W57" i="358"/>
  <c r="U57" i="358"/>
  <c r="T57" i="358" s="1"/>
  <c r="P57" i="358"/>
  <c r="N57" i="358"/>
  <c r="R57" i="358" s="1"/>
  <c r="AK56" i="358"/>
  <c r="AI56" i="358"/>
  <c r="AM56" i="358" s="1"/>
  <c r="AD56" i="358"/>
  <c r="AB56" i="358"/>
  <c r="AG56" i="358" s="1"/>
  <c r="W56" i="358"/>
  <c r="U56" i="358"/>
  <c r="Y56" i="358" s="1"/>
  <c r="P56" i="358"/>
  <c r="N56" i="358"/>
  <c r="Q56" i="358" s="1"/>
  <c r="AK54" i="358"/>
  <c r="AI54" i="358"/>
  <c r="AH54" i="358" s="1"/>
  <c r="AD54" i="358"/>
  <c r="AB54" i="358"/>
  <c r="W54" i="358"/>
  <c r="U54" i="358"/>
  <c r="Y54" i="358" s="1"/>
  <c r="P54" i="358"/>
  <c r="N54" i="358"/>
  <c r="Q54" i="358" s="1"/>
  <c r="AK53" i="358"/>
  <c r="AI53" i="358"/>
  <c r="AM53" i="358" s="1"/>
  <c r="AD53" i="358"/>
  <c r="AB53" i="358"/>
  <c r="AE53" i="358" s="1"/>
  <c r="W53" i="358"/>
  <c r="U53" i="358"/>
  <c r="Y53" i="358" s="1"/>
  <c r="P53" i="358"/>
  <c r="N53" i="358"/>
  <c r="O53" i="358" s="1"/>
  <c r="AK52" i="358"/>
  <c r="AI52" i="358"/>
  <c r="AM52" i="358" s="1"/>
  <c r="AD52" i="358"/>
  <c r="AB52" i="358"/>
  <c r="AC52" i="358" s="1"/>
  <c r="W52" i="358"/>
  <c r="U52" i="358"/>
  <c r="T52" i="358" s="1"/>
  <c r="P52" i="358"/>
  <c r="N52" i="358"/>
  <c r="AK51" i="358"/>
  <c r="AI51" i="358"/>
  <c r="AL51" i="358" s="1"/>
  <c r="AD51" i="358"/>
  <c r="AB51" i="358"/>
  <c r="W51" i="358"/>
  <c r="U51" i="358"/>
  <c r="Y51" i="358" s="1"/>
  <c r="P51" i="358"/>
  <c r="N51" i="358"/>
  <c r="AK49" i="358"/>
  <c r="AI49" i="358"/>
  <c r="AM49" i="358" s="1"/>
  <c r="AD49" i="358"/>
  <c r="AB49" i="358"/>
  <c r="AA49" i="358" s="1"/>
  <c r="W49" i="358"/>
  <c r="U49" i="358"/>
  <c r="Y49" i="358" s="1"/>
  <c r="P49" i="358"/>
  <c r="N49" i="358"/>
  <c r="R49" i="358" s="1"/>
  <c r="AK48" i="358"/>
  <c r="AI48" i="358"/>
  <c r="AM48" i="358" s="1"/>
  <c r="AD48" i="358"/>
  <c r="AB48" i="358"/>
  <c r="AF48" i="358" s="1"/>
  <c r="W48" i="358"/>
  <c r="U48" i="358"/>
  <c r="V48" i="358" s="1"/>
  <c r="P48" i="358"/>
  <c r="N48" i="358"/>
  <c r="R48" i="358" s="1"/>
  <c r="AK47" i="358"/>
  <c r="AI47" i="358"/>
  <c r="AN47" i="358" s="1"/>
  <c r="AD47" i="358"/>
  <c r="AB47" i="358"/>
  <c r="AE47" i="358" s="1"/>
  <c r="W47" i="358"/>
  <c r="U47" i="358"/>
  <c r="Z47" i="358" s="1"/>
  <c r="P47" i="358"/>
  <c r="N47" i="358"/>
  <c r="R47" i="358" s="1"/>
  <c r="A47" i="358"/>
  <c r="A48" i="358" s="1"/>
  <c r="A49" i="358" s="1"/>
  <c r="A51" i="358" s="1"/>
  <c r="A52" i="358" s="1"/>
  <c r="A53" i="358" s="1"/>
  <c r="A54" i="358" s="1"/>
  <c r="AK46" i="358"/>
  <c r="AI46" i="358"/>
  <c r="AH46" i="358" s="1"/>
  <c r="AD46" i="358"/>
  <c r="AB46" i="358"/>
  <c r="AF46" i="358" s="1"/>
  <c r="W46" i="358"/>
  <c r="U46" i="358"/>
  <c r="Y46" i="358" s="1"/>
  <c r="P46" i="358"/>
  <c r="N46" i="358"/>
  <c r="M46" i="358" s="1"/>
  <c r="AK45" i="358"/>
  <c r="AI45" i="358"/>
  <c r="AH45" i="358" s="1"/>
  <c r="AD45" i="358"/>
  <c r="AB45" i="358"/>
  <c r="AF45" i="358" s="1"/>
  <c r="W45" i="358"/>
  <c r="U45" i="358"/>
  <c r="P45" i="358"/>
  <c r="N45" i="358"/>
  <c r="S45" i="358" s="1"/>
  <c r="AK44" i="358"/>
  <c r="AI44" i="358"/>
  <c r="AM44" i="358" s="1"/>
  <c r="AD44" i="358"/>
  <c r="AB44" i="358"/>
  <c r="AF44" i="358" s="1"/>
  <c r="W44" i="358"/>
  <c r="U44" i="358"/>
  <c r="T44" i="358" s="1"/>
  <c r="P44" i="358"/>
  <c r="N44" i="358"/>
  <c r="R44" i="358" s="1"/>
  <c r="AK43" i="358"/>
  <c r="AI43" i="358"/>
  <c r="AM43" i="358" s="1"/>
  <c r="AD43" i="358"/>
  <c r="AB43" i="358"/>
  <c r="AF43" i="358" s="1"/>
  <c r="W43" i="358"/>
  <c r="U43" i="358"/>
  <c r="T43" i="358" s="1"/>
  <c r="P43" i="358"/>
  <c r="N43" i="358"/>
  <c r="M43" i="358" s="1"/>
  <c r="AK42" i="358"/>
  <c r="AI42" i="358"/>
  <c r="AH42" i="358" s="1"/>
  <c r="AD42" i="358"/>
  <c r="AB42" i="358"/>
  <c r="AA42" i="358" s="1"/>
  <c r="W42" i="358"/>
  <c r="U42" i="358"/>
  <c r="V42" i="358" s="1"/>
  <c r="P42" i="358"/>
  <c r="N42" i="358"/>
  <c r="S42" i="358" s="1"/>
  <c r="AK41" i="358"/>
  <c r="AI41" i="358"/>
  <c r="AN41" i="358" s="1"/>
  <c r="AD41" i="358"/>
  <c r="AB41" i="358"/>
  <c r="AG41" i="358" s="1"/>
  <c r="W41" i="358"/>
  <c r="U41" i="358"/>
  <c r="X41" i="358" s="1"/>
  <c r="P41" i="358"/>
  <c r="N41" i="358"/>
  <c r="O41" i="358" s="1"/>
  <c r="AK40" i="358"/>
  <c r="AI40" i="358"/>
  <c r="AL40" i="358" s="1"/>
  <c r="AD40" i="358"/>
  <c r="AB40" i="358"/>
  <c r="AC40" i="358" s="1"/>
  <c r="W40" i="358"/>
  <c r="U40" i="358"/>
  <c r="Z40" i="358" s="1"/>
  <c r="P40" i="358"/>
  <c r="N40" i="358"/>
  <c r="M40" i="358" s="1"/>
  <c r="AK39" i="358"/>
  <c r="AI39" i="358"/>
  <c r="AH39" i="358" s="1"/>
  <c r="AD39" i="358"/>
  <c r="AB39" i="358"/>
  <c r="AA39" i="358" s="1"/>
  <c r="W39" i="358"/>
  <c r="U39" i="358"/>
  <c r="T39" i="358" s="1"/>
  <c r="P39" i="358"/>
  <c r="N39" i="358"/>
  <c r="M39" i="358" s="1"/>
  <c r="AK37" i="358"/>
  <c r="AI37" i="358"/>
  <c r="AH37" i="358" s="1"/>
  <c r="AD37" i="358"/>
  <c r="AB37" i="358"/>
  <c r="AA37" i="358" s="1"/>
  <c r="W37" i="358"/>
  <c r="U37" i="358"/>
  <c r="Z37" i="358" s="1"/>
  <c r="P37" i="358"/>
  <c r="N37" i="358"/>
  <c r="S37" i="358" s="1"/>
  <c r="AK36" i="358"/>
  <c r="AI36" i="358"/>
  <c r="AN36" i="358" s="1"/>
  <c r="AD36" i="358"/>
  <c r="AB36" i="358"/>
  <c r="AG36" i="358" s="1"/>
  <c r="W36" i="358"/>
  <c r="U36" i="358"/>
  <c r="Z36" i="358" s="1"/>
  <c r="P36" i="358"/>
  <c r="N36" i="358"/>
  <c r="Q36" i="358" s="1"/>
  <c r="AK35" i="358"/>
  <c r="AI35" i="358"/>
  <c r="AJ35" i="358" s="1"/>
  <c r="AD35" i="358"/>
  <c r="AB35" i="358"/>
  <c r="AE35" i="358" s="1"/>
  <c r="W35" i="358"/>
  <c r="U35" i="358"/>
  <c r="Y35" i="358" s="1"/>
  <c r="P35" i="358"/>
  <c r="N35" i="358"/>
  <c r="M35" i="358" s="1"/>
  <c r="AK34" i="358"/>
  <c r="AI34" i="358"/>
  <c r="AJ34" i="358" s="1"/>
  <c r="AD34" i="358"/>
  <c r="AB34" i="358"/>
  <c r="AA34" i="358" s="1"/>
  <c r="W34" i="358"/>
  <c r="U34" i="358"/>
  <c r="T34" i="358" s="1"/>
  <c r="P34" i="358"/>
  <c r="N34" i="358"/>
  <c r="M34" i="358" s="1"/>
  <c r="AK33" i="358"/>
  <c r="AI33" i="358"/>
  <c r="AH33" i="358" s="1"/>
  <c r="AD33" i="358"/>
  <c r="AB33" i="358"/>
  <c r="AA33" i="358" s="1"/>
  <c r="W33" i="358"/>
  <c r="U33" i="358"/>
  <c r="Z33" i="358" s="1"/>
  <c r="P33" i="358"/>
  <c r="N33" i="358"/>
  <c r="S33" i="358" s="1"/>
  <c r="AK31" i="358"/>
  <c r="AI31" i="358"/>
  <c r="AN31" i="358" s="1"/>
  <c r="AD31" i="358"/>
  <c r="AB31" i="358"/>
  <c r="AE31" i="358" s="1"/>
  <c r="W31" i="358"/>
  <c r="U31" i="358"/>
  <c r="Y31" i="358" s="1"/>
  <c r="P31" i="358"/>
  <c r="N31" i="358"/>
  <c r="M31" i="358" s="1"/>
  <c r="AK30" i="358"/>
  <c r="AI30" i="358"/>
  <c r="AL30" i="358" s="1"/>
  <c r="AD30" i="358"/>
  <c r="AB30" i="358"/>
  <c r="AA30" i="358" s="1"/>
  <c r="W30" i="358"/>
  <c r="U30" i="358"/>
  <c r="T30" i="358" s="1"/>
  <c r="P30" i="358"/>
  <c r="N30" i="358"/>
  <c r="M30" i="358" s="1"/>
  <c r="AK29" i="358"/>
  <c r="AI29" i="358"/>
  <c r="AH29" i="358" s="1"/>
  <c r="AD29" i="358"/>
  <c r="AB29" i="358"/>
  <c r="AA29" i="358" s="1"/>
  <c r="W29" i="358"/>
  <c r="U29" i="358"/>
  <c r="Z29" i="358" s="1"/>
  <c r="P29" i="358"/>
  <c r="N29" i="358"/>
  <c r="S29" i="358" s="1"/>
  <c r="A29" i="358"/>
  <c r="A30" i="358" s="1"/>
  <c r="A31" i="358" s="1"/>
  <c r="A33" i="358" s="1"/>
  <c r="A34" i="358" s="1"/>
  <c r="A35" i="358" s="1"/>
  <c r="A36" i="358" s="1"/>
  <c r="A37" i="358" s="1"/>
  <c r="A39" i="358" s="1"/>
  <c r="A40" i="358" s="1"/>
  <c r="A41" i="358" s="1"/>
  <c r="A42" i="358" s="1"/>
  <c r="A43" i="358" s="1"/>
  <c r="A44" i="358" s="1"/>
  <c r="AK28" i="358"/>
  <c r="AI28" i="358"/>
  <c r="AN28" i="358" s="1"/>
  <c r="AD28" i="358"/>
  <c r="AB28" i="358"/>
  <c r="AG28" i="358" s="1"/>
  <c r="W28" i="358"/>
  <c r="U28" i="358"/>
  <c r="T28" i="358" s="1"/>
  <c r="P28" i="358"/>
  <c r="N28" i="358"/>
  <c r="Q28" i="358" s="1"/>
  <c r="L17" i="358"/>
  <c r="L16" i="358"/>
  <c r="L14" i="358"/>
  <c r="L13" i="358"/>
  <c r="L12" i="358"/>
  <c r="AK83" i="357"/>
  <c r="AI83" i="357"/>
  <c r="AN83" i="357" s="1"/>
  <c r="AD83" i="357"/>
  <c r="AB83" i="357"/>
  <c r="AF83" i="357" s="1"/>
  <c r="W83" i="357"/>
  <c r="U83" i="357"/>
  <c r="X83" i="357" s="1"/>
  <c r="P83" i="357"/>
  <c r="N83" i="357"/>
  <c r="O83" i="357" s="1"/>
  <c r="AK82" i="357"/>
  <c r="AI82" i="357"/>
  <c r="AJ82" i="357" s="1"/>
  <c r="AD82" i="357"/>
  <c r="AB82" i="357"/>
  <c r="AC82" i="357" s="1"/>
  <c r="W82" i="357"/>
  <c r="U82" i="357"/>
  <c r="T82" i="357" s="1"/>
  <c r="P82" i="357"/>
  <c r="N82" i="357"/>
  <c r="M82" i="357" s="1"/>
  <c r="AK81" i="357"/>
  <c r="AI81" i="357"/>
  <c r="AH81" i="357" s="1"/>
  <c r="AD81" i="357"/>
  <c r="AB81" i="357"/>
  <c r="AG81" i="357" s="1"/>
  <c r="W81" i="357"/>
  <c r="U81" i="357"/>
  <c r="Z81" i="357" s="1"/>
  <c r="P81" i="357"/>
  <c r="N81" i="357"/>
  <c r="R81" i="357" s="1"/>
  <c r="AK80" i="357"/>
  <c r="AI80" i="357"/>
  <c r="AM80" i="357" s="1"/>
  <c r="AD80" i="357"/>
  <c r="AB80" i="357"/>
  <c r="AE80" i="357" s="1"/>
  <c r="W80" i="357"/>
  <c r="U80" i="357"/>
  <c r="T80" i="357" s="1"/>
  <c r="P80" i="357"/>
  <c r="N80" i="357"/>
  <c r="O80" i="357" s="1"/>
  <c r="AK75" i="357"/>
  <c r="AI75" i="357"/>
  <c r="AN75" i="357" s="1"/>
  <c r="AD75" i="357"/>
  <c r="AB75" i="357"/>
  <c r="AF75" i="357" s="1"/>
  <c r="W75" i="357"/>
  <c r="U75" i="357"/>
  <c r="X75" i="357" s="1"/>
  <c r="P75" i="357"/>
  <c r="N75" i="357"/>
  <c r="O75" i="357" s="1"/>
  <c r="AK78" i="357"/>
  <c r="AI78" i="357"/>
  <c r="AN78" i="357" s="1"/>
  <c r="AD78" i="357"/>
  <c r="AB78" i="357"/>
  <c r="AF78" i="357" s="1"/>
  <c r="W78" i="357"/>
  <c r="U78" i="357"/>
  <c r="X78" i="357" s="1"/>
  <c r="P78" i="357"/>
  <c r="N78" i="357"/>
  <c r="O78" i="357" s="1"/>
  <c r="AK77" i="357"/>
  <c r="AI77" i="357"/>
  <c r="AJ77" i="357" s="1"/>
  <c r="AD77" i="357"/>
  <c r="AB77" i="357"/>
  <c r="AC77" i="357" s="1"/>
  <c r="W77" i="357"/>
  <c r="U77" i="357"/>
  <c r="Z77" i="357" s="1"/>
  <c r="P77" i="357"/>
  <c r="N77" i="357"/>
  <c r="M77" i="357" s="1"/>
  <c r="AK76" i="357"/>
  <c r="AI76" i="357"/>
  <c r="AH76" i="357" s="1"/>
  <c r="AD76" i="357"/>
  <c r="AB76" i="357"/>
  <c r="AG76" i="357" s="1"/>
  <c r="W76" i="357"/>
  <c r="U76" i="357"/>
  <c r="Z76" i="357" s="1"/>
  <c r="P76" i="357"/>
  <c r="N76" i="357"/>
  <c r="R76" i="357" s="1"/>
  <c r="AK74" i="357"/>
  <c r="AI74" i="357"/>
  <c r="AM74" i="357" s="1"/>
  <c r="AD74" i="357"/>
  <c r="AB74" i="357"/>
  <c r="AE74" i="357" s="1"/>
  <c r="W74" i="357"/>
  <c r="U74" i="357"/>
  <c r="T74" i="357" s="1"/>
  <c r="P74" i="357"/>
  <c r="N74" i="357"/>
  <c r="O74" i="357" s="1"/>
  <c r="AK73" i="357"/>
  <c r="AI73" i="357"/>
  <c r="AJ73" i="357" s="1"/>
  <c r="AD73" i="357"/>
  <c r="AB73" i="357"/>
  <c r="AF73" i="357" s="1"/>
  <c r="W73" i="357"/>
  <c r="U73" i="357"/>
  <c r="T73" i="357" s="1"/>
  <c r="P73" i="357"/>
  <c r="N73" i="357"/>
  <c r="S73" i="357" s="1"/>
  <c r="AK72" i="357"/>
  <c r="AI72" i="357"/>
  <c r="AN72" i="357" s="1"/>
  <c r="AD72" i="357"/>
  <c r="AB72" i="357"/>
  <c r="AG72" i="357" s="1"/>
  <c r="W72" i="357"/>
  <c r="U72" i="357"/>
  <c r="X72" i="357" s="1"/>
  <c r="P72" i="357"/>
  <c r="N72" i="357"/>
  <c r="O72" i="357" s="1"/>
  <c r="AK56" i="357"/>
  <c r="AI56" i="357"/>
  <c r="AN56" i="357" s="1"/>
  <c r="AD56" i="357"/>
  <c r="AB56" i="357"/>
  <c r="AF56" i="357" s="1"/>
  <c r="W56" i="357"/>
  <c r="U56" i="357"/>
  <c r="X56" i="357" s="1"/>
  <c r="P56" i="357"/>
  <c r="N56" i="357"/>
  <c r="O56" i="357" s="1"/>
  <c r="AK55" i="357"/>
  <c r="AI55" i="357"/>
  <c r="AJ55" i="357" s="1"/>
  <c r="AD55" i="357"/>
  <c r="AB55" i="357"/>
  <c r="AC55" i="357" s="1"/>
  <c r="W55" i="357"/>
  <c r="U55" i="357"/>
  <c r="T55" i="357" s="1"/>
  <c r="P55" i="357"/>
  <c r="N55" i="357"/>
  <c r="M55" i="357" s="1"/>
  <c r="AK54" i="357"/>
  <c r="AI54" i="357"/>
  <c r="AH54" i="357" s="1"/>
  <c r="AD54" i="357"/>
  <c r="AB54" i="357"/>
  <c r="AE54" i="357" s="1"/>
  <c r="W54" i="357"/>
  <c r="U54" i="357"/>
  <c r="Z54" i="357" s="1"/>
  <c r="P54" i="357"/>
  <c r="N54" i="357"/>
  <c r="R54" i="357" s="1"/>
  <c r="AK53" i="357"/>
  <c r="AI53" i="357"/>
  <c r="AM53" i="357" s="1"/>
  <c r="AD53" i="357"/>
  <c r="AB53" i="357"/>
  <c r="AE53" i="357" s="1"/>
  <c r="W53" i="357"/>
  <c r="U53" i="357"/>
  <c r="V53" i="357" s="1"/>
  <c r="P53" i="357"/>
  <c r="N53" i="357"/>
  <c r="O53" i="357" s="1"/>
  <c r="AK51" i="357"/>
  <c r="AI51" i="357"/>
  <c r="AN51" i="357" s="1"/>
  <c r="AD51" i="357"/>
  <c r="AB51" i="357"/>
  <c r="AF51" i="357" s="1"/>
  <c r="W51" i="357"/>
  <c r="U51" i="357"/>
  <c r="X51" i="357" s="1"/>
  <c r="P51" i="357"/>
  <c r="N51" i="357"/>
  <c r="O51" i="357" s="1"/>
  <c r="AK50" i="357"/>
  <c r="AI50" i="357"/>
  <c r="AH50" i="357" s="1"/>
  <c r="AD50" i="357"/>
  <c r="AB50" i="357"/>
  <c r="AG50" i="357" s="1"/>
  <c r="W50" i="357"/>
  <c r="U50" i="357"/>
  <c r="Z50" i="357" s="1"/>
  <c r="P50" i="357"/>
  <c r="N50" i="357"/>
  <c r="R50" i="357" s="1"/>
  <c r="AK49" i="357"/>
  <c r="AI49" i="357"/>
  <c r="AM49" i="357" s="1"/>
  <c r="AD49" i="357"/>
  <c r="AB49" i="357"/>
  <c r="AE49" i="357" s="1"/>
  <c r="W49" i="357"/>
  <c r="U49" i="357"/>
  <c r="Z49" i="357" s="1"/>
  <c r="P49" i="357"/>
  <c r="N49" i="357"/>
  <c r="O49" i="357" s="1"/>
  <c r="AK48" i="357"/>
  <c r="AI48" i="357"/>
  <c r="AJ48" i="357" s="1"/>
  <c r="AD48" i="357"/>
  <c r="AB48" i="357"/>
  <c r="AG48" i="357" s="1"/>
  <c r="W48" i="357"/>
  <c r="U48" i="357"/>
  <c r="T48" i="357" s="1"/>
  <c r="P48" i="357"/>
  <c r="N48" i="357"/>
  <c r="S48" i="357" s="1"/>
  <c r="AK47" i="357"/>
  <c r="AI47" i="357"/>
  <c r="AN47" i="357" s="1"/>
  <c r="AD47" i="357"/>
  <c r="AB47" i="357"/>
  <c r="AG47" i="357" s="1"/>
  <c r="W47" i="357"/>
  <c r="U47" i="357"/>
  <c r="Y47" i="357" s="1"/>
  <c r="P47" i="357"/>
  <c r="N47" i="357"/>
  <c r="Q47" i="357" s="1"/>
  <c r="AK40" i="357"/>
  <c r="AI40" i="357"/>
  <c r="AN40" i="357" s="1"/>
  <c r="AD40" i="357"/>
  <c r="AB40" i="357"/>
  <c r="AA40" i="357" s="1"/>
  <c r="W40" i="357"/>
  <c r="U40" i="357"/>
  <c r="X40" i="357" s="1"/>
  <c r="P40" i="357"/>
  <c r="N40" i="357"/>
  <c r="R40" i="357" s="1"/>
  <c r="AK39" i="357"/>
  <c r="AI39" i="357"/>
  <c r="AM39" i="357" s="1"/>
  <c r="AD39" i="357"/>
  <c r="AB39" i="357"/>
  <c r="AE39" i="357" s="1"/>
  <c r="W39" i="357"/>
  <c r="U39" i="357"/>
  <c r="T39" i="357" s="1"/>
  <c r="P39" i="357"/>
  <c r="N39" i="357"/>
  <c r="O39" i="357" s="1"/>
  <c r="AK38" i="357"/>
  <c r="AI38" i="357"/>
  <c r="AJ38" i="357" s="1"/>
  <c r="AD38" i="357"/>
  <c r="AB38" i="357"/>
  <c r="AG38" i="357" s="1"/>
  <c r="W38" i="357"/>
  <c r="U38" i="357"/>
  <c r="T38" i="357" s="1"/>
  <c r="P38" i="357"/>
  <c r="N38" i="357"/>
  <c r="R38" i="357" s="1"/>
  <c r="AK37" i="357"/>
  <c r="AI37" i="357"/>
  <c r="AM37" i="357" s="1"/>
  <c r="AD37" i="357"/>
  <c r="AB37" i="357"/>
  <c r="AG37" i="357" s="1"/>
  <c r="W37" i="357"/>
  <c r="U37" i="357"/>
  <c r="Y37" i="357" s="1"/>
  <c r="P37" i="357"/>
  <c r="N37" i="357"/>
  <c r="Q37" i="357" s="1"/>
  <c r="AK70" i="357"/>
  <c r="AI70" i="357"/>
  <c r="AM70" i="357" s="1"/>
  <c r="AD70" i="357"/>
  <c r="AB70" i="357"/>
  <c r="AC70" i="357" s="1"/>
  <c r="W70" i="357"/>
  <c r="U70" i="357"/>
  <c r="V70" i="357" s="1"/>
  <c r="P70" i="357"/>
  <c r="N70" i="357"/>
  <c r="M70" i="357" s="1"/>
  <c r="AK69" i="357"/>
  <c r="AI69" i="357"/>
  <c r="AJ69" i="357" s="1"/>
  <c r="AD69" i="357"/>
  <c r="AB69" i="357"/>
  <c r="AA69" i="357" s="1"/>
  <c r="W69" i="357"/>
  <c r="U69" i="357"/>
  <c r="Y69" i="357" s="1"/>
  <c r="P69" i="357"/>
  <c r="N69" i="357"/>
  <c r="Q69" i="357" s="1"/>
  <c r="AK68" i="357"/>
  <c r="AI68" i="357"/>
  <c r="AM68" i="357" s="1"/>
  <c r="AD68" i="357"/>
  <c r="AB68" i="357"/>
  <c r="AE68" i="357" s="1"/>
  <c r="W68" i="357"/>
  <c r="U68" i="357"/>
  <c r="Z68" i="357" s="1"/>
  <c r="P68" i="357"/>
  <c r="N68" i="357"/>
  <c r="O68" i="357" s="1"/>
  <c r="AK67" i="357"/>
  <c r="AI67" i="357"/>
  <c r="AJ67" i="357" s="1"/>
  <c r="AD67" i="357"/>
  <c r="AB67" i="357"/>
  <c r="AC67" i="357" s="1"/>
  <c r="W67" i="357"/>
  <c r="U67" i="357"/>
  <c r="Y67" i="357" s="1"/>
  <c r="P67" i="357"/>
  <c r="N67" i="357"/>
  <c r="R67" i="357" s="1"/>
  <c r="AK65" i="357"/>
  <c r="AI65" i="357"/>
  <c r="AM65" i="357" s="1"/>
  <c r="AD65" i="357"/>
  <c r="AB65" i="357"/>
  <c r="W65" i="357"/>
  <c r="U65" i="357"/>
  <c r="V65" i="357" s="1"/>
  <c r="P65" i="357"/>
  <c r="N65" i="357"/>
  <c r="M65" i="357" s="1"/>
  <c r="AK64" i="357"/>
  <c r="AI64" i="357"/>
  <c r="AH64" i="357" s="1"/>
  <c r="AD64" i="357"/>
  <c r="AB64" i="357"/>
  <c r="W64" i="357"/>
  <c r="U64" i="357"/>
  <c r="Y64" i="357" s="1"/>
  <c r="P64" i="357"/>
  <c r="N64" i="357"/>
  <c r="S64" i="357" s="1"/>
  <c r="AK62" i="357"/>
  <c r="AI62" i="357"/>
  <c r="AM62" i="357" s="1"/>
  <c r="AD62" i="357"/>
  <c r="AB62" i="357"/>
  <c r="AG62" i="357" s="1"/>
  <c r="W62" i="357"/>
  <c r="U62" i="357"/>
  <c r="V62" i="357" s="1"/>
  <c r="P62" i="357"/>
  <c r="N62" i="357"/>
  <c r="R62" i="357" s="1"/>
  <c r="AK61" i="357"/>
  <c r="AI61" i="357"/>
  <c r="AN61" i="357" s="1"/>
  <c r="AD61" i="357"/>
  <c r="AB61" i="357"/>
  <c r="W61" i="357"/>
  <c r="U61" i="357"/>
  <c r="Y61" i="357" s="1"/>
  <c r="P61" i="357"/>
  <c r="N61" i="357"/>
  <c r="R61" i="357" s="1"/>
  <c r="AK60" i="357"/>
  <c r="AI60" i="357"/>
  <c r="AM60" i="357" s="1"/>
  <c r="AD60" i="357"/>
  <c r="AB60" i="357"/>
  <c r="AC60" i="357" s="1"/>
  <c r="W60" i="357"/>
  <c r="U60" i="357"/>
  <c r="Y60" i="357" s="1"/>
  <c r="P60" i="357"/>
  <c r="N60" i="357"/>
  <c r="R60" i="357" s="1"/>
  <c r="A60" i="357"/>
  <c r="A61" i="357" s="1"/>
  <c r="A62" i="357" s="1"/>
  <c r="A64" i="357" s="1"/>
  <c r="A65" i="357" s="1"/>
  <c r="A67" i="357" s="1"/>
  <c r="A68" i="357" s="1"/>
  <c r="A69" i="357" s="1"/>
  <c r="A70" i="357" s="1"/>
  <c r="AK59" i="357"/>
  <c r="AI59" i="357"/>
  <c r="AM59" i="357" s="1"/>
  <c r="AD59" i="357"/>
  <c r="AB59" i="357"/>
  <c r="AA59" i="357" s="1"/>
  <c r="W59" i="357"/>
  <c r="U59" i="357"/>
  <c r="Y59" i="357" s="1"/>
  <c r="P59" i="357"/>
  <c r="N59" i="357"/>
  <c r="AK58" i="357"/>
  <c r="AI58" i="357"/>
  <c r="AM58" i="357" s="1"/>
  <c r="AD58" i="357"/>
  <c r="AB58" i="357"/>
  <c r="AC58" i="357" s="1"/>
  <c r="W58" i="357"/>
  <c r="U58" i="357"/>
  <c r="T58" i="357" s="1"/>
  <c r="P58" i="357"/>
  <c r="N58" i="357"/>
  <c r="R58" i="357" s="1"/>
  <c r="AK45" i="357"/>
  <c r="AI45" i="357"/>
  <c r="AN45" i="357" s="1"/>
  <c r="AD45" i="357"/>
  <c r="AB45" i="357"/>
  <c r="AF45" i="357" s="1"/>
  <c r="W45" i="357"/>
  <c r="U45" i="357"/>
  <c r="X45" i="357" s="1"/>
  <c r="P45" i="357"/>
  <c r="N45" i="357"/>
  <c r="O45" i="357" s="1"/>
  <c r="AK44" i="357"/>
  <c r="AI44" i="357"/>
  <c r="AL44" i="357" s="1"/>
  <c r="AD44" i="357"/>
  <c r="AB44" i="357"/>
  <c r="AC44" i="357" s="1"/>
  <c r="W44" i="357"/>
  <c r="U44" i="357"/>
  <c r="Z44" i="357" s="1"/>
  <c r="P44" i="357"/>
  <c r="N44" i="357"/>
  <c r="M44" i="357" s="1"/>
  <c r="AK43" i="357"/>
  <c r="AI43" i="357"/>
  <c r="AN43" i="357" s="1"/>
  <c r="AD43" i="357"/>
  <c r="AB43" i="357"/>
  <c r="AA43" i="357" s="1"/>
  <c r="W43" i="357"/>
  <c r="U43" i="357"/>
  <c r="T43" i="357" s="1"/>
  <c r="P43" i="357"/>
  <c r="N43" i="357"/>
  <c r="S43" i="357" s="1"/>
  <c r="AK42" i="357"/>
  <c r="AI42" i="357"/>
  <c r="AH42" i="357" s="1"/>
  <c r="AD42" i="357"/>
  <c r="AB42" i="357"/>
  <c r="AG42" i="357" s="1"/>
  <c r="W42" i="357"/>
  <c r="U42" i="357"/>
  <c r="Z42" i="357" s="1"/>
  <c r="P42" i="357"/>
  <c r="N42" i="357"/>
  <c r="R42" i="357" s="1"/>
  <c r="AK35" i="357"/>
  <c r="AI35" i="357"/>
  <c r="AN35" i="357" s="1"/>
  <c r="AD35" i="357"/>
  <c r="AB35" i="357"/>
  <c r="AF35" i="357" s="1"/>
  <c r="W35" i="357"/>
  <c r="U35" i="357"/>
  <c r="X35" i="357" s="1"/>
  <c r="P35" i="357"/>
  <c r="N35" i="357"/>
  <c r="O35" i="357" s="1"/>
  <c r="AK34" i="357"/>
  <c r="AI34" i="357"/>
  <c r="AL34" i="357" s="1"/>
  <c r="AD34" i="357"/>
  <c r="AB34" i="357"/>
  <c r="AC34" i="357" s="1"/>
  <c r="W34" i="357"/>
  <c r="U34" i="357"/>
  <c r="T34" i="357" s="1"/>
  <c r="P34" i="357"/>
  <c r="N34" i="357"/>
  <c r="M34" i="357" s="1"/>
  <c r="AK33" i="357"/>
  <c r="AI33" i="357"/>
  <c r="AL33" i="357" s="1"/>
  <c r="AD33" i="357"/>
  <c r="AB33" i="357"/>
  <c r="AA33" i="357" s="1"/>
  <c r="W33" i="357"/>
  <c r="U33" i="357"/>
  <c r="T33" i="357" s="1"/>
  <c r="P33" i="357"/>
  <c r="N33" i="357"/>
  <c r="S33" i="357" s="1"/>
  <c r="AK32" i="357"/>
  <c r="AI32" i="357"/>
  <c r="AH32" i="357" s="1"/>
  <c r="AD32" i="357"/>
  <c r="AB32" i="357"/>
  <c r="AG32" i="357" s="1"/>
  <c r="W32" i="357"/>
  <c r="U32" i="357"/>
  <c r="Z32" i="357" s="1"/>
  <c r="P32" i="357"/>
  <c r="N32" i="357"/>
  <c r="R32" i="357" s="1"/>
  <c r="AK30" i="357"/>
  <c r="AI30" i="357"/>
  <c r="AN30" i="357" s="1"/>
  <c r="AD30" i="357"/>
  <c r="AB30" i="357"/>
  <c r="AF30" i="357" s="1"/>
  <c r="W30" i="357"/>
  <c r="U30" i="357"/>
  <c r="X30" i="357" s="1"/>
  <c r="P30" i="357"/>
  <c r="N30" i="357"/>
  <c r="O30" i="357" s="1"/>
  <c r="AK29" i="357"/>
  <c r="AI29" i="357"/>
  <c r="AL29" i="357" s="1"/>
  <c r="AD29" i="357"/>
  <c r="AB29" i="357"/>
  <c r="AC29" i="357" s="1"/>
  <c r="W29" i="357"/>
  <c r="U29" i="357"/>
  <c r="T29" i="357" s="1"/>
  <c r="P29" i="357"/>
  <c r="N29" i="357"/>
  <c r="M29" i="357" s="1"/>
  <c r="A29" i="357"/>
  <c r="A30" i="357" s="1"/>
  <c r="A32" i="357" s="1"/>
  <c r="A33" i="357" s="1"/>
  <c r="A34" i="357" s="1"/>
  <c r="A35" i="357" s="1"/>
  <c r="A42" i="357" s="1"/>
  <c r="A43" i="357" s="1"/>
  <c r="A44" i="357" s="1"/>
  <c r="A45" i="357" s="1"/>
  <c r="AK28" i="357"/>
  <c r="AI28" i="357"/>
  <c r="AN28" i="357" s="1"/>
  <c r="AD28" i="357"/>
  <c r="AB28" i="357"/>
  <c r="AA28" i="357" s="1"/>
  <c r="W28" i="357"/>
  <c r="U28" i="357"/>
  <c r="T28" i="357" s="1"/>
  <c r="P28" i="357"/>
  <c r="N28" i="357"/>
  <c r="S28" i="357" s="1"/>
  <c r="L17" i="357"/>
  <c r="L16" i="357"/>
  <c r="L14" i="357"/>
  <c r="L13" i="357"/>
  <c r="L12" i="357"/>
  <c r="AK80" i="355"/>
  <c r="AI80" i="355"/>
  <c r="AN80" i="355" s="1"/>
  <c r="AD80" i="355"/>
  <c r="AB80" i="355"/>
  <c r="AF80" i="355" s="1"/>
  <c r="W80" i="355"/>
  <c r="U80" i="355"/>
  <c r="Z80" i="355" s="1"/>
  <c r="P80" i="355"/>
  <c r="N80" i="355"/>
  <c r="S80" i="355" s="1"/>
  <c r="AK79" i="355"/>
  <c r="AI79" i="355"/>
  <c r="AJ79" i="355" s="1"/>
  <c r="AD79" i="355"/>
  <c r="AB79" i="355"/>
  <c r="AC79" i="355" s="1"/>
  <c r="W79" i="355"/>
  <c r="U79" i="355"/>
  <c r="V79" i="355" s="1"/>
  <c r="P79" i="355"/>
  <c r="N79" i="355"/>
  <c r="S79" i="355" s="1"/>
  <c r="AK78" i="355"/>
  <c r="AI78" i="355"/>
  <c r="AH78" i="355" s="1"/>
  <c r="AD78" i="355"/>
  <c r="AB78" i="355"/>
  <c r="AE78" i="355" s="1"/>
  <c r="W78" i="355"/>
  <c r="U78" i="355"/>
  <c r="Y78" i="355" s="1"/>
  <c r="P78" i="355"/>
  <c r="N78" i="355"/>
  <c r="S78" i="355" s="1"/>
  <c r="AK77" i="355"/>
  <c r="AI77" i="355"/>
  <c r="AL77" i="355" s="1"/>
  <c r="AD77" i="355"/>
  <c r="AB77" i="355"/>
  <c r="AE77" i="355" s="1"/>
  <c r="W77" i="355"/>
  <c r="U77" i="355"/>
  <c r="Z77" i="355" s="1"/>
  <c r="P77" i="355"/>
  <c r="N77" i="355"/>
  <c r="Q77" i="355" s="1"/>
  <c r="AK76" i="355"/>
  <c r="AI76" i="355"/>
  <c r="AN76" i="355" s="1"/>
  <c r="AD76" i="355"/>
  <c r="AB76" i="355"/>
  <c r="AA76" i="355" s="1"/>
  <c r="W76" i="355"/>
  <c r="U76" i="355"/>
  <c r="V76" i="355" s="1"/>
  <c r="P76" i="355"/>
  <c r="N76" i="355"/>
  <c r="O76" i="355" s="1"/>
  <c r="AK75" i="355"/>
  <c r="AI75" i="355"/>
  <c r="AN75" i="355" s="1"/>
  <c r="AD75" i="355"/>
  <c r="AB75" i="355"/>
  <c r="AC75" i="355" s="1"/>
  <c r="W75" i="355"/>
  <c r="U75" i="355"/>
  <c r="Y75" i="355" s="1"/>
  <c r="P75" i="355"/>
  <c r="N75" i="355"/>
  <c r="R75" i="355" s="1"/>
  <c r="AK58" i="355"/>
  <c r="AI58" i="355"/>
  <c r="AN58" i="355" s="1"/>
  <c r="AD58" i="355"/>
  <c r="AB58" i="355"/>
  <c r="AG58" i="355" s="1"/>
  <c r="W58" i="355"/>
  <c r="U58" i="355"/>
  <c r="Z58" i="355" s="1"/>
  <c r="P58" i="355"/>
  <c r="N58" i="355"/>
  <c r="R58" i="355" s="1"/>
  <c r="AK57" i="355"/>
  <c r="AI57" i="355"/>
  <c r="AN57" i="355" s="1"/>
  <c r="AD57" i="355"/>
  <c r="AB57" i="355"/>
  <c r="AE57" i="355" s="1"/>
  <c r="W57" i="355"/>
  <c r="U57" i="355"/>
  <c r="Y57" i="355" s="1"/>
  <c r="P57" i="355"/>
  <c r="N57" i="355"/>
  <c r="O57" i="355" s="1"/>
  <c r="AK56" i="355"/>
  <c r="AI56" i="355"/>
  <c r="AH56" i="355" s="1"/>
  <c r="AD56" i="355"/>
  <c r="AB56" i="355"/>
  <c r="AG56" i="355" s="1"/>
  <c r="W56" i="355"/>
  <c r="U56" i="355"/>
  <c r="Y56" i="355" s="1"/>
  <c r="P56" i="355"/>
  <c r="N56" i="355"/>
  <c r="R56" i="355" s="1"/>
  <c r="AK55" i="355"/>
  <c r="AI55" i="355"/>
  <c r="AN55" i="355" s="1"/>
  <c r="AD55" i="355"/>
  <c r="AB55" i="355"/>
  <c r="AE55" i="355" s="1"/>
  <c r="W55" i="355"/>
  <c r="U55" i="355"/>
  <c r="Z55" i="355" s="1"/>
  <c r="P55" i="355"/>
  <c r="N55" i="355"/>
  <c r="R55" i="355" s="1"/>
  <c r="AK54" i="355"/>
  <c r="AI54" i="355"/>
  <c r="AN54" i="355" s="1"/>
  <c r="AD54" i="355"/>
  <c r="AB54" i="355"/>
  <c r="AC54" i="355" s="1"/>
  <c r="W54" i="355"/>
  <c r="U54" i="355"/>
  <c r="Z54" i="355" s="1"/>
  <c r="P54" i="355"/>
  <c r="N54" i="355"/>
  <c r="Q54" i="355" s="1"/>
  <c r="AK53" i="355"/>
  <c r="AI53" i="355"/>
  <c r="AN53" i="355" s="1"/>
  <c r="AD53" i="355"/>
  <c r="AB53" i="355"/>
  <c r="AE53" i="355" s="1"/>
  <c r="W53" i="355"/>
  <c r="U53" i="355"/>
  <c r="Y53" i="355" s="1"/>
  <c r="P53" i="355"/>
  <c r="N53" i="355"/>
  <c r="S53" i="355" s="1"/>
  <c r="AK73" i="355"/>
  <c r="AI73" i="355"/>
  <c r="AM73" i="355" s="1"/>
  <c r="AD73" i="355"/>
  <c r="AB73" i="355"/>
  <c r="AF73" i="355" s="1"/>
  <c r="W73" i="355"/>
  <c r="U73" i="355"/>
  <c r="Z73" i="355" s="1"/>
  <c r="P73" i="355"/>
  <c r="N73" i="355"/>
  <c r="S73" i="355" s="1"/>
  <c r="AK72" i="355"/>
  <c r="AI72" i="355"/>
  <c r="AN72" i="355" s="1"/>
  <c r="AD72" i="355"/>
  <c r="AB72" i="355"/>
  <c r="AC72" i="355" s="1"/>
  <c r="W72" i="355"/>
  <c r="U72" i="355"/>
  <c r="Z72" i="355" s="1"/>
  <c r="P72" i="355"/>
  <c r="N72" i="355"/>
  <c r="S72" i="355" s="1"/>
  <c r="AK71" i="355"/>
  <c r="AI71" i="355"/>
  <c r="AN71" i="355" s="1"/>
  <c r="AD71" i="355"/>
  <c r="AB71" i="355"/>
  <c r="AG71" i="355" s="1"/>
  <c r="W71" i="355"/>
  <c r="U71" i="355"/>
  <c r="V71" i="355" s="1"/>
  <c r="P71" i="355"/>
  <c r="N71" i="355"/>
  <c r="S71" i="355" s="1"/>
  <c r="AK48" i="355"/>
  <c r="AI48" i="355"/>
  <c r="AN48" i="355" s="1"/>
  <c r="AD48" i="355"/>
  <c r="AB48" i="355"/>
  <c r="AC48" i="355" s="1"/>
  <c r="W48" i="355"/>
  <c r="U48" i="355"/>
  <c r="V48" i="355" s="1"/>
  <c r="P48" i="355"/>
  <c r="N48" i="355"/>
  <c r="S48" i="355" s="1"/>
  <c r="AK47" i="355"/>
  <c r="AI47" i="355"/>
  <c r="AN47" i="355" s="1"/>
  <c r="AD47" i="355"/>
  <c r="AB47" i="355"/>
  <c r="AE47" i="355" s="1"/>
  <c r="W47" i="355"/>
  <c r="U47" i="355"/>
  <c r="Z47" i="355" s="1"/>
  <c r="P47" i="355"/>
  <c r="N47" i="355"/>
  <c r="Q47" i="355" s="1"/>
  <c r="AK45" i="355"/>
  <c r="AI45" i="355"/>
  <c r="AN45" i="355" s="1"/>
  <c r="AD45" i="355"/>
  <c r="AB45" i="355"/>
  <c r="AE45" i="355" s="1"/>
  <c r="W45" i="355"/>
  <c r="U45" i="355"/>
  <c r="Y45" i="355" s="1"/>
  <c r="P45" i="355"/>
  <c r="N45" i="355"/>
  <c r="O45" i="355" s="1"/>
  <c r="AK44" i="355"/>
  <c r="AI44" i="355"/>
  <c r="AH44" i="355" s="1"/>
  <c r="AD44" i="355"/>
  <c r="AB44" i="355"/>
  <c r="AG44" i="355" s="1"/>
  <c r="W44" i="355"/>
  <c r="U44" i="355"/>
  <c r="V44" i="355" s="1"/>
  <c r="P44" i="355"/>
  <c r="N44" i="355"/>
  <c r="O44" i="355" s="1"/>
  <c r="AK70" i="355"/>
  <c r="AI70" i="355"/>
  <c r="AN70" i="355" s="1"/>
  <c r="AD70" i="355"/>
  <c r="AB70" i="355"/>
  <c r="AA70" i="355" s="1"/>
  <c r="W70" i="355"/>
  <c r="U70" i="355"/>
  <c r="V70" i="355" s="1"/>
  <c r="P70" i="355"/>
  <c r="N70" i="355"/>
  <c r="O70" i="355" s="1"/>
  <c r="AK69" i="355"/>
  <c r="AI69" i="355"/>
  <c r="AL69" i="355" s="1"/>
  <c r="AD69" i="355"/>
  <c r="AB69" i="355"/>
  <c r="AC69" i="355" s="1"/>
  <c r="W69" i="355"/>
  <c r="U69" i="355"/>
  <c r="V69" i="355" s="1"/>
  <c r="P69" i="355"/>
  <c r="N69" i="355"/>
  <c r="S69" i="355" s="1"/>
  <c r="AK68" i="355"/>
  <c r="AI68" i="355"/>
  <c r="AJ68" i="355" s="1"/>
  <c r="AD68" i="355"/>
  <c r="AB68" i="355"/>
  <c r="AA68" i="355" s="1"/>
  <c r="W68" i="355"/>
  <c r="U68" i="355"/>
  <c r="T68" i="355" s="1"/>
  <c r="P68" i="355"/>
  <c r="N68" i="355"/>
  <c r="R68" i="355" s="1"/>
  <c r="AK66" i="355"/>
  <c r="AI66" i="355"/>
  <c r="AN66" i="355" s="1"/>
  <c r="AD66" i="355"/>
  <c r="AB66" i="355"/>
  <c r="AG66" i="355" s="1"/>
  <c r="W66" i="355"/>
  <c r="U66" i="355"/>
  <c r="Z66" i="355" s="1"/>
  <c r="P66" i="355"/>
  <c r="N66" i="355"/>
  <c r="S66" i="355" s="1"/>
  <c r="AK65" i="355"/>
  <c r="AI65" i="355"/>
  <c r="AN65" i="355" s="1"/>
  <c r="AD65" i="355"/>
  <c r="AB65" i="355"/>
  <c r="AF65" i="355" s="1"/>
  <c r="W65" i="355"/>
  <c r="U65" i="355"/>
  <c r="Z65" i="355" s="1"/>
  <c r="P65" i="355"/>
  <c r="N65" i="355"/>
  <c r="S65" i="355" s="1"/>
  <c r="AK64" i="355"/>
  <c r="AI64" i="355"/>
  <c r="AN64" i="355" s="1"/>
  <c r="AD64" i="355"/>
  <c r="AB64" i="355"/>
  <c r="AC64" i="355" s="1"/>
  <c r="W64" i="355"/>
  <c r="U64" i="355"/>
  <c r="T64" i="355" s="1"/>
  <c r="P64" i="355"/>
  <c r="N64" i="355"/>
  <c r="R64" i="355" s="1"/>
  <c r="AK63" i="355"/>
  <c r="AI63" i="355"/>
  <c r="AJ63" i="355" s="1"/>
  <c r="AD63" i="355"/>
  <c r="AB63" i="355"/>
  <c r="AG63" i="355" s="1"/>
  <c r="W63" i="355"/>
  <c r="U63" i="355"/>
  <c r="T63" i="355" s="1"/>
  <c r="P63" i="355"/>
  <c r="N63" i="355"/>
  <c r="M63" i="355" s="1"/>
  <c r="AK62" i="355"/>
  <c r="AI62" i="355"/>
  <c r="AN62" i="355" s="1"/>
  <c r="AD62" i="355"/>
  <c r="AB62" i="355"/>
  <c r="AG62" i="355" s="1"/>
  <c r="W62" i="355"/>
  <c r="U62" i="355"/>
  <c r="Z62" i="355" s="1"/>
  <c r="P62" i="355"/>
  <c r="N62" i="355"/>
  <c r="M62" i="355" s="1"/>
  <c r="AK61" i="355"/>
  <c r="AI61" i="355"/>
  <c r="AN61" i="355" s="1"/>
  <c r="AD61" i="355"/>
  <c r="AB61" i="355"/>
  <c r="AG61" i="355" s="1"/>
  <c r="W61" i="355"/>
  <c r="U61" i="355"/>
  <c r="X61" i="355" s="1"/>
  <c r="P61" i="355"/>
  <c r="N61" i="355"/>
  <c r="M61" i="355" s="1"/>
  <c r="AK60" i="355"/>
  <c r="AI60" i="355"/>
  <c r="AJ60" i="355" s="1"/>
  <c r="AD60" i="355"/>
  <c r="AB60" i="355"/>
  <c r="AC60" i="355" s="1"/>
  <c r="W60" i="355"/>
  <c r="U60" i="355"/>
  <c r="V60" i="355" s="1"/>
  <c r="P60" i="355"/>
  <c r="N60" i="355"/>
  <c r="M60" i="355" s="1"/>
  <c r="AK51" i="355"/>
  <c r="AI51" i="355"/>
  <c r="AH51" i="355" s="1"/>
  <c r="AD51" i="355"/>
  <c r="AB51" i="355"/>
  <c r="AF51" i="355" s="1"/>
  <c r="W51" i="355"/>
  <c r="U51" i="355"/>
  <c r="Z51" i="355" s="1"/>
  <c r="P51" i="355"/>
  <c r="N51" i="355"/>
  <c r="R51" i="355" s="1"/>
  <c r="A51" i="355"/>
  <c r="A61" i="355" s="1"/>
  <c r="A62" i="355" s="1"/>
  <c r="A63" i="355" s="1"/>
  <c r="A64" i="355" s="1"/>
  <c r="A65" i="355" s="1"/>
  <c r="A66" i="355" s="1"/>
  <c r="A68" i="355" s="1"/>
  <c r="A69" i="355" s="1"/>
  <c r="A70" i="355" s="1"/>
  <c r="A71" i="355" s="1"/>
  <c r="A72" i="355" s="1"/>
  <c r="A73" i="355" s="1"/>
  <c r="AK50" i="355"/>
  <c r="AI50" i="355"/>
  <c r="AN50" i="355" s="1"/>
  <c r="AD50" i="355"/>
  <c r="AB50" i="355"/>
  <c r="AG50" i="355" s="1"/>
  <c r="W50" i="355"/>
  <c r="U50" i="355"/>
  <c r="X50" i="355" s="1"/>
  <c r="P50" i="355"/>
  <c r="N50" i="355"/>
  <c r="O50" i="355" s="1"/>
  <c r="AK49" i="355"/>
  <c r="AI49" i="355"/>
  <c r="AH49" i="355" s="1"/>
  <c r="AD49" i="355"/>
  <c r="AB49" i="355"/>
  <c r="AC49" i="355" s="1"/>
  <c r="W49" i="355"/>
  <c r="U49" i="355"/>
  <c r="Z49" i="355" s="1"/>
  <c r="P49" i="355"/>
  <c r="N49" i="355"/>
  <c r="S49" i="355" s="1"/>
  <c r="AK43" i="355"/>
  <c r="AI43" i="355"/>
  <c r="AN43" i="355" s="1"/>
  <c r="AD43" i="355"/>
  <c r="AB43" i="355"/>
  <c r="AA43" i="355" s="1"/>
  <c r="W43" i="355"/>
  <c r="U43" i="355"/>
  <c r="T43" i="355" s="1"/>
  <c r="P43" i="355"/>
  <c r="N43" i="355"/>
  <c r="S43" i="355" s="1"/>
  <c r="AK42" i="355"/>
  <c r="AI42" i="355"/>
  <c r="AN42" i="355" s="1"/>
  <c r="AD42" i="355"/>
  <c r="AB42" i="355"/>
  <c r="AG42" i="355" s="1"/>
  <c r="W42" i="355"/>
  <c r="U42" i="355"/>
  <c r="T42" i="355" s="1"/>
  <c r="P42" i="355"/>
  <c r="N42" i="355"/>
  <c r="O42" i="355" s="1"/>
  <c r="AK41" i="355"/>
  <c r="AI41" i="355"/>
  <c r="AN41" i="355" s="1"/>
  <c r="AD41" i="355"/>
  <c r="AB41" i="355"/>
  <c r="AE41" i="355" s="1"/>
  <c r="W41" i="355"/>
  <c r="U41" i="355"/>
  <c r="X41" i="355" s="1"/>
  <c r="P41" i="355"/>
  <c r="N41" i="355"/>
  <c r="O41" i="355" s="1"/>
  <c r="AK40" i="355"/>
  <c r="AI40" i="355"/>
  <c r="AJ40" i="355" s="1"/>
  <c r="AD40" i="355"/>
  <c r="AB40" i="355"/>
  <c r="AC40" i="355" s="1"/>
  <c r="W40" i="355"/>
  <c r="U40" i="355"/>
  <c r="V40" i="355" s="1"/>
  <c r="P40" i="355"/>
  <c r="N40" i="355"/>
  <c r="M40" i="355" s="1"/>
  <c r="AK38" i="355"/>
  <c r="AI38" i="355"/>
  <c r="AN38" i="355" s="1"/>
  <c r="AD38" i="355"/>
  <c r="AB38" i="355"/>
  <c r="AG38" i="355" s="1"/>
  <c r="W38" i="355"/>
  <c r="U38" i="355"/>
  <c r="Z38" i="355" s="1"/>
  <c r="P38" i="355"/>
  <c r="N38" i="355"/>
  <c r="R38" i="355" s="1"/>
  <c r="AK37" i="355"/>
  <c r="AI37" i="355"/>
  <c r="AM37" i="355" s="1"/>
  <c r="AD37" i="355"/>
  <c r="AB37" i="355"/>
  <c r="AG37" i="355" s="1"/>
  <c r="W37" i="355"/>
  <c r="U37" i="355"/>
  <c r="Y37" i="355" s="1"/>
  <c r="P37" i="355"/>
  <c r="N37" i="355"/>
  <c r="S37" i="355" s="1"/>
  <c r="AK36" i="355"/>
  <c r="AI36" i="355"/>
  <c r="AN36" i="355" s="1"/>
  <c r="AD36" i="355"/>
  <c r="AB36" i="355"/>
  <c r="AE36" i="355" s="1"/>
  <c r="W36" i="355"/>
  <c r="U36" i="355"/>
  <c r="V36" i="355" s="1"/>
  <c r="P36" i="355"/>
  <c r="N36" i="355"/>
  <c r="O36" i="355" s="1"/>
  <c r="AK35" i="355"/>
  <c r="AI35" i="355"/>
  <c r="AN35" i="355" s="1"/>
  <c r="AD35" i="355"/>
  <c r="AB35" i="355"/>
  <c r="AC35" i="355" s="1"/>
  <c r="W35" i="355"/>
  <c r="U35" i="355"/>
  <c r="Z35" i="355" s="1"/>
  <c r="P35" i="355"/>
  <c r="N35" i="355"/>
  <c r="M35" i="355" s="1"/>
  <c r="AK34" i="355"/>
  <c r="AI34" i="355"/>
  <c r="AN34" i="355" s="1"/>
  <c r="AD34" i="355"/>
  <c r="AB34" i="355"/>
  <c r="AG34" i="355" s="1"/>
  <c r="W34" i="355"/>
  <c r="U34" i="355"/>
  <c r="Z34" i="355" s="1"/>
  <c r="P34" i="355"/>
  <c r="N34" i="355"/>
  <c r="S34" i="355" s="1"/>
  <c r="AK32" i="355"/>
  <c r="AI32" i="355"/>
  <c r="AH32" i="355" s="1"/>
  <c r="AD32" i="355"/>
  <c r="AB32" i="355"/>
  <c r="AG32" i="355" s="1"/>
  <c r="W32" i="355"/>
  <c r="U32" i="355"/>
  <c r="Z32" i="355" s="1"/>
  <c r="P32" i="355"/>
  <c r="N32" i="355"/>
  <c r="Q32" i="355" s="1"/>
  <c r="AK31" i="355"/>
  <c r="AI31" i="355"/>
  <c r="AH31" i="355" s="1"/>
  <c r="AD31" i="355"/>
  <c r="AB31" i="355"/>
  <c r="AC31" i="355" s="1"/>
  <c r="W31" i="355"/>
  <c r="U31" i="355"/>
  <c r="V31" i="355" s="1"/>
  <c r="P31" i="355"/>
  <c r="N31" i="355"/>
  <c r="O31" i="355" s="1"/>
  <c r="AK30" i="355"/>
  <c r="AI30" i="355"/>
  <c r="AL30" i="355" s="1"/>
  <c r="AD30" i="355"/>
  <c r="AB30" i="355"/>
  <c r="AC30" i="355" s="1"/>
  <c r="W30" i="355"/>
  <c r="U30" i="355"/>
  <c r="Z30" i="355" s="1"/>
  <c r="P30" i="355"/>
  <c r="N30" i="355"/>
  <c r="S30" i="355" s="1"/>
  <c r="AK29" i="355"/>
  <c r="AI29" i="355"/>
  <c r="AH29" i="355" s="1"/>
  <c r="AD29" i="355"/>
  <c r="AB29" i="355"/>
  <c r="AA29" i="355" s="1"/>
  <c r="W29" i="355"/>
  <c r="U29" i="355"/>
  <c r="Y29" i="355" s="1"/>
  <c r="P29" i="355"/>
  <c r="N29" i="355"/>
  <c r="S29" i="355" s="1"/>
  <c r="A29" i="355"/>
  <c r="A30" i="355" s="1"/>
  <c r="A31" i="355" s="1"/>
  <c r="A32" i="355" s="1"/>
  <c r="A34" i="355" s="1"/>
  <c r="A35" i="355" s="1"/>
  <c r="A36" i="355" s="1"/>
  <c r="A37" i="355" s="1"/>
  <c r="A38" i="355" s="1"/>
  <c r="A40" i="355" s="1"/>
  <c r="A41" i="355" s="1"/>
  <c r="A42" i="355" s="1"/>
  <c r="A43" i="355" s="1"/>
  <c r="AK28" i="355"/>
  <c r="AI28" i="355"/>
  <c r="AN28" i="355" s="1"/>
  <c r="AD28" i="355"/>
  <c r="AB28" i="355"/>
  <c r="AC28" i="355" s="1"/>
  <c r="W28" i="355"/>
  <c r="U28" i="355"/>
  <c r="Z28" i="355" s="1"/>
  <c r="P28" i="355"/>
  <c r="N28" i="355"/>
  <c r="S28" i="355" s="1"/>
  <c r="L17" i="355"/>
  <c r="L16" i="355"/>
  <c r="L14" i="355"/>
  <c r="L13" i="355"/>
  <c r="L12" i="355"/>
  <c r="AK58" i="354"/>
  <c r="AI58" i="354"/>
  <c r="AN58" i="354" s="1"/>
  <c r="AD58" i="354"/>
  <c r="AB58" i="354"/>
  <c r="AG58" i="354" s="1"/>
  <c r="W58" i="354"/>
  <c r="U58" i="354"/>
  <c r="Z58" i="354" s="1"/>
  <c r="P58" i="354"/>
  <c r="N58" i="354"/>
  <c r="S58" i="354" s="1"/>
  <c r="AK57" i="354"/>
  <c r="AI57" i="354"/>
  <c r="AJ57" i="354" s="1"/>
  <c r="AD57" i="354"/>
  <c r="AB57" i="354"/>
  <c r="AF57" i="354" s="1"/>
  <c r="W57" i="354"/>
  <c r="U57" i="354"/>
  <c r="Z57" i="354" s="1"/>
  <c r="P57" i="354"/>
  <c r="N57" i="354"/>
  <c r="S57" i="354" s="1"/>
  <c r="AK56" i="354"/>
  <c r="AI56" i="354"/>
  <c r="AH56" i="354" s="1"/>
  <c r="AD56" i="354"/>
  <c r="AB56" i="354"/>
  <c r="AG56" i="354" s="1"/>
  <c r="W56" i="354"/>
  <c r="U56" i="354"/>
  <c r="X56" i="354" s="1"/>
  <c r="P56" i="354"/>
  <c r="N56" i="354"/>
  <c r="S56" i="354" s="1"/>
  <c r="AK47" i="354"/>
  <c r="AI47" i="354"/>
  <c r="AN47" i="354" s="1"/>
  <c r="AD47" i="354"/>
  <c r="AB47" i="354"/>
  <c r="AC47" i="354" s="1"/>
  <c r="W47" i="354"/>
  <c r="U47" i="354"/>
  <c r="Z47" i="354" s="1"/>
  <c r="P47" i="354"/>
  <c r="N47" i="354"/>
  <c r="O47" i="354" s="1"/>
  <c r="AK46" i="354"/>
  <c r="AI46" i="354"/>
  <c r="AN46" i="354" s="1"/>
  <c r="AD46" i="354"/>
  <c r="AB46" i="354"/>
  <c r="AG46" i="354" s="1"/>
  <c r="W46" i="354"/>
  <c r="U46" i="354"/>
  <c r="V46" i="354" s="1"/>
  <c r="T46" i="354"/>
  <c r="P46" i="354"/>
  <c r="N46" i="354"/>
  <c r="O46" i="354" s="1"/>
  <c r="AK45" i="354"/>
  <c r="AI45" i="354"/>
  <c r="AH45" i="354" s="1"/>
  <c r="AD45" i="354"/>
  <c r="AB45" i="354"/>
  <c r="AF45" i="354" s="1"/>
  <c r="W45" i="354"/>
  <c r="U45" i="354"/>
  <c r="V45" i="354" s="1"/>
  <c r="P45" i="354"/>
  <c r="N45" i="354"/>
  <c r="Q45" i="354" s="1"/>
  <c r="AK38" i="354"/>
  <c r="AI38" i="354"/>
  <c r="AN38" i="354" s="1"/>
  <c r="AD38" i="354"/>
  <c r="AB38" i="354"/>
  <c r="AG38" i="354" s="1"/>
  <c r="W38" i="354"/>
  <c r="U38" i="354"/>
  <c r="V38" i="354" s="1"/>
  <c r="P38" i="354"/>
  <c r="N38" i="354"/>
  <c r="S38" i="354" s="1"/>
  <c r="AK37" i="354"/>
  <c r="AI37" i="354"/>
  <c r="AN37" i="354" s="1"/>
  <c r="AD37" i="354"/>
  <c r="AB37" i="354"/>
  <c r="AC37" i="354" s="1"/>
  <c r="W37" i="354"/>
  <c r="U37" i="354"/>
  <c r="Z37" i="354" s="1"/>
  <c r="P37" i="354"/>
  <c r="N37" i="354"/>
  <c r="Q37" i="354" s="1"/>
  <c r="AK36" i="354"/>
  <c r="AI36" i="354"/>
  <c r="AM36" i="354" s="1"/>
  <c r="AD36" i="354"/>
  <c r="AB36" i="354"/>
  <c r="AG36" i="354" s="1"/>
  <c r="W36" i="354"/>
  <c r="U36" i="354"/>
  <c r="Y36" i="354" s="1"/>
  <c r="P36" i="354"/>
  <c r="N36" i="354"/>
  <c r="S36" i="354" s="1"/>
  <c r="AK54" i="354"/>
  <c r="AI54" i="354"/>
  <c r="AN54" i="354" s="1"/>
  <c r="AD54" i="354"/>
  <c r="AB54" i="354"/>
  <c r="AC54" i="354" s="1"/>
  <c r="W54" i="354"/>
  <c r="U54" i="354"/>
  <c r="T54" i="354" s="1"/>
  <c r="P54" i="354"/>
  <c r="N54" i="354"/>
  <c r="S54" i="354" s="1"/>
  <c r="AK53" i="354"/>
  <c r="AI53" i="354"/>
  <c r="AN53" i="354" s="1"/>
  <c r="AD53" i="354"/>
  <c r="AB53" i="354"/>
  <c r="AG53" i="354" s="1"/>
  <c r="W53" i="354"/>
  <c r="U53" i="354"/>
  <c r="Z53" i="354" s="1"/>
  <c r="P53" i="354"/>
  <c r="N53" i="354"/>
  <c r="S53" i="354" s="1"/>
  <c r="AK52" i="354"/>
  <c r="AI52" i="354"/>
  <c r="AM52" i="354" s="1"/>
  <c r="AD52" i="354"/>
  <c r="AB52" i="354"/>
  <c r="AC52" i="354" s="1"/>
  <c r="W52" i="354"/>
  <c r="U52" i="354"/>
  <c r="Y52" i="354" s="1"/>
  <c r="P52" i="354"/>
  <c r="N52" i="354"/>
  <c r="Q52" i="354" s="1"/>
  <c r="AK51" i="354"/>
  <c r="AI51" i="354"/>
  <c r="AN51" i="354" s="1"/>
  <c r="AD51" i="354"/>
  <c r="AB51" i="354"/>
  <c r="AG51" i="354" s="1"/>
  <c r="W51" i="354"/>
  <c r="U51" i="354"/>
  <c r="V51" i="354" s="1"/>
  <c r="P51" i="354"/>
  <c r="N51" i="354"/>
  <c r="M51" i="354" s="1"/>
  <c r="AK50" i="354"/>
  <c r="AI50" i="354"/>
  <c r="AH50" i="354" s="1"/>
  <c r="AD50" i="354"/>
  <c r="AB50" i="354"/>
  <c r="W50" i="354"/>
  <c r="U50" i="354"/>
  <c r="Z50" i="354" s="1"/>
  <c r="P50" i="354"/>
  <c r="N50" i="354"/>
  <c r="S50" i="354" s="1"/>
  <c r="A50" i="354"/>
  <c r="A51" i="354" s="1"/>
  <c r="A52" i="354" s="1"/>
  <c r="A53" i="354" s="1"/>
  <c r="A54" i="354" s="1"/>
  <c r="AK49" i="354"/>
  <c r="AI49" i="354"/>
  <c r="AN49" i="354" s="1"/>
  <c r="AD49" i="354"/>
  <c r="AB49" i="354"/>
  <c r="AG49" i="354" s="1"/>
  <c r="W49" i="354"/>
  <c r="U49" i="354"/>
  <c r="T49" i="354" s="1"/>
  <c r="P49" i="354"/>
  <c r="N49" i="354"/>
  <c r="S49" i="354" s="1"/>
  <c r="AK48" i="354"/>
  <c r="AI48" i="354"/>
  <c r="AN48" i="354" s="1"/>
  <c r="AD48" i="354"/>
  <c r="AB48" i="354"/>
  <c r="AG48" i="354" s="1"/>
  <c r="W48" i="354"/>
  <c r="U48" i="354"/>
  <c r="X48" i="354" s="1"/>
  <c r="P48" i="354"/>
  <c r="N48" i="354"/>
  <c r="O48" i="354" s="1"/>
  <c r="AK43" i="354"/>
  <c r="AI43" i="354"/>
  <c r="AD43" i="354"/>
  <c r="AB43" i="354"/>
  <c r="AC43" i="354" s="1"/>
  <c r="W43" i="354"/>
  <c r="U43" i="354"/>
  <c r="T43" i="354" s="1"/>
  <c r="P43" i="354"/>
  <c r="N43" i="354"/>
  <c r="M43" i="354" s="1"/>
  <c r="AK42" i="354"/>
  <c r="AI42" i="354"/>
  <c r="AL42" i="354" s="1"/>
  <c r="AD42" i="354"/>
  <c r="AB42" i="354"/>
  <c r="AC42" i="354" s="1"/>
  <c r="W42" i="354"/>
  <c r="U42" i="354"/>
  <c r="T42" i="354" s="1"/>
  <c r="P42" i="354"/>
  <c r="N42" i="354"/>
  <c r="M42" i="354" s="1"/>
  <c r="AK41" i="354"/>
  <c r="AI41" i="354"/>
  <c r="AD41" i="354"/>
  <c r="AB41" i="354"/>
  <c r="AA41" i="354" s="1"/>
  <c r="W41" i="354"/>
  <c r="U41" i="354"/>
  <c r="Z41" i="354" s="1"/>
  <c r="P41" i="354"/>
  <c r="N41" i="354"/>
  <c r="S41" i="354" s="1"/>
  <c r="AK40" i="354"/>
  <c r="AI40" i="354"/>
  <c r="AN40" i="354" s="1"/>
  <c r="AD40" i="354"/>
  <c r="AB40" i="354"/>
  <c r="AG40" i="354" s="1"/>
  <c r="W40" i="354"/>
  <c r="U40" i="354"/>
  <c r="Z40" i="354" s="1"/>
  <c r="P40" i="354"/>
  <c r="N40" i="354"/>
  <c r="S40" i="354" s="1"/>
  <c r="AK34" i="354"/>
  <c r="AI34" i="354"/>
  <c r="AH34" i="354" s="1"/>
  <c r="AD34" i="354"/>
  <c r="AB34" i="354"/>
  <c r="AG34" i="354" s="1"/>
  <c r="W34" i="354"/>
  <c r="U34" i="354"/>
  <c r="V34" i="354" s="1"/>
  <c r="P34" i="354"/>
  <c r="N34" i="354"/>
  <c r="M34" i="354" s="1"/>
  <c r="AK33" i="354"/>
  <c r="AI33" i="354"/>
  <c r="AJ33" i="354" s="1"/>
  <c r="AD33" i="354"/>
  <c r="AB33" i="354"/>
  <c r="AG33" i="354" s="1"/>
  <c r="W33" i="354"/>
  <c r="U33" i="354"/>
  <c r="X33" i="354" s="1"/>
  <c r="P33" i="354"/>
  <c r="N33" i="354"/>
  <c r="S33" i="354" s="1"/>
  <c r="AK32" i="354"/>
  <c r="AI32" i="354"/>
  <c r="AN32" i="354" s="1"/>
  <c r="AD32" i="354"/>
  <c r="AB32" i="354"/>
  <c r="AF32" i="354" s="1"/>
  <c r="W32" i="354"/>
  <c r="U32" i="354"/>
  <c r="T32" i="354" s="1"/>
  <c r="P32" i="354"/>
  <c r="N32" i="354"/>
  <c r="S32" i="354" s="1"/>
  <c r="AK31" i="354"/>
  <c r="AI31" i="354"/>
  <c r="AJ31" i="354" s="1"/>
  <c r="AD31" i="354"/>
  <c r="AB31" i="354"/>
  <c r="AC31" i="354" s="1"/>
  <c r="W31" i="354"/>
  <c r="U31" i="354"/>
  <c r="T31" i="354" s="1"/>
  <c r="P31" i="354"/>
  <c r="N31" i="354"/>
  <c r="O31" i="354" s="1"/>
  <c r="AK29" i="354"/>
  <c r="AI29" i="354"/>
  <c r="AJ29" i="354" s="1"/>
  <c r="AD29" i="354"/>
  <c r="AB29" i="354"/>
  <c r="AA29" i="354" s="1"/>
  <c r="W29" i="354"/>
  <c r="U29" i="354"/>
  <c r="P29" i="354"/>
  <c r="N29" i="354"/>
  <c r="O29" i="354" s="1"/>
  <c r="A29" i="354"/>
  <c r="A31" i="354" s="1"/>
  <c r="A32" i="354" s="1"/>
  <c r="A33" i="354" s="1"/>
  <c r="A34" i="354" s="1"/>
  <c r="AK28" i="354"/>
  <c r="AI28" i="354"/>
  <c r="AH28" i="354" s="1"/>
  <c r="AD28" i="354"/>
  <c r="AB28" i="354"/>
  <c r="AE28" i="354" s="1"/>
  <c r="W28" i="354"/>
  <c r="U28" i="354"/>
  <c r="Z28" i="354" s="1"/>
  <c r="P28" i="354"/>
  <c r="N28" i="354"/>
  <c r="R28" i="354" s="1"/>
  <c r="L17" i="354"/>
  <c r="L16" i="354"/>
  <c r="L14" i="354"/>
  <c r="L13" i="354"/>
  <c r="L12" i="354"/>
  <c r="AK61" i="353"/>
  <c r="AI61" i="353"/>
  <c r="AN61" i="353" s="1"/>
  <c r="AD61" i="353"/>
  <c r="AB61" i="353"/>
  <c r="AF61" i="353" s="1"/>
  <c r="W61" i="353"/>
  <c r="U61" i="353"/>
  <c r="X61" i="353" s="1"/>
  <c r="P61" i="353"/>
  <c r="N61" i="353"/>
  <c r="O61" i="353" s="1"/>
  <c r="AK71" i="353"/>
  <c r="AI71" i="353"/>
  <c r="AN71" i="353" s="1"/>
  <c r="AD71" i="353"/>
  <c r="AB71" i="353"/>
  <c r="AF71" i="353" s="1"/>
  <c r="W71" i="353"/>
  <c r="U71" i="353"/>
  <c r="X71" i="353" s="1"/>
  <c r="P71" i="353"/>
  <c r="N71" i="353"/>
  <c r="O71" i="353" s="1"/>
  <c r="AK70" i="353"/>
  <c r="AI70" i="353"/>
  <c r="AJ70" i="353" s="1"/>
  <c r="AD70" i="353"/>
  <c r="AB70" i="353"/>
  <c r="AG70" i="353" s="1"/>
  <c r="W70" i="353"/>
  <c r="U70" i="353"/>
  <c r="T70" i="353" s="1"/>
  <c r="P70" i="353"/>
  <c r="N70" i="353"/>
  <c r="M70" i="353" s="1"/>
  <c r="AK69" i="353"/>
  <c r="AI69" i="353"/>
  <c r="AH69" i="353" s="1"/>
  <c r="AD69" i="353"/>
  <c r="AB69" i="353"/>
  <c r="AC69" i="353" s="1"/>
  <c r="W69" i="353"/>
  <c r="U69" i="353"/>
  <c r="Z69" i="353" s="1"/>
  <c r="P69" i="353"/>
  <c r="N69" i="353"/>
  <c r="R69" i="353" s="1"/>
  <c r="AK64" i="353"/>
  <c r="AI64" i="353"/>
  <c r="AJ64" i="353" s="1"/>
  <c r="AD64" i="353"/>
  <c r="AB64" i="353"/>
  <c r="AC64" i="353" s="1"/>
  <c r="W64" i="353"/>
  <c r="U64" i="353"/>
  <c r="T64" i="353" s="1"/>
  <c r="P64" i="353"/>
  <c r="N64" i="353"/>
  <c r="M64" i="353" s="1"/>
  <c r="AK63" i="353"/>
  <c r="AI63" i="353"/>
  <c r="AH63" i="353" s="1"/>
  <c r="AD63" i="353"/>
  <c r="AB63" i="353"/>
  <c r="AG63" i="353" s="1"/>
  <c r="W63" i="353"/>
  <c r="U63" i="353"/>
  <c r="Z63" i="353" s="1"/>
  <c r="P63" i="353"/>
  <c r="N63" i="353"/>
  <c r="R63" i="353" s="1"/>
  <c r="AK62" i="353"/>
  <c r="AI62" i="353"/>
  <c r="AM62" i="353" s="1"/>
  <c r="AD62" i="353"/>
  <c r="AB62" i="353"/>
  <c r="AE62" i="353" s="1"/>
  <c r="W62" i="353"/>
  <c r="U62" i="353"/>
  <c r="T62" i="353" s="1"/>
  <c r="P62" i="353"/>
  <c r="N62" i="353"/>
  <c r="O62" i="353" s="1"/>
  <c r="AK59" i="353"/>
  <c r="AI59" i="353"/>
  <c r="AN59" i="353" s="1"/>
  <c r="AD59" i="353"/>
  <c r="AB59" i="353"/>
  <c r="AG59" i="353" s="1"/>
  <c r="W59" i="353"/>
  <c r="U59" i="353"/>
  <c r="V59" i="353" s="1"/>
  <c r="P59" i="353"/>
  <c r="N59" i="353"/>
  <c r="R59" i="353" s="1"/>
  <c r="N65" i="353"/>
  <c r="M65" i="353" s="1"/>
  <c r="P65" i="353"/>
  <c r="U65" i="353"/>
  <c r="X65" i="353" s="1"/>
  <c r="W65" i="353"/>
  <c r="AB65" i="353"/>
  <c r="AC65" i="353" s="1"/>
  <c r="AD65" i="353"/>
  <c r="AI65" i="353"/>
  <c r="AJ65" i="353" s="1"/>
  <c r="AK65" i="353"/>
  <c r="A67" i="353"/>
  <c r="N67" i="353"/>
  <c r="S67" i="353" s="1"/>
  <c r="P67" i="353"/>
  <c r="U67" i="353"/>
  <c r="Z67" i="353" s="1"/>
  <c r="W67" i="353"/>
  <c r="AB67" i="353"/>
  <c r="AA67" i="353" s="1"/>
  <c r="AD67" i="353"/>
  <c r="AI67" i="353"/>
  <c r="AL67" i="353" s="1"/>
  <c r="AK67" i="353"/>
  <c r="AK58" i="353"/>
  <c r="AI58" i="353"/>
  <c r="AH58" i="353" s="1"/>
  <c r="AD58" i="353"/>
  <c r="AB58" i="353"/>
  <c r="AG58" i="353" s="1"/>
  <c r="W58" i="353"/>
  <c r="U58" i="353"/>
  <c r="Z58" i="353" s="1"/>
  <c r="P58" i="353"/>
  <c r="N58" i="353"/>
  <c r="R58" i="353" s="1"/>
  <c r="AK57" i="353"/>
  <c r="AI57" i="353"/>
  <c r="AM57" i="353" s="1"/>
  <c r="AD57" i="353"/>
  <c r="AB57" i="353"/>
  <c r="AE57" i="353" s="1"/>
  <c r="W57" i="353"/>
  <c r="U57" i="353"/>
  <c r="T57" i="353" s="1"/>
  <c r="P57" i="353"/>
  <c r="N57" i="353"/>
  <c r="O57" i="353" s="1"/>
  <c r="AK56" i="353"/>
  <c r="AI56" i="353"/>
  <c r="AJ56" i="353" s="1"/>
  <c r="AD56" i="353"/>
  <c r="AB56" i="353"/>
  <c r="AA56" i="353" s="1"/>
  <c r="W56" i="353"/>
  <c r="U56" i="353"/>
  <c r="T56" i="353" s="1"/>
  <c r="P56" i="353"/>
  <c r="N56" i="353"/>
  <c r="S56" i="353" s="1"/>
  <c r="AK55" i="353"/>
  <c r="AI55" i="353"/>
  <c r="AN55" i="353" s="1"/>
  <c r="AD55" i="353"/>
  <c r="AB55" i="353"/>
  <c r="AG55" i="353" s="1"/>
  <c r="W55" i="353"/>
  <c r="U55" i="353"/>
  <c r="Y55" i="353" s="1"/>
  <c r="P55" i="353"/>
  <c r="N55" i="353"/>
  <c r="Q55" i="353" s="1"/>
  <c r="AK53" i="353"/>
  <c r="AI53" i="353"/>
  <c r="AN53" i="353" s="1"/>
  <c r="AD53" i="353"/>
  <c r="AB53" i="353"/>
  <c r="AE53" i="353" s="1"/>
  <c r="W53" i="353"/>
  <c r="U53" i="353"/>
  <c r="X53" i="353" s="1"/>
  <c r="P53" i="353"/>
  <c r="N53" i="353"/>
  <c r="O53" i="353" s="1"/>
  <c r="AK52" i="353"/>
  <c r="AI52" i="353"/>
  <c r="AJ52" i="353" s="1"/>
  <c r="AD52" i="353"/>
  <c r="AB52" i="353"/>
  <c r="AG52" i="353" s="1"/>
  <c r="W52" i="353"/>
  <c r="U52" i="353"/>
  <c r="T52" i="353" s="1"/>
  <c r="P52" i="353"/>
  <c r="N52" i="353"/>
  <c r="M52" i="353" s="1"/>
  <c r="AK51" i="353"/>
  <c r="AI51" i="353"/>
  <c r="AH51" i="353" s="1"/>
  <c r="AD51" i="353"/>
  <c r="AB51" i="353"/>
  <c r="AG51" i="353" s="1"/>
  <c r="W51" i="353"/>
  <c r="U51" i="353"/>
  <c r="Z51" i="353" s="1"/>
  <c r="P51" i="353"/>
  <c r="N51" i="353"/>
  <c r="R51" i="353" s="1"/>
  <c r="AK50" i="353"/>
  <c r="AI50" i="353"/>
  <c r="AM50" i="353" s="1"/>
  <c r="AD50" i="353"/>
  <c r="AB50" i="353"/>
  <c r="AE50" i="353" s="1"/>
  <c r="W50" i="353"/>
  <c r="U50" i="353"/>
  <c r="X50" i="353" s="1"/>
  <c r="P50" i="353"/>
  <c r="N50" i="353"/>
  <c r="O50" i="353" s="1"/>
  <c r="AK49" i="353"/>
  <c r="AI49" i="353"/>
  <c r="AJ49" i="353" s="1"/>
  <c r="AD49" i="353"/>
  <c r="AB49" i="353"/>
  <c r="AF49" i="353" s="1"/>
  <c r="W49" i="353"/>
  <c r="U49" i="353"/>
  <c r="T49" i="353" s="1"/>
  <c r="P49" i="353"/>
  <c r="N49" i="353"/>
  <c r="S49" i="353" s="1"/>
  <c r="AK48" i="353"/>
  <c r="AI48" i="353"/>
  <c r="AN48" i="353" s="1"/>
  <c r="AD48" i="353"/>
  <c r="AB48" i="353"/>
  <c r="AG48" i="353" s="1"/>
  <c r="W48" i="353"/>
  <c r="U48" i="353"/>
  <c r="Y48" i="353" s="1"/>
  <c r="P48" i="353"/>
  <c r="N48" i="353"/>
  <c r="Q48" i="353" s="1"/>
  <c r="AK42" i="353"/>
  <c r="AI42" i="353"/>
  <c r="AN42" i="353" s="1"/>
  <c r="AD42" i="353"/>
  <c r="AB42" i="353"/>
  <c r="AF42" i="353" s="1"/>
  <c r="W42" i="353"/>
  <c r="U42" i="353"/>
  <c r="X42" i="353" s="1"/>
  <c r="P42" i="353"/>
  <c r="N42" i="353"/>
  <c r="O42" i="353" s="1"/>
  <c r="AK41" i="353"/>
  <c r="AI41" i="353"/>
  <c r="AJ41" i="353" s="1"/>
  <c r="AD41" i="353"/>
  <c r="AB41" i="353"/>
  <c r="AC41" i="353" s="1"/>
  <c r="W41" i="353"/>
  <c r="U41" i="353"/>
  <c r="T41" i="353" s="1"/>
  <c r="P41" i="353"/>
  <c r="N41" i="353"/>
  <c r="M41" i="353" s="1"/>
  <c r="AK46" i="353"/>
  <c r="AI46" i="353"/>
  <c r="AN46" i="353" s="1"/>
  <c r="AD46" i="353"/>
  <c r="AB46" i="353"/>
  <c r="AF46" i="353" s="1"/>
  <c r="W46" i="353"/>
  <c r="U46" i="353"/>
  <c r="X46" i="353" s="1"/>
  <c r="P46" i="353"/>
  <c r="N46" i="353"/>
  <c r="O46" i="353" s="1"/>
  <c r="AK45" i="353"/>
  <c r="AI45" i="353"/>
  <c r="AJ45" i="353" s="1"/>
  <c r="AD45" i="353"/>
  <c r="AB45" i="353"/>
  <c r="AG45" i="353" s="1"/>
  <c r="W45" i="353"/>
  <c r="U45" i="353"/>
  <c r="T45" i="353" s="1"/>
  <c r="P45" i="353"/>
  <c r="N45" i="353"/>
  <c r="S45" i="353" s="1"/>
  <c r="AK44" i="353"/>
  <c r="AI44" i="353"/>
  <c r="AN44" i="353" s="1"/>
  <c r="AD44" i="353"/>
  <c r="AB44" i="353"/>
  <c r="AG44" i="353" s="1"/>
  <c r="W44" i="353"/>
  <c r="U44" i="353"/>
  <c r="Y44" i="353" s="1"/>
  <c r="P44" i="353"/>
  <c r="N44" i="353"/>
  <c r="Q44" i="353" s="1"/>
  <c r="AK72" i="353"/>
  <c r="AI72" i="353"/>
  <c r="AD72" i="353"/>
  <c r="AB72" i="353"/>
  <c r="AA72" i="353" s="1"/>
  <c r="W72" i="353"/>
  <c r="U72" i="353"/>
  <c r="P72" i="353"/>
  <c r="N72" i="353"/>
  <c r="M72" i="353" s="1"/>
  <c r="AK39" i="353"/>
  <c r="AI39" i="353"/>
  <c r="AH39" i="353" s="1"/>
  <c r="AD39" i="353"/>
  <c r="AB39" i="353"/>
  <c r="AG39" i="353" s="1"/>
  <c r="W39" i="353"/>
  <c r="U39" i="353"/>
  <c r="Y39" i="353" s="1"/>
  <c r="P39" i="353"/>
  <c r="N39" i="353"/>
  <c r="R39" i="353" s="1"/>
  <c r="AK38" i="353"/>
  <c r="AI38" i="353"/>
  <c r="AM38" i="353" s="1"/>
  <c r="AD38" i="353"/>
  <c r="AB38" i="353"/>
  <c r="AF38" i="353" s="1"/>
  <c r="W38" i="353"/>
  <c r="U38" i="353"/>
  <c r="X38" i="353" s="1"/>
  <c r="P38" i="353"/>
  <c r="N38" i="353"/>
  <c r="O38" i="353" s="1"/>
  <c r="AK37" i="353"/>
  <c r="AI37" i="353"/>
  <c r="AL37" i="353" s="1"/>
  <c r="AD37" i="353"/>
  <c r="AB37" i="353"/>
  <c r="AC37" i="353" s="1"/>
  <c r="W37" i="353"/>
  <c r="U37" i="353"/>
  <c r="V37" i="353" s="1"/>
  <c r="P37" i="353"/>
  <c r="N37" i="353"/>
  <c r="M37" i="353" s="1"/>
  <c r="AK36" i="353"/>
  <c r="AI36" i="353"/>
  <c r="AN36" i="353" s="1"/>
  <c r="AD36" i="353"/>
  <c r="AB36" i="353"/>
  <c r="AA36" i="353" s="1"/>
  <c r="W36" i="353"/>
  <c r="U36" i="353"/>
  <c r="T36" i="353" s="1"/>
  <c r="P36" i="353"/>
  <c r="N36" i="353"/>
  <c r="S36" i="353" s="1"/>
  <c r="AK34" i="353"/>
  <c r="AI34" i="353"/>
  <c r="AH34" i="353" s="1"/>
  <c r="AD34" i="353"/>
  <c r="AB34" i="353"/>
  <c r="AG34" i="353" s="1"/>
  <c r="W34" i="353"/>
  <c r="U34" i="353"/>
  <c r="Y34" i="353" s="1"/>
  <c r="P34" i="353"/>
  <c r="N34" i="353"/>
  <c r="R34" i="353" s="1"/>
  <c r="AK33" i="353"/>
  <c r="AI33" i="353"/>
  <c r="AM33" i="353" s="1"/>
  <c r="AD33" i="353"/>
  <c r="AB33" i="353"/>
  <c r="AF33" i="353" s="1"/>
  <c r="W33" i="353"/>
  <c r="U33" i="353"/>
  <c r="X33" i="353" s="1"/>
  <c r="P33" i="353"/>
  <c r="N33" i="353"/>
  <c r="O33" i="353" s="1"/>
  <c r="AK32" i="353"/>
  <c r="AI32" i="353"/>
  <c r="AL32" i="353" s="1"/>
  <c r="AD32" i="353"/>
  <c r="AB32" i="353"/>
  <c r="AC32" i="353" s="1"/>
  <c r="W32" i="353"/>
  <c r="U32" i="353"/>
  <c r="V32" i="353" s="1"/>
  <c r="P32" i="353"/>
  <c r="N32" i="353"/>
  <c r="M32" i="353" s="1"/>
  <c r="AK31" i="353"/>
  <c r="AI31" i="353"/>
  <c r="AM31" i="353" s="1"/>
  <c r="AD31" i="353"/>
  <c r="AB31" i="353"/>
  <c r="AA31" i="353" s="1"/>
  <c r="W31" i="353"/>
  <c r="U31" i="353"/>
  <c r="T31" i="353" s="1"/>
  <c r="P31" i="353"/>
  <c r="N31" i="353"/>
  <c r="S31" i="353" s="1"/>
  <c r="AK29" i="353"/>
  <c r="AI29" i="353"/>
  <c r="AH29" i="353" s="1"/>
  <c r="AD29" i="353"/>
  <c r="AB29" i="353"/>
  <c r="AG29" i="353" s="1"/>
  <c r="W29" i="353"/>
  <c r="U29" i="353"/>
  <c r="Y29" i="353" s="1"/>
  <c r="P29" i="353"/>
  <c r="N29" i="353"/>
  <c r="R29" i="353" s="1"/>
  <c r="A29" i="353"/>
  <c r="A31" i="353" s="1"/>
  <c r="A32" i="353" s="1"/>
  <c r="A33" i="353" s="1"/>
  <c r="A34" i="353" s="1"/>
  <c r="A36" i="353" s="1"/>
  <c r="A37" i="353" s="1"/>
  <c r="A38" i="353" s="1"/>
  <c r="A39" i="353" s="1"/>
  <c r="AK28" i="353"/>
  <c r="AI28" i="353"/>
  <c r="AM28" i="353" s="1"/>
  <c r="AD28" i="353"/>
  <c r="AB28" i="353"/>
  <c r="AF28" i="353" s="1"/>
  <c r="W28" i="353"/>
  <c r="U28" i="353"/>
  <c r="X28" i="353" s="1"/>
  <c r="P28" i="353"/>
  <c r="N28" i="353"/>
  <c r="O28" i="353" s="1"/>
  <c r="L17" i="353"/>
  <c r="L16" i="353"/>
  <c r="L14" i="353"/>
  <c r="L13" i="353"/>
  <c r="L12" i="353"/>
  <c r="AK50" i="352"/>
  <c r="AI50" i="352"/>
  <c r="AN50" i="352" s="1"/>
  <c r="AD50" i="352"/>
  <c r="AB50" i="352"/>
  <c r="AF50" i="352" s="1"/>
  <c r="W50" i="352"/>
  <c r="U50" i="352"/>
  <c r="X50" i="352" s="1"/>
  <c r="P50" i="352"/>
  <c r="N50" i="352"/>
  <c r="O50" i="352" s="1"/>
  <c r="AK49" i="352"/>
  <c r="AI49" i="352"/>
  <c r="AJ49" i="352" s="1"/>
  <c r="AD49" i="352"/>
  <c r="AB49" i="352"/>
  <c r="AC49" i="352" s="1"/>
  <c r="W49" i="352"/>
  <c r="U49" i="352"/>
  <c r="Y49" i="352" s="1"/>
  <c r="P49" i="352"/>
  <c r="N49" i="352"/>
  <c r="M49" i="352" s="1"/>
  <c r="AK54" i="352"/>
  <c r="AI54" i="352"/>
  <c r="AN54" i="352" s="1"/>
  <c r="AD54" i="352"/>
  <c r="AB54" i="352"/>
  <c r="AF54" i="352" s="1"/>
  <c r="W54" i="352"/>
  <c r="U54" i="352"/>
  <c r="X54" i="352" s="1"/>
  <c r="P54" i="352"/>
  <c r="N54" i="352"/>
  <c r="O54" i="352" s="1"/>
  <c r="AK53" i="352"/>
  <c r="AI53" i="352"/>
  <c r="AJ53" i="352" s="1"/>
  <c r="AD53" i="352"/>
  <c r="AB53" i="352"/>
  <c r="AC53" i="352" s="1"/>
  <c r="W53" i="352"/>
  <c r="U53" i="352"/>
  <c r="Z53" i="352" s="1"/>
  <c r="P53" i="352"/>
  <c r="N53" i="352"/>
  <c r="M53" i="352" s="1"/>
  <c r="AK52" i="352"/>
  <c r="AI52" i="352"/>
  <c r="AH52" i="352" s="1"/>
  <c r="AD52" i="352"/>
  <c r="AB52" i="352"/>
  <c r="AC52" i="352" s="1"/>
  <c r="W52" i="352"/>
  <c r="U52" i="352"/>
  <c r="Z52" i="352" s="1"/>
  <c r="P52" i="352"/>
  <c r="N52" i="352"/>
  <c r="R52" i="352" s="1"/>
  <c r="AK46" i="352"/>
  <c r="AI46" i="352"/>
  <c r="AN46" i="352" s="1"/>
  <c r="AD46" i="352"/>
  <c r="AB46" i="352"/>
  <c r="AF46" i="352" s="1"/>
  <c r="W46" i="352"/>
  <c r="U46" i="352"/>
  <c r="X46" i="352" s="1"/>
  <c r="P46" i="352"/>
  <c r="N46" i="352"/>
  <c r="M46" i="352" s="1"/>
  <c r="AK45" i="352"/>
  <c r="AI45" i="352"/>
  <c r="AH45" i="352" s="1"/>
  <c r="AD45" i="352"/>
  <c r="AB45" i="352"/>
  <c r="AC45" i="352" s="1"/>
  <c r="W45" i="352"/>
  <c r="U45" i="352"/>
  <c r="Y45" i="352" s="1"/>
  <c r="P45" i="352"/>
  <c r="N45" i="352"/>
  <c r="M45" i="352" s="1"/>
  <c r="AK44" i="352"/>
  <c r="AI44" i="352"/>
  <c r="AH44" i="352" s="1"/>
  <c r="AD44" i="352"/>
  <c r="AB44" i="352"/>
  <c r="AF44" i="352" s="1"/>
  <c r="W44" i="352"/>
  <c r="U44" i="352"/>
  <c r="Z44" i="352" s="1"/>
  <c r="P44" i="352"/>
  <c r="N44" i="352"/>
  <c r="R44" i="352" s="1"/>
  <c r="AK38" i="352"/>
  <c r="AI38" i="352"/>
  <c r="AN38" i="352" s="1"/>
  <c r="AD38" i="352"/>
  <c r="AB38" i="352"/>
  <c r="AF38" i="352" s="1"/>
  <c r="W38" i="352"/>
  <c r="U38" i="352"/>
  <c r="X38" i="352" s="1"/>
  <c r="P38" i="352"/>
  <c r="N38" i="352"/>
  <c r="O38" i="352" s="1"/>
  <c r="AK37" i="352"/>
  <c r="AI37" i="352"/>
  <c r="AJ37" i="352" s="1"/>
  <c r="AD37" i="352"/>
  <c r="AB37" i="352"/>
  <c r="AC37" i="352" s="1"/>
  <c r="W37" i="352"/>
  <c r="U37" i="352"/>
  <c r="T37" i="352" s="1"/>
  <c r="P37" i="352"/>
  <c r="N37" i="352"/>
  <c r="S37" i="352" s="1"/>
  <c r="AK36" i="352"/>
  <c r="AI36" i="352"/>
  <c r="AN36" i="352" s="1"/>
  <c r="AD36" i="352"/>
  <c r="AB36" i="352"/>
  <c r="AG36" i="352" s="1"/>
  <c r="W36" i="352"/>
  <c r="U36" i="352"/>
  <c r="Y36" i="352" s="1"/>
  <c r="P36" i="352"/>
  <c r="N36" i="352"/>
  <c r="Q36" i="352" s="1"/>
  <c r="AK55" i="352"/>
  <c r="AI55" i="352"/>
  <c r="AM55" i="352" s="1"/>
  <c r="AD55" i="352"/>
  <c r="AB55" i="352"/>
  <c r="AF55" i="352" s="1"/>
  <c r="W55" i="352"/>
  <c r="U55" i="352"/>
  <c r="P55" i="352"/>
  <c r="N55" i="352"/>
  <c r="O55" i="352" s="1"/>
  <c r="AK48" i="352"/>
  <c r="AI48" i="352"/>
  <c r="AH48" i="352" s="1"/>
  <c r="AD48" i="352"/>
  <c r="AB48" i="352"/>
  <c r="AG48" i="352" s="1"/>
  <c r="W48" i="352"/>
  <c r="U48" i="352"/>
  <c r="Z48" i="352" s="1"/>
  <c r="P48" i="352"/>
  <c r="N48" i="352"/>
  <c r="R48" i="352" s="1"/>
  <c r="AK47" i="352"/>
  <c r="AI47" i="352"/>
  <c r="AN47" i="352" s="1"/>
  <c r="AD47" i="352"/>
  <c r="AB47" i="352"/>
  <c r="AF47" i="352" s="1"/>
  <c r="W47" i="352"/>
  <c r="U47" i="352"/>
  <c r="X47" i="352" s="1"/>
  <c r="P47" i="352"/>
  <c r="N47" i="352"/>
  <c r="Q47" i="352" s="1"/>
  <c r="AK42" i="352"/>
  <c r="AI42" i="352"/>
  <c r="AL42" i="352" s="1"/>
  <c r="AD42" i="352"/>
  <c r="AB42" i="352"/>
  <c r="AA42" i="352" s="1"/>
  <c r="W42" i="352"/>
  <c r="U42" i="352"/>
  <c r="V42" i="352" s="1"/>
  <c r="P42" i="352"/>
  <c r="N42" i="352"/>
  <c r="O42" i="352" s="1"/>
  <c r="AK41" i="352"/>
  <c r="AI41" i="352"/>
  <c r="AJ41" i="352" s="1"/>
  <c r="AD41" i="352"/>
  <c r="AB41" i="352"/>
  <c r="AG41" i="352" s="1"/>
  <c r="W41" i="352"/>
  <c r="U41" i="352"/>
  <c r="T41" i="352" s="1"/>
  <c r="P41" i="352"/>
  <c r="N41" i="352"/>
  <c r="S41" i="352" s="1"/>
  <c r="AK40" i="352"/>
  <c r="AI40" i="352"/>
  <c r="AH40" i="352" s="1"/>
  <c r="AD40" i="352"/>
  <c r="AB40" i="352"/>
  <c r="AG40" i="352" s="1"/>
  <c r="W40" i="352"/>
  <c r="U40" i="352"/>
  <c r="Z40" i="352" s="1"/>
  <c r="P40" i="352"/>
  <c r="N40" i="352"/>
  <c r="R40" i="352" s="1"/>
  <c r="AK39" i="352"/>
  <c r="AI39" i="352"/>
  <c r="AN39" i="352" s="1"/>
  <c r="AD39" i="352"/>
  <c r="AB39" i="352"/>
  <c r="AF39" i="352" s="1"/>
  <c r="W39" i="352"/>
  <c r="U39" i="352"/>
  <c r="X39" i="352" s="1"/>
  <c r="P39" i="352"/>
  <c r="N39" i="352"/>
  <c r="S39" i="352" s="1"/>
  <c r="AK34" i="352"/>
  <c r="AI34" i="352"/>
  <c r="AL34" i="352" s="1"/>
  <c r="AD34" i="352"/>
  <c r="AB34" i="352"/>
  <c r="AG34" i="352" s="1"/>
  <c r="W34" i="352"/>
  <c r="U34" i="352"/>
  <c r="V34" i="352" s="1"/>
  <c r="P34" i="352"/>
  <c r="N34" i="352"/>
  <c r="M34" i="352" s="1"/>
  <c r="AK33" i="352"/>
  <c r="AI33" i="352"/>
  <c r="AJ33" i="352" s="1"/>
  <c r="AD33" i="352"/>
  <c r="AB33" i="352"/>
  <c r="AA33" i="352" s="1"/>
  <c r="W33" i="352"/>
  <c r="U33" i="352"/>
  <c r="T33" i="352" s="1"/>
  <c r="P33" i="352"/>
  <c r="N33" i="352"/>
  <c r="R33" i="352" s="1"/>
  <c r="AK32" i="352"/>
  <c r="AI32" i="352"/>
  <c r="AH32" i="352" s="1"/>
  <c r="AD32" i="352"/>
  <c r="AB32" i="352"/>
  <c r="AF32" i="352" s="1"/>
  <c r="W32" i="352"/>
  <c r="U32" i="352"/>
  <c r="Z32" i="352" s="1"/>
  <c r="P32" i="352"/>
  <c r="N32" i="352"/>
  <c r="R32" i="352" s="1"/>
  <c r="AK31" i="352"/>
  <c r="AI31" i="352"/>
  <c r="AN31" i="352" s="1"/>
  <c r="AD31" i="352"/>
  <c r="AB31" i="352"/>
  <c r="AF31" i="352" s="1"/>
  <c r="W31" i="352"/>
  <c r="U31" i="352"/>
  <c r="X31" i="352" s="1"/>
  <c r="P31" i="352"/>
  <c r="N31" i="352"/>
  <c r="O31" i="352" s="1"/>
  <c r="AK29" i="352"/>
  <c r="AI29" i="352"/>
  <c r="AL29" i="352" s="1"/>
  <c r="AD29" i="352"/>
  <c r="AB29" i="352"/>
  <c r="AA29" i="352" s="1"/>
  <c r="W29" i="352"/>
  <c r="U29" i="352"/>
  <c r="V29" i="352" s="1"/>
  <c r="P29" i="352"/>
  <c r="N29" i="352"/>
  <c r="O29" i="352" s="1"/>
  <c r="A29" i="352"/>
  <c r="A31" i="352" s="1"/>
  <c r="A32" i="352" s="1"/>
  <c r="A33" i="352" s="1"/>
  <c r="A34" i="352" s="1"/>
  <c r="A39" i="352" s="1"/>
  <c r="A40" i="352" s="1"/>
  <c r="A41" i="352" s="1"/>
  <c r="A42" i="352" s="1"/>
  <c r="A47" i="352" s="1"/>
  <c r="A48" i="352" s="1"/>
  <c r="A53" i="352" s="1"/>
  <c r="A54" i="352" s="1"/>
  <c r="AK28" i="352"/>
  <c r="AI28" i="352"/>
  <c r="AJ28" i="352" s="1"/>
  <c r="AD28" i="352"/>
  <c r="AB28" i="352"/>
  <c r="AG28" i="352" s="1"/>
  <c r="W28" i="352"/>
  <c r="U28" i="352"/>
  <c r="T28" i="352" s="1"/>
  <c r="P28" i="352"/>
  <c r="N28" i="352"/>
  <c r="R28" i="352" s="1"/>
  <c r="L17" i="352"/>
  <c r="L16" i="352"/>
  <c r="L14" i="352"/>
  <c r="L13" i="352"/>
  <c r="L12" i="352"/>
  <c r="AK72" i="351"/>
  <c r="AI72" i="351"/>
  <c r="AN72" i="351" s="1"/>
  <c r="AD72" i="351"/>
  <c r="AB72" i="351"/>
  <c r="AF72" i="351" s="1"/>
  <c r="W72" i="351"/>
  <c r="U72" i="351"/>
  <c r="X72" i="351" s="1"/>
  <c r="P72" i="351"/>
  <c r="N72" i="351"/>
  <c r="O72" i="351" s="1"/>
  <c r="AK71" i="351"/>
  <c r="AI71" i="351"/>
  <c r="AJ71" i="351" s="1"/>
  <c r="AD71" i="351"/>
  <c r="AB71" i="351"/>
  <c r="AC71" i="351" s="1"/>
  <c r="W71" i="351"/>
  <c r="U71" i="351"/>
  <c r="T71" i="351" s="1"/>
  <c r="P71" i="351"/>
  <c r="N71" i="351"/>
  <c r="M71" i="351" s="1"/>
  <c r="AK70" i="351"/>
  <c r="AI70" i="351"/>
  <c r="AH70" i="351" s="1"/>
  <c r="AD70" i="351"/>
  <c r="AB70" i="351"/>
  <c r="AG70" i="351" s="1"/>
  <c r="W70" i="351"/>
  <c r="U70" i="351"/>
  <c r="Z70" i="351" s="1"/>
  <c r="P70" i="351"/>
  <c r="N70" i="351"/>
  <c r="R70" i="351" s="1"/>
  <c r="AK69" i="351"/>
  <c r="AI69" i="351"/>
  <c r="AM69" i="351" s="1"/>
  <c r="AD69" i="351"/>
  <c r="AB69" i="351"/>
  <c r="AE69" i="351" s="1"/>
  <c r="W69" i="351"/>
  <c r="U69" i="351"/>
  <c r="T69" i="351" s="1"/>
  <c r="P69" i="351"/>
  <c r="N69" i="351"/>
  <c r="O69" i="351" s="1"/>
  <c r="AK68" i="351"/>
  <c r="AI68" i="351"/>
  <c r="AJ68" i="351" s="1"/>
  <c r="AD68" i="351"/>
  <c r="AB68" i="351"/>
  <c r="AA68" i="351" s="1"/>
  <c r="W68" i="351"/>
  <c r="U68" i="351"/>
  <c r="T68" i="351" s="1"/>
  <c r="P68" i="351"/>
  <c r="N68" i="351"/>
  <c r="S68" i="351" s="1"/>
  <c r="AK63" i="351"/>
  <c r="AI63" i="351"/>
  <c r="AN63" i="351" s="1"/>
  <c r="AD63" i="351"/>
  <c r="AB63" i="351"/>
  <c r="AF63" i="351" s="1"/>
  <c r="W63" i="351"/>
  <c r="U63" i="351"/>
  <c r="X63" i="351" s="1"/>
  <c r="P63" i="351"/>
  <c r="N63" i="351"/>
  <c r="O63" i="351" s="1"/>
  <c r="AK62" i="351"/>
  <c r="AI62" i="351"/>
  <c r="AJ62" i="351" s="1"/>
  <c r="AD62" i="351"/>
  <c r="AB62" i="351"/>
  <c r="AC62" i="351" s="1"/>
  <c r="W62" i="351"/>
  <c r="U62" i="351"/>
  <c r="T62" i="351" s="1"/>
  <c r="P62" i="351"/>
  <c r="N62" i="351"/>
  <c r="M62" i="351" s="1"/>
  <c r="AK61" i="351"/>
  <c r="AI61" i="351"/>
  <c r="AH61" i="351" s="1"/>
  <c r="AD61" i="351"/>
  <c r="AB61" i="351"/>
  <c r="AG61" i="351" s="1"/>
  <c r="W61" i="351"/>
  <c r="U61" i="351"/>
  <c r="Z61" i="351" s="1"/>
  <c r="P61" i="351"/>
  <c r="N61" i="351"/>
  <c r="R61" i="351" s="1"/>
  <c r="AK60" i="351"/>
  <c r="AI60" i="351"/>
  <c r="AM60" i="351" s="1"/>
  <c r="AD60" i="351"/>
  <c r="AB60" i="351"/>
  <c r="AE60" i="351" s="1"/>
  <c r="W60" i="351"/>
  <c r="U60" i="351"/>
  <c r="T60" i="351" s="1"/>
  <c r="P60" i="351"/>
  <c r="N60" i="351"/>
  <c r="O60" i="351" s="1"/>
  <c r="AK59" i="351"/>
  <c r="AI59" i="351"/>
  <c r="AJ59" i="351" s="1"/>
  <c r="AD59" i="351"/>
  <c r="AB59" i="351"/>
  <c r="AA59" i="351" s="1"/>
  <c r="W59" i="351"/>
  <c r="U59" i="351"/>
  <c r="T59" i="351" s="1"/>
  <c r="P59" i="351"/>
  <c r="N59" i="351"/>
  <c r="S59" i="351" s="1"/>
  <c r="AK53" i="351"/>
  <c r="AI53" i="351"/>
  <c r="AN53" i="351" s="1"/>
  <c r="AD53" i="351"/>
  <c r="AB53" i="351"/>
  <c r="AF53" i="351" s="1"/>
  <c r="W53" i="351"/>
  <c r="U53" i="351"/>
  <c r="X53" i="351" s="1"/>
  <c r="P53" i="351"/>
  <c r="N53" i="351"/>
  <c r="O53" i="351" s="1"/>
  <c r="AK52" i="351"/>
  <c r="AI52" i="351"/>
  <c r="AJ52" i="351" s="1"/>
  <c r="AD52" i="351"/>
  <c r="AB52" i="351"/>
  <c r="AC52" i="351" s="1"/>
  <c r="W52" i="351"/>
  <c r="U52" i="351"/>
  <c r="X52" i="351" s="1"/>
  <c r="P52" i="351"/>
  <c r="N52" i="351"/>
  <c r="M52" i="351" s="1"/>
  <c r="AK51" i="351"/>
  <c r="AI51" i="351"/>
  <c r="AH51" i="351" s="1"/>
  <c r="AD51" i="351"/>
  <c r="AB51" i="351"/>
  <c r="AG51" i="351" s="1"/>
  <c r="W51" i="351"/>
  <c r="U51" i="351"/>
  <c r="Z51" i="351" s="1"/>
  <c r="P51" i="351"/>
  <c r="N51" i="351"/>
  <c r="R51" i="351" s="1"/>
  <c r="AK50" i="351"/>
  <c r="AI50" i="351"/>
  <c r="AM50" i="351" s="1"/>
  <c r="AD50" i="351"/>
  <c r="AB50" i="351"/>
  <c r="AE50" i="351" s="1"/>
  <c r="W50" i="351"/>
  <c r="U50" i="351"/>
  <c r="V50" i="351" s="1"/>
  <c r="P50" i="351"/>
  <c r="N50" i="351"/>
  <c r="O50" i="351" s="1"/>
  <c r="AK49" i="351"/>
  <c r="AI49" i="351"/>
  <c r="AJ49" i="351" s="1"/>
  <c r="AD49" i="351"/>
  <c r="AB49" i="351"/>
  <c r="AC49" i="351" s="1"/>
  <c r="W49" i="351"/>
  <c r="U49" i="351"/>
  <c r="T49" i="351" s="1"/>
  <c r="P49" i="351"/>
  <c r="N49" i="351"/>
  <c r="S49" i="351" s="1"/>
  <c r="AK44" i="351"/>
  <c r="AI44" i="351"/>
  <c r="AN44" i="351" s="1"/>
  <c r="AD44" i="351"/>
  <c r="AB44" i="351"/>
  <c r="AF44" i="351" s="1"/>
  <c r="W44" i="351"/>
  <c r="U44" i="351"/>
  <c r="X44" i="351" s="1"/>
  <c r="P44" i="351"/>
  <c r="N44" i="351"/>
  <c r="M44" i="351" s="1"/>
  <c r="AK43" i="351"/>
  <c r="AI43" i="351"/>
  <c r="AH43" i="351" s="1"/>
  <c r="AD43" i="351"/>
  <c r="AB43" i="351"/>
  <c r="AC43" i="351" s="1"/>
  <c r="W43" i="351"/>
  <c r="U43" i="351"/>
  <c r="Z43" i="351" s="1"/>
  <c r="P43" i="351"/>
  <c r="N43" i="351"/>
  <c r="M43" i="351" s="1"/>
  <c r="AK42" i="351"/>
  <c r="AI42" i="351"/>
  <c r="AH42" i="351" s="1"/>
  <c r="AD42" i="351"/>
  <c r="AB42" i="351"/>
  <c r="AG42" i="351" s="1"/>
  <c r="W42" i="351"/>
  <c r="U42" i="351"/>
  <c r="Z42" i="351" s="1"/>
  <c r="P42" i="351"/>
  <c r="N42" i="351"/>
  <c r="R42" i="351" s="1"/>
  <c r="AK41" i="351"/>
  <c r="AI41" i="351"/>
  <c r="AM41" i="351" s="1"/>
  <c r="AD41" i="351"/>
  <c r="AB41" i="351"/>
  <c r="AE41" i="351" s="1"/>
  <c r="W41" i="351"/>
  <c r="U41" i="351"/>
  <c r="T41" i="351" s="1"/>
  <c r="P41" i="351"/>
  <c r="N41" i="351"/>
  <c r="O41" i="351" s="1"/>
  <c r="AK40" i="351"/>
  <c r="AI40" i="351"/>
  <c r="AJ40" i="351" s="1"/>
  <c r="AD40" i="351"/>
  <c r="AB40" i="351"/>
  <c r="AC40" i="351" s="1"/>
  <c r="W40" i="351"/>
  <c r="U40" i="351"/>
  <c r="T40" i="351" s="1"/>
  <c r="P40" i="351"/>
  <c r="N40" i="351"/>
  <c r="S40" i="351" s="1"/>
  <c r="AK36" i="351"/>
  <c r="AI36" i="351"/>
  <c r="AN36" i="351" s="1"/>
  <c r="AD36" i="351"/>
  <c r="AB36" i="351"/>
  <c r="AA36" i="351" s="1"/>
  <c r="W36" i="351"/>
  <c r="U36" i="351"/>
  <c r="X36" i="351" s="1"/>
  <c r="P36" i="351"/>
  <c r="N36" i="351"/>
  <c r="Q36" i="351" s="1"/>
  <c r="AK35" i="351"/>
  <c r="AI35" i="351"/>
  <c r="AM35" i="351" s="1"/>
  <c r="AD35" i="351"/>
  <c r="AB35" i="351"/>
  <c r="AG35" i="351" s="1"/>
  <c r="W35" i="351"/>
  <c r="U35" i="351"/>
  <c r="Z35" i="351" s="1"/>
  <c r="P35" i="351"/>
  <c r="N35" i="351"/>
  <c r="R35" i="351" s="1"/>
  <c r="AK34" i="351"/>
  <c r="AI34" i="351"/>
  <c r="AM34" i="351" s="1"/>
  <c r="AD34" i="351"/>
  <c r="AB34" i="351"/>
  <c r="AE34" i="351" s="1"/>
  <c r="W34" i="351"/>
  <c r="U34" i="351"/>
  <c r="X34" i="351" s="1"/>
  <c r="P34" i="351"/>
  <c r="N34" i="351"/>
  <c r="O34" i="351" s="1"/>
  <c r="AK33" i="351"/>
  <c r="AI33" i="351"/>
  <c r="AJ33" i="351" s="1"/>
  <c r="AD33" i="351"/>
  <c r="AB33" i="351"/>
  <c r="AC33" i="351" s="1"/>
  <c r="W33" i="351"/>
  <c r="U33" i="351"/>
  <c r="X33" i="351" s="1"/>
  <c r="P33" i="351"/>
  <c r="N33" i="351"/>
  <c r="S33" i="351" s="1"/>
  <c r="AK32" i="351"/>
  <c r="AI32" i="351"/>
  <c r="AN32" i="351" s="1"/>
  <c r="AD32" i="351"/>
  <c r="AB32" i="351"/>
  <c r="AG32" i="351" s="1"/>
  <c r="W32" i="351"/>
  <c r="U32" i="351"/>
  <c r="Z32" i="351" s="1"/>
  <c r="P32" i="351"/>
  <c r="N32" i="351"/>
  <c r="Q32" i="351" s="1"/>
  <c r="AK67" i="351"/>
  <c r="AI67" i="351"/>
  <c r="AH67" i="351" s="1"/>
  <c r="AD67" i="351"/>
  <c r="AB67" i="351"/>
  <c r="AF67" i="351" s="1"/>
  <c r="W67" i="351"/>
  <c r="U67" i="351"/>
  <c r="Z67" i="351" s="1"/>
  <c r="P67" i="351"/>
  <c r="N67" i="351"/>
  <c r="O67" i="351" s="1"/>
  <c r="AK66" i="351"/>
  <c r="AI66" i="351"/>
  <c r="AN66" i="351" s="1"/>
  <c r="AD66" i="351"/>
  <c r="AB66" i="351"/>
  <c r="AC66" i="351" s="1"/>
  <c r="W66" i="351"/>
  <c r="U66" i="351"/>
  <c r="X66" i="351" s="1"/>
  <c r="P66" i="351"/>
  <c r="N66" i="351"/>
  <c r="S66" i="351" s="1"/>
  <c r="AK65" i="351"/>
  <c r="AI65" i="351"/>
  <c r="AD65" i="351"/>
  <c r="AB65" i="351"/>
  <c r="AF65" i="351" s="1"/>
  <c r="W65" i="351"/>
  <c r="U65" i="351"/>
  <c r="Y65" i="351" s="1"/>
  <c r="P65" i="351"/>
  <c r="N65" i="351"/>
  <c r="R65" i="351" s="1"/>
  <c r="AK64" i="351"/>
  <c r="AI64" i="351"/>
  <c r="AM64" i="351" s="1"/>
  <c r="AD64" i="351"/>
  <c r="AB64" i="351"/>
  <c r="AF64" i="351" s="1"/>
  <c r="W64" i="351"/>
  <c r="U64" i="351"/>
  <c r="T64" i="351" s="1"/>
  <c r="P64" i="351"/>
  <c r="N64" i="351"/>
  <c r="R64" i="351" s="1"/>
  <c r="AK58" i="351"/>
  <c r="AI58" i="351"/>
  <c r="AH58" i="351" s="1"/>
  <c r="AD58" i="351"/>
  <c r="AB58" i="351"/>
  <c r="AF58" i="351" s="1"/>
  <c r="W58" i="351"/>
  <c r="U58" i="351"/>
  <c r="V58" i="351" s="1"/>
  <c r="P58" i="351"/>
  <c r="N58" i="351"/>
  <c r="O58" i="351" s="1"/>
  <c r="AK57" i="351"/>
  <c r="AI57" i="351"/>
  <c r="AJ57" i="351" s="1"/>
  <c r="AD57" i="351"/>
  <c r="AB57" i="351"/>
  <c r="AG57" i="351" s="1"/>
  <c r="W57" i="351"/>
  <c r="U57" i="351"/>
  <c r="T57" i="351" s="1"/>
  <c r="P57" i="351"/>
  <c r="N57" i="351"/>
  <c r="M57" i="351" s="1"/>
  <c r="AK56" i="351"/>
  <c r="AI56" i="351"/>
  <c r="AH56" i="351" s="1"/>
  <c r="AD56" i="351"/>
  <c r="AB56" i="351"/>
  <c r="AE56" i="351" s="1"/>
  <c r="W56" i="351"/>
  <c r="U56" i="351"/>
  <c r="Z56" i="351" s="1"/>
  <c r="P56" i="351"/>
  <c r="N56" i="351"/>
  <c r="S56" i="351" s="1"/>
  <c r="A56" i="351"/>
  <c r="A57" i="351" s="1"/>
  <c r="A58" i="351" s="1"/>
  <c r="A64" i="351" s="1"/>
  <c r="A65" i="351" s="1"/>
  <c r="A66" i="351" s="1"/>
  <c r="A67" i="351" s="1"/>
  <c r="AK55" i="351"/>
  <c r="AI55" i="351"/>
  <c r="AJ55" i="351" s="1"/>
  <c r="AD55" i="351"/>
  <c r="AB55" i="351"/>
  <c r="AC55" i="351" s="1"/>
  <c r="W55" i="351"/>
  <c r="U55" i="351"/>
  <c r="Y55" i="351" s="1"/>
  <c r="P55" i="351"/>
  <c r="N55" i="351"/>
  <c r="R55" i="351" s="1"/>
  <c r="AK54" i="351"/>
  <c r="AI54" i="351"/>
  <c r="AM54" i="351" s="1"/>
  <c r="AD54" i="351"/>
  <c r="AB54" i="351"/>
  <c r="AG54" i="351" s="1"/>
  <c r="W54" i="351"/>
  <c r="U54" i="351"/>
  <c r="V54" i="351" s="1"/>
  <c r="P54" i="351"/>
  <c r="N54" i="351"/>
  <c r="R54" i="351" s="1"/>
  <c r="AK48" i="351"/>
  <c r="AI48" i="351"/>
  <c r="AJ48" i="351" s="1"/>
  <c r="AD48" i="351"/>
  <c r="AB48" i="351"/>
  <c r="AC48" i="351" s="1"/>
  <c r="W48" i="351"/>
  <c r="U48" i="351"/>
  <c r="Z48" i="351" s="1"/>
  <c r="P48" i="351"/>
  <c r="N48" i="351"/>
  <c r="O48" i="351" s="1"/>
  <c r="AK47" i="351"/>
  <c r="AI47" i="351"/>
  <c r="AM47" i="351" s="1"/>
  <c r="AD47" i="351"/>
  <c r="AB47" i="351"/>
  <c r="AC47" i="351" s="1"/>
  <c r="W47" i="351"/>
  <c r="U47" i="351"/>
  <c r="Z47" i="351" s="1"/>
  <c r="P47" i="351"/>
  <c r="N47" i="351"/>
  <c r="M47" i="351" s="1"/>
  <c r="AK46" i="351"/>
  <c r="AI46" i="351"/>
  <c r="AN46" i="351" s="1"/>
  <c r="AD46" i="351"/>
  <c r="AB46" i="351"/>
  <c r="AA46" i="351" s="1"/>
  <c r="W46" i="351"/>
  <c r="U46" i="351"/>
  <c r="Z46" i="351" s="1"/>
  <c r="P46" i="351"/>
  <c r="N46" i="351"/>
  <c r="S46" i="351" s="1"/>
  <c r="AK45" i="351"/>
  <c r="AI45" i="351"/>
  <c r="AN45" i="351" s="1"/>
  <c r="AD45" i="351"/>
  <c r="AB45" i="351"/>
  <c r="AG45" i="351" s="1"/>
  <c r="W45" i="351"/>
  <c r="U45" i="351"/>
  <c r="Z45" i="351" s="1"/>
  <c r="P45" i="351"/>
  <c r="N45" i="351"/>
  <c r="O45" i="351" s="1"/>
  <c r="AK39" i="351"/>
  <c r="AI39" i="351"/>
  <c r="AJ39" i="351" s="1"/>
  <c r="AD39" i="351"/>
  <c r="AB39" i="351"/>
  <c r="AC39" i="351" s="1"/>
  <c r="W39" i="351"/>
  <c r="U39" i="351"/>
  <c r="Z39" i="351" s="1"/>
  <c r="P39" i="351"/>
  <c r="N39" i="351"/>
  <c r="O39" i="351" s="1"/>
  <c r="AK38" i="351"/>
  <c r="AI38" i="351"/>
  <c r="AM38" i="351" s="1"/>
  <c r="AD38" i="351"/>
  <c r="AB38" i="351"/>
  <c r="AC38" i="351" s="1"/>
  <c r="W38" i="351"/>
  <c r="U38" i="351"/>
  <c r="Z38" i="351" s="1"/>
  <c r="P38" i="351"/>
  <c r="N38" i="351"/>
  <c r="M38" i="351" s="1"/>
  <c r="AK37" i="351"/>
  <c r="AI37" i="351"/>
  <c r="AN37" i="351" s="1"/>
  <c r="AD37" i="351"/>
  <c r="AB37" i="351"/>
  <c r="AA37" i="351" s="1"/>
  <c r="W37" i="351"/>
  <c r="U37" i="351"/>
  <c r="V37" i="351" s="1"/>
  <c r="P37" i="351"/>
  <c r="N37" i="351"/>
  <c r="S37" i="351" s="1"/>
  <c r="AK31" i="351"/>
  <c r="AI31" i="351"/>
  <c r="AN31" i="351" s="1"/>
  <c r="AD31" i="351"/>
  <c r="AB31" i="351"/>
  <c r="AG31" i="351" s="1"/>
  <c r="W31" i="351"/>
  <c r="U31" i="351"/>
  <c r="Z31" i="351" s="1"/>
  <c r="P31" i="351"/>
  <c r="N31" i="351"/>
  <c r="O31" i="351" s="1"/>
  <c r="AK30" i="351"/>
  <c r="AI30" i="351"/>
  <c r="AM30" i="351" s="1"/>
  <c r="AD30" i="351"/>
  <c r="AB30" i="351"/>
  <c r="AC30" i="351" s="1"/>
  <c r="W30" i="351"/>
  <c r="U30" i="351"/>
  <c r="Z30" i="351" s="1"/>
  <c r="P30" i="351"/>
  <c r="N30" i="351"/>
  <c r="O30" i="351" s="1"/>
  <c r="AK29" i="351"/>
  <c r="AI29" i="351"/>
  <c r="AN29" i="351" s="1"/>
  <c r="AD29" i="351"/>
  <c r="AB29" i="351"/>
  <c r="AC29" i="351" s="1"/>
  <c r="W29" i="351"/>
  <c r="U29" i="351"/>
  <c r="Z29" i="351" s="1"/>
  <c r="P29" i="351"/>
  <c r="N29" i="351"/>
  <c r="M29" i="351" s="1"/>
  <c r="A29" i="351"/>
  <c r="A30" i="351" s="1"/>
  <c r="A31" i="351" s="1"/>
  <c r="A37" i="351" s="1"/>
  <c r="A38" i="351" s="1"/>
  <c r="A39" i="351" s="1"/>
  <c r="A45" i="351" s="1"/>
  <c r="A46" i="351" s="1"/>
  <c r="A47" i="351" s="1"/>
  <c r="A48" i="351" s="1"/>
  <c r="AK28" i="351"/>
  <c r="AI28" i="351"/>
  <c r="AN28" i="351" s="1"/>
  <c r="AD28" i="351"/>
  <c r="AB28" i="351"/>
  <c r="AA28" i="351" s="1"/>
  <c r="W28" i="351"/>
  <c r="U28" i="351"/>
  <c r="Z28" i="351" s="1"/>
  <c r="P28" i="351"/>
  <c r="N28" i="351"/>
  <c r="S28" i="351" s="1"/>
  <c r="L17" i="351"/>
  <c r="L16" i="351"/>
  <c r="L14" i="351"/>
  <c r="L13" i="351"/>
  <c r="L12" i="351"/>
  <c r="AK64" i="350"/>
  <c r="AI64" i="350"/>
  <c r="AN64" i="350" s="1"/>
  <c r="AD64" i="350"/>
  <c r="AB64" i="350"/>
  <c r="AF64" i="350" s="1"/>
  <c r="W64" i="350"/>
  <c r="U64" i="350"/>
  <c r="X64" i="350" s="1"/>
  <c r="P64" i="350"/>
  <c r="N64" i="350"/>
  <c r="O64" i="350" s="1"/>
  <c r="AK63" i="350"/>
  <c r="AI63" i="350"/>
  <c r="AL63" i="350" s="1"/>
  <c r="AD63" i="350"/>
  <c r="AB63" i="350"/>
  <c r="AC63" i="350" s="1"/>
  <c r="W63" i="350"/>
  <c r="U63" i="350"/>
  <c r="Z63" i="350" s="1"/>
  <c r="P63" i="350"/>
  <c r="N63" i="350"/>
  <c r="M63" i="350" s="1"/>
  <c r="AK62" i="350"/>
  <c r="AI62" i="350"/>
  <c r="AN62" i="350" s="1"/>
  <c r="AD62" i="350"/>
  <c r="AB62" i="350"/>
  <c r="AA62" i="350" s="1"/>
  <c r="W62" i="350"/>
  <c r="U62" i="350"/>
  <c r="T62" i="350" s="1"/>
  <c r="P62" i="350"/>
  <c r="N62" i="350"/>
  <c r="S62" i="350" s="1"/>
  <c r="AK61" i="350"/>
  <c r="AI61" i="350"/>
  <c r="AH61" i="350" s="1"/>
  <c r="AD61" i="350"/>
  <c r="AB61" i="350"/>
  <c r="AG61" i="350" s="1"/>
  <c r="W61" i="350"/>
  <c r="U61" i="350"/>
  <c r="Z61" i="350" s="1"/>
  <c r="P61" i="350"/>
  <c r="N61" i="350"/>
  <c r="R61" i="350" s="1"/>
  <c r="AK60" i="350"/>
  <c r="AI60" i="350"/>
  <c r="AN60" i="350" s="1"/>
  <c r="AD60" i="350"/>
  <c r="AB60" i="350"/>
  <c r="AF60" i="350" s="1"/>
  <c r="W60" i="350"/>
  <c r="U60" i="350"/>
  <c r="X60" i="350" s="1"/>
  <c r="P60" i="350"/>
  <c r="N60" i="350"/>
  <c r="O60" i="350" s="1"/>
  <c r="AK59" i="350"/>
  <c r="AI59" i="350"/>
  <c r="AL59" i="350" s="1"/>
  <c r="AD59" i="350"/>
  <c r="AB59" i="350"/>
  <c r="AC59" i="350" s="1"/>
  <c r="W59" i="350"/>
  <c r="U59" i="350"/>
  <c r="Z59" i="350" s="1"/>
  <c r="P59" i="350"/>
  <c r="N59" i="350"/>
  <c r="M59" i="350" s="1"/>
  <c r="AK58" i="350"/>
  <c r="AI58" i="350"/>
  <c r="AH58" i="350" s="1"/>
  <c r="AD58" i="350"/>
  <c r="AB58" i="350"/>
  <c r="AA58" i="350" s="1"/>
  <c r="W58" i="350"/>
  <c r="U58" i="350"/>
  <c r="T58" i="350" s="1"/>
  <c r="P58" i="350"/>
  <c r="N58" i="350"/>
  <c r="S58" i="350" s="1"/>
  <c r="AK57" i="350"/>
  <c r="AI57" i="350"/>
  <c r="AH57" i="350" s="1"/>
  <c r="AD57" i="350"/>
  <c r="AB57" i="350"/>
  <c r="AG57" i="350" s="1"/>
  <c r="W57" i="350"/>
  <c r="U57" i="350"/>
  <c r="Y57" i="350" s="1"/>
  <c r="P57" i="350"/>
  <c r="N57" i="350"/>
  <c r="R57" i="350" s="1"/>
  <c r="AK56" i="350"/>
  <c r="AI56" i="350"/>
  <c r="AM56" i="350" s="1"/>
  <c r="AD56" i="350"/>
  <c r="AB56" i="350"/>
  <c r="AF56" i="350" s="1"/>
  <c r="W56" i="350"/>
  <c r="U56" i="350"/>
  <c r="Y56" i="350" s="1"/>
  <c r="P56" i="350"/>
  <c r="N56" i="350"/>
  <c r="O56" i="350" s="1"/>
  <c r="AK55" i="350"/>
  <c r="AI55" i="350"/>
  <c r="AH55" i="350" s="1"/>
  <c r="AD55" i="350"/>
  <c r="AB55" i="350"/>
  <c r="AC55" i="350" s="1"/>
  <c r="W55" i="350"/>
  <c r="U55" i="350"/>
  <c r="Y55" i="350" s="1"/>
  <c r="P55" i="350"/>
  <c r="N55" i="350"/>
  <c r="M55" i="350" s="1"/>
  <c r="AK54" i="350"/>
  <c r="AI54" i="350"/>
  <c r="AJ54" i="350" s="1"/>
  <c r="AD54" i="350"/>
  <c r="AB54" i="350"/>
  <c r="AA54" i="350" s="1"/>
  <c r="W54" i="350"/>
  <c r="U54" i="350"/>
  <c r="T54" i="350" s="1"/>
  <c r="P54" i="350"/>
  <c r="N54" i="350"/>
  <c r="S54" i="350" s="1"/>
  <c r="AK53" i="350"/>
  <c r="AI53" i="350"/>
  <c r="AH53" i="350" s="1"/>
  <c r="AD53" i="350"/>
  <c r="AB53" i="350"/>
  <c r="AG53" i="350" s="1"/>
  <c r="W53" i="350"/>
  <c r="U53" i="350"/>
  <c r="Y53" i="350" s="1"/>
  <c r="P53" i="350"/>
  <c r="N53" i="350"/>
  <c r="R53" i="350" s="1"/>
  <c r="AK65" i="350"/>
  <c r="AI65" i="350"/>
  <c r="AH65" i="350" s="1"/>
  <c r="AD65" i="350"/>
  <c r="AB65" i="350"/>
  <c r="AF65" i="350" s="1"/>
  <c r="W65" i="350"/>
  <c r="U65" i="350"/>
  <c r="T65" i="350" s="1"/>
  <c r="P65" i="350"/>
  <c r="N65" i="350"/>
  <c r="R65" i="350" s="1"/>
  <c r="AK52" i="350"/>
  <c r="AI52" i="350"/>
  <c r="AD52" i="350"/>
  <c r="AB52" i="350"/>
  <c r="AF52" i="350" s="1"/>
  <c r="W52" i="350"/>
  <c r="U52" i="350"/>
  <c r="Y52" i="350" s="1"/>
  <c r="P52" i="350"/>
  <c r="N52" i="350"/>
  <c r="R52" i="350" s="1"/>
  <c r="AK51" i="350"/>
  <c r="AI51" i="350"/>
  <c r="AJ51" i="350" s="1"/>
  <c r="AD51" i="350"/>
  <c r="AB51" i="350"/>
  <c r="AG51" i="350" s="1"/>
  <c r="W51" i="350"/>
  <c r="U51" i="350"/>
  <c r="V51" i="350" s="1"/>
  <c r="P51" i="350"/>
  <c r="N51" i="350"/>
  <c r="M51" i="350" s="1"/>
  <c r="AK50" i="350"/>
  <c r="AI50" i="350"/>
  <c r="AJ50" i="350" s="1"/>
  <c r="AD50" i="350"/>
  <c r="AB50" i="350"/>
  <c r="AC50" i="350" s="1"/>
  <c r="W50" i="350"/>
  <c r="U50" i="350"/>
  <c r="T50" i="350" s="1"/>
  <c r="P50" i="350"/>
  <c r="N50" i="350"/>
  <c r="R50" i="350" s="1"/>
  <c r="AK49" i="350"/>
  <c r="AI49" i="350"/>
  <c r="AH49" i="350" s="1"/>
  <c r="AD49" i="350"/>
  <c r="AB49" i="350"/>
  <c r="AE49" i="350" s="1"/>
  <c r="W49" i="350"/>
  <c r="U49" i="350"/>
  <c r="T49" i="350" s="1"/>
  <c r="P49" i="350"/>
  <c r="N49" i="350"/>
  <c r="R49" i="350" s="1"/>
  <c r="AK48" i="350"/>
  <c r="AI48" i="350"/>
  <c r="AH48" i="350" s="1"/>
  <c r="AD48" i="350"/>
  <c r="AB48" i="350"/>
  <c r="AF48" i="350" s="1"/>
  <c r="W48" i="350"/>
  <c r="U48" i="350"/>
  <c r="V48" i="350" s="1"/>
  <c r="P48" i="350"/>
  <c r="N48" i="350"/>
  <c r="M48" i="350" s="1"/>
  <c r="AK47" i="350"/>
  <c r="AI47" i="350"/>
  <c r="AN47" i="350" s="1"/>
  <c r="AD47" i="350"/>
  <c r="AB47" i="350"/>
  <c r="AG47" i="350" s="1"/>
  <c r="W47" i="350"/>
  <c r="U47" i="350"/>
  <c r="V47" i="350" s="1"/>
  <c r="P47" i="350"/>
  <c r="N47" i="350"/>
  <c r="M47" i="350" s="1"/>
  <c r="AK46" i="350"/>
  <c r="AI46" i="350"/>
  <c r="AJ46" i="350" s="1"/>
  <c r="AD46" i="350"/>
  <c r="AB46" i="350"/>
  <c r="AG46" i="350" s="1"/>
  <c r="W46" i="350"/>
  <c r="U46" i="350"/>
  <c r="T46" i="350" s="1"/>
  <c r="P46" i="350"/>
  <c r="N46" i="350"/>
  <c r="O46" i="350" s="1"/>
  <c r="AK45" i="350"/>
  <c r="AI45" i="350"/>
  <c r="AH45" i="350" s="1"/>
  <c r="AD45" i="350"/>
  <c r="AB45" i="350"/>
  <c r="AG45" i="350" s="1"/>
  <c r="W45" i="350"/>
  <c r="U45" i="350"/>
  <c r="T45" i="350" s="1"/>
  <c r="P45" i="350"/>
  <c r="N45" i="350"/>
  <c r="R45" i="350" s="1"/>
  <c r="A45" i="350"/>
  <c r="A46" i="350" s="1"/>
  <c r="A47" i="350" s="1"/>
  <c r="A48" i="350" s="1"/>
  <c r="A49" i="350" s="1"/>
  <c r="A50" i="350" s="1"/>
  <c r="A51" i="350" s="1"/>
  <c r="A52" i="350" s="1"/>
  <c r="A65" i="350" s="1"/>
  <c r="AK44" i="350"/>
  <c r="AI44" i="350"/>
  <c r="AH44" i="350" s="1"/>
  <c r="AD44" i="350"/>
  <c r="AB44" i="350"/>
  <c r="AC44" i="350" s="1"/>
  <c r="W44" i="350"/>
  <c r="U44" i="350"/>
  <c r="X44" i="350" s="1"/>
  <c r="P44" i="350"/>
  <c r="N44" i="350"/>
  <c r="O44" i="350" s="1"/>
  <c r="AK43" i="350"/>
  <c r="AI43" i="350"/>
  <c r="AJ43" i="350" s="1"/>
  <c r="AD43" i="350"/>
  <c r="AB43" i="350"/>
  <c r="AC43" i="350" s="1"/>
  <c r="W43" i="350"/>
  <c r="U43" i="350"/>
  <c r="Y43" i="350" s="1"/>
  <c r="P43" i="350"/>
  <c r="N43" i="350"/>
  <c r="M43" i="350" s="1"/>
  <c r="AK42" i="350"/>
  <c r="AI42" i="350"/>
  <c r="AJ42" i="350" s="1"/>
  <c r="AD42" i="350"/>
  <c r="AB42" i="350"/>
  <c r="AC42" i="350" s="1"/>
  <c r="W42" i="350"/>
  <c r="U42" i="350"/>
  <c r="Y42" i="350" s="1"/>
  <c r="P42" i="350"/>
  <c r="N42" i="350"/>
  <c r="M42" i="350" s="1"/>
  <c r="AK41" i="350"/>
  <c r="AI41" i="350"/>
  <c r="AM41" i="350" s="1"/>
  <c r="AD41" i="350"/>
  <c r="AB41" i="350"/>
  <c r="AE41" i="350" s="1"/>
  <c r="W41" i="350"/>
  <c r="U41" i="350"/>
  <c r="V41" i="350" s="1"/>
  <c r="P41" i="350"/>
  <c r="N41" i="350"/>
  <c r="R41" i="350" s="1"/>
  <c r="AK40" i="350"/>
  <c r="AI40" i="350"/>
  <c r="AJ40" i="350" s="1"/>
  <c r="AD40" i="350"/>
  <c r="AB40" i="350"/>
  <c r="AF40" i="350" s="1"/>
  <c r="W40" i="350"/>
  <c r="U40" i="350"/>
  <c r="T40" i="350" s="1"/>
  <c r="P40" i="350"/>
  <c r="N40" i="350"/>
  <c r="M40" i="350" s="1"/>
  <c r="AK39" i="350"/>
  <c r="AI39" i="350"/>
  <c r="AH39" i="350" s="1"/>
  <c r="AD39" i="350"/>
  <c r="AB39" i="350"/>
  <c r="AA39" i="350" s="1"/>
  <c r="W39" i="350"/>
  <c r="U39" i="350"/>
  <c r="Z39" i="350" s="1"/>
  <c r="P39" i="350"/>
  <c r="N39" i="350"/>
  <c r="Q39" i="350" s="1"/>
  <c r="AK38" i="350"/>
  <c r="AI38" i="350"/>
  <c r="AN38" i="350" s="1"/>
  <c r="AD38" i="350"/>
  <c r="AB38" i="350"/>
  <c r="AF38" i="350" s="1"/>
  <c r="W38" i="350"/>
  <c r="U38" i="350"/>
  <c r="Y38" i="350" s="1"/>
  <c r="P38" i="350"/>
  <c r="N38" i="350"/>
  <c r="Q38" i="350" s="1"/>
  <c r="AK37" i="350"/>
  <c r="AI37" i="350"/>
  <c r="AM37" i="350" s="1"/>
  <c r="AD37" i="350"/>
  <c r="AB37" i="350"/>
  <c r="AE37" i="350" s="1"/>
  <c r="W37" i="350"/>
  <c r="U37" i="350"/>
  <c r="V37" i="350" s="1"/>
  <c r="P37" i="350"/>
  <c r="N37" i="350"/>
  <c r="R37" i="350" s="1"/>
  <c r="AK36" i="350"/>
  <c r="AI36" i="350"/>
  <c r="AJ36" i="350" s="1"/>
  <c r="AD36" i="350"/>
  <c r="AB36" i="350"/>
  <c r="AF36" i="350" s="1"/>
  <c r="W36" i="350"/>
  <c r="U36" i="350"/>
  <c r="T36" i="350" s="1"/>
  <c r="P36" i="350"/>
  <c r="N36" i="350"/>
  <c r="M36" i="350" s="1"/>
  <c r="AK35" i="350"/>
  <c r="AI35" i="350"/>
  <c r="AH35" i="350" s="1"/>
  <c r="AD35" i="350"/>
  <c r="AB35" i="350"/>
  <c r="AA35" i="350" s="1"/>
  <c r="W35" i="350"/>
  <c r="U35" i="350"/>
  <c r="Z35" i="350" s="1"/>
  <c r="P35" i="350"/>
  <c r="N35" i="350"/>
  <c r="Q35" i="350" s="1"/>
  <c r="AK34" i="350"/>
  <c r="AI34" i="350"/>
  <c r="AN34" i="350" s="1"/>
  <c r="AD34" i="350"/>
  <c r="AB34" i="350"/>
  <c r="AA34" i="350" s="1"/>
  <c r="W34" i="350"/>
  <c r="U34" i="350"/>
  <c r="Y34" i="350" s="1"/>
  <c r="P34" i="350"/>
  <c r="N34" i="350"/>
  <c r="Q34" i="350" s="1"/>
  <c r="AK33" i="350"/>
  <c r="AI33" i="350"/>
  <c r="AM33" i="350" s="1"/>
  <c r="AD33" i="350"/>
  <c r="AB33" i="350"/>
  <c r="AE33" i="350" s="1"/>
  <c r="W33" i="350"/>
  <c r="U33" i="350"/>
  <c r="V33" i="350" s="1"/>
  <c r="P33" i="350"/>
  <c r="N33" i="350"/>
  <c r="R33" i="350" s="1"/>
  <c r="AK32" i="350"/>
  <c r="AI32" i="350"/>
  <c r="AJ32" i="350" s="1"/>
  <c r="AD32" i="350"/>
  <c r="AB32" i="350"/>
  <c r="AF32" i="350" s="1"/>
  <c r="W32" i="350"/>
  <c r="U32" i="350"/>
  <c r="T32" i="350" s="1"/>
  <c r="P32" i="350"/>
  <c r="N32" i="350"/>
  <c r="M32" i="350" s="1"/>
  <c r="AK31" i="350"/>
  <c r="AI31" i="350"/>
  <c r="AH31" i="350" s="1"/>
  <c r="AD31" i="350"/>
  <c r="AB31" i="350"/>
  <c r="AA31" i="350" s="1"/>
  <c r="W31" i="350"/>
  <c r="U31" i="350"/>
  <c r="Z31" i="350" s="1"/>
  <c r="P31" i="350"/>
  <c r="N31" i="350"/>
  <c r="Q31" i="350" s="1"/>
  <c r="AK30" i="350"/>
  <c r="AI30" i="350"/>
  <c r="AN30" i="350" s="1"/>
  <c r="AD30" i="350"/>
  <c r="AB30" i="350"/>
  <c r="AE30" i="350" s="1"/>
  <c r="W30" i="350"/>
  <c r="U30" i="350"/>
  <c r="Y30" i="350" s="1"/>
  <c r="P30" i="350"/>
  <c r="N30" i="350"/>
  <c r="Q30" i="350" s="1"/>
  <c r="AK29" i="350"/>
  <c r="AI29" i="350"/>
  <c r="AM29" i="350" s="1"/>
  <c r="AD29" i="350"/>
  <c r="AB29" i="350"/>
  <c r="AE29" i="350" s="1"/>
  <c r="W29" i="350"/>
  <c r="U29" i="350"/>
  <c r="V29" i="350" s="1"/>
  <c r="P29" i="350"/>
  <c r="N29" i="350"/>
  <c r="R29" i="350" s="1"/>
  <c r="A29" i="350"/>
  <c r="A30" i="350" s="1"/>
  <c r="A31" i="350" s="1"/>
  <c r="A32" i="350" s="1"/>
  <c r="A33" i="350" s="1"/>
  <c r="A34" i="350" s="1"/>
  <c r="A35" i="350" s="1"/>
  <c r="A36" i="350" s="1"/>
  <c r="A37" i="350" s="1"/>
  <c r="A38" i="350" s="1"/>
  <c r="A39" i="350" s="1"/>
  <c r="A40" i="350" s="1"/>
  <c r="A41" i="350" s="1"/>
  <c r="A42" i="350" s="1"/>
  <c r="AK28" i="350"/>
  <c r="AI28" i="350"/>
  <c r="AJ28" i="350" s="1"/>
  <c r="AD28" i="350"/>
  <c r="AB28" i="350"/>
  <c r="AF28" i="350" s="1"/>
  <c r="W28" i="350"/>
  <c r="U28" i="350"/>
  <c r="T28" i="350" s="1"/>
  <c r="P28" i="350"/>
  <c r="N28" i="350"/>
  <c r="M28" i="350" s="1"/>
  <c r="L17" i="350"/>
  <c r="L16" i="350"/>
  <c r="L14" i="350"/>
  <c r="L13" i="350"/>
  <c r="L12" i="350"/>
  <c r="L12" i="344"/>
  <c r="L13" i="344"/>
  <c r="AK50" i="349"/>
  <c r="AI50" i="349"/>
  <c r="AN50" i="349" s="1"/>
  <c r="AD50" i="349"/>
  <c r="AB50" i="349"/>
  <c r="AF50" i="349" s="1"/>
  <c r="W50" i="349"/>
  <c r="U50" i="349"/>
  <c r="X50" i="349" s="1"/>
  <c r="P50" i="349"/>
  <c r="N50" i="349"/>
  <c r="O50" i="349" s="1"/>
  <c r="AK49" i="349"/>
  <c r="AI49" i="349"/>
  <c r="AJ49" i="349" s="1"/>
  <c r="AD49" i="349"/>
  <c r="AB49" i="349"/>
  <c r="AF49" i="349" s="1"/>
  <c r="W49" i="349"/>
  <c r="U49" i="349"/>
  <c r="T49" i="349" s="1"/>
  <c r="P49" i="349"/>
  <c r="N49" i="349"/>
  <c r="S49" i="349" s="1"/>
  <c r="AK48" i="349"/>
  <c r="AI48" i="349"/>
  <c r="AN48" i="349" s="1"/>
  <c r="AD48" i="349"/>
  <c r="AB48" i="349"/>
  <c r="AF48" i="349" s="1"/>
  <c r="W48" i="349"/>
  <c r="U48" i="349"/>
  <c r="X48" i="349" s="1"/>
  <c r="P48" i="349"/>
  <c r="N48" i="349"/>
  <c r="O48" i="349" s="1"/>
  <c r="AK47" i="349"/>
  <c r="AI47" i="349"/>
  <c r="AJ47" i="349" s="1"/>
  <c r="AD47" i="349"/>
  <c r="AB47" i="349"/>
  <c r="AG47" i="349" s="1"/>
  <c r="W47" i="349"/>
  <c r="U47" i="349"/>
  <c r="T47" i="349" s="1"/>
  <c r="P47" i="349"/>
  <c r="N47" i="349"/>
  <c r="S47" i="349" s="1"/>
  <c r="AK46" i="349"/>
  <c r="AI46" i="349"/>
  <c r="AN46" i="349" s="1"/>
  <c r="AD46" i="349"/>
  <c r="AB46" i="349"/>
  <c r="AF46" i="349" s="1"/>
  <c r="W46" i="349"/>
  <c r="U46" i="349"/>
  <c r="X46" i="349" s="1"/>
  <c r="P46" i="349"/>
  <c r="N46" i="349"/>
  <c r="O46" i="349" s="1"/>
  <c r="AK85" i="349"/>
  <c r="AI85" i="349"/>
  <c r="AN85" i="349" s="1"/>
  <c r="AD85" i="349"/>
  <c r="AB85" i="349"/>
  <c r="AF85" i="349" s="1"/>
  <c r="W85" i="349"/>
  <c r="U85" i="349"/>
  <c r="X85" i="349" s="1"/>
  <c r="P85" i="349"/>
  <c r="N85" i="349"/>
  <c r="O85" i="349" s="1"/>
  <c r="AK70" i="349"/>
  <c r="AI70" i="349"/>
  <c r="AN70" i="349" s="1"/>
  <c r="AD70" i="349"/>
  <c r="AB70" i="349"/>
  <c r="AF70" i="349" s="1"/>
  <c r="W70" i="349"/>
  <c r="U70" i="349"/>
  <c r="X70" i="349" s="1"/>
  <c r="P70" i="349"/>
  <c r="N70" i="349"/>
  <c r="S70" i="349" s="1"/>
  <c r="AK55" i="349"/>
  <c r="AI55" i="349"/>
  <c r="AN55" i="349" s="1"/>
  <c r="AD55" i="349"/>
  <c r="AB55" i="349"/>
  <c r="AF55" i="349" s="1"/>
  <c r="W55" i="349"/>
  <c r="U55" i="349"/>
  <c r="X55" i="349" s="1"/>
  <c r="P55" i="349"/>
  <c r="N55" i="349"/>
  <c r="M55" i="349" s="1"/>
  <c r="AK84" i="349"/>
  <c r="AI84" i="349"/>
  <c r="AJ84" i="349" s="1"/>
  <c r="AD84" i="349"/>
  <c r="AB84" i="349"/>
  <c r="AC84" i="349" s="1"/>
  <c r="W84" i="349"/>
  <c r="U84" i="349"/>
  <c r="T84" i="349" s="1"/>
  <c r="P84" i="349"/>
  <c r="N84" i="349"/>
  <c r="M84" i="349" s="1"/>
  <c r="AK83" i="349"/>
  <c r="AI83" i="349"/>
  <c r="AH83" i="349" s="1"/>
  <c r="AD83" i="349"/>
  <c r="AB83" i="349"/>
  <c r="AG83" i="349" s="1"/>
  <c r="W83" i="349"/>
  <c r="U83" i="349"/>
  <c r="Z83" i="349" s="1"/>
  <c r="P83" i="349"/>
  <c r="N83" i="349"/>
  <c r="R83" i="349" s="1"/>
  <c r="AK82" i="349"/>
  <c r="AI82" i="349"/>
  <c r="AM82" i="349" s="1"/>
  <c r="AD82" i="349"/>
  <c r="AB82" i="349"/>
  <c r="AE82" i="349" s="1"/>
  <c r="W82" i="349"/>
  <c r="U82" i="349"/>
  <c r="T82" i="349" s="1"/>
  <c r="P82" i="349"/>
  <c r="N82" i="349"/>
  <c r="O82" i="349" s="1"/>
  <c r="AK81" i="349"/>
  <c r="AI81" i="349"/>
  <c r="AJ81" i="349" s="1"/>
  <c r="AD81" i="349"/>
  <c r="AB81" i="349"/>
  <c r="AC81" i="349" s="1"/>
  <c r="W81" i="349"/>
  <c r="U81" i="349"/>
  <c r="T81" i="349" s="1"/>
  <c r="P81" i="349"/>
  <c r="N81" i="349"/>
  <c r="S81" i="349" s="1"/>
  <c r="AK80" i="349"/>
  <c r="AI80" i="349"/>
  <c r="AN80" i="349" s="1"/>
  <c r="AD80" i="349"/>
  <c r="AB80" i="349"/>
  <c r="AF80" i="349" s="1"/>
  <c r="W80" i="349"/>
  <c r="U80" i="349"/>
  <c r="X80" i="349" s="1"/>
  <c r="P80" i="349"/>
  <c r="N80" i="349"/>
  <c r="O80" i="349" s="1"/>
  <c r="AK79" i="349"/>
  <c r="AI79" i="349"/>
  <c r="AL79" i="349" s="1"/>
  <c r="AD79" i="349"/>
  <c r="AB79" i="349"/>
  <c r="AC79" i="349" s="1"/>
  <c r="W79" i="349"/>
  <c r="U79" i="349"/>
  <c r="V79" i="349" s="1"/>
  <c r="P79" i="349"/>
  <c r="N79" i="349"/>
  <c r="M79" i="349" s="1"/>
  <c r="AK78" i="349"/>
  <c r="AI78" i="349"/>
  <c r="AJ78" i="349" s="1"/>
  <c r="AD78" i="349"/>
  <c r="AB78" i="349"/>
  <c r="AA78" i="349" s="1"/>
  <c r="W78" i="349"/>
  <c r="U78" i="349"/>
  <c r="T78" i="349" s="1"/>
  <c r="P78" i="349"/>
  <c r="N78" i="349"/>
  <c r="S78" i="349" s="1"/>
  <c r="AK77" i="349"/>
  <c r="AI77" i="349"/>
  <c r="AH77" i="349" s="1"/>
  <c r="AD77" i="349"/>
  <c r="AB77" i="349"/>
  <c r="AG77" i="349" s="1"/>
  <c r="W77" i="349"/>
  <c r="U77" i="349"/>
  <c r="Z77" i="349" s="1"/>
  <c r="P77" i="349"/>
  <c r="N77" i="349"/>
  <c r="R77" i="349" s="1"/>
  <c r="AK76" i="349"/>
  <c r="AI76" i="349"/>
  <c r="AN76" i="349" s="1"/>
  <c r="AD76" i="349"/>
  <c r="AB76" i="349"/>
  <c r="AF76" i="349" s="1"/>
  <c r="W76" i="349"/>
  <c r="U76" i="349"/>
  <c r="V76" i="349" s="1"/>
  <c r="P76" i="349"/>
  <c r="N76" i="349"/>
  <c r="O76" i="349" s="1"/>
  <c r="AK75" i="349"/>
  <c r="AI75" i="349"/>
  <c r="AJ75" i="349" s="1"/>
  <c r="AD75" i="349"/>
  <c r="AB75" i="349"/>
  <c r="AC75" i="349" s="1"/>
  <c r="W75" i="349"/>
  <c r="U75" i="349"/>
  <c r="V75" i="349" s="1"/>
  <c r="P75" i="349"/>
  <c r="N75" i="349"/>
  <c r="M75" i="349" s="1"/>
  <c r="AK74" i="349"/>
  <c r="AI74" i="349"/>
  <c r="AN74" i="349" s="1"/>
  <c r="AD74" i="349"/>
  <c r="AB74" i="349"/>
  <c r="AA74" i="349" s="1"/>
  <c r="W74" i="349"/>
  <c r="U74" i="349"/>
  <c r="T74" i="349" s="1"/>
  <c r="P74" i="349"/>
  <c r="N74" i="349"/>
  <c r="S74" i="349" s="1"/>
  <c r="AK73" i="349"/>
  <c r="AI73" i="349"/>
  <c r="AH73" i="349" s="1"/>
  <c r="AD73" i="349"/>
  <c r="AB73" i="349"/>
  <c r="AG73" i="349" s="1"/>
  <c r="W73" i="349"/>
  <c r="U73" i="349"/>
  <c r="Z73" i="349" s="1"/>
  <c r="P73" i="349"/>
  <c r="N73" i="349"/>
  <c r="R73" i="349" s="1"/>
  <c r="AK72" i="349"/>
  <c r="AI72" i="349"/>
  <c r="AN72" i="349" s="1"/>
  <c r="AD72" i="349"/>
  <c r="AB72" i="349"/>
  <c r="AF72" i="349" s="1"/>
  <c r="W72" i="349"/>
  <c r="U72" i="349"/>
  <c r="V72" i="349" s="1"/>
  <c r="P72" i="349"/>
  <c r="N72" i="349"/>
  <c r="O72" i="349" s="1"/>
  <c r="AK71" i="349"/>
  <c r="AI71" i="349"/>
  <c r="AH71" i="349" s="1"/>
  <c r="AD71" i="349"/>
  <c r="AB71" i="349"/>
  <c r="AC71" i="349" s="1"/>
  <c r="W71" i="349"/>
  <c r="U71" i="349"/>
  <c r="X71" i="349" s="1"/>
  <c r="P71" i="349"/>
  <c r="N71" i="349"/>
  <c r="M71" i="349" s="1"/>
  <c r="A71" i="349"/>
  <c r="A72" i="349" s="1"/>
  <c r="A73" i="349" s="1"/>
  <c r="A74" i="349" s="1"/>
  <c r="A75" i="349" s="1"/>
  <c r="A76" i="349" s="1"/>
  <c r="A77" i="349" s="1"/>
  <c r="A78" i="349" s="1"/>
  <c r="A79" i="349" s="1"/>
  <c r="A80" i="349" s="1"/>
  <c r="AK69" i="349"/>
  <c r="AI69" i="349"/>
  <c r="AN69" i="349" s="1"/>
  <c r="AD69" i="349"/>
  <c r="AB69" i="349"/>
  <c r="AC69" i="349" s="1"/>
  <c r="W69" i="349"/>
  <c r="U69" i="349"/>
  <c r="X69" i="349" s="1"/>
  <c r="P69" i="349"/>
  <c r="N69" i="349"/>
  <c r="M69" i="349" s="1"/>
  <c r="AK68" i="349"/>
  <c r="AI68" i="349"/>
  <c r="AH68" i="349" s="1"/>
  <c r="AD68" i="349"/>
  <c r="AB68" i="349"/>
  <c r="AG68" i="349" s="1"/>
  <c r="W68" i="349"/>
  <c r="U68" i="349"/>
  <c r="Z68" i="349" s="1"/>
  <c r="P68" i="349"/>
  <c r="N68" i="349"/>
  <c r="R68" i="349" s="1"/>
  <c r="AK67" i="349"/>
  <c r="AI67" i="349"/>
  <c r="AM67" i="349" s="1"/>
  <c r="AD67" i="349"/>
  <c r="AB67" i="349"/>
  <c r="AE67" i="349" s="1"/>
  <c r="W67" i="349"/>
  <c r="U67" i="349"/>
  <c r="Z67" i="349" s="1"/>
  <c r="P67" i="349"/>
  <c r="N67" i="349"/>
  <c r="O67" i="349" s="1"/>
  <c r="AK66" i="349"/>
  <c r="AI66" i="349"/>
  <c r="AJ66" i="349" s="1"/>
  <c r="AD66" i="349"/>
  <c r="AB66" i="349"/>
  <c r="AE66" i="349" s="1"/>
  <c r="W66" i="349"/>
  <c r="U66" i="349"/>
  <c r="T66" i="349" s="1"/>
  <c r="P66" i="349"/>
  <c r="N66" i="349"/>
  <c r="S66" i="349" s="1"/>
  <c r="AK54" i="349"/>
  <c r="AI54" i="349"/>
  <c r="AJ54" i="349" s="1"/>
  <c r="AD54" i="349"/>
  <c r="AB54" i="349"/>
  <c r="AF54" i="349" s="1"/>
  <c r="W54" i="349"/>
  <c r="U54" i="349"/>
  <c r="T54" i="349" s="1"/>
  <c r="P54" i="349"/>
  <c r="N54" i="349"/>
  <c r="M54" i="349" s="1"/>
  <c r="AK53" i="349"/>
  <c r="AI53" i="349"/>
  <c r="AH53" i="349" s="1"/>
  <c r="AD53" i="349"/>
  <c r="AB53" i="349"/>
  <c r="AG53" i="349" s="1"/>
  <c r="W53" i="349"/>
  <c r="U53" i="349"/>
  <c r="Z53" i="349" s="1"/>
  <c r="P53" i="349"/>
  <c r="N53" i="349"/>
  <c r="Q53" i="349" s="1"/>
  <c r="AK52" i="349"/>
  <c r="AI52" i="349"/>
  <c r="AL52" i="349" s="1"/>
  <c r="AD52" i="349"/>
  <c r="AB52" i="349"/>
  <c r="AF52" i="349" s="1"/>
  <c r="W52" i="349"/>
  <c r="U52" i="349"/>
  <c r="T52" i="349" s="1"/>
  <c r="P52" i="349"/>
  <c r="N52" i="349"/>
  <c r="M52" i="349" s="1"/>
  <c r="AK51" i="349"/>
  <c r="AI51" i="349"/>
  <c r="AH51" i="349" s="1"/>
  <c r="AD51" i="349"/>
  <c r="AB51" i="349"/>
  <c r="AA51" i="349" s="1"/>
  <c r="W51" i="349"/>
  <c r="U51" i="349"/>
  <c r="T51" i="349" s="1"/>
  <c r="P51" i="349"/>
  <c r="N51" i="349"/>
  <c r="S51" i="349" s="1"/>
  <c r="AK45" i="349"/>
  <c r="AI45" i="349"/>
  <c r="AM45" i="349" s="1"/>
  <c r="AD45" i="349"/>
  <c r="AB45" i="349"/>
  <c r="AF45" i="349" s="1"/>
  <c r="W45" i="349"/>
  <c r="U45" i="349"/>
  <c r="V45" i="349" s="1"/>
  <c r="P45" i="349"/>
  <c r="N45" i="349"/>
  <c r="O45" i="349" s="1"/>
  <c r="AK44" i="349"/>
  <c r="AI44" i="349"/>
  <c r="AJ44" i="349" s="1"/>
  <c r="AD44" i="349"/>
  <c r="AB44" i="349"/>
  <c r="AC44" i="349" s="1"/>
  <c r="W44" i="349"/>
  <c r="U44" i="349"/>
  <c r="Y44" i="349" s="1"/>
  <c r="P44" i="349"/>
  <c r="N44" i="349"/>
  <c r="M44" i="349" s="1"/>
  <c r="AK43" i="349"/>
  <c r="AI43" i="349"/>
  <c r="AN43" i="349" s="1"/>
  <c r="AD43" i="349"/>
  <c r="AB43" i="349"/>
  <c r="AA43" i="349" s="1"/>
  <c r="W43" i="349"/>
  <c r="U43" i="349"/>
  <c r="Y43" i="349" s="1"/>
  <c r="P43" i="349"/>
  <c r="N43" i="349"/>
  <c r="S43" i="349" s="1"/>
  <c r="AK42" i="349"/>
  <c r="AI42" i="349"/>
  <c r="AM42" i="349" s="1"/>
  <c r="AD42" i="349"/>
  <c r="AB42" i="349"/>
  <c r="AG42" i="349" s="1"/>
  <c r="W42" i="349"/>
  <c r="U42" i="349"/>
  <c r="Y42" i="349" s="1"/>
  <c r="P42" i="349"/>
  <c r="N42" i="349"/>
  <c r="R42" i="349" s="1"/>
  <c r="A42" i="349"/>
  <c r="A43" i="349" s="1"/>
  <c r="A44" i="349" s="1"/>
  <c r="A45" i="349" s="1"/>
  <c r="AK41" i="349"/>
  <c r="AI41" i="349"/>
  <c r="AN41" i="349" s="1"/>
  <c r="AD41" i="349"/>
  <c r="AB41" i="349"/>
  <c r="AF41" i="349" s="1"/>
  <c r="W41" i="349"/>
  <c r="U41" i="349"/>
  <c r="X41" i="349" s="1"/>
  <c r="P41" i="349"/>
  <c r="N41" i="349"/>
  <c r="O41" i="349" s="1"/>
  <c r="AK40" i="349"/>
  <c r="AI40" i="349"/>
  <c r="AJ40" i="349" s="1"/>
  <c r="AD40" i="349"/>
  <c r="AB40" i="349"/>
  <c r="AC40" i="349" s="1"/>
  <c r="W40" i="349"/>
  <c r="U40" i="349"/>
  <c r="X40" i="349" s="1"/>
  <c r="P40" i="349"/>
  <c r="N40" i="349"/>
  <c r="M40" i="349" s="1"/>
  <c r="AK39" i="349"/>
  <c r="AI39" i="349"/>
  <c r="AH39" i="349" s="1"/>
  <c r="AD39" i="349"/>
  <c r="AB39" i="349"/>
  <c r="AG39" i="349" s="1"/>
  <c r="W39" i="349"/>
  <c r="U39" i="349"/>
  <c r="Z39" i="349" s="1"/>
  <c r="P39" i="349"/>
  <c r="N39" i="349"/>
  <c r="R39" i="349" s="1"/>
  <c r="AK38" i="349"/>
  <c r="AI38" i="349"/>
  <c r="AM38" i="349" s="1"/>
  <c r="AD38" i="349"/>
  <c r="AB38" i="349"/>
  <c r="AE38" i="349" s="1"/>
  <c r="W38" i="349"/>
  <c r="U38" i="349"/>
  <c r="T38" i="349" s="1"/>
  <c r="P38" i="349"/>
  <c r="N38" i="349"/>
  <c r="O38" i="349" s="1"/>
  <c r="AK37" i="349"/>
  <c r="AI37" i="349"/>
  <c r="AJ37" i="349" s="1"/>
  <c r="AD37" i="349"/>
  <c r="AB37" i="349"/>
  <c r="AF37" i="349" s="1"/>
  <c r="W37" i="349"/>
  <c r="U37" i="349"/>
  <c r="T37" i="349" s="1"/>
  <c r="P37" i="349"/>
  <c r="N37" i="349"/>
  <c r="S37" i="349" s="1"/>
  <c r="AK67" i="344"/>
  <c r="AI67" i="344"/>
  <c r="AN67" i="344" s="1"/>
  <c r="AD67" i="344"/>
  <c r="AB67" i="344"/>
  <c r="AE67" i="344" s="1"/>
  <c r="W67" i="344"/>
  <c r="U67" i="344"/>
  <c r="V67" i="344" s="1"/>
  <c r="P67" i="344"/>
  <c r="N67" i="344"/>
  <c r="O67" i="344" s="1"/>
  <c r="AK73" i="344"/>
  <c r="AI73" i="344"/>
  <c r="AN73" i="344" s="1"/>
  <c r="AD73" i="344"/>
  <c r="AB73" i="344"/>
  <c r="AE73" i="344" s="1"/>
  <c r="W73" i="344"/>
  <c r="U73" i="344"/>
  <c r="X73" i="344" s="1"/>
  <c r="P73" i="344"/>
  <c r="N73" i="344"/>
  <c r="O73" i="344" s="1"/>
  <c r="AK65" i="349"/>
  <c r="AI65" i="349"/>
  <c r="AL65" i="349" s="1"/>
  <c r="AD65" i="349"/>
  <c r="AB65" i="349"/>
  <c r="AA65" i="349" s="1"/>
  <c r="W65" i="349"/>
  <c r="U65" i="349"/>
  <c r="Z65" i="349" s="1"/>
  <c r="P65" i="349"/>
  <c r="N65" i="349"/>
  <c r="R65" i="349" s="1"/>
  <c r="AK64" i="349"/>
  <c r="AI64" i="349"/>
  <c r="AD64" i="349"/>
  <c r="AB64" i="349"/>
  <c r="AG64" i="349" s="1"/>
  <c r="W64" i="349"/>
  <c r="U64" i="349"/>
  <c r="Y64" i="349" s="1"/>
  <c r="P64" i="349"/>
  <c r="N64" i="349"/>
  <c r="M64" i="349" s="1"/>
  <c r="AK63" i="349"/>
  <c r="AI63" i="349"/>
  <c r="AM63" i="349" s="1"/>
  <c r="AD63" i="349"/>
  <c r="AB63" i="349"/>
  <c r="AA63" i="349" s="1"/>
  <c r="W63" i="349"/>
  <c r="U63" i="349"/>
  <c r="Z63" i="349" s="1"/>
  <c r="P63" i="349"/>
  <c r="N63" i="349"/>
  <c r="Q63" i="349" s="1"/>
  <c r="AK62" i="349"/>
  <c r="AI62" i="349"/>
  <c r="AN62" i="349" s="1"/>
  <c r="AD62" i="349"/>
  <c r="AB62" i="349"/>
  <c r="AE62" i="349" s="1"/>
  <c r="W62" i="349"/>
  <c r="U62" i="349"/>
  <c r="T62" i="349" s="1"/>
  <c r="P62" i="349"/>
  <c r="N62" i="349"/>
  <c r="S62" i="349" s="1"/>
  <c r="AK61" i="349"/>
  <c r="AI61" i="349"/>
  <c r="AH61" i="349" s="1"/>
  <c r="AD61" i="349"/>
  <c r="AB61" i="349"/>
  <c r="AA61" i="349" s="1"/>
  <c r="W61" i="349"/>
  <c r="U61" i="349"/>
  <c r="Z61" i="349" s="1"/>
  <c r="P61" i="349"/>
  <c r="N61" i="349"/>
  <c r="O61" i="349" s="1"/>
  <c r="AK60" i="349"/>
  <c r="AI60" i="349"/>
  <c r="AN60" i="349" s="1"/>
  <c r="AD60" i="349"/>
  <c r="AB60" i="349"/>
  <c r="AG60" i="349" s="1"/>
  <c r="W60" i="349"/>
  <c r="U60" i="349"/>
  <c r="V60" i="349" s="1"/>
  <c r="P60" i="349"/>
  <c r="N60" i="349"/>
  <c r="R60" i="349" s="1"/>
  <c r="AK59" i="349"/>
  <c r="AI59" i="349"/>
  <c r="AM59" i="349" s="1"/>
  <c r="AD59" i="349"/>
  <c r="AB59" i="349"/>
  <c r="AF59" i="349" s="1"/>
  <c r="W59" i="349"/>
  <c r="U59" i="349"/>
  <c r="T59" i="349" s="1"/>
  <c r="P59" i="349"/>
  <c r="N59" i="349"/>
  <c r="R59" i="349" s="1"/>
  <c r="AK58" i="349"/>
  <c r="AI58" i="349"/>
  <c r="AM58" i="349" s="1"/>
  <c r="AD58" i="349"/>
  <c r="AB58" i="349"/>
  <c r="AF58" i="349" s="1"/>
  <c r="W58" i="349"/>
  <c r="U58" i="349"/>
  <c r="T58" i="349" s="1"/>
  <c r="P58" i="349"/>
  <c r="N58" i="349"/>
  <c r="M58" i="349" s="1"/>
  <c r="A58" i="349"/>
  <c r="A59" i="349" s="1"/>
  <c r="A60" i="349" s="1"/>
  <c r="A61" i="349" s="1"/>
  <c r="A62" i="349" s="1"/>
  <c r="A63" i="349" s="1"/>
  <c r="A64" i="349" s="1"/>
  <c r="A65" i="349" s="1"/>
  <c r="AK57" i="349"/>
  <c r="AI57" i="349"/>
  <c r="AH57" i="349" s="1"/>
  <c r="AD57" i="349"/>
  <c r="AB57" i="349"/>
  <c r="AA57" i="349" s="1"/>
  <c r="W57" i="349"/>
  <c r="U57" i="349"/>
  <c r="Y57" i="349" s="1"/>
  <c r="P57" i="349"/>
  <c r="N57" i="349"/>
  <c r="S57" i="349" s="1"/>
  <c r="AK56" i="349"/>
  <c r="AI56" i="349"/>
  <c r="AM56" i="349" s="1"/>
  <c r="AD56" i="349"/>
  <c r="AB56" i="349"/>
  <c r="AF56" i="349" s="1"/>
  <c r="W56" i="349"/>
  <c r="U56" i="349"/>
  <c r="Y56" i="349" s="1"/>
  <c r="P56" i="349"/>
  <c r="N56" i="349"/>
  <c r="M56" i="349" s="1"/>
  <c r="AK36" i="349"/>
  <c r="AI36" i="349"/>
  <c r="AL36" i="349" s="1"/>
  <c r="AD36" i="349"/>
  <c r="AB36" i="349"/>
  <c r="AE36" i="349" s="1"/>
  <c r="W36" i="349"/>
  <c r="U36" i="349"/>
  <c r="V36" i="349" s="1"/>
  <c r="P36" i="349"/>
  <c r="N36" i="349"/>
  <c r="S36" i="349" s="1"/>
  <c r="AK35" i="349"/>
  <c r="AI35" i="349"/>
  <c r="AJ35" i="349" s="1"/>
  <c r="AD35" i="349"/>
  <c r="AB35" i="349"/>
  <c r="AG35" i="349" s="1"/>
  <c r="W35" i="349"/>
  <c r="U35" i="349"/>
  <c r="T35" i="349" s="1"/>
  <c r="P35" i="349"/>
  <c r="N35" i="349"/>
  <c r="M35" i="349" s="1"/>
  <c r="AK34" i="349"/>
  <c r="AI34" i="349"/>
  <c r="AH34" i="349" s="1"/>
  <c r="AD34" i="349"/>
  <c r="AB34" i="349"/>
  <c r="AA34" i="349" s="1"/>
  <c r="W34" i="349"/>
  <c r="U34" i="349"/>
  <c r="Z34" i="349" s="1"/>
  <c r="P34" i="349"/>
  <c r="N34" i="349"/>
  <c r="S34" i="349" s="1"/>
  <c r="AK33" i="349"/>
  <c r="AI33" i="349"/>
  <c r="AN33" i="349" s="1"/>
  <c r="AD33" i="349"/>
  <c r="AB33" i="349"/>
  <c r="AG33" i="349" s="1"/>
  <c r="W33" i="349"/>
  <c r="U33" i="349"/>
  <c r="X33" i="349" s="1"/>
  <c r="P33" i="349"/>
  <c r="N33" i="349"/>
  <c r="Q33" i="349" s="1"/>
  <c r="AK32" i="349"/>
  <c r="AI32" i="349"/>
  <c r="AL32" i="349" s="1"/>
  <c r="AD32" i="349"/>
  <c r="AB32" i="349"/>
  <c r="AE32" i="349" s="1"/>
  <c r="W32" i="349"/>
  <c r="U32" i="349"/>
  <c r="V32" i="349" s="1"/>
  <c r="P32" i="349"/>
  <c r="N32" i="349"/>
  <c r="S32" i="349" s="1"/>
  <c r="AK31" i="349"/>
  <c r="AI31" i="349"/>
  <c r="AJ31" i="349" s="1"/>
  <c r="AD31" i="349"/>
  <c r="AB31" i="349"/>
  <c r="AG31" i="349" s="1"/>
  <c r="W31" i="349"/>
  <c r="U31" i="349"/>
  <c r="T31" i="349" s="1"/>
  <c r="P31" i="349"/>
  <c r="N31" i="349"/>
  <c r="M31" i="349" s="1"/>
  <c r="AK30" i="349"/>
  <c r="AI30" i="349"/>
  <c r="AH30" i="349" s="1"/>
  <c r="AD30" i="349"/>
  <c r="AB30" i="349"/>
  <c r="AA30" i="349" s="1"/>
  <c r="W30" i="349"/>
  <c r="U30" i="349"/>
  <c r="Z30" i="349" s="1"/>
  <c r="P30" i="349"/>
  <c r="N30" i="349"/>
  <c r="S30" i="349" s="1"/>
  <c r="AK29" i="349"/>
  <c r="AI29" i="349"/>
  <c r="AN29" i="349" s="1"/>
  <c r="AD29" i="349"/>
  <c r="AB29" i="349"/>
  <c r="AG29" i="349" s="1"/>
  <c r="W29" i="349"/>
  <c r="U29" i="349"/>
  <c r="X29" i="349" s="1"/>
  <c r="P29" i="349"/>
  <c r="N29" i="349"/>
  <c r="Q29" i="349" s="1"/>
  <c r="AK28" i="349"/>
  <c r="AI28" i="349"/>
  <c r="AL28" i="349" s="1"/>
  <c r="AD28" i="349"/>
  <c r="AB28" i="349"/>
  <c r="AE28" i="349" s="1"/>
  <c r="W28" i="349"/>
  <c r="U28" i="349"/>
  <c r="V28" i="349" s="1"/>
  <c r="P28" i="349"/>
  <c r="N28" i="349"/>
  <c r="S28" i="349" s="1"/>
  <c r="A28" i="349"/>
  <c r="A29" i="349" s="1"/>
  <c r="A30" i="349" s="1"/>
  <c r="A31" i="349" s="1"/>
  <c r="A32" i="349" s="1"/>
  <c r="A33" i="349" s="1"/>
  <c r="A34" i="349" s="1"/>
  <c r="A35" i="349" s="1"/>
  <c r="A36" i="349" s="1"/>
  <c r="AK27" i="349"/>
  <c r="AI27" i="349"/>
  <c r="AJ27" i="349" s="1"/>
  <c r="AD27" i="349"/>
  <c r="AB27" i="349"/>
  <c r="AG27" i="349" s="1"/>
  <c r="W27" i="349"/>
  <c r="U27" i="349"/>
  <c r="T27" i="349" s="1"/>
  <c r="P27" i="349"/>
  <c r="N27" i="349"/>
  <c r="M27" i="349" s="1"/>
  <c r="L16" i="349"/>
  <c r="L15" i="349"/>
  <c r="L13" i="349"/>
  <c r="L12" i="349"/>
  <c r="AK64" i="347"/>
  <c r="AI64" i="347"/>
  <c r="AJ64" i="347" s="1"/>
  <c r="AD64" i="347"/>
  <c r="AB64" i="347"/>
  <c r="AE64" i="347" s="1"/>
  <c r="W64" i="347"/>
  <c r="U64" i="347"/>
  <c r="T64" i="347" s="1"/>
  <c r="P64" i="347"/>
  <c r="N64" i="347"/>
  <c r="M64" i="347" s="1"/>
  <c r="AK71" i="347"/>
  <c r="AI71" i="347"/>
  <c r="AH71" i="347" s="1"/>
  <c r="AD71" i="347"/>
  <c r="AB71" i="347"/>
  <c r="AA71" i="347" s="1"/>
  <c r="W71" i="347"/>
  <c r="U71" i="347"/>
  <c r="V71" i="347" s="1"/>
  <c r="P71" i="347"/>
  <c r="N71" i="347"/>
  <c r="S71" i="347" s="1"/>
  <c r="AK70" i="347"/>
  <c r="AI70" i="347"/>
  <c r="AL70" i="347" s="1"/>
  <c r="AD70" i="347"/>
  <c r="AB70" i="347"/>
  <c r="AG70" i="347" s="1"/>
  <c r="W70" i="347"/>
  <c r="U70" i="347"/>
  <c r="Y70" i="347" s="1"/>
  <c r="P70" i="347"/>
  <c r="N70" i="347"/>
  <c r="Q70" i="347" s="1"/>
  <c r="AK69" i="347"/>
  <c r="AI69" i="347"/>
  <c r="AM69" i="347" s="1"/>
  <c r="AD69" i="347"/>
  <c r="AB69" i="347"/>
  <c r="AE69" i="347" s="1"/>
  <c r="W69" i="347"/>
  <c r="U69" i="347"/>
  <c r="V69" i="347" s="1"/>
  <c r="P69" i="347"/>
  <c r="N69" i="347"/>
  <c r="Q69" i="347" s="1"/>
  <c r="AK68" i="347"/>
  <c r="AI68" i="347"/>
  <c r="AJ68" i="347" s="1"/>
  <c r="AD68" i="347"/>
  <c r="AB68" i="347"/>
  <c r="AE68" i="347" s="1"/>
  <c r="W68" i="347"/>
  <c r="U68" i="347"/>
  <c r="T68" i="347" s="1"/>
  <c r="P68" i="347"/>
  <c r="N68" i="347"/>
  <c r="M68" i="347" s="1"/>
  <c r="AK67" i="347"/>
  <c r="AI67" i="347"/>
  <c r="AJ67" i="347" s="1"/>
  <c r="AD67" i="347"/>
  <c r="AB67" i="347"/>
  <c r="AG67" i="347" s="1"/>
  <c r="W67" i="347"/>
  <c r="U67" i="347"/>
  <c r="Y67" i="347" s="1"/>
  <c r="P67" i="347"/>
  <c r="N67" i="347"/>
  <c r="Q67" i="347" s="1"/>
  <c r="AK66" i="347"/>
  <c r="AI66" i="347"/>
  <c r="AJ66" i="347" s="1"/>
  <c r="AD66" i="347"/>
  <c r="AB66" i="347"/>
  <c r="AE66" i="347" s="1"/>
  <c r="W66" i="347"/>
  <c r="U66" i="347"/>
  <c r="T66" i="347" s="1"/>
  <c r="P66" i="347"/>
  <c r="N66" i="347"/>
  <c r="M66" i="347" s="1"/>
  <c r="AK65" i="347"/>
  <c r="AI65" i="347"/>
  <c r="AN65" i="347" s="1"/>
  <c r="AD65" i="347"/>
  <c r="AB65" i="347"/>
  <c r="AG65" i="347" s="1"/>
  <c r="W65" i="347"/>
  <c r="U65" i="347"/>
  <c r="Y65" i="347" s="1"/>
  <c r="P65" i="347"/>
  <c r="N65" i="347"/>
  <c r="Q65" i="347" s="1"/>
  <c r="AK63" i="347"/>
  <c r="AI63" i="347"/>
  <c r="AM63" i="347" s="1"/>
  <c r="AD63" i="347"/>
  <c r="AB63" i="347"/>
  <c r="AE63" i="347" s="1"/>
  <c r="W63" i="347"/>
  <c r="U63" i="347"/>
  <c r="V63" i="347" s="1"/>
  <c r="P63" i="347"/>
  <c r="N63" i="347"/>
  <c r="Q63" i="347" s="1"/>
  <c r="AK62" i="347"/>
  <c r="AI62" i="347"/>
  <c r="AN62" i="347" s="1"/>
  <c r="AD62" i="347"/>
  <c r="AB62" i="347"/>
  <c r="AF62" i="347" s="1"/>
  <c r="W62" i="347"/>
  <c r="U62" i="347"/>
  <c r="X62" i="347" s="1"/>
  <c r="P62" i="347"/>
  <c r="N62" i="347"/>
  <c r="O62" i="347" s="1"/>
  <c r="AK61" i="347"/>
  <c r="AI61" i="347"/>
  <c r="AL61" i="347" s="1"/>
  <c r="AD61" i="347"/>
  <c r="AB61" i="347"/>
  <c r="AC61" i="347" s="1"/>
  <c r="W61" i="347"/>
  <c r="U61" i="347"/>
  <c r="V61" i="347" s="1"/>
  <c r="P61" i="347"/>
  <c r="N61" i="347"/>
  <c r="M61" i="347" s="1"/>
  <c r="AK60" i="347"/>
  <c r="AI60" i="347"/>
  <c r="AJ60" i="347" s="1"/>
  <c r="AD60" i="347"/>
  <c r="AB60" i="347"/>
  <c r="AG60" i="347" s="1"/>
  <c r="W60" i="347"/>
  <c r="U60" i="347"/>
  <c r="T60" i="347" s="1"/>
  <c r="P60" i="347"/>
  <c r="N60" i="347"/>
  <c r="S60" i="347" s="1"/>
  <c r="AK59" i="347"/>
  <c r="AI59" i="347"/>
  <c r="AH59" i="347" s="1"/>
  <c r="AD59" i="347"/>
  <c r="AB59" i="347"/>
  <c r="AG59" i="347" s="1"/>
  <c r="W59" i="347"/>
  <c r="U59" i="347"/>
  <c r="Z59" i="347" s="1"/>
  <c r="P59" i="347"/>
  <c r="N59" i="347"/>
  <c r="R59" i="347" s="1"/>
  <c r="AK58" i="347"/>
  <c r="AI58" i="347"/>
  <c r="AN58" i="347" s="1"/>
  <c r="AD58" i="347"/>
  <c r="AB58" i="347"/>
  <c r="AC58" i="347" s="1"/>
  <c r="W58" i="347"/>
  <c r="U58" i="347"/>
  <c r="X58" i="347" s="1"/>
  <c r="P58" i="347"/>
  <c r="N58" i="347"/>
  <c r="M58" i="347" s="1"/>
  <c r="AK57" i="347"/>
  <c r="AI57" i="347"/>
  <c r="AH57" i="347" s="1"/>
  <c r="AD57" i="347"/>
  <c r="AB57" i="347"/>
  <c r="AG57" i="347" s="1"/>
  <c r="W57" i="347"/>
  <c r="U57" i="347"/>
  <c r="Z57" i="347" s="1"/>
  <c r="P57" i="347"/>
  <c r="N57" i="347"/>
  <c r="R57" i="347" s="1"/>
  <c r="AK56" i="347"/>
  <c r="AI56" i="347"/>
  <c r="AN56" i="347" s="1"/>
  <c r="AD56" i="347"/>
  <c r="AB56" i="347"/>
  <c r="AF56" i="347" s="1"/>
  <c r="W56" i="347"/>
  <c r="U56" i="347"/>
  <c r="X56" i="347" s="1"/>
  <c r="P56" i="347"/>
  <c r="N56" i="347"/>
  <c r="O56" i="347" s="1"/>
  <c r="AK55" i="347"/>
  <c r="AI55" i="347"/>
  <c r="AL55" i="347" s="1"/>
  <c r="AD55" i="347"/>
  <c r="AB55" i="347"/>
  <c r="AC55" i="347" s="1"/>
  <c r="W55" i="347"/>
  <c r="U55" i="347"/>
  <c r="V55" i="347" s="1"/>
  <c r="P55" i="347"/>
  <c r="N55" i="347"/>
  <c r="M55" i="347" s="1"/>
  <c r="A55" i="347"/>
  <c r="A56" i="347" s="1"/>
  <c r="A60" i="347" s="1"/>
  <c r="A61" i="347" s="1"/>
  <c r="A62" i="347" s="1"/>
  <c r="A63" i="347" s="1"/>
  <c r="AK53" i="347"/>
  <c r="AI53" i="347"/>
  <c r="AN53" i="347" s="1"/>
  <c r="AD53" i="347"/>
  <c r="AB53" i="347"/>
  <c r="AF53" i="347" s="1"/>
  <c r="W53" i="347"/>
  <c r="U53" i="347"/>
  <c r="X53" i="347" s="1"/>
  <c r="P53" i="347"/>
  <c r="N53" i="347"/>
  <c r="O53" i="347" s="1"/>
  <c r="AK52" i="347"/>
  <c r="AI52" i="347"/>
  <c r="AL52" i="347" s="1"/>
  <c r="AD52" i="347"/>
  <c r="AB52" i="347"/>
  <c r="AC52" i="347" s="1"/>
  <c r="W52" i="347"/>
  <c r="U52" i="347"/>
  <c r="V52" i="347" s="1"/>
  <c r="P52" i="347"/>
  <c r="N52" i="347"/>
  <c r="M52" i="347" s="1"/>
  <c r="AK51" i="347"/>
  <c r="AI51" i="347"/>
  <c r="AJ51" i="347" s="1"/>
  <c r="AD51" i="347"/>
  <c r="AB51" i="347"/>
  <c r="AG51" i="347" s="1"/>
  <c r="W51" i="347"/>
  <c r="U51" i="347"/>
  <c r="T51" i="347" s="1"/>
  <c r="P51" i="347"/>
  <c r="N51" i="347"/>
  <c r="S51" i="347" s="1"/>
  <c r="AK50" i="347"/>
  <c r="AI50" i="347"/>
  <c r="AH50" i="347" s="1"/>
  <c r="AD50" i="347"/>
  <c r="AB50" i="347"/>
  <c r="AG50" i="347" s="1"/>
  <c r="W50" i="347"/>
  <c r="U50" i="347"/>
  <c r="Z50" i="347" s="1"/>
  <c r="P50" i="347"/>
  <c r="N50" i="347"/>
  <c r="R50" i="347" s="1"/>
  <c r="AK49" i="347"/>
  <c r="AI49" i="347"/>
  <c r="AN49" i="347" s="1"/>
  <c r="AD49" i="347"/>
  <c r="AB49" i="347"/>
  <c r="AC49" i="347" s="1"/>
  <c r="W49" i="347"/>
  <c r="U49" i="347"/>
  <c r="V49" i="347" s="1"/>
  <c r="P49" i="347"/>
  <c r="N49" i="347"/>
  <c r="M49" i="347" s="1"/>
  <c r="AK48" i="347"/>
  <c r="AI48" i="347"/>
  <c r="AH48" i="347" s="1"/>
  <c r="AD48" i="347"/>
  <c r="AB48" i="347"/>
  <c r="AG48" i="347" s="1"/>
  <c r="W48" i="347"/>
  <c r="U48" i="347"/>
  <c r="Z48" i="347" s="1"/>
  <c r="P48" i="347"/>
  <c r="N48" i="347"/>
  <c r="R48" i="347" s="1"/>
  <c r="AK47" i="347"/>
  <c r="AI47" i="347"/>
  <c r="AN47" i="347" s="1"/>
  <c r="AD47" i="347"/>
  <c r="AB47" i="347"/>
  <c r="AF47" i="347" s="1"/>
  <c r="W47" i="347"/>
  <c r="U47" i="347"/>
  <c r="X47" i="347" s="1"/>
  <c r="P47" i="347"/>
  <c r="N47" i="347"/>
  <c r="O47" i="347" s="1"/>
  <c r="AK46" i="347"/>
  <c r="AI46" i="347"/>
  <c r="AL46" i="347" s="1"/>
  <c r="AD46" i="347"/>
  <c r="AB46" i="347"/>
  <c r="AC46" i="347" s="1"/>
  <c r="W46" i="347"/>
  <c r="U46" i="347"/>
  <c r="V46" i="347" s="1"/>
  <c r="P46" i="347"/>
  <c r="N46" i="347"/>
  <c r="M46" i="347" s="1"/>
  <c r="AK45" i="347"/>
  <c r="AI45" i="347"/>
  <c r="AJ45" i="347" s="1"/>
  <c r="AD45" i="347"/>
  <c r="AB45" i="347"/>
  <c r="AE45" i="347" s="1"/>
  <c r="W45" i="347"/>
  <c r="U45" i="347"/>
  <c r="T45" i="347" s="1"/>
  <c r="P45" i="347"/>
  <c r="N45" i="347"/>
  <c r="S45" i="347" s="1"/>
  <c r="AK44" i="347"/>
  <c r="AI44" i="347"/>
  <c r="AH44" i="347" s="1"/>
  <c r="AD44" i="347"/>
  <c r="AB44" i="347"/>
  <c r="AG44" i="347" s="1"/>
  <c r="W44" i="347"/>
  <c r="U44" i="347"/>
  <c r="Z44" i="347" s="1"/>
  <c r="P44" i="347"/>
  <c r="N44" i="347"/>
  <c r="R44" i="347" s="1"/>
  <c r="AK43" i="347"/>
  <c r="AI43" i="347"/>
  <c r="AN43" i="347" s="1"/>
  <c r="AD43" i="347"/>
  <c r="AB43" i="347"/>
  <c r="AF43" i="347" s="1"/>
  <c r="W43" i="347"/>
  <c r="U43" i="347"/>
  <c r="X43" i="347" s="1"/>
  <c r="P43" i="347"/>
  <c r="N43" i="347"/>
  <c r="O43" i="347" s="1"/>
  <c r="AK42" i="347"/>
  <c r="AI42" i="347"/>
  <c r="AN42" i="347" s="1"/>
  <c r="AD42" i="347"/>
  <c r="AB42" i="347"/>
  <c r="AC42" i="347" s="1"/>
  <c r="W42" i="347"/>
  <c r="U42" i="347"/>
  <c r="V42" i="347" s="1"/>
  <c r="P42" i="347"/>
  <c r="N42" i="347"/>
  <c r="M42" i="347" s="1"/>
  <c r="AK41" i="347"/>
  <c r="AI41" i="347"/>
  <c r="AH41" i="347" s="1"/>
  <c r="AD41" i="347"/>
  <c r="AB41" i="347"/>
  <c r="AG41" i="347" s="1"/>
  <c r="W41" i="347"/>
  <c r="U41" i="347"/>
  <c r="Z41" i="347" s="1"/>
  <c r="P41" i="347"/>
  <c r="N41" i="347"/>
  <c r="R41" i="347" s="1"/>
  <c r="AK40" i="347"/>
  <c r="AI40" i="347"/>
  <c r="AJ40" i="347" s="1"/>
  <c r="AD40" i="347"/>
  <c r="AB40" i="347"/>
  <c r="AC40" i="347" s="1"/>
  <c r="W40" i="347"/>
  <c r="U40" i="347"/>
  <c r="Z40" i="347" s="1"/>
  <c r="P40" i="347"/>
  <c r="N40" i="347"/>
  <c r="M40" i="347" s="1"/>
  <c r="AK54" i="347"/>
  <c r="AI54" i="347"/>
  <c r="AN54" i="347" s="1"/>
  <c r="AD54" i="347"/>
  <c r="AB54" i="347"/>
  <c r="AF54" i="347" s="1"/>
  <c r="W54" i="347"/>
  <c r="U54" i="347"/>
  <c r="X54" i="347" s="1"/>
  <c r="P54" i="347"/>
  <c r="N54" i="347"/>
  <c r="M54" i="347" s="1"/>
  <c r="AK76" i="344"/>
  <c r="AK75" i="344"/>
  <c r="AK74" i="344"/>
  <c r="AK72" i="344"/>
  <c r="AK71" i="344"/>
  <c r="AK70" i="344"/>
  <c r="AK69" i="344"/>
  <c r="AK68" i="344"/>
  <c r="AK66" i="344"/>
  <c r="AK65" i="344"/>
  <c r="AK64" i="344"/>
  <c r="AK63" i="344"/>
  <c r="AK62" i="344"/>
  <c r="AK61" i="344"/>
  <c r="AK60" i="344"/>
  <c r="AK59" i="344"/>
  <c r="AK58" i="344"/>
  <c r="AK57" i="344"/>
  <c r="AK56" i="344"/>
  <c r="AK55" i="344"/>
  <c r="AK54" i="344"/>
  <c r="AK53" i="344"/>
  <c r="AK52" i="344"/>
  <c r="AK51" i="344"/>
  <c r="AK50" i="344"/>
  <c r="AK49" i="344"/>
  <c r="AK48" i="344"/>
  <c r="AK47" i="344"/>
  <c r="AK46" i="344"/>
  <c r="AK45" i="344"/>
  <c r="AK43" i="344"/>
  <c r="AK42" i="344"/>
  <c r="AK41" i="344"/>
  <c r="AK40" i="344"/>
  <c r="AK39" i="344"/>
  <c r="AK38" i="344"/>
  <c r="AK37" i="344"/>
  <c r="AK36" i="344"/>
  <c r="AK35" i="344"/>
  <c r="AK34" i="344"/>
  <c r="AK33" i="344"/>
  <c r="AK32" i="344"/>
  <c r="AK31" i="344"/>
  <c r="AD76" i="344"/>
  <c r="AD75" i="344"/>
  <c r="AD74" i="344"/>
  <c r="AD72" i="344"/>
  <c r="AD71" i="344"/>
  <c r="AD70" i="344"/>
  <c r="AD69" i="344"/>
  <c r="AD68" i="344"/>
  <c r="AD66" i="344"/>
  <c r="AD65" i="344"/>
  <c r="AD64" i="344"/>
  <c r="AD63" i="344"/>
  <c r="AD62" i="344"/>
  <c r="AD61" i="344"/>
  <c r="AD60" i="344"/>
  <c r="AD59" i="344"/>
  <c r="AD58" i="344"/>
  <c r="AD57" i="344"/>
  <c r="AD56" i="344"/>
  <c r="AD55" i="344"/>
  <c r="AD54" i="344"/>
  <c r="AD53" i="344"/>
  <c r="AD52" i="344"/>
  <c r="AD51" i="344"/>
  <c r="AD50" i="344"/>
  <c r="AD49" i="344"/>
  <c r="AD48" i="344"/>
  <c r="AD47" i="344"/>
  <c r="AD46" i="344"/>
  <c r="AD45" i="344"/>
  <c r="AD43" i="344"/>
  <c r="AD42" i="344"/>
  <c r="AD41" i="344"/>
  <c r="AD40" i="344"/>
  <c r="AD39" i="344"/>
  <c r="AD38" i="344"/>
  <c r="AD37" i="344"/>
  <c r="AD36" i="344"/>
  <c r="AD35" i="344"/>
  <c r="AD34" i="344"/>
  <c r="AD33" i="344"/>
  <c r="AD32" i="344"/>
  <c r="AD31" i="344"/>
  <c r="AK30" i="344"/>
  <c r="AD30" i="344"/>
  <c r="AK39" i="347"/>
  <c r="AK38" i="347"/>
  <c r="AK37" i="347"/>
  <c r="AK36" i="347"/>
  <c r="AK35" i="347"/>
  <c r="AK34" i="347"/>
  <c r="AK33" i="347"/>
  <c r="AK32" i="347"/>
  <c r="AK31" i="347"/>
  <c r="AK30" i="347"/>
  <c r="AK28" i="347"/>
  <c r="AK27" i="347"/>
  <c r="AK29" i="347"/>
  <c r="AD39" i="347"/>
  <c r="AD38" i="347"/>
  <c r="AD37" i="347"/>
  <c r="AD36" i="347"/>
  <c r="AD35" i="347"/>
  <c r="AD34" i="347"/>
  <c r="AD33" i="347"/>
  <c r="AD32" i="347"/>
  <c r="AD31" i="347"/>
  <c r="AD30" i="347"/>
  <c r="AD28" i="347"/>
  <c r="AD27" i="347"/>
  <c r="AD29" i="347"/>
  <c r="AI37" i="347"/>
  <c r="AN37" i="347" s="1"/>
  <c r="AB37" i="347"/>
  <c r="AF37" i="347" s="1"/>
  <c r="W37" i="347"/>
  <c r="U37" i="347"/>
  <c r="X37" i="347" s="1"/>
  <c r="P37" i="347"/>
  <c r="N37" i="347"/>
  <c r="O37" i="347" s="1"/>
  <c r="AI36" i="347"/>
  <c r="AH36" i="347" s="1"/>
  <c r="AB36" i="347"/>
  <c r="AG36" i="347" s="1"/>
  <c r="W36" i="347"/>
  <c r="U36" i="347"/>
  <c r="Z36" i="347" s="1"/>
  <c r="P36" i="347"/>
  <c r="N36" i="347"/>
  <c r="R36" i="347" s="1"/>
  <c r="AI35" i="347"/>
  <c r="AM35" i="347" s="1"/>
  <c r="AB35" i="347"/>
  <c r="AE35" i="347" s="1"/>
  <c r="W35" i="347"/>
  <c r="U35" i="347"/>
  <c r="Y35" i="347" s="1"/>
  <c r="P35" i="347"/>
  <c r="N35" i="347"/>
  <c r="O35" i="347" s="1"/>
  <c r="AI34" i="347"/>
  <c r="AJ34" i="347" s="1"/>
  <c r="AB34" i="347"/>
  <c r="AG34" i="347" s="1"/>
  <c r="W34" i="347"/>
  <c r="U34" i="347"/>
  <c r="T34" i="347" s="1"/>
  <c r="P34" i="347"/>
  <c r="N34" i="347"/>
  <c r="S34" i="347" s="1"/>
  <c r="AI33" i="347"/>
  <c r="AN33" i="347" s="1"/>
  <c r="AB33" i="347"/>
  <c r="AF33" i="347" s="1"/>
  <c r="W33" i="347"/>
  <c r="U33" i="347"/>
  <c r="X33" i="347" s="1"/>
  <c r="P33" i="347"/>
  <c r="N33" i="347"/>
  <c r="R33" i="347" s="1"/>
  <c r="AI32" i="347"/>
  <c r="AJ32" i="347" s="1"/>
  <c r="AB32" i="347"/>
  <c r="AC32" i="347" s="1"/>
  <c r="W32" i="347"/>
  <c r="U32" i="347"/>
  <c r="T32" i="347" s="1"/>
  <c r="P32" i="347"/>
  <c r="N32" i="347"/>
  <c r="S32" i="347" s="1"/>
  <c r="AJ54" i="377" l="1"/>
  <c r="T63" i="377"/>
  <c r="Y62" i="377"/>
  <c r="AE64" i="377"/>
  <c r="Z62" i="377"/>
  <c r="AF64" i="377"/>
  <c r="R65" i="377"/>
  <c r="AA62" i="377"/>
  <c r="M63" i="377"/>
  <c r="X64" i="377"/>
  <c r="AG64" i="377"/>
  <c r="S65" i="377"/>
  <c r="AH65" i="377"/>
  <c r="Y64" i="377"/>
  <c r="X62" i="377"/>
  <c r="AF62" i="377"/>
  <c r="AN62" i="377"/>
  <c r="S63" i="377"/>
  <c r="AA63" i="377"/>
  <c r="V64" i="377"/>
  <c r="AL64" i="377"/>
  <c r="Q65" i="377"/>
  <c r="Y65" i="377"/>
  <c r="AG65" i="377"/>
  <c r="AC63" i="377"/>
  <c r="V63" i="377"/>
  <c r="T65" i="377"/>
  <c r="AJ65" i="377"/>
  <c r="T62" i="377"/>
  <c r="AJ62" i="377"/>
  <c r="O63" i="377"/>
  <c r="AE63" i="377"/>
  <c r="Z64" i="377"/>
  <c r="AH64" i="377"/>
  <c r="M65" i="377"/>
  <c r="AC65" i="377"/>
  <c r="X63" i="377"/>
  <c r="AF63" i="377"/>
  <c r="AL65" i="377"/>
  <c r="T45" i="377"/>
  <c r="AL62" i="377"/>
  <c r="Q63" i="377"/>
  <c r="Y63" i="377"/>
  <c r="AE65" i="377"/>
  <c r="AM65" i="377"/>
  <c r="AH37" i="377"/>
  <c r="AA30" i="377"/>
  <c r="Y38" i="377"/>
  <c r="M37" i="377"/>
  <c r="AF51" i="377"/>
  <c r="M55" i="377"/>
  <c r="AH57" i="377"/>
  <c r="M45" i="377"/>
  <c r="AJ45" i="377"/>
  <c r="AE46" i="377"/>
  <c r="AC41" i="377"/>
  <c r="V48" i="377"/>
  <c r="S45" i="377"/>
  <c r="AH46" i="377"/>
  <c r="AL37" i="377"/>
  <c r="AF47" i="377"/>
  <c r="AG41" i="377"/>
  <c r="AM43" i="377"/>
  <c r="AH44" i="377"/>
  <c r="AH47" i="377"/>
  <c r="AN43" i="377"/>
  <c r="AH35" i="377"/>
  <c r="T59" i="377"/>
  <c r="AN60" i="377"/>
  <c r="V43" i="377"/>
  <c r="AG44" i="377"/>
  <c r="R47" i="377"/>
  <c r="AC37" i="377"/>
  <c r="AJ46" i="377"/>
  <c r="AJ47" i="377"/>
  <c r="M36" i="377"/>
  <c r="AM41" i="377"/>
  <c r="AE43" i="377"/>
  <c r="AF43" i="377"/>
  <c r="AL46" i="377"/>
  <c r="AL47" i="377"/>
  <c r="AC55" i="377"/>
  <c r="AG43" i="377"/>
  <c r="AM46" i="377"/>
  <c r="AM47" i="377"/>
  <c r="AE47" i="377"/>
  <c r="O43" i="377"/>
  <c r="X44" i="377"/>
  <c r="Z44" i="377"/>
  <c r="Y43" i="377"/>
  <c r="V44" i="377"/>
  <c r="AC46" i="377"/>
  <c r="T47" i="377"/>
  <c r="X43" i="377"/>
  <c r="Q44" i="377"/>
  <c r="Y44" i="377"/>
  <c r="AG47" i="377"/>
  <c r="R44" i="377"/>
  <c r="O47" i="377"/>
  <c r="X47" i="377"/>
  <c r="Z43" i="377"/>
  <c r="S44" i="377"/>
  <c r="AA44" i="377"/>
  <c r="V46" i="377"/>
  <c r="Y47" i="377"/>
  <c r="Q43" i="377"/>
  <c r="Q47" i="377"/>
  <c r="Z47" i="377"/>
  <c r="O46" i="377"/>
  <c r="AH32" i="377"/>
  <c r="AA45" i="377"/>
  <c r="M46" i="377"/>
  <c r="AL32" i="377"/>
  <c r="AG55" i="377"/>
  <c r="O58" i="377"/>
  <c r="R43" i="377"/>
  <c r="AH43" i="377"/>
  <c r="AJ44" i="377"/>
  <c r="V45" i="377"/>
  <c r="AL45" i="377"/>
  <c r="X46" i="377"/>
  <c r="AF46" i="377"/>
  <c r="AC45" i="377"/>
  <c r="AN48" i="377"/>
  <c r="M53" i="377"/>
  <c r="Q55" i="377"/>
  <c r="Y59" i="377"/>
  <c r="S43" i="377"/>
  <c r="AA43" i="377"/>
  <c r="M44" i="377"/>
  <c r="AC44" i="377"/>
  <c r="O45" i="377"/>
  <c r="AE45" i="377"/>
  <c r="AM45" i="377"/>
  <c r="Q46" i="377"/>
  <c r="Y46" i="377"/>
  <c r="AG46" i="377"/>
  <c r="S47" i="377"/>
  <c r="AA47" i="377"/>
  <c r="AH30" i="377"/>
  <c r="AA31" i="377"/>
  <c r="Q58" i="377"/>
  <c r="AJ43" i="377"/>
  <c r="AL44" i="377"/>
  <c r="X45" i="377"/>
  <c r="AF45" i="377"/>
  <c r="AN45" i="377"/>
  <c r="R46" i="377"/>
  <c r="Z46" i="377"/>
  <c r="R58" i="377"/>
  <c r="AE44" i="377"/>
  <c r="AM44" i="377"/>
  <c r="Q45" i="377"/>
  <c r="Y45" i="377"/>
  <c r="AM54" i="377"/>
  <c r="AA55" i="377"/>
  <c r="S58" i="377"/>
  <c r="AG35" i="377"/>
  <c r="AH39" i="377"/>
  <c r="AL41" i="377"/>
  <c r="M54" i="377"/>
  <c r="AA60" i="377"/>
  <c r="AM32" i="377"/>
  <c r="AG33" i="377"/>
  <c r="AM37" i="377"/>
  <c r="V39" i="377"/>
  <c r="Z48" i="377"/>
  <c r="AE49" i="377"/>
  <c r="O51" i="377"/>
  <c r="AG51" i="377"/>
  <c r="O54" i="377"/>
  <c r="S55" i="377"/>
  <c r="AE55" i="377"/>
  <c r="AH58" i="377"/>
  <c r="AN32" i="377"/>
  <c r="AH33" i="377"/>
  <c r="V35" i="377"/>
  <c r="AN37" i="377"/>
  <c r="M40" i="377"/>
  <c r="AF41" i="377"/>
  <c r="AA48" i="377"/>
  <c r="T58" i="377"/>
  <c r="Z39" i="377"/>
  <c r="S51" i="377"/>
  <c r="M31" i="377"/>
  <c r="AG32" i="377"/>
  <c r="AJ33" i="377"/>
  <c r="AA35" i="377"/>
  <c r="AJ38" i="377"/>
  <c r="AA39" i="377"/>
  <c r="AH41" i="377"/>
  <c r="AA57" i="377"/>
  <c r="AM58" i="377"/>
  <c r="AL60" i="377"/>
  <c r="Q38" i="377"/>
  <c r="AF48" i="377"/>
  <c r="Y58" i="377"/>
  <c r="AN33" i="377"/>
  <c r="T36" i="377"/>
  <c r="AA49" i="377"/>
  <c r="AC57" i="377"/>
  <c r="Z58" i="377"/>
  <c r="S36" i="377"/>
  <c r="M38" i="377"/>
  <c r="Z38" i="377"/>
  <c r="Q39" i="377"/>
  <c r="R39" i="377"/>
  <c r="T40" i="377"/>
  <c r="M41" i="377"/>
  <c r="S39" i="377"/>
  <c r="R38" i="377"/>
  <c r="AC50" i="377"/>
  <c r="Y35" i="377"/>
  <c r="AE37" i="377"/>
  <c r="S38" i="377"/>
  <c r="AM38" i="377"/>
  <c r="T39" i="377"/>
  <c r="AA41" i="377"/>
  <c r="T48" i="377"/>
  <c r="M50" i="377"/>
  <c r="M51" i="377"/>
  <c r="AH51" i="377"/>
  <c r="O53" i="377"/>
  <c r="Z53" i="377"/>
  <c r="Y54" i="377"/>
  <c r="AC60" i="377"/>
  <c r="Q35" i="377"/>
  <c r="Z35" i="377"/>
  <c r="AA36" i="377"/>
  <c r="AF37" i="377"/>
  <c r="T38" i="377"/>
  <c r="AE38" i="377"/>
  <c r="AN38" i="377"/>
  <c r="AG39" i="377"/>
  <c r="S40" i="377"/>
  <c r="M49" i="377"/>
  <c r="AE50" i="377"/>
  <c r="AA51" i="377"/>
  <c r="AA53" i="377"/>
  <c r="AA54" i="377"/>
  <c r="Q57" i="377"/>
  <c r="AM57" i="377"/>
  <c r="R35" i="377"/>
  <c r="AG37" i="377"/>
  <c r="AF38" i="377"/>
  <c r="AF50" i="377"/>
  <c r="Q53" i="377"/>
  <c r="R57" i="377"/>
  <c r="AN57" i="377"/>
  <c r="AE60" i="377"/>
  <c r="O57" i="377"/>
  <c r="S35" i="377"/>
  <c r="AG38" i="377"/>
  <c r="AG49" i="377"/>
  <c r="AG50" i="377"/>
  <c r="AC51" i="377"/>
  <c r="AM51" i="377"/>
  <c r="R53" i="377"/>
  <c r="Q54" i="377"/>
  <c r="S57" i="377"/>
  <c r="AE57" i="377"/>
  <c r="AJ59" i="377"/>
  <c r="V60" i="377"/>
  <c r="AF60" i="377"/>
  <c r="AM33" i="377"/>
  <c r="T35" i="377"/>
  <c r="X38" i="377"/>
  <c r="AH38" i="377"/>
  <c r="Y39" i="377"/>
  <c r="AN41" i="377"/>
  <c r="X48" i="377"/>
  <c r="AH48" i="377"/>
  <c r="T49" i="377"/>
  <c r="Q51" i="377"/>
  <c r="S54" i="377"/>
  <c r="O55" i="377"/>
  <c r="AF57" i="377"/>
  <c r="AJ58" i="377"/>
  <c r="V59" i="377"/>
  <c r="AA40" i="377"/>
  <c r="AF32" i="377"/>
  <c r="AF33" i="377"/>
  <c r="Y30" i="377"/>
  <c r="Q33" i="377"/>
  <c r="Z30" i="377"/>
  <c r="AA32" i="377"/>
  <c r="AC32" i="377"/>
  <c r="T30" i="377"/>
  <c r="AG30" i="377"/>
  <c r="T31" i="377"/>
  <c r="AE33" i="377"/>
  <c r="Z33" i="377"/>
  <c r="M33" i="377"/>
  <c r="S30" i="377"/>
  <c r="O33" i="377"/>
  <c r="X33" i="377"/>
  <c r="V30" i="377"/>
  <c r="S31" i="377"/>
  <c r="Y33" i="377"/>
  <c r="M32" i="377"/>
  <c r="R33" i="377"/>
  <c r="Q30" i="377"/>
  <c r="R30" i="377"/>
  <c r="T33" i="377"/>
  <c r="Z50" i="377"/>
  <c r="T50" i="377"/>
  <c r="AJ31" i="377"/>
  <c r="V32" i="377"/>
  <c r="AC31" i="377"/>
  <c r="O32" i="377"/>
  <c r="AC36" i="377"/>
  <c r="O37" i="377"/>
  <c r="AC40" i="377"/>
  <c r="O41" i="377"/>
  <c r="M48" i="377"/>
  <c r="O48" i="377"/>
  <c r="V49" i="377"/>
  <c r="T51" i="377"/>
  <c r="V51" i="377"/>
  <c r="AL55" i="377"/>
  <c r="AE58" i="377"/>
  <c r="AC58" i="377"/>
  <c r="AA58" i="377"/>
  <c r="AF58" i="377"/>
  <c r="AJ30" i="377"/>
  <c r="V31" i="377"/>
  <c r="AL31" i="377"/>
  <c r="X32" i="377"/>
  <c r="AJ35" i="377"/>
  <c r="V36" i="377"/>
  <c r="AL36" i="377"/>
  <c r="X37" i="377"/>
  <c r="AJ39" i="377"/>
  <c r="V40" i="377"/>
  <c r="AL40" i="377"/>
  <c r="X41" i="377"/>
  <c r="AN49" i="377"/>
  <c r="AH49" i="377"/>
  <c r="X50" i="377"/>
  <c r="AC53" i="377"/>
  <c r="AC54" i="377"/>
  <c r="AL53" i="377"/>
  <c r="AN53" i="377"/>
  <c r="V37" i="377"/>
  <c r="AJ40" i="377"/>
  <c r="M30" i="377"/>
  <c r="AC30" i="377"/>
  <c r="O31" i="377"/>
  <c r="AE31" i="377"/>
  <c r="AM31" i="377"/>
  <c r="Q32" i="377"/>
  <c r="Y32" i="377"/>
  <c r="AA33" i="377"/>
  <c r="M35" i="377"/>
  <c r="AC35" i="377"/>
  <c r="O36" i="377"/>
  <c r="AE36" i="377"/>
  <c r="AM36" i="377"/>
  <c r="Q37" i="377"/>
  <c r="Y37" i="377"/>
  <c r="AA38" i="377"/>
  <c r="M39" i="377"/>
  <c r="AC39" i="377"/>
  <c r="O40" i="377"/>
  <c r="AE40" i="377"/>
  <c r="AM40" i="377"/>
  <c r="Q41" i="377"/>
  <c r="Y41" i="377"/>
  <c r="Q48" i="377"/>
  <c r="O49" i="377"/>
  <c r="AJ49" i="377"/>
  <c r="O50" i="377"/>
  <c r="Y50" i="377"/>
  <c r="AH50" i="377"/>
  <c r="AJ50" i="377"/>
  <c r="X51" i="377"/>
  <c r="Z55" i="377"/>
  <c r="T55" i="377"/>
  <c r="AG58" i="377"/>
  <c r="Q59" i="377"/>
  <c r="O59" i="377"/>
  <c r="M59" i="377"/>
  <c r="R59" i="377"/>
  <c r="AJ36" i="377"/>
  <c r="AL30" i="377"/>
  <c r="X31" i="377"/>
  <c r="AF31" i="377"/>
  <c r="AN31" i="377"/>
  <c r="R32" i="377"/>
  <c r="Z32" i="377"/>
  <c r="AL35" i="377"/>
  <c r="X36" i="377"/>
  <c r="AF36" i="377"/>
  <c r="AN36" i="377"/>
  <c r="R37" i="377"/>
  <c r="Z37" i="377"/>
  <c r="AL39" i="377"/>
  <c r="X40" i="377"/>
  <c r="AF40" i="377"/>
  <c r="AN40" i="377"/>
  <c r="R41" i="377"/>
  <c r="Z41" i="377"/>
  <c r="R48" i="377"/>
  <c r="AJ48" i="377"/>
  <c r="Y51" i="377"/>
  <c r="V53" i="377"/>
  <c r="X53" i="377"/>
  <c r="AE53" i="377"/>
  <c r="X54" i="377"/>
  <c r="Z54" i="377"/>
  <c r="AE54" i="377"/>
  <c r="V55" i="377"/>
  <c r="T57" i="377"/>
  <c r="Y57" i="377"/>
  <c r="V57" i="377"/>
  <c r="AG59" i="377"/>
  <c r="AF59" i="377"/>
  <c r="AE59" i="377"/>
  <c r="AC59" i="377"/>
  <c r="S60" i="377"/>
  <c r="R60" i="377"/>
  <c r="Q60" i="377"/>
  <c r="O60" i="377"/>
  <c r="AE30" i="377"/>
  <c r="AM30" i="377"/>
  <c r="Q31" i="377"/>
  <c r="Y31" i="377"/>
  <c r="AE35" i="377"/>
  <c r="AM35" i="377"/>
  <c r="Q36" i="377"/>
  <c r="Y36" i="377"/>
  <c r="AE39" i="377"/>
  <c r="AM39" i="377"/>
  <c r="Q40" i="377"/>
  <c r="Y40" i="377"/>
  <c r="S48" i="377"/>
  <c r="Q49" i="377"/>
  <c r="AL49" i="377"/>
  <c r="Q50" i="377"/>
  <c r="AL50" i="377"/>
  <c r="Z51" i="377"/>
  <c r="AG53" i="377"/>
  <c r="V54" i="377"/>
  <c r="AG54" i="377"/>
  <c r="S59" i="377"/>
  <c r="AH55" i="377"/>
  <c r="AM55" i="377"/>
  <c r="AJ55" i="377"/>
  <c r="V41" i="377"/>
  <c r="X49" i="377"/>
  <c r="Z49" i="377"/>
  <c r="V50" i="377"/>
  <c r="AJ53" i="377"/>
  <c r="AC48" i="377"/>
  <c r="AE48" i="377"/>
  <c r="AL48" i="377"/>
  <c r="S49" i="377"/>
  <c r="AC49" i="377"/>
  <c r="AM49" i="377"/>
  <c r="S50" i="377"/>
  <c r="AM50" i="377"/>
  <c r="AJ51" i="377"/>
  <c r="AL51" i="377"/>
  <c r="Y53" i="377"/>
  <c r="AH53" i="377"/>
  <c r="AN54" i="377"/>
  <c r="AH54" i="377"/>
  <c r="X55" i="377"/>
  <c r="X57" i="377"/>
  <c r="AN59" i="377"/>
  <c r="AM59" i="377"/>
  <c r="AH59" i="377"/>
  <c r="Z60" i="377"/>
  <c r="Y60" i="377"/>
  <c r="T60" i="377"/>
  <c r="AL57" i="377"/>
  <c r="X58" i="377"/>
  <c r="AN58" i="377"/>
  <c r="Z59" i="377"/>
  <c r="AJ60" i="377"/>
  <c r="AM60" i="377"/>
  <c r="M54" i="359"/>
  <c r="M32" i="361"/>
  <c r="AH35" i="361"/>
  <c r="AH56" i="361"/>
  <c r="AA71" i="361"/>
  <c r="T73" i="370"/>
  <c r="AA34" i="376"/>
  <c r="T39" i="376"/>
  <c r="T67" i="376"/>
  <c r="S32" i="361"/>
  <c r="S67" i="363"/>
  <c r="AE175" i="374"/>
  <c r="AC175" i="374"/>
  <c r="Y36" i="372"/>
  <c r="V51" i="372"/>
  <c r="AM51" i="372"/>
  <c r="M35" i="376"/>
  <c r="AH51" i="376"/>
  <c r="M66" i="376"/>
  <c r="AM66" i="362"/>
  <c r="T78" i="365"/>
  <c r="Z81" i="371"/>
  <c r="T161" i="374"/>
  <c r="T60" i="376"/>
  <c r="AH50" i="361"/>
  <c r="AN66" i="362"/>
  <c r="AG80" i="371"/>
  <c r="Y51" i="372"/>
  <c r="AA158" i="374"/>
  <c r="M176" i="374"/>
  <c r="AH176" i="374"/>
  <c r="AA177" i="374"/>
  <c r="M68" i="376"/>
  <c r="AH48" i="376"/>
  <c r="T62" i="376"/>
  <c r="M49" i="376"/>
  <c r="AH30" i="376"/>
  <c r="M40" i="376"/>
  <c r="M56" i="376"/>
  <c r="T41" i="376"/>
  <c r="T58" i="376"/>
  <c r="AH68" i="376"/>
  <c r="M34" i="376"/>
  <c r="T43" i="376"/>
  <c r="M64" i="376"/>
  <c r="AN67" i="376"/>
  <c r="AN68" i="376"/>
  <c r="AA66" i="376"/>
  <c r="T48" i="376"/>
  <c r="M67" i="376"/>
  <c r="O66" i="376"/>
  <c r="S66" i="376"/>
  <c r="V66" i="376"/>
  <c r="AC68" i="376"/>
  <c r="AG68" i="376"/>
  <c r="AE66" i="376"/>
  <c r="AF66" i="376"/>
  <c r="AG66" i="376"/>
  <c r="AL68" i="376"/>
  <c r="AA45" i="376"/>
  <c r="AH66" i="376"/>
  <c r="AM68" i="376"/>
  <c r="V67" i="376"/>
  <c r="AH67" i="376"/>
  <c r="X67" i="376"/>
  <c r="Y67" i="376"/>
  <c r="O68" i="376"/>
  <c r="O67" i="376"/>
  <c r="R68" i="376"/>
  <c r="S68" i="376"/>
  <c r="AH46" i="376"/>
  <c r="M54" i="376"/>
  <c r="Q67" i="376"/>
  <c r="T68" i="376"/>
  <c r="Q66" i="376"/>
  <c r="AJ66" i="376"/>
  <c r="AM66" i="376"/>
  <c r="R67" i="376"/>
  <c r="V68" i="376"/>
  <c r="AA43" i="376"/>
  <c r="X68" i="376"/>
  <c r="Y68" i="376"/>
  <c r="T66" i="376"/>
  <c r="AA68" i="376"/>
  <c r="AA48" i="376"/>
  <c r="X66" i="376"/>
  <c r="AA67" i="376"/>
  <c r="Y66" i="376"/>
  <c r="AE68" i="376"/>
  <c r="AC67" i="376"/>
  <c r="AJ67" i="376"/>
  <c r="AN66" i="376"/>
  <c r="AE67" i="376"/>
  <c r="AM67" i="376"/>
  <c r="AF67" i="376"/>
  <c r="M58" i="376"/>
  <c r="AA62" i="376"/>
  <c r="T51" i="376"/>
  <c r="AA39" i="376"/>
  <c r="T35" i="376"/>
  <c r="T55" i="376"/>
  <c r="T50" i="376"/>
  <c r="M31" i="376"/>
  <c r="AA64" i="376"/>
  <c r="AH58" i="376"/>
  <c r="M36" i="376"/>
  <c r="M45" i="376"/>
  <c r="AA50" i="376"/>
  <c r="AH40" i="376"/>
  <c r="M52" i="376"/>
  <c r="M55" i="376"/>
  <c r="Z48" i="376"/>
  <c r="M50" i="376"/>
  <c r="AC49" i="376"/>
  <c r="AA31" i="376"/>
  <c r="AG49" i="376"/>
  <c r="AE49" i="376"/>
  <c r="AF49" i="376"/>
  <c r="AA40" i="376"/>
  <c r="AH49" i="376"/>
  <c r="AH62" i="376"/>
  <c r="AH33" i="376"/>
  <c r="M48" i="376"/>
  <c r="T38" i="376"/>
  <c r="T59" i="376"/>
  <c r="X50" i="376"/>
  <c r="Y50" i="376"/>
  <c r="AA55" i="376"/>
  <c r="Z50" i="376"/>
  <c r="T49" i="376"/>
  <c r="AH41" i="376"/>
  <c r="AA63" i="376"/>
  <c r="AA30" i="376"/>
  <c r="M39" i="376"/>
  <c r="Q50" i="376"/>
  <c r="AL49" i="376"/>
  <c r="R50" i="376"/>
  <c r="AJ48" i="376"/>
  <c r="AM49" i="376"/>
  <c r="S50" i="376"/>
  <c r="AN49" i="376"/>
  <c r="AL48" i="376"/>
  <c r="AM48" i="376"/>
  <c r="AA46" i="376"/>
  <c r="M53" i="376"/>
  <c r="AH55" i="376"/>
  <c r="AA59" i="376"/>
  <c r="AC48" i="376"/>
  <c r="AE48" i="376"/>
  <c r="AF48" i="376"/>
  <c r="O49" i="376"/>
  <c r="Q49" i="376"/>
  <c r="AC50" i="376"/>
  <c r="O48" i="376"/>
  <c r="S49" i="376"/>
  <c r="Q48" i="376"/>
  <c r="AF50" i="376"/>
  <c r="R48" i="376"/>
  <c r="AG50" i="376"/>
  <c r="AH31" i="376"/>
  <c r="AH56" i="376"/>
  <c r="T64" i="376"/>
  <c r="V49" i="376"/>
  <c r="AH50" i="376"/>
  <c r="V48" i="376"/>
  <c r="Y49" i="376"/>
  <c r="AJ50" i="376"/>
  <c r="Z49" i="376"/>
  <c r="AL50" i="376"/>
  <c r="T33" i="376"/>
  <c r="X48" i="376"/>
  <c r="AM50" i="376"/>
  <c r="AA36" i="376"/>
  <c r="AA54" i="376"/>
  <c r="AH64" i="376"/>
  <c r="AF59" i="376"/>
  <c r="AG59" i="376"/>
  <c r="AG31" i="376"/>
  <c r="AF31" i="376"/>
  <c r="AA56" i="376"/>
  <c r="T40" i="376"/>
  <c r="AE59" i="376"/>
  <c r="AA44" i="376"/>
  <c r="M38" i="376"/>
  <c r="AG58" i="376"/>
  <c r="S62" i="376"/>
  <c r="AG34" i="376"/>
  <c r="AL55" i="376"/>
  <c r="AM55" i="376"/>
  <c r="AL64" i="376"/>
  <c r="O51" i="376"/>
  <c r="AN55" i="376"/>
  <c r="Q51" i="376"/>
  <c r="AC31" i="376"/>
  <c r="R45" i="376"/>
  <c r="S45" i="376"/>
  <c r="AM62" i="376"/>
  <c r="T45" i="376"/>
  <c r="T56" i="376"/>
  <c r="AN62" i="376"/>
  <c r="AF56" i="376"/>
  <c r="S52" i="376"/>
  <c r="S43" i="376"/>
  <c r="Q43" i="376"/>
  <c r="AL39" i="376"/>
  <c r="AE56" i="376"/>
  <c r="AG56" i="376"/>
  <c r="R43" i="376"/>
  <c r="T44" i="376"/>
  <c r="Q34" i="376"/>
  <c r="R34" i="376"/>
  <c r="S34" i="376"/>
  <c r="Y55" i="376"/>
  <c r="S44" i="376"/>
  <c r="O46" i="376"/>
  <c r="X55" i="376"/>
  <c r="O63" i="376"/>
  <c r="Q63" i="376"/>
  <c r="Q44" i="376"/>
  <c r="Z34" i="376"/>
  <c r="Y34" i="376"/>
  <c r="X34" i="376"/>
  <c r="R44" i="376"/>
  <c r="Q46" i="376"/>
  <c r="Z55" i="376"/>
  <c r="AL56" i="376"/>
  <c r="R63" i="376"/>
  <c r="V34" i="376"/>
  <c r="Y39" i="376"/>
  <c r="R46" i="376"/>
  <c r="AG53" i="376"/>
  <c r="AA53" i="376"/>
  <c r="AM56" i="376"/>
  <c r="Q60" i="376"/>
  <c r="S63" i="376"/>
  <c r="Z39" i="376"/>
  <c r="AC41" i="376"/>
  <c r="S46" i="376"/>
  <c r="AN56" i="376"/>
  <c r="R60" i="376"/>
  <c r="AC55" i="376"/>
  <c r="S60" i="376"/>
  <c r="AE41" i="376"/>
  <c r="AJ53" i="376"/>
  <c r="AE55" i="376"/>
  <c r="AE39" i="376"/>
  <c r="AF55" i="376"/>
  <c r="AF39" i="376"/>
  <c r="AL53" i="376"/>
  <c r="AE60" i="376"/>
  <c r="AA60" i="376"/>
  <c r="AL36" i="376"/>
  <c r="AG39" i="376"/>
  <c r="AG44" i="376"/>
  <c r="AM53" i="376"/>
  <c r="AM36" i="376"/>
  <c r="AJ39" i="376"/>
  <c r="AM39" i="376"/>
  <c r="AF60" i="376"/>
  <c r="AN36" i="376"/>
  <c r="O43" i="376"/>
  <c r="AJ44" i="376"/>
  <c r="AN44" i="376"/>
  <c r="AM44" i="376"/>
  <c r="AL44" i="376"/>
  <c r="R52" i="376"/>
  <c r="AG60" i="376"/>
  <c r="O44" i="376"/>
  <c r="AJ60" i="376"/>
  <c r="AN60" i="376"/>
  <c r="AM60" i="376"/>
  <c r="AL60" i="376"/>
  <c r="AC33" i="376"/>
  <c r="Z54" i="376"/>
  <c r="V54" i="376"/>
  <c r="AE33" i="376"/>
  <c r="S35" i="376"/>
  <c r="X52" i="376"/>
  <c r="Y52" i="376"/>
  <c r="V64" i="376"/>
  <c r="AF33" i="376"/>
  <c r="Z52" i="376"/>
  <c r="X54" i="376"/>
  <c r="AG33" i="376"/>
  <c r="X35" i="376"/>
  <c r="AC52" i="376"/>
  <c r="AE52" i="376"/>
  <c r="X64" i="376"/>
  <c r="Y35" i="376"/>
  <c r="X38" i="376"/>
  <c r="Y64" i="376"/>
  <c r="Z35" i="376"/>
  <c r="Y38" i="376"/>
  <c r="AF52" i="376"/>
  <c r="AJ33" i="376"/>
  <c r="Z38" i="376"/>
  <c r="AH54" i="376"/>
  <c r="AN54" i="376"/>
  <c r="AM54" i="376"/>
  <c r="AL54" i="376"/>
  <c r="AJ54" i="376"/>
  <c r="AC35" i="376"/>
  <c r="AF35" i="376"/>
  <c r="AM43" i="376"/>
  <c r="AJ64" i="376"/>
  <c r="AN64" i="376"/>
  <c r="AG52" i="376"/>
  <c r="AJ43" i="376"/>
  <c r="AE35" i="376"/>
  <c r="AH38" i="376"/>
  <c r="AN38" i="376"/>
  <c r="AM38" i="376"/>
  <c r="AL38" i="376"/>
  <c r="AJ38" i="376"/>
  <c r="AL43" i="376"/>
  <c r="T31" i="376"/>
  <c r="AG35" i="376"/>
  <c r="AN43" i="376"/>
  <c r="AN45" i="376"/>
  <c r="AC51" i="376"/>
  <c r="AJ63" i="376"/>
  <c r="AJ46" i="376"/>
  <c r="O33" i="376"/>
  <c r="AE51" i="376"/>
  <c r="AL63" i="376"/>
  <c r="AC34" i="376"/>
  <c r="AE43" i="376"/>
  <c r="AL46" i="376"/>
  <c r="AF51" i="376"/>
  <c r="O62" i="376"/>
  <c r="Q33" i="376"/>
  <c r="AG40" i="376"/>
  <c r="AF43" i="376"/>
  <c r="O45" i="376"/>
  <c r="AM46" i="376"/>
  <c r="AG51" i="376"/>
  <c r="Y53" i="376"/>
  <c r="AE34" i="376"/>
  <c r="AG43" i="376"/>
  <c r="Z53" i="376"/>
  <c r="Q62" i="376"/>
  <c r="AF40" i="376"/>
  <c r="Z56" i="376"/>
  <c r="Z36" i="376"/>
  <c r="R62" i="376"/>
  <c r="M30" i="376"/>
  <c r="R31" i="376"/>
  <c r="S31" i="376"/>
  <c r="Q30" i="376"/>
  <c r="R30" i="376"/>
  <c r="S30" i="376"/>
  <c r="X30" i="376"/>
  <c r="Y30" i="376"/>
  <c r="Z30" i="376"/>
  <c r="T46" i="376"/>
  <c r="Z46" i="376"/>
  <c r="X46" i="376"/>
  <c r="Y46" i="376"/>
  <c r="AH35" i="376"/>
  <c r="AL35" i="376"/>
  <c r="AM35" i="376"/>
  <c r="AN35" i="376"/>
  <c r="V46" i="376"/>
  <c r="AN52" i="376"/>
  <c r="AJ52" i="376"/>
  <c r="AL52" i="376"/>
  <c r="AM52" i="376"/>
  <c r="AJ35" i="376"/>
  <c r="Z63" i="376"/>
  <c r="V63" i="376"/>
  <c r="Y63" i="376"/>
  <c r="X63" i="376"/>
  <c r="M59" i="376"/>
  <c r="S59" i="376"/>
  <c r="R59" i="376"/>
  <c r="Q59" i="376"/>
  <c r="AG30" i="376"/>
  <c r="AF30" i="376"/>
  <c r="AE30" i="376"/>
  <c r="AJ34" i="376"/>
  <c r="AM34" i="376"/>
  <c r="AL34" i="376"/>
  <c r="AN34" i="376"/>
  <c r="Q41" i="376"/>
  <c r="O41" i="376"/>
  <c r="R41" i="376"/>
  <c r="S41" i="376"/>
  <c r="O58" i="376"/>
  <c r="O40" i="376"/>
  <c r="AJ51" i="376"/>
  <c r="AC46" i="376"/>
  <c r="AL31" i="376"/>
  <c r="AN31" i="376"/>
  <c r="R38" i="376"/>
  <c r="S55" i="376"/>
  <c r="AM30" i="376"/>
  <c r="O35" i="376"/>
  <c r="Q36" i="376"/>
  <c r="S38" i="376"/>
  <c r="Y41" i="376"/>
  <c r="AC44" i="376"/>
  <c r="AE45" i="376"/>
  <c r="AG46" i="376"/>
  <c r="R54" i="376"/>
  <c r="V56" i="376"/>
  <c r="X58" i="376"/>
  <c r="Z59" i="376"/>
  <c r="AF63" i="376"/>
  <c r="V44" i="376"/>
  <c r="R40" i="376"/>
  <c r="S58" i="376"/>
  <c r="V59" i="376"/>
  <c r="R39" i="376"/>
  <c r="X43" i="376"/>
  <c r="Y60" i="376"/>
  <c r="O36" i="376"/>
  <c r="Y43" i="376"/>
  <c r="Z60" i="376"/>
  <c r="V40" i="376"/>
  <c r="AF46" i="376"/>
  <c r="AN30" i="376"/>
  <c r="R36" i="376"/>
  <c r="V39" i="376"/>
  <c r="X40" i="376"/>
  <c r="Z41" i="376"/>
  <c r="AF45" i="376"/>
  <c r="O52" i="376"/>
  <c r="Q53" i="376"/>
  <c r="S54" i="376"/>
  <c r="Y58" i="376"/>
  <c r="AC60" i="376"/>
  <c r="AE62" i="376"/>
  <c r="AG63" i="376"/>
  <c r="V62" i="376"/>
  <c r="Q58" i="376"/>
  <c r="O39" i="376"/>
  <c r="Y44" i="376"/>
  <c r="AJ30" i="376"/>
  <c r="AN33" i="376"/>
  <c r="V41" i="376"/>
  <c r="Z44" i="376"/>
  <c r="AN51" i="376"/>
  <c r="O54" i="376"/>
  <c r="Q55" i="376"/>
  <c r="AC63" i="376"/>
  <c r="V58" i="376"/>
  <c r="Z43" i="376"/>
  <c r="M33" i="376"/>
  <c r="Q35" i="376"/>
  <c r="Y40" i="376"/>
  <c r="AA41" i="376"/>
  <c r="AE44" i="376"/>
  <c r="AG45" i="376"/>
  <c r="M51" i="376"/>
  <c r="R53" i="376"/>
  <c r="T54" i="376"/>
  <c r="X56" i="376"/>
  <c r="AF62" i="376"/>
  <c r="AH63" i="376"/>
  <c r="X45" i="376"/>
  <c r="Z45" i="376"/>
  <c r="Q39" i="376"/>
  <c r="S56" i="376"/>
  <c r="AE64" i="376"/>
  <c r="AM31" i="376"/>
  <c r="Q38" i="376"/>
  <c r="R55" i="376"/>
  <c r="X59" i="376"/>
  <c r="AF64" i="376"/>
  <c r="O53" i="376"/>
  <c r="AC62" i="376"/>
  <c r="AG64" i="376"/>
  <c r="T36" i="376"/>
  <c r="AH45" i="376"/>
  <c r="AA58" i="376"/>
  <c r="O56" i="376"/>
  <c r="AJ45" i="376"/>
  <c r="AC58" i="376"/>
  <c r="AC40" i="376"/>
  <c r="R33" i="376"/>
  <c r="X36" i="376"/>
  <c r="AF41" i="376"/>
  <c r="AL45" i="376"/>
  <c r="R51" i="376"/>
  <c r="Y54" i="376"/>
  <c r="AE58" i="376"/>
  <c r="AM63" i="376"/>
  <c r="V45" i="376"/>
  <c r="Q40" i="376"/>
  <c r="V60" i="376"/>
  <c r="X62" i="376"/>
  <c r="AL33" i="376"/>
  <c r="AL51" i="376"/>
  <c r="Q56" i="376"/>
  <c r="Y62" i="376"/>
  <c r="V36" i="376"/>
  <c r="O31" i="376"/>
  <c r="V53" i="376"/>
  <c r="AJ62" i="376"/>
  <c r="AA38" i="376"/>
  <c r="AH59" i="376"/>
  <c r="T30" i="376"/>
  <c r="V31" i="376"/>
  <c r="X33" i="376"/>
  <c r="AF38" i="376"/>
  <c r="AH39" i="376"/>
  <c r="AJ40" i="376"/>
  <c r="AL41" i="376"/>
  <c r="X51" i="376"/>
  <c r="AA52" i="376"/>
  <c r="AC53" i="376"/>
  <c r="AE54" i="376"/>
  <c r="AM59" i="376"/>
  <c r="M63" i="376"/>
  <c r="O64" i="376"/>
  <c r="Y33" i="376"/>
  <c r="AE36" i="376"/>
  <c r="AG38" i="376"/>
  <c r="AM41" i="376"/>
  <c r="Y51" i="376"/>
  <c r="AF54" i="376"/>
  <c r="AL58" i="376"/>
  <c r="AN59" i="376"/>
  <c r="AC38" i="376"/>
  <c r="AJ59" i="376"/>
  <c r="V33" i="376"/>
  <c r="AJ41" i="376"/>
  <c r="V51" i="376"/>
  <c r="AC54" i="376"/>
  <c r="AC36" i="376"/>
  <c r="AJ58" i="376"/>
  <c r="X31" i="376"/>
  <c r="AF36" i="376"/>
  <c r="AL40" i="376"/>
  <c r="AE53" i="376"/>
  <c r="AM58" i="376"/>
  <c r="Q64" i="376"/>
  <c r="Y31" i="376"/>
  <c r="AM40" i="376"/>
  <c r="AF53" i="376"/>
  <c r="R64" i="376"/>
  <c r="AH36" i="376"/>
  <c r="M60" i="376"/>
  <c r="AA77" i="371"/>
  <c r="T42" i="363"/>
  <c r="AM65" i="361"/>
  <c r="M63" i="361"/>
  <c r="M44" i="367"/>
  <c r="AH167" i="374"/>
  <c r="O49" i="361"/>
  <c r="AF39" i="361"/>
  <c r="M168" i="374"/>
  <c r="T40" i="361"/>
  <c r="R177" i="375"/>
  <c r="AA167" i="375"/>
  <c r="AH167" i="375"/>
  <c r="V153" i="375"/>
  <c r="S154" i="375"/>
  <c r="AA153" i="375"/>
  <c r="T156" i="375"/>
  <c r="T165" i="375"/>
  <c r="V175" i="375"/>
  <c r="M133" i="375"/>
  <c r="AL146" i="375"/>
  <c r="AN172" i="375"/>
  <c r="V172" i="375"/>
  <c r="AH132" i="375"/>
  <c r="T175" i="375"/>
  <c r="AH147" i="375"/>
  <c r="AA170" i="375"/>
  <c r="Z139" i="375"/>
  <c r="AJ165" i="375"/>
  <c r="Z176" i="375"/>
  <c r="AG134" i="375"/>
  <c r="AA168" i="375"/>
  <c r="R170" i="375"/>
  <c r="AC172" i="375"/>
  <c r="T148" i="375"/>
  <c r="AA158" i="375"/>
  <c r="S170" i="375"/>
  <c r="M171" i="375"/>
  <c r="X173" i="375"/>
  <c r="AF147" i="375"/>
  <c r="S152" i="375"/>
  <c r="R166" i="375"/>
  <c r="AE168" i="375"/>
  <c r="Y173" i="375"/>
  <c r="AG147" i="375"/>
  <c r="AF168" i="375"/>
  <c r="Z173" i="375"/>
  <c r="AL149" i="375"/>
  <c r="AA151" i="375"/>
  <c r="Z167" i="375"/>
  <c r="M114" i="375"/>
  <c r="AH130" i="375"/>
  <c r="AN135" i="375"/>
  <c r="AM149" i="375"/>
  <c r="X166" i="375"/>
  <c r="Q173" i="375"/>
  <c r="AJ166" i="375"/>
  <c r="X109" i="375"/>
  <c r="M139" i="375"/>
  <c r="AH139" i="375"/>
  <c r="AN149" i="375"/>
  <c r="AA152" i="375"/>
  <c r="Y166" i="375"/>
  <c r="O167" i="375"/>
  <c r="AL168" i="375"/>
  <c r="Z170" i="375"/>
  <c r="T173" i="375"/>
  <c r="O176" i="375"/>
  <c r="AC177" i="375"/>
  <c r="Y109" i="375"/>
  <c r="AM147" i="375"/>
  <c r="Z166" i="375"/>
  <c r="AF173" i="375"/>
  <c r="Q130" i="375"/>
  <c r="AN130" i="375"/>
  <c r="AJ139" i="375"/>
  <c r="AN147" i="375"/>
  <c r="AH148" i="375"/>
  <c r="O166" i="375"/>
  <c r="R167" i="375"/>
  <c r="S171" i="375"/>
  <c r="AG173" i="375"/>
  <c r="AC113" i="375"/>
  <c r="M132" i="375"/>
  <c r="AE147" i="375"/>
  <c r="AH149" i="375"/>
  <c r="Q151" i="375"/>
  <c r="AG152" i="375"/>
  <c r="X153" i="375"/>
  <c r="Q154" i="375"/>
  <c r="AJ156" i="375"/>
  <c r="AH157" i="375"/>
  <c r="T167" i="375"/>
  <c r="Q170" i="375"/>
  <c r="AC170" i="375"/>
  <c r="AL172" i="375"/>
  <c r="Q177" i="375"/>
  <c r="M111" i="375"/>
  <c r="AH128" i="375"/>
  <c r="T158" i="375"/>
  <c r="AH170" i="375"/>
  <c r="AF119" i="375"/>
  <c r="Y120" i="375"/>
  <c r="S127" i="375"/>
  <c r="S135" i="375"/>
  <c r="M148" i="375"/>
  <c r="T154" i="375"/>
  <c r="AE157" i="375"/>
  <c r="M165" i="375"/>
  <c r="Q166" i="375"/>
  <c r="Q167" i="375"/>
  <c r="AA171" i="375"/>
  <c r="AC176" i="375"/>
  <c r="AL176" i="375"/>
  <c r="S177" i="375"/>
  <c r="Z109" i="375"/>
  <c r="AM115" i="375"/>
  <c r="AG119" i="375"/>
  <c r="Z120" i="375"/>
  <c r="T128" i="375"/>
  <c r="AL128" i="375"/>
  <c r="AM138" i="375"/>
  <c r="AL156" i="375"/>
  <c r="Y158" i="375"/>
  <c r="AL166" i="375"/>
  <c r="AN170" i="375"/>
  <c r="AE172" i="375"/>
  <c r="Q176" i="375"/>
  <c r="AM176" i="375"/>
  <c r="AF177" i="375"/>
  <c r="M108" i="375"/>
  <c r="AM128" i="375"/>
  <c r="AF134" i="375"/>
  <c r="S137" i="375"/>
  <c r="Z158" i="375"/>
  <c r="AE166" i="375"/>
  <c r="AM166" i="375"/>
  <c r="S167" i="375"/>
  <c r="AC171" i="375"/>
  <c r="AF172" i="375"/>
  <c r="AE176" i="375"/>
  <c r="AN176" i="375"/>
  <c r="AG177" i="375"/>
  <c r="M129" i="375"/>
  <c r="AJ147" i="375"/>
  <c r="S148" i="375"/>
  <c r="R151" i="375"/>
  <c r="AC152" i="375"/>
  <c r="AL165" i="375"/>
  <c r="V166" i="375"/>
  <c r="AF166" i="375"/>
  <c r="AN166" i="375"/>
  <c r="AM168" i="375"/>
  <c r="AE170" i="375"/>
  <c r="X172" i="375"/>
  <c r="AG172" i="375"/>
  <c r="S173" i="375"/>
  <c r="AA173" i="375"/>
  <c r="AJ175" i="375"/>
  <c r="V176" i="375"/>
  <c r="AF176" i="375"/>
  <c r="M177" i="375"/>
  <c r="Y177" i="375"/>
  <c r="AH177" i="375"/>
  <c r="Z132" i="375"/>
  <c r="S151" i="375"/>
  <c r="AM165" i="375"/>
  <c r="AG166" i="375"/>
  <c r="AC168" i="375"/>
  <c r="AN168" i="375"/>
  <c r="X170" i="375"/>
  <c r="AF170" i="375"/>
  <c r="Y172" i="375"/>
  <c r="AG176" i="375"/>
  <c r="Z177" i="375"/>
  <c r="AA132" i="375"/>
  <c r="AJ146" i="375"/>
  <c r="AF152" i="375"/>
  <c r="M168" i="375"/>
  <c r="Y170" i="375"/>
  <c r="AL175" i="375"/>
  <c r="Y176" i="375"/>
  <c r="AH176" i="375"/>
  <c r="AA177" i="375"/>
  <c r="AH111" i="375"/>
  <c r="AL115" i="375"/>
  <c r="AJ128" i="375"/>
  <c r="X132" i="375"/>
  <c r="AA133" i="375"/>
  <c r="T135" i="375"/>
  <c r="AL138" i="375"/>
  <c r="Y139" i="375"/>
  <c r="M146" i="375"/>
  <c r="T147" i="375"/>
  <c r="R148" i="375"/>
  <c r="Z151" i="375"/>
  <c r="AH151" i="375"/>
  <c r="R152" i="375"/>
  <c r="AG153" i="375"/>
  <c r="AA154" i="375"/>
  <c r="T157" i="375"/>
  <c r="M158" i="375"/>
  <c r="S165" i="375"/>
  <c r="AA165" i="375"/>
  <c r="Y167" i="375"/>
  <c r="AG167" i="375"/>
  <c r="T168" i="375"/>
  <c r="AJ168" i="375"/>
  <c r="O170" i="375"/>
  <c r="AM170" i="375"/>
  <c r="R171" i="375"/>
  <c r="Z171" i="375"/>
  <c r="AH171" i="375"/>
  <c r="M172" i="375"/>
  <c r="AN173" i="375"/>
  <c r="S175" i="375"/>
  <c r="AA175" i="375"/>
  <c r="AC133" i="375"/>
  <c r="V147" i="375"/>
  <c r="V157" i="375"/>
  <c r="AC165" i="375"/>
  <c r="V168" i="375"/>
  <c r="T171" i="375"/>
  <c r="AJ171" i="375"/>
  <c r="O172" i="375"/>
  <c r="AM172" i="375"/>
  <c r="R173" i="375"/>
  <c r="AH173" i="375"/>
  <c r="M175" i="375"/>
  <c r="AC175" i="375"/>
  <c r="X176" i="375"/>
  <c r="AA110" i="375"/>
  <c r="AL111" i="375"/>
  <c r="AH113" i="375"/>
  <c r="AA114" i="375"/>
  <c r="T127" i="375"/>
  <c r="AG129" i="375"/>
  <c r="T137" i="375"/>
  <c r="AE138" i="375"/>
  <c r="T146" i="375"/>
  <c r="AC149" i="375"/>
  <c r="AC151" i="375"/>
  <c r="AM151" i="375"/>
  <c r="AL153" i="375"/>
  <c r="V154" i="375"/>
  <c r="AF154" i="375"/>
  <c r="V156" i="375"/>
  <c r="Q158" i="375"/>
  <c r="V165" i="375"/>
  <c r="AJ167" i="375"/>
  <c r="O168" i="375"/>
  <c r="T177" i="375"/>
  <c r="AJ177" i="375"/>
  <c r="AE128" i="375"/>
  <c r="R133" i="375"/>
  <c r="AE133" i="375"/>
  <c r="AG138" i="375"/>
  <c r="X147" i="375"/>
  <c r="AN151" i="375"/>
  <c r="AC153" i="375"/>
  <c r="AN153" i="375"/>
  <c r="AG154" i="375"/>
  <c r="X157" i="375"/>
  <c r="R158" i="375"/>
  <c r="O165" i="375"/>
  <c r="AE165" i="375"/>
  <c r="AC167" i="375"/>
  <c r="X168" i="375"/>
  <c r="V171" i="375"/>
  <c r="AL171" i="375"/>
  <c r="Q172" i="375"/>
  <c r="AJ173" i="375"/>
  <c r="O175" i="375"/>
  <c r="AE175" i="375"/>
  <c r="AM175" i="375"/>
  <c r="R176" i="375"/>
  <c r="V116" i="375"/>
  <c r="T118" i="375"/>
  <c r="O128" i="375"/>
  <c r="AG128" i="375"/>
  <c r="AC130" i="375"/>
  <c r="AF132" i="375"/>
  <c r="S133" i="375"/>
  <c r="AF133" i="375"/>
  <c r="AA134" i="375"/>
  <c r="O138" i="375"/>
  <c r="AH138" i="375"/>
  <c r="T139" i="375"/>
  <c r="O147" i="375"/>
  <c r="Y147" i="375"/>
  <c r="O148" i="375"/>
  <c r="Y148" i="375"/>
  <c r="M149" i="375"/>
  <c r="AE149" i="375"/>
  <c r="M151" i="375"/>
  <c r="AE151" i="375"/>
  <c r="M152" i="375"/>
  <c r="X154" i="375"/>
  <c r="Y156" i="375"/>
  <c r="O157" i="375"/>
  <c r="Y157" i="375"/>
  <c r="AL157" i="375"/>
  <c r="S158" i="375"/>
  <c r="X165" i="375"/>
  <c r="AF165" i="375"/>
  <c r="AN165" i="375"/>
  <c r="S166" i="375"/>
  <c r="AA166" i="375"/>
  <c r="V167" i="375"/>
  <c r="AL167" i="375"/>
  <c r="Q168" i="375"/>
  <c r="Y168" i="375"/>
  <c r="T170" i="375"/>
  <c r="AJ170" i="375"/>
  <c r="O171" i="375"/>
  <c r="AE171" i="375"/>
  <c r="AM171" i="375"/>
  <c r="R172" i="375"/>
  <c r="Z172" i="375"/>
  <c r="AH172" i="375"/>
  <c r="M173" i="375"/>
  <c r="AC173" i="375"/>
  <c r="X175" i="375"/>
  <c r="AF175" i="375"/>
  <c r="AN175" i="375"/>
  <c r="S176" i="375"/>
  <c r="V177" i="375"/>
  <c r="AL177" i="375"/>
  <c r="AM109" i="375"/>
  <c r="AG110" i="375"/>
  <c r="Y127" i="375"/>
  <c r="Y137" i="375"/>
  <c r="Z148" i="375"/>
  <c r="X151" i="375"/>
  <c r="AF151" i="375"/>
  <c r="AE153" i="375"/>
  <c r="Y154" i="375"/>
  <c r="AM157" i="375"/>
  <c r="AG158" i="375"/>
  <c r="Q165" i="375"/>
  <c r="Y165" i="375"/>
  <c r="AE167" i="375"/>
  <c r="AM167" i="375"/>
  <c r="R168" i="375"/>
  <c r="X171" i="375"/>
  <c r="AF171" i="375"/>
  <c r="AL173" i="375"/>
  <c r="Q175" i="375"/>
  <c r="Y175" i="375"/>
  <c r="AM177" i="375"/>
  <c r="Z127" i="375"/>
  <c r="O130" i="375"/>
  <c r="AC134" i="375"/>
  <c r="Z137" i="375"/>
  <c r="Q147" i="375"/>
  <c r="AA148" i="375"/>
  <c r="Y151" i="375"/>
  <c r="Q157" i="375"/>
  <c r="AN157" i="375"/>
  <c r="AH158" i="375"/>
  <c r="AL109" i="375"/>
  <c r="M113" i="375"/>
  <c r="AA116" i="375"/>
  <c r="T129" i="375"/>
  <c r="AH129" i="375"/>
  <c r="Q135" i="375"/>
  <c r="AA135" i="375"/>
  <c r="S146" i="375"/>
  <c r="AA146" i="375"/>
  <c r="AG148" i="375"/>
  <c r="T149" i="375"/>
  <c r="Z152" i="375"/>
  <c r="AH152" i="375"/>
  <c r="M153" i="375"/>
  <c r="AN154" i="375"/>
  <c r="S156" i="375"/>
  <c r="AA156" i="375"/>
  <c r="AC116" i="375"/>
  <c r="AJ129" i="375"/>
  <c r="V134" i="375"/>
  <c r="AC146" i="375"/>
  <c r="V149" i="375"/>
  <c r="T152" i="375"/>
  <c r="AJ152" i="375"/>
  <c r="O153" i="375"/>
  <c r="AM153" i="375"/>
  <c r="R154" i="375"/>
  <c r="AH154" i="375"/>
  <c r="M156" i="375"/>
  <c r="AC156" i="375"/>
  <c r="AF157" i="375"/>
  <c r="Q113" i="375"/>
  <c r="Y129" i="375"/>
  <c r="O132" i="375"/>
  <c r="AF135" i="375"/>
  <c r="V138" i="375"/>
  <c r="V146" i="375"/>
  <c r="AJ148" i="375"/>
  <c r="O149" i="375"/>
  <c r="AG157" i="375"/>
  <c r="AJ158" i="375"/>
  <c r="AF124" i="375"/>
  <c r="R113" i="375"/>
  <c r="AG116" i="375"/>
  <c r="V128" i="375"/>
  <c r="O129" i="375"/>
  <c r="Z129" i="375"/>
  <c r="AL129" i="375"/>
  <c r="R130" i="375"/>
  <c r="AM132" i="375"/>
  <c r="AL134" i="375"/>
  <c r="V135" i="375"/>
  <c r="AG135" i="375"/>
  <c r="Q139" i="375"/>
  <c r="O146" i="375"/>
  <c r="AE146" i="375"/>
  <c r="AM146" i="375"/>
  <c r="R147" i="375"/>
  <c r="AC148" i="375"/>
  <c r="X149" i="375"/>
  <c r="AF149" i="375"/>
  <c r="V152" i="375"/>
  <c r="AL152" i="375"/>
  <c r="Q153" i="375"/>
  <c r="Y153" i="375"/>
  <c r="AJ154" i="375"/>
  <c r="O156" i="375"/>
  <c r="AE156" i="375"/>
  <c r="AM156" i="375"/>
  <c r="R157" i="375"/>
  <c r="AC158" i="375"/>
  <c r="M105" i="375"/>
  <c r="T109" i="375"/>
  <c r="AM113" i="375"/>
  <c r="AC115" i="375"/>
  <c r="AH116" i="375"/>
  <c r="X119" i="375"/>
  <c r="V127" i="375"/>
  <c r="AJ127" i="375"/>
  <c r="AM129" i="375"/>
  <c r="S130" i="375"/>
  <c r="AJ130" i="375"/>
  <c r="R132" i="375"/>
  <c r="AC132" i="375"/>
  <c r="AN132" i="375"/>
  <c r="Z133" i="375"/>
  <c r="AN134" i="375"/>
  <c r="V137" i="375"/>
  <c r="AJ137" i="375"/>
  <c r="Y138" i="375"/>
  <c r="R139" i="375"/>
  <c r="AG139" i="375"/>
  <c r="X146" i="375"/>
  <c r="AF146" i="375"/>
  <c r="AN146" i="375"/>
  <c r="S147" i="375"/>
  <c r="AA147" i="375"/>
  <c r="V148" i="375"/>
  <c r="AL148" i="375"/>
  <c r="Q149" i="375"/>
  <c r="Y149" i="375"/>
  <c r="AG149" i="375"/>
  <c r="T151" i="375"/>
  <c r="AJ151" i="375"/>
  <c r="O152" i="375"/>
  <c r="AM152" i="375"/>
  <c r="R153" i="375"/>
  <c r="Z153" i="375"/>
  <c r="AH153" i="375"/>
  <c r="M154" i="375"/>
  <c r="AC154" i="375"/>
  <c r="X156" i="375"/>
  <c r="AF156" i="375"/>
  <c r="AN156" i="375"/>
  <c r="S157" i="375"/>
  <c r="AA157" i="375"/>
  <c r="V158" i="375"/>
  <c r="AL158" i="375"/>
  <c r="Z119" i="375"/>
  <c r="Y128" i="375"/>
  <c r="Q129" i="375"/>
  <c r="S132" i="375"/>
  <c r="X135" i="375"/>
  <c r="Z138" i="375"/>
  <c r="Q146" i="375"/>
  <c r="Y146" i="375"/>
  <c r="AE148" i="375"/>
  <c r="AM148" i="375"/>
  <c r="R149" i="375"/>
  <c r="X152" i="375"/>
  <c r="AL154" i="375"/>
  <c r="Q156" i="375"/>
  <c r="AE158" i="375"/>
  <c r="AM158" i="375"/>
  <c r="AN111" i="375"/>
  <c r="AA119" i="375"/>
  <c r="Z128" i="375"/>
  <c r="R129" i="375"/>
  <c r="AM130" i="375"/>
  <c r="AE132" i="375"/>
  <c r="Y135" i="375"/>
  <c r="AA138" i="375"/>
  <c r="AA109" i="375"/>
  <c r="T110" i="375"/>
  <c r="T111" i="375"/>
  <c r="T114" i="375"/>
  <c r="M118" i="375"/>
  <c r="M120" i="375"/>
  <c r="AA127" i="375"/>
  <c r="T130" i="375"/>
  <c r="AH133" i="375"/>
  <c r="M134" i="375"/>
  <c r="AA137" i="375"/>
  <c r="AA108" i="375"/>
  <c r="AN109" i="375"/>
  <c r="V110" i="375"/>
  <c r="AH110" i="375"/>
  <c r="AM111" i="375"/>
  <c r="S113" i="375"/>
  <c r="AN113" i="375"/>
  <c r="M115" i="375"/>
  <c r="AN115" i="375"/>
  <c r="AF116" i="375"/>
  <c r="Y119" i="375"/>
  <c r="AH119" i="375"/>
  <c r="AA120" i="375"/>
  <c r="M127" i="375"/>
  <c r="AC127" i="375"/>
  <c r="AF128" i="375"/>
  <c r="AA129" i="375"/>
  <c r="V130" i="375"/>
  <c r="Y132" i="375"/>
  <c r="T133" i="375"/>
  <c r="AJ133" i="375"/>
  <c r="O134" i="375"/>
  <c r="AM134" i="375"/>
  <c r="R135" i="375"/>
  <c r="AH135" i="375"/>
  <c r="M137" i="375"/>
  <c r="AC137" i="375"/>
  <c r="X138" i="375"/>
  <c r="AF138" i="375"/>
  <c r="AN138" i="375"/>
  <c r="S139" i="375"/>
  <c r="AA139" i="375"/>
  <c r="Q141" i="375"/>
  <c r="AE109" i="375"/>
  <c r="AE113" i="375"/>
  <c r="Z114" i="375"/>
  <c r="AE115" i="375"/>
  <c r="X116" i="375"/>
  <c r="S118" i="375"/>
  <c r="Q120" i="375"/>
  <c r="AL127" i="375"/>
  <c r="Q128" i="375"/>
  <c r="AE130" i="375"/>
  <c r="X134" i="375"/>
  <c r="AL137" i="375"/>
  <c r="Q138" i="375"/>
  <c r="AF109" i="375"/>
  <c r="Y110" i="375"/>
  <c r="AF113" i="375"/>
  <c r="AF115" i="375"/>
  <c r="Y116" i="375"/>
  <c r="R120" i="375"/>
  <c r="AC120" i="375"/>
  <c r="O127" i="375"/>
  <c r="AE127" i="375"/>
  <c r="AM127" i="375"/>
  <c r="R128" i="375"/>
  <c r="AC129" i="375"/>
  <c r="X130" i="375"/>
  <c r="AF130" i="375"/>
  <c r="V133" i="375"/>
  <c r="AL133" i="375"/>
  <c r="Q134" i="375"/>
  <c r="Y134" i="375"/>
  <c r="AJ135" i="375"/>
  <c r="O137" i="375"/>
  <c r="AE137" i="375"/>
  <c r="AM137" i="375"/>
  <c r="R138" i="375"/>
  <c r="AC139" i="375"/>
  <c r="AG109" i="375"/>
  <c r="Q110" i="375"/>
  <c r="Z110" i="375"/>
  <c r="X113" i="375"/>
  <c r="AG113" i="375"/>
  <c r="AG115" i="375"/>
  <c r="Q116" i="375"/>
  <c r="Z116" i="375"/>
  <c r="AL119" i="375"/>
  <c r="S120" i="375"/>
  <c r="AF127" i="375"/>
  <c r="AN127" i="375"/>
  <c r="S128" i="375"/>
  <c r="AA128" i="375"/>
  <c r="V129" i="375"/>
  <c r="Y130" i="375"/>
  <c r="AG130" i="375"/>
  <c r="T132" i="375"/>
  <c r="AJ132" i="375"/>
  <c r="O133" i="375"/>
  <c r="AM133" i="375"/>
  <c r="R134" i="375"/>
  <c r="Z134" i="375"/>
  <c r="AH134" i="375"/>
  <c r="M135" i="375"/>
  <c r="AC135" i="375"/>
  <c r="AF137" i="375"/>
  <c r="AN137" i="375"/>
  <c r="S138" i="375"/>
  <c r="V139" i="375"/>
  <c r="AL139" i="375"/>
  <c r="S108" i="375"/>
  <c r="R110" i="375"/>
  <c r="Y113" i="375"/>
  <c r="R114" i="375"/>
  <c r="R116" i="375"/>
  <c r="AM119" i="375"/>
  <c r="AG120" i="375"/>
  <c r="Q127" i="375"/>
  <c r="AE129" i="375"/>
  <c r="X133" i="375"/>
  <c r="AL135" i="375"/>
  <c r="Q137" i="375"/>
  <c r="AE139" i="375"/>
  <c r="AM139" i="375"/>
  <c r="AC163" i="375"/>
  <c r="T108" i="375"/>
  <c r="S110" i="375"/>
  <c r="Z113" i="375"/>
  <c r="S114" i="375"/>
  <c r="AH114" i="375"/>
  <c r="S116" i="375"/>
  <c r="AN116" i="375"/>
  <c r="AA118" i="375"/>
  <c r="V119" i="375"/>
  <c r="AE119" i="375"/>
  <c r="AN119" i="375"/>
  <c r="AH120" i="375"/>
  <c r="M125" i="375"/>
  <c r="AJ108" i="375"/>
  <c r="AC108" i="375"/>
  <c r="V111" i="375"/>
  <c r="AJ114" i="375"/>
  <c r="O115" i="375"/>
  <c r="AC118" i="375"/>
  <c r="AC111" i="375"/>
  <c r="Z105" i="375"/>
  <c r="V108" i="375"/>
  <c r="AL108" i="375"/>
  <c r="Q109" i="375"/>
  <c r="AJ110" i="375"/>
  <c r="O111" i="375"/>
  <c r="AE111" i="375"/>
  <c r="AC114" i="375"/>
  <c r="X115" i="375"/>
  <c r="V118" i="375"/>
  <c r="AL118" i="375"/>
  <c r="Q119" i="375"/>
  <c r="T120" i="375"/>
  <c r="AJ120" i="375"/>
  <c r="AJ118" i="375"/>
  <c r="O108" i="375"/>
  <c r="AE108" i="375"/>
  <c r="AM108" i="375"/>
  <c r="R109" i="375"/>
  <c r="AH109" i="375"/>
  <c r="M110" i="375"/>
  <c r="AC110" i="375"/>
  <c r="X111" i="375"/>
  <c r="AF111" i="375"/>
  <c r="V114" i="375"/>
  <c r="AL114" i="375"/>
  <c r="Q115" i="375"/>
  <c r="Y115" i="375"/>
  <c r="AJ116" i="375"/>
  <c r="O118" i="375"/>
  <c r="AE118" i="375"/>
  <c r="AM118" i="375"/>
  <c r="R119" i="375"/>
  <c r="O109" i="375"/>
  <c r="X108" i="375"/>
  <c r="AF108" i="375"/>
  <c r="AN108" i="375"/>
  <c r="S109" i="375"/>
  <c r="AL110" i="375"/>
  <c r="Q111" i="375"/>
  <c r="Y111" i="375"/>
  <c r="AG111" i="375"/>
  <c r="T113" i="375"/>
  <c r="AJ113" i="375"/>
  <c r="O114" i="375"/>
  <c r="AE114" i="375"/>
  <c r="AM114" i="375"/>
  <c r="R115" i="375"/>
  <c r="Z115" i="375"/>
  <c r="AH115" i="375"/>
  <c r="M116" i="375"/>
  <c r="X118" i="375"/>
  <c r="AF118" i="375"/>
  <c r="AN118" i="375"/>
  <c r="S119" i="375"/>
  <c r="V120" i="375"/>
  <c r="AL120" i="375"/>
  <c r="O119" i="375"/>
  <c r="Q108" i="375"/>
  <c r="Y108" i="375"/>
  <c r="AE110" i="375"/>
  <c r="AM110" i="375"/>
  <c r="R111" i="375"/>
  <c r="X114" i="375"/>
  <c r="AF114" i="375"/>
  <c r="AL116" i="375"/>
  <c r="Q118" i="375"/>
  <c r="Y118" i="375"/>
  <c r="AE120" i="375"/>
  <c r="AM120" i="375"/>
  <c r="V115" i="375"/>
  <c r="AH160" i="375"/>
  <c r="T102" i="375"/>
  <c r="AE144" i="375"/>
  <c r="X141" i="375"/>
  <c r="M141" i="375"/>
  <c r="AN93" i="375"/>
  <c r="AF123" i="375"/>
  <c r="O141" i="375"/>
  <c r="AC142" i="375"/>
  <c r="AE104" i="375"/>
  <c r="M123" i="375"/>
  <c r="AG123" i="375"/>
  <c r="AN104" i="375"/>
  <c r="V122" i="375"/>
  <c r="AC124" i="375"/>
  <c r="Y142" i="375"/>
  <c r="M143" i="375"/>
  <c r="AJ143" i="375"/>
  <c r="Z142" i="375"/>
  <c r="AJ89" i="375"/>
  <c r="AE124" i="375"/>
  <c r="AG144" i="375"/>
  <c r="AH124" i="375"/>
  <c r="Z160" i="375"/>
  <c r="AN95" i="375"/>
  <c r="AL122" i="375"/>
  <c r="V103" i="375"/>
  <c r="AC122" i="375"/>
  <c r="O142" i="375"/>
  <c r="Z161" i="375"/>
  <c r="S104" i="375"/>
  <c r="AF104" i="375"/>
  <c r="AG124" i="375"/>
  <c r="O125" i="375"/>
  <c r="AA160" i="375"/>
  <c r="AG104" i="375"/>
  <c r="R105" i="375"/>
  <c r="AF105" i="375"/>
  <c r="AE122" i="375"/>
  <c r="Z124" i="375"/>
  <c r="Q142" i="375"/>
  <c r="AJ102" i="375"/>
  <c r="S105" i="375"/>
  <c r="AG105" i="375"/>
  <c r="Q125" i="375"/>
  <c r="R142" i="375"/>
  <c r="V88" i="375"/>
  <c r="AN89" i="375"/>
  <c r="AH161" i="375"/>
  <c r="AG103" i="375"/>
  <c r="AA104" i="375"/>
  <c r="AH105" i="375"/>
  <c r="X123" i="375"/>
  <c r="S125" i="375"/>
  <c r="AM141" i="375"/>
  <c r="S142" i="375"/>
  <c r="AL144" i="375"/>
  <c r="Y123" i="375"/>
  <c r="AN141" i="375"/>
  <c r="Q160" i="375"/>
  <c r="AF75" i="375"/>
  <c r="Y88" i="375"/>
  <c r="M95" i="375"/>
  <c r="AH100" i="375"/>
  <c r="Q161" i="375"/>
  <c r="AJ161" i="375"/>
  <c r="Y105" i="375"/>
  <c r="AJ106" i="375"/>
  <c r="AA122" i="375"/>
  <c r="O124" i="375"/>
  <c r="Q90" i="375"/>
  <c r="Z96" i="375"/>
  <c r="R161" i="375"/>
  <c r="AG161" i="375"/>
  <c r="S162" i="375"/>
  <c r="AE163" i="375"/>
  <c r="Q102" i="375"/>
  <c r="AA103" i="375"/>
  <c r="AL103" i="375"/>
  <c r="AA105" i="375"/>
  <c r="AG122" i="375"/>
  <c r="O123" i="375"/>
  <c r="AA123" i="375"/>
  <c r="Q124" i="375"/>
  <c r="AJ125" i="375"/>
  <c r="S141" i="375"/>
  <c r="AE142" i="375"/>
  <c r="O143" i="375"/>
  <c r="V144" i="375"/>
  <c r="AH144" i="375"/>
  <c r="R160" i="375"/>
  <c r="AC160" i="375"/>
  <c r="S161" i="375"/>
  <c r="AG163" i="375"/>
  <c r="R102" i="375"/>
  <c r="AM103" i="375"/>
  <c r="X104" i="375"/>
  <c r="AM123" i="375"/>
  <c r="R124" i="375"/>
  <c r="AE141" i="375"/>
  <c r="AG142" i="375"/>
  <c r="S160" i="375"/>
  <c r="T161" i="375"/>
  <c r="S102" i="375"/>
  <c r="AC103" i="375"/>
  <c r="M104" i="375"/>
  <c r="Y104" i="375"/>
  <c r="AC105" i="375"/>
  <c r="M106" i="375"/>
  <c r="Q123" i="375"/>
  <c r="AC123" i="375"/>
  <c r="AN123" i="375"/>
  <c r="S124" i="375"/>
  <c r="T125" i="375"/>
  <c r="AF141" i="375"/>
  <c r="AH142" i="375"/>
  <c r="Q143" i="375"/>
  <c r="AA144" i="375"/>
  <c r="AG160" i="375"/>
  <c r="S123" i="375"/>
  <c r="AG141" i="375"/>
  <c r="S143" i="375"/>
  <c r="AJ60" i="375"/>
  <c r="AC141" i="375"/>
  <c r="Z94" i="375"/>
  <c r="M161" i="375"/>
  <c r="AA163" i="375"/>
  <c r="AE103" i="375"/>
  <c r="AM104" i="375"/>
  <c r="AM122" i="375"/>
  <c r="Y141" i="375"/>
  <c r="AA142" i="375"/>
  <c r="T143" i="375"/>
  <c r="AC144" i="375"/>
  <c r="AM144" i="375"/>
  <c r="M160" i="375"/>
  <c r="Y160" i="375"/>
  <c r="T96" i="375"/>
  <c r="Q104" i="375"/>
  <c r="T106" i="375"/>
  <c r="Y124" i="375"/>
  <c r="O106" i="375"/>
  <c r="M102" i="375"/>
  <c r="O105" i="375"/>
  <c r="Q106" i="375"/>
  <c r="O104" i="375"/>
  <c r="R106" i="375"/>
  <c r="AC102" i="375"/>
  <c r="AH91" i="375"/>
  <c r="AA94" i="375"/>
  <c r="AA102" i="375"/>
  <c r="M103" i="375"/>
  <c r="AA106" i="375"/>
  <c r="M122" i="375"/>
  <c r="AA125" i="375"/>
  <c r="AA143" i="375"/>
  <c r="M144" i="375"/>
  <c r="R94" i="375"/>
  <c r="AF94" i="375"/>
  <c r="AA95" i="375"/>
  <c r="AG98" i="375"/>
  <c r="T162" i="375"/>
  <c r="AL163" i="375"/>
  <c r="V102" i="375"/>
  <c r="AL102" i="375"/>
  <c r="X103" i="375"/>
  <c r="AN103" i="375"/>
  <c r="Z104" i="375"/>
  <c r="AH104" i="375"/>
  <c r="T105" i="375"/>
  <c r="AJ105" i="375"/>
  <c r="V106" i="375"/>
  <c r="AL106" i="375"/>
  <c r="X122" i="375"/>
  <c r="AN122" i="375"/>
  <c r="Z123" i="375"/>
  <c r="AH123" i="375"/>
  <c r="T124" i="375"/>
  <c r="AJ124" i="375"/>
  <c r="V125" i="375"/>
  <c r="AL125" i="375"/>
  <c r="Z141" i="375"/>
  <c r="AH141" i="375"/>
  <c r="T142" i="375"/>
  <c r="AJ142" i="375"/>
  <c r="V143" i="375"/>
  <c r="AL143" i="375"/>
  <c r="X144" i="375"/>
  <c r="AN144" i="375"/>
  <c r="T160" i="375"/>
  <c r="AJ160" i="375"/>
  <c r="AJ91" i="375"/>
  <c r="O103" i="375"/>
  <c r="O122" i="375"/>
  <c r="AC143" i="375"/>
  <c r="AM91" i="375"/>
  <c r="AG93" i="375"/>
  <c r="S94" i="375"/>
  <c r="AM163" i="375"/>
  <c r="AE102" i="375"/>
  <c r="AM102" i="375"/>
  <c r="Q103" i="375"/>
  <c r="Y103" i="375"/>
  <c r="AE106" i="375"/>
  <c r="AM106" i="375"/>
  <c r="Q122" i="375"/>
  <c r="Y122" i="375"/>
  <c r="AE125" i="375"/>
  <c r="AM125" i="375"/>
  <c r="AE143" i="375"/>
  <c r="AM143" i="375"/>
  <c r="Q144" i="375"/>
  <c r="Y144" i="375"/>
  <c r="Z90" i="375"/>
  <c r="AN91" i="375"/>
  <c r="AH93" i="375"/>
  <c r="AC95" i="375"/>
  <c r="Y161" i="375"/>
  <c r="V162" i="375"/>
  <c r="M163" i="375"/>
  <c r="AN163" i="375"/>
  <c r="X102" i="375"/>
  <c r="AF102" i="375"/>
  <c r="AN102" i="375"/>
  <c r="R103" i="375"/>
  <c r="Z103" i="375"/>
  <c r="AH103" i="375"/>
  <c r="T104" i="375"/>
  <c r="AJ104" i="375"/>
  <c r="V105" i="375"/>
  <c r="AL105" i="375"/>
  <c r="X106" i="375"/>
  <c r="AF106" i="375"/>
  <c r="AN106" i="375"/>
  <c r="R122" i="375"/>
  <c r="Z122" i="375"/>
  <c r="AH122" i="375"/>
  <c r="T123" i="375"/>
  <c r="AJ123" i="375"/>
  <c r="V124" i="375"/>
  <c r="AL124" i="375"/>
  <c r="X125" i="375"/>
  <c r="AF125" i="375"/>
  <c r="AN125" i="375"/>
  <c r="T141" i="375"/>
  <c r="AJ141" i="375"/>
  <c r="V142" i="375"/>
  <c r="AL142" i="375"/>
  <c r="X143" i="375"/>
  <c r="AF143" i="375"/>
  <c r="AN143" i="375"/>
  <c r="R144" i="375"/>
  <c r="Z144" i="375"/>
  <c r="V160" i="375"/>
  <c r="AL160" i="375"/>
  <c r="Y102" i="375"/>
  <c r="AM105" i="375"/>
  <c r="Y106" i="375"/>
  <c r="AG106" i="375"/>
  <c r="AM124" i="375"/>
  <c r="Y125" i="375"/>
  <c r="AG125" i="375"/>
  <c r="AM142" i="375"/>
  <c r="Y143" i="375"/>
  <c r="S144" i="375"/>
  <c r="AE160" i="375"/>
  <c r="AM160" i="375"/>
  <c r="M90" i="375"/>
  <c r="V98" i="375"/>
  <c r="AA162" i="375"/>
  <c r="M72" i="375"/>
  <c r="AH89" i="375"/>
  <c r="Z93" i="375"/>
  <c r="AH99" i="375"/>
  <c r="R100" i="375"/>
  <c r="AJ100" i="375"/>
  <c r="AA161" i="375"/>
  <c r="M162" i="375"/>
  <c r="AC162" i="375"/>
  <c r="O163" i="375"/>
  <c r="AA88" i="375"/>
  <c r="T89" i="375"/>
  <c r="AA93" i="375"/>
  <c r="S96" i="375"/>
  <c r="AF96" i="375"/>
  <c r="S100" i="375"/>
  <c r="AL162" i="375"/>
  <c r="X163" i="375"/>
  <c r="AJ162" i="375"/>
  <c r="AG96" i="375"/>
  <c r="AC161" i="375"/>
  <c r="O162" i="375"/>
  <c r="AE162" i="375"/>
  <c r="AM162" i="375"/>
  <c r="Q163" i="375"/>
  <c r="Y163" i="375"/>
  <c r="R90" i="375"/>
  <c r="M94" i="375"/>
  <c r="AF95" i="375"/>
  <c r="AA98" i="375"/>
  <c r="AL99" i="375"/>
  <c r="V161" i="375"/>
  <c r="AL161" i="375"/>
  <c r="X162" i="375"/>
  <c r="AF162" i="375"/>
  <c r="AN162" i="375"/>
  <c r="R163" i="375"/>
  <c r="Z163" i="375"/>
  <c r="AH163" i="375"/>
  <c r="O70" i="375"/>
  <c r="AG88" i="375"/>
  <c r="Y89" i="375"/>
  <c r="AL89" i="375"/>
  <c r="S90" i="375"/>
  <c r="AM90" i="375"/>
  <c r="R93" i="375"/>
  <c r="AE93" i="375"/>
  <c r="AM99" i="375"/>
  <c r="AE161" i="375"/>
  <c r="AM161" i="375"/>
  <c r="Q162" i="375"/>
  <c r="Y162" i="375"/>
  <c r="V163" i="375"/>
  <c r="AG70" i="375"/>
  <c r="V80" i="375"/>
  <c r="Z89" i="375"/>
  <c r="AN90" i="375"/>
  <c r="S93" i="375"/>
  <c r="AF93" i="375"/>
  <c r="AC94" i="375"/>
  <c r="X96" i="375"/>
  <c r="AN96" i="375"/>
  <c r="Y99" i="375"/>
  <c r="AN99" i="375"/>
  <c r="AA76" i="375"/>
  <c r="T91" i="375"/>
  <c r="AC72" i="375"/>
  <c r="X74" i="375"/>
  <c r="M91" i="375"/>
  <c r="AN94" i="375"/>
  <c r="Y96" i="375"/>
  <c r="T100" i="375"/>
  <c r="AG46" i="375"/>
  <c r="Q70" i="375"/>
  <c r="AA74" i="375"/>
  <c r="S75" i="375"/>
  <c r="AF76" i="375"/>
  <c r="Y80" i="375"/>
  <c r="AG90" i="375"/>
  <c r="Z91" i="375"/>
  <c r="Y98" i="375"/>
  <c r="AG99" i="375"/>
  <c r="M100" i="375"/>
  <c r="AA80" i="375"/>
  <c r="T81" i="375"/>
  <c r="Z88" i="375"/>
  <c r="T90" i="375"/>
  <c r="AH90" i="375"/>
  <c r="O91" i="375"/>
  <c r="M93" i="375"/>
  <c r="AA96" i="375"/>
  <c r="Z98" i="375"/>
  <c r="AG89" i="375"/>
  <c r="O100" i="375"/>
  <c r="X100" i="375"/>
  <c r="AJ69" i="375"/>
  <c r="Y70" i="375"/>
  <c r="AF74" i="375"/>
  <c r="Z75" i="375"/>
  <c r="S88" i="375"/>
  <c r="AJ90" i="375"/>
  <c r="R91" i="375"/>
  <c r="O93" i="375"/>
  <c r="AG94" i="375"/>
  <c r="S95" i="375"/>
  <c r="AG95" i="375"/>
  <c r="V99" i="375"/>
  <c r="Y100" i="375"/>
  <c r="AM100" i="375"/>
  <c r="AE80" i="375"/>
  <c r="Y81" i="375"/>
  <c r="T88" i="375"/>
  <c r="V89" i="375"/>
  <c r="Y90" i="375"/>
  <c r="S91" i="375"/>
  <c r="AM93" i="375"/>
  <c r="AH94" i="375"/>
  <c r="AE96" i="375"/>
  <c r="T98" i="375"/>
  <c r="Z100" i="375"/>
  <c r="AN100" i="375"/>
  <c r="S98" i="375"/>
  <c r="AG100" i="375"/>
  <c r="AJ70" i="375"/>
  <c r="R71" i="375"/>
  <c r="AJ71" i="375"/>
  <c r="AM72" i="375"/>
  <c r="AG74" i="375"/>
  <c r="AG76" i="375"/>
  <c r="Y77" i="375"/>
  <c r="AJ88" i="375"/>
  <c r="O89" i="375"/>
  <c r="AE89" i="375"/>
  <c r="AC91" i="375"/>
  <c r="X93" i="375"/>
  <c r="V95" i="375"/>
  <c r="AL95" i="375"/>
  <c r="Q96" i="375"/>
  <c r="AJ98" i="375"/>
  <c r="O99" i="375"/>
  <c r="AE99" i="375"/>
  <c r="V70" i="375"/>
  <c r="T71" i="375"/>
  <c r="M74" i="375"/>
  <c r="Z74" i="375"/>
  <c r="AA77" i="375"/>
  <c r="S79" i="375"/>
  <c r="M88" i="375"/>
  <c r="AC88" i="375"/>
  <c r="AF89" i="375"/>
  <c r="AA90" i="375"/>
  <c r="V91" i="375"/>
  <c r="Y93" i="375"/>
  <c r="T94" i="375"/>
  <c r="AJ94" i="375"/>
  <c r="O95" i="375"/>
  <c r="AM95" i="375"/>
  <c r="R96" i="375"/>
  <c r="AH96" i="375"/>
  <c r="M98" i="375"/>
  <c r="AC98" i="375"/>
  <c r="X99" i="375"/>
  <c r="AF99" i="375"/>
  <c r="AA100" i="375"/>
  <c r="AM70" i="375"/>
  <c r="V71" i="375"/>
  <c r="O74" i="375"/>
  <c r="AC77" i="375"/>
  <c r="V79" i="375"/>
  <c r="O88" i="375"/>
  <c r="AE88" i="375"/>
  <c r="AM88" i="375"/>
  <c r="R89" i="375"/>
  <c r="AC90" i="375"/>
  <c r="X91" i="375"/>
  <c r="AF91" i="375"/>
  <c r="V94" i="375"/>
  <c r="AL94" i="375"/>
  <c r="Q95" i="375"/>
  <c r="Y95" i="375"/>
  <c r="AJ96" i="375"/>
  <c r="O98" i="375"/>
  <c r="AE98" i="375"/>
  <c r="AM98" i="375"/>
  <c r="R99" i="375"/>
  <c r="Z99" i="375"/>
  <c r="AC100" i="375"/>
  <c r="AE91" i="375"/>
  <c r="AL98" i="375"/>
  <c r="AN70" i="375"/>
  <c r="O72" i="375"/>
  <c r="AE72" i="375"/>
  <c r="AC74" i="375"/>
  <c r="AC76" i="375"/>
  <c r="AN88" i="375"/>
  <c r="S89" i="375"/>
  <c r="AA89" i="375"/>
  <c r="V90" i="375"/>
  <c r="AG91" i="375"/>
  <c r="T93" i="375"/>
  <c r="AJ93" i="375"/>
  <c r="O94" i="375"/>
  <c r="Z95" i="375"/>
  <c r="AH95" i="375"/>
  <c r="M96" i="375"/>
  <c r="AN98" i="375"/>
  <c r="S99" i="375"/>
  <c r="AA99" i="375"/>
  <c r="Q89" i="375"/>
  <c r="X95" i="375"/>
  <c r="Q99" i="375"/>
  <c r="S74" i="375"/>
  <c r="Y79" i="375"/>
  <c r="Q88" i="375"/>
  <c r="AE90" i="375"/>
  <c r="X94" i="375"/>
  <c r="AL96" i="375"/>
  <c r="Q98" i="375"/>
  <c r="AE100" i="375"/>
  <c r="AL70" i="375"/>
  <c r="AL88" i="375"/>
  <c r="O71" i="375"/>
  <c r="R72" i="375"/>
  <c r="AJ72" i="375"/>
  <c r="V77" i="375"/>
  <c r="AH81" i="375"/>
  <c r="V69" i="375"/>
  <c r="AL69" i="375"/>
  <c r="Y71" i="375"/>
  <c r="Q74" i="375"/>
  <c r="AL76" i="375"/>
  <c r="AF77" i="375"/>
  <c r="T79" i="375"/>
  <c r="AJ79" i="375"/>
  <c r="AF80" i="375"/>
  <c r="Z81" i="375"/>
  <c r="X70" i="375"/>
  <c r="Q71" i="375"/>
  <c r="Z71" i="375"/>
  <c r="AM71" i="375"/>
  <c r="AL72" i="375"/>
  <c r="AM74" i="375"/>
  <c r="AN76" i="375"/>
  <c r="X77" i="375"/>
  <c r="AG77" i="375"/>
  <c r="X80" i="375"/>
  <c r="AG80" i="375"/>
  <c r="Q81" i="375"/>
  <c r="R81" i="375"/>
  <c r="Z70" i="375"/>
  <c r="S71" i="375"/>
  <c r="AN72" i="375"/>
  <c r="M75" i="375"/>
  <c r="AA75" i="375"/>
  <c r="Z77" i="375"/>
  <c r="O80" i="375"/>
  <c r="Z80" i="375"/>
  <c r="S81" i="375"/>
  <c r="AG81" i="375"/>
  <c r="AN74" i="375"/>
  <c r="AG71" i="375"/>
  <c r="Q77" i="375"/>
  <c r="AN77" i="375"/>
  <c r="AL80" i="375"/>
  <c r="AH71" i="375"/>
  <c r="AC75" i="375"/>
  <c r="V76" i="375"/>
  <c r="S77" i="375"/>
  <c r="AM80" i="375"/>
  <c r="Y69" i="375"/>
  <c r="Y58" i="375"/>
  <c r="T69" i="375"/>
  <c r="AE70" i="375"/>
  <c r="AH74" i="375"/>
  <c r="R75" i="375"/>
  <c r="AN80" i="375"/>
  <c r="S69" i="375"/>
  <c r="AA69" i="375"/>
  <c r="T72" i="375"/>
  <c r="AH75" i="375"/>
  <c r="M76" i="375"/>
  <c r="AA79" i="375"/>
  <c r="V52" i="375"/>
  <c r="M69" i="375"/>
  <c r="AC69" i="375"/>
  <c r="AF70" i="375"/>
  <c r="AA71" i="375"/>
  <c r="V72" i="375"/>
  <c r="Y74" i="375"/>
  <c r="T75" i="375"/>
  <c r="AJ75" i="375"/>
  <c r="O76" i="375"/>
  <c r="AM76" i="375"/>
  <c r="R77" i="375"/>
  <c r="AH77" i="375"/>
  <c r="M79" i="375"/>
  <c r="AC79" i="375"/>
  <c r="AA81" i="375"/>
  <c r="X76" i="375"/>
  <c r="AL79" i="375"/>
  <c r="Q80" i="375"/>
  <c r="AJ81" i="375"/>
  <c r="Y53" i="375"/>
  <c r="O69" i="375"/>
  <c r="AE69" i="375"/>
  <c r="AM69" i="375"/>
  <c r="R70" i="375"/>
  <c r="AC71" i="375"/>
  <c r="X72" i="375"/>
  <c r="AF72" i="375"/>
  <c r="V75" i="375"/>
  <c r="AL75" i="375"/>
  <c r="Q76" i="375"/>
  <c r="Y76" i="375"/>
  <c r="AJ77" i="375"/>
  <c r="O79" i="375"/>
  <c r="AE79" i="375"/>
  <c r="AM79" i="375"/>
  <c r="R80" i="375"/>
  <c r="AH80" i="375"/>
  <c r="M81" i="375"/>
  <c r="AC81" i="375"/>
  <c r="Z53" i="375"/>
  <c r="X69" i="375"/>
  <c r="AF69" i="375"/>
  <c r="AN69" i="375"/>
  <c r="S70" i="375"/>
  <c r="AA70" i="375"/>
  <c r="AL71" i="375"/>
  <c r="Q72" i="375"/>
  <c r="Y72" i="375"/>
  <c r="AG72" i="375"/>
  <c r="T74" i="375"/>
  <c r="AJ74" i="375"/>
  <c r="O75" i="375"/>
  <c r="AE75" i="375"/>
  <c r="AM75" i="375"/>
  <c r="R76" i="375"/>
  <c r="Z76" i="375"/>
  <c r="AH76" i="375"/>
  <c r="M77" i="375"/>
  <c r="X79" i="375"/>
  <c r="AF79" i="375"/>
  <c r="AN79" i="375"/>
  <c r="S80" i="375"/>
  <c r="V81" i="375"/>
  <c r="AL81" i="375"/>
  <c r="Q69" i="375"/>
  <c r="AE71" i="375"/>
  <c r="X75" i="375"/>
  <c r="AL77" i="375"/>
  <c r="Q79" i="375"/>
  <c r="AE81" i="375"/>
  <c r="AM81" i="375"/>
  <c r="T60" i="375"/>
  <c r="AF57" i="375"/>
  <c r="AA52" i="375"/>
  <c r="AF53" i="375"/>
  <c r="V53" i="375"/>
  <c r="AG53" i="375"/>
  <c r="AC50" i="375"/>
  <c r="AC61" i="375"/>
  <c r="Y62" i="375"/>
  <c r="T55" i="375"/>
  <c r="AF52" i="375"/>
  <c r="AA62" i="375"/>
  <c r="AG52" i="375"/>
  <c r="X53" i="375"/>
  <c r="AH53" i="375"/>
  <c r="AL51" i="375"/>
  <c r="Y60" i="375"/>
  <c r="AL61" i="375"/>
  <c r="AC62" i="375"/>
  <c r="V55" i="375"/>
  <c r="AL52" i="375"/>
  <c r="V61" i="375"/>
  <c r="R57" i="375"/>
  <c r="AN57" i="375"/>
  <c r="AC52" i="375"/>
  <c r="AA53" i="375"/>
  <c r="AN58" i="375"/>
  <c r="Y55" i="375"/>
  <c r="AL53" i="375"/>
  <c r="AC53" i="375"/>
  <c r="AN53" i="375"/>
  <c r="M57" i="375"/>
  <c r="Q53" i="375"/>
  <c r="AF51" i="375"/>
  <c r="Q58" i="375"/>
  <c r="AC58" i="375"/>
  <c r="O56" i="375"/>
  <c r="AC56" i="375"/>
  <c r="AL56" i="375"/>
  <c r="AG57" i="375"/>
  <c r="O52" i="375"/>
  <c r="AM52" i="375"/>
  <c r="R53" i="375"/>
  <c r="AG51" i="375"/>
  <c r="S58" i="375"/>
  <c r="O61" i="375"/>
  <c r="AF61" i="375"/>
  <c r="Z55" i="375"/>
  <c r="AM56" i="375"/>
  <c r="Y57" i="375"/>
  <c r="AH57" i="375"/>
  <c r="X52" i="375"/>
  <c r="AN52" i="375"/>
  <c r="S53" i="375"/>
  <c r="AE56" i="375"/>
  <c r="Z57" i="375"/>
  <c r="Q52" i="375"/>
  <c r="Y52" i="375"/>
  <c r="AJ53" i="375"/>
  <c r="V51" i="375"/>
  <c r="V58" i="375"/>
  <c r="Z62" i="375"/>
  <c r="V56" i="375"/>
  <c r="AF56" i="375"/>
  <c r="AA57" i="375"/>
  <c r="R52" i="375"/>
  <c r="Z52" i="375"/>
  <c r="AH52" i="375"/>
  <c r="M53" i="375"/>
  <c r="AG56" i="375"/>
  <c r="S52" i="375"/>
  <c r="AA51" i="375"/>
  <c r="AN51" i="375"/>
  <c r="X58" i="375"/>
  <c r="AM61" i="375"/>
  <c r="AJ55" i="375"/>
  <c r="Y56" i="375"/>
  <c r="AH56" i="375"/>
  <c r="Q57" i="375"/>
  <c r="AC57" i="375"/>
  <c r="S55" i="375"/>
  <c r="AA55" i="375"/>
  <c r="R50" i="375"/>
  <c r="S60" i="375"/>
  <c r="AE61" i="375"/>
  <c r="M55" i="375"/>
  <c r="AC55" i="375"/>
  <c r="X56" i="375"/>
  <c r="AN56" i="375"/>
  <c r="S57" i="375"/>
  <c r="S50" i="375"/>
  <c r="AF50" i="375"/>
  <c r="AF58" i="375"/>
  <c r="X61" i="375"/>
  <c r="Q62" i="375"/>
  <c r="AL55" i="375"/>
  <c r="Q56" i="375"/>
  <c r="T57" i="375"/>
  <c r="AJ57" i="375"/>
  <c r="AG58" i="375"/>
  <c r="Y61" i="375"/>
  <c r="AG61" i="375"/>
  <c r="R62" i="375"/>
  <c r="O55" i="375"/>
  <c r="AE55" i="375"/>
  <c r="AM55" i="375"/>
  <c r="R56" i="375"/>
  <c r="Z56" i="375"/>
  <c r="AC51" i="375"/>
  <c r="V60" i="375"/>
  <c r="Z61" i="375"/>
  <c r="AG62" i="375"/>
  <c r="AF55" i="375"/>
  <c r="AN55" i="375"/>
  <c r="S56" i="375"/>
  <c r="V57" i="375"/>
  <c r="AL57" i="375"/>
  <c r="Z50" i="375"/>
  <c r="AH62" i="375"/>
  <c r="Q55" i="375"/>
  <c r="M50" i="375"/>
  <c r="AA50" i="375"/>
  <c r="AA58" i="375"/>
  <c r="T46" i="375"/>
  <c r="AH50" i="375"/>
  <c r="M51" i="375"/>
  <c r="AA60" i="375"/>
  <c r="T50" i="375"/>
  <c r="AJ50" i="375"/>
  <c r="O51" i="375"/>
  <c r="AM51" i="375"/>
  <c r="R58" i="375"/>
  <c r="Z58" i="375"/>
  <c r="AH58" i="375"/>
  <c r="M60" i="375"/>
  <c r="AC60" i="375"/>
  <c r="AN61" i="375"/>
  <c r="S62" i="375"/>
  <c r="Y46" i="375"/>
  <c r="X51" i="375"/>
  <c r="AL60" i="375"/>
  <c r="Q61" i="375"/>
  <c r="T62" i="375"/>
  <c r="AJ62" i="375"/>
  <c r="Z46" i="375"/>
  <c r="V50" i="375"/>
  <c r="AL50" i="375"/>
  <c r="Q51" i="375"/>
  <c r="Y51" i="375"/>
  <c r="AJ58" i="375"/>
  <c r="O60" i="375"/>
  <c r="AE60" i="375"/>
  <c r="AM60" i="375"/>
  <c r="R61" i="375"/>
  <c r="AH61" i="375"/>
  <c r="M62" i="375"/>
  <c r="AA46" i="375"/>
  <c r="O50" i="375"/>
  <c r="AE50" i="375"/>
  <c r="AM50" i="375"/>
  <c r="R51" i="375"/>
  <c r="Z51" i="375"/>
  <c r="AH51" i="375"/>
  <c r="M58" i="375"/>
  <c r="X60" i="375"/>
  <c r="AF60" i="375"/>
  <c r="AN60" i="375"/>
  <c r="S61" i="375"/>
  <c r="V62" i="375"/>
  <c r="AL62" i="375"/>
  <c r="X50" i="375"/>
  <c r="AL58" i="375"/>
  <c r="Q60" i="375"/>
  <c r="AE62" i="375"/>
  <c r="AM62" i="375"/>
  <c r="Q46" i="375"/>
  <c r="R46" i="375"/>
  <c r="S46" i="375"/>
  <c r="M46" i="375"/>
  <c r="AH46" i="375"/>
  <c r="AJ46" i="375"/>
  <c r="Q41" i="375"/>
  <c r="AC46" i="375"/>
  <c r="V46" i="375"/>
  <c r="AL46" i="375"/>
  <c r="AE46" i="375"/>
  <c r="AM46" i="375"/>
  <c r="AJ31" i="375"/>
  <c r="AC37" i="375"/>
  <c r="T36" i="375"/>
  <c r="AH45" i="375"/>
  <c r="M64" i="375"/>
  <c r="T66" i="375"/>
  <c r="AF36" i="375"/>
  <c r="T43" i="375"/>
  <c r="X63" i="375"/>
  <c r="Q67" i="375"/>
  <c r="AE85" i="375"/>
  <c r="AG36" i="375"/>
  <c r="AL65" i="375"/>
  <c r="X86" i="375"/>
  <c r="Y30" i="375"/>
  <c r="AL85" i="375"/>
  <c r="AJ29" i="375"/>
  <c r="AN85" i="375"/>
  <c r="X65" i="375"/>
  <c r="AL30" i="375"/>
  <c r="T41" i="375"/>
  <c r="AG47" i="375"/>
  <c r="T67" i="375"/>
  <c r="M86" i="375"/>
  <c r="Z30" i="375"/>
  <c r="AH32" i="375"/>
  <c r="AA34" i="375"/>
  <c r="AL66" i="375"/>
  <c r="AG85" i="375"/>
  <c r="AM29" i="375"/>
  <c r="AN31" i="375"/>
  <c r="X41" i="375"/>
  <c r="AM66" i="375"/>
  <c r="R86" i="375"/>
  <c r="AN30" i="375"/>
  <c r="AJ33" i="375"/>
  <c r="X36" i="375"/>
  <c r="M41" i="375"/>
  <c r="Z41" i="375"/>
  <c r="AL48" i="375"/>
  <c r="AE63" i="375"/>
  <c r="R64" i="375"/>
  <c r="V84" i="375"/>
  <c r="S86" i="375"/>
  <c r="AH30" i="375"/>
  <c r="AG63" i="375"/>
  <c r="AG30" i="375"/>
  <c r="T31" i="375"/>
  <c r="AM33" i="375"/>
  <c r="AG37" i="375"/>
  <c r="AM39" i="375"/>
  <c r="M45" i="375"/>
  <c r="AA45" i="375"/>
  <c r="M47" i="375"/>
  <c r="V48" i="375"/>
  <c r="AN48" i="375"/>
  <c r="V65" i="375"/>
  <c r="Z67" i="375"/>
  <c r="AH84" i="375"/>
  <c r="AC39" i="375"/>
  <c r="O45" i="375"/>
  <c r="AN65" i="375"/>
  <c r="AJ84" i="375"/>
  <c r="X31" i="375"/>
  <c r="AN38" i="375"/>
  <c r="AA42" i="375"/>
  <c r="AG45" i="375"/>
  <c r="S63" i="375"/>
  <c r="V64" i="375"/>
  <c r="M65" i="375"/>
  <c r="R67" i="375"/>
  <c r="AA83" i="375"/>
  <c r="AM85" i="375"/>
  <c r="T86" i="375"/>
  <c r="Y31" i="375"/>
  <c r="V34" i="375"/>
  <c r="AF39" i="375"/>
  <c r="R45" i="375"/>
  <c r="AL84" i="375"/>
  <c r="S36" i="375"/>
  <c r="S41" i="375"/>
  <c r="S45" i="375"/>
  <c r="AA47" i="375"/>
  <c r="AM84" i="375"/>
  <c r="S32" i="375"/>
  <c r="AF31" i="375"/>
  <c r="O33" i="375"/>
  <c r="AJ36" i="375"/>
  <c r="V39" i="375"/>
  <c r="AL39" i="375"/>
  <c r="AC47" i="375"/>
  <c r="AM48" i="375"/>
  <c r="AJ65" i="375"/>
  <c r="Y67" i="375"/>
  <c r="AH85" i="375"/>
  <c r="Z86" i="375"/>
  <c r="O31" i="375"/>
  <c r="AC32" i="375"/>
  <c r="V37" i="375"/>
  <c r="AF41" i="375"/>
  <c r="O43" i="375"/>
  <c r="AJ43" i="375"/>
  <c r="AM47" i="375"/>
  <c r="V85" i="375"/>
  <c r="AN29" i="375"/>
  <c r="AA30" i="375"/>
  <c r="AN33" i="375"/>
  <c r="AC34" i="375"/>
  <c r="AL34" i="375"/>
  <c r="AH37" i="375"/>
  <c r="AE39" i="375"/>
  <c r="AN39" i="375"/>
  <c r="AG41" i="375"/>
  <c r="S42" i="375"/>
  <c r="AC42" i="375"/>
  <c r="Z45" i="375"/>
  <c r="M63" i="375"/>
  <c r="AF63" i="375"/>
  <c r="AM65" i="375"/>
  <c r="V66" i="375"/>
  <c r="AE66" i="375"/>
  <c r="AN66" i="375"/>
  <c r="S67" i="375"/>
  <c r="AF85" i="375"/>
  <c r="AH86" i="375"/>
  <c r="S31" i="375"/>
  <c r="AG32" i="375"/>
  <c r="AM34" i="375"/>
  <c r="Y37" i="375"/>
  <c r="AN43" i="375"/>
  <c r="AF66" i="375"/>
  <c r="X85" i="375"/>
  <c r="AC30" i="375"/>
  <c r="AG31" i="375"/>
  <c r="AE34" i="375"/>
  <c r="AN34" i="375"/>
  <c r="Y36" i="375"/>
  <c r="Z37" i="375"/>
  <c r="AG39" i="375"/>
  <c r="AJ41" i="375"/>
  <c r="V42" i="375"/>
  <c r="AG42" i="375"/>
  <c r="O63" i="375"/>
  <c r="Y63" i="375"/>
  <c r="X66" i="375"/>
  <c r="AG66" i="375"/>
  <c r="Y85" i="375"/>
  <c r="AJ86" i="375"/>
  <c r="AM30" i="375"/>
  <c r="AF34" i="375"/>
  <c r="Z36" i="375"/>
  <c r="AN36" i="375"/>
  <c r="AA37" i="375"/>
  <c r="AJ38" i="375"/>
  <c r="Z39" i="375"/>
  <c r="AH39" i="375"/>
  <c r="O41" i="375"/>
  <c r="Y41" i="375"/>
  <c r="AH42" i="375"/>
  <c r="AC45" i="375"/>
  <c r="AE47" i="375"/>
  <c r="S48" i="375"/>
  <c r="AJ48" i="375"/>
  <c r="Z63" i="375"/>
  <c r="AJ64" i="375"/>
  <c r="Y66" i="375"/>
  <c r="AH66" i="375"/>
  <c r="M67" i="375"/>
  <c r="Z85" i="375"/>
  <c r="Y86" i="375"/>
  <c r="AE30" i="375"/>
  <c r="AM41" i="375"/>
  <c r="Y42" i="375"/>
  <c r="T48" i="375"/>
  <c r="Q63" i="375"/>
  <c r="AA63" i="375"/>
  <c r="X67" i="375"/>
  <c r="AA85" i="375"/>
  <c r="Q86" i="375"/>
  <c r="AN86" i="375"/>
  <c r="AA32" i="375"/>
  <c r="AH34" i="375"/>
  <c r="T38" i="375"/>
  <c r="AN41" i="375"/>
  <c r="Z42" i="375"/>
  <c r="AA66" i="375"/>
  <c r="M36" i="375"/>
  <c r="R37" i="375"/>
  <c r="M38" i="375"/>
  <c r="S43" i="375"/>
  <c r="S37" i="375"/>
  <c r="O36" i="375"/>
  <c r="O38" i="375"/>
  <c r="Q36" i="375"/>
  <c r="S38" i="375"/>
  <c r="R42" i="375"/>
  <c r="M43" i="375"/>
  <c r="O29" i="375"/>
  <c r="Q31" i="375"/>
  <c r="Z31" i="375"/>
  <c r="V32" i="375"/>
  <c r="S33" i="375"/>
  <c r="S29" i="375"/>
  <c r="V30" i="375"/>
  <c r="R31" i="375"/>
  <c r="T33" i="375"/>
  <c r="Y34" i="375"/>
  <c r="T29" i="375"/>
  <c r="Z32" i="375"/>
  <c r="Z34" i="375"/>
  <c r="M33" i="375"/>
  <c r="M29" i="375"/>
  <c r="R32" i="375"/>
  <c r="AA29" i="375"/>
  <c r="M30" i="375"/>
  <c r="AE31" i="375"/>
  <c r="AM31" i="375"/>
  <c r="Q32" i="375"/>
  <c r="Y32" i="375"/>
  <c r="AA33" i="375"/>
  <c r="M34" i="375"/>
  <c r="AE36" i="375"/>
  <c r="AM36" i="375"/>
  <c r="Q37" i="375"/>
  <c r="AA38" i="375"/>
  <c r="M39" i="375"/>
  <c r="AE41" i="375"/>
  <c r="Q42" i="375"/>
  <c r="AA43" i="375"/>
  <c r="Y45" i="375"/>
  <c r="T47" i="375"/>
  <c r="AL47" i="375"/>
  <c r="Q48" i="375"/>
  <c r="AA48" i="375"/>
  <c r="AL63" i="375"/>
  <c r="AJ63" i="375"/>
  <c r="AG64" i="375"/>
  <c r="AF64" i="375"/>
  <c r="AE64" i="375"/>
  <c r="AE67" i="375"/>
  <c r="AC67" i="375"/>
  <c r="AN67" i="375"/>
  <c r="S84" i="375"/>
  <c r="R84" i="375"/>
  <c r="Q84" i="375"/>
  <c r="AA84" i="375"/>
  <c r="AG84" i="375"/>
  <c r="AE84" i="375"/>
  <c r="AE86" i="375"/>
  <c r="AC86" i="375"/>
  <c r="AA86" i="375"/>
  <c r="AF86" i="375"/>
  <c r="M66" i="375"/>
  <c r="S66" i="375"/>
  <c r="Y83" i="375"/>
  <c r="X83" i="375"/>
  <c r="AC29" i="375"/>
  <c r="O30" i="375"/>
  <c r="AC33" i="375"/>
  <c r="O34" i="375"/>
  <c r="AC38" i="375"/>
  <c r="O39" i="375"/>
  <c r="AC43" i="375"/>
  <c r="V47" i="375"/>
  <c r="AC48" i="375"/>
  <c r="O66" i="375"/>
  <c r="V83" i="375"/>
  <c r="AN83" i="375"/>
  <c r="AM83" i="375"/>
  <c r="V29" i="375"/>
  <c r="AL29" i="375"/>
  <c r="X30" i="375"/>
  <c r="AH31" i="375"/>
  <c r="T32" i="375"/>
  <c r="AJ32" i="375"/>
  <c r="V33" i="375"/>
  <c r="AL33" i="375"/>
  <c r="X34" i="375"/>
  <c r="AH36" i="375"/>
  <c r="T37" i="375"/>
  <c r="AJ37" i="375"/>
  <c r="V38" i="375"/>
  <c r="AL38" i="375"/>
  <c r="X39" i="375"/>
  <c r="AH41" i="375"/>
  <c r="T42" i="375"/>
  <c r="AJ42" i="375"/>
  <c r="V43" i="375"/>
  <c r="AL43" i="375"/>
  <c r="AJ45" i="375"/>
  <c r="O47" i="375"/>
  <c r="AN63" i="375"/>
  <c r="Y64" i="375"/>
  <c r="X64" i="375"/>
  <c r="S65" i="375"/>
  <c r="R65" i="375"/>
  <c r="Q65" i="375"/>
  <c r="AA65" i="375"/>
  <c r="AG65" i="375"/>
  <c r="AG67" i="375"/>
  <c r="AJ83" i="375"/>
  <c r="AF84" i="375"/>
  <c r="AE29" i="375"/>
  <c r="Q30" i="375"/>
  <c r="AA31" i="375"/>
  <c r="M32" i="375"/>
  <c r="AE33" i="375"/>
  <c r="Q34" i="375"/>
  <c r="AA36" i="375"/>
  <c r="M37" i="375"/>
  <c r="AE38" i="375"/>
  <c r="AM38" i="375"/>
  <c r="Q39" i="375"/>
  <c r="Y39" i="375"/>
  <c r="AA41" i="375"/>
  <c r="M42" i="375"/>
  <c r="AE43" i="375"/>
  <c r="AM43" i="375"/>
  <c r="T45" i="375"/>
  <c r="Y47" i="375"/>
  <c r="AH47" i="375"/>
  <c r="M48" i="375"/>
  <c r="AE48" i="375"/>
  <c r="AN64" i="375"/>
  <c r="AM64" i="375"/>
  <c r="Q66" i="375"/>
  <c r="Q83" i="375"/>
  <c r="O83" i="375"/>
  <c r="Z83" i="375"/>
  <c r="Z84" i="375"/>
  <c r="Y84" i="375"/>
  <c r="M85" i="375"/>
  <c r="S85" i="375"/>
  <c r="Q85" i="375"/>
  <c r="X29" i="375"/>
  <c r="AF29" i="375"/>
  <c r="R30" i="375"/>
  <c r="AL32" i="375"/>
  <c r="X33" i="375"/>
  <c r="AF33" i="375"/>
  <c r="R34" i="375"/>
  <c r="AL37" i="375"/>
  <c r="X38" i="375"/>
  <c r="AF38" i="375"/>
  <c r="R39" i="375"/>
  <c r="AL42" i="375"/>
  <c r="X43" i="375"/>
  <c r="AF43" i="375"/>
  <c r="AM45" i="375"/>
  <c r="Q47" i="375"/>
  <c r="Z47" i="375"/>
  <c r="AF48" i="375"/>
  <c r="R66" i="375"/>
  <c r="AM67" i="375"/>
  <c r="AL67" i="375"/>
  <c r="AL83" i="375"/>
  <c r="Q29" i="375"/>
  <c r="Y29" i="375"/>
  <c r="AE32" i="375"/>
  <c r="AM32" i="375"/>
  <c r="Q33" i="375"/>
  <c r="Y33" i="375"/>
  <c r="AE37" i="375"/>
  <c r="AM37" i="375"/>
  <c r="Q38" i="375"/>
  <c r="Y38" i="375"/>
  <c r="AE42" i="375"/>
  <c r="AM42" i="375"/>
  <c r="Q43" i="375"/>
  <c r="Y43" i="375"/>
  <c r="AE45" i="375"/>
  <c r="AN45" i="375"/>
  <c r="R47" i="375"/>
  <c r="AJ47" i="375"/>
  <c r="O48" i="375"/>
  <c r="X48" i="375"/>
  <c r="Q64" i="375"/>
  <c r="O64" i="375"/>
  <c r="Z64" i="375"/>
  <c r="AE65" i="375"/>
  <c r="AJ67" i="375"/>
  <c r="R83" i="375"/>
  <c r="AG83" i="375"/>
  <c r="AF83" i="375"/>
  <c r="AE83" i="375"/>
  <c r="X45" i="375"/>
  <c r="Y48" i="375"/>
  <c r="AH63" i="375"/>
  <c r="AA64" i="375"/>
  <c r="AL64" i="375"/>
  <c r="Z65" i="375"/>
  <c r="Y65" i="375"/>
  <c r="AF65" i="375"/>
  <c r="AA67" i="375"/>
  <c r="S83" i="375"/>
  <c r="M84" i="375"/>
  <c r="X84" i="375"/>
  <c r="R85" i="375"/>
  <c r="T63" i="375"/>
  <c r="AL86" i="375"/>
  <c r="AH162" i="374"/>
  <c r="T177" i="374"/>
  <c r="X177" i="374"/>
  <c r="M153" i="374"/>
  <c r="Y177" i="374"/>
  <c r="AA168" i="374"/>
  <c r="M175" i="374"/>
  <c r="Z177" i="374"/>
  <c r="AA148" i="374"/>
  <c r="S175" i="374"/>
  <c r="AE177" i="374"/>
  <c r="AF177" i="374"/>
  <c r="AA175" i="374"/>
  <c r="T170" i="374"/>
  <c r="AJ176" i="374"/>
  <c r="AM176" i="374"/>
  <c r="AL176" i="374"/>
  <c r="AH158" i="374"/>
  <c r="Q175" i="374"/>
  <c r="R175" i="374"/>
  <c r="AG175" i="374"/>
  <c r="AG177" i="374"/>
  <c r="AA161" i="374"/>
  <c r="O176" i="374"/>
  <c r="Q176" i="374"/>
  <c r="R176" i="374"/>
  <c r="O177" i="374"/>
  <c r="Q177" i="374"/>
  <c r="R177" i="374"/>
  <c r="AA133" i="374"/>
  <c r="AM175" i="374"/>
  <c r="AN175" i="374"/>
  <c r="V175" i="374"/>
  <c r="Y176" i="374"/>
  <c r="X176" i="374"/>
  <c r="Z176" i="374"/>
  <c r="X175" i="374"/>
  <c r="AA176" i="374"/>
  <c r="Y175" i="374"/>
  <c r="Z175" i="374"/>
  <c r="AC176" i="374"/>
  <c r="AE176" i="374"/>
  <c r="AH177" i="374"/>
  <c r="AA157" i="374"/>
  <c r="AF176" i="374"/>
  <c r="AJ177" i="374"/>
  <c r="AL175" i="374"/>
  <c r="AA167" i="374"/>
  <c r="AL177" i="374"/>
  <c r="AA154" i="374"/>
  <c r="AM177" i="374"/>
  <c r="AJ175" i="374"/>
  <c r="M172" i="374"/>
  <c r="AN171" i="374"/>
  <c r="AM167" i="374"/>
  <c r="X163" i="374"/>
  <c r="Y163" i="374"/>
  <c r="Z163" i="374"/>
  <c r="Q171" i="374"/>
  <c r="AC171" i="374"/>
  <c r="X168" i="374"/>
  <c r="Y168" i="374"/>
  <c r="AE171" i="374"/>
  <c r="R166" i="374"/>
  <c r="Z168" i="374"/>
  <c r="S166" i="374"/>
  <c r="AJ171" i="374"/>
  <c r="AL171" i="374"/>
  <c r="AH168" i="374"/>
  <c r="AM171" i="374"/>
  <c r="V170" i="374"/>
  <c r="Z170" i="374"/>
  <c r="AL172" i="374"/>
  <c r="AN170" i="374"/>
  <c r="AM172" i="374"/>
  <c r="R170" i="374"/>
  <c r="M158" i="374"/>
  <c r="X172" i="374"/>
  <c r="Y172" i="374"/>
  <c r="AJ172" i="374"/>
  <c r="AL170" i="374"/>
  <c r="AJ167" i="374"/>
  <c r="AM170" i="374"/>
  <c r="M149" i="374"/>
  <c r="AL167" i="374"/>
  <c r="M171" i="374"/>
  <c r="AA131" i="374"/>
  <c r="AJ170" i="374"/>
  <c r="Q172" i="374"/>
  <c r="O171" i="374"/>
  <c r="R172" i="374"/>
  <c r="T158" i="374"/>
  <c r="M170" i="374"/>
  <c r="S172" i="374"/>
  <c r="O170" i="374"/>
  <c r="R171" i="374"/>
  <c r="V172" i="374"/>
  <c r="Q170" i="374"/>
  <c r="T171" i="374"/>
  <c r="X171" i="374"/>
  <c r="AA172" i="374"/>
  <c r="Z171" i="374"/>
  <c r="AC172" i="374"/>
  <c r="Y171" i="374"/>
  <c r="T159" i="374"/>
  <c r="X170" i="374"/>
  <c r="AA171" i="374"/>
  <c r="AA149" i="374"/>
  <c r="AE172" i="374"/>
  <c r="AF172" i="374"/>
  <c r="AA159" i="374"/>
  <c r="AA170" i="374"/>
  <c r="AC170" i="374"/>
  <c r="AF171" i="374"/>
  <c r="M131" i="374"/>
  <c r="AH163" i="374"/>
  <c r="AE170" i="374"/>
  <c r="M161" i="374"/>
  <c r="AF170" i="374"/>
  <c r="M166" i="374"/>
  <c r="R167" i="374"/>
  <c r="S167" i="374"/>
  <c r="AN166" i="374"/>
  <c r="O168" i="374"/>
  <c r="Q168" i="374"/>
  <c r="O167" i="374"/>
  <c r="R168" i="374"/>
  <c r="S158" i="374"/>
  <c r="O166" i="374"/>
  <c r="T153" i="374"/>
  <c r="T167" i="374"/>
  <c r="AM166" i="374"/>
  <c r="Z166" i="374"/>
  <c r="AG168" i="374"/>
  <c r="AN162" i="374"/>
  <c r="AC166" i="374"/>
  <c r="AF167" i="374"/>
  <c r="R161" i="374"/>
  <c r="AA163" i="374"/>
  <c r="M163" i="374"/>
  <c r="AG167" i="374"/>
  <c r="AJ168" i="374"/>
  <c r="S161" i="374"/>
  <c r="V166" i="374"/>
  <c r="AC168" i="374"/>
  <c r="X166" i="374"/>
  <c r="AE168" i="374"/>
  <c r="AM162" i="374"/>
  <c r="AE166" i="374"/>
  <c r="X167" i="374"/>
  <c r="AL162" i="374"/>
  <c r="T131" i="374"/>
  <c r="AH159" i="374"/>
  <c r="AF166" i="374"/>
  <c r="AL168" i="374"/>
  <c r="V167" i="374"/>
  <c r="AE167" i="374"/>
  <c r="AA150" i="374"/>
  <c r="T163" i="374"/>
  <c r="AM168" i="374"/>
  <c r="AJ166" i="374"/>
  <c r="AL166" i="374"/>
  <c r="Y167" i="374"/>
  <c r="AE152" i="374"/>
  <c r="AL161" i="374"/>
  <c r="AN161" i="374"/>
  <c r="AM157" i="374"/>
  <c r="O162" i="374"/>
  <c r="S163" i="374"/>
  <c r="Q162" i="374"/>
  <c r="O161" i="374"/>
  <c r="R162" i="374"/>
  <c r="AJ161" i="374"/>
  <c r="Q163" i="374"/>
  <c r="AN157" i="374"/>
  <c r="Q158" i="374"/>
  <c r="AM161" i="374"/>
  <c r="O163" i="374"/>
  <c r="AL157" i="374"/>
  <c r="T140" i="374"/>
  <c r="R158" i="374"/>
  <c r="T162" i="374"/>
  <c r="AM149" i="374"/>
  <c r="AN149" i="374"/>
  <c r="Z162" i="374"/>
  <c r="Y154" i="374"/>
  <c r="Y161" i="374"/>
  <c r="AE163" i="374"/>
  <c r="Z154" i="374"/>
  <c r="AF163" i="374"/>
  <c r="AE162" i="374"/>
  <c r="AN158" i="374"/>
  <c r="AF161" i="374"/>
  <c r="AL163" i="374"/>
  <c r="V162" i="374"/>
  <c r="X162" i="374"/>
  <c r="V161" i="374"/>
  <c r="AC163" i="374"/>
  <c r="X154" i="374"/>
  <c r="AC158" i="374"/>
  <c r="X161" i="374"/>
  <c r="AE158" i="374"/>
  <c r="AC162" i="374"/>
  <c r="AC161" i="374"/>
  <c r="AF162" i="374"/>
  <c r="AL158" i="374"/>
  <c r="AJ163" i="374"/>
  <c r="AM158" i="374"/>
  <c r="AE161" i="374"/>
  <c r="T152" i="374"/>
  <c r="M159" i="374"/>
  <c r="AM163" i="374"/>
  <c r="T148" i="374"/>
  <c r="T157" i="374"/>
  <c r="AJ157" i="374"/>
  <c r="S152" i="374"/>
  <c r="O159" i="374"/>
  <c r="Q159" i="374"/>
  <c r="R159" i="374"/>
  <c r="AC152" i="374"/>
  <c r="M157" i="374"/>
  <c r="V157" i="374"/>
  <c r="Y158" i="374"/>
  <c r="V159" i="374"/>
  <c r="Q157" i="374"/>
  <c r="X159" i="374"/>
  <c r="Y159" i="374"/>
  <c r="AA134" i="374"/>
  <c r="Z158" i="374"/>
  <c r="AC159" i="374"/>
  <c r="X157" i="374"/>
  <c r="Y157" i="374"/>
  <c r="AE159" i="374"/>
  <c r="AH153" i="374"/>
  <c r="AF159" i="374"/>
  <c r="R152" i="374"/>
  <c r="AL153" i="374"/>
  <c r="AC157" i="374"/>
  <c r="AF158" i="374"/>
  <c r="O157" i="374"/>
  <c r="V158" i="374"/>
  <c r="AM153" i="374"/>
  <c r="AJ159" i="374"/>
  <c r="AE157" i="374"/>
  <c r="M132" i="374"/>
  <c r="AF157" i="374"/>
  <c r="AL159" i="374"/>
  <c r="AM159" i="374"/>
  <c r="R157" i="374"/>
  <c r="AH150" i="374"/>
  <c r="T154" i="374"/>
  <c r="X150" i="374"/>
  <c r="Q148" i="374"/>
  <c r="AF153" i="374"/>
  <c r="S148" i="374"/>
  <c r="AG153" i="374"/>
  <c r="Y150" i="374"/>
  <c r="Z150" i="374"/>
  <c r="AE153" i="374"/>
  <c r="R148" i="374"/>
  <c r="AA123" i="374"/>
  <c r="AA139" i="374"/>
  <c r="Q152" i="374"/>
  <c r="AN153" i="374"/>
  <c r="AC153" i="374"/>
  <c r="T149" i="374"/>
  <c r="AL152" i="374"/>
  <c r="AM152" i="374"/>
  <c r="AL149" i="374"/>
  <c r="AN152" i="374"/>
  <c r="AJ152" i="374"/>
  <c r="Q154" i="374"/>
  <c r="O153" i="374"/>
  <c r="R154" i="374"/>
  <c r="M152" i="374"/>
  <c r="S154" i="374"/>
  <c r="Q153" i="374"/>
  <c r="R153" i="374"/>
  <c r="T125" i="374"/>
  <c r="T134" i="374"/>
  <c r="Z153" i="374"/>
  <c r="AH149" i="374"/>
  <c r="X152" i="374"/>
  <c r="Y152" i="374"/>
  <c r="AE154" i="374"/>
  <c r="Z152" i="374"/>
  <c r="AF154" i="374"/>
  <c r="AA152" i="374"/>
  <c r="AG154" i="374"/>
  <c r="AH154" i="374"/>
  <c r="M150" i="374"/>
  <c r="AJ154" i="374"/>
  <c r="Y153" i="374"/>
  <c r="AF152" i="374"/>
  <c r="AL154" i="374"/>
  <c r="V153" i="374"/>
  <c r="AH132" i="374"/>
  <c r="T150" i="374"/>
  <c r="AM154" i="374"/>
  <c r="M148" i="374"/>
  <c r="S150" i="374"/>
  <c r="Q149" i="374"/>
  <c r="AM148" i="374"/>
  <c r="O150" i="374"/>
  <c r="Q150" i="374"/>
  <c r="R149" i="374"/>
  <c r="AJ148" i="374"/>
  <c r="AL148" i="374"/>
  <c r="AN148" i="374"/>
  <c r="O149" i="374"/>
  <c r="AC148" i="374"/>
  <c r="AE148" i="374"/>
  <c r="X149" i="374"/>
  <c r="V148" i="374"/>
  <c r="Y149" i="374"/>
  <c r="AC150" i="374"/>
  <c r="Y148" i="374"/>
  <c r="AE150" i="374"/>
  <c r="AC149" i="374"/>
  <c r="AF149" i="374"/>
  <c r="AJ150" i="374"/>
  <c r="T121" i="374"/>
  <c r="AF148" i="374"/>
  <c r="AL150" i="374"/>
  <c r="AM150" i="374"/>
  <c r="V149" i="374"/>
  <c r="X148" i="374"/>
  <c r="AF150" i="374"/>
  <c r="AE149" i="374"/>
  <c r="AH140" i="374"/>
  <c r="AA121" i="374"/>
  <c r="M140" i="374"/>
  <c r="S140" i="374"/>
  <c r="Y139" i="374"/>
  <c r="AA132" i="374"/>
  <c r="AH135" i="374"/>
  <c r="AA140" i="374"/>
  <c r="T136" i="374"/>
  <c r="AA136" i="374"/>
  <c r="X139" i="374"/>
  <c r="Z139" i="374"/>
  <c r="AH141" i="374"/>
  <c r="AM140" i="374"/>
  <c r="AN140" i="374"/>
  <c r="AL140" i="374"/>
  <c r="M125" i="374"/>
  <c r="AH130" i="374"/>
  <c r="M141" i="374"/>
  <c r="O141" i="374"/>
  <c r="V139" i="374"/>
  <c r="T141" i="374"/>
  <c r="AE141" i="374"/>
  <c r="AE139" i="374"/>
  <c r="AG141" i="374"/>
  <c r="AL141" i="374"/>
  <c r="Q140" i="374"/>
  <c r="AM141" i="374"/>
  <c r="AC141" i="374"/>
  <c r="AF141" i="374"/>
  <c r="R140" i="374"/>
  <c r="AN141" i="374"/>
  <c r="Q141" i="374"/>
  <c r="R141" i="374"/>
  <c r="M139" i="374"/>
  <c r="S139" i="374"/>
  <c r="V140" i="374"/>
  <c r="Y141" i="374"/>
  <c r="AJ139" i="374"/>
  <c r="AN139" i="374"/>
  <c r="X141" i="374"/>
  <c r="Z141" i="374"/>
  <c r="R139" i="374"/>
  <c r="M113" i="374"/>
  <c r="AA122" i="374"/>
  <c r="AH131" i="374"/>
  <c r="X140" i="374"/>
  <c r="Y140" i="374"/>
  <c r="T117" i="374"/>
  <c r="M127" i="374"/>
  <c r="M135" i="374"/>
  <c r="AA113" i="374"/>
  <c r="M123" i="374"/>
  <c r="T127" i="374"/>
  <c r="T135" i="374"/>
  <c r="AC140" i="374"/>
  <c r="AE140" i="374"/>
  <c r="Q139" i="374"/>
  <c r="AC139" i="374"/>
  <c r="AF140" i="374"/>
  <c r="AM139" i="374"/>
  <c r="Z131" i="374"/>
  <c r="AH138" i="374"/>
  <c r="T118" i="374"/>
  <c r="AF139" i="374"/>
  <c r="M130" i="374"/>
  <c r="AL139" i="374"/>
  <c r="AH123" i="374"/>
  <c r="M136" i="374"/>
  <c r="AC132" i="374"/>
  <c r="AC134" i="374"/>
  <c r="AH143" i="374"/>
  <c r="AA130" i="374"/>
  <c r="M133" i="374"/>
  <c r="AH133" i="374"/>
  <c r="AC133" i="374"/>
  <c r="AG143" i="374"/>
  <c r="AE133" i="374"/>
  <c r="O130" i="374"/>
  <c r="AG133" i="374"/>
  <c r="AL135" i="374"/>
  <c r="AJ135" i="374"/>
  <c r="Q130" i="374"/>
  <c r="AL131" i="374"/>
  <c r="AM135" i="374"/>
  <c r="R130" i="374"/>
  <c r="AM131" i="374"/>
  <c r="AN131" i="374"/>
  <c r="Z121" i="374"/>
  <c r="X130" i="374"/>
  <c r="Y130" i="374"/>
  <c r="Z130" i="374"/>
  <c r="AG136" i="374"/>
  <c r="AG134" i="374"/>
  <c r="O131" i="374"/>
  <c r="Q131" i="374"/>
  <c r="S135" i="374"/>
  <c r="V131" i="374"/>
  <c r="M122" i="374"/>
  <c r="AE136" i="374"/>
  <c r="AE132" i="374"/>
  <c r="AE134" i="374"/>
  <c r="AF132" i="374"/>
  <c r="AN132" i="374"/>
  <c r="AL122" i="374"/>
  <c r="R131" i="374"/>
  <c r="Q135" i="374"/>
  <c r="AM122" i="374"/>
  <c r="R135" i="374"/>
  <c r="Z123" i="374"/>
  <c r="AE131" i="374"/>
  <c r="AJ133" i="374"/>
  <c r="AN134" i="374"/>
  <c r="AL126" i="374"/>
  <c r="AC130" i="374"/>
  <c r="AF131" i="374"/>
  <c r="O136" i="374"/>
  <c r="AM126" i="374"/>
  <c r="AG131" i="374"/>
  <c r="AJ132" i="374"/>
  <c r="AL133" i="374"/>
  <c r="AN126" i="374"/>
  <c r="AE130" i="374"/>
  <c r="AM133" i="374"/>
  <c r="Q136" i="374"/>
  <c r="X121" i="374"/>
  <c r="AF130" i="374"/>
  <c r="AL132" i="374"/>
  <c r="R136" i="374"/>
  <c r="Y121" i="374"/>
  <c r="M134" i="374"/>
  <c r="Q134" i="374"/>
  <c r="O133" i="374"/>
  <c r="R133" i="374"/>
  <c r="V134" i="374"/>
  <c r="Y135" i="374"/>
  <c r="AL130" i="374"/>
  <c r="S134" i="374"/>
  <c r="X135" i="374"/>
  <c r="AH147" i="374"/>
  <c r="Q132" i="374"/>
  <c r="S133" i="374"/>
  <c r="Z135" i="374"/>
  <c r="AC136" i="374"/>
  <c r="M118" i="374"/>
  <c r="R132" i="374"/>
  <c r="T133" i="374"/>
  <c r="X134" i="374"/>
  <c r="AA135" i="374"/>
  <c r="S132" i="374"/>
  <c r="Y134" i="374"/>
  <c r="AM134" i="374"/>
  <c r="X127" i="374"/>
  <c r="T132" i="374"/>
  <c r="V133" i="374"/>
  <c r="AC135" i="374"/>
  <c r="AL125" i="374"/>
  <c r="Y123" i="374"/>
  <c r="O134" i="374"/>
  <c r="X136" i="374"/>
  <c r="AM130" i="374"/>
  <c r="AM125" i="374"/>
  <c r="V132" i="374"/>
  <c r="X133" i="374"/>
  <c r="AE135" i="374"/>
  <c r="AH136" i="374"/>
  <c r="R125" i="374"/>
  <c r="AN125" i="374"/>
  <c r="Y133" i="374"/>
  <c r="AF135" i="374"/>
  <c r="AF126" i="374"/>
  <c r="M126" i="374"/>
  <c r="X132" i="374"/>
  <c r="AJ136" i="374"/>
  <c r="Z127" i="374"/>
  <c r="Y132" i="374"/>
  <c r="AJ126" i="374"/>
  <c r="V136" i="374"/>
  <c r="S125" i="374"/>
  <c r="Z136" i="374"/>
  <c r="AA143" i="374"/>
  <c r="T114" i="374"/>
  <c r="AN122" i="374"/>
  <c r="T130" i="374"/>
  <c r="AL136" i="374"/>
  <c r="AJ130" i="374"/>
  <c r="X131" i="374"/>
  <c r="AM136" i="374"/>
  <c r="AJ134" i="374"/>
  <c r="X123" i="374"/>
  <c r="AL134" i="374"/>
  <c r="Y127" i="374"/>
  <c r="T147" i="374"/>
  <c r="AA112" i="374"/>
  <c r="AJ125" i="374"/>
  <c r="O127" i="374"/>
  <c r="Q127" i="374"/>
  <c r="AL121" i="374"/>
  <c r="O126" i="374"/>
  <c r="R127" i="374"/>
  <c r="AM121" i="374"/>
  <c r="AN121" i="374"/>
  <c r="Q126" i="374"/>
  <c r="O125" i="374"/>
  <c r="R126" i="374"/>
  <c r="T126" i="374"/>
  <c r="Y126" i="374"/>
  <c r="AE122" i="374"/>
  <c r="Z126" i="374"/>
  <c r="AC127" i="374"/>
  <c r="V125" i="374"/>
  <c r="M129" i="374"/>
  <c r="T156" i="374"/>
  <c r="AA114" i="374"/>
  <c r="AF122" i="374"/>
  <c r="X125" i="374"/>
  <c r="AA126" i="374"/>
  <c r="Y125" i="374"/>
  <c r="AE127" i="374"/>
  <c r="AC126" i="374"/>
  <c r="AF127" i="374"/>
  <c r="AA145" i="374"/>
  <c r="AA156" i="374"/>
  <c r="AA125" i="374"/>
  <c r="AG127" i="374"/>
  <c r="AE126" i="374"/>
  <c r="AH127" i="374"/>
  <c r="AC125" i="374"/>
  <c r="X126" i="374"/>
  <c r="AJ127" i="374"/>
  <c r="AE125" i="374"/>
  <c r="AC121" i="374"/>
  <c r="AF125" i="374"/>
  <c r="AL127" i="374"/>
  <c r="AE121" i="374"/>
  <c r="M138" i="374"/>
  <c r="M147" i="374"/>
  <c r="T123" i="374"/>
  <c r="AM127" i="374"/>
  <c r="O123" i="374"/>
  <c r="Q123" i="374"/>
  <c r="O122" i="374"/>
  <c r="R123" i="374"/>
  <c r="Q122" i="374"/>
  <c r="R122" i="374"/>
  <c r="T122" i="374"/>
  <c r="Z122" i="374"/>
  <c r="AC123" i="374"/>
  <c r="AE123" i="374"/>
  <c r="AC122" i="374"/>
  <c r="AF123" i="374"/>
  <c r="V122" i="374"/>
  <c r="AJ123" i="374"/>
  <c r="AH122" i="374"/>
  <c r="X122" i="374"/>
  <c r="AL123" i="374"/>
  <c r="AM123" i="374"/>
  <c r="AH129" i="374"/>
  <c r="AJ121" i="374"/>
  <c r="AA138" i="374"/>
  <c r="M112" i="374"/>
  <c r="M121" i="374"/>
  <c r="Q121" i="374"/>
  <c r="S121" i="374"/>
  <c r="R112" i="374"/>
  <c r="AA124" i="374"/>
  <c r="M151" i="374"/>
  <c r="R121" i="374"/>
  <c r="AH151" i="374"/>
  <c r="AF121" i="374"/>
  <c r="AA117" i="374"/>
  <c r="T145" i="374"/>
  <c r="M156" i="374"/>
  <c r="M114" i="374"/>
  <c r="Z113" i="374"/>
  <c r="AM113" i="374"/>
  <c r="AE151" i="374"/>
  <c r="X113" i="374"/>
  <c r="Y113" i="374"/>
  <c r="X156" i="374"/>
  <c r="AN113" i="374"/>
  <c r="M124" i="374"/>
  <c r="X114" i="374"/>
  <c r="AN117" i="374"/>
  <c r="AH114" i="374"/>
  <c r="AM117" i="374"/>
  <c r="M117" i="374"/>
  <c r="AJ114" i="374"/>
  <c r="AC145" i="374"/>
  <c r="AL113" i="374"/>
  <c r="Z156" i="374"/>
  <c r="AC118" i="374"/>
  <c r="AE116" i="374"/>
  <c r="AM147" i="374"/>
  <c r="Q117" i="374"/>
  <c r="Q124" i="374"/>
  <c r="AN147" i="374"/>
  <c r="O114" i="374"/>
  <c r="S117" i="374"/>
  <c r="S124" i="374"/>
  <c r="R145" i="374"/>
  <c r="O113" i="374"/>
  <c r="S114" i="374"/>
  <c r="AG138" i="374"/>
  <c r="S113" i="374"/>
  <c r="V114" i="374"/>
  <c r="AJ112" i="374"/>
  <c r="AN112" i="374"/>
  <c r="Q114" i="374"/>
  <c r="S145" i="374"/>
  <c r="AE138" i="374"/>
  <c r="AF138" i="374"/>
  <c r="Q113" i="374"/>
  <c r="O112" i="374"/>
  <c r="AH124" i="374"/>
  <c r="AC151" i="374"/>
  <c r="Q112" i="374"/>
  <c r="T113" i="374"/>
  <c r="AL112" i="374"/>
  <c r="AM112" i="374"/>
  <c r="AE156" i="374"/>
  <c r="AF156" i="374"/>
  <c r="R117" i="374"/>
  <c r="R124" i="374"/>
  <c r="Q145" i="374"/>
  <c r="AG156" i="374"/>
  <c r="Y114" i="374"/>
  <c r="AL117" i="374"/>
  <c r="M143" i="374"/>
  <c r="AE145" i="374"/>
  <c r="AG151" i="374"/>
  <c r="T112" i="374"/>
  <c r="AG114" i="374"/>
  <c r="AC129" i="374"/>
  <c r="V143" i="374"/>
  <c r="AE113" i="374"/>
  <c r="T116" i="374"/>
  <c r="AC112" i="374"/>
  <c r="AF113" i="374"/>
  <c r="O143" i="374"/>
  <c r="Z112" i="374"/>
  <c r="AF129" i="374"/>
  <c r="Y143" i="374"/>
  <c r="AA147" i="374"/>
  <c r="AE112" i="374"/>
  <c r="AH113" i="374"/>
  <c r="AL147" i="374"/>
  <c r="Q143" i="374"/>
  <c r="X112" i="374"/>
  <c r="AE114" i="374"/>
  <c r="S143" i="374"/>
  <c r="AC113" i="374"/>
  <c r="AE129" i="374"/>
  <c r="X143" i="374"/>
  <c r="AA116" i="374"/>
  <c r="AG118" i="374"/>
  <c r="AG129" i="374"/>
  <c r="AF112" i="374"/>
  <c r="AL114" i="374"/>
  <c r="V112" i="374"/>
  <c r="AF114" i="374"/>
  <c r="S147" i="374"/>
  <c r="AM114" i="374"/>
  <c r="AM151" i="374"/>
  <c r="AN151" i="374"/>
  <c r="M101" i="374"/>
  <c r="AE147" i="374"/>
  <c r="Y156" i="374"/>
  <c r="Q156" i="374"/>
  <c r="X116" i="374"/>
  <c r="AJ124" i="374"/>
  <c r="AL129" i="374"/>
  <c r="AN138" i="374"/>
  <c r="R156" i="374"/>
  <c r="Y116" i="374"/>
  <c r="AM129" i="374"/>
  <c r="M145" i="374"/>
  <c r="O147" i="374"/>
  <c r="Q151" i="374"/>
  <c r="S156" i="374"/>
  <c r="O151" i="374"/>
  <c r="AL124" i="374"/>
  <c r="AN129" i="374"/>
  <c r="R151" i="374"/>
  <c r="AM124" i="374"/>
  <c r="Q147" i="374"/>
  <c r="AA101" i="374"/>
  <c r="AC116" i="374"/>
  <c r="T151" i="374"/>
  <c r="V116" i="374"/>
  <c r="AA97" i="374"/>
  <c r="R138" i="374"/>
  <c r="T143" i="374"/>
  <c r="V145" i="374"/>
  <c r="X147" i="374"/>
  <c r="Z151" i="374"/>
  <c r="Q129" i="374"/>
  <c r="S138" i="374"/>
  <c r="Y147" i="374"/>
  <c r="AA151" i="374"/>
  <c r="AC124" i="374"/>
  <c r="AG124" i="374"/>
  <c r="R129" i="374"/>
  <c r="T138" i="374"/>
  <c r="X145" i="374"/>
  <c r="Z147" i="374"/>
  <c r="AF124" i="374"/>
  <c r="S129" i="374"/>
  <c r="Y145" i="374"/>
  <c r="T129" i="374"/>
  <c r="V138" i="374"/>
  <c r="Y151" i="374"/>
  <c r="AC147" i="374"/>
  <c r="AJ145" i="374"/>
  <c r="AN143" i="374"/>
  <c r="AM138" i="374"/>
  <c r="V151" i="374"/>
  <c r="T124" i="374"/>
  <c r="V129" i="374"/>
  <c r="X138" i="374"/>
  <c r="AH156" i="374"/>
  <c r="Y138" i="374"/>
  <c r="V124" i="374"/>
  <c r="X129" i="374"/>
  <c r="AF147" i="374"/>
  <c r="AJ156" i="374"/>
  <c r="AJ143" i="374"/>
  <c r="AM145" i="374"/>
  <c r="AJ138" i="374"/>
  <c r="Y129" i="374"/>
  <c r="AC143" i="374"/>
  <c r="AL145" i="374"/>
  <c r="X124" i="374"/>
  <c r="AF145" i="374"/>
  <c r="AJ151" i="374"/>
  <c r="AL156" i="374"/>
  <c r="AL143" i="374"/>
  <c r="O138" i="374"/>
  <c r="AA103" i="374"/>
  <c r="AH117" i="374"/>
  <c r="Y124" i="374"/>
  <c r="AE143" i="374"/>
  <c r="AM156" i="374"/>
  <c r="AN145" i="374"/>
  <c r="O118" i="374"/>
  <c r="Q118" i="374"/>
  <c r="R118" i="374"/>
  <c r="M116" i="374"/>
  <c r="V117" i="374"/>
  <c r="Z118" i="374"/>
  <c r="V118" i="374"/>
  <c r="X118" i="374"/>
  <c r="X117" i="374"/>
  <c r="AA118" i="374"/>
  <c r="R116" i="374"/>
  <c r="S116" i="374"/>
  <c r="Y117" i="374"/>
  <c r="AE118" i="374"/>
  <c r="AJ116" i="374"/>
  <c r="AL116" i="374"/>
  <c r="AM116" i="374"/>
  <c r="T97" i="374"/>
  <c r="AC117" i="374"/>
  <c r="AE117" i="374"/>
  <c r="AH118" i="374"/>
  <c r="AF117" i="374"/>
  <c r="O116" i="374"/>
  <c r="AJ118" i="374"/>
  <c r="AF116" i="374"/>
  <c r="AL118" i="374"/>
  <c r="AM118" i="374"/>
  <c r="AN116" i="374"/>
  <c r="M80" i="374"/>
  <c r="M98" i="374"/>
  <c r="AA102" i="374"/>
  <c r="AH102" i="374"/>
  <c r="M63" i="374"/>
  <c r="AA98" i="374"/>
  <c r="M74" i="374"/>
  <c r="AH84" i="374"/>
  <c r="T102" i="374"/>
  <c r="M94" i="374"/>
  <c r="M102" i="374"/>
  <c r="AA70" i="374"/>
  <c r="M93" i="374"/>
  <c r="M91" i="374"/>
  <c r="T99" i="374"/>
  <c r="AH103" i="374"/>
  <c r="Z102" i="374"/>
  <c r="Y102" i="374"/>
  <c r="M89" i="374"/>
  <c r="AL102" i="374"/>
  <c r="X102" i="374"/>
  <c r="AM102" i="374"/>
  <c r="AA66" i="374"/>
  <c r="M84" i="374"/>
  <c r="AN102" i="374"/>
  <c r="M103" i="374"/>
  <c r="M90" i="374"/>
  <c r="AA94" i="374"/>
  <c r="T62" i="374"/>
  <c r="T103" i="374"/>
  <c r="M92" i="374"/>
  <c r="AJ101" i="374"/>
  <c r="V97" i="374"/>
  <c r="X97" i="374"/>
  <c r="O103" i="374"/>
  <c r="Y97" i="374"/>
  <c r="Q103" i="374"/>
  <c r="O102" i="374"/>
  <c r="R103" i="374"/>
  <c r="AC97" i="374"/>
  <c r="Q102" i="374"/>
  <c r="AE97" i="374"/>
  <c r="O101" i="374"/>
  <c r="R102" i="374"/>
  <c r="AF97" i="374"/>
  <c r="V103" i="374"/>
  <c r="Q101" i="374"/>
  <c r="R101" i="374"/>
  <c r="X103" i="374"/>
  <c r="Y103" i="374"/>
  <c r="T79" i="374"/>
  <c r="AC93" i="374"/>
  <c r="T101" i="374"/>
  <c r="AN101" i="374"/>
  <c r="V101" i="374"/>
  <c r="AC103" i="374"/>
  <c r="X101" i="374"/>
  <c r="AN89" i="374"/>
  <c r="Y101" i="374"/>
  <c r="AC102" i="374"/>
  <c r="AG103" i="374"/>
  <c r="AC101" i="374"/>
  <c r="AF102" i="374"/>
  <c r="AJ103" i="374"/>
  <c r="AM84" i="374"/>
  <c r="Z90" i="374"/>
  <c r="AM98" i="374"/>
  <c r="AF101" i="374"/>
  <c r="AL103" i="374"/>
  <c r="T70" i="374"/>
  <c r="AN98" i="374"/>
  <c r="AG101" i="374"/>
  <c r="AM103" i="374"/>
  <c r="AL101" i="374"/>
  <c r="AM101" i="374"/>
  <c r="X99" i="374"/>
  <c r="AE103" i="374"/>
  <c r="AF98" i="374"/>
  <c r="AG98" i="374"/>
  <c r="AE102" i="374"/>
  <c r="Y90" i="374"/>
  <c r="AL98" i="374"/>
  <c r="AH80" i="374"/>
  <c r="M97" i="374"/>
  <c r="M99" i="374"/>
  <c r="AL94" i="374"/>
  <c r="S99" i="374"/>
  <c r="O97" i="374"/>
  <c r="R98" i="374"/>
  <c r="S98" i="374"/>
  <c r="V99" i="374"/>
  <c r="AA79" i="374"/>
  <c r="Q97" i="374"/>
  <c r="T98" i="374"/>
  <c r="AM97" i="374"/>
  <c r="AF94" i="374"/>
  <c r="O98" i="374"/>
  <c r="Y99" i="374"/>
  <c r="M105" i="374"/>
  <c r="M70" i="374"/>
  <c r="AA74" i="374"/>
  <c r="AA84" i="374"/>
  <c r="X98" i="374"/>
  <c r="AA99" i="374"/>
  <c r="Z98" i="374"/>
  <c r="AC99" i="374"/>
  <c r="AE99" i="374"/>
  <c r="M75" i="374"/>
  <c r="AL93" i="374"/>
  <c r="AC98" i="374"/>
  <c r="AF99" i="374"/>
  <c r="AM93" i="374"/>
  <c r="O99" i="374"/>
  <c r="Q99" i="374"/>
  <c r="X90" i="374"/>
  <c r="AN93" i="374"/>
  <c r="AH99" i="374"/>
  <c r="AJ99" i="374"/>
  <c r="AA75" i="374"/>
  <c r="AA90" i="374"/>
  <c r="O94" i="374"/>
  <c r="AH98" i="374"/>
  <c r="AL99" i="374"/>
  <c r="AJ97" i="374"/>
  <c r="AL97" i="374"/>
  <c r="AG94" i="374"/>
  <c r="AC92" i="374"/>
  <c r="AF92" i="374"/>
  <c r="S97" i="374"/>
  <c r="Y98" i="374"/>
  <c r="T94" i="374"/>
  <c r="AM99" i="374"/>
  <c r="R88" i="374"/>
  <c r="AE94" i="374"/>
  <c r="AN97" i="374"/>
  <c r="AH90" i="374"/>
  <c r="S94" i="374"/>
  <c r="O92" i="374"/>
  <c r="R93" i="374"/>
  <c r="S93" i="374"/>
  <c r="V94" i="374"/>
  <c r="AJ84" i="374"/>
  <c r="Q92" i="374"/>
  <c r="T93" i="374"/>
  <c r="AJ92" i="374"/>
  <c r="R94" i="374"/>
  <c r="Q93" i="374"/>
  <c r="X94" i="374"/>
  <c r="V93" i="374"/>
  <c r="AC89" i="374"/>
  <c r="T92" i="374"/>
  <c r="Z94" i="374"/>
  <c r="S92" i="374"/>
  <c r="X93" i="374"/>
  <c r="AJ88" i="374"/>
  <c r="AE89" i="374"/>
  <c r="V92" i="374"/>
  <c r="Y93" i="374"/>
  <c r="M66" i="374"/>
  <c r="T71" i="374"/>
  <c r="AF89" i="374"/>
  <c r="AA85" i="374"/>
  <c r="AH89" i="374"/>
  <c r="X92" i="374"/>
  <c r="AA93" i="374"/>
  <c r="Y92" i="374"/>
  <c r="M62" i="374"/>
  <c r="AH85" i="374"/>
  <c r="AL89" i="374"/>
  <c r="AA92" i="374"/>
  <c r="AM89" i="374"/>
  <c r="AE93" i="374"/>
  <c r="AH94" i="374"/>
  <c r="AF93" i="374"/>
  <c r="AJ94" i="374"/>
  <c r="AE88" i="374"/>
  <c r="AH66" i="374"/>
  <c r="AE92" i="374"/>
  <c r="AH93" i="374"/>
  <c r="AN92" i="374"/>
  <c r="AN88" i="374"/>
  <c r="AA62" i="374"/>
  <c r="S88" i="374"/>
  <c r="T90" i="374"/>
  <c r="AM94" i="374"/>
  <c r="AL92" i="374"/>
  <c r="AM92" i="374"/>
  <c r="AL88" i="374"/>
  <c r="AM88" i="374"/>
  <c r="AA56" i="374"/>
  <c r="AA83" i="374"/>
  <c r="T88" i="374"/>
  <c r="AH67" i="374"/>
  <c r="AH72" i="374"/>
  <c r="M83" i="374"/>
  <c r="T85" i="374"/>
  <c r="Q90" i="374"/>
  <c r="O89" i="374"/>
  <c r="R90" i="374"/>
  <c r="T61" i="374"/>
  <c r="AA65" i="374"/>
  <c r="M88" i="374"/>
  <c r="S90" i="374"/>
  <c r="O88" i="374"/>
  <c r="R89" i="374"/>
  <c r="S89" i="374"/>
  <c r="M71" i="374"/>
  <c r="T84" i="374"/>
  <c r="T89" i="374"/>
  <c r="Z89" i="374"/>
  <c r="AC90" i="374"/>
  <c r="Y89" i="374"/>
  <c r="M81" i="374"/>
  <c r="X88" i="374"/>
  <c r="AA89" i="374"/>
  <c r="Z84" i="374"/>
  <c r="AH71" i="374"/>
  <c r="Y88" i="374"/>
  <c r="AE90" i="374"/>
  <c r="V88" i="374"/>
  <c r="AF90" i="374"/>
  <c r="T81" i="374"/>
  <c r="AA88" i="374"/>
  <c r="AC88" i="374"/>
  <c r="AA76" i="374"/>
  <c r="AA81" i="374"/>
  <c r="AL84" i="374"/>
  <c r="AJ90" i="374"/>
  <c r="V89" i="374"/>
  <c r="AA72" i="374"/>
  <c r="AF88" i="374"/>
  <c r="AL90" i="374"/>
  <c r="X84" i="374"/>
  <c r="Y84" i="374"/>
  <c r="M107" i="374"/>
  <c r="AH76" i="374"/>
  <c r="AH81" i="374"/>
  <c r="M85" i="374"/>
  <c r="AM90" i="374"/>
  <c r="T63" i="374"/>
  <c r="AE81" i="374"/>
  <c r="O84" i="374"/>
  <c r="AG81" i="374"/>
  <c r="Q85" i="374"/>
  <c r="AE79" i="374"/>
  <c r="R85" i="374"/>
  <c r="S85" i="374"/>
  <c r="Q84" i="374"/>
  <c r="O83" i="374"/>
  <c r="R84" i="374"/>
  <c r="V85" i="374"/>
  <c r="Q83" i="374"/>
  <c r="R83" i="374"/>
  <c r="X85" i="374"/>
  <c r="Y85" i="374"/>
  <c r="M72" i="374"/>
  <c r="T83" i="374"/>
  <c r="AN83" i="374"/>
  <c r="X83" i="374"/>
  <c r="Y76" i="374"/>
  <c r="AE85" i="374"/>
  <c r="AC84" i="374"/>
  <c r="AE84" i="374"/>
  <c r="AG84" i="374"/>
  <c r="AE83" i="374"/>
  <c r="Z79" i="374"/>
  <c r="AL80" i="374"/>
  <c r="AM80" i="374"/>
  <c r="AN80" i="374"/>
  <c r="M65" i="374"/>
  <c r="AF83" i="374"/>
  <c r="AL85" i="374"/>
  <c r="AC81" i="374"/>
  <c r="X79" i="374"/>
  <c r="Y79" i="374"/>
  <c r="V83" i="374"/>
  <c r="Y83" i="374"/>
  <c r="AC83" i="374"/>
  <c r="AJ85" i="374"/>
  <c r="AM85" i="374"/>
  <c r="AJ83" i="374"/>
  <c r="AL83" i="374"/>
  <c r="AM83" i="374"/>
  <c r="AC85" i="374"/>
  <c r="X76" i="374"/>
  <c r="Z76" i="374"/>
  <c r="AF85" i="374"/>
  <c r="T74" i="374"/>
  <c r="X81" i="374"/>
  <c r="M79" i="374"/>
  <c r="S81" i="374"/>
  <c r="AJ79" i="374"/>
  <c r="AL79" i="374"/>
  <c r="Q80" i="374"/>
  <c r="O79" i="374"/>
  <c r="R80" i="374"/>
  <c r="S80" i="374"/>
  <c r="V81" i="374"/>
  <c r="AH62" i="374"/>
  <c r="AA71" i="374"/>
  <c r="Q79" i="374"/>
  <c r="T80" i="374"/>
  <c r="R81" i="374"/>
  <c r="Y81" i="374"/>
  <c r="M67" i="374"/>
  <c r="X80" i="374"/>
  <c r="Y80" i="374"/>
  <c r="AA107" i="374"/>
  <c r="AH75" i="374"/>
  <c r="AA80" i="374"/>
  <c r="AA63" i="374"/>
  <c r="AA67" i="374"/>
  <c r="T72" i="374"/>
  <c r="AC80" i="374"/>
  <c r="AL75" i="374"/>
  <c r="AM75" i="374"/>
  <c r="AE80" i="374"/>
  <c r="AN75" i="374"/>
  <c r="AC79" i="374"/>
  <c r="AF80" i="374"/>
  <c r="AN79" i="374"/>
  <c r="V80" i="374"/>
  <c r="M76" i="374"/>
  <c r="AJ81" i="374"/>
  <c r="AM79" i="374"/>
  <c r="O81" i="374"/>
  <c r="AF79" i="374"/>
  <c r="AL81" i="374"/>
  <c r="R74" i="374"/>
  <c r="S74" i="374"/>
  <c r="S79" i="374"/>
  <c r="T76" i="374"/>
  <c r="AM81" i="374"/>
  <c r="T65" i="374"/>
  <c r="AN74" i="374"/>
  <c r="O75" i="374"/>
  <c r="Q75" i="374"/>
  <c r="S75" i="374"/>
  <c r="AJ74" i="374"/>
  <c r="AL74" i="374"/>
  <c r="AM74" i="374"/>
  <c r="O76" i="374"/>
  <c r="Q76" i="374"/>
  <c r="R76" i="374"/>
  <c r="O74" i="374"/>
  <c r="T75" i="374"/>
  <c r="V75" i="374"/>
  <c r="X75" i="374"/>
  <c r="V74" i="374"/>
  <c r="Y75" i="374"/>
  <c r="X74" i="374"/>
  <c r="AE76" i="374"/>
  <c r="Z74" i="374"/>
  <c r="AC75" i="374"/>
  <c r="AL71" i="374"/>
  <c r="AJ76" i="374"/>
  <c r="AM71" i="374"/>
  <c r="AE74" i="374"/>
  <c r="Z67" i="374"/>
  <c r="AG74" i="374"/>
  <c r="AM76" i="374"/>
  <c r="AC76" i="374"/>
  <c r="AF76" i="374"/>
  <c r="AE75" i="374"/>
  <c r="AC74" i="374"/>
  <c r="AF75" i="374"/>
  <c r="X67" i="374"/>
  <c r="Y67" i="374"/>
  <c r="AN71" i="374"/>
  <c r="AL76" i="374"/>
  <c r="M61" i="374"/>
  <c r="AN70" i="374"/>
  <c r="O72" i="374"/>
  <c r="Q72" i="374"/>
  <c r="O71" i="374"/>
  <c r="R71" i="374"/>
  <c r="V70" i="374"/>
  <c r="AC71" i="374"/>
  <c r="AF71" i="374"/>
  <c r="AJ72" i="374"/>
  <c r="AE70" i="374"/>
  <c r="S65" i="374"/>
  <c r="S72" i="374"/>
  <c r="V72" i="374"/>
  <c r="X72" i="374"/>
  <c r="Y72" i="374"/>
  <c r="AC72" i="374"/>
  <c r="AE72" i="374"/>
  <c r="AF72" i="374"/>
  <c r="AH63" i="374"/>
  <c r="AF70" i="374"/>
  <c r="AL72" i="374"/>
  <c r="AJ70" i="374"/>
  <c r="AL70" i="374"/>
  <c r="AM70" i="374"/>
  <c r="Q71" i="374"/>
  <c r="V71" i="374"/>
  <c r="Y71" i="374"/>
  <c r="Z71" i="374"/>
  <c r="X70" i="374"/>
  <c r="Y70" i="374"/>
  <c r="AL66" i="374"/>
  <c r="AE71" i="374"/>
  <c r="AN66" i="374"/>
  <c r="T67" i="374"/>
  <c r="AG70" i="374"/>
  <c r="AM72" i="374"/>
  <c r="R65" i="374"/>
  <c r="O70" i="374"/>
  <c r="Q70" i="374"/>
  <c r="R70" i="374"/>
  <c r="AM66" i="374"/>
  <c r="M56" i="374"/>
  <c r="AJ65" i="374"/>
  <c r="AL65" i="374"/>
  <c r="AN65" i="374"/>
  <c r="Q67" i="374"/>
  <c r="R67" i="374"/>
  <c r="S67" i="374"/>
  <c r="O65" i="374"/>
  <c r="R66" i="374"/>
  <c r="AA52" i="374"/>
  <c r="S66" i="374"/>
  <c r="AM65" i="374"/>
  <c r="O66" i="374"/>
  <c r="T66" i="374"/>
  <c r="V66" i="374"/>
  <c r="X66" i="374"/>
  <c r="Y66" i="374"/>
  <c r="AC66" i="374"/>
  <c r="AE66" i="374"/>
  <c r="AF66" i="374"/>
  <c r="AN62" i="374"/>
  <c r="AL67" i="374"/>
  <c r="AG65" i="374"/>
  <c r="AM67" i="374"/>
  <c r="V65" i="374"/>
  <c r="AC67" i="374"/>
  <c r="AE62" i="374"/>
  <c r="X65" i="374"/>
  <c r="AF62" i="374"/>
  <c r="Y65" i="374"/>
  <c r="AE67" i="374"/>
  <c r="AG62" i="374"/>
  <c r="AF67" i="374"/>
  <c r="AC65" i="374"/>
  <c r="AL62" i="374"/>
  <c r="AJ67" i="374"/>
  <c r="AM62" i="374"/>
  <c r="AE65" i="374"/>
  <c r="AH78" i="374"/>
  <c r="AJ61" i="374"/>
  <c r="O63" i="374"/>
  <c r="Q63" i="374"/>
  <c r="R63" i="374"/>
  <c r="V63" i="374"/>
  <c r="Q61" i="374"/>
  <c r="X63" i="374"/>
  <c r="S61" i="374"/>
  <c r="Y63" i="374"/>
  <c r="V61" i="374"/>
  <c r="Y62" i="374"/>
  <c r="Z62" i="374"/>
  <c r="AC63" i="374"/>
  <c r="X61" i="374"/>
  <c r="Y61" i="374"/>
  <c r="AE63" i="374"/>
  <c r="AF63" i="374"/>
  <c r="AA61" i="374"/>
  <c r="R61" i="374"/>
  <c r="AL63" i="374"/>
  <c r="AG61" i="374"/>
  <c r="AM63" i="374"/>
  <c r="AL61" i="374"/>
  <c r="AM61" i="374"/>
  <c r="AN61" i="374"/>
  <c r="O62" i="374"/>
  <c r="Q62" i="374"/>
  <c r="R62" i="374"/>
  <c r="V62" i="374"/>
  <c r="AC61" i="374"/>
  <c r="AJ63" i="374"/>
  <c r="AE61" i="374"/>
  <c r="T64" i="374"/>
  <c r="M48" i="374"/>
  <c r="AH107" i="374"/>
  <c r="AH96" i="374"/>
  <c r="M109" i="374"/>
  <c r="AA54" i="374"/>
  <c r="T100" i="374"/>
  <c r="T56" i="374"/>
  <c r="AH82" i="374"/>
  <c r="T69" i="374"/>
  <c r="AA69" i="374"/>
  <c r="AH109" i="374"/>
  <c r="AH87" i="374"/>
  <c r="AH100" i="374"/>
  <c r="AA109" i="374"/>
  <c r="AH57" i="374"/>
  <c r="T91" i="374"/>
  <c r="AA91" i="374"/>
  <c r="AA105" i="374"/>
  <c r="AH105" i="374"/>
  <c r="AA64" i="374"/>
  <c r="M96" i="374"/>
  <c r="M49" i="374"/>
  <c r="M82" i="374"/>
  <c r="Q96" i="374"/>
  <c r="AH54" i="374"/>
  <c r="A69" i="374"/>
  <c r="A87" i="374" s="1"/>
  <c r="A105" i="374" s="1"/>
  <c r="AH91" i="374"/>
  <c r="AA82" i="374"/>
  <c r="T53" i="374"/>
  <c r="T57" i="374"/>
  <c r="M73" i="374"/>
  <c r="M87" i="374"/>
  <c r="Q78" i="374"/>
  <c r="AA53" i="374"/>
  <c r="AM100" i="374"/>
  <c r="R91" i="374"/>
  <c r="S91" i="374"/>
  <c r="AH53" i="374"/>
  <c r="AA73" i="374"/>
  <c r="AA87" i="374"/>
  <c r="R100" i="374"/>
  <c r="AF82" i="374"/>
  <c r="Y107" i="374"/>
  <c r="AM73" i="374"/>
  <c r="AN73" i="374"/>
  <c r="X69" i="374"/>
  <c r="O78" i="374"/>
  <c r="AH34" i="374"/>
  <c r="M57" i="374"/>
  <c r="Y69" i="374"/>
  <c r="O96" i="374"/>
  <c r="AL100" i="374"/>
  <c r="Z73" i="374"/>
  <c r="AM64" i="374"/>
  <c r="Q100" i="374"/>
  <c r="S100" i="374"/>
  <c r="AL73" i="374"/>
  <c r="Z69" i="374"/>
  <c r="AL64" i="374"/>
  <c r="R78" i="374"/>
  <c r="R96" i="374"/>
  <c r="Q105" i="374"/>
  <c r="AG87" i="374"/>
  <c r="X64" i="374"/>
  <c r="AL57" i="374"/>
  <c r="Y64" i="374"/>
  <c r="AM57" i="374"/>
  <c r="AF109" i="374"/>
  <c r="AN57" i="374"/>
  <c r="AL96" i="374"/>
  <c r="AG109" i="374"/>
  <c r="AM96" i="374"/>
  <c r="R73" i="374"/>
  <c r="O91" i="374"/>
  <c r="AN96" i="374"/>
  <c r="O100" i="374"/>
  <c r="AN64" i="374"/>
  <c r="X107" i="374"/>
  <c r="AF87" i="374"/>
  <c r="AE64" i="374"/>
  <c r="S73" i="374"/>
  <c r="AE82" i="374"/>
  <c r="AG82" i="374"/>
  <c r="Z107" i="374"/>
  <c r="AN100" i="374"/>
  <c r="S78" i="374"/>
  <c r="X109" i="374"/>
  <c r="AL69" i="374"/>
  <c r="Y109" i="374"/>
  <c r="V64" i="374"/>
  <c r="AM69" i="374"/>
  <c r="S105" i="374"/>
  <c r="Z109" i="374"/>
  <c r="AN69" i="374"/>
  <c r="AM78" i="374"/>
  <c r="AN78" i="374"/>
  <c r="AG64" i="374"/>
  <c r="T73" i="374"/>
  <c r="AN105" i="374"/>
  <c r="AC107" i="374"/>
  <c r="V91" i="374"/>
  <c r="AE107" i="374"/>
  <c r="Z78" i="374"/>
  <c r="Y78" i="374"/>
  <c r="X78" i="374"/>
  <c r="V78" i="374"/>
  <c r="AF107" i="374"/>
  <c r="X91" i="374"/>
  <c r="O87" i="374"/>
  <c r="Y91" i="374"/>
  <c r="V105" i="374"/>
  <c r="Q87" i="374"/>
  <c r="O73" i="374"/>
  <c r="R87" i="374"/>
  <c r="X105" i="374"/>
  <c r="Y105" i="374"/>
  <c r="AJ64" i="374"/>
  <c r="T87" i="374"/>
  <c r="Z105" i="374"/>
  <c r="AG96" i="374"/>
  <c r="AF96" i="374"/>
  <c r="AE96" i="374"/>
  <c r="AC96" i="374"/>
  <c r="V87" i="374"/>
  <c r="AC105" i="374"/>
  <c r="O82" i="374"/>
  <c r="V100" i="374"/>
  <c r="AF105" i="374"/>
  <c r="S69" i="374"/>
  <c r="R69" i="374"/>
  <c r="Q82" i="374"/>
  <c r="X100" i="374"/>
  <c r="O69" i="374"/>
  <c r="R82" i="374"/>
  <c r="Y100" i="374"/>
  <c r="AC109" i="374"/>
  <c r="Q69" i="374"/>
  <c r="T96" i="374"/>
  <c r="S64" i="374"/>
  <c r="R64" i="374"/>
  <c r="Q64" i="374"/>
  <c r="Y96" i="374"/>
  <c r="X96" i="374"/>
  <c r="AN109" i="374"/>
  <c r="AM109" i="374"/>
  <c r="AL109" i="374"/>
  <c r="O64" i="374"/>
  <c r="Z96" i="374"/>
  <c r="X87" i="374"/>
  <c r="Y87" i="374"/>
  <c r="AE105" i="374"/>
  <c r="Z82" i="374"/>
  <c r="Y82" i="374"/>
  <c r="X82" i="374"/>
  <c r="AG100" i="374"/>
  <c r="AF100" i="374"/>
  <c r="AE100" i="374"/>
  <c r="V82" i="374"/>
  <c r="AC100" i="374"/>
  <c r="AA96" i="374"/>
  <c r="AJ69" i="374"/>
  <c r="V107" i="374"/>
  <c r="AJ107" i="374"/>
  <c r="AC91" i="374"/>
  <c r="V73" i="374"/>
  <c r="AJ105" i="374"/>
  <c r="AL107" i="374"/>
  <c r="AC87" i="374"/>
  <c r="AE91" i="374"/>
  <c r="AM107" i="374"/>
  <c r="X73" i="374"/>
  <c r="AF91" i="374"/>
  <c r="AL105" i="374"/>
  <c r="AA78" i="374"/>
  <c r="AF73" i="374"/>
  <c r="AJ82" i="374"/>
  <c r="AL87" i="374"/>
  <c r="AN91" i="374"/>
  <c r="R109" i="374"/>
  <c r="AC64" i="374"/>
  <c r="AE69" i="374"/>
  <c r="AG73" i="374"/>
  <c r="AM87" i="374"/>
  <c r="O105" i="374"/>
  <c r="Q107" i="374"/>
  <c r="S109" i="374"/>
  <c r="AC78" i="374"/>
  <c r="AJ91" i="374"/>
  <c r="AC73" i="374"/>
  <c r="AE78" i="374"/>
  <c r="O109" i="374"/>
  <c r="AF78" i="374"/>
  <c r="AJ87" i="374"/>
  <c r="AL91" i="374"/>
  <c r="AF69" i="374"/>
  <c r="AH73" i="374"/>
  <c r="AJ78" i="374"/>
  <c r="AL82" i="374"/>
  <c r="R107" i="374"/>
  <c r="T109" i="374"/>
  <c r="AG69" i="374"/>
  <c r="AM82" i="374"/>
  <c r="S107" i="374"/>
  <c r="AH44" i="374"/>
  <c r="AA48" i="374"/>
  <c r="T54" i="374"/>
  <c r="M115" i="374"/>
  <c r="T37" i="374"/>
  <c r="M58" i="374"/>
  <c r="T58" i="374"/>
  <c r="AA58" i="374"/>
  <c r="AE58" i="374"/>
  <c r="AF58" i="374"/>
  <c r="Y56" i="374"/>
  <c r="AG58" i="374"/>
  <c r="Z56" i="374"/>
  <c r="AH58" i="374"/>
  <c r="M53" i="374"/>
  <c r="O57" i="374"/>
  <c r="V58" i="374"/>
  <c r="Q56" i="374"/>
  <c r="R56" i="374"/>
  <c r="X58" i="374"/>
  <c r="S56" i="374"/>
  <c r="V57" i="374"/>
  <c r="Y58" i="374"/>
  <c r="X53" i="374"/>
  <c r="Y53" i="374"/>
  <c r="X57" i="374"/>
  <c r="Z53" i="374"/>
  <c r="V56" i="374"/>
  <c r="Y57" i="374"/>
  <c r="AH40" i="374"/>
  <c r="AA57" i="374"/>
  <c r="AJ56" i="374"/>
  <c r="AL56" i="374"/>
  <c r="AM56" i="374"/>
  <c r="AN56" i="374"/>
  <c r="AN52" i="374"/>
  <c r="S57" i="374"/>
  <c r="AC56" i="374"/>
  <c r="AM53" i="374"/>
  <c r="AN53" i="374"/>
  <c r="AF56" i="374"/>
  <c r="AL58" i="374"/>
  <c r="O58" i="374"/>
  <c r="Q58" i="374"/>
  <c r="R58" i="374"/>
  <c r="Q57" i="374"/>
  <c r="AJ53" i="374"/>
  <c r="AJ58" i="374"/>
  <c r="M52" i="374"/>
  <c r="M54" i="374"/>
  <c r="AG56" i="374"/>
  <c r="AM58" i="374"/>
  <c r="AL52" i="374"/>
  <c r="AM52" i="374"/>
  <c r="AC57" i="374"/>
  <c r="AE57" i="374"/>
  <c r="AF57" i="374"/>
  <c r="AJ52" i="374"/>
  <c r="O54" i="374"/>
  <c r="Q54" i="374"/>
  <c r="O53" i="374"/>
  <c r="R54" i="374"/>
  <c r="Q53" i="374"/>
  <c r="O52" i="374"/>
  <c r="R53" i="374"/>
  <c r="V54" i="374"/>
  <c r="Q52" i="374"/>
  <c r="R52" i="374"/>
  <c r="X54" i="374"/>
  <c r="Y54" i="374"/>
  <c r="T52" i="374"/>
  <c r="AF54" i="374"/>
  <c r="AE53" i="374"/>
  <c r="AF53" i="374"/>
  <c r="AJ54" i="374"/>
  <c r="AE52" i="374"/>
  <c r="AA40" i="374"/>
  <c r="AF52" i="374"/>
  <c r="AL54" i="374"/>
  <c r="AE54" i="374"/>
  <c r="Z52" i="374"/>
  <c r="AC52" i="374"/>
  <c r="AM54" i="374"/>
  <c r="V52" i="374"/>
  <c r="AC54" i="374"/>
  <c r="X52" i="374"/>
  <c r="AC53" i="374"/>
  <c r="T45" i="374"/>
  <c r="AH42" i="374"/>
  <c r="AA37" i="374"/>
  <c r="AA45" i="374"/>
  <c r="AA42" i="374"/>
  <c r="T49" i="374"/>
  <c r="AA38" i="374"/>
  <c r="M35" i="374"/>
  <c r="T46" i="374"/>
  <c r="AA49" i="374"/>
  <c r="M43" i="374"/>
  <c r="AA46" i="374"/>
  <c r="M42" i="374"/>
  <c r="AM48" i="374"/>
  <c r="AL48" i="374"/>
  <c r="AN48" i="374"/>
  <c r="AH30" i="374"/>
  <c r="AA51" i="374"/>
  <c r="M40" i="374"/>
  <c r="M45" i="374"/>
  <c r="M38" i="374"/>
  <c r="T38" i="374"/>
  <c r="AH45" i="374"/>
  <c r="AN47" i="374"/>
  <c r="T55" i="374"/>
  <c r="AH48" i="374"/>
  <c r="AL47" i="374"/>
  <c r="AH39" i="374"/>
  <c r="AA43" i="374"/>
  <c r="M44" i="374"/>
  <c r="AH46" i="374"/>
  <c r="T40" i="374"/>
  <c r="T44" i="374"/>
  <c r="M47" i="374"/>
  <c r="T34" i="374"/>
  <c r="T47" i="374"/>
  <c r="AM47" i="374"/>
  <c r="AA47" i="374"/>
  <c r="R38" i="374"/>
  <c r="Q44" i="374"/>
  <c r="S42" i="374"/>
  <c r="Z44" i="374"/>
  <c r="AC46" i="374"/>
  <c r="AE46" i="374"/>
  <c r="AF46" i="374"/>
  <c r="O44" i="374"/>
  <c r="S38" i="374"/>
  <c r="R44" i="374"/>
  <c r="M39" i="374"/>
  <c r="AN42" i="374"/>
  <c r="X43" i="374"/>
  <c r="Y43" i="374"/>
  <c r="Z43" i="374"/>
  <c r="AE49" i="374"/>
  <c r="AC47" i="374"/>
  <c r="AH37" i="374"/>
  <c r="X40" i="374"/>
  <c r="AH43" i="374"/>
  <c r="AG45" i="374"/>
  <c r="AG49" i="374"/>
  <c r="R45" i="374"/>
  <c r="S45" i="374"/>
  <c r="Y47" i="374"/>
  <c r="AC45" i="374"/>
  <c r="AE45" i="374"/>
  <c r="X47" i="374"/>
  <c r="Z47" i="374"/>
  <c r="AF49" i="374"/>
  <c r="M34" i="374"/>
  <c r="T42" i="374"/>
  <c r="AA44" i="374"/>
  <c r="AJ47" i="374"/>
  <c r="V42" i="374"/>
  <c r="AF44" i="374"/>
  <c r="AG44" i="374"/>
  <c r="AG37" i="374"/>
  <c r="R49" i="374"/>
  <c r="AC42" i="374"/>
  <c r="AG43" i="374"/>
  <c r="S49" i="374"/>
  <c r="AE42" i="374"/>
  <c r="AL44" i="374"/>
  <c r="O47" i="374"/>
  <c r="AF42" i="374"/>
  <c r="AJ43" i="374"/>
  <c r="AM44" i="374"/>
  <c r="S48" i="374"/>
  <c r="V49" i="374"/>
  <c r="T111" i="374"/>
  <c r="AN44" i="374"/>
  <c r="M46" i="374"/>
  <c r="Q47" i="374"/>
  <c r="T48" i="374"/>
  <c r="AL39" i="374"/>
  <c r="AJ45" i="374"/>
  <c r="AN39" i="374"/>
  <c r="O48" i="374"/>
  <c r="Q48" i="374"/>
  <c r="AL43" i="374"/>
  <c r="X49" i="374"/>
  <c r="Y40" i="374"/>
  <c r="AM43" i="374"/>
  <c r="O46" i="374"/>
  <c r="S47" i="374"/>
  <c r="V48" i="374"/>
  <c r="Y49" i="374"/>
  <c r="Z40" i="374"/>
  <c r="AJ42" i="374"/>
  <c r="O45" i="374"/>
  <c r="Q46" i="374"/>
  <c r="X48" i="374"/>
  <c r="AL42" i="374"/>
  <c r="R46" i="374"/>
  <c r="Y48" i="374"/>
  <c r="AM39" i="374"/>
  <c r="AF43" i="374"/>
  <c r="O43" i="374"/>
  <c r="V45" i="374"/>
  <c r="X46" i="374"/>
  <c r="AE48" i="374"/>
  <c r="AH49" i="374"/>
  <c r="X42" i="374"/>
  <c r="Z42" i="374"/>
  <c r="AN45" i="374"/>
  <c r="R43" i="374"/>
  <c r="X45" i="374"/>
  <c r="Z46" i="374"/>
  <c r="AG48" i="374"/>
  <c r="AJ49" i="374"/>
  <c r="Y46" i="374"/>
  <c r="O42" i="374"/>
  <c r="S43" i="374"/>
  <c r="V44" i="374"/>
  <c r="Y45" i="374"/>
  <c r="AE47" i="374"/>
  <c r="AC44" i="374"/>
  <c r="AF37" i="374"/>
  <c r="AE43" i="374"/>
  <c r="T43" i="374"/>
  <c r="AF47" i="374"/>
  <c r="AL49" i="374"/>
  <c r="AJ46" i="374"/>
  <c r="O49" i="374"/>
  <c r="AE37" i="374"/>
  <c r="AL46" i="374"/>
  <c r="AL45" i="374"/>
  <c r="AC48" i="374"/>
  <c r="Q42" i="374"/>
  <c r="X44" i="374"/>
  <c r="AM49" i="374"/>
  <c r="AM46" i="374"/>
  <c r="AA39" i="374"/>
  <c r="AM38" i="374"/>
  <c r="AJ37" i="374"/>
  <c r="AN38" i="374"/>
  <c r="O40" i="374"/>
  <c r="AL37" i="374"/>
  <c r="AM37" i="374"/>
  <c r="Q40" i="374"/>
  <c r="O39" i="374"/>
  <c r="R40" i="374"/>
  <c r="Q39" i="374"/>
  <c r="O38" i="374"/>
  <c r="R39" i="374"/>
  <c r="M37" i="374"/>
  <c r="T39" i="374"/>
  <c r="O37" i="374"/>
  <c r="AC40" i="374"/>
  <c r="AE40" i="374"/>
  <c r="AF40" i="374"/>
  <c r="AJ40" i="374"/>
  <c r="AE38" i="374"/>
  <c r="AL38" i="374"/>
  <c r="Q37" i="374"/>
  <c r="Y39" i="374"/>
  <c r="Z38" i="374"/>
  <c r="AF39" i="374"/>
  <c r="Z37" i="374"/>
  <c r="T178" i="374"/>
  <c r="AF38" i="374"/>
  <c r="AL40" i="374"/>
  <c r="AJ38" i="374"/>
  <c r="V39" i="374"/>
  <c r="X39" i="374"/>
  <c r="R37" i="374"/>
  <c r="X38" i="374"/>
  <c r="AC39" i="374"/>
  <c r="AE39" i="374"/>
  <c r="Y37" i="374"/>
  <c r="AG38" i="374"/>
  <c r="AM40" i="374"/>
  <c r="V38" i="374"/>
  <c r="V37" i="374"/>
  <c r="M165" i="374"/>
  <c r="AH180" i="374"/>
  <c r="AJ174" i="374"/>
  <c r="T180" i="374"/>
  <c r="AH115" i="374"/>
  <c r="AA180" i="374"/>
  <c r="R60" i="374"/>
  <c r="M55" i="374"/>
  <c r="AJ180" i="374"/>
  <c r="AN180" i="374"/>
  <c r="V115" i="374"/>
  <c r="AC33" i="374"/>
  <c r="X55" i="374"/>
  <c r="M32" i="374"/>
  <c r="Z55" i="374"/>
  <c r="X115" i="374"/>
  <c r="AF35" i="374"/>
  <c r="AE180" i="374"/>
  <c r="Y115" i="374"/>
  <c r="AA178" i="374"/>
  <c r="AH35" i="374"/>
  <c r="Z115" i="374"/>
  <c r="AN120" i="374"/>
  <c r="M29" i="374"/>
  <c r="AH165" i="374"/>
  <c r="AH178" i="374"/>
  <c r="AA32" i="374"/>
  <c r="AL111" i="374"/>
  <c r="AL174" i="374"/>
  <c r="AE51" i="374"/>
  <c r="V35" i="374"/>
  <c r="AG31" i="374"/>
  <c r="V55" i="374"/>
  <c r="M60" i="374"/>
  <c r="AA29" i="374"/>
  <c r="AE32" i="374"/>
  <c r="AH110" i="374"/>
  <c r="AA36" i="374"/>
  <c r="Q115" i="374"/>
  <c r="M51" i="374"/>
  <c r="M120" i="374"/>
  <c r="AC51" i="374"/>
  <c r="AG51" i="374"/>
  <c r="S60" i="374"/>
  <c r="AM180" i="374"/>
  <c r="T51" i="374"/>
  <c r="M111" i="374"/>
  <c r="AH31" i="374"/>
  <c r="AG35" i="374"/>
  <c r="AE29" i="374"/>
  <c r="AE165" i="374"/>
  <c r="Z34" i="374"/>
  <c r="AH29" i="374"/>
  <c r="AF165" i="374"/>
  <c r="M30" i="374"/>
  <c r="Q120" i="374"/>
  <c r="S178" i="374"/>
  <c r="AA30" i="374"/>
  <c r="AA33" i="374"/>
  <c r="AH120" i="374"/>
  <c r="AA169" i="374"/>
  <c r="M180" i="374"/>
  <c r="Q35" i="374"/>
  <c r="M36" i="374"/>
  <c r="R35" i="374"/>
  <c r="S35" i="374"/>
  <c r="AG33" i="374"/>
  <c r="O60" i="374"/>
  <c r="AN111" i="374"/>
  <c r="T35" i="374"/>
  <c r="T36" i="374"/>
  <c r="T60" i="374"/>
  <c r="T174" i="374"/>
  <c r="X35" i="374"/>
  <c r="AA31" i="374"/>
  <c r="AC35" i="374"/>
  <c r="AH36" i="374"/>
  <c r="AH160" i="374"/>
  <c r="AA174" i="374"/>
  <c r="AE35" i="374"/>
  <c r="AG55" i="374"/>
  <c r="AF55" i="374"/>
  <c r="AE55" i="374"/>
  <c r="AC55" i="374"/>
  <c r="AF34" i="374"/>
  <c r="AE34" i="374"/>
  <c r="AG34" i="374"/>
  <c r="AC34" i="374"/>
  <c r="AH33" i="374"/>
  <c r="AN33" i="374"/>
  <c r="AL33" i="374"/>
  <c r="AN169" i="374"/>
  <c r="AM169" i="374"/>
  <c r="AL169" i="374"/>
  <c r="AJ169" i="374"/>
  <c r="X160" i="374"/>
  <c r="T160" i="374"/>
  <c r="AC31" i="374"/>
  <c r="AG29" i="374"/>
  <c r="AF29" i="374"/>
  <c r="AG160" i="374"/>
  <c r="AF160" i="374"/>
  <c r="AC160" i="374"/>
  <c r="AJ34" i="374"/>
  <c r="AM35" i="374"/>
  <c r="S36" i="374"/>
  <c r="AL29" i="374"/>
  <c r="O174" i="374"/>
  <c r="AL178" i="374"/>
  <c r="AM178" i="374"/>
  <c r="AL34" i="374"/>
  <c r="V32" i="374"/>
  <c r="Q174" i="374"/>
  <c r="AN178" i="374"/>
  <c r="AM34" i="374"/>
  <c r="V36" i="374"/>
  <c r="AJ111" i="374"/>
  <c r="R174" i="374"/>
  <c r="V111" i="374"/>
  <c r="AJ115" i="374"/>
  <c r="O36" i="374"/>
  <c r="AJ35" i="374"/>
  <c r="X111" i="374"/>
  <c r="AL115" i="374"/>
  <c r="Q36" i="374"/>
  <c r="Y111" i="374"/>
  <c r="AM115" i="374"/>
  <c r="AL160" i="374"/>
  <c r="AL35" i="374"/>
  <c r="Y32" i="374"/>
  <c r="S174" i="374"/>
  <c r="X36" i="374"/>
  <c r="Y36" i="374"/>
  <c r="AM111" i="374"/>
  <c r="AE30" i="374"/>
  <c r="AJ165" i="374"/>
  <c r="AE36" i="374"/>
  <c r="AF30" i="374"/>
  <c r="X60" i="374"/>
  <c r="O115" i="374"/>
  <c r="AJ120" i="374"/>
  <c r="AF174" i="374"/>
  <c r="AC180" i="374"/>
  <c r="Q34" i="374"/>
  <c r="AF36" i="374"/>
  <c r="AG30" i="374"/>
  <c r="AA110" i="374"/>
  <c r="AN165" i="374"/>
  <c r="R34" i="374"/>
  <c r="AG36" i="374"/>
  <c r="AC174" i="374"/>
  <c r="AG180" i="374"/>
  <c r="Q29" i="374"/>
  <c r="Y33" i="374"/>
  <c r="AG110" i="374"/>
  <c r="M160" i="374"/>
  <c r="T169" i="374"/>
  <c r="V34" i="374"/>
  <c r="Y35" i="374"/>
  <c r="X33" i="374"/>
  <c r="AJ36" i="374"/>
  <c r="R29" i="374"/>
  <c r="AL36" i="374"/>
  <c r="O34" i="374"/>
  <c r="AC110" i="374"/>
  <c r="S29" i="374"/>
  <c r="X34" i="374"/>
  <c r="AM36" i="374"/>
  <c r="S115" i="374"/>
  <c r="X169" i="374"/>
  <c r="R178" i="374"/>
  <c r="Q32" i="374"/>
  <c r="O30" i="374"/>
  <c r="Q30" i="374"/>
  <c r="R30" i="374"/>
  <c r="AE31" i="374"/>
  <c r="AG32" i="374"/>
  <c r="AE110" i="374"/>
  <c r="AL120" i="374"/>
  <c r="AN160" i="374"/>
  <c r="R180" i="374"/>
  <c r="AH32" i="374"/>
  <c r="AJ33" i="374"/>
  <c r="M169" i="374"/>
  <c r="Q178" i="374"/>
  <c r="S180" i="374"/>
  <c r="AM31" i="374"/>
  <c r="Q51" i="374"/>
  <c r="S55" i="374"/>
  <c r="AM110" i="374"/>
  <c r="R165" i="374"/>
  <c r="V174" i="374"/>
  <c r="X178" i="374"/>
  <c r="Z180" i="374"/>
  <c r="AJ29" i="374"/>
  <c r="AL30" i="374"/>
  <c r="AN31" i="374"/>
  <c r="R51" i="374"/>
  <c r="V60" i="374"/>
  <c r="AN110" i="374"/>
  <c r="O120" i="374"/>
  <c r="Q160" i="374"/>
  <c r="S165" i="374"/>
  <c r="Y178" i="374"/>
  <c r="AM30" i="374"/>
  <c r="M33" i="374"/>
  <c r="S51" i="374"/>
  <c r="R160" i="374"/>
  <c r="T165" i="374"/>
  <c r="V169" i="374"/>
  <c r="X174" i="374"/>
  <c r="Z178" i="374"/>
  <c r="AM29" i="374"/>
  <c r="O33" i="374"/>
  <c r="Y60" i="374"/>
  <c r="R120" i="374"/>
  <c r="V165" i="374"/>
  <c r="Z174" i="374"/>
  <c r="V51" i="374"/>
  <c r="O111" i="374"/>
  <c r="Y169" i="374"/>
  <c r="AC178" i="374"/>
  <c r="M31" i="374"/>
  <c r="O32" i="374"/>
  <c r="Q33" i="374"/>
  <c r="AA60" i="374"/>
  <c r="M110" i="374"/>
  <c r="T120" i="374"/>
  <c r="V160" i="374"/>
  <c r="X165" i="374"/>
  <c r="AJ32" i="374"/>
  <c r="O169" i="374"/>
  <c r="O55" i="374"/>
  <c r="AJ31" i="374"/>
  <c r="AL32" i="374"/>
  <c r="AJ110" i="374"/>
  <c r="O165" i="374"/>
  <c r="Q169" i="374"/>
  <c r="AM32" i="374"/>
  <c r="Q55" i="374"/>
  <c r="R169" i="374"/>
  <c r="X180" i="374"/>
  <c r="AJ30" i="374"/>
  <c r="O160" i="374"/>
  <c r="Y180" i="374"/>
  <c r="R32" i="374"/>
  <c r="T33" i="374"/>
  <c r="Z51" i="374"/>
  <c r="S111" i="374"/>
  <c r="Y160" i="374"/>
  <c r="AA165" i="374"/>
  <c r="AC169" i="374"/>
  <c r="AE174" i="374"/>
  <c r="AG178" i="374"/>
  <c r="Q31" i="374"/>
  <c r="AE60" i="374"/>
  <c r="Q110" i="374"/>
  <c r="X120" i="374"/>
  <c r="Z160" i="374"/>
  <c r="R31" i="374"/>
  <c r="T32" i="374"/>
  <c r="V33" i="374"/>
  <c r="AF60" i="374"/>
  <c r="R110" i="374"/>
  <c r="Y120" i="374"/>
  <c r="AA160" i="374"/>
  <c r="AC165" i="374"/>
  <c r="AE169" i="374"/>
  <c r="S31" i="374"/>
  <c r="AG60" i="374"/>
  <c r="S110" i="374"/>
  <c r="Z120" i="374"/>
  <c r="AF169" i="374"/>
  <c r="AH174" i="374"/>
  <c r="S33" i="374"/>
  <c r="T31" i="374"/>
  <c r="AH60" i="374"/>
  <c r="T110" i="374"/>
  <c r="AA120" i="374"/>
  <c r="Y51" i="374"/>
  <c r="Z165" i="374"/>
  <c r="T30" i="374"/>
  <c r="V31" i="374"/>
  <c r="X32" i="374"/>
  <c r="AH55" i="374"/>
  <c r="AJ60" i="374"/>
  <c r="V110" i="374"/>
  <c r="AA115" i="374"/>
  <c r="AC120" i="374"/>
  <c r="AE160" i="374"/>
  <c r="AF178" i="374"/>
  <c r="T29" i="374"/>
  <c r="V30" i="374"/>
  <c r="X31" i="374"/>
  <c r="AH51" i="374"/>
  <c r="AJ55" i="374"/>
  <c r="AL60" i="374"/>
  <c r="X110" i="374"/>
  <c r="AA111" i="374"/>
  <c r="AC115" i="374"/>
  <c r="AE120" i="374"/>
  <c r="AM174" i="374"/>
  <c r="R111" i="374"/>
  <c r="Y31" i="374"/>
  <c r="AM60" i="374"/>
  <c r="Y110" i="374"/>
  <c r="AF120" i="374"/>
  <c r="V29" i="374"/>
  <c r="X30" i="374"/>
  <c r="AJ51" i="374"/>
  <c r="AL55" i="374"/>
  <c r="AC111" i="374"/>
  <c r="AE115" i="374"/>
  <c r="Y30" i="374"/>
  <c r="AC32" i="374"/>
  <c r="AE33" i="374"/>
  <c r="AM55" i="374"/>
  <c r="AF115" i="374"/>
  <c r="AJ160" i="374"/>
  <c r="AL165" i="374"/>
  <c r="X29" i="374"/>
  <c r="AL51" i="374"/>
  <c r="AE111" i="374"/>
  <c r="M178" i="374"/>
  <c r="O180" i="374"/>
  <c r="Y29" i="374"/>
  <c r="AM51" i="374"/>
  <c r="AF111" i="374"/>
  <c r="AN50" i="361"/>
  <c r="AN47" i="361"/>
  <c r="AG44" i="361"/>
  <c r="Y58" i="363"/>
  <c r="V58" i="363"/>
  <c r="AL62" i="361"/>
  <c r="X34" i="361"/>
  <c r="R49" i="361"/>
  <c r="R47" i="363"/>
  <c r="AA52" i="363"/>
  <c r="O70" i="361"/>
  <c r="AM77" i="371"/>
  <c r="M67" i="362"/>
  <c r="AH61" i="370"/>
  <c r="V39" i="361"/>
  <c r="V46" i="363"/>
  <c r="Q73" i="361"/>
  <c r="AL68" i="363"/>
  <c r="AL49" i="352"/>
  <c r="AH28" i="361"/>
  <c r="R32" i="361"/>
  <c r="X51" i="372"/>
  <c r="AA48" i="373"/>
  <c r="V74" i="370"/>
  <c r="AC48" i="373"/>
  <c r="AM75" i="371"/>
  <c r="AC51" i="372"/>
  <c r="X74" i="370"/>
  <c r="Y74" i="370"/>
  <c r="V48" i="372"/>
  <c r="AF51" i="372"/>
  <c r="AH51" i="372"/>
  <c r="AA71" i="370"/>
  <c r="AN51" i="372"/>
  <c r="AC49" i="373"/>
  <c r="Q46" i="373"/>
  <c r="Y38" i="363"/>
  <c r="AF47" i="363"/>
  <c r="Z51" i="363"/>
  <c r="Q75" i="370"/>
  <c r="AF48" i="361"/>
  <c r="M77" i="371"/>
  <c r="S46" i="373"/>
  <c r="AG49" i="373"/>
  <c r="AH49" i="373"/>
  <c r="AE47" i="363"/>
  <c r="T41" i="361"/>
  <c r="AL76" i="365"/>
  <c r="AA38" i="373"/>
  <c r="Y46" i="373"/>
  <c r="AH38" i="373"/>
  <c r="T46" i="373"/>
  <c r="Q49" i="373"/>
  <c r="AF49" i="373"/>
  <c r="R49" i="373"/>
  <c r="V46" i="373"/>
  <c r="AH48" i="373"/>
  <c r="O46" i="373"/>
  <c r="X46" i="373"/>
  <c r="T47" i="373"/>
  <c r="X49" i="373"/>
  <c r="AA46" i="373"/>
  <c r="AM46" i="373"/>
  <c r="V47" i="373"/>
  <c r="AG38" i="373"/>
  <c r="X47" i="373"/>
  <c r="AM48" i="373"/>
  <c r="AL48" i="373"/>
  <c r="AE46" i="373"/>
  <c r="Y47" i="373"/>
  <c r="AE48" i="373"/>
  <c r="M49" i="373"/>
  <c r="Y49" i="373"/>
  <c r="AF46" i="373"/>
  <c r="R47" i="373"/>
  <c r="AF48" i="373"/>
  <c r="Z49" i="373"/>
  <c r="AN46" i="373"/>
  <c r="AG46" i="373"/>
  <c r="S47" i="373"/>
  <c r="AA47" i="373"/>
  <c r="V48" i="373"/>
  <c r="AN49" i="373"/>
  <c r="O48" i="373"/>
  <c r="R46" i="373"/>
  <c r="AH46" i="373"/>
  <c r="M47" i="373"/>
  <c r="AC47" i="373"/>
  <c r="X48" i="373"/>
  <c r="AN48" i="373"/>
  <c r="S49" i="373"/>
  <c r="AA49" i="373"/>
  <c r="AJ47" i="373"/>
  <c r="AH35" i="373"/>
  <c r="AL47" i="373"/>
  <c r="Q48" i="373"/>
  <c r="Y48" i="373"/>
  <c r="T49" i="373"/>
  <c r="AJ49" i="373"/>
  <c r="AJ46" i="373"/>
  <c r="O47" i="373"/>
  <c r="AE47" i="373"/>
  <c r="AM47" i="373"/>
  <c r="R48" i="373"/>
  <c r="Z48" i="373"/>
  <c r="AF47" i="373"/>
  <c r="AN47" i="373"/>
  <c r="S48" i="373"/>
  <c r="AL49" i="373"/>
  <c r="S40" i="373"/>
  <c r="AA39" i="373"/>
  <c r="AF39" i="373"/>
  <c r="AG39" i="373"/>
  <c r="AL35" i="373"/>
  <c r="AN35" i="373"/>
  <c r="AC38" i="373"/>
  <c r="R40" i="373"/>
  <c r="Z38" i="373"/>
  <c r="T31" i="373"/>
  <c r="Y31" i="373"/>
  <c r="AC33" i="373"/>
  <c r="AF33" i="373"/>
  <c r="AH39" i="373"/>
  <c r="R33" i="373"/>
  <c r="AL38" i="373"/>
  <c r="Y39" i="373"/>
  <c r="AM38" i="373"/>
  <c r="Z39" i="373"/>
  <c r="AJ35" i="373"/>
  <c r="AE38" i="373"/>
  <c r="AN38" i="373"/>
  <c r="AA33" i="373"/>
  <c r="AA37" i="373"/>
  <c r="V38" i="373"/>
  <c r="M39" i="373"/>
  <c r="AH30" i="373"/>
  <c r="X31" i="373"/>
  <c r="R34" i="373"/>
  <c r="AG43" i="373"/>
  <c r="S50" i="373"/>
  <c r="AM50" i="373"/>
  <c r="M37" i="373"/>
  <c r="AA40" i="373"/>
  <c r="O37" i="373"/>
  <c r="AC40" i="373"/>
  <c r="Y33" i="373"/>
  <c r="M34" i="373"/>
  <c r="Z43" i="373"/>
  <c r="R37" i="373"/>
  <c r="Q39" i="373"/>
  <c r="AN39" i="373"/>
  <c r="V40" i="373"/>
  <c r="AG40" i="373"/>
  <c r="AM42" i="373"/>
  <c r="S37" i="373"/>
  <c r="R39" i="373"/>
  <c r="AC39" i="373"/>
  <c r="AH40" i="373"/>
  <c r="M33" i="373"/>
  <c r="O34" i="373"/>
  <c r="S42" i="373"/>
  <c r="AN42" i="373"/>
  <c r="T37" i="373"/>
  <c r="S39" i="373"/>
  <c r="Y40" i="373"/>
  <c r="AF43" i="373"/>
  <c r="AL50" i="373"/>
  <c r="Z40" i="373"/>
  <c r="AN30" i="373"/>
  <c r="AA31" i="373"/>
  <c r="AA42" i="373"/>
  <c r="Z37" i="373"/>
  <c r="AH37" i="373"/>
  <c r="M38" i="373"/>
  <c r="X39" i="373"/>
  <c r="Q40" i="373"/>
  <c r="O29" i="373"/>
  <c r="AJ34" i="373"/>
  <c r="AJ37" i="373"/>
  <c r="O38" i="373"/>
  <c r="AF31" i="373"/>
  <c r="AF42" i="373"/>
  <c r="S43" i="373"/>
  <c r="AC37" i="373"/>
  <c r="X38" i="373"/>
  <c r="T40" i="373"/>
  <c r="AJ40" i="373"/>
  <c r="S29" i="373"/>
  <c r="AJ30" i="373"/>
  <c r="AG31" i="373"/>
  <c r="AH33" i="373"/>
  <c r="T34" i="373"/>
  <c r="V50" i="373"/>
  <c r="V37" i="373"/>
  <c r="AL37" i="373"/>
  <c r="Q38" i="373"/>
  <c r="Y38" i="373"/>
  <c r="T39" i="373"/>
  <c r="AJ39" i="373"/>
  <c r="M40" i="373"/>
  <c r="AE37" i="373"/>
  <c r="AM37" i="373"/>
  <c r="R38" i="373"/>
  <c r="AL40" i="373"/>
  <c r="AL30" i="373"/>
  <c r="Z33" i="373"/>
  <c r="X37" i="373"/>
  <c r="AF37" i="373"/>
  <c r="AL39" i="373"/>
  <c r="AE40" i="373"/>
  <c r="AM40" i="373"/>
  <c r="V35" i="373"/>
  <c r="S34" i="373"/>
  <c r="AJ29" i="373"/>
  <c r="AC30" i="373"/>
  <c r="AC35" i="373"/>
  <c r="T42" i="373"/>
  <c r="O44" i="373"/>
  <c r="AC50" i="373"/>
  <c r="T29" i="373"/>
  <c r="AE30" i="373"/>
  <c r="Z31" i="373"/>
  <c r="Q33" i="373"/>
  <c r="AE35" i="373"/>
  <c r="V42" i="373"/>
  <c r="AE42" i="373"/>
  <c r="M43" i="373"/>
  <c r="Y43" i="373"/>
  <c r="AH43" i="373"/>
  <c r="R44" i="373"/>
  <c r="AJ44" i="373"/>
  <c r="AE50" i="373"/>
  <c r="AM31" i="373"/>
  <c r="S44" i="373"/>
  <c r="X50" i="373"/>
  <c r="AF50" i="373"/>
  <c r="AN31" i="373"/>
  <c r="S33" i="373"/>
  <c r="O42" i="373"/>
  <c r="X42" i="373"/>
  <c r="AG42" i="373"/>
  <c r="AA43" i="373"/>
  <c r="T44" i="373"/>
  <c r="O50" i="373"/>
  <c r="Y50" i="373"/>
  <c r="AG50" i="373"/>
  <c r="Y42" i="373"/>
  <c r="Q43" i="373"/>
  <c r="Z50" i="373"/>
  <c r="AE31" i="373"/>
  <c r="AG33" i="373"/>
  <c r="Q42" i="373"/>
  <c r="R43" i="373"/>
  <c r="AC43" i="373"/>
  <c r="M44" i="373"/>
  <c r="R50" i="373"/>
  <c r="V30" i="373"/>
  <c r="O31" i="373"/>
  <c r="R29" i="373"/>
  <c r="Q31" i="373"/>
  <c r="M29" i="373"/>
  <c r="AA29" i="373"/>
  <c r="M30" i="373"/>
  <c r="AA34" i="373"/>
  <c r="M35" i="373"/>
  <c r="AA44" i="373"/>
  <c r="V29" i="373"/>
  <c r="AL29" i="373"/>
  <c r="X30" i="373"/>
  <c r="AF30" i="373"/>
  <c r="R31" i="373"/>
  <c r="AH31" i="373"/>
  <c r="T33" i="373"/>
  <c r="AJ33" i="373"/>
  <c r="V34" i="373"/>
  <c r="AL34" i="373"/>
  <c r="X35" i="373"/>
  <c r="AF35" i="373"/>
  <c r="R42" i="373"/>
  <c r="AH42" i="373"/>
  <c r="T43" i="373"/>
  <c r="AJ43" i="373"/>
  <c r="V44" i="373"/>
  <c r="AL44" i="373"/>
  <c r="AN50" i="373"/>
  <c r="AC44" i="373"/>
  <c r="AE29" i="373"/>
  <c r="AM29" i="373"/>
  <c r="Q30" i="373"/>
  <c r="Y30" i="373"/>
  <c r="AG30" i="373"/>
  <c r="S31" i="373"/>
  <c r="AE34" i="373"/>
  <c r="AM34" i="373"/>
  <c r="Q35" i="373"/>
  <c r="Y35" i="373"/>
  <c r="AG35" i="373"/>
  <c r="AE44" i="373"/>
  <c r="AM44" i="373"/>
  <c r="O35" i="373"/>
  <c r="X29" i="373"/>
  <c r="AF29" i="373"/>
  <c r="AN29" i="373"/>
  <c r="R30" i="373"/>
  <c r="Z30" i="373"/>
  <c r="AJ31" i="373"/>
  <c r="V33" i="373"/>
  <c r="AL33" i="373"/>
  <c r="X34" i="373"/>
  <c r="AF34" i="373"/>
  <c r="AN34" i="373"/>
  <c r="R35" i="373"/>
  <c r="Z35" i="373"/>
  <c r="AJ42" i="373"/>
  <c r="V43" i="373"/>
  <c r="AL43" i="373"/>
  <c r="X44" i="373"/>
  <c r="AF44" i="373"/>
  <c r="AN44" i="373"/>
  <c r="AC29" i="373"/>
  <c r="AC34" i="373"/>
  <c r="Y29" i="373"/>
  <c r="S30" i="373"/>
  <c r="AM33" i="373"/>
  <c r="Y34" i="373"/>
  <c r="AM43" i="373"/>
  <c r="Y44" i="373"/>
  <c r="Q50" i="373"/>
  <c r="AH50" i="373"/>
  <c r="AH43" i="372"/>
  <c r="X48" i="372"/>
  <c r="AJ50" i="372"/>
  <c r="M47" i="372"/>
  <c r="Y48" i="372"/>
  <c r="Z51" i="372"/>
  <c r="T49" i="372"/>
  <c r="Z36" i="372"/>
  <c r="AL51" i="372"/>
  <c r="T47" i="372"/>
  <c r="AF48" i="372"/>
  <c r="AG48" i="372"/>
  <c r="AE51" i="372"/>
  <c r="M44" i="372"/>
  <c r="AA49" i="372"/>
  <c r="M50" i="372"/>
  <c r="AA52" i="372"/>
  <c r="AC52" i="372"/>
  <c r="AA48" i="372"/>
  <c r="V49" i="372"/>
  <c r="AF49" i="372"/>
  <c r="T50" i="372"/>
  <c r="AL50" i="372"/>
  <c r="AL48" i="372"/>
  <c r="AG49" i="372"/>
  <c r="AG52" i="372"/>
  <c r="AC48" i="372"/>
  <c r="AM48" i="372"/>
  <c r="X49" i="372"/>
  <c r="AH49" i="372"/>
  <c r="O51" i="372"/>
  <c r="AH52" i="372"/>
  <c r="AN40" i="372"/>
  <c r="AN48" i="372"/>
  <c r="Y49" i="372"/>
  <c r="Y52" i="372"/>
  <c r="T39" i="372"/>
  <c r="AH44" i="372"/>
  <c r="AA47" i="372"/>
  <c r="Z52" i="372"/>
  <c r="Q49" i="372"/>
  <c r="Q52" i="372"/>
  <c r="R49" i="372"/>
  <c r="Q51" i="372"/>
  <c r="R52" i="372"/>
  <c r="S47" i="372"/>
  <c r="S49" i="372"/>
  <c r="S52" i="372"/>
  <c r="M52" i="372"/>
  <c r="AJ47" i="372"/>
  <c r="R47" i="372"/>
  <c r="Z47" i="372"/>
  <c r="AH47" i="372"/>
  <c r="M48" i="372"/>
  <c r="AN49" i="372"/>
  <c r="S50" i="372"/>
  <c r="AA50" i="372"/>
  <c r="AC47" i="372"/>
  <c r="V50" i="372"/>
  <c r="T52" i="372"/>
  <c r="AJ52" i="372"/>
  <c r="AC50" i="372"/>
  <c r="V31" i="372"/>
  <c r="AN31" i="372"/>
  <c r="X37" i="372"/>
  <c r="V47" i="372"/>
  <c r="AL47" i="372"/>
  <c r="Q48" i="372"/>
  <c r="AJ49" i="372"/>
  <c r="O50" i="372"/>
  <c r="AE50" i="372"/>
  <c r="AM50" i="372"/>
  <c r="R51" i="372"/>
  <c r="AE36" i="372"/>
  <c r="O47" i="372"/>
  <c r="AE47" i="372"/>
  <c r="AM47" i="372"/>
  <c r="R48" i="372"/>
  <c r="Z48" i="372"/>
  <c r="AH48" i="372"/>
  <c r="M49" i="372"/>
  <c r="AC49" i="372"/>
  <c r="X50" i="372"/>
  <c r="AF50" i="372"/>
  <c r="AN50" i="372"/>
  <c r="S51" i="372"/>
  <c r="V52" i="372"/>
  <c r="AL52" i="372"/>
  <c r="O48" i="372"/>
  <c r="X31" i="372"/>
  <c r="X47" i="372"/>
  <c r="AF47" i="372"/>
  <c r="AL49" i="372"/>
  <c r="Q50" i="372"/>
  <c r="Y50" i="372"/>
  <c r="AE52" i="372"/>
  <c r="AM52" i="372"/>
  <c r="Z31" i="372"/>
  <c r="M45" i="372"/>
  <c r="T42" i="372"/>
  <c r="AM30" i="372"/>
  <c r="AH29" i="372"/>
  <c r="T31" i="372"/>
  <c r="AH31" i="372"/>
  <c r="X32" i="372"/>
  <c r="AG36" i="372"/>
  <c r="AA37" i="372"/>
  <c r="T40" i="372"/>
  <c r="AE42" i="372"/>
  <c r="Q43" i="372"/>
  <c r="Z32" i="372"/>
  <c r="AG42" i="372"/>
  <c r="S43" i="372"/>
  <c r="T45" i="372"/>
  <c r="AL30" i="372"/>
  <c r="AH33" i="372"/>
  <c r="AN42" i="372"/>
  <c r="AA43" i="372"/>
  <c r="Z39" i="372"/>
  <c r="M39" i="372"/>
  <c r="AN30" i="372"/>
  <c r="Y32" i="372"/>
  <c r="AH35" i="372"/>
  <c r="AH36" i="372"/>
  <c r="Y37" i="372"/>
  <c r="M40" i="372"/>
  <c r="AH40" i="372"/>
  <c r="AF42" i="372"/>
  <c r="AG53" i="372"/>
  <c r="AJ35" i="372"/>
  <c r="AJ40" i="372"/>
  <c r="Z33" i="372"/>
  <c r="Y53" i="372"/>
  <c r="AF31" i="372"/>
  <c r="T32" i="372"/>
  <c r="AG32" i="372"/>
  <c r="AA33" i="372"/>
  <c r="AM35" i="372"/>
  <c r="AF37" i="372"/>
  <c r="R39" i="372"/>
  <c r="AH39" i="372"/>
  <c r="AL40" i="372"/>
  <c r="AL42" i="372"/>
  <c r="T43" i="372"/>
  <c r="AA44" i="372"/>
  <c r="AG31" i="372"/>
  <c r="AN35" i="372"/>
  <c r="AG37" i="372"/>
  <c r="S39" i="372"/>
  <c r="AM42" i="372"/>
  <c r="AN43" i="372"/>
  <c r="AA53" i="372"/>
  <c r="M35" i="372"/>
  <c r="Z37" i="372"/>
  <c r="T36" i="372"/>
  <c r="T37" i="372"/>
  <c r="T35" i="372"/>
  <c r="X36" i="372"/>
  <c r="O53" i="372"/>
  <c r="V42" i="372"/>
  <c r="Z44" i="372"/>
  <c r="Q37" i="372"/>
  <c r="AF43" i="372"/>
  <c r="Q53" i="372"/>
  <c r="AA29" i="372"/>
  <c r="M30" i="372"/>
  <c r="AH30" i="372"/>
  <c r="AJ31" i="372"/>
  <c r="S32" i="372"/>
  <c r="AA32" i="372"/>
  <c r="AC33" i="372"/>
  <c r="O35" i="372"/>
  <c r="R37" i="372"/>
  <c r="AN37" i="372"/>
  <c r="X42" i="372"/>
  <c r="AH42" i="372"/>
  <c r="AG43" i="372"/>
  <c r="AL45" i="372"/>
  <c r="R53" i="372"/>
  <c r="AC53" i="372"/>
  <c r="Z29" i="372"/>
  <c r="AL36" i="372"/>
  <c r="S37" i="372"/>
  <c r="Y42" i="372"/>
  <c r="X43" i="372"/>
  <c r="R44" i="372"/>
  <c r="AM45" i="372"/>
  <c r="S53" i="372"/>
  <c r="V43" i="372"/>
  <c r="AC29" i="372"/>
  <c r="AL31" i="372"/>
  <c r="AM36" i="372"/>
  <c r="Y43" i="372"/>
  <c r="S44" i="372"/>
  <c r="AE53" i="372"/>
  <c r="AN32" i="372"/>
  <c r="AJ36" i="372"/>
  <c r="T30" i="372"/>
  <c r="AE31" i="372"/>
  <c r="AF32" i="372"/>
  <c r="AF36" i="372"/>
  <c r="AA39" i="372"/>
  <c r="R43" i="372"/>
  <c r="T44" i="372"/>
  <c r="M29" i="372"/>
  <c r="M33" i="372"/>
  <c r="R29" i="372"/>
  <c r="O30" i="372"/>
  <c r="R33" i="372"/>
  <c r="S29" i="372"/>
  <c r="Q32" i="372"/>
  <c r="S33" i="372"/>
  <c r="R32" i="372"/>
  <c r="AC30" i="372"/>
  <c r="O31" i="372"/>
  <c r="AC35" i="372"/>
  <c r="O36" i="372"/>
  <c r="AC40" i="372"/>
  <c r="O42" i="372"/>
  <c r="AC45" i="372"/>
  <c r="T29" i="372"/>
  <c r="AJ29" i="372"/>
  <c r="V30" i="372"/>
  <c r="AH32" i="372"/>
  <c r="T33" i="372"/>
  <c r="AJ33" i="372"/>
  <c r="V35" i="372"/>
  <c r="AH37" i="372"/>
  <c r="AJ39" i="372"/>
  <c r="V40" i="372"/>
  <c r="AJ44" i="372"/>
  <c r="V45" i="372"/>
  <c r="AL53" i="372"/>
  <c r="AJ53" i="372"/>
  <c r="AE30" i="372"/>
  <c r="Q31" i="372"/>
  <c r="AE35" i="372"/>
  <c r="Q36" i="372"/>
  <c r="AC39" i="372"/>
  <c r="O40" i="372"/>
  <c r="AE40" i="372"/>
  <c r="Q42" i="372"/>
  <c r="AC44" i="372"/>
  <c r="O45" i="372"/>
  <c r="AE45" i="372"/>
  <c r="V29" i="372"/>
  <c r="AL29" i="372"/>
  <c r="X30" i="372"/>
  <c r="AF30" i="372"/>
  <c r="R31" i="372"/>
  <c r="AJ32" i="372"/>
  <c r="V33" i="372"/>
  <c r="AL33" i="372"/>
  <c r="X35" i="372"/>
  <c r="AF35" i="372"/>
  <c r="R36" i="372"/>
  <c r="AJ37" i="372"/>
  <c r="V39" i="372"/>
  <c r="AL39" i="372"/>
  <c r="X40" i="372"/>
  <c r="AF40" i="372"/>
  <c r="R42" i="372"/>
  <c r="AJ43" i="372"/>
  <c r="V44" i="372"/>
  <c r="AL44" i="372"/>
  <c r="X45" i="372"/>
  <c r="AF45" i="372"/>
  <c r="AM53" i="372"/>
  <c r="O29" i="372"/>
  <c r="AE29" i="372"/>
  <c r="AM29" i="372"/>
  <c r="Q30" i="372"/>
  <c r="Y30" i="372"/>
  <c r="AG30" i="372"/>
  <c r="S31" i="372"/>
  <c r="AA31" i="372"/>
  <c r="M32" i="372"/>
  <c r="AC32" i="372"/>
  <c r="O33" i="372"/>
  <c r="AE33" i="372"/>
  <c r="AM33" i="372"/>
  <c r="Q35" i="372"/>
  <c r="Y35" i="372"/>
  <c r="AG35" i="372"/>
  <c r="S36" i="372"/>
  <c r="AA36" i="372"/>
  <c r="M37" i="372"/>
  <c r="AC37" i="372"/>
  <c r="O39" i="372"/>
  <c r="AE39" i="372"/>
  <c r="AM39" i="372"/>
  <c r="Q40" i="372"/>
  <c r="Y40" i="372"/>
  <c r="AG40" i="372"/>
  <c r="S42" i="372"/>
  <c r="AA42" i="372"/>
  <c r="M43" i="372"/>
  <c r="AC43" i="372"/>
  <c r="O44" i="372"/>
  <c r="AE44" i="372"/>
  <c r="AM44" i="372"/>
  <c r="Q45" i="372"/>
  <c r="Y45" i="372"/>
  <c r="AG45" i="372"/>
  <c r="V53" i="372"/>
  <c r="T53" i="372"/>
  <c r="AN53" i="372"/>
  <c r="X29" i="372"/>
  <c r="AF29" i="372"/>
  <c r="R30" i="372"/>
  <c r="AL32" i="372"/>
  <c r="X33" i="372"/>
  <c r="AF33" i="372"/>
  <c r="R35" i="372"/>
  <c r="AL37" i="372"/>
  <c r="X39" i="372"/>
  <c r="AF39" i="372"/>
  <c r="R40" i="372"/>
  <c r="AL43" i="372"/>
  <c r="X44" i="372"/>
  <c r="AF44" i="372"/>
  <c r="R45" i="372"/>
  <c r="AJ45" i="372"/>
  <c r="AH45" i="372"/>
  <c r="X53" i="372"/>
  <c r="X31" i="361"/>
  <c r="Q32" i="361"/>
  <c r="AC48" i="361"/>
  <c r="AN54" i="361"/>
  <c r="AA65" i="361"/>
  <c r="AG47" i="363"/>
  <c r="Z48" i="363"/>
  <c r="M56" i="363"/>
  <c r="AA80" i="365"/>
  <c r="AH29" i="367"/>
  <c r="S75" i="371"/>
  <c r="AA78" i="371"/>
  <c r="T33" i="361"/>
  <c r="AH36" i="361"/>
  <c r="V41" i="361"/>
  <c r="AH48" i="361"/>
  <c r="AG52" i="361"/>
  <c r="AJ58" i="361"/>
  <c r="AA62" i="361"/>
  <c r="AC67" i="361"/>
  <c r="S70" i="361"/>
  <c r="AJ42" i="363"/>
  <c r="V79" i="365"/>
  <c r="AE60" i="370"/>
  <c r="AA74" i="370"/>
  <c r="T75" i="370"/>
  <c r="M75" i="371"/>
  <c r="AA75" i="371"/>
  <c r="T76" i="371"/>
  <c r="AC77" i="371"/>
  <c r="AN77" i="371"/>
  <c r="AF78" i="371"/>
  <c r="AA79" i="371"/>
  <c r="AH80" i="371"/>
  <c r="AA81" i="371"/>
  <c r="Z28" i="361"/>
  <c r="M36" i="361"/>
  <c r="Q40" i="361"/>
  <c r="AH40" i="361"/>
  <c r="Q43" i="361"/>
  <c r="M45" i="361"/>
  <c r="Z50" i="361"/>
  <c r="M52" i="361"/>
  <c r="R57" i="361"/>
  <c r="AH60" i="361"/>
  <c r="T70" i="361"/>
  <c r="AF73" i="361"/>
  <c r="AM60" i="363"/>
  <c r="AH62" i="363"/>
  <c r="AA67" i="363"/>
  <c r="S69" i="363"/>
  <c r="AM71" i="363"/>
  <c r="Q80" i="365"/>
  <c r="M38" i="367"/>
  <c r="AH55" i="367"/>
  <c r="M51" i="368"/>
  <c r="M46" i="369"/>
  <c r="AG78" i="371"/>
  <c r="R40" i="361"/>
  <c r="AL58" i="361"/>
  <c r="AG67" i="361"/>
  <c r="Y79" i="365"/>
  <c r="R80" i="365"/>
  <c r="M59" i="369"/>
  <c r="AE77" i="371"/>
  <c r="X80" i="371"/>
  <c r="S40" i="361"/>
  <c r="M53" i="361"/>
  <c r="AJ54" i="361"/>
  <c r="AM76" i="365"/>
  <c r="AA75" i="370"/>
  <c r="Q75" i="371"/>
  <c r="Z76" i="371"/>
  <c r="AF77" i="371"/>
  <c r="Y80" i="371"/>
  <c r="Y65" i="361"/>
  <c r="M59" i="362"/>
  <c r="AH36" i="363"/>
  <c r="X48" i="363"/>
  <c r="AA34" i="367"/>
  <c r="AN61" i="370"/>
  <c r="AA73" i="370"/>
  <c r="R75" i="371"/>
  <c r="Z80" i="371"/>
  <c r="AC75" i="371"/>
  <c r="S79" i="371"/>
  <c r="Q81" i="371"/>
  <c r="X78" i="371"/>
  <c r="AH78" i="371"/>
  <c r="R81" i="371"/>
  <c r="AC81" i="371"/>
  <c r="AE75" i="371"/>
  <c r="R76" i="371"/>
  <c r="Q78" i="371"/>
  <c r="Y78" i="371"/>
  <c r="AL80" i="371"/>
  <c r="S81" i="371"/>
  <c r="V78" i="371"/>
  <c r="O77" i="371"/>
  <c r="X75" i="371"/>
  <c r="AF75" i="371"/>
  <c r="R78" i="371"/>
  <c r="Z78" i="371"/>
  <c r="AM80" i="371"/>
  <c r="AG81" i="371"/>
  <c r="Y75" i="371"/>
  <c r="AJ76" i="371"/>
  <c r="S78" i="371"/>
  <c r="AN78" i="371"/>
  <c r="AE80" i="371"/>
  <c r="AN80" i="371"/>
  <c r="AA54" i="371"/>
  <c r="Z75" i="371"/>
  <c r="V76" i="371"/>
  <c r="AL77" i="371"/>
  <c r="M79" i="371"/>
  <c r="AC79" i="371"/>
  <c r="AF80" i="371"/>
  <c r="M81" i="371"/>
  <c r="Y81" i="371"/>
  <c r="AA55" i="371"/>
  <c r="AN75" i="371"/>
  <c r="S76" i="371"/>
  <c r="AA76" i="371"/>
  <c r="V77" i="371"/>
  <c r="T79" i="371"/>
  <c r="AJ79" i="371"/>
  <c r="O80" i="371"/>
  <c r="AH81" i="371"/>
  <c r="AH75" i="371"/>
  <c r="M76" i="371"/>
  <c r="AC76" i="371"/>
  <c r="X77" i="371"/>
  <c r="V79" i="371"/>
  <c r="AL79" i="371"/>
  <c r="Q80" i="371"/>
  <c r="T81" i="371"/>
  <c r="AJ81" i="371"/>
  <c r="AL76" i="371"/>
  <c r="Q77" i="371"/>
  <c r="Y77" i="371"/>
  <c r="AJ78" i="371"/>
  <c r="O79" i="371"/>
  <c r="AE79" i="371"/>
  <c r="AM79" i="371"/>
  <c r="R80" i="371"/>
  <c r="T75" i="371"/>
  <c r="AJ75" i="371"/>
  <c r="O76" i="371"/>
  <c r="AE76" i="371"/>
  <c r="AM76" i="371"/>
  <c r="R77" i="371"/>
  <c r="Z77" i="371"/>
  <c r="AH77" i="371"/>
  <c r="M78" i="371"/>
  <c r="AC78" i="371"/>
  <c r="X79" i="371"/>
  <c r="AF79" i="371"/>
  <c r="AN79" i="371"/>
  <c r="S80" i="371"/>
  <c r="AA80" i="371"/>
  <c r="V81" i="371"/>
  <c r="AL81" i="371"/>
  <c r="X76" i="371"/>
  <c r="AF76" i="371"/>
  <c r="AL78" i="371"/>
  <c r="Q79" i="371"/>
  <c r="Y79" i="371"/>
  <c r="AE81" i="371"/>
  <c r="AM81" i="371"/>
  <c r="AA44" i="371"/>
  <c r="AL57" i="371"/>
  <c r="AE68" i="371"/>
  <c r="Z52" i="371"/>
  <c r="AA58" i="371"/>
  <c r="AM57" i="371"/>
  <c r="AG58" i="371"/>
  <c r="AN53" i="371"/>
  <c r="AG54" i="371"/>
  <c r="AA56" i="371"/>
  <c r="AH54" i="371"/>
  <c r="AC55" i="371"/>
  <c r="AE36" i="371"/>
  <c r="AH52" i="371"/>
  <c r="AA57" i="371"/>
  <c r="X44" i="371"/>
  <c r="AE53" i="371"/>
  <c r="AN54" i="371"/>
  <c r="AG55" i="371"/>
  <c r="Y44" i="371"/>
  <c r="AG53" i="371"/>
  <c r="AH55" i="371"/>
  <c r="AA45" i="371"/>
  <c r="S56" i="371"/>
  <c r="O52" i="371"/>
  <c r="Q52" i="371"/>
  <c r="R55" i="371"/>
  <c r="Q55" i="371"/>
  <c r="R52" i="371"/>
  <c r="S52" i="371"/>
  <c r="X54" i="371"/>
  <c r="Y54" i="371"/>
  <c r="T58" i="371"/>
  <c r="Y55" i="371"/>
  <c r="M55" i="371"/>
  <c r="Z55" i="371"/>
  <c r="O53" i="371"/>
  <c r="AG68" i="371"/>
  <c r="AF53" i="371"/>
  <c r="Z54" i="371"/>
  <c r="AN57" i="371"/>
  <c r="S55" i="371"/>
  <c r="Y64" i="371"/>
  <c r="AM44" i="371"/>
  <c r="Q54" i="371"/>
  <c r="AE57" i="371"/>
  <c r="Y58" i="371"/>
  <c r="T55" i="371"/>
  <c r="AJ55" i="371"/>
  <c r="AN44" i="371"/>
  <c r="R54" i="371"/>
  <c r="V57" i="371"/>
  <c r="AF57" i="371"/>
  <c r="Z58" i="371"/>
  <c r="AG36" i="371"/>
  <c r="T52" i="371"/>
  <c r="AJ52" i="371"/>
  <c r="AA53" i="371"/>
  <c r="S54" i="371"/>
  <c r="AC54" i="371"/>
  <c r="M56" i="371"/>
  <c r="AC56" i="371"/>
  <c r="AG57" i="371"/>
  <c r="Q58" i="371"/>
  <c r="V55" i="371"/>
  <c r="AL55" i="371"/>
  <c r="AL53" i="371"/>
  <c r="X57" i="371"/>
  <c r="R58" i="371"/>
  <c r="AE55" i="371"/>
  <c r="AM55" i="371"/>
  <c r="AA61" i="371"/>
  <c r="M53" i="371"/>
  <c r="AM53" i="371"/>
  <c r="AF54" i="371"/>
  <c r="Y57" i="371"/>
  <c r="S58" i="371"/>
  <c r="AA42" i="371"/>
  <c r="A45" i="371"/>
  <c r="AA52" i="371"/>
  <c r="V53" i="371"/>
  <c r="T56" i="371"/>
  <c r="AJ56" i="371"/>
  <c r="O57" i="371"/>
  <c r="AH58" i="371"/>
  <c r="A44" i="371"/>
  <c r="AC52" i="371"/>
  <c r="X53" i="371"/>
  <c r="V56" i="371"/>
  <c r="AL56" i="371"/>
  <c r="Q57" i="371"/>
  <c r="AJ58" i="371"/>
  <c r="M51" i="371"/>
  <c r="Q41" i="371"/>
  <c r="AC43" i="371"/>
  <c r="V52" i="371"/>
  <c r="AL52" i="371"/>
  <c r="Q53" i="371"/>
  <c r="Y53" i="371"/>
  <c r="T54" i="371"/>
  <c r="AJ54" i="371"/>
  <c r="O56" i="371"/>
  <c r="AE56" i="371"/>
  <c r="AM56" i="371"/>
  <c r="R57" i="371"/>
  <c r="Z57" i="371"/>
  <c r="AH57" i="371"/>
  <c r="M58" i="371"/>
  <c r="AC58" i="371"/>
  <c r="AC36" i="371"/>
  <c r="S37" i="371"/>
  <c r="AN51" i="371"/>
  <c r="S41" i="371"/>
  <c r="AE52" i="371"/>
  <c r="AM52" i="371"/>
  <c r="R53" i="371"/>
  <c r="Z53" i="371"/>
  <c r="AH53" i="371"/>
  <c r="M54" i="371"/>
  <c r="X56" i="371"/>
  <c r="AF56" i="371"/>
  <c r="AN56" i="371"/>
  <c r="S57" i="371"/>
  <c r="V58" i="371"/>
  <c r="AL58" i="371"/>
  <c r="M33" i="371"/>
  <c r="A43" i="371"/>
  <c r="AE43" i="371"/>
  <c r="X52" i="371"/>
  <c r="AF52" i="371"/>
  <c r="AL54" i="371"/>
  <c r="Q56" i="371"/>
  <c r="Y56" i="371"/>
  <c r="AE58" i="371"/>
  <c r="AM58" i="371"/>
  <c r="AM43" i="371"/>
  <c r="M34" i="371"/>
  <c r="AG43" i="371"/>
  <c r="R68" i="371"/>
  <c r="A41" i="371"/>
  <c r="AC45" i="371"/>
  <c r="X63" i="371"/>
  <c r="AH43" i="371"/>
  <c r="T44" i="371"/>
  <c r="AE44" i="371"/>
  <c r="Q45" i="371"/>
  <c r="M29" i="371"/>
  <c r="Y72" i="371"/>
  <c r="AH41" i="371"/>
  <c r="R45" i="371"/>
  <c r="AH45" i="371"/>
  <c r="AN34" i="371"/>
  <c r="S45" i="371"/>
  <c r="AN31" i="371"/>
  <c r="M49" i="371"/>
  <c r="AG63" i="371"/>
  <c r="X64" i="371"/>
  <c r="M67" i="371"/>
  <c r="Z73" i="371"/>
  <c r="R41" i="371"/>
  <c r="AL43" i="371"/>
  <c r="AC41" i="371"/>
  <c r="O44" i="371"/>
  <c r="R49" i="371"/>
  <c r="AE41" i="371"/>
  <c r="O42" i="371"/>
  <c r="Q44" i="371"/>
  <c r="M47" i="371"/>
  <c r="S49" i="371"/>
  <c r="AF41" i="371"/>
  <c r="S44" i="371"/>
  <c r="AG45" i="371"/>
  <c r="M41" i="371"/>
  <c r="Y41" i="371"/>
  <c r="AG41" i="371"/>
  <c r="Q42" i="371"/>
  <c r="M48" i="371"/>
  <c r="Z41" i="371"/>
  <c r="AF44" i="371"/>
  <c r="M45" i="371"/>
  <c r="Y45" i="371"/>
  <c r="M43" i="371"/>
  <c r="AG44" i="371"/>
  <c r="Z45" i="371"/>
  <c r="S42" i="371"/>
  <c r="T42" i="371"/>
  <c r="R42" i="371"/>
  <c r="AJ42" i="371"/>
  <c r="AC42" i="371"/>
  <c r="O43" i="371"/>
  <c r="T41" i="371"/>
  <c r="AJ41" i="371"/>
  <c r="V42" i="371"/>
  <c r="AL42" i="371"/>
  <c r="X43" i="371"/>
  <c r="AF43" i="371"/>
  <c r="AN43" i="371"/>
  <c r="R44" i="371"/>
  <c r="Z44" i="371"/>
  <c r="AH44" i="371"/>
  <c r="T45" i="371"/>
  <c r="AJ45" i="371"/>
  <c r="AE42" i="371"/>
  <c r="AM42" i="371"/>
  <c r="Q43" i="371"/>
  <c r="Y43" i="371"/>
  <c r="V41" i="371"/>
  <c r="AL41" i="371"/>
  <c r="X42" i="371"/>
  <c r="AF42" i="371"/>
  <c r="AN42" i="371"/>
  <c r="R43" i="371"/>
  <c r="Z43" i="371"/>
  <c r="AJ44" i="371"/>
  <c r="V45" i="371"/>
  <c r="AL45" i="371"/>
  <c r="V43" i="371"/>
  <c r="AM41" i="371"/>
  <c r="Y42" i="371"/>
  <c r="AE45" i="371"/>
  <c r="AM45" i="371"/>
  <c r="AM46" i="371"/>
  <c r="R63" i="371"/>
  <c r="AE34" i="371"/>
  <c r="M37" i="371"/>
  <c r="Y46" i="371"/>
  <c r="AG49" i="371"/>
  <c r="Z64" i="371"/>
  <c r="AA71" i="371"/>
  <c r="AJ72" i="371"/>
  <c r="Z47" i="371"/>
  <c r="Z46" i="371"/>
  <c r="S69" i="371"/>
  <c r="AA46" i="371"/>
  <c r="M68" i="371"/>
  <c r="S73" i="371"/>
  <c r="AH32" i="371"/>
  <c r="AA33" i="371"/>
  <c r="AF36" i="371"/>
  <c r="T38" i="371"/>
  <c r="S47" i="371"/>
  <c r="AM51" i="371"/>
  <c r="M63" i="371"/>
  <c r="V64" i="371"/>
  <c r="X67" i="371"/>
  <c r="AA69" i="371"/>
  <c r="AA30" i="371"/>
  <c r="M32" i="371"/>
  <c r="AA32" i="371"/>
  <c r="M36" i="371"/>
  <c r="AH37" i="371"/>
  <c r="AA38" i="371"/>
  <c r="O46" i="371"/>
  <c r="AH48" i="371"/>
  <c r="M72" i="371"/>
  <c r="AJ48" i="371"/>
  <c r="Z72" i="371"/>
  <c r="AG30" i="371"/>
  <c r="AG32" i="371"/>
  <c r="AG34" i="371"/>
  <c r="R46" i="371"/>
  <c r="O47" i="371"/>
  <c r="AF51" i="371"/>
  <c r="Z63" i="371"/>
  <c r="O73" i="371"/>
  <c r="AA73" i="371"/>
  <c r="R32" i="371"/>
  <c r="S46" i="371"/>
  <c r="AG46" i="371"/>
  <c r="AM48" i="371"/>
  <c r="O51" i="371"/>
  <c r="AG51" i="371"/>
  <c r="O63" i="371"/>
  <c r="AM67" i="371"/>
  <c r="AE71" i="371"/>
  <c r="Q72" i="371"/>
  <c r="Q46" i="371"/>
  <c r="AJ70" i="371"/>
  <c r="O72" i="371"/>
  <c r="S32" i="371"/>
  <c r="AA37" i="371"/>
  <c r="Q47" i="371"/>
  <c r="AH47" i="371"/>
  <c r="AN48" i="371"/>
  <c r="AC63" i="371"/>
  <c r="AN67" i="371"/>
  <c r="O69" i="371"/>
  <c r="AE69" i="371"/>
  <c r="R72" i="371"/>
  <c r="AH72" i="371"/>
  <c r="Q73" i="371"/>
  <c r="O32" i="371"/>
  <c r="AF34" i="371"/>
  <c r="AA29" i="371"/>
  <c r="AM31" i="371"/>
  <c r="AA34" i="371"/>
  <c r="AL34" i="371"/>
  <c r="AN36" i="371"/>
  <c r="T51" i="371"/>
  <c r="AL61" i="371"/>
  <c r="AF62" i="371"/>
  <c r="Q63" i="371"/>
  <c r="R73" i="371"/>
  <c r="O38" i="371"/>
  <c r="S36" i="371"/>
  <c r="S38" i="371"/>
  <c r="M39" i="371"/>
  <c r="Y37" i="371"/>
  <c r="M38" i="371"/>
  <c r="AC31" i="371"/>
  <c r="AG37" i="371"/>
  <c r="AA39" i="371"/>
  <c r="AA47" i="371"/>
  <c r="AH49" i="371"/>
  <c r="AE51" i="371"/>
  <c r="V60" i="371"/>
  <c r="AH60" i="371"/>
  <c r="M61" i="371"/>
  <c r="AE62" i="371"/>
  <c r="AJ63" i="371"/>
  <c r="O64" i="371"/>
  <c r="AJ64" i="371"/>
  <c r="AC67" i="371"/>
  <c r="AH68" i="371"/>
  <c r="V69" i="371"/>
  <c r="Y73" i="371"/>
  <c r="Q31" i="371"/>
  <c r="AL30" i="371"/>
  <c r="R31" i="371"/>
  <c r="AE31" i="371"/>
  <c r="X36" i="371"/>
  <c r="AC39" i="371"/>
  <c r="AM39" i="371"/>
  <c r="AC47" i="371"/>
  <c r="X60" i="371"/>
  <c r="AJ60" i="371"/>
  <c r="AL63" i="371"/>
  <c r="Q64" i="371"/>
  <c r="AM64" i="371"/>
  <c r="AE67" i="371"/>
  <c r="AJ68" i="371"/>
  <c r="X69" i="371"/>
  <c r="AM71" i="371"/>
  <c r="AC72" i="371"/>
  <c r="AL39" i="371"/>
  <c r="O29" i="371"/>
  <c r="AC30" i="371"/>
  <c r="AM30" i="371"/>
  <c r="S31" i="371"/>
  <c r="AF31" i="371"/>
  <c r="Z32" i="371"/>
  <c r="O36" i="371"/>
  <c r="Y36" i="371"/>
  <c r="O37" i="371"/>
  <c r="Z37" i="371"/>
  <c r="AN39" i="371"/>
  <c r="AC46" i="371"/>
  <c r="AN46" i="371"/>
  <c r="O48" i="371"/>
  <c r="Y49" i="371"/>
  <c r="Y60" i="371"/>
  <c r="Q61" i="371"/>
  <c r="AE63" i="371"/>
  <c r="AM63" i="371"/>
  <c r="R64" i="371"/>
  <c r="AG65" i="371"/>
  <c r="AF67" i="371"/>
  <c r="AC68" i="371"/>
  <c r="Q69" i="371"/>
  <c r="Y69" i="371"/>
  <c r="Y70" i="371"/>
  <c r="AC71" i="371"/>
  <c r="AN71" i="371"/>
  <c r="AM72" i="371"/>
  <c r="AN30" i="371"/>
  <c r="AG31" i="371"/>
  <c r="Z36" i="371"/>
  <c r="AE39" i="371"/>
  <c r="AG47" i="371"/>
  <c r="O49" i="371"/>
  <c r="Z49" i="371"/>
  <c r="AA51" i="371"/>
  <c r="AJ51" i="371"/>
  <c r="R60" i="371"/>
  <c r="Z60" i="371"/>
  <c r="AL60" i="371"/>
  <c r="AA62" i="371"/>
  <c r="AF63" i="371"/>
  <c r="AN63" i="371"/>
  <c r="S64" i="371"/>
  <c r="O68" i="371"/>
  <c r="AL68" i="371"/>
  <c r="R69" i="371"/>
  <c r="Z69" i="371"/>
  <c r="AA70" i="371"/>
  <c r="AE72" i="371"/>
  <c r="AN72" i="371"/>
  <c r="T73" i="371"/>
  <c r="AL71" i="371"/>
  <c r="AE30" i="371"/>
  <c r="Q36" i="371"/>
  <c r="Q37" i="371"/>
  <c r="AF39" i="371"/>
  <c r="AE46" i="371"/>
  <c r="S48" i="371"/>
  <c r="S60" i="371"/>
  <c r="AM60" i="371"/>
  <c r="AM68" i="371"/>
  <c r="AF72" i="371"/>
  <c r="AG73" i="371"/>
  <c r="M31" i="371"/>
  <c r="AC32" i="371"/>
  <c r="AM34" i="371"/>
  <c r="AM36" i="371"/>
  <c r="AC37" i="371"/>
  <c r="X46" i="371"/>
  <c r="Y47" i="371"/>
  <c r="T48" i="371"/>
  <c r="AL51" i="371"/>
  <c r="AC62" i="371"/>
  <c r="T65" i="371"/>
  <c r="AA67" i="371"/>
  <c r="Q68" i="371"/>
  <c r="AF68" i="371"/>
  <c r="M70" i="371"/>
  <c r="AF71" i="371"/>
  <c r="X72" i="371"/>
  <c r="AG72" i="371"/>
  <c r="V73" i="371"/>
  <c r="M30" i="371"/>
  <c r="O33" i="371"/>
  <c r="X31" i="371"/>
  <c r="S29" i="371"/>
  <c r="Y31" i="371"/>
  <c r="Y32" i="371"/>
  <c r="S33" i="371"/>
  <c r="T29" i="371"/>
  <c r="Z31" i="371"/>
  <c r="T33" i="371"/>
  <c r="V39" i="371"/>
  <c r="AC29" i="371"/>
  <c r="O30" i="371"/>
  <c r="AC33" i="371"/>
  <c r="O34" i="371"/>
  <c r="AC38" i="371"/>
  <c r="O39" i="371"/>
  <c r="V51" i="371"/>
  <c r="AF60" i="371"/>
  <c r="AC60" i="371"/>
  <c r="AC61" i="371"/>
  <c r="AJ62" i="371"/>
  <c r="AH62" i="371"/>
  <c r="V65" i="371"/>
  <c r="AH65" i="371"/>
  <c r="AN65" i="371"/>
  <c r="AM65" i="371"/>
  <c r="AN69" i="371"/>
  <c r="AL69" i="371"/>
  <c r="V71" i="371"/>
  <c r="T62" i="371"/>
  <c r="Z62" i="371"/>
  <c r="Y62" i="371"/>
  <c r="AF64" i="371"/>
  <c r="AC64" i="371"/>
  <c r="V30" i="371"/>
  <c r="AJ38" i="371"/>
  <c r="R67" i="371"/>
  <c r="Q67" i="371"/>
  <c r="V29" i="371"/>
  <c r="AL29" i="371"/>
  <c r="X30" i="371"/>
  <c r="AH31" i="371"/>
  <c r="T32" i="371"/>
  <c r="AJ32" i="371"/>
  <c r="V33" i="371"/>
  <c r="AL33" i="371"/>
  <c r="X34" i="371"/>
  <c r="AH36" i="371"/>
  <c r="T37" i="371"/>
  <c r="AJ37" i="371"/>
  <c r="V38" i="371"/>
  <c r="AL38" i="371"/>
  <c r="X39" i="371"/>
  <c r="AH46" i="371"/>
  <c r="T47" i="371"/>
  <c r="AJ47" i="371"/>
  <c r="AE48" i="371"/>
  <c r="AA49" i="371"/>
  <c r="AJ49" i="371"/>
  <c r="X62" i="371"/>
  <c r="AG64" i="371"/>
  <c r="AJ65" i="371"/>
  <c r="V68" i="371"/>
  <c r="T68" i="371"/>
  <c r="AJ69" i="371"/>
  <c r="Q70" i="371"/>
  <c r="AF70" i="371"/>
  <c r="AE70" i="371"/>
  <c r="AC48" i="371"/>
  <c r="AE29" i="371"/>
  <c r="AM29" i="371"/>
  <c r="Q30" i="371"/>
  <c r="Y30" i="371"/>
  <c r="AE33" i="371"/>
  <c r="AM33" i="371"/>
  <c r="Q34" i="371"/>
  <c r="Y34" i="371"/>
  <c r="AE38" i="371"/>
  <c r="AM38" i="371"/>
  <c r="Q39" i="371"/>
  <c r="Y39" i="371"/>
  <c r="X48" i="371"/>
  <c r="AF48" i="371"/>
  <c r="X51" i="371"/>
  <c r="AE60" i="371"/>
  <c r="Z61" i="371"/>
  <c r="X61" i="371"/>
  <c r="R62" i="371"/>
  <c r="Q62" i="371"/>
  <c r="AL62" i="371"/>
  <c r="R65" i="371"/>
  <c r="O65" i="371"/>
  <c r="S67" i="371"/>
  <c r="AN73" i="371"/>
  <c r="AM73" i="371"/>
  <c r="AL73" i="371"/>
  <c r="AJ73" i="371"/>
  <c r="AF61" i="371"/>
  <c r="AE61" i="371"/>
  <c r="V62" i="371"/>
  <c r="X29" i="371"/>
  <c r="AF29" i="371"/>
  <c r="AN29" i="371"/>
  <c r="R30" i="371"/>
  <c r="Z30" i="371"/>
  <c r="AH30" i="371"/>
  <c r="T31" i="371"/>
  <c r="AJ31" i="371"/>
  <c r="V32" i="371"/>
  <c r="AL32" i="371"/>
  <c r="X33" i="371"/>
  <c r="AF33" i="371"/>
  <c r="AN33" i="371"/>
  <c r="R34" i="371"/>
  <c r="Z34" i="371"/>
  <c r="AH34" i="371"/>
  <c r="T36" i="371"/>
  <c r="AJ36" i="371"/>
  <c r="V37" i="371"/>
  <c r="AL37" i="371"/>
  <c r="X38" i="371"/>
  <c r="AF38" i="371"/>
  <c r="AN38" i="371"/>
  <c r="R39" i="371"/>
  <c r="Z39" i="371"/>
  <c r="AH39" i="371"/>
  <c r="T46" i="371"/>
  <c r="AJ46" i="371"/>
  <c r="V47" i="371"/>
  <c r="AL47" i="371"/>
  <c r="Y48" i="371"/>
  <c r="AG48" i="371"/>
  <c r="T49" i="371"/>
  <c r="AC49" i="371"/>
  <c r="AL49" i="371"/>
  <c r="Y51" i="371"/>
  <c r="O60" i="371"/>
  <c r="AG60" i="371"/>
  <c r="V61" i="371"/>
  <c r="AH61" i="371"/>
  <c r="AN61" i="371"/>
  <c r="AM61" i="371"/>
  <c r="O62" i="371"/>
  <c r="AM62" i="371"/>
  <c r="AN64" i="371"/>
  <c r="AL64" i="371"/>
  <c r="AL65" i="371"/>
  <c r="T67" i="371"/>
  <c r="Z67" i="371"/>
  <c r="Y67" i="371"/>
  <c r="X68" i="371"/>
  <c r="AF69" i="371"/>
  <c r="AC69" i="371"/>
  <c r="AM69" i="371"/>
  <c r="AJ33" i="371"/>
  <c r="Z65" i="371"/>
  <c r="X65" i="371"/>
  <c r="T71" i="371"/>
  <c r="Z71" i="371"/>
  <c r="Y71" i="371"/>
  <c r="Q29" i="371"/>
  <c r="Y29" i="371"/>
  <c r="AE32" i="371"/>
  <c r="AM32" i="371"/>
  <c r="Q33" i="371"/>
  <c r="Y33" i="371"/>
  <c r="AE37" i="371"/>
  <c r="AM37" i="371"/>
  <c r="Q38" i="371"/>
  <c r="Y38" i="371"/>
  <c r="AE47" i="371"/>
  <c r="AM47" i="371"/>
  <c r="Q48" i="371"/>
  <c r="Z48" i="371"/>
  <c r="AM49" i="371"/>
  <c r="Q51" i="371"/>
  <c r="AN62" i="371"/>
  <c r="V63" i="371"/>
  <c r="T63" i="371"/>
  <c r="Q65" i="371"/>
  <c r="AF65" i="371"/>
  <c r="AE65" i="371"/>
  <c r="Y68" i="371"/>
  <c r="Z70" i="371"/>
  <c r="X70" i="371"/>
  <c r="AG70" i="371"/>
  <c r="S71" i="371"/>
  <c r="R71" i="371"/>
  <c r="Q71" i="371"/>
  <c r="AJ29" i="371"/>
  <c r="V34" i="371"/>
  <c r="R70" i="371"/>
  <c r="O70" i="371"/>
  <c r="V49" i="371"/>
  <c r="AE49" i="371"/>
  <c r="S51" i="371"/>
  <c r="Q60" i="371"/>
  <c r="R61" i="371"/>
  <c r="O61" i="371"/>
  <c r="Y61" i="371"/>
  <c r="S62" i="371"/>
  <c r="AA64" i="371"/>
  <c r="S65" i="371"/>
  <c r="AC65" i="371"/>
  <c r="AJ67" i="371"/>
  <c r="AH67" i="371"/>
  <c r="Z68" i="371"/>
  <c r="V70" i="371"/>
  <c r="AH70" i="371"/>
  <c r="AN70" i="371"/>
  <c r="AM70" i="371"/>
  <c r="O71" i="371"/>
  <c r="AC73" i="371"/>
  <c r="AH71" i="371"/>
  <c r="T72" i="371"/>
  <c r="AE73" i="371"/>
  <c r="AG60" i="370"/>
  <c r="Z75" i="370"/>
  <c r="AM71" i="370"/>
  <c r="AA62" i="370"/>
  <c r="AN71" i="370"/>
  <c r="AH72" i="370"/>
  <c r="R75" i="370"/>
  <c r="AL71" i="370"/>
  <c r="AA58" i="370"/>
  <c r="AF74" i="370"/>
  <c r="S75" i="370"/>
  <c r="AH75" i="370"/>
  <c r="T61" i="370"/>
  <c r="AG74" i="370"/>
  <c r="M62" i="370"/>
  <c r="S72" i="370"/>
  <c r="AN72" i="370"/>
  <c r="AE55" i="370"/>
  <c r="AC57" i="370"/>
  <c r="AC71" i="370"/>
  <c r="V72" i="370"/>
  <c r="Y58" i="370"/>
  <c r="AF61" i="370"/>
  <c r="M71" i="370"/>
  <c r="AF72" i="370"/>
  <c r="AG57" i="370"/>
  <c r="X72" i="370"/>
  <c r="AL74" i="370"/>
  <c r="AF71" i="370"/>
  <c r="Y72" i="370"/>
  <c r="AM74" i="370"/>
  <c r="AC72" i="370"/>
  <c r="AG61" i="370"/>
  <c r="AG72" i="370"/>
  <c r="S73" i="370"/>
  <c r="AC60" i="370"/>
  <c r="AG71" i="370"/>
  <c r="Q72" i="370"/>
  <c r="Z72" i="370"/>
  <c r="AN74" i="370"/>
  <c r="AG75" i="370"/>
  <c r="AA55" i="370"/>
  <c r="R72" i="370"/>
  <c r="AA72" i="370"/>
  <c r="AE74" i="370"/>
  <c r="Y75" i="370"/>
  <c r="O74" i="370"/>
  <c r="R54" i="370"/>
  <c r="V61" i="370"/>
  <c r="Y62" i="370"/>
  <c r="O71" i="370"/>
  <c r="AC73" i="370"/>
  <c r="O62" i="370"/>
  <c r="X71" i="370"/>
  <c r="V73" i="370"/>
  <c r="AL73" i="370"/>
  <c r="Q74" i="370"/>
  <c r="AJ75" i="370"/>
  <c r="AA60" i="370"/>
  <c r="AL60" i="370"/>
  <c r="X61" i="370"/>
  <c r="Q71" i="370"/>
  <c r="Y71" i="370"/>
  <c r="AJ72" i="370"/>
  <c r="O73" i="370"/>
  <c r="AE73" i="370"/>
  <c r="AM73" i="370"/>
  <c r="R74" i="370"/>
  <c r="Z74" i="370"/>
  <c r="AH74" i="370"/>
  <c r="M75" i="370"/>
  <c r="AC75" i="370"/>
  <c r="Y61" i="370"/>
  <c r="AJ61" i="370"/>
  <c r="Q62" i="370"/>
  <c r="R71" i="370"/>
  <c r="Z71" i="370"/>
  <c r="AH71" i="370"/>
  <c r="M72" i="370"/>
  <c r="X73" i="370"/>
  <c r="AF73" i="370"/>
  <c r="AN73" i="370"/>
  <c r="S74" i="370"/>
  <c r="V75" i="370"/>
  <c r="AL75" i="370"/>
  <c r="S62" i="370"/>
  <c r="AL72" i="370"/>
  <c r="Q73" i="370"/>
  <c r="Y73" i="370"/>
  <c r="AE75" i="370"/>
  <c r="AM75" i="370"/>
  <c r="V71" i="370"/>
  <c r="AJ73" i="370"/>
  <c r="M60" i="370"/>
  <c r="Q61" i="370"/>
  <c r="AL61" i="370"/>
  <c r="T62" i="370"/>
  <c r="S60" i="370"/>
  <c r="AG62" i="370"/>
  <c r="S56" i="370"/>
  <c r="T60" i="370"/>
  <c r="AJ60" i="370"/>
  <c r="O61" i="370"/>
  <c r="AE61" i="370"/>
  <c r="Z62" i="370"/>
  <c r="AH62" i="370"/>
  <c r="V56" i="370"/>
  <c r="V60" i="370"/>
  <c r="AJ62" i="370"/>
  <c r="T54" i="370"/>
  <c r="O55" i="370"/>
  <c r="AF55" i="370"/>
  <c r="AN56" i="370"/>
  <c r="O60" i="370"/>
  <c r="AM60" i="370"/>
  <c r="R61" i="370"/>
  <c r="AC62" i="370"/>
  <c r="X56" i="370"/>
  <c r="X60" i="370"/>
  <c r="AN60" i="370"/>
  <c r="S61" i="370"/>
  <c r="AA61" i="370"/>
  <c r="V62" i="370"/>
  <c r="AL62" i="370"/>
  <c r="Y56" i="370"/>
  <c r="Q60" i="370"/>
  <c r="Y60" i="370"/>
  <c r="AE62" i="370"/>
  <c r="AM62" i="370"/>
  <c r="Z56" i="370"/>
  <c r="AG58" i="370"/>
  <c r="AJ54" i="370"/>
  <c r="AF56" i="370"/>
  <c r="Z58" i="370"/>
  <c r="AM55" i="370"/>
  <c r="AG56" i="370"/>
  <c r="AF44" i="370"/>
  <c r="AN54" i="370"/>
  <c r="AC55" i="370"/>
  <c r="AN55" i="370"/>
  <c r="AH56" i="370"/>
  <c r="T50" i="370"/>
  <c r="M44" i="370"/>
  <c r="Z54" i="370"/>
  <c r="AA57" i="370"/>
  <c r="AA56" i="370"/>
  <c r="T58" i="370"/>
  <c r="AH54" i="370"/>
  <c r="AC56" i="370"/>
  <c r="M57" i="370"/>
  <c r="O58" i="370"/>
  <c r="M54" i="370"/>
  <c r="M55" i="370"/>
  <c r="Q58" i="370"/>
  <c r="S57" i="370"/>
  <c r="R58" i="370"/>
  <c r="S58" i="370"/>
  <c r="S54" i="370"/>
  <c r="S55" i="370"/>
  <c r="R56" i="370"/>
  <c r="AA54" i="370"/>
  <c r="V55" i="370"/>
  <c r="AL55" i="370"/>
  <c r="Q56" i="370"/>
  <c r="T57" i="370"/>
  <c r="AJ57" i="370"/>
  <c r="AH58" i="370"/>
  <c r="AC54" i="370"/>
  <c r="X55" i="370"/>
  <c r="V57" i="370"/>
  <c r="AL57" i="370"/>
  <c r="AJ58" i="370"/>
  <c r="V54" i="370"/>
  <c r="AL54" i="370"/>
  <c r="Q55" i="370"/>
  <c r="Y55" i="370"/>
  <c r="AJ56" i="370"/>
  <c r="O57" i="370"/>
  <c r="AE57" i="370"/>
  <c r="AM57" i="370"/>
  <c r="AC58" i="370"/>
  <c r="AH65" i="370"/>
  <c r="AA44" i="370"/>
  <c r="O54" i="370"/>
  <c r="AE54" i="370"/>
  <c r="Z55" i="370"/>
  <c r="AH55" i="370"/>
  <c r="M56" i="370"/>
  <c r="X57" i="370"/>
  <c r="AN57" i="370"/>
  <c r="V58" i="370"/>
  <c r="AL58" i="370"/>
  <c r="X54" i="370"/>
  <c r="AF54" i="370"/>
  <c r="AL56" i="370"/>
  <c r="Q57" i="370"/>
  <c r="Y57" i="370"/>
  <c r="AE58" i="370"/>
  <c r="AM58" i="370"/>
  <c r="M47" i="370"/>
  <c r="S44" i="370"/>
  <c r="O47" i="370"/>
  <c r="AF45" i="370"/>
  <c r="Y46" i="370"/>
  <c r="Z44" i="370"/>
  <c r="AG45" i="370"/>
  <c r="Z46" i="370"/>
  <c r="AC44" i="370"/>
  <c r="M39" i="370"/>
  <c r="AA45" i="370"/>
  <c r="AA39" i="370"/>
  <c r="T41" i="370"/>
  <c r="AC39" i="370"/>
  <c r="R44" i="370"/>
  <c r="AH46" i="370"/>
  <c r="Y41" i="370"/>
  <c r="R36" i="370"/>
  <c r="AA52" i="370"/>
  <c r="AH44" i="370"/>
  <c r="Q46" i="370"/>
  <c r="R46" i="370"/>
  <c r="T46" i="370"/>
  <c r="AG46" i="370"/>
  <c r="V46" i="370"/>
  <c r="AL45" i="370"/>
  <c r="AC45" i="370"/>
  <c r="AN45" i="370"/>
  <c r="M45" i="370"/>
  <c r="T69" i="370"/>
  <c r="T44" i="370"/>
  <c r="AJ44" i="370"/>
  <c r="O45" i="370"/>
  <c r="AM45" i="370"/>
  <c r="S46" i="370"/>
  <c r="AA46" i="370"/>
  <c r="AN36" i="370"/>
  <c r="AE47" i="370"/>
  <c r="X45" i="370"/>
  <c r="AJ46" i="370"/>
  <c r="V45" i="370"/>
  <c r="AG47" i="370"/>
  <c r="V44" i="370"/>
  <c r="AL44" i="370"/>
  <c r="Q45" i="370"/>
  <c r="Y45" i="370"/>
  <c r="M46" i="370"/>
  <c r="AC46" i="370"/>
  <c r="AA34" i="370"/>
  <c r="O44" i="370"/>
  <c r="AE44" i="370"/>
  <c r="AM44" i="370"/>
  <c r="R45" i="370"/>
  <c r="Z45" i="370"/>
  <c r="AH45" i="370"/>
  <c r="AL46" i="370"/>
  <c r="AC47" i="370"/>
  <c r="X44" i="370"/>
  <c r="AE46" i="370"/>
  <c r="AM46" i="370"/>
  <c r="AA47" i="370"/>
  <c r="V50" i="370"/>
  <c r="AH69" i="370"/>
  <c r="AH40" i="370"/>
  <c r="T65" i="370"/>
  <c r="AN66" i="370"/>
  <c r="X32" i="370"/>
  <c r="AM32" i="370"/>
  <c r="X48" i="370"/>
  <c r="AJ65" i="370"/>
  <c r="AJ32" i="370"/>
  <c r="Z32" i="370"/>
  <c r="AN32" i="370"/>
  <c r="AF35" i="370"/>
  <c r="X41" i="370"/>
  <c r="X47" i="370"/>
  <c r="Z48" i="370"/>
  <c r="AH50" i="370"/>
  <c r="AE64" i="370"/>
  <c r="V65" i="370"/>
  <c r="V69" i="370"/>
  <c r="AJ69" i="370"/>
  <c r="AM40" i="370"/>
  <c r="Y47" i="370"/>
  <c r="AL65" i="370"/>
  <c r="AN40" i="370"/>
  <c r="AJ50" i="370"/>
  <c r="V52" i="370"/>
  <c r="Z65" i="370"/>
  <c r="AM65" i="370"/>
  <c r="Y69" i="370"/>
  <c r="AL69" i="370"/>
  <c r="AH32" i="370"/>
  <c r="AG51" i="370"/>
  <c r="Z69" i="370"/>
  <c r="AN69" i="370"/>
  <c r="Q42" i="370"/>
  <c r="AJ49" i="370"/>
  <c r="AH64" i="370"/>
  <c r="AA66" i="370"/>
  <c r="AC67" i="370"/>
  <c r="O68" i="370"/>
  <c r="AH68" i="370"/>
  <c r="Q32" i="370"/>
  <c r="S39" i="370"/>
  <c r="Z42" i="370"/>
  <c r="AL49" i="370"/>
  <c r="AJ64" i="370"/>
  <c r="AF65" i="370"/>
  <c r="AJ68" i="370"/>
  <c r="AE36" i="370"/>
  <c r="AG41" i="370"/>
  <c r="Q69" i="370"/>
  <c r="R32" i="370"/>
  <c r="AE32" i="370"/>
  <c r="M34" i="370"/>
  <c r="AC34" i="370"/>
  <c r="AG37" i="370"/>
  <c r="Q47" i="370"/>
  <c r="AN49" i="370"/>
  <c r="X50" i="370"/>
  <c r="AL50" i="370"/>
  <c r="AA51" i="370"/>
  <c r="AC52" i="370"/>
  <c r="AG65" i="370"/>
  <c r="S67" i="370"/>
  <c r="AF69" i="370"/>
  <c r="S32" i="370"/>
  <c r="AF32" i="370"/>
  <c r="R47" i="370"/>
  <c r="Z50" i="370"/>
  <c r="AM50" i="370"/>
  <c r="AL64" i="370"/>
  <c r="X68" i="370"/>
  <c r="AL68" i="370"/>
  <c r="T48" i="370"/>
  <c r="T52" i="370"/>
  <c r="AM64" i="370"/>
  <c r="AN68" i="370"/>
  <c r="AM35" i="370"/>
  <c r="AL30" i="370"/>
  <c r="S34" i="370"/>
  <c r="AH35" i="370"/>
  <c r="AH49" i="370"/>
  <c r="X65" i="370"/>
  <c r="T36" i="370"/>
  <c r="M32" i="370"/>
  <c r="Q33" i="370"/>
  <c r="X36" i="370"/>
  <c r="Y36" i="370"/>
  <c r="Z33" i="370"/>
  <c r="S37" i="370"/>
  <c r="AM30" i="370"/>
  <c r="R33" i="370"/>
  <c r="AA33" i="370"/>
  <c r="AG35" i="370"/>
  <c r="M36" i="370"/>
  <c r="AF36" i="370"/>
  <c r="V37" i="370"/>
  <c r="M40" i="370"/>
  <c r="AC40" i="370"/>
  <c r="AL40" i="370"/>
  <c r="Q41" i="370"/>
  <c r="Z41" i="370"/>
  <c r="AJ41" i="370"/>
  <c r="R42" i="370"/>
  <c r="AA42" i="370"/>
  <c r="AA48" i="370"/>
  <c r="X51" i="370"/>
  <c r="AH51" i="370"/>
  <c r="X66" i="370"/>
  <c r="AE69" i="370"/>
  <c r="S33" i="370"/>
  <c r="AG36" i="370"/>
  <c r="R41" i="370"/>
  <c r="S42" i="370"/>
  <c r="X49" i="370"/>
  <c r="Y51" i="370"/>
  <c r="Q66" i="370"/>
  <c r="Y66" i="370"/>
  <c r="AC30" i="370"/>
  <c r="T32" i="370"/>
  <c r="T33" i="370"/>
  <c r="AA35" i="370"/>
  <c r="O36" i="370"/>
  <c r="AH36" i="370"/>
  <c r="Y37" i="370"/>
  <c r="O40" i="370"/>
  <c r="AE40" i="370"/>
  <c r="S41" i="370"/>
  <c r="AM41" i="370"/>
  <c r="T42" i="370"/>
  <c r="M49" i="370"/>
  <c r="Z49" i="370"/>
  <c r="Z51" i="370"/>
  <c r="AJ51" i="370"/>
  <c r="AH52" i="370"/>
  <c r="R66" i="370"/>
  <c r="Z66" i="370"/>
  <c r="AG69" i="370"/>
  <c r="AG33" i="370"/>
  <c r="Q37" i="370"/>
  <c r="Z37" i="370"/>
  <c r="AF40" i="370"/>
  <c r="AE41" i="370"/>
  <c r="AN41" i="370"/>
  <c r="AG42" i="370"/>
  <c r="S66" i="370"/>
  <c r="AH30" i="370"/>
  <c r="AG32" i="370"/>
  <c r="V33" i="370"/>
  <c r="M35" i="370"/>
  <c r="AC35" i="370"/>
  <c r="AL35" i="370"/>
  <c r="Q36" i="370"/>
  <c r="Z36" i="370"/>
  <c r="AJ36" i="370"/>
  <c r="R37" i="370"/>
  <c r="AA37" i="370"/>
  <c r="AG40" i="370"/>
  <c r="M41" i="370"/>
  <c r="AF41" i="370"/>
  <c r="V42" i="370"/>
  <c r="AH48" i="370"/>
  <c r="T51" i="370"/>
  <c r="AN51" i="370"/>
  <c r="AJ52" i="370"/>
  <c r="AE65" i="370"/>
  <c r="T66" i="370"/>
  <c r="Y32" i="370"/>
  <c r="Y33" i="370"/>
  <c r="O35" i="370"/>
  <c r="AN35" i="370"/>
  <c r="AM36" i="370"/>
  <c r="T37" i="370"/>
  <c r="AH41" i="370"/>
  <c r="Y42" i="370"/>
  <c r="AJ48" i="370"/>
  <c r="T49" i="370"/>
  <c r="AN52" i="370"/>
  <c r="AN30" i="370"/>
  <c r="AE30" i="370"/>
  <c r="AF30" i="370"/>
  <c r="AA30" i="370"/>
  <c r="M29" i="370"/>
  <c r="AC29" i="370"/>
  <c r="O30" i="370"/>
  <c r="S29" i="370"/>
  <c r="AA29" i="370"/>
  <c r="M30" i="370"/>
  <c r="M50" i="370"/>
  <c r="S50" i="370"/>
  <c r="T29" i="370"/>
  <c r="AJ29" i="370"/>
  <c r="V30" i="370"/>
  <c r="AH33" i="370"/>
  <c r="T34" i="370"/>
  <c r="AJ34" i="370"/>
  <c r="V35" i="370"/>
  <c r="AH37" i="370"/>
  <c r="T39" i="370"/>
  <c r="AJ39" i="370"/>
  <c r="V40" i="370"/>
  <c r="AH42" i="370"/>
  <c r="Q48" i="370"/>
  <c r="O48" i="370"/>
  <c r="S49" i="370"/>
  <c r="Q49" i="370"/>
  <c r="O50" i="370"/>
  <c r="V64" i="370"/>
  <c r="AE66" i="370"/>
  <c r="AC66" i="370"/>
  <c r="S68" i="370"/>
  <c r="R68" i="370"/>
  <c r="Q68" i="370"/>
  <c r="AA68" i="370"/>
  <c r="AG68" i="370"/>
  <c r="O51" i="370"/>
  <c r="M51" i="370"/>
  <c r="M65" i="370"/>
  <c r="S65" i="370"/>
  <c r="Y67" i="370"/>
  <c r="X67" i="370"/>
  <c r="V29" i="370"/>
  <c r="AL29" i="370"/>
  <c r="X30" i="370"/>
  <c r="AJ33" i="370"/>
  <c r="V34" i="370"/>
  <c r="AL34" i="370"/>
  <c r="X35" i="370"/>
  <c r="AJ37" i="370"/>
  <c r="V39" i="370"/>
  <c r="AL39" i="370"/>
  <c r="X40" i="370"/>
  <c r="AJ42" i="370"/>
  <c r="AL47" i="370"/>
  <c r="AJ47" i="370"/>
  <c r="R48" i="370"/>
  <c r="AA49" i="370"/>
  <c r="AG49" i="370"/>
  <c r="Q50" i="370"/>
  <c r="S64" i="370"/>
  <c r="Q64" i="370"/>
  <c r="X64" i="370"/>
  <c r="O65" i="370"/>
  <c r="V67" i="370"/>
  <c r="AN67" i="370"/>
  <c r="AM67" i="370"/>
  <c r="O29" i="370"/>
  <c r="AE29" i="370"/>
  <c r="AM29" i="370"/>
  <c r="Q30" i="370"/>
  <c r="Y30" i="370"/>
  <c r="AA32" i="370"/>
  <c r="M33" i="370"/>
  <c r="AC33" i="370"/>
  <c r="O34" i="370"/>
  <c r="AE34" i="370"/>
  <c r="AM34" i="370"/>
  <c r="Q35" i="370"/>
  <c r="Y35" i="370"/>
  <c r="AA36" i="370"/>
  <c r="M37" i="370"/>
  <c r="AC37" i="370"/>
  <c r="O39" i="370"/>
  <c r="AE39" i="370"/>
  <c r="AM39" i="370"/>
  <c r="Q40" i="370"/>
  <c r="Y40" i="370"/>
  <c r="AA41" i="370"/>
  <c r="M42" i="370"/>
  <c r="AC42" i="370"/>
  <c r="S48" i="370"/>
  <c r="AG48" i="370"/>
  <c r="AE48" i="370"/>
  <c r="AL48" i="370"/>
  <c r="R49" i="370"/>
  <c r="AC49" i="370"/>
  <c r="R50" i="370"/>
  <c r="AC50" i="370"/>
  <c r="AA50" i="370"/>
  <c r="Q51" i="370"/>
  <c r="Q52" i="370"/>
  <c r="O52" i="370"/>
  <c r="X52" i="370"/>
  <c r="O64" i="370"/>
  <c r="Z64" i="370"/>
  <c r="AG66" i="370"/>
  <c r="AJ67" i="370"/>
  <c r="AE68" i="370"/>
  <c r="X29" i="370"/>
  <c r="AF29" i="370"/>
  <c r="AN29" i="370"/>
  <c r="R30" i="370"/>
  <c r="Z30" i="370"/>
  <c r="AL33" i="370"/>
  <c r="X34" i="370"/>
  <c r="AF34" i="370"/>
  <c r="AN34" i="370"/>
  <c r="R35" i="370"/>
  <c r="Z35" i="370"/>
  <c r="AL37" i="370"/>
  <c r="X39" i="370"/>
  <c r="AF39" i="370"/>
  <c r="AN39" i="370"/>
  <c r="R40" i="370"/>
  <c r="Z40" i="370"/>
  <c r="AL42" i="370"/>
  <c r="AM47" i="370"/>
  <c r="AN48" i="370"/>
  <c r="R51" i="370"/>
  <c r="Z52" i="370"/>
  <c r="AA64" i="370"/>
  <c r="AG64" i="370"/>
  <c r="Q65" i="370"/>
  <c r="Q67" i="370"/>
  <c r="O67" i="370"/>
  <c r="Z67" i="370"/>
  <c r="Z68" i="370"/>
  <c r="Y68" i="370"/>
  <c r="AF68" i="370"/>
  <c r="Q29" i="370"/>
  <c r="Y29" i="370"/>
  <c r="AE33" i="370"/>
  <c r="AM33" i="370"/>
  <c r="Q34" i="370"/>
  <c r="Y34" i="370"/>
  <c r="AE37" i="370"/>
  <c r="AM37" i="370"/>
  <c r="Q39" i="370"/>
  <c r="Y39" i="370"/>
  <c r="AE42" i="370"/>
  <c r="AM42" i="370"/>
  <c r="V47" i="370"/>
  <c r="T47" i="370"/>
  <c r="AN47" i="370"/>
  <c r="AE49" i="370"/>
  <c r="AE50" i="370"/>
  <c r="S51" i="370"/>
  <c r="R52" i="370"/>
  <c r="R64" i="370"/>
  <c r="AC64" i="370"/>
  <c r="R65" i="370"/>
  <c r="AM66" i="370"/>
  <c r="AL66" i="370"/>
  <c r="AL67" i="370"/>
  <c r="V68" i="370"/>
  <c r="M69" i="370"/>
  <c r="S69" i="370"/>
  <c r="V48" i="370"/>
  <c r="AF48" i="370"/>
  <c r="V49" i="370"/>
  <c r="AF49" i="370"/>
  <c r="AF50" i="370"/>
  <c r="AE51" i="370"/>
  <c r="AC51" i="370"/>
  <c r="AL51" i="370"/>
  <c r="S52" i="370"/>
  <c r="AG52" i="370"/>
  <c r="AE52" i="370"/>
  <c r="AL52" i="370"/>
  <c r="T64" i="370"/>
  <c r="AJ66" i="370"/>
  <c r="R67" i="370"/>
  <c r="AG67" i="370"/>
  <c r="AF67" i="370"/>
  <c r="AE67" i="370"/>
  <c r="O69" i="370"/>
  <c r="AA65" i="370"/>
  <c r="M66" i="370"/>
  <c r="AA69" i="370"/>
  <c r="AJ33" i="361"/>
  <c r="V69" i="366"/>
  <c r="Z36" i="361"/>
  <c r="Q39" i="361"/>
  <c r="Q55" i="361"/>
  <c r="Y58" i="361"/>
  <c r="O67" i="361"/>
  <c r="AJ57" i="363"/>
  <c r="AF43" i="361"/>
  <c r="M69" i="361"/>
  <c r="S71" i="361"/>
  <c r="Q41" i="362"/>
  <c r="AG56" i="362"/>
  <c r="AH49" i="363"/>
  <c r="AH63" i="363"/>
  <c r="S71" i="363"/>
  <c r="AA78" i="365"/>
  <c r="T46" i="367"/>
  <c r="V47" i="361"/>
  <c r="AG37" i="363"/>
  <c r="V60" i="363"/>
  <c r="X28" i="361"/>
  <c r="AN28" i="361"/>
  <c r="AC44" i="361"/>
  <c r="M49" i="361"/>
  <c r="Y50" i="361"/>
  <c r="AL50" i="361"/>
  <c r="R53" i="361"/>
  <c r="AL61" i="361"/>
  <c r="AF62" i="361"/>
  <c r="T65" i="361"/>
  <c r="AH66" i="361"/>
  <c r="M73" i="361"/>
  <c r="S41" i="362"/>
  <c r="AA44" i="363"/>
  <c r="T71" i="363"/>
  <c r="M34" i="367"/>
  <c r="AH36" i="367"/>
  <c r="AH29" i="361"/>
  <c r="AA60" i="361"/>
  <c r="T44" i="362"/>
  <c r="M39" i="363"/>
  <c r="AA46" i="369"/>
  <c r="AC61" i="361"/>
  <c r="O71" i="361"/>
  <c r="AL73" i="361"/>
  <c r="AM66" i="363"/>
  <c r="AM30" i="361"/>
  <c r="R39" i="361"/>
  <c r="Q50" i="361"/>
  <c r="AG54" i="361"/>
  <c r="S55" i="361"/>
  <c r="AE71" i="361"/>
  <c r="AN73" i="361"/>
  <c r="AF46" i="363"/>
  <c r="Q50" i="363"/>
  <c r="AC52" i="363"/>
  <c r="AM61" i="363"/>
  <c r="AF63" i="363"/>
  <c r="AE68" i="363"/>
  <c r="Q71" i="363"/>
  <c r="AF55" i="359"/>
  <c r="AJ28" i="361"/>
  <c r="T30" i="361"/>
  <c r="Y44" i="361"/>
  <c r="AJ50" i="361"/>
  <c r="T55" i="361"/>
  <c r="M57" i="361"/>
  <c r="S59" i="361"/>
  <c r="R67" i="361"/>
  <c r="R71" i="361"/>
  <c r="M69" i="362"/>
  <c r="AH38" i="363"/>
  <c r="AH46" i="363"/>
  <c r="T50" i="363"/>
  <c r="AA55" i="363"/>
  <c r="AM57" i="363"/>
  <c r="X60" i="363"/>
  <c r="AG63" i="363"/>
  <c r="AA64" i="363"/>
  <c r="V66" i="363"/>
  <c r="R71" i="363"/>
  <c r="AA48" i="369"/>
  <c r="M51" i="369"/>
  <c r="M36" i="369"/>
  <c r="M60" i="369"/>
  <c r="T60" i="369"/>
  <c r="AA60" i="369"/>
  <c r="M62" i="369"/>
  <c r="AH45" i="369"/>
  <c r="T53" i="369"/>
  <c r="AA38" i="369"/>
  <c r="AA44" i="369"/>
  <c r="AA59" i="369"/>
  <c r="AH44" i="369"/>
  <c r="AH59" i="369"/>
  <c r="AL59" i="369"/>
  <c r="AM59" i="369"/>
  <c r="AN59" i="369"/>
  <c r="AN58" i="369"/>
  <c r="M53" i="369"/>
  <c r="X53" i="369"/>
  <c r="Y53" i="369"/>
  <c r="X59" i="369"/>
  <c r="Y59" i="369"/>
  <c r="Z59" i="369"/>
  <c r="AA39" i="369"/>
  <c r="Q51" i="369"/>
  <c r="R51" i="369"/>
  <c r="AL58" i="369"/>
  <c r="AJ60" i="369"/>
  <c r="X60" i="369"/>
  <c r="AC58" i="369"/>
  <c r="AM58" i="369"/>
  <c r="Y51" i="369"/>
  <c r="T51" i="369"/>
  <c r="AJ58" i="369"/>
  <c r="AC51" i="369"/>
  <c r="AL53" i="369"/>
  <c r="O59" i="369"/>
  <c r="R60" i="369"/>
  <c r="M58" i="369"/>
  <c r="S60" i="369"/>
  <c r="O60" i="369"/>
  <c r="AF51" i="369"/>
  <c r="O58" i="369"/>
  <c r="R59" i="369"/>
  <c r="S59" i="369"/>
  <c r="V60" i="369"/>
  <c r="AA49" i="369"/>
  <c r="M52" i="369"/>
  <c r="Q58" i="369"/>
  <c r="T59" i="369"/>
  <c r="AF53" i="369"/>
  <c r="Z51" i="369"/>
  <c r="R58" i="369"/>
  <c r="Y60" i="369"/>
  <c r="T52" i="369"/>
  <c r="T58" i="369"/>
  <c r="AE60" i="369"/>
  <c r="Z58" i="369"/>
  <c r="AC59" i="369"/>
  <c r="AF60" i="369"/>
  <c r="AL52" i="369"/>
  <c r="AA58" i="369"/>
  <c r="AG60" i="369"/>
  <c r="X58" i="369"/>
  <c r="Y58" i="369"/>
  <c r="AA30" i="369"/>
  <c r="AM52" i="369"/>
  <c r="AE59" i="369"/>
  <c r="AH60" i="369"/>
  <c r="AN52" i="369"/>
  <c r="AF59" i="369"/>
  <c r="X51" i="369"/>
  <c r="AE58" i="369"/>
  <c r="AF58" i="369"/>
  <c r="AL60" i="369"/>
  <c r="AM60" i="369"/>
  <c r="AE53" i="369"/>
  <c r="Q53" i="369"/>
  <c r="O52" i="369"/>
  <c r="R53" i="369"/>
  <c r="S53" i="369"/>
  <c r="Q52" i="369"/>
  <c r="O51" i="369"/>
  <c r="R52" i="369"/>
  <c r="V53" i="369"/>
  <c r="AJ51" i="369"/>
  <c r="AM51" i="369"/>
  <c r="AN51" i="369"/>
  <c r="V52" i="369"/>
  <c r="M72" i="369"/>
  <c r="X52" i="369"/>
  <c r="AA53" i="369"/>
  <c r="Y52" i="369"/>
  <c r="AC53" i="369"/>
  <c r="AA52" i="369"/>
  <c r="AC52" i="369"/>
  <c r="T45" i="369"/>
  <c r="AA51" i="369"/>
  <c r="AE52" i="369"/>
  <c r="AH53" i="369"/>
  <c r="AF52" i="369"/>
  <c r="AJ53" i="369"/>
  <c r="AE51" i="369"/>
  <c r="AH52" i="369"/>
  <c r="AH36" i="369"/>
  <c r="T73" i="369"/>
  <c r="AM53" i="369"/>
  <c r="AL51" i="369"/>
  <c r="M69" i="369"/>
  <c r="T49" i="369"/>
  <c r="M44" i="369"/>
  <c r="M48" i="369"/>
  <c r="T33" i="369"/>
  <c r="M39" i="369"/>
  <c r="T44" i="369"/>
  <c r="M71" i="369"/>
  <c r="T41" i="369"/>
  <c r="T71" i="369"/>
  <c r="AH66" i="369"/>
  <c r="Z44" i="369"/>
  <c r="AA63" i="369"/>
  <c r="AH46" i="369"/>
  <c r="T68" i="369"/>
  <c r="T72" i="369"/>
  <c r="T46" i="369"/>
  <c r="AC45" i="369"/>
  <c r="AE45" i="369"/>
  <c r="AF45" i="369"/>
  <c r="AG45" i="369"/>
  <c r="M45" i="369"/>
  <c r="O45" i="369"/>
  <c r="Q45" i="369"/>
  <c r="R45" i="369"/>
  <c r="M38" i="369"/>
  <c r="AM44" i="369"/>
  <c r="V46" i="369"/>
  <c r="AE44" i="369"/>
  <c r="AF44" i="369"/>
  <c r="O46" i="369"/>
  <c r="AG44" i="369"/>
  <c r="AJ45" i="369"/>
  <c r="Q46" i="369"/>
  <c r="AL45" i="369"/>
  <c r="R46" i="369"/>
  <c r="AJ44" i="369"/>
  <c r="AM45" i="369"/>
  <c r="AL44" i="369"/>
  <c r="X46" i="369"/>
  <c r="Y46" i="369"/>
  <c r="AE46" i="369"/>
  <c r="Q44" i="369"/>
  <c r="R44" i="369"/>
  <c r="AG46" i="369"/>
  <c r="S44" i="369"/>
  <c r="V45" i="369"/>
  <c r="AJ46" i="369"/>
  <c r="Z45" i="369"/>
  <c r="AL46" i="369"/>
  <c r="X44" i="369"/>
  <c r="AM46" i="369"/>
  <c r="AC46" i="369"/>
  <c r="X45" i="369"/>
  <c r="V44" i="369"/>
  <c r="AH39" i="369"/>
  <c r="R54" i="369"/>
  <c r="AH42" i="369"/>
  <c r="M65" i="369"/>
  <c r="T29" i="369"/>
  <c r="T39" i="369"/>
  <c r="AH65" i="369"/>
  <c r="AA29" i="369"/>
  <c r="AM35" i="369"/>
  <c r="AN35" i="369"/>
  <c r="AH62" i="369"/>
  <c r="AH54" i="369"/>
  <c r="M33" i="369"/>
  <c r="M55" i="369"/>
  <c r="AH73" i="369"/>
  <c r="T66" i="369"/>
  <c r="Z62" i="369"/>
  <c r="AA66" i="369"/>
  <c r="AH55" i="369"/>
  <c r="AH63" i="369"/>
  <c r="M35" i="369"/>
  <c r="M42" i="369"/>
  <c r="AA62" i="369"/>
  <c r="T54" i="369"/>
  <c r="AH72" i="369"/>
  <c r="AH30" i="369"/>
  <c r="AA35" i="369"/>
  <c r="AA55" i="369"/>
  <c r="AA73" i="369"/>
  <c r="S55" i="369"/>
  <c r="M32" i="369"/>
  <c r="AH32" i="369"/>
  <c r="T36" i="369"/>
  <c r="AH48" i="369"/>
  <c r="AA56" i="369"/>
  <c r="AH71" i="369"/>
  <c r="M41" i="369"/>
  <c r="AH29" i="369"/>
  <c r="AA33" i="369"/>
  <c r="Q54" i="369"/>
  <c r="X62" i="369"/>
  <c r="T32" i="369"/>
  <c r="Q55" i="369"/>
  <c r="Y62" i="369"/>
  <c r="AM68" i="369"/>
  <c r="AN68" i="369"/>
  <c r="AG32" i="369"/>
  <c r="AA36" i="369"/>
  <c r="M56" i="369"/>
  <c r="T69" i="369"/>
  <c r="AC36" i="369"/>
  <c r="Z56" i="369"/>
  <c r="S49" i="369"/>
  <c r="AG33" i="369"/>
  <c r="AF41" i="369"/>
  <c r="AG41" i="369"/>
  <c r="AG30" i="369"/>
  <c r="AA65" i="369"/>
  <c r="M68" i="369"/>
  <c r="AA71" i="369"/>
  <c r="X56" i="369"/>
  <c r="Y56" i="369"/>
  <c r="AJ73" i="369"/>
  <c r="AE33" i="369"/>
  <c r="T62" i="369"/>
  <c r="X48" i="369"/>
  <c r="T48" i="369"/>
  <c r="X63" i="369"/>
  <c r="Z63" i="369"/>
  <c r="Y63" i="369"/>
  <c r="V63" i="369"/>
  <c r="AJ36" i="369"/>
  <c r="AN36" i="369"/>
  <c r="AM36" i="369"/>
  <c r="AN69" i="369"/>
  <c r="Z65" i="369"/>
  <c r="T65" i="369"/>
  <c r="AL38" i="369"/>
  <c r="AN38" i="369"/>
  <c r="AM38" i="369"/>
  <c r="AJ38" i="369"/>
  <c r="AH38" i="369"/>
  <c r="AG42" i="369"/>
  <c r="AF42" i="369"/>
  <c r="AE42" i="369"/>
  <c r="AC29" i="369"/>
  <c r="Y38" i="369"/>
  <c r="AA41" i="369"/>
  <c r="O62" i="369"/>
  <c r="M66" i="369"/>
  <c r="AH68" i="369"/>
  <c r="X71" i="369"/>
  <c r="V68" i="369"/>
  <c r="AE49" i="369"/>
  <c r="Q32" i="369"/>
  <c r="Q35" i="369"/>
  <c r="AF49" i="369"/>
  <c r="AG54" i="369"/>
  <c r="X68" i="369"/>
  <c r="R32" i="369"/>
  <c r="R35" i="369"/>
  <c r="AM56" i="369"/>
  <c r="Y68" i="369"/>
  <c r="V71" i="369"/>
  <c r="O48" i="369"/>
  <c r="Q48" i="369"/>
  <c r="Z71" i="369"/>
  <c r="AE73" i="369"/>
  <c r="AE29" i="369"/>
  <c r="AC41" i="369"/>
  <c r="R48" i="369"/>
  <c r="AJ68" i="369"/>
  <c r="AF73" i="369"/>
  <c r="AF29" i="369"/>
  <c r="Q66" i="369"/>
  <c r="AL35" i="369"/>
  <c r="R66" i="369"/>
  <c r="AM55" i="369"/>
  <c r="AG65" i="369"/>
  <c r="AJ66" i="369"/>
  <c r="X36" i="369"/>
  <c r="Q42" i="369"/>
  <c r="AL62" i="369"/>
  <c r="AC30" i="369"/>
  <c r="Y36" i="369"/>
  <c r="R42" i="369"/>
  <c r="AM62" i="369"/>
  <c r="AL66" i="369"/>
  <c r="X69" i="369"/>
  <c r="S42" i="369"/>
  <c r="AM66" i="369"/>
  <c r="Y69" i="369"/>
  <c r="AE30" i="369"/>
  <c r="X39" i="369"/>
  <c r="T42" i="369"/>
  <c r="M63" i="369"/>
  <c r="M54" i="369"/>
  <c r="AA69" i="369"/>
  <c r="X72" i="369"/>
  <c r="AL71" i="369"/>
  <c r="O33" i="369"/>
  <c r="AC48" i="369"/>
  <c r="AC65" i="369"/>
  <c r="AN71" i="369"/>
  <c r="Q33" i="369"/>
  <c r="AE48" i="369"/>
  <c r="AE65" i="369"/>
  <c r="S33" i="369"/>
  <c r="AG48" i="369"/>
  <c r="AL55" i="369"/>
  <c r="Y39" i="369"/>
  <c r="Y72" i="369"/>
  <c r="M30" i="369"/>
  <c r="O30" i="369"/>
  <c r="Q30" i="369"/>
  <c r="R30" i="369"/>
  <c r="M29" i="369"/>
  <c r="AE32" i="369"/>
  <c r="Q49" i="369"/>
  <c r="AE54" i="369"/>
  <c r="AL69" i="369"/>
  <c r="AF32" i="369"/>
  <c r="AH33" i="369"/>
  <c r="AJ35" i="369"/>
  <c r="R49" i="369"/>
  <c r="T55" i="369"/>
  <c r="V56" i="369"/>
  <c r="AF54" i="369"/>
  <c r="AM69" i="369"/>
  <c r="M73" i="369"/>
  <c r="AJ33" i="369"/>
  <c r="AL29" i="369"/>
  <c r="AN30" i="369"/>
  <c r="R38" i="369"/>
  <c r="V41" i="369"/>
  <c r="X42" i="369"/>
  <c r="Z48" i="369"/>
  <c r="AF56" i="369"/>
  <c r="AJ63" i="369"/>
  <c r="AL65" i="369"/>
  <c r="O68" i="369"/>
  <c r="Q69" i="369"/>
  <c r="S71" i="369"/>
  <c r="AM29" i="369"/>
  <c r="O35" i="369"/>
  <c r="Q36" i="369"/>
  <c r="S38" i="369"/>
  <c r="Y42" i="369"/>
  <c r="AC49" i="369"/>
  <c r="AE55" i="369"/>
  <c r="AG56" i="369"/>
  <c r="AM65" i="369"/>
  <c r="R69" i="369"/>
  <c r="V72" i="369"/>
  <c r="X73" i="369"/>
  <c r="AN29" i="369"/>
  <c r="R36" i="369"/>
  <c r="T38" i="369"/>
  <c r="V39" i="369"/>
  <c r="X41" i="369"/>
  <c r="Z42" i="369"/>
  <c r="AF55" i="369"/>
  <c r="AH56" i="369"/>
  <c r="AJ62" i="369"/>
  <c r="AL63" i="369"/>
  <c r="AN65" i="369"/>
  <c r="O66" i="369"/>
  <c r="Q68" i="369"/>
  <c r="S69" i="369"/>
  <c r="Y73" i="369"/>
  <c r="AJ54" i="369"/>
  <c r="Q41" i="369"/>
  <c r="O36" i="369"/>
  <c r="Q38" i="369"/>
  <c r="S39" i="369"/>
  <c r="Y48" i="369"/>
  <c r="AC55" i="369"/>
  <c r="AE56" i="369"/>
  <c r="AG62" i="369"/>
  <c r="R71" i="369"/>
  <c r="V73" i="369"/>
  <c r="Y41" i="369"/>
  <c r="AM63" i="369"/>
  <c r="R68" i="369"/>
  <c r="V38" i="369"/>
  <c r="AJ56" i="369"/>
  <c r="O32" i="369"/>
  <c r="AC42" i="369"/>
  <c r="O54" i="369"/>
  <c r="V69" i="369"/>
  <c r="T35" i="369"/>
  <c r="V36" i="369"/>
  <c r="X38" i="369"/>
  <c r="AH49" i="369"/>
  <c r="AJ55" i="369"/>
  <c r="AL56" i="369"/>
  <c r="AA72" i="369"/>
  <c r="AC73" i="369"/>
  <c r="Q29" i="369"/>
  <c r="Y35" i="369"/>
  <c r="AC38" i="369"/>
  <c r="AE39" i="369"/>
  <c r="AM49" i="369"/>
  <c r="O63" i="369"/>
  <c r="Q65" i="369"/>
  <c r="X66" i="369"/>
  <c r="AF72" i="369"/>
  <c r="R29" i="369"/>
  <c r="T30" i="369"/>
  <c r="V32" i="369"/>
  <c r="X33" i="369"/>
  <c r="Z35" i="369"/>
  <c r="AF39" i="369"/>
  <c r="AH41" i="369"/>
  <c r="AJ42" i="369"/>
  <c r="AL48" i="369"/>
  <c r="AN49" i="369"/>
  <c r="R65" i="369"/>
  <c r="V54" i="369"/>
  <c r="Y66" i="369"/>
  <c r="AA68" i="369"/>
  <c r="AC69" i="369"/>
  <c r="AE71" i="369"/>
  <c r="AG72" i="369"/>
  <c r="S29" i="369"/>
  <c r="Y33" i="369"/>
  <c r="AE38" i="369"/>
  <c r="AG39" i="369"/>
  <c r="AM48" i="369"/>
  <c r="Q63" i="369"/>
  <c r="S65" i="369"/>
  <c r="Z66" i="369"/>
  <c r="AF71" i="369"/>
  <c r="V30" i="369"/>
  <c r="X32" i="369"/>
  <c r="Z33" i="369"/>
  <c r="AF38" i="369"/>
  <c r="AJ41" i="369"/>
  <c r="AL42" i="369"/>
  <c r="AN48" i="369"/>
  <c r="R63" i="369"/>
  <c r="X54" i="369"/>
  <c r="AC68" i="369"/>
  <c r="AE69" i="369"/>
  <c r="AG71" i="369"/>
  <c r="Y32" i="369"/>
  <c r="AC35" i="369"/>
  <c r="AE36" i="369"/>
  <c r="AM42" i="369"/>
  <c r="O56" i="369"/>
  <c r="Q62" i="369"/>
  <c r="Y54" i="369"/>
  <c r="AF69" i="369"/>
  <c r="AJ72" i="369"/>
  <c r="AL73" i="369"/>
  <c r="X55" i="369"/>
  <c r="R73" i="369"/>
  <c r="AJ30" i="369"/>
  <c r="AN33" i="369"/>
  <c r="V48" i="369"/>
  <c r="AF63" i="369"/>
  <c r="O71" i="369"/>
  <c r="AN54" i="369"/>
  <c r="V29" i="369"/>
  <c r="X30" i="369"/>
  <c r="AF36" i="369"/>
  <c r="AJ39" i="369"/>
  <c r="AL41" i="369"/>
  <c r="R62" i="369"/>
  <c r="V65" i="369"/>
  <c r="AC66" i="369"/>
  <c r="AE68" i="369"/>
  <c r="AM73" i="369"/>
  <c r="AL33" i="369"/>
  <c r="Q73" i="369"/>
  <c r="O39" i="369"/>
  <c r="Y55" i="369"/>
  <c r="AE63" i="369"/>
  <c r="AL32" i="369"/>
  <c r="X49" i="369"/>
  <c r="AL54" i="369"/>
  <c r="Q72" i="369"/>
  <c r="Q39" i="369"/>
  <c r="S41" i="369"/>
  <c r="AG63" i="369"/>
  <c r="AL30" i="369"/>
  <c r="Y30" i="369"/>
  <c r="AA32" i="369"/>
  <c r="AC33" i="369"/>
  <c r="AE35" i="369"/>
  <c r="AM41" i="369"/>
  <c r="M49" i="369"/>
  <c r="O55" i="369"/>
  <c r="Q56" i="369"/>
  <c r="AA54" i="369"/>
  <c r="AF68" i="369"/>
  <c r="AH69" i="369"/>
  <c r="AJ71" i="369"/>
  <c r="AL72" i="369"/>
  <c r="AJ32" i="369"/>
  <c r="AC62" i="369"/>
  <c r="R41" i="369"/>
  <c r="AM32" i="369"/>
  <c r="Y49" i="369"/>
  <c r="R72" i="369"/>
  <c r="Z49" i="369"/>
  <c r="X29" i="369"/>
  <c r="AF35" i="369"/>
  <c r="AL39" i="369"/>
  <c r="R56" i="369"/>
  <c r="X65" i="369"/>
  <c r="AE66" i="369"/>
  <c r="AM72" i="369"/>
  <c r="O73" i="369"/>
  <c r="O72" i="369"/>
  <c r="AE62" i="369"/>
  <c r="V35" i="369"/>
  <c r="AC72" i="369"/>
  <c r="Y29" i="369"/>
  <c r="AM39" i="369"/>
  <c r="Y65" i="369"/>
  <c r="AF66" i="369"/>
  <c r="V55" i="369"/>
  <c r="AJ49" i="369"/>
  <c r="M42" i="367"/>
  <c r="X30" i="361"/>
  <c r="AM35" i="361"/>
  <c r="AJ38" i="361"/>
  <c r="S44" i="361"/>
  <c r="AF46" i="361"/>
  <c r="AE66" i="361"/>
  <c r="AE44" i="362"/>
  <c r="R71" i="362"/>
  <c r="O40" i="363"/>
  <c r="Y44" i="363"/>
  <c r="AE45" i="361"/>
  <c r="AE35" i="361"/>
  <c r="O44" i="361"/>
  <c r="AE51" i="363"/>
  <c r="AN59" i="363"/>
  <c r="S69" i="366"/>
  <c r="AF51" i="363"/>
  <c r="Z47" i="359"/>
  <c r="AL35" i="361"/>
  <c r="R44" i="361"/>
  <c r="AE46" i="361"/>
  <c r="AN53" i="361"/>
  <c r="V56" i="361"/>
  <c r="O69" i="361"/>
  <c r="V74" i="361"/>
  <c r="X44" i="363"/>
  <c r="AG51" i="363"/>
  <c r="Y54" i="363"/>
  <c r="R57" i="363"/>
  <c r="Z62" i="363"/>
  <c r="AF64" i="363"/>
  <c r="Y70" i="363"/>
  <c r="M28" i="361"/>
  <c r="AN35" i="361"/>
  <c r="AG46" i="361"/>
  <c r="AA56" i="361"/>
  <c r="Q64" i="361"/>
  <c r="AG66" i="361"/>
  <c r="Q69" i="361"/>
  <c r="Y74" i="361"/>
  <c r="Z44" i="363"/>
  <c r="X44" i="362"/>
  <c r="V30" i="361"/>
  <c r="Q44" i="361"/>
  <c r="AG58" i="361"/>
  <c r="AL38" i="361"/>
  <c r="S64" i="361"/>
  <c r="R69" i="361"/>
  <c r="AM38" i="361"/>
  <c r="V54" i="361"/>
  <c r="AC56" i="361"/>
  <c r="AJ54" i="363"/>
  <c r="V38" i="361"/>
  <c r="AJ33" i="362"/>
  <c r="AE58" i="361"/>
  <c r="O57" i="363"/>
  <c r="Y47" i="359"/>
  <c r="AJ30" i="361"/>
  <c r="AN38" i="361"/>
  <c r="AM58" i="361"/>
  <c r="AE61" i="361"/>
  <c r="V64" i="361"/>
  <c r="Y37" i="363"/>
  <c r="S52" i="363"/>
  <c r="Y60" i="363"/>
  <c r="AJ62" i="363"/>
  <c r="AA44" i="361"/>
  <c r="Z54" i="361"/>
  <c r="AF56" i="361"/>
  <c r="AM54" i="363"/>
  <c r="O71" i="363"/>
  <c r="AN69" i="366"/>
  <c r="M56" i="368"/>
  <c r="AH49" i="368"/>
  <c r="T45" i="368"/>
  <c r="V46" i="361"/>
  <c r="AJ68" i="361"/>
  <c r="AC58" i="361"/>
  <c r="AN68" i="361"/>
  <c r="R49" i="363"/>
  <c r="AJ72" i="363"/>
  <c r="Q51" i="361"/>
  <c r="V54" i="363"/>
  <c r="V70" i="363"/>
  <c r="AL30" i="361"/>
  <c r="AG56" i="361"/>
  <c r="Z64" i="361"/>
  <c r="AN54" i="363"/>
  <c r="AL62" i="363"/>
  <c r="M76" i="365"/>
  <c r="T28" i="367"/>
  <c r="AH42" i="367"/>
  <c r="AC63" i="361"/>
  <c r="AF63" i="361"/>
  <c r="AF63" i="362"/>
  <c r="AJ39" i="363"/>
  <c r="AG63" i="362"/>
  <c r="AC64" i="363"/>
  <c r="S51" i="361"/>
  <c r="AM39" i="363"/>
  <c r="AN30" i="361"/>
  <c r="AH49" i="361"/>
  <c r="AH69" i="361"/>
  <c r="AC68" i="362"/>
  <c r="T70" i="366"/>
  <c r="AA45" i="368"/>
  <c r="T59" i="361"/>
  <c r="T45" i="363"/>
  <c r="AL60" i="363"/>
  <c r="Q63" i="363"/>
  <c r="T50" i="367"/>
  <c r="M57" i="367"/>
  <c r="R31" i="361"/>
  <c r="X47" i="361"/>
  <c r="V52" i="361"/>
  <c r="AF72" i="361"/>
  <c r="V45" i="363"/>
  <c r="AH47" i="363"/>
  <c r="AF52" i="363"/>
  <c r="AN60" i="363"/>
  <c r="O66" i="363"/>
  <c r="T43" i="367"/>
  <c r="AH45" i="368"/>
  <c r="X39" i="361"/>
  <c r="Z47" i="361"/>
  <c r="AL54" i="361"/>
  <c r="AE79" i="365"/>
  <c r="AH43" i="358"/>
  <c r="Z39" i="361"/>
  <c r="AM54" i="361"/>
  <c r="AC63" i="363"/>
  <c r="Q66" i="363"/>
  <c r="AA71" i="363"/>
  <c r="AH50" i="368"/>
  <c r="M46" i="368"/>
  <c r="R66" i="363"/>
  <c r="AC39" i="361"/>
  <c r="V50" i="361"/>
  <c r="AC52" i="361"/>
  <c r="AJ59" i="361"/>
  <c r="V61" i="363"/>
  <c r="S66" i="363"/>
  <c r="V37" i="361"/>
  <c r="X57" i="361"/>
  <c r="V65" i="361"/>
  <c r="AJ67" i="361"/>
  <c r="AH45" i="363"/>
  <c r="O53" i="363"/>
  <c r="Q69" i="363"/>
  <c r="AH67" i="366"/>
  <c r="T51" i="368"/>
  <c r="AJ37" i="361"/>
  <c r="V55" i="361"/>
  <c r="AJ70" i="361"/>
  <c r="O46" i="363"/>
  <c r="V51" i="363"/>
  <c r="AG61" i="363"/>
  <c r="AG66" i="363"/>
  <c r="R72" i="363"/>
  <c r="Z80" i="365"/>
  <c r="R35" i="361"/>
  <c r="AL39" i="361"/>
  <c r="AC43" i="361"/>
  <c r="AM45" i="361"/>
  <c r="O53" i="361"/>
  <c r="Z60" i="361"/>
  <c r="AE65" i="361"/>
  <c r="Y68" i="361"/>
  <c r="Q64" i="363"/>
  <c r="T31" i="363"/>
  <c r="AF42" i="363"/>
  <c r="X51" i="363"/>
  <c r="AH53" i="363"/>
  <c r="AC56" i="363"/>
  <c r="X59" i="363"/>
  <c r="AJ61" i="363"/>
  <c r="R64" i="363"/>
  <c r="AJ66" i="363"/>
  <c r="AG69" i="363"/>
  <c r="AH77" i="365"/>
  <c r="AA44" i="367"/>
  <c r="AN31" i="361"/>
  <c r="AG39" i="361"/>
  <c r="AG69" i="362"/>
  <c r="Z83" i="357"/>
  <c r="V60" i="361"/>
  <c r="AE61" i="363"/>
  <c r="AL37" i="361"/>
  <c r="Z55" i="361"/>
  <c r="AN70" i="361"/>
  <c r="T36" i="363"/>
  <c r="M49" i="363"/>
  <c r="Y51" i="363"/>
  <c r="S64" i="363"/>
  <c r="T62" i="367"/>
  <c r="O49" i="363"/>
  <c r="AA51" i="363"/>
  <c r="AF59" i="363"/>
  <c r="M62" i="363"/>
  <c r="AH72" i="363"/>
  <c r="M52" i="367"/>
  <c r="AH44" i="367"/>
  <c r="M49" i="368"/>
  <c r="AH47" i="368"/>
  <c r="O45" i="368"/>
  <c r="Q45" i="368"/>
  <c r="AA46" i="368"/>
  <c r="M52" i="368"/>
  <c r="T49" i="368"/>
  <c r="T52" i="368"/>
  <c r="M47" i="368"/>
  <c r="M45" i="368"/>
  <c r="AA47" i="368"/>
  <c r="AF45" i="368"/>
  <c r="AG45" i="368"/>
  <c r="R45" i="368"/>
  <c r="AA50" i="368"/>
  <c r="T47" i="368"/>
  <c r="X47" i="368"/>
  <c r="Y47" i="368"/>
  <c r="R46" i="368"/>
  <c r="S46" i="368"/>
  <c r="AJ46" i="368"/>
  <c r="AL46" i="368"/>
  <c r="AM46" i="368"/>
  <c r="AN46" i="368"/>
  <c r="O47" i="368"/>
  <c r="AM45" i="368"/>
  <c r="O46" i="368"/>
  <c r="Q47" i="368"/>
  <c r="R47" i="368"/>
  <c r="V47" i="368"/>
  <c r="AJ45" i="368"/>
  <c r="AL45" i="368"/>
  <c r="T46" i="368"/>
  <c r="AE46" i="368"/>
  <c r="AC45" i="368"/>
  <c r="AF46" i="368"/>
  <c r="AL47" i="368"/>
  <c r="V46" i="368"/>
  <c r="AC47" i="368"/>
  <c r="X46" i="368"/>
  <c r="V45" i="368"/>
  <c r="Y46" i="368"/>
  <c r="AE47" i="368"/>
  <c r="AF47" i="368"/>
  <c r="X45" i="368"/>
  <c r="Y45" i="368"/>
  <c r="AC46" i="368"/>
  <c r="AJ47" i="368"/>
  <c r="AM47" i="368"/>
  <c r="AF51" i="368"/>
  <c r="AL51" i="368"/>
  <c r="AM51" i="368"/>
  <c r="AN51" i="368"/>
  <c r="T50" i="368"/>
  <c r="R52" i="368"/>
  <c r="S51" i="368"/>
  <c r="Z52" i="368"/>
  <c r="X51" i="368"/>
  <c r="AA52" i="368"/>
  <c r="Y51" i="368"/>
  <c r="Z51" i="368"/>
  <c r="AC52" i="368"/>
  <c r="AA51" i="368"/>
  <c r="AE52" i="368"/>
  <c r="AC51" i="368"/>
  <c r="AF52" i="368"/>
  <c r="O52" i="368"/>
  <c r="Q52" i="368"/>
  <c r="M50" i="368"/>
  <c r="AE51" i="368"/>
  <c r="AH52" i="368"/>
  <c r="AJ52" i="368"/>
  <c r="Q51" i="368"/>
  <c r="V52" i="368"/>
  <c r="Y52" i="368"/>
  <c r="R50" i="368"/>
  <c r="AH51" i="368"/>
  <c r="AL52" i="368"/>
  <c r="O51" i="368"/>
  <c r="AM52" i="368"/>
  <c r="V50" i="368"/>
  <c r="X50" i="368"/>
  <c r="Z50" i="368"/>
  <c r="AF50" i="368"/>
  <c r="AL50" i="368"/>
  <c r="AM50" i="368"/>
  <c r="O50" i="368"/>
  <c r="Q50" i="368"/>
  <c r="AC50" i="368"/>
  <c r="AE50" i="368"/>
  <c r="AJ50" i="368"/>
  <c r="AE49" i="368"/>
  <c r="AF49" i="368"/>
  <c r="AG49" i="368"/>
  <c r="O49" i="368"/>
  <c r="Q49" i="368"/>
  <c r="R49" i="368"/>
  <c r="V49" i="368"/>
  <c r="X49" i="368"/>
  <c r="Y49" i="368"/>
  <c r="AA49" i="368"/>
  <c r="AJ49" i="368"/>
  <c r="AL49" i="368"/>
  <c r="AM49" i="368"/>
  <c r="Y55" i="368"/>
  <c r="Z55" i="368"/>
  <c r="T54" i="368"/>
  <c r="AJ55" i="368"/>
  <c r="AE55" i="368"/>
  <c r="X55" i="368"/>
  <c r="AG55" i="368"/>
  <c r="AF55" i="368"/>
  <c r="AC55" i="368"/>
  <c r="V55" i="368"/>
  <c r="AN55" i="368"/>
  <c r="AM55" i="368"/>
  <c r="AA57" i="368"/>
  <c r="AL55" i="368"/>
  <c r="T35" i="368"/>
  <c r="S55" i="368"/>
  <c r="R55" i="368"/>
  <c r="Q55" i="368"/>
  <c r="O55" i="368"/>
  <c r="M39" i="368"/>
  <c r="AA54" i="368"/>
  <c r="AL57" i="368"/>
  <c r="T56" i="368"/>
  <c r="AF56" i="368"/>
  <c r="AM56" i="368"/>
  <c r="R54" i="368"/>
  <c r="AN56" i="368"/>
  <c r="S54" i="368"/>
  <c r="M57" i="368"/>
  <c r="T57" i="368"/>
  <c r="AH54" i="368"/>
  <c r="M54" i="368"/>
  <c r="AC56" i="368"/>
  <c r="AE56" i="368"/>
  <c r="AL56" i="368"/>
  <c r="AL54" i="368"/>
  <c r="Q56" i="368"/>
  <c r="Z54" i="368"/>
  <c r="V56" i="368"/>
  <c r="X56" i="368"/>
  <c r="Y56" i="368"/>
  <c r="O54" i="368"/>
  <c r="Q57" i="368"/>
  <c r="O56" i="368"/>
  <c r="R57" i="368"/>
  <c r="AJ54" i="368"/>
  <c r="S57" i="368"/>
  <c r="R56" i="368"/>
  <c r="V57" i="368"/>
  <c r="AN54" i="368"/>
  <c r="AF54" i="368"/>
  <c r="X57" i="368"/>
  <c r="Y57" i="368"/>
  <c r="AC54" i="368"/>
  <c r="AE54" i="368"/>
  <c r="AC57" i="368"/>
  <c r="AA56" i="368"/>
  <c r="AH31" i="368"/>
  <c r="T36" i="368"/>
  <c r="AE57" i="368"/>
  <c r="AF57" i="368"/>
  <c r="AH57" i="368"/>
  <c r="AJ57" i="368"/>
  <c r="V54" i="368"/>
  <c r="AH56" i="368"/>
  <c r="X54" i="368"/>
  <c r="AM57" i="368"/>
  <c r="AA58" i="368"/>
  <c r="AH58" i="368"/>
  <c r="AH35" i="368"/>
  <c r="M40" i="368"/>
  <c r="T32" i="368"/>
  <c r="T38" i="368"/>
  <c r="AA33" i="368"/>
  <c r="T30" i="368"/>
  <c r="R40" i="368"/>
  <c r="AL43" i="368"/>
  <c r="AH36" i="368"/>
  <c r="M38" i="368"/>
  <c r="AA38" i="368"/>
  <c r="AA42" i="368"/>
  <c r="AH30" i="368"/>
  <c r="M35" i="368"/>
  <c r="AH38" i="368"/>
  <c r="T31" i="368"/>
  <c r="T43" i="368"/>
  <c r="AL58" i="368"/>
  <c r="AM58" i="368"/>
  <c r="M43" i="368"/>
  <c r="M32" i="368"/>
  <c r="M36" i="368"/>
  <c r="AH39" i="368"/>
  <c r="T29" i="368"/>
  <c r="AA29" i="368"/>
  <c r="AN31" i="368"/>
  <c r="AL35" i="368"/>
  <c r="S58" i="368"/>
  <c r="AN35" i="368"/>
  <c r="AM32" i="368"/>
  <c r="AE58" i="368"/>
  <c r="AG58" i="368"/>
  <c r="AJ43" i="368"/>
  <c r="Q40" i="368"/>
  <c r="AN32" i="368"/>
  <c r="S40" i="368"/>
  <c r="AN58" i="368"/>
  <c r="AM36" i="368"/>
  <c r="AJ38" i="368"/>
  <c r="AL31" i="368"/>
  <c r="AM31" i="368"/>
  <c r="AJ35" i="368"/>
  <c r="Q58" i="368"/>
  <c r="R58" i="368"/>
  <c r="AA31" i="368"/>
  <c r="AC38" i="368"/>
  <c r="AE38" i="368"/>
  <c r="AF38" i="368"/>
  <c r="Q43" i="368"/>
  <c r="Q31" i="368"/>
  <c r="S43" i="368"/>
  <c r="R31" i="368"/>
  <c r="O36" i="368"/>
  <c r="S31" i="368"/>
  <c r="AE40" i="368"/>
  <c r="Q36" i="368"/>
  <c r="AF40" i="368"/>
  <c r="R36" i="368"/>
  <c r="AG40" i="368"/>
  <c r="V36" i="368"/>
  <c r="S39" i="368"/>
  <c r="Y36" i="368"/>
  <c r="AC29" i="368"/>
  <c r="Z36" i="368"/>
  <c r="O42" i="368"/>
  <c r="AE29" i="368"/>
  <c r="Q42" i="368"/>
  <c r="AF29" i="368"/>
  <c r="AC39" i="368"/>
  <c r="R42" i="368"/>
  <c r="S42" i="368"/>
  <c r="V35" i="368"/>
  <c r="AE39" i="368"/>
  <c r="AF39" i="368"/>
  <c r="X35" i="368"/>
  <c r="AG39" i="368"/>
  <c r="X42" i="368"/>
  <c r="Y35" i="368"/>
  <c r="Y42" i="368"/>
  <c r="Z42" i="368"/>
  <c r="O38" i="368"/>
  <c r="AG42" i="368"/>
  <c r="AE31" i="368"/>
  <c r="O30" i="368"/>
  <c r="Q30" i="368"/>
  <c r="R30" i="368"/>
  <c r="AC30" i="368"/>
  <c r="Q29" i="368"/>
  <c r="R29" i="368"/>
  <c r="AG32" i="368"/>
  <c r="S30" i="368"/>
  <c r="AE30" i="368"/>
  <c r="S32" i="368"/>
  <c r="AG30" i="368"/>
  <c r="AG31" i="368"/>
  <c r="O29" i="368"/>
  <c r="AF30" i="368"/>
  <c r="V29" i="368"/>
  <c r="Z40" i="368"/>
  <c r="Y40" i="368"/>
  <c r="AM42" i="368"/>
  <c r="AL42" i="368"/>
  <c r="AN42" i="368"/>
  <c r="R35" i="368"/>
  <c r="Q35" i="368"/>
  <c r="S35" i="368"/>
  <c r="V40" i="368"/>
  <c r="AJ42" i="368"/>
  <c r="X40" i="368"/>
  <c r="AM29" i="368"/>
  <c r="AN29" i="368"/>
  <c r="AF36" i="368"/>
  <c r="AE36" i="368"/>
  <c r="AG36" i="368"/>
  <c r="AJ29" i="368"/>
  <c r="AC36" i="368"/>
  <c r="O39" i="368"/>
  <c r="AJ32" i="368"/>
  <c r="AL29" i="368"/>
  <c r="Q39" i="368"/>
  <c r="X31" i="368"/>
  <c r="Z31" i="368"/>
  <c r="Y31" i="368"/>
  <c r="AL32" i="368"/>
  <c r="S33" i="368"/>
  <c r="R33" i="368"/>
  <c r="Q33" i="368"/>
  <c r="O33" i="368"/>
  <c r="Y43" i="368"/>
  <c r="Z43" i="368"/>
  <c r="AC35" i="368"/>
  <c r="AG35" i="368"/>
  <c r="AF35" i="368"/>
  <c r="AE35" i="368"/>
  <c r="V33" i="368"/>
  <c r="Q38" i="368"/>
  <c r="AG43" i="368"/>
  <c r="AC43" i="368"/>
  <c r="AF43" i="368"/>
  <c r="AE43" i="368"/>
  <c r="AH33" i="368"/>
  <c r="AJ33" i="368"/>
  <c r="AJ30" i="368"/>
  <c r="AL33" i="368"/>
  <c r="AM33" i="368"/>
  <c r="AL30" i="368"/>
  <c r="AN33" i="368"/>
  <c r="AM30" i="368"/>
  <c r="Z32" i="368"/>
  <c r="Y32" i="368"/>
  <c r="V32" i="368"/>
  <c r="AL40" i="368"/>
  <c r="AN40" i="368"/>
  <c r="AM40" i="368"/>
  <c r="X58" i="368"/>
  <c r="V58" i="368"/>
  <c r="Z58" i="368"/>
  <c r="Y58" i="368"/>
  <c r="X39" i="368"/>
  <c r="Z39" i="368"/>
  <c r="Y39" i="368"/>
  <c r="AJ40" i="368"/>
  <c r="V43" i="368"/>
  <c r="V39" i="368"/>
  <c r="M29" i="368"/>
  <c r="R38" i="368"/>
  <c r="X33" i="368"/>
  <c r="AN43" i="368"/>
  <c r="AH43" i="368"/>
  <c r="Y33" i="368"/>
  <c r="T42" i="368"/>
  <c r="Z33" i="368"/>
  <c r="AF31" i="368"/>
  <c r="AN36" i="368"/>
  <c r="R43" i="368"/>
  <c r="AF58" i="368"/>
  <c r="V38" i="368"/>
  <c r="M31" i="368"/>
  <c r="O32" i="368"/>
  <c r="AA40" i="368"/>
  <c r="AC42" i="368"/>
  <c r="M58" i="368"/>
  <c r="X38" i="368"/>
  <c r="Q32" i="368"/>
  <c r="Y38" i="368"/>
  <c r="AE42" i="368"/>
  <c r="AA32" i="368"/>
  <c r="AC33" i="368"/>
  <c r="X30" i="368"/>
  <c r="AL39" i="368"/>
  <c r="Y30" i="368"/>
  <c r="AC32" i="368"/>
  <c r="AE33" i="368"/>
  <c r="AM39" i="368"/>
  <c r="X29" i="368"/>
  <c r="Z30" i="368"/>
  <c r="AF33" i="368"/>
  <c r="AJ36" i="368"/>
  <c r="AL38" i="368"/>
  <c r="AN39" i="368"/>
  <c r="Y29" i="368"/>
  <c r="AE32" i="368"/>
  <c r="AM38" i="368"/>
  <c r="M45" i="367"/>
  <c r="M62" i="367"/>
  <c r="T36" i="367"/>
  <c r="T56" i="367"/>
  <c r="AA59" i="367"/>
  <c r="AA45" i="367"/>
  <c r="AA46" i="367"/>
  <c r="M58" i="367"/>
  <c r="AA53" i="367"/>
  <c r="T45" i="367"/>
  <c r="AA47" i="367"/>
  <c r="AH47" i="367"/>
  <c r="M35" i="367"/>
  <c r="AA39" i="367"/>
  <c r="M48" i="367"/>
  <c r="AA30" i="367"/>
  <c r="AE43" i="367"/>
  <c r="AF43" i="367"/>
  <c r="AG43" i="367"/>
  <c r="M50" i="367"/>
  <c r="T53" i="367"/>
  <c r="AH53" i="367"/>
  <c r="M43" i="367"/>
  <c r="AG45" i="367"/>
  <c r="AF44" i="367"/>
  <c r="AG44" i="367"/>
  <c r="AH56" i="367"/>
  <c r="AH30" i="367"/>
  <c r="T54" i="367"/>
  <c r="AA43" i="367"/>
  <c r="T48" i="367"/>
  <c r="M46" i="367"/>
  <c r="AH43" i="367"/>
  <c r="T58" i="367"/>
  <c r="M33" i="367"/>
  <c r="AH61" i="367"/>
  <c r="AE38" i="367"/>
  <c r="Z60" i="367"/>
  <c r="AF38" i="367"/>
  <c r="AC45" i="367"/>
  <c r="AF46" i="367"/>
  <c r="AG46" i="367"/>
  <c r="V49" i="367"/>
  <c r="AG31" i="367"/>
  <c r="R44" i="367"/>
  <c r="Q44" i="367"/>
  <c r="S44" i="367"/>
  <c r="AE46" i="367"/>
  <c r="AA42" i="367"/>
  <c r="X42" i="367"/>
  <c r="Z42" i="367"/>
  <c r="R43" i="367"/>
  <c r="S43" i="367"/>
  <c r="R45" i="367"/>
  <c r="S45" i="367"/>
  <c r="X45" i="367"/>
  <c r="X46" i="367"/>
  <c r="Y45" i="367"/>
  <c r="Y46" i="367"/>
  <c r="Z45" i="367"/>
  <c r="Z46" i="367"/>
  <c r="O42" i="367"/>
  <c r="Q42" i="367"/>
  <c r="R42" i="367"/>
  <c r="T42" i="367"/>
  <c r="AN45" i="367"/>
  <c r="O46" i="367"/>
  <c r="AJ43" i="367"/>
  <c r="AN44" i="367"/>
  <c r="Q46" i="367"/>
  <c r="AL43" i="367"/>
  <c r="AJ42" i="367"/>
  <c r="S46" i="367"/>
  <c r="AN43" i="367"/>
  <c r="AL42" i="367"/>
  <c r="O45" i="367"/>
  <c r="AJ45" i="367"/>
  <c r="AJ44" i="367"/>
  <c r="AE42" i="367"/>
  <c r="AG42" i="367"/>
  <c r="AM44" i="367"/>
  <c r="AE33" i="367"/>
  <c r="AF62" i="367"/>
  <c r="AM42" i="367"/>
  <c r="AH50" i="367"/>
  <c r="AG34" i="367"/>
  <c r="AL45" i="367"/>
  <c r="AF42" i="367"/>
  <c r="O43" i="367"/>
  <c r="X60" i="367"/>
  <c r="T44" i="367"/>
  <c r="X44" i="367"/>
  <c r="V43" i="367"/>
  <c r="Y44" i="367"/>
  <c r="AH46" i="367"/>
  <c r="V44" i="367"/>
  <c r="AJ46" i="367"/>
  <c r="V42" i="367"/>
  <c r="Y43" i="367"/>
  <c r="AE45" i="367"/>
  <c r="AM45" i="367"/>
  <c r="X43" i="367"/>
  <c r="AC44" i="367"/>
  <c r="AL46" i="367"/>
  <c r="AM46" i="367"/>
  <c r="AA55" i="367"/>
  <c r="X61" i="367"/>
  <c r="AH49" i="367"/>
  <c r="T29" i="367"/>
  <c r="AH31" i="367"/>
  <c r="AA60" i="367"/>
  <c r="AF47" i="367"/>
  <c r="AG47" i="367"/>
  <c r="X58" i="367"/>
  <c r="Y58" i="367"/>
  <c r="M30" i="367"/>
  <c r="M40" i="367"/>
  <c r="AA58" i="367"/>
  <c r="M28" i="367"/>
  <c r="AE30" i="367"/>
  <c r="AF30" i="367"/>
  <c r="X34" i="367"/>
  <c r="T51" i="367"/>
  <c r="AG30" i="367"/>
  <c r="Y34" i="367"/>
  <c r="Q41" i="367"/>
  <c r="R41" i="367"/>
  <c r="AH59" i="367"/>
  <c r="AA28" i="367"/>
  <c r="T41" i="367"/>
  <c r="AH51" i="367"/>
  <c r="AA54" i="367"/>
  <c r="T57" i="367"/>
  <c r="AH34" i="367"/>
  <c r="AF35" i="367"/>
  <c r="AJ60" i="367"/>
  <c r="AH28" i="367"/>
  <c r="AH38" i="367"/>
  <c r="AA41" i="367"/>
  <c r="AH54" i="367"/>
  <c r="AA57" i="367"/>
  <c r="AH62" i="367"/>
  <c r="AC31" i="367"/>
  <c r="AH57" i="367"/>
  <c r="AE31" i="367"/>
  <c r="T35" i="367"/>
  <c r="M39" i="367"/>
  <c r="M47" i="367"/>
  <c r="T52" i="367"/>
  <c r="O36" i="367"/>
  <c r="AE36" i="367"/>
  <c r="AM34" i="367"/>
  <c r="AG53" i="367"/>
  <c r="O40" i="367"/>
  <c r="AL51" i="367"/>
  <c r="AN53" i="367"/>
  <c r="V62" i="367"/>
  <c r="R40" i="367"/>
  <c r="X48" i="367"/>
  <c r="O58" i="367"/>
  <c r="S40" i="367"/>
  <c r="Y48" i="367"/>
  <c r="Y62" i="367"/>
  <c r="AA35" i="367"/>
  <c r="AA38" i="367"/>
  <c r="T40" i="367"/>
  <c r="AA48" i="367"/>
  <c r="R56" i="367"/>
  <c r="R58" i="367"/>
  <c r="T60" i="367"/>
  <c r="AE29" i="367"/>
  <c r="Z59" i="367"/>
  <c r="AN34" i="367"/>
  <c r="AJ49" i="367"/>
  <c r="AJ51" i="367"/>
  <c r="AL49" i="367"/>
  <c r="AM49" i="367"/>
  <c r="V48" i="367"/>
  <c r="AN51" i="367"/>
  <c r="AM55" i="367"/>
  <c r="S56" i="367"/>
  <c r="AC35" i="367"/>
  <c r="AC38" i="367"/>
  <c r="V60" i="367"/>
  <c r="AA40" i="367"/>
  <c r="AH48" i="367"/>
  <c r="V58" i="367"/>
  <c r="AG62" i="367"/>
  <c r="AN35" i="367"/>
  <c r="AC49" i="367"/>
  <c r="AF49" i="367"/>
  <c r="AF29" i="367"/>
  <c r="AF53" i="367"/>
  <c r="O34" i="367"/>
  <c r="T34" i="367"/>
  <c r="AJ38" i="367"/>
  <c r="M41" i="367"/>
  <c r="AL52" i="367"/>
  <c r="AM54" i="367"/>
  <c r="AJ56" i="367"/>
  <c r="AH60" i="367"/>
  <c r="Y59" i="367"/>
  <c r="M36" i="367"/>
  <c r="T49" i="367"/>
  <c r="AL50" i="367"/>
  <c r="AL34" i="367"/>
  <c r="M29" i="367"/>
  <c r="M31" i="367"/>
  <c r="AM38" i="367"/>
  <c r="AM50" i="367"/>
  <c r="M53" i="367"/>
  <c r="M55" i="367"/>
  <c r="AL56" i="367"/>
  <c r="AH58" i="367"/>
  <c r="AN50" i="367"/>
  <c r="AM56" i="367"/>
  <c r="AJ55" i="367"/>
  <c r="Z34" i="367"/>
  <c r="S41" i="367"/>
  <c r="X49" i="367"/>
  <c r="Q55" i="367"/>
  <c r="AL55" i="367"/>
  <c r="Y49" i="367"/>
  <c r="M51" i="367"/>
  <c r="R55" i="367"/>
  <c r="AC29" i="367"/>
  <c r="AC36" i="367"/>
  <c r="X59" i="367"/>
  <c r="AE53" i="367"/>
  <c r="AF36" i="367"/>
  <c r="AG29" i="367"/>
  <c r="AM41" i="367"/>
  <c r="AM35" i="367"/>
  <c r="AJ54" i="367"/>
  <c r="AA31" i="367"/>
  <c r="T39" i="367"/>
  <c r="AE47" i="367"/>
  <c r="V53" i="367"/>
  <c r="S55" i="367"/>
  <c r="AA36" i="367"/>
  <c r="AA49" i="367"/>
  <c r="T55" i="367"/>
  <c r="T59" i="367"/>
  <c r="O28" i="367"/>
  <c r="R28" i="367"/>
  <c r="Q29" i="367"/>
  <c r="R29" i="367"/>
  <c r="V29" i="367"/>
  <c r="Q28" i="367"/>
  <c r="O29" i="367"/>
  <c r="Y29" i="367"/>
  <c r="AJ33" i="367"/>
  <c r="O54" i="367"/>
  <c r="AC61" i="367"/>
  <c r="AC28" i="367"/>
  <c r="O39" i="367"/>
  <c r="AJ48" i="367"/>
  <c r="V57" i="367"/>
  <c r="AJ31" i="367"/>
  <c r="O53" i="367"/>
  <c r="Q54" i="367"/>
  <c r="AC60" i="367"/>
  <c r="AE61" i="367"/>
  <c r="AM33" i="367"/>
  <c r="Q39" i="367"/>
  <c r="AL48" i="367"/>
  <c r="R54" i="367"/>
  <c r="V56" i="367"/>
  <c r="X57" i="367"/>
  <c r="AF61" i="367"/>
  <c r="AJ62" i="367"/>
  <c r="AN33" i="367"/>
  <c r="Q38" i="367"/>
  <c r="S39" i="367"/>
  <c r="AN48" i="367"/>
  <c r="R53" i="367"/>
  <c r="X56" i="367"/>
  <c r="AJ29" i="367"/>
  <c r="AL30" i="367"/>
  <c r="AN31" i="367"/>
  <c r="R38" i="367"/>
  <c r="V40" i="367"/>
  <c r="X41" i="367"/>
  <c r="AL47" i="367"/>
  <c r="O51" i="367"/>
  <c r="Q52" i="367"/>
  <c r="S53" i="367"/>
  <c r="Y56" i="367"/>
  <c r="AC58" i="367"/>
  <c r="AE59" i="367"/>
  <c r="AG60" i="367"/>
  <c r="AM62" i="367"/>
  <c r="AM30" i="367"/>
  <c r="O35" i="367"/>
  <c r="Q36" i="367"/>
  <c r="S38" i="367"/>
  <c r="Y41" i="367"/>
  <c r="AM47" i="367"/>
  <c r="R52" i="367"/>
  <c r="V54" i="367"/>
  <c r="X55" i="367"/>
  <c r="AF59" i="367"/>
  <c r="AJ61" i="367"/>
  <c r="AN62" i="367"/>
  <c r="AJ28" i="367"/>
  <c r="AL29" i="367"/>
  <c r="AN30" i="367"/>
  <c r="R36" i="367"/>
  <c r="T38" i="367"/>
  <c r="V39" i="367"/>
  <c r="X40" i="367"/>
  <c r="Z41" i="367"/>
  <c r="AN47" i="367"/>
  <c r="M49" i="367"/>
  <c r="O50" i="367"/>
  <c r="Q51" i="367"/>
  <c r="S52" i="367"/>
  <c r="Y55" i="367"/>
  <c r="AA56" i="367"/>
  <c r="AC57" i="367"/>
  <c r="AE58" i="367"/>
  <c r="AG59" i="367"/>
  <c r="Z55" i="367"/>
  <c r="AM31" i="367"/>
  <c r="O30" i="367"/>
  <c r="Q31" i="367"/>
  <c r="S33" i="367"/>
  <c r="Y36" i="367"/>
  <c r="AC39" i="367"/>
  <c r="AE40" i="367"/>
  <c r="AG41" i="367"/>
  <c r="O47" i="367"/>
  <c r="R48" i="367"/>
  <c r="V50" i="367"/>
  <c r="X51" i="367"/>
  <c r="Z52" i="367"/>
  <c r="AF55" i="367"/>
  <c r="AJ57" i="367"/>
  <c r="AL58" i="367"/>
  <c r="AN59" i="367"/>
  <c r="R34" i="367"/>
  <c r="V36" i="367"/>
  <c r="X38" i="367"/>
  <c r="Z39" i="367"/>
  <c r="O48" i="367"/>
  <c r="Q49" i="367"/>
  <c r="S50" i="367"/>
  <c r="Y53" i="367"/>
  <c r="AC55" i="367"/>
  <c r="AE56" i="367"/>
  <c r="AG57" i="367"/>
  <c r="AM60" i="367"/>
  <c r="O31" i="367"/>
  <c r="Q33" i="367"/>
  <c r="S34" i="367"/>
  <c r="Y38" i="367"/>
  <c r="AC40" i="367"/>
  <c r="AE41" i="367"/>
  <c r="R49" i="367"/>
  <c r="V51" i="367"/>
  <c r="X52" i="367"/>
  <c r="Z53" i="367"/>
  <c r="AF56" i="367"/>
  <c r="AJ58" i="367"/>
  <c r="AL59" i="367"/>
  <c r="R33" i="367"/>
  <c r="V35" i="367"/>
  <c r="X36" i="367"/>
  <c r="Z38" i="367"/>
  <c r="AF41" i="367"/>
  <c r="Q48" i="367"/>
  <c r="S49" i="367"/>
  <c r="Y52" i="367"/>
  <c r="AC54" i="367"/>
  <c r="AE55" i="367"/>
  <c r="AG56" i="367"/>
  <c r="AM59" i="367"/>
  <c r="O62" i="367"/>
  <c r="R31" i="367"/>
  <c r="T33" i="367"/>
  <c r="X35" i="367"/>
  <c r="AF40" i="367"/>
  <c r="AH41" i="367"/>
  <c r="Y51" i="367"/>
  <c r="AA52" i="367"/>
  <c r="AE54" i="367"/>
  <c r="AM58" i="367"/>
  <c r="M61" i="367"/>
  <c r="Q62" i="367"/>
  <c r="AN60" i="367"/>
  <c r="Q30" i="367"/>
  <c r="Y35" i="367"/>
  <c r="AE39" i="367"/>
  <c r="Q47" i="367"/>
  <c r="X50" i="367"/>
  <c r="AF54" i="367"/>
  <c r="AL57" i="367"/>
  <c r="R62" i="367"/>
  <c r="AE60" i="367"/>
  <c r="R30" i="367"/>
  <c r="T31" i="367"/>
  <c r="V33" i="367"/>
  <c r="AF39" i="367"/>
  <c r="AH40" i="367"/>
  <c r="AJ41" i="367"/>
  <c r="R47" i="367"/>
  <c r="Y50" i="367"/>
  <c r="AA51" i="367"/>
  <c r="AC52" i="367"/>
  <c r="AM57" i="367"/>
  <c r="M60" i="367"/>
  <c r="O61" i="367"/>
  <c r="AG61" i="367"/>
  <c r="T30" i="367"/>
  <c r="V31" i="367"/>
  <c r="X33" i="367"/>
  <c r="AH39" i="367"/>
  <c r="AJ40" i="367"/>
  <c r="AL41" i="367"/>
  <c r="T47" i="367"/>
  <c r="AA50" i="367"/>
  <c r="AC51" i="367"/>
  <c r="AE52" i="367"/>
  <c r="M59" i="367"/>
  <c r="O60" i="367"/>
  <c r="Q61" i="367"/>
  <c r="Y33" i="367"/>
  <c r="AF52" i="367"/>
  <c r="R61" i="367"/>
  <c r="R50" i="367"/>
  <c r="V30" i="367"/>
  <c r="X31" i="367"/>
  <c r="AJ39" i="367"/>
  <c r="AL40" i="367"/>
  <c r="V47" i="367"/>
  <c r="AC50" i="367"/>
  <c r="AE51" i="367"/>
  <c r="O59" i="367"/>
  <c r="Q60" i="367"/>
  <c r="Y57" i="367"/>
  <c r="Y31" i="367"/>
  <c r="AA33" i="367"/>
  <c r="AC34" i="367"/>
  <c r="AE35" i="367"/>
  <c r="AM40" i="367"/>
  <c r="AF51" i="367"/>
  <c r="AH52" i="367"/>
  <c r="AJ53" i="367"/>
  <c r="AL54" i="367"/>
  <c r="R60" i="367"/>
  <c r="T61" i="367"/>
  <c r="X62" i="367"/>
  <c r="AG28" i="367"/>
  <c r="R51" i="367"/>
  <c r="AM28" i="367"/>
  <c r="X30" i="367"/>
  <c r="AL39" i="367"/>
  <c r="X47" i="367"/>
  <c r="AE50" i="367"/>
  <c r="Q59" i="367"/>
  <c r="AL33" i="367"/>
  <c r="AE28" i="367"/>
  <c r="Y30" i="367"/>
  <c r="AC33" i="367"/>
  <c r="AE34" i="367"/>
  <c r="AM39" i="367"/>
  <c r="Y47" i="367"/>
  <c r="AF50" i="367"/>
  <c r="AJ52" i="367"/>
  <c r="AL53" i="367"/>
  <c r="R59" i="367"/>
  <c r="V61" i="367"/>
  <c r="AN28" i="367"/>
  <c r="V28" i="367"/>
  <c r="X29" i="367"/>
  <c r="AH35" i="367"/>
  <c r="AJ36" i="367"/>
  <c r="AL38" i="367"/>
  <c r="AC48" i="367"/>
  <c r="AE49" i="367"/>
  <c r="M56" i="367"/>
  <c r="O57" i="367"/>
  <c r="Q58" i="367"/>
  <c r="AA62" i="367"/>
  <c r="S35" i="367"/>
  <c r="Y39" i="367"/>
  <c r="Z54" i="367"/>
  <c r="AF57" i="367"/>
  <c r="AN61" i="367"/>
  <c r="X28" i="367"/>
  <c r="AF33" i="367"/>
  <c r="AJ35" i="367"/>
  <c r="AL36" i="367"/>
  <c r="AE48" i="367"/>
  <c r="AM52" i="367"/>
  <c r="O56" i="367"/>
  <c r="Q57" i="367"/>
  <c r="Y61" i="367"/>
  <c r="AC62" i="367"/>
  <c r="AM29" i="367"/>
  <c r="Q35" i="367"/>
  <c r="Y40" i="367"/>
  <c r="X54" i="367"/>
  <c r="AF58" i="367"/>
  <c r="AL61" i="367"/>
  <c r="Y28" i="367"/>
  <c r="AM36" i="367"/>
  <c r="AF48" i="367"/>
  <c r="R57" i="367"/>
  <c r="S54" i="367"/>
  <c r="T32" i="361"/>
  <c r="T51" i="361"/>
  <c r="Z47" i="363"/>
  <c r="AN70" i="363"/>
  <c r="V44" i="363"/>
  <c r="AA47" i="363"/>
  <c r="Q51" i="363"/>
  <c r="AL54" i="363"/>
  <c r="X56" i="363"/>
  <c r="AH61" i="363"/>
  <c r="S65" i="363"/>
  <c r="M67" i="363"/>
  <c r="AN68" i="363"/>
  <c r="AA68" i="365"/>
  <c r="X38" i="363"/>
  <c r="AG40" i="363"/>
  <c r="Z56" i="363"/>
  <c r="X58" i="363"/>
  <c r="T60" i="363"/>
  <c r="AE63" i="363"/>
  <c r="X32" i="361"/>
  <c r="O36" i="361"/>
  <c r="T38" i="361"/>
  <c r="AH39" i="361"/>
  <c r="AJ49" i="361"/>
  <c r="S53" i="361"/>
  <c r="AC60" i="361"/>
  <c r="T64" i="361"/>
  <c r="AH67" i="361"/>
  <c r="AC69" i="361"/>
  <c r="X71" i="361"/>
  <c r="M70" i="362"/>
  <c r="T46" i="363"/>
  <c r="M53" i="363"/>
  <c r="AA56" i="363"/>
  <c r="V51" i="361"/>
  <c r="V62" i="361"/>
  <c r="Z50" i="359"/>
  <c r="Y32" i="361"/>
  <c r="AF34" i="361"/>
  <c r="AH41" i="361"/>
  <c r="M48" i="361"/>
  <c r="X51" i="361"/>
  <c r="AL56" i="361"/>
  <c r="Z62" i="361"/>
  <c r="R66" i="361"/>
  <c r="Z71" i="361"/>
  <c r="Y73" i="361"/>
  <c r="AA38" i="363"/>
  <c r="AA65" i="363"/>
  <c r="S80" i="365"/>
  <c r="AA41" i="364"/>
  <c r="AN77" i="365"/>
  <c r="AJ34" i="361"/>
  <c r="R36" i="361"/>
  <c r="AJ41" i="361"/>
  <c r="Z51" i="361"/>
  <c r="AC65" i="363"/>
  <c r="V31" i="361"/>
  <c r="S36" i="361"/>
  <c r="X38" i="361"/>
  <c r="AM39" i="361"/>
  <c r="X46" i="361"/>
  <c r="R48" i="361"/>
  <c r="O57" i="361"/>
  <c r="AC62" i="361"/>
  <c r="X64" i="361"/>
  <c r="AN67" i="361"/>
  <c r="AC71" i="361"/>
  <c r="AC73" i="361"/>
  <c r="X46" i="363"/>
  <c r="R53" i="363"/>
  <c r="AF56" i="363"/>
  <c r="AJ58" i="363"/>
  <c r="M78" i="365"/>
  <c r="Z32" i="361"/>
  <c r="AM49" i="361"/>
  <c r="AF60" i="361"/>
  <c r="AG69" i="361"/>
  <c r="AN49" i="361"/>
  <c r="AG60" i="361"/>
  <c r="V66" i="361"/>
  <c r="V29" i="361"/>
  <c r="AH32" i="361"/>
  <c r="AL34" i="361"/>
  <c r="T36" i="361"/>
  <c r="AN39" i="361"/>
  <c r="AL41" i="361"/>
  <c r="AH53" i="361"/>
  <c r="Y66" i="361"/>
  <c r="M68" i="361"/>
  <c r="AJ69" i="361"/>
  <c r="AA53" i="362"/>
  <c r="Y46" i="363"/>
  <c r="AJ49" i="363"/>
  <c r="V55" i="363"/>
  <c r="O62" i="363"/>
  <c r="AL63" i="363"/>
  <c r="AE65" i="363"/>
  <c r="V69" i="363"/>
  <c r="AE44" i="363"/>
  <c r="AL58" i="363"/>
  <c r="AM63" i="363"/>
  <c r="AF65" i="363"/>
  <c r="AC67" i="363"/>
  <c r="V71" i="363"/>
  <c r="Z29" i="361"/>
  <c r="Y31" i="361"/>
  <c r="AJ32" i="361"/>
  <c r="AN34" i="361"/>
  <c r="AE38" i="361"/>
  <c r="AJ53" i="361"/>
  <c r="S57" i="361"/>
  <c r="O59" i="361"/>
  <c r="AL60" i="361"/>
  <c r="AG62" i="361"/>
  <c r="AN69" i="361"/>
  <c r="AF71" i="361"/>
  <c r="AG73" i="361"/>
  <c r="X36" i="363"/>
  <c r="AF44" i="363"/>
  <c r="AL47" i="363"/>
  <c r="AL49" i="363"/>
  <c r="Z53" i="363"/>
  <c r="X55" i="363"/>
  <c r="AM58" i="363"/>
  <c r="R62" i="363"/>
  <c r="AN63" i="363"/>
  <c r="Y69" i="363"/>
  <c r="X71" i="366"/>
  <c r="AM34" i="361"/>
  <c r="Z66" i="361"/>
  <c r="Z31" i="361"/>
  <c r="X36" i="361"/>
  <c r="AF38" i="361"/>
  <c r="O43" i="361"/>
  <c r="AE44" i="361"/>
  <c r="AA48" i="361"/>
  <c r="T50" i="361"/>
  <c r="X55" i="361"/>
  <c r="T57" i="361"/>
  <c r="AH62" i="361"/>
  <c r="AC66" i="361"/>
  <c r="Q68" i="361"/>
  <c r="M70" i="361"/>
  <c r="S61" i="362"/>
  <c r="AG44" i="363"/>
  <c r="AM49" i="363"/>
  <c r="Y55" i="363"/>
  <c r="M57" i="363"/>
  <c r="AN58" i="363"/>
  <c r="AJ60" i="363"/>
  <c r="T62" i="363"/>
  <c r="M64" i="363"/>
  <c r="AE67" i="363"/>
  <c r="AA69" i="363"/>
  <c r="Y71" i="363"/>
  <c r="AA68" i="366"/>
  <c r="Y71" i="366"/>
  <c r="AA31" i="361"/>
  <c r="AN32" i="361"/>
  <c r="Y36" i="361"/>
  <c r="AM53" i="361"/>
  <c r="Q59" i="361"/>
  <c r="T50" i="362"/>
  <c r="T61" i="362"/>
  <c r="AH44" i="363"/>
  <c r="M48" i="363"/>
  <c r="Z55" i="363"/>
  <c r="M59" i="363"/>
  <c r="AF67" i="363"/>
  <c r="Z71" i="363"/>
  <c r="Z71" i="366"/>
  <c r="AA71" i="366"/>
  <c r="AG68" i="366"/>
  <c r="AC71" i="366"/>
  <c r="AC31" i="361"/>
  <c r="V61" i="361"/>
  <c r="O59" i="363"/>
  <c r="O28" i="361"/>
  <c r="AL29" i="361"/>
  <c r="AF31" i="361"/>
  <c r="V33" i="361"/>
  <c r="X35" i="361"/>
  <c r="X43" i="361"/>
  <c r="S52" i="361"/>
  <c r="R54" i="361"/>
  <c r="Z61" i="361"/>
  <c r="AJ66" i="361"/>
  <c r="V72" i="361"/>
  <c r="Q74" i="361"/>
  <c r="AF50" i="362"/>
  <c r="AM36" i="363"/>
  <c r="AF39" i="363"/>
  <c r="V42" i="363"/>
  <c r="AL46" i="363"/>
  <c r="S48" i="363"/>
  <c r="AL51" i="363"/>
  <c r="AE55" i="363"/>
  <c r="R59" i="363"/>
  <c r="O61" i="363"/>
  <c r="AG71" i="363"/>
  <c r="AL68" i="366"/>
  <c r="AE71" i="366"/>
  <c r="V82" i="357"/>
  <c r="AG31" i="361"/>
  <c r="Y35" i="361"/>
  <c r="AJ36" i="361"/>
  <c r="Y43" i="361"/>
  <c r="O45" i="361"/>
  <c r="T54" i="361"/>
  <c r="AJ55" i="361"/>
  <c r="AJ57" i="361"/>
  <c r="X59" i="361"/>
  <c r="Q63" i="361"/>
  <c r="O65" i="361"/>
  <c r="AF68" i="361"/>
  <c r="S74" i="361"/>
  <c r="AE33" i="362"/>
  <c r="S65" i="362"/>
  <c r="AN36" i="363"/>
  <c r="AG39" i="363"/>
  <c r="AM46" i="363"/>
  <c r="V50" i="363"/>
  <c r="AL53" i="363"/>
  <c r="AF55" i="363"/>
  <c r="Z57" i="363"/>
  <c r="S59" i="363"/>
  <c r="T66" i="363"/>
  <c r="V68" i="363"/>
  <c r="AH71" i="363"/>
  <c r="AF71" i="366"/>
  <c r="AJ29" i="361"/>
  <c r="V35" i="361"/>
  <c r="AJ46" i="363"/>
  <c r="Q48" i="363"/>
  <c r="AC55" i="363"/>
  <c r="V59" i="361"/>
  <c r="Y61" i="361"/>
  <c r="AN64" i="361"/>
  <c r="AC68" i="361"/>
  <c r="R48" i="363"/>
  <c r="AE71" i="363"/>
  <c r="Q28" i="361"/>
  <c r="AH31" i="361"/>
  <c r="Z33" i="361"/>
  <c r="Z35" i="361"/>
  <c r="X40" i="361"/>
  <c r="AA43" i="361"/>
  <c r="AL48" i="361"/>
  <c r="AE50" i="361"/>
  <c r="Y59" i="361"/>
  <c r="AL66" i="361"/>
  <c r="AG68" i="361"/>
  <c r="X70" i="361"/>
  <c r="Z72" i="361"/>
  <c r="T74" i="361"/>
  <c r="AH33" i="362"/>
  <c r="AA68" i="362"/>
  <c r="AH39" i="363"/>
  <c r="M52" i="363"/>
  <c r="AM53" i="363"/>
  <c r="Q61" i="363"/>
  <c r="X64" i="363"/>
  <c r="T70" i="363"/>
  <c r="AA76" i="365"/>
  <c r="R28" i="361"/>
  <c r="AA35" i="361"/>
  <c r="Y40" i="361"/>
  <c r="Q45" i="361"/>
  <c r="AG50" i="361"/>
  <c r="AN55" i="361"/>
  <c r="AM57" i="361"/>
  <c r="S65" i="361"/>
  <c r="AM66" i="361"/>
  <c r="AA72" i="361"/>
  <c r="AA47" i="362"/>
  <c r="X50" i="363"/>
  <c r="R61" i="363"/>
  <c r="Z64" i="363"/>
  <c r="X68" i="363"/>
  <c r="Z40" i="361"/>
  <c r="R45" i="361"/>
  <c r="AN57" i="361"/>
  <c r="Y50" i="363"/>
  <c r="S61" i="363"/>
  <c r="Y68" i="363"/>
  <c r="AJ64" i="361"/>
  <c r="AN46" i="362"/>
  <c r="AG54" i="359"/>
  <c r="AL36" i="363"/>
  <c r="AJ53" i="363"/>
  <c r="T28" i="361"/>
  <c r="AL31" i="361"/>
  <c r="AH33" i="361"/>
  <c r="AC35" i="361"/>
  <c r="T37" i="361"/>
  <c r="AA52" i="361"/>
  <c r="Y54" i="361"/>
  <c r="AG61" i="361"/>
  <c r="M67" i="361"/>
  <c r="AF70" i="361"/>
  <c r="AC72" i="361"/>
  <c r="T33" i="363"/>
  <c r="Q52" i="363"/>
  <c r="T54" i="363"/>
  <c r="AL55" i="363"/>
  <c r="AH57" i="363"/>
  <c r="Z59" i="363"/>
  <c r="T61" i="363"/>
  <c r="AM62" i="363"/>
  <c r="Y66" i="363"/>
  <c r="Z68" i="363"/>
  <c r="M72" i="363"/>
  <c r="AA28" i="366"/>
  <c r="AM31" i="361"/>
  <c r="AE43" i="361"/>
  <c r="AH61" i="361"/>
  <c r="AL68" i="361"/>
  <c r="X74" i="361"/>
  <c r="AL33" i="362"/>
  <c r="AH47" i="362"/>
  <c r="T55" i="362"/>
  <c r="AM58" i="362"/>
  <c r="Z62" i="362"/>
  <c r="X37" i="363"/>
  <c r="AL39" i="363"/>
  <c r="Q47" i="363"/>
  <c r="R52" i="363"/>
  <c r="AN55" i="363"/>
  <c r="AA59" i="363"/>
  <c r="M63" i="363"/>
  <c r="Z66" i="363"/>
  <c r="AA68" i="363"/>
  <c r="X70" i="363"/>
  <c r="X79" i="365"/>
  <c r="AF35" i="361"/>
  <c r="V58" i="361"/>
  <c r="AJ61" i="361"/>
  <c r="AG72" i="361"/>
  <c r="AC59" i="363"/>
  <c r="O63" i="363"/>
  <c r="AC68" i="363"/>
  <c r="AG55" i="359"/>
  <c r="Y28" i="361"/>
  <c r="AL33" i="361"/>
  <c r="Y39" i="361"/>
  <c r="AJ40" i="361"/>
  <c r="T49" i="361"/>
  <c r="AF52" i="361"/>
  <c r="AE54" i="361"/>
  <c r="Z56" i="361"/>
  <c r="AN59" i="361"/>
  <c r="AG63" i="361"/>
  <c r="Z65" i="361"/>
  <c r="Q67" i="361"/>
  <c r="AM70" i="361"/>
  <c r="AH72" i="361"/>
  <c r="AH62" i="362"/>
  <c r="O44" i="363"/>
  <c r="AJ45" i="363"/>
  <c r="T47" i="363"/>
  <c r="AJ50" i="363"/>
  <c r="X54" i="363"/>
  <c r="O56" i="363"/>
  <c r="AL57" i="363"/>
  <c r="X61" i="363"/>
  <c r="AH64" i="363"/>
  <c r="AE66" i="363"/>
  <c r="T72" i="363"/>
  <c r="AN76" i="365"/>
  <c r="Y72" i="366"/>
  <c r="Z72" i="366"/>
  <c r="AF30" i="361"/>
  <c r="AH37" i="361"/>
  <c r="AG45" i="361"/>
  <c r="Z58" i="361"/>
  <c r="AM61" i="361"/>
  <c r="AJ74" i="361"/>
  <c r="Q44" i="363"/>
  <c r="AL45" i="363"/>
  <c r="V47" i="363"/>
  <c r="AL50" i="363"/>
  <c r="Q56" i="363"/>
  <c r="AH59" i="363"/>
  <c r="R63" i="363"/>
  <c r="AH66" i="363"/>
  <c r="AF68" i="363"/>
  <c r="AJ70" i="363"/>
  <c r="AF79" i="365"/>
  <c r="AN55" i="359"/>
  <c r="A45" i="360"/>
  <c r="T34" i="361"/>
  <c r="AH45" i="361"/>
  <c r="X49" i="361"/>
  <c r="AL63" i="361"/>
  <c r="AL72" i="361"/>
  <c r="AM62" i="362"/>
  <c r="X66" i="362"/>
  <c r="R44" i="363"/>
  <c r="AM45" i="363"/>
  <c r="AM50" i="363"/>
  <c r="R56" i="363"/>
  <c r="AN64" i="363"/>
  <c r="Z72" i="363"/>
  <c r="R77" i="365"/>
  <c r="AG79" i="365"/>
  <c r="Q80" i="349"/>
  <c r="AN63" i="361"/>
  <c r="Y66" i="362"/>
  <c r="S44" i="363"/>
  <c r="X47" i="363"/>
  <c r="T58" i="363"/>
  <c r="M65" i="363"/>
  <c r="AL70" i="363"/>
  <c r="S77" i="365"/>
  <c r="AG66" i="347"/>
  <c r="V34" i="361"/>
  <c r="AJ45" i="361"/>
  <c r="Z66" i="362"/>
  <c r="AA40" i="363"/>
  <c r="AM70" i="363"/>
  <c r="R67" i="366"/>
  <c r="S67" i="366"/>
  <c r="AF67" i="366"/>
  <c r="AC69" i="366"/>
  <c r="AA72" i="366"/>
  <c r="S70" i="366"/>
  <c r="Q72" i="366"/>
  <c r="AF69" i="366"/>
  <c r="R72" i="366"/>
  <c r="Z67" i="366"/>
  <c r="AC68" i="366"/>
  <c r="AN68" i="366"/>
  <c r="X69" i="366"/>
  <c r="AG69" i="366"/>
  <c r="AG72" i="366"/>
  <c r="M67" i="366"/>
  <c r="AA67" i="366"/>
  <c r="M68" i="366"/>
  <c r="Y69" i="366"/>
  <c r="V70" i="366"/>
  <c r="AL71" i="366"/>
  <c r="V72" i="366"/>
  <c r="AH72" i="366"/>
  <c r="AE68" i="366"/>
  <c r="Z69" i="366"/>
  <c r="AM71" i="366"/>
  <c r="AC67" i="366"/>
  <c r="Q69" i="366"/>
  <c r="AA69" i="366"/>
  <c r="AA70" i="366"/>
  <c r="V71" i="366"/>
  <c r="AN71" i="366"/>
  <c r="V68" i="366"/>
  <c r="AJ70" i="366"/>
  <c r="O71" i="366"/>
  <c r="T67" i="366"/>
  <c r="AJ67" i="366"/>
  <c r="O68" i="366"/>
  <c r="AM68" i="366"/>
  <c r="R69" i="366"/>
  <c r="AH69" i="366"/>
  <c r="M70" i="366"/>
  <c r="AC70" i="366"/>
  <c r="S72" i="366"/>
  <c r="X68" i="366"/>
  <c r="AL70" i="366"/>
  <c r="Q71" i="366"/>
  <c r="T72" i="366"/>
  <c r="AJ72" i="366"/>
  <c r="V67" i="366"/>
  <c r="AL67" i="366"/>
  <c r="Q68" i="366"/>
  <c r="Y68" i="366"/>
  <c r="AJ69" i="366"/>
  <c r="O70" i="366"/>
  <c r="AE70" i="366"/>
  <c r="AM70" i="366"/>
  <c r="R71" i="366"/>
  <c r="AH71" i="366"/>
  <c r="M72" i="366"/>
  <c r="AC72" i="366"/>
  <c r="O67" i="366"/>
  <c r="AE67" i="366"/>
  <c r="AM67" i="366"/>
  <c r="R68" i="366"/>
  <c r="Z68" i="366"/>
  <c r="AH68" i="366"/>
  <c r="M69" i="366"/>
  <c r="X70" i="366"/>
  <c r="AF70" i="366"/>
  <c r="AN70" i="366"/>
  <c r="S71" i="366"/>
  <c r="AL72" i="366"/>
  <c r="X67" i="366"/>
  <c r="AL69" i="366"/>
  <c r="Q70" i="366"/>
  <c r="Y70" i="366"/>
  <c r="AE72" i="366"/>
  <c r="AM72" i="366"/>
  <c r="AN57" i="366"/>
  <c r="AC48" i="366"/>
  <c r="Y42" i="366"/>
  <c r="AN41" i="366"/>
  <c r="X42" i="366"/>
  <c r="T42" i="366"/>
  <c r="V41" i="366"/>
  <c r="AA42" i="366"/>
  <c r="M40" i="366"/>
  <c r="AA41" i="366"/>
  <c r="Z44" i="366"/>
  <c r="AA30" i="366"/>
  <c r="AA53" i="366"/>
  <c r="AL40" i="366"/>
  <c r="AA39" i="366"/>
  <c r="AN40" i="366"/>
  <c r="AC41" i="366"/>
  <c r="AC36" i="366"/>
  <c r="AA37" i="366"/>
  <c r="AL43" i="366"/>
  <c r="AG53" i="366"/>
  <c r="AC39" i="366"/>
  <c r="S49" i="366"/>
  <c r="AN47" i="366"/>
  <c r="T50" i="366"/>
  <c r="AE52" i="366"/>
  <c r="X64" i="366"/>
  <c r="AC40" i="366"/>
  <c r="AA43" i="366"/>
  <c r="AA44" i="366"/>
  <c r="Z61" i="366"/>
  <c r="AF40" i="366"/>
  <c r="Q41" i="366"/>
  <c r="AC43" i="366"/>
  <c r="AM43" i="366"/>
  <c r="AM52" i="366"/>
  <c r="AC53" i="366"/>
  <c r="R39" i="366"/>
  <c r="AE39" i="366"/>
  <c r="AG40" i="366"/>
  <c r="S41" i="366"/>
  <c r="AF41" i="366"/>
  <c r="AG44" i="366"/>
  <c r="S39" i="366"/>
  <c r="AF39" i="366"/>
  <c r="AG41" i="366"/>
  <c r="AE43" i="366"/>
  <c r="AH44" i="366"/>
  <c r="AN53" i="366"/>
  <c r="AN58" i="366"/>
  <c r="AF53" i="366"/>
  <c r="S54" i="366"/>
  <c r="Q59" i="366"/>
  <c r="AA63" i="366"/>
  <c r="T64" i="366"/>
  <c r="AF43" i="366"/>
  <c r="T54" i="366"/>
  <c r="AH39" i="366"/>
  <c r="AA40" i="366"/>
  <c r="V43" i="366"/>
  <c r="Q44" i="366"/>
  <c r="S42" i="366"/>
  <c r="R44" i="366"/>
  <c r="Y43" i="366"/>
  <c r="Z39" i="366"/>
  <c r="V44" i="366"/>
  <c r="M39" i="366"/>
  <c r="X41" i="366"/>
  <c r="V42" i="366"/>
  <c r="Y41" i="366"/>
  <c r="Y44" i="366"/>
  <c r="V40" i="366"/>
  <c r="AJ42" i="366"/>
  <c r="O43" i="366"/>
  <c r="AA31" i="366"/>
  <c r="AG36" i="366"/>
  <c r="X53" i="366"/>
  <c r="Z64" i="366"/>
  <c r="R65" i="366"/>
  <c r="T39" i="366"/>
  <c r="AJ39" i="366"/>
  <c r="O40" i="366"/>
  <c r="AM40" i="366"/>
  <c r="R41" i="366"/>
  <c r="Z41" i="366"/>
  <c r="AH41" i="366"/>
  <c r="M42" i="366"/>
  <c r="AC42" i="366"/>
  <c r="X43" i="366"/>
  <c r="AN43" i="366"/>
  <c r="S44" i="366"/>
  <c r="Y53" i="366"/>
  <c r="S65" i="366"/>
  <c r="X40" i="366"/>
  <c r="AL42" i="366"/>
  <c r="Q43" i="366"/>
  <c r="T44" i="366"/>
  <c r="AJ44" i="366"/>
  <c r="V39" i="366"/>
  <c r="AL39" i="366"/>
  <c r="Q40" i="366"/>
  <c r="Y40" i="366"/>
  <c r="AJ41" i="366"/>
  <c r="O42" i="366"/>
  <c r="AE42" i="366"/>
  <c r="AM42" i="366"/>
  <c r="R43" i="366"/>
  <c r="Z43" i="366"/>
  <c r="AH43" i="366"/>
  <c r="M44" i="366"/>
  <c r="AC44" i="366"/>
  <c r="M49" i="366"/>
  <c r="R59" i="366"/>
  <c r="O39" i="366"/>
  <c r="AM39" i="366"/>
  <c r="R40" i="366"/>
  <c r="Z40" i="366"/>
  <c r="AH40" i="366"/>
  <c r="M41" i="366"/>
  <c r="AF42" i="366"/>
  <c r="AN42" i="366"/>
  <c r="S43" i="366"/>
  <c r="AL44" i="366"/>
  <c r="AF35" i="366"/>
  <c r="AA36" i="366"/>
  <c r="AL58" i="366"/>
  <c r="X39" i="366"/>
  <c r="AL41" i="366"/>
  <c r="Q42" i="366"/>
  <c r="AE44" i="366"/>
  <c r="AM44" i="366"/>
  <c r="AC28" i="366"/>
  <c r="AM34" i="366"/>
  <c r="AG35" i="366"/>
  <c r="AM46" i="366"/>
  <c r="O49" i="366"/>
  <c r="AC52" i="366"/>
  <c r="AH56" i="366"/>
  <c r="AM58" i="366"/>
  <c r="AJ62" i="366"/>
  <c r="AC34" i="366"/>
  <c r="O37" i="366"/>
  <c r="O47" i="366"/>
  <c r="AC58" i="366"/>
  <c r="AM30" i="366"/>
  <c r="AC31" i="366"/>
  <c r="M34" i="366"/>
  <c r="R48" i="366"/>
  <c r="AG48" i="366"/>
  <c r="V50" i="366"/>
  <c r="AN52" i="366"/>
  <c r="Z53" i="366"/>
  <c r="AH53" i="366"/>
  <c r="S59" i="366"/>
  <c r="AC63" i="366"/>
  <c r="AF64" i="366"/>
  <c r="AE29" i="366"/>
  <c r="AN30" i="366"/>
  <c r="AE34" i="366"/>
  <c r="Q47" i="366"/>
  <c r="S48" i="366"/>
  <c r="AE58" i="366"/>
  <c r="T59" i="366"/>
  <c r="AN59" i="366"/>
  <c r="AH64" i="366"/>
  <c r="AF29" i="366"/>
  <c r="AG31" i="366"/>
  <c r="AA32" i="366"/>
  <c r="AF34" i="366"/>
  <c r="M36" i="366"/>
  <c r="AL46" i="366"/>
  <c r="R47" i="366"/>
  <c r="AM47" i="366"/>
  <c r="AA50" i="366"/>
  <c r="T51" i="366"/>
  <c r="AF58" i="366"/>
  <c r="M59" i="366"/>
  <c r="AH63" i="366"/>
  <c r="AG29" i="366"/>
  <c r="AG34" i="366"/>
  <c r="S47" i="366"/>
  <c r="AG58" i="366"/>
  <c r="AC32" i="366"/>
  <c r="AA48" i="366"/>
  <c r="AL57" i="366"/>
  <c r="Z59" i="366"/>
  <c r="Y64" i="366"/>
  <c r="M32" i="366"/>
  <c r="AE35" i="366"/>
  <c r="AA46" i="366"/>
  <c r="M48" i="366"/>
  <c r="S50" i="366"/>
  <c r="T52" i="366"/>
  <c r="AM57" i="366"/>
  <c r="M62" i="366"/>
  <c r="Z63" i="366"/>
  <c r="O36" i="366"/>
  <c r="S37" i="366"/>
  <c r="S35" i="366"/>
  <c r="M37" i="366"/>
  <c r="O29" i="366"/>
  <c r="O30" i="366"/>
  <c r="AC30" i="366"/>
  <c r="Y31" i="366"/>
  <c r="O34" i="366"/>
  <c r="M35" i="366"/>
  <c r="Y36" i="366"/>
  <c r="M46" i="366"/>
  <c r="AC46" i="366"/>
  <c r="M54" i="366"/>
  <c r="AH54" i="366"/>
  <c r="T56" i="366"/>
  <c r="AA61" i="366"/>
  <c r="AJ64" i="366"/>
  <c r="T65" i="366"/>
  <c r="AC47" i="366"/>
  <c r="V58" i="366"/>
  <c r="Z31" i="366"/>
  <c r="X35" i="366"/>
  <c r="Z36" i="366"/>
  <c r="AE47" i="366"/>
  <c r="AE50" i="366"/>
  <c r="X58" i="366"/>
  <c r="AF59" i="366"/>
  <c r="AL63" i="366"/>
  <c r="Q64" i="366"/>
  <c r="O64" i="366"/>
  <c r="Q30" i="366"/>
  <c r="AE30" i="366"/>
  <c r="O35" i="366"/>
  <c r="Y35" i="366"/>
  <c r="O46" i="366"/>
  <c r="AE46" i="366"/>
  <c r="AF47" i="366"/>
  <c r="Y48" i="366"/>
  <c r="O50" i="366"/>
  <c r="AF50" i="366"/>
  <c r="AL51" i="366"/>
  <c r="O54" i="366"/>
  <c r="X54" i="366"/>
  <c r="AJ54" i="366"/>
  <c r="V56" i="366"/>
  <c r="Y58" i="366"/>
  <c r="V63" i="366"/>
  <c r="AM63" i="366"/>
  <c r="R64" i="366"/>
  <c r="AN64" i="366"/>
  <c r="V65" i="366"/>
  <c r="AA29" i="366"/>
  <c r="AF30" i="366"/>
  <c r="O31" i="366"/>
  <c r="AA35" i="366"/>
  <c r="Q36" i="366"/>
  <c r="AC37" i="366"/>
  <c r="AF46" i="366"/>
  <c r="X47" i="366"/>
  <c r="AG47" i="366"/>
  <c r="O48" i="366"/>
  <c r="Z48" i="366"/>
  <c r="AA49" i="366"/>
  <c r="X50" i="366"/>
  <c r="AG50" i="366"/>
  <c r="V51" i="366"/>
  <c r="AJ52" i="366"/>
  <c r="Y54" i="366"/>
  <c r="Z58" i="366"/>
  <c r="AH58" i="366"/>
  <c r="AH59" i="366"/>
  <c r="T61" i="366"/>
  <c r="AL62" i="366"/>
  <c r="AE63" i="366"/>
  <c r="AN63" i="366"/>
  <c r="S64" i="366"/>
  <c r="S28" i="366"/>
  <c r="AL29" i="366"/>
  <c r="Q35" i="366"/>
  <c r="AM35" i="366"/>
  <c r="R36" i="366"/>
  <c r="Y47" i="366"/>
  <c r="Q50" i="366"/>
  <c r="Y50" i="366"/>
  <c r="AL53" i="366"/>
  <c r="Q54" i="366"/>
  <c r="Z54" i="366"/>
  <c r="AN54" i="366"/>
  <c r="Z56" i="366"/>
  <c r="X59" i="366"/>
  <c r="X62" i="366"/>
  <c r="AM62" i="366"/>
  <c r="X63" i="366"/>
  <c r="AF63" i="366"/>
  <c r="Z65" i="366"/>
  <c r="O52" i="366"/>
  <c r="AM29" i="366"/>
  <c r="Y30" i="366"/>
  <c r="Q31" i="366"/>
  <c r="AL34" i="366"/>
  <c r="AN35" i="366"/>
  <c r="AC49" i="366"/>
  <c r="R50" i="366"/>
  <c r="AL52" i="366"/>
  <c r="V53" i="366"/>
  <c r="AM53" i="366"/>
  <c r="AJ57" i="366"/>
  <c r="Y59" i="366"/>
  <c r="AJ59" i="366"/>
  <c r="V61" i="366"/>
  <c r="AL61" i="366"/>
  <c r="AN62" i="366"/>
  <c r="Y63" i="366"/>
  <c r="AG64" i="366"/>
  <c r="AA65" i="366"/>
  <c r="M29" i="366"/>
  <c r="R30" i="366"/>
  <c r="R31" i="366"/>
  <c r="M28" i="366"/>
  <c r="S30" i="366"/>
  <c r="S31" i="366"/>
  <c r="O32" i="366"/>
  <c r="O28" i="366"/>
  <c r="S32" i="366"/>
  <c r="X30" i="366"/>
  <c r="Q51" i="366"/>
  <c r="O51" i="366"/>
  <c r="T28" i="366"/>
  <c r="AJ28" i="366"/>
  <c r="V29" i="366"/>
  <c r="AH31" i="366"/>
  <c r="T32" i="366"/>
  <c r="AJ32" i="366"/>
  <c r="V34" i="366"/>
  <c r="AH36" i="366"/>
  <c r="T37" i="366"/>
  <c r="AJ37" i="366"/>
  <c r="V46" i="366"/>
  <c r="AH48" i="366"/>
  <c r="T49" i="366"/>
  <c r="AJ49" i="366"/>
  <c r="AA51" i="366"/>
  <c r="Z52" i="366"/>
  <c r="Y52" i="366"/>
  <c r="M53" i="366"/>
  <c r="S53" i="366"/>
  <c r="AE54" i="366"/>
  <c r="AC54" i="366"/>
  <c r="AN56" i="366"/>
  <c r="AM56" i="366"/>
  <c r="T57" i="366"/>
  <c r="M58" i="366"/>
  <c r="S58" i="366"/>
  <c r="Q58" i="366"/>
  <c r="Q61" i="366"/>
  <c r="O61" i="366"/>
  <c r="M61" i="366"/>
  <c r="AA62" i="366"/>
  <c r="AG62" i="366"/>
  <c r="AE62" i="366"/>
  <c r="AN65" i="366"/>
  <c r="AM65" i="366"/>
  <c r="AL65" i="366"/>
  <c r="AJ65" i="366"/>
  <c r="AL50" i="366"/>
  <c r="AJ50" i="366"/>
  <c r="R51" i="366"/>
  <c r="V28" i="366"/>
  <c r="AL28" i="366"/>
  <c r="X29" i="366"/>
  <c r="AN29" i="366"/>
  <c r="Z30" i="366"/>
  <c r="AH30" i="366"/>
  <c r="T31" i="366"/>
  <c r="AJ31" i="366"/>
  <c r="V32" i="366"/>
  <c r="AL32" i="366"/>
  <c r="X34" i="366"/>
  <c r="AN34" i="366"/>
  <c r="Z35" i="366"/>
  <c r="AH35" i="366"/>
  <c r="T36" i="366"/>
  <c r="AJ36" i="366"/>
  <c r="V37" i="366"/>
  <c r="AL37" i="366"/>
  <c r="X46" i="366"/>
  <c r="AN46" i="366"/>
  <c r="Z47" i="366"/>
  <c r="AH47" i="366"/>
  <c r="T48" i="366"/>
  <c r="AJ48" i="366"/>
  <c r="V49" i="366"/>
  <c r="AL49" i="366"/>
  <c r="S51" i="366"/>
  <c r="AF54" i="366"/>
  <c r="V57" i="366"/>
  <c r="R61" i="366"/>
  <c r="AE28" i="366"/>
  <c r="AM28" i="366"/>
  <c r="Q29" i="366"/>
  <c r="Y29" i="366"/>
  <c r="AE32" i="366"/>
  <c r="AM32" i="366"/>
  <c r="Q34" i="366"/>
  <c r="Y34" i="366"/>
  <c r="AE37" i="366"/>
  <c r="AM37" i="366"/>
  <c r="Q46" i="366"/>
  <c r="Y46" i="366"/>
  <c r="AE49" i="366"/>
  <c r="AM49" i="366"/>
  <c r="AM50" i="366"/>
  <c r="X52" i="366"/>
  <c r="Q53" i="366"/>
  <c r="AG54" i="366"/>
  <c r="Q56" i="366"/>
  <c r="O56" i="366"/>
  <c r="M56" i="366"/>
  <c r="AL56" i="366"/>
  <c r="R58" i="366"/>
  <c r="S61" i="366"/>
  <c r="AF62" i="366"/>
  <c r="M63" i="366"/>
  <c r="S63" i="366"/>
  <c r="Q63" i="366"/>
  <c r="X28" i="366"/>
  <c r="AF28" i="366"/>
  <c r="AN28" i="366"/>
  <c r="R29" i="366"/>
  <c r="Z29" i="366"/>
  <c r="AH29" i="366"/>
  <c r="T30" i="366"/>
  <c r="AJ30" i="366"/>
  <c r="V31" i="366"/>
  <c r="AL31" i="366"/>
  <c r="X32" i="366"/>
  <c r="AF32" i="366"/>
  <c r="AN32" i="366"/>
  <c r="R34" i="366"/>
  <c r="Z34" i="366"/>
  <c r="AH34" i="366"/>
  <c r="T35" i="366"/>
  <c r="AJ35" i="366"/>
  <c r="V36" i="366"/>
  <c r="AL36" i="366"/>
  <c r="X37" i="366"/>
  <c r="AF37" i="366"/>
  <c r="AN37" i="366"/>
  <c r="R46" i="366"/>
  <c r="Z46" i="366"/>
  <c r="AH46" i="366"/>
  <c r="T47" i="366"/>
  <c r="AJ47" i="366"/>
  <c r="V48" i="366"/>
  <c r="AL48" i="366"/>
  <c r="X49" i="366"/>
  <c r="AF49" i="366"/>
  <c r="AN49" i="366"/>
  <c r="AN50" i="366"/>
  <c r="Y51" i="366"/>
  <c r="X51" i="366"/>
  <c r="S52" i="366"/>
  <c r="R52" i="366"/>
  <c r="Q52" i="366"/>
  <c r="AA52" i="366"/>
  <c r="AG52" i="366"/>
  <c r="R53" i="366"/>
  <c r="O63" i="366"/>
  <c r="AG51" i="366"/>
  <c r="AF51" i="366"/>
  <c r="AE51" i="366"/>
  <c r="Z57" i="366"/>
  <c r="Y57" i="366"/>
  <c r="Q28" i="366"/>
  <c r="Y28" i="366"/>
  <c r="AE31" i="366"/>
  <c r="AM31" i="366"/>
  <c r="Q32" i="366"/>
  <c r="Y32" i="366"/>
  <c r="AE36" i="366"/>
  <c r="AM36" i="366"/>
  <c r="Q37" i="366"/>
  <c r="Y37" i="366"/>
  <c r="AE48" i="366"/>
  <c r="AM48" i="366"/>
  <c r="Q49" i="366"/>
  <c r="Y49" i="366"/>
  <c r="AN51" i="366"/>
  <c r="AM51" i="366"/>
  <c r="R56" i="366"/>
  <c r="AG56" i="366"/>
  <c r="AF56" i="366"/>
  <c r="AE56" i="366"/>
  <c r="AC56" i="366"/>
  <c r="AA57" i="366"/>
  <c r="AG57" i="366"/>
  <c r="AE57" i="366"/>
  <c r="AE59" i="366"/>
  <c r="AC59" i="366"/>
  <c r="AA59" i="366"/>
  <c r="AN61" i="366"/>
  <c r="AM61" i="366"/>
  <c r="AJ61" i="366"/>
  <c r="Z62" i="366"/>
  <c r="Y62" i="366"/>
  <c r="V62" i="366"/>
  <c r="M51" i="366"/>
  <c r="AJ51" i="366"/>
  <c r="S56" i="366"/>
  <c r="S57" i="366"/>
  <c r="R57" i="366"/>
  <c r="Q57" i="366"/>
  <c r="O57" i="366"/>
  <c r="AC57" i="366"/>
  <c r="R63" i="366"/>
  <c r="AC61" i="366"/>
  <c r="O62" i="366"/>
  <c r="AA64" i="366"/>
  <c r="M65" i="366"/>
  <c r="AC65" i="366"/>
  <c r="AE61" i="366"/>
  <c r="Q62" i="366"/>
  <c r="AC64" i="366"/>
  <c r="O65" i="366"/>
  <c r="AE65" i="366"/>
  <c r="AL54" i="366"/>
  <c r="X56" i="366"/>
  <c r="AL59" i="366"/>
  <c r="X61" i="366"/>
  <c r="AF61" i="366"/>
  <c r="R62" i="366"/>
  <c r="AL64" i="366"/>
  <c r="X65" i="366"/>
  <c r="AF65" i="366"/>
  <c r="AC77" i="365"/>
  <c r="AC76" i="365"/>
  <c r="V77" i="365"/>
  <c r="AF77" i="365"/>
  <c r="R69" i="365"/>
  <c r="AE76" i="365"/>
  <c r="X77" i="365"/>
  <c r="AG77" i="365"/>
  <c r="S78" i="365"/>
  <c r="AA79" i="365"/>
  <c r="AL79" i="365"/>
  <c r="T80" i="365"/>
  <c r="AG80" i="365"/>
  <c r="AF68" i="365"/>
  <c r="AF76" i="365"/>
  <c r="Y77" i="365"/>
  <c r="AM79" i="365"/>
  <c r="AH80" i="365"/>
  <c r="AG68" i="365"/>
  <c r="Q77" i="365"/>
  <c r="Z77" i="365"/>
  <c r="AN79" i="365"/>
  <c r="Q68" i="365"/>
  <c r="AH68" i="365"/>
  <c r="AA77" i="365"/>
  <c r="Y80" i="365"/>
  <c r="V76" i="365"/>
  <c r="AJ78" i="365"/>
  <c r="O79" i="365"/>
  <c r="O76" i="365"/>
  <c r="AC78" i="365"/>
  <c r="Z69" i="365"/>
  <c r="X76" i="365"/>
  <c r="V78" i="365"/>
  <c r="AL78" i="365"/>
  <c r="Q79" i="365"/>
  <c r="AJ80" i="365"/>
  <c r="Q76" i="365"/>
  <c r="Y76" i="365"/>
  <c r="AJ77" i="365"/>
  <c r="O78" i="365"/>
  <c r="AE78" i="365"/>
  <c r="AM78" i="365"/>
  <c r="R79" i="365"/>
  <c r="Z79" i="365"/>
  <c r="AH79" i="365"/>
  <c r="M80" i="365"/>
  <c r="AC80" i="365"/>
  <c r="R76" i="365"/>
  <c r="Z76" i="365"/>
  <c r="AH76" i="365"/>
  <c r="M77" i="365"/>
  <c r="X78" i="365"/>
  <c r="AF78" i="365"/>
  <c r="AN78" i="365"/>
  <c r="S79" i="365"/>
  <c r="V80" i="365"/>
  <c r="AL80" i="365"/>
  <c r="AL77" i="365"/>
  <c r="Q78" i="365"/>
  <c r="Y78" i="365"/>
  <c r="AE80" i="365"/>
  <c r="AM80" i="365"/>
  <c r="O68" i="365"/>
  <c r="AE68" i="365"/>
  <c r="Q69" i="365"/>
  <c r="Y68" i="365"/>
  <c r="Z68" i="365"/>
  <c r="AA69" i="365"/>
  <c r="R68" i="365"/>
  <c r="AM68" i="365"/>
  <c r="S69" i="365"/>
  <c r="S68" i="365"/>
  <c r="AN68" i="365"/>
  <c r="T69" i="365"/>
  <c r="AG69" i="365"/>
  <c r="AH69" i="365"/>
  <c r="M69" i="365"/>
  <c r="X68" i="365"/>
  <c r="Y69" i="365"/>
  <c r="AJ69" i="365"/>
  <c r="A68" i="365"/>
  <c r="A69" i="365" s="1"/>
  <c r="AC69" i="365"/>
  <c r="S60" i="365"/>
  <c r="T68" i="365"/>
  <c r="AJ68" i="365"/>
  <c r="V69" i="365"/>
  <c r="AL69" i="365"/>
  <c r="Y59" i="365"/>
  <c r="AE69" i="365"/>
  <c r="AM69" i="365"/>
  <c r="AH56" i="365"/>
  <c r="AH59" i="365"/>
  <c r="AA60" i="365"/>
  <c r="T58" i="365"/>
  <c r="AA57" i="365"/>
  <c r="AG59" i="365"/>
  <c r="AF57" i="365"/>
  <c r="AG57" i="365"/>
  <c r="S58" i="365"/>
  <c r="AA44" i="365"/>
  <c r="AA59" i="365"/>
  <c r="Z59" i="365"/>
  <c r="Q60" i="365"/>
  <c r="R60" i="365"/>
  <c r="S56" i="365"/>
  <c r="AC60" i="365"/>
  <c r="AL57" i="365"/>
  <c r="AC59" i="365"/>
  <c r="AL59" i="365"/>
  <c r="AG60" i="365"/>
  <c r="AC56" i="365"/>
  <c r="AC57" i="365"/>
  <c r="AM57" i="365"/>
  <c r="AA58" i="365"/>
  <c r="V59" i="365"/>
  <c r="AM59" i="365"/>
  <c r="AH60" i="365"/>
  <c r="R56" i="365"/>
  <c r="Z56" i="365"/>
  <c r="M57" i="365"/>
  <c r="AN57" i="365"/>
  <c r="AE59" i="365"/>
  <c r="AN59" i="365"/>
  <c r="Y60" i="365"/>
  <c r="M56" i="365"/>
  <c r="AA56" i="365"/>
  <c r="X59" i="365"/>
  <c r="Z60" i="365"/>
  <c r="V57" i="365"/>
  <c r="AJ58" i="365"/>
  <c r="O59" i="365"/>
  <c r="T56" i="365"/>
  <c r="AJ56" i="365"/>
  <c r="O57" i="365"/>
  <c r="M58" i="365"/>
  <c r="AC58" i="365"/>
  <c r="X57" i="365"/>
  <c r="V58" i="365"/>
  <c r="AL58" i="365"/>
  <c r="Q59" i="365"/>
  <c r="T60" i="365"/>
  <c r="AJ60" i="365"/>
  <c r="V56" i="365"/>
  <c r="AL56" i="365"/>
  <c r="Q57" i="365"/>
  <c r="Y57" i="365"/>
  <c r="O58" i="365"/>
  <c r="AE58" i="365"/>
  <c r="AM58" i="365"/>
  <c r="R59" i="365"/>
  <c r="M60" i="365"/>
  <c r="O56" i="365"/>
  <c r="AE56" i="365"/>
  <c r="AM56" i="365"/>
  <c r="R57" i="365"/>
  <c r="Z57" i="365"/>
  <c r="AH57" i="365"/>
  <c r="X58" i="365"/>
  <c r="AF58" i="365"/>
  <c r="AN58" i="365"/>
  <c r="S59" i="365"/>
  <c r="V60" i="365"/>
  <c r="AL60" i="365"/>
  <c r="X56" i="365"/>
  <c r="AF56" i="365"/>
  <c r="Q58" i="365"/>
  <c r="Y58" i="365"/>
  <c r="AE60" i="365"/>
  <c r="AM60" i="365"/>
  <c r="AL30" i="365"/>
  <c r="AC44" i="365"/>
  <c r="Q44" i="365"/>
  <c r="Q30" i="365"/>
  <c r="R44" i="365"/>
  <c r="AA30" i="365"/>
  <c r="S44" i="365"/>
  <c r="AF44" i="365"/>
  <c r="AG44" i="365"/>
  <c r="V44" i="365"/>
  <c r="AH44" i="365"/>
  <c r="AH36" i="365"/>
  <c r="S49" i="365"/>
  <c r="X44" i="365"/>
  <c r="Y44" i="365"/>
  <c r="Z44" i="365"/>
  <c r="AN70" i="365"/>
  <c r="O35" i="365"/>
  <c r="Q63" i="365"/>
  <c r="M72" i="365"/>
  <c r="AJ73" i="365"/>
  <c r="AJ44" i="365"/>
  <c r="M44" i="365"/>
  <c r="V51" i="365"/>
  <c r="AL44" i="365"/>
  <c r="AM44" i="365"/>
  <c r="AC40" i="365"/>
  <c r="AJ52" i="365"/>
  <c r="AG32" i="365"/>
  <c r="M45" i="365"/>
  <c r="AA54" i="365"/>
  <c r="Q32" i="365"/>
  <c r="AM48" i="365"/>
  <c r="Z36" i="365"/>
  <c r="O29" i="365"/>
  <c r="AL29" i="365"/>
  <c r="R32" i="365"/>
  <c r="M49" i="365"/>
  <c r="AN53" i="365"/>
  <c r="AM29" i="365"/>
  <c r="AA45" i="365"/>
  <c r="AF51" i="365"/>
  <c r="AH63" i="365"/>
  <c r="T36" i="365"/>
  <c r="AH51" i="365"/>
  <c r="T41" i="365"/>
  <c r="AC46" i="365"/>
  <c r="AN29" i="365"/>
  <c r="T32" i="365"/>
  <c r="AE40" i="365"/>
  <c r="V41" i="365"/>
  <c r="AF64" i="365"/>
  <c r="X38" i="365"/>
  <c r="O40" i="365"/>
  <c r="AH40" i="365"/>
  <c r="S45" i="365"/>
  <c r="AE46" i="365"/>
  <c r="T63" i="365"/>
  <c r="AN63" i="365"/>
  <c r="AH65" i="365"/>
  <c r="AL71" i="365"/>
  <c r="Z38" i="365"/>
  <c r="AF46" i="365"/>
  <c r="AA32" i="365"/>
  <c r="AA38" i="365"/>
  <c r="AG46" i="365"/>
  <c r="Y71" i="365"/>
  <c r="Y53" i="365"/>
  <c r="Z71" i="365"/>
  <c r="AM74" i="365"/>
  <c r="Z53" i="365"/>
  <c r="AL70" i="365"/>
  <c r="AN74" i="365"/>
  <c r="Q43" i="365"/>
  <c r="S39" i="365"/>
  <c r="Y36" i="365"/>
  <c r="AH33" i="365"/>
  <c r="O46" i="365"/>
  <c r="M50" i="365"/>
  <c r="AA53" i="365"/>
  <c r="AJ67" i="365"/>
  <c r="AA71" i="365"/>
  <c r="T74" i="365"/>
  <c r="Q38" i="365"/>
  <c r="AE41" i="365"/>
  <c r="AF43" i="365"/>
  <c r="Y52" i="365"/>
  <c r="S54" i="365"/>
  <c r="AF72" i="365"/>
  <c r="AE35" i="365"/>
  <c r="AE36" i="365"/>
  <c r="AF38" i="365"/>
  <c r="AG41" i="365"/>
  <c r="O50" i="365"/>
  <c r="AC50" i="365"/>
  <c r="Z52" i="365"/>
  <c r="R53" i="365"/>
  <c r="AL54" i="365"/>
  <c r="R64" i="365"/>
  <c r="AN64" i="365"/>
  <c r="V67" i="365"/>
  <c r="AL67" i="365"/>
  <c r="S72" i="365"/>
  <c r="R28" i="365"/>
  <c r="AH29" i="365"/>
  <c r="AH35" i="365"/>
  <c r="V36" i="365"/>
  <c r="AG36" i="365"/>
  <c r="AA39" i="365"/>
  <c r="X41" i="365"/>
  <c r="AH41" i="365"/>
  <c r="X43" i="365"/>
  <c r="AM49" i="365"/>
  <c r="AN54" i="365"/>
  <c r="AJ62" i="365"/>
  <c r="V63" i="365"/>
  <c r="AJ63" i="365"/>
  <c r="AM67" i="365"/>
  <c r="AG71" i="365"/>
  <c r="T72" i="365"/>
  <c r="Y41" i="365"/>
  <c r="Y43" i="365"/>
  <c r="Q50" i="365"/>
  <c r="AE50" i="365"/>
  <c r="AN67" i="365"/>
  <c r="AF70" i="365"/>
  <c r="Y38" i="365"/>
  <c r="M39" i="365"/>
  <c r="O41" i="365"/>
  <c r="Z43" i="365"/>
  <c r="AN46" i="365"/>
  <c r="S50" i="365"/>
  <c r="AG50" i="365"/>
  <c r="AL53" i="365"/>
  <c r="X63" i="365"/>
  <c r="AL63" i="365"/>
  <c r="R65" i="365"/>
  <c r="AH70" i="365"/>
  <c r="T29" i="365"/>
  <c r="AA41" i="365"/>
  <c r="AA43" i="365"/>
  <c r="M48" i="365"/>
  <c r="T50" i="365"/>
  <c r="AH50" i="365"/>
  <c r="Z63" i="365"/>
  <c r="AA72" i="365"/>
  <c r="T73" i="365"/>
  <c r="Z32" i="365"/>
  <c r="M32" i="365"/>
  <c r="Y32" i="365"/>
  <c r="M33" i="365"/>
  <c r="S32" i="365"/>
  <c r="AC49" i="365"/>
  <c r="AA28" i="365"/>
  <c r="AE29" i="365"/>
  <c r="AM30" i="365"/>
  <c r="T35" i="365"/>
  <c r="AJ35" i="365"/>
  <c r="Q36" i="365"/>
  <c r="AA36" i="365"/>
  <c r="R38" i="365"/>
  <c r="AC39" i="365"/>
  <c r="AJ40" i="365"/>
  <c r="Q41" i="365"/>
  <c r="R43" i="365"/>
  <c r="AC45" i="365"/>
  <c r="O48" i="365"/>
  <c r="AC48" i="365"/>
  <c r="X51" i="365"/>
  <c r="AJ51" i="365"/>
  <c r="T52" i="365"/>
  <c r="AL52" i="365"/>
  <c r="T53" i="365"/>
  <c r="M62" i="365"/>
  <c r="AC62" i="365"/>
  <c r="AL62" i="365"/>
  <c r="AG64" i="365"/>
  <c r="S65" i="365"/>
  <c r="Z67" i="365"/>
  <c r="T71" i="365"/>
  <c r="AN71" i="365"/>
  <c r="AL73" i="365"/>
  <c r="V74" i="365"/>
  <c r="AH74" i="365"/>
  <c r="V70" i="365"/>
  <c r="AE30" i="365"/>
  <c r="AN30" i="365"/>
  <c r="R33" i="365"/>
  <c r="AL36" i="365"/>
  <c r="S38" i="365"/>
  <c r="AL41" i="365"/>
  <c r="S43" i="365"/>
  <c r="AE49" i="365"/>
  <c r="Z51" i="365"/>
  <c r="AE52" i="365"/>
  <c r="AM52" i="365"/>
  <c r="AM62" i="365"/>
  <c r="X64" i="365"/>
  <c r="X70" i="365"/>
  <c r="AJ70" i="365"/>
  <c r="X72" i="365"/>
  <c r="AM73" i="365"/>
  <c r="AC33" i="365"/>
  <c r="V64" i="365"/>
  <c r="AC28" i="365"/>
  <c r="AF30" i="365"/>
  <c r="AF32" i="365"/>
  <c r="S33" i="365"/>
  <c r="AL35" i="365"/>
  <c r="AM36" i="365"/>
  <c r="T38" i="365"/>
  <c r="R39" i="365"/>
  <c r="AL40" i="365"/>
  <c r="AM41" i="365"/>
  <c r="T43" i="365"/>
  <c r="R45" i="365"/>
  <c r="Y46" i="365"/>
  <c r="Q48" i="365"/>
  <c r="AE48" i="365"/>
  <c r="Q49" i="365"/>
  <c r="AL51" i="365"/>
  <c r="V52" i="365"/>
  <c r="AF52" i="365"/>
  <c r="AN52" i="365"/>
  <c r="V53" i="365"/>
  <c r="R54" i="365"/>
  <c r="O62" i="365"/>
  <c r="AE62" i="365"/>
  <c r="AN62" i="365"/>
  <c r="Q64" i="365"/>
  <c r="Y64" i="365"/>
  <c r="Y70" i="365"/>
  <c r="V71" i="365"/>
  <c r="AF71" i="365"/>
  <c r="Z72" i="365"/>
  <c r="M73" i="365"/>
  <c r="AN73" i="365"/>
  <c r="X74" i="365"/>
  <c r="AJ74" i="365"/>
  <c r="AG30" i="365"/>
  <c r="AM35" i="365"/>
  <c r="AN36" i="365"/>
  <c r="AM40" i="365"/>
  <c r="AN41" i="365"/>
  <c r="R48" i="365"/>
  <c r="AM51" i="365"/>
  <c r="Z64" i="365"/>
  <c r="Z70" i="365"/>
  <c r="Y74" i="365"/>
  <c r="AH28" i="365"/>
  <c r="AH30" i="365"/>
  <c r="X32" i="365"/>
  <c r="AF36" i="365"/>
  <c r="M38" i="365"/>
  <c r="AG38" i="365"/>
  <c r="M40" i="365"/>
  <c r="AF41" i="365"/>
  <c r="M43" i="365"/>
  <c r="AG43" i="365"/>
  <c r="M46" i="365"/>
  <c r="AJ53" i="365"/>
  <c r="T54" i="365"/>
  <c r="AJ54" i="365"/>
  <c r="AA64" i="365"/>
  <c r="M65" i="365"/>
  <c r="AH71" i="365"/>
  <c r="R72" i="365"/>
  <c r="AA33" i="365"/>
  <c r="R73" i="365"/>
  <c r="S28" i="365"/>
  <c r="T30" i="365"/>
  <c r="V30" i="365"/>
  <c r="M29" i="365"/>
  <c r="M28" i="365"/>
  <c r="X30" i="365"/>
  <c r="Y30" i="365"/>
  <c r="AC29" i="365"/>
  <c r="O30" i="365"/>
  <c r="AC35" i="365"/>
  <c r="AA63" i="365"/>
  <c r="AC63" i="365"/>
  <c r="AE65" i="365"/>
  <c r="AC65" i="365"/>
  <c r="AG65" i="365"/>
  <c r="AM72" i="365"/>
  <c r="AL72" i="365"/>
  <c r="AJ72" i="365"/>
  <c r="T28" i="365"/>
  <c r="AJ28" i="365"/>
  <c r="V29" i="365"/>
  <c r="AH32" i="365"/>
  <c r="T33" i="365"/>
  <c r="AJ33" i="365"/>
  <c r="V35" i="365"/>
  <c r="AH38" i="365"/>
  <c r="T39" i="365"/>
  <c r="AJ39" i="365"/>
  <c r="V40" i="365"/>
  <c r="AH43" i="365"/>
  <c r="T45" i="365"/>
  <c r="AJ45" i="365"/>
  <c r="X46" i="365"/>
  <c r="T48" i="365"/>
  <c r="V50" i="365"/>
  <c r="X50" i="365"/>
  <c r="AC53" i="365"/>
  <c r="AE53" i="365"/>
  <c r="AE54" i="365"/>
  <c r="AG54" i="365"/>
  <c r="T62" i="365"/>
  <c r="AL64" i="365"/>
  <c r="M67" i="365"/>
  <c r="Y73" i="365"/>
  <c r="X73" i="365"/>
  <c r="V73" i="365"/>
  <c r="AA74" i="365"/>
  <c r="AG74" i="365"/>
  <c r="AF74" i="365"/>
  <c r="AC74" i="365"/>
  <c r="X49" i="365"/>
  <c r="Z49" i="365"/>
  <c r="Q51" i="365"/>
  <c r="S51" i="365"/>
  <c r="V28" i="365"/>
  <c r="AL28" i="365"/>
  <c r="X29" i="365"/>
  <c r="AF29" i="365"/>
  <c r="R30" i="365"/>
  <c r="AJ32" i="365"/>
  <c r="V33" i="365"/>
  <c r="AL33" i="365"/>
  <c r="X35" i="365"/>
  <c r="AF35" i="365"/>
  <c r="R36" i="365"/>
  <c r="AJ38" i="365"/>
  <c r="V39" i="365"/>
  <c r="AL39" i="365"/>
  <c r="X40" i="365"/>
  <c r="AF40" i="365"/>
  <c r="R41" i="365"/>
  <c r="AJ43" i="365"/>
  <c r="V45" i="365"/>
  <c r="AL45" i="365"/>
  <c r="AG48" i="365"/>
  <c r="V49" i="365"/>
  <c r="AG49" i="365"/>
  <c r="O51" i="365"/>
  <c r="O52" i="365"/>
  <c r="V62" i="365"/>
  <c r="AF63" i="365"/>
  <c r="V65" i="365"/>
  <c r="Y65" i="365"/>
  <c r="O28" i="365"/>
  <c r="AE28" i="365"/>
  <c r="AM28" i="365"/>
  <c r="Q29" i="365"/>
  <c r="Y29" i="365"/>
  <c r="AG29" i="365"/>
  <c r="S30" i="365"/>
  <c r="AC32" i="365"/>
  <c r="O33" i="365"/>
  <c r="AE33" i="365"/>
  <c r="AM33" i="365"/>
  <c r="Q35" i="365"/>
  <c r="Y35" i="365"/>
  <c r="AG35" i="365"/>
  <c r="S36" i="365"/>
  <c r="AC38" i="365"/>
  <c r="O39" i="365"/>
  <c r="AE39" i="365"/>
  <c r="AM39" i="365"/>
  <c r="Q40" i="365"/>
  <c r="Y40" i="365"/>
  <c r="AG40" i="365"/>
  <c r="S41" i="365"/>
  <c r="AC43" i="365"/>
  <c r="O45" i="365"/>
  <c r="AE45" i="365"/>
  <c r="AM45" i="365"/>
  <c r="Q46" i="365"/>
  <c r="AJ46" i="365"/>
  <c r="AL46" i="365"/>
  <c r="AN49" i="365"/>
  <c r="AH49" i="365"/>
  <c r="Z50" i="365"/>
  <c r="AL50" i="365"/>
  <c r="AN50" i="365"/>
  <c r="AG51" i="365"/>
  <c r="AA51" i="365"/>
  <c r="M53" i="365"/>
  <c r="O53" i="365"/>
  <c r="AG53" i="365"/>
  <c r="V54" i="365"/>
  <c r="AF54" i="365"/>
  <c r="S63" i="365"/>
  <c r="M63" i="365"/>
  <c r="AG63" i="365"/>
  <c r="AM65" i="365"/>
  <c r="AL65" i="365"/>
  <c r="Q71" i="365"/>
  <c r="AG73" i="365"/>
  <c r="AF73" i="365"/>
  <c r="AE73" i="365"/>
  <c r="AA73" i="365"/>
  <c r="V48" i="365"/>
  <c r="X48" i="365"/>
  <c r="Q67" i="365"/>
  <c r="O67" i="365"/>
  <c r="S67" i="365"/>
  <c r="X28" i="365"/>
  <c r="AF28" i="365"/>
  <c r="R29" i="365"/>
  <c r="AL32" i="365"/>
  <c r="X33" i="365"/>
  <c r="AF33" i="365"/>
  <c r="R35" i="365"/>
  <c r="AL38" i="365"/>
  <c r="X39" i="365"/>
  <c r="AF39" i="365"/>
  <c r="AN39" i="365"/>
  <c r="R40" i="365"/>
  <c r="Z40" i="365"/>
  <c r="AL43" i="365"/>
  <c r="X45" i="365"/>
  <c r="AF45" i="365"/>
  <c r="AN45" i="365"/>
  <c r="R46" i="365"/>
  <c r="Z48" i="365"/>
  <c r="AL48" i="365"/>
  <c r="AN48" i="365"/>
  <c r="O49" i="365"/>
  <c r="Y49" i="365"/>
  <c r="AJ49" i="365"/>
  <c r="AA50" i="365"/>
  <c r="AJ50" i="365"/>
  <c r="R51" i="365"/>
  <c r="AC51" i="365"/>
  <c r="AH53" i="365"/>
  <c r="AH54" i="365"/>
  <c r="Q62" i="365"/>
  <c r="S62" i="365"/>
  <c r="X62" i="365"/>
  <c r="O63" i="365"/>
  <c r="M64" i="365"/>
  <c r="O64" i="365"/>
  <c r="X65" i="365"/>
  <c r="AJ65" i="365"/>
  <c r="S70" i="365"/>
  <c r="R70" i="365"/>
  <c r="Q70" i="365"/>
  <c r="M70" i="365"/>
  <c r="AC73" i="365"/>
  <c r="S52" i="365"/>
  <c r="M52" i="365"/>
  <c r="AG67" i="365"/>
  <c r="AF67" i="365"/>
  <c r="AE67" i="365"/>
  <c r="AA67" i="365"/>
  <c r="M71" i="365"/>
  <c r="S71" i="365"/>
  <c r="O71" i="365"/>
  <c r="Y28" i="365"/>
  <c r="AM32" i="365"/>
  <c r="Y33" i="365"/>
  <c r="AM38" i="365"/>
  <c r="Y39" i="365"/>
  <c r="AM43" i="365"/>
  <c r="Y45" i="365"/>
  <c r="AM46" i="365"/>
  <c r="AA48" i="365"/>
  <c r="AJ48" i="365"/>
  <c r="AA49" i="365"/>
  <c r="T51" i="365"/>
  <c r="R52" i="365"/>
  <c r="AA52" i="365"/>
  <c r="AC52" i="365"/>
  <c r="Q53" i="365"/>
  <c r="O54" i="365"/>
  <c r="Q54" i="365"/>
  <c r="X54" i="365"/>
  <c r="Z62" i="365"/>
  <c r="Z65" i="365"/>
  <c r="Y67" i="365"/>
  <c r="X67" i="365"/>
  <c r="T46" i="365"/>
  <c r="V46" i="365"/>
  <c r="Z54" i="365"/>
  <c r="AG62" i="365"/>
  <c r="AA62" i="365"/>
  <c r="AJ64" i="365"/>
  <c r="AM64" i="365"/>
  <c r="AA65" i="365"/>
  <c r="AA70" i="365"/>
  <c r="AG70" i="365"/>
  <c r="AC70" i="365"/>
  <c r="AH72" i="365"/>
  <c r="S74" i="365"/>
  <c r="R74" i="365"/>
  <c r="Q74" i="365"/>
  <c r="M74" i="365"/>
  <c r="AE64" i="365"/>
  <c r="Q65" i="365"/>
  <c r="AE71" i="365"/>
  <c r="AM71" i="365"/>
  <c r="Q72" i="365"/>
  <c r="Y72" i="365"/>
  <c r="AG72" i="365"/>
  <c r="S73" i="365"/>
  <c r="AC72" i="365"/>
  <c r="O73" i="365"/>
  <c r="Y45" i="364"/>
  <c r="AC45" i="364"/>
  <c r="M45" i="364"/>
  <c r="AF45" i="364"/>
  <c r="AA47" i="364"/>
  <c r="AA46" i="364"/>
  <c r="AG45" i="364"/>
  <c r="AH45" i="364"/>
  <c r="AG46" i="364"/>
  <c r="Z45" i="364"/>
  <c r="AN45" i="364"/>
  <c r="Q45" i="364"/>
  <c r="R45" i="364"/>
  <c r="M46" i="364"/>
  <c r="Y46" i="364"/>
  <c r="A45" i="364"/>
  <c r="S45" i="364"/>
  <c r="AA45" i="364"/>
  <c r="Y47" i="364"/>
  <c r="Z46" i="364"/>
  <c r="T45" i="364"/>
  <c r="AJ45" i="364"/>
  <c r="Z47" i="364"/>
  <c r="Q46" i="364"/>
  <c r="V45" i="364"/>
  <c r="AL45" i="364"/>
  <c r="R46" i="364"/>
  <c r="S46" i="364"/>
  <c r="AH46" i="364"/>
  <c r="AE42" i="364"/>
  <c r="Q47" i="364"/>
  <c r="T46" i="364"/>
  <c r="AJ46" i="364"/>
  <c r="R47" i="364"/>
  <c r="AC46" i="364"/>
  <c r="A46" i="364"/>
  <c r="T29" i="364"/>
  <c r="S47" i="364"/>
  <c r="V46" i="364"/>
  <c r="AL46" i="364"/>
  <c r="T47" i="364"/>
  <c r="AG47" i="364"/>
  <c r="AE46" i="364"/>
  <c r="AM46" i="364"/>
  <c r="AH47" i="364"/>
  <c r="AJ47" i="364"/>
  <c r="M47" i="364"/>
  <c r="AC47" i="364"/>
  <c r="V47" i="364"/>
  <c r="AL47" i="364"/>
  <c r="AE47" i="364"/>
  <c r="AM47" i="364"/>
  <c r="R49" i="364"/>
  <c r="AL35" i="364"/>
  <c r="T50" i="364"/>
  <c r="T48" i="364"/>
  <c r="Y68" i="364"/>
  <c r="V56" i="364"/>
  <c r="Z68" i="364"/>
  <c r="X48" i="364"/>
  <c r="AH30" i="364"/>
  <c r="AF39" i="364"/>
  <c r="AC48" i="364"/>
  <c r="R50" i="364"/>
  <c r="AJ29" i="364"/>
  <c r="X37" i="364"/>
  <c r="AE44" i="364"/>
  <c r="X50" i="364"/>
  <c r="AM56" i="364"/>
  <c r="M66" i="364"/>
  <c r="AA40" i="364"/>
  <c r="AA54" i="364"/>
  <c r="AN56" i="364"/>
  <c r="AF61" i="364"/>
  <c r="AH62" i="364"/>
  <c r="T34" i="364"/>
  <c r="AM29" i="364"/>
  <c r="X32" i="364"/>
  <c r="AM34" i="364"/>
  <c r="V54" i="364"/>
  <c r="AL54" i="364"/>
  <c r="X56" i="364"/>
  <c r="AG57" i="364"/>
  <c r="O66" i="364"/>
  <c r="M44" i="364"/>
  <c r="AH57" i="364"/>
  <c r="Z58" i="364"/>
  <c r="T61" i="364"/>
  <c r="Z69" i="364"/>
  <c r="M32" i="364"/>
  <c r="V51" i="364"/>
  <c r="AF29" i="364"/>
  <c r="AN38" i="364"/>
  <c r="R44" i="364"/>
  <c r="AH49" i="364"/>
  <c r="T56" i="364"/>
  <c r="AJ56" i="364"/>
  <c r="X57" i="364"/>
  <c r="AL57" i="364"/>
  <c r="R63" i="364"/>
  <c r="T32" i="364"/>
  <c r="AN33" i="364"/>
  <c r="AF34" i="364"/>
  <c r="AA35" i="364"/>
  <c r="T51" i="364"/>
  <c r="AH54" i="364"/>
  <c r="Z57" i="364"/>
  <c r="S63" i="364"/>
  <c r="S41" i="364"/>
  <c r="Q40" i="364"/>
  <c r="M41" i="364"/>
  <c r="AA28" i="364"/>
  <c r="AA30" i="364"/>
  <c r="Y35" i="364"/>
  <c r="M37" i="364"/>
  <c r="AA37" i="364"/>
  <c r="M39" i="364"/>
  <c r="AE39" i="364"/>
  <c r="R40" i="364"/>
  <c r="AH40" i="364"/>
  <c r="T41" i="364"/>
  <c r="AF42" i="364"/>
  <c r="AJ51" i="364"/>
  <c r="AJ55" i="364"/>
  <c r="AH61" i="364"/>
  <c r="T62" i="364"/>
  <c r="V63" i="364"/>
  <c r="M68" i="364"/>
  <c r="AF33" i="364"/>
  <c r="V40" i="364"/>
  <c r="AN50" i="364"/>
  <c r="AL51" i="364"/>
  <c r="S54" i="364"/>
  <c r="AL55" i="364"/>
  <c r="AJ61" i="364"/>
  <c r="X63" i="364"/>
  <c r="X67" i="364"/>
  <c r="AF28" i="364"/>
  <c r="S37" i="364"/>
  <c r="AE38" i="364"/>
  <c r="T39" i="364"/>
  <c r="AL40" i="364"/>
  <c r="X41" i="364"/>
  <c r="AN42" i="364"/>
  <c r="AA44" i="364"/>
  <c r="X51" i="364"/>
  <c r="AN51" i="364"/>
  <c r="AH53" i="364"/>
  <c r="R57" i="364"/>
  <c r="R58" i="364"/>
  <c r="X62" i="364"/>
  <c r="T64" i="364"/>
  <c r="AA67" i="364"/>
  <c r="Q68" i="364"/>
  <c r="AL50" i="364"/>
  <c r="AH35" i="364"/>
  <c r="T37" i="364"/>
  <c r="AF38" i="364"/>
  <c r="AM39" i="364"/>
  <c r="Y40" i="364"/>
  <c r="T57" i="364"/>
  <c r="AL61" i="364"/>
  <c r="Y62" i="364"/>
  <c r="R68" i="364"/>
  <c r="AC44" i="364"/>
  <c r="AN61" i="364"/>
  <c r="S68" i="364"/>
  <c r="AE33" i="364"/>
  <c r="AE29" i="364"/>
  <c r="AL30" i="364"/>
  <c r="AA32" i="364"/>
  <c r="M34" i="364"/>
  <c r="AE34" i="364"/>
  <c r="V35" i="364"/>
  <c r="M48" i="364"/>
  <c r="AH51" i="364"/>
  <c r="AL53" i="364"/>
  <c r="Z54" i="364"/>
  <c r="AN54" i="364"/>
  <c r="AH55" i="364"/>
  <c r="V57" i="364"/>
  <c r="V58" i="364"/>
  <c r="AN58" i="364"/>
  <c r="AE61" i="364"/>
  <c r="T63" i="364"/>
  <c r="Q35" i="364"/>
  <c r="R35" i="364"/>
  <c r="S32" i="364"/>
  <c r="Q34" i="364"/>
  <c r="AJ60" i="364"/>
  <c r="AL28" i="364"/>
  <c r="AG33" i="364"/>
  <c r="AC35" i="364"/>
  <c r="AG38" i="364"/>
  <c r="AC40" i="364"/>
  <c r="AG42" i="364"/>
  <c r="O48" i="364"/>
  <c r="AF50" i="364"/>
  <c r="V61" i="364"/>
  <c r="AJ62" i="364"/>
  <c r="AC67" i="364"/>
  <c r="AL67" i="364"/>
  <c r="AM28" i="364"/>
  <c r="AN29" i="364"/>
  <c r="AC30" i="364"/>
  <c r="O32" i="364"/>
  <c r="AH33" i="364"/>
  <c r="O34" i="364"/>
  <c r="X34" i="364"/>
  <c r="AJ34" i="364"/>
  <c r="O37" i="364"/>
  <c r="AH38" i="364"/>
  <c r="O39" i="364"/>
  <c r="X39" i="364"/>
  <c r="AJ39" i="364"/>
  <c r="O41" i="364"/>
  <c r="AH42" i="364"/>
  <c r="AA48" i="364"/>
  <c r="O49" i="364"/>
  <c r="X49" i="364"/>
  <c r="V50" i="364"/>
  <c r="Z51" i="364"/>
  <c r="X53" i="364"/>
  <c r="AJ53" i="364"/>
  <c r="T54" i="364"/>
  <c r="AH56" i="364"/>
  <c r="AJ57" i="364"/>
  <c r="T58" i="364"/>
  <c r="AL60" i="364"/>
  <c r="Q62" i="364"/>
  <c r="Z62" i="364"/>
  <c r="AL64" i="364"/>
  <c r="AM67" i="364"/>
  <c r="AF68" i="364"/>
  <c r="M28" i="364"/>
  <c r="AE28" i="364"/>
  <c r="AN28" i="364"/>
  <c r="AA33" i="364"/>
  <c r="Y34" i="364"/>
  <c r="AG35" i="364"/>
  <c r="AA38" i="364"/>
  <c r="Y39" i="364"/>
  <c r="AG40" i="364"/>
  <c r="AA42" i="364"/>
  <c r="Q44" i="364"/>
  <c r="Q48" i="364"/>
  <c r="Y49" i="364"/>
  <c r="M50" i="364"/>
  <c r="AH50" i="364"/>
  <c r="Y53" i="364"/>
  <c r="T55" i="364"/>
  <c r="AH58" i="364"/>
  <c r="AN60" i="364"/>
  <c r="X61" i="364"/>
  <c r="R62" i="364"/>
  <c r="AL62" i="364"/>
  <c r="AN64" i="364"/>
  <c r="V67" i="364"/>
  <c r="AE67" i="364"/>
  <c r="AN67" i="364"/>
  <c r="AG68" i="364"/>
  <c r="R69" i="364"/>
  <c r="Z34" i="364"/>
  <c r="Q39" i="364"/>
  <c r="Z39" i="364"/>
  <c r="S48" i="364"/>
  <c r="Z49" i="364"/>
  <c r="Z53" i="364"/>
  <c r="Z61" i="364"/>
  <c r="AN62" i="364"/>
  <c r="AF67" i="364"/>
  <c r="S69" i="364"/>
  <c r="V53" i="364"/>
  <c r="AG28" i="364"/>
  <c r="R30" i="364"/>
  <c r="AL33" i="364"/>
  <c r="R34" i="364"/>
  <c r="AN34" i="364"/>
  <c r="AL38" i="364"/>
  <c r="R39" i="364"/>
  <c r="AN39" i="364"/>
  <c r="AL42" i="364"/>
  <c r="S44" i="364"/>
  <c r="Y50" i="364"/>
  <c r="AJ50" i="364"/>
  <c r="AN53" i="364"/>
  <c r="AN57" i="364"/>
  <c r="AF62" i="364"/>
  <c r="T69" i="364"/>
  <c r="V49" i="364"/>
  <c r="AJ64" i="364"/>
  <c r="AC68" i="364"/>
  <c r="AH28" i="364"/>
  <c r="M33" i="364"/>
  <c r="AM33" i="364"/>
  <c r="Z35" i="364"/>
  <c r="M38" i="364"/>
  <c r="AM38" i="364"/>
  <c r="Z40" i="364"/>
  <c r="M42" i="364"/>
  <c r="AM42" i="364"/>
  <c r="AG44" i="364"/>
  <c r="AG48" i="364"/>
  <c r="X54" i="364"/>
  <c r="AN55" i="364"/>
  <c r="Z56" i="364"/>
  <c r="X58" i="364"/>
  <c r="AL58" i="364"/>
  <c r="AH60" i="364"/>
  <c r="Z63" i="364"/>
  <c r="AH64" i="364"/>
  <c r="S66" i="364"/>
  <c r="Z67" i="364"/>
  <c r="AH67" i="364"/>
  <c r="AA68" i="364"/>
  <c r="M29" i="364"/>
  <c r="Q30" i="364"/>
  <c r="O29" i="364"/>
  <c r="X29" i="364"/>
  <c r="Y29" i="364"/>
  <c r="V30" i="364"/>
  <c r="AG30" i="364"/>
  <c r="Q29" i="364"/>
  <c r="Z29" i="364"/>
  <c r="R29" i="364"/>
  <c r="Y30" i="364"/>
  <c r="Z30" i="364"/>
  <c r="Z60" i="364"/>
  <c r="Y60" i="364"/>
  <c r="V28" i="364"/>
  <c r="AJ32" i="364"/>
  <c r="V38" i="364"/>
  <c r="AL48" i="364"/>
  <c r="AH48" i="364"/>
  <c r="M56" i="364"/>
  <c r="S56" i="364"/>
  <c r="Q56" i="364"/>
  <c r="AG58" i="364"/>
  <c r="AE58" i="364"/>
  <c r="AC58" i="364"/>
  <c r="AN63" i="364"/>
  <c r="AM63" i="364"/>
  <c r="AL63" i="364"/>
  <c r="O28" i="364"/>
  <c r="AG29" i="364"/>
  <c r="S30" i="364"/>
  <c r="AC32" i="364"/>
  <c r="O33" i="364"/>
  <c r="AG34" i="364"/>
  <c r="S35" i="364"/>
  <c r="AC37" i="364"/>
  <c r="O38" i="364"/>
  <c r="AG39" i="364"/>
  <c r="S40" i="364"/>
  <c r="AC41" i="364"/>
  <c r="O42" i="364"/>
  <c r="AL44" i="364"/>
  <c r="AJ48" i="364"/>
  <c r="AJ49" i="364"/>
  <c r="S50" i="364"/>
  <c r="O50" i="364"/>
  <c r="M51" i="364"/>
  <c r="S51" i="364"/>
  <c r="Q51" i="364"/>
  <c r="AG54" i="364"/>
  <c r="AE54" i="364"/>
  <c r="AC54" i="364"/>
  <c r="V55" i="364"/>
  <c r="O56" i="364"/>
  <c r="AE57" i="364"/>
  <c r="AC57" i="364"/>
  <c r="AA57" i="364"/>
  <c r="AJ63" i="364"/>
  <c r="Z66" i="364"/>
  <c r="Y66" i="364"/>
  <c r="X66" i="364"/>
  <c r="V66" i="364"/>
  <c r="AG69" i="364"/>
  <c r="AF69" i="364"/>
  <c r="AE69" i="364"/>
  <c r="AC69" i="364"/>
  <c r="O53" i="364"/>
  <c r="M53" i="364"/>
  <c r="S53" i="364"/>
  <c r="AH66" i="364"/>
  <c r="AN66" i="364"/>
  <c r="AM66" i="364"/>
  <c r="AL66" i="364"/>
  <c r="V33" i="364"/>
  <c r="AJ37" i="364"/>
  <c r="AJ41" i="364"/>
  <c r="V42" i="364"/>
  <c r="V60" i="364"/>
  <c r="Z64" i="364"/>
  <c r="Y64" i="364"/>
  <c r="X64" i="364"/>
  <c r="AJ66" i="364"/>
  <c r="AN68" i="364"/>
  <c r="AM68" i="364"/>
  <c r="AL68" i="364"/>
  <c r="AJ68" i="364"/>
  <c r="X28" i="364"/>
  <c r="AH29" i="364"/>
  <c r="T30" i="364"/>
  <c r="AJ30" i="364"/>
  <c r="V32" i="364"/>
  <c r="AL32" i="364"/>
  <c r="X33" i="364"/>
  <c r="AH34" i="364"/>
  <c r="T35" i="364"/>
  <c r="AJ35" i="364"/>
  <c r="V37" i="364"/>
  <c r="AL37" i="364"/>
  <c r="X38" i="364"/>
  <c r="AH39" i="364"/>
  <c r="T40" i="364"/>
  <c r="AJ40" i="364"/>
  <c r="V41" i="364"/>
  <c r="AL41" i="364"/>
  <c r="X42" i="364"/>
  <c r="O51" i="364"/>
  <c r="R53" i="364"/>
  <c r="AE53" i="364"/>
  <c r="AC53" i="364"/>
  <c r="AA53" i="364"/>
  <c r="AC56" i="364"/>
  <c r="AA56" i="364"/>
  <c r="AG56" i="364"/>
  <c r="AF58" i="364"/>
  <c r="X60" i="364"/>
  <c r="M67" i="364"/>
  <c r="S67" i="364"/>
  <c r="R67" i="364"/>
  <c r="Q67" i="364"/>
  <c r="Q28" i="364"/>
  <c r="Y28" i="364"/>
  <c r="AA29" i="364"/>
  <c r="M30" i="364"/>
  <c r="AE32" i="364"/>
  <c r="AM32" i="364"/>
  <c r="Q33" i="364"/>
  <c r="Y33" i="364"/>
  <c r="AA34" i="364"/>
  <c r="M35" i="364"/>
  <c r="AE37" i="364"/>
  <c r="AM37" i="364"/>
  <c r="Q38" i="364"/>
  <c r="Y38" i="364"/>
  <c r="AA39" i="364"/>
  <c r="M40" i="364"/>
  <c r="AE41" i="364"/>
  <c r="AM41" i="364"/>
  <c r="Q42" i="364"/>
  <c r="Y42" i="364"/>
  <c r="T44" i="364"/>
  <c r="X44" i="364"/>
  <c r="AM48" i="364"/>
  <c r="AG49" i="364"/>
  <c r="AC49" i="364"/>
  <c r="AL49" i="364"/>
  <c r="AC51" i="364"/>
  <c r="AA51" i="364"/>
  <c r="AG51" i="364"/>
  <c r="X55" i="364"/>
  <c r="R56" i="364"/>
  <c r="S60" i="364"/>
  <c r="Q60" i="364"/>
  <c r="O60" i="364"/>
  <c r="AA60" i="364"/>
  <c r="AG60" i="364"/>
  <c r="AE60" i="364"/>
  <c r="AA64" i="364"/>
  <c r="AG64" i="364"/>
  <c r="AF64" i="364"/>
  <c r="AE64" i="364"/>
  <c r="AJ44" i="364"/>
  <c r="AN44" i="364"/>
  <c r="R28" i="364"/>
  <c r="Z28" i="364"/>
  <c r="AF32" i="364"/>
  <c r="AN32" i="364"/>
  <c r="R33" i="364"/>
  <c r="Z33" i="364"/>
  <c r="AF37" i="364"/>
  <c r="AN37" i="364"/>
  <c r="R38" i="364"/>
  <c r="Z38" i="364"/>
  <c r="AF41" i="364"/>
  <c r="AN41" i="364"/>
  <c r="R42" i="364"/>
  <c r="Z42" i="364"/>
  <c r="V44" i="364"/>
  <c r="AN48" i="364"/>
  <c r="AM49" i="364"/>
  <c r="AA50" i="364"/>
  <c r="AE50" i="364"/>
  <c r="S55" i="364"/>
  <c r="Q55" i="364"/>
  <c r="O55" i="364"/>
  <c r="Z55" i="364"/>
  <c r="AC60" i="364"/>
  <c r="AG66" i="364"/>
  <c r="AF66" i="364"/>
  <c r="AE66" i="364"/>
  <c r="AN69" i="364"/>
  <c r="AM69" i="364"/>
  <c r="AL69" i="364"/>
  <c r="AE30" i="364"/>
  <c r="AM30" i="364"/>
  <c r="Q32" i="364"/>
  <c r="Y32" i="364"/>
  <c r="AE35" i="364"/>
  <c r="AM35" i="364"/>
  <c r="Q37" i="364"/>
  <c r="Y37" i="364"/>
  <c r="AE40" i="364"/>
  <c r="AM40" i="364"/>
  <c r="Q41" i="364"/>
  <c r="Y41" i="364"/>
  <c r="V48" i="364"/>
  <c r="Z48" i="364"/>
  <c r="AE48" i="364"/>
  <c r="AE49" i="364"/>
  <c r="AC50" i="364"/>
  <c r="AE51" i="364"/>
  <c r="AG53" i="364"/>
  <c r="AA55" i="364"/>
  <c r="AG55" i="364"/>
  <c r="AE55" i="364"/>
  <c r="AF56" i="364"/>
  <c r="Q58" i="364"/>
  <c r="O58" i="364"/>
  <c r="M58" i="364"/>
  <c r="AJ58" i="364"/>
  <c r="R60" i="364"/>
  <c r="M61" i="364"/>
  <c r="S61" i="364"/>
  <c r="Q61" i="364"/>
  <c r="AG63" i="364"/>
  <c r="AF63" i="364"/>
  <c r="AE63" i="364"/>
  <c r="AC63" i="364"/>
  <c r="S64" i="364"/>
  <c r="R64" i="364"/>
  <c r="Q64" i="364"/>
  <c r="O64" i="364"/>
  <c r="AC66" i="364"/>
  <c r="AJ69" i="364"/>
  <c r="Y44" i="364"/>
  <c r="AH44" i="364"/>
  <c r="Q49" i="364"/>
  <c r="M49" i="364"/>
  <c r="AF49" i="364"/>
  <c r="AF51" i="364"/>
  <c r="Q54" i="364"/>
  <c r="O54" i="364"/>
  <c r="M54" i="364"/>
  <c r="AJ54" i="364"/>
  <c r="R55" i="364"/>
  <c r="AC55" i="364"/>
  <c r="O57" i="364"/>
  <c r="M57" i="364"/>
  <c r="S57" i="364"/>
  <c r="T60" i="364"/>
  <c r="AF60" i="364"/>
  <c r="O61" i="364"/>
  <c r="AE62" i="364"/>
  <c r="AC62" i="364"/>
  <c r="AA62" i="364"/>
  <c r="AG61" i="364"/>
  <c r="S62" i="364"/>
  <c r="M63" i="364"/>
  <c r="Y67" i="364"/>
  <c r="T68" i="364"/>
  <c r="M69" i="364"/>
  <c r="V69" i="364"/>
  <c r="AA61" i="364"/>
  <c r="M62" i="364"/>
  <c r="O63" i="364"/>
  <c r="V68" i="364"/>
  <c r="O69" i="364"/>
  <c r="Q66" i="364"/>
  <c r="X69" i="364"/>
  <c r="AH37" i="363"/>
  <c r="V39" i="363"/>
  <c r="V40" i="363"/>
  <c r="Z37" i="363"/>
  <c r="AJ37" i="363"/>
  <c r="R38" i="363"/>
  <c r="Z38" i="363"/>
  <c r="AN38" i="363"/>
  <c r="X39" i="363"/>
  <c r="X40" i="363"/>
  <c r="S38" i="363"/>
  <c r="Q40" i="363"/>
  <c r="Y40" i="363"/>
  <c r="AL42" i="363"/>
  <c r="T37" i="363"/>
  <c r="AL37" i="363"/>
  <c r="T38" i="363"/>
  <c r="AC39" i="363"/>
  <c r="R40" i="363"/>
  <c r="Z40" i="363"/>
  <c r="AA42" i="363"/>
  <c r="Q38" i="363"/>
  <c r="AE37" i="363"/>
  <c r="AM37" i="363"/>
  <c r="S40" i="363"/>
  <c r="AG41" i="363"/>
  <c r="V36" i="363"/>
  <c r="AF37" i="363"/>
  <c r="AF38" i="363"/>
  <c r="T39" i="363"/>
  <c r="AE39" i="363"/>
  <c r="AC37" i="362"/>
  <c r="AH29" i="363"/>
  <c r="AH32" i="363"/>
  <c r="AJ34" i="363"/>
  <c r="T28" i="363"/>
  <c r="Z32" i="363"/>
  <c r="AL30" i="363"/>
  <c r="T34" i="363"/>
  <c r="AN31" i="363"/>
  <c r="AL34" i="363"/>
  <c r="X31" i="363"/>
  <c r="Z33" i="363"/>
  <c r="Z28" i="363"/>
  <c r="T32" i="363"/>
  <c r="AH31" i="363"/>
  <c r="AH28" i="363"/>
  <c r="AA29" i="363"/>
  <c r="Y32" i="363"/>
  <c r="T29" i="363"/>
  <c r="T30" i="363"/>
  <c r="AA33" i="363"/>
  <c r="AG32" i="363"/>
  <c r="V33" i="363"/>
  <c r="AH33" i="363"/>
  <c r="V29" i="363"/>
  <c r="X29" i="363"/>
  <c r="V32" i="363"/>
  <c r="X28" i="363"/>
  <c r="Y29" i="363"/>
  <c r="M30" i="363"/>
  <c r="V31" i="363"/>
  <c r="AL31" i="363"/>
  <c r="X33" i="363"/>
  <c r="Y28" i="363"/>
  <c r="AJ30" i="363"/>
  <c r="AM31" i="363"/>
  <c r="M34" i="363"/>
  <c r="AJ28" i="363"/>
  <c r="Q29" i="363"/>
  <c r="Q33" i="363"/>
  <c r="R29" i="363"/>
  <c r="AN29" i="363"/>
  <c r="Z30" i="363"/>
  <c r="AJ32" i="363"/>
  <c r="R33" i="363"/>
  <c r="AN33" i="363"/>
  <c r="Z34" i="363"/>
  <c r="AL28" i="363"/>
  <c r="S29" i="363"/>
  <c r="S33" i="363"/>
  <c r="AE28" i="363"/>
  <c r="AM28" i="363"/>
  <c r="AL32" i="363"/>
  <c r="AF28" i="363"/>
  <c r="AH30" i="363"/>
  <c r="AE32" i="363"/>
  <c r="AM32" i="363"/>
  <c r="AH34" i="363"/>
  <c r="AG28" i="363"/>
  <c r="AF29" i="363"/>
  <c r="R30" i="363"/>
  <c r="AF32" i="363"/>
  <c r="AF33" i="363"/>
  <c r="R34" i="363"/>
  <c r="AM48" i="363"/>
  <c r="AL48" i="363"/>
  <c r="O28" i="363"/>
  <c r="AG29" i="363"/>
  <c r="S30" i="363"/>
  <c r="AA30" i="363"/>
  <c r="M31" i="363"/>
  <c r="AC31" i="363"/>
  <c r="O32" i="363"/>
  <c r="AG33" i="363"/>
  <c r="S34" i="363"/>
  <c r="AA34" i="363"/>
  <c r="M36" i="363"/>
  <c r="AC36" i="363"/>
  <c r="O37" i="363"/>
  <c r="AG38" i="363"/>
  <c r="AH40" i="363"/>
  <c r="M41" i="363"/>
  <c r="V41" i="363"/>
  <c r="M42" i="363"/>
  <c r="AA46" i="363"/>
  <c r="AC46" i="363"/>
  <c r="AJ47" i="363"/>
  <c r="AM47" i="363"/>
  <c r="AJ48" i="363"/>
  <c r="S50" i="363"/>
  <c r="R50" i="363"/>
  <c r="M50" i="363"/>
  <c r="AG53" i="363"/>
  <c r="AF53" i="363"/>
  <c r="AA53" i="363"/>
  <c r="AG57" i="363"/>
  <c r="AF57" i="363"/>
  <c r="AE57" i="363"/>
  <c r="AA57" i="363"/>
  <c r="S60" i="363"/>
  <c r="R60" i="363"/>
  <c r="Q60" i="363"/>
  <c r="O60" i="363"/>
  <c r="M60" i="363"/>
  <c r="AA60" i="363"/>
  <c r="AG60" i="363"/>
  <c r="AF60" i="363"/>
  <c r="AE60" i="363"/>
  <c r="AC60" i="363"/>
  <c r="AG62" i="363"/>
  <c r="AF62" i="363"/>
  <c r="AE62" i="363"/>
  <c r="AC62" i="363"/>
  <c r="AA62" i="363"/>
  <c r="M68" i="363"/>
  <c r="S68" i="363"/>
  <c r="R68" i="363"/>
  <c r="Q68" i="363"/>
  <c r="O68" i="363"/>
  <c r="AN69" i="363"/>
  <c r="AM69" i="363"/>
  <c r="AL69" i="363"/>
  <c r="AJ69" i="363"/>
  <c r="AH69" i="363"/>
  <c r="Q45" i="363"/>
  <c r="S45" i="363"/>
  <c r="AG72" i="363"/>
  <c r="AF72" i="363"/>
  <c r="AE72" i="363"/>
  <c r="AC72" i="363"/>
  <c r="AA72" i="363"/>
  <c r="Q28" i="363"/>
  <c r="AC30" i="363"/>
  <c r="O31" i="363"/>
  <c r="AE31" i="363"/>
  <c r="Q32" i="363"/>
  <c r="O36" i="363"/>
  <c r="AE36" i="363"/>
  <c r="Q37" i="363"/>
  <c r="AJ40" i="363"/>
  <c r="Y41" i="363"/>
  <c r="AN41" i="363"/>
  <c r="AM41" i="363"/>
  <c r="O42" i="363"/>
  <c r="O45" i="363"/>
  <c r="AG45" i="363"/>
  <c r="AF45" i="363"/>
  <c r="AA45" i="363"/>
  <c r="AE48" i="363"/>
  <c r="AG48" i="363"/>
  <c r="AN48" i="363"/>
  <c r="Y49" i="363"/>
  <c r="X49" i="363"/>
  <c r="V49" i="363"/>
  <c r="AA50" i="363"/>
  <c r="AF50" i="363"/>
  <c r="AC50" i="363"/>
  <c r="S58" i="363"/>
  <c r="R58" i="363"/>
  <c r="Q58" i="363"/>
  <c r="M58" i="363"/>
  <c r="R28" i="363"/>
  <c r="AJ29" i="363"/>
  <c r="V30" i="363"/>
  <c r="AF31" i="363"/>
  <c r="R32" i="363"/>
  <c r="AJ33" i="363"/>
  <c r="V34" i="363"/>
  <c r="AF36" i="363"/>
  <c r="R37" i="363"/>
  <c r="AJ38" i="363"/>
  <c r="O39" i="363"/>
  <c r="Q41" i="363"/>
  <c r="Z41" i="363"/>
  <c r="AJ41" i="363"/>
  <c r="AJ44" i="363"/>
  <c r="AC45" i="363"/>
  <c r="AC48" i="363"/>
  <c r="AM52" i="363"/>
  <c r="AL52" i="363"/>
  <c r="AJ52" i="363"/>
  <c r="AE53" i="363"/>
  <c r="S54" i="363"/>
  <c r="R54" i="363"/>
  <c r="Q54" i="363"/>
  <c r="M54" i="363"/>
  <c r="AM56" i="363"/>
  <c r="AL56" i="363"/>
  <c r="AJ56" i="363"/>
  <c r="O58" i="363"/>
  <c r="AA58" i="363"/>
  <c r="AG58" i="363"/>
  <c r="AF58" i="363"/>
  <c r="AC58" i="363"/>
  <c r="Z65" i="363"/>
  <c r="Y65" i="363"/>
  <c r="X65" i="363"/>
  <c r="V65" i="363"/>
  <c r="T65" i="363"/>
  <c r="AH65" i="363"/>
  <c r="AN65" i="363"/>
  <c r="AM65" i="363"/>
  <c r="AL65" i="363"/>
  <c r="AJ65" i="363"/>
  <c r="S70" i="363"/>
  <c r="R70" i="363"/>
  <c r="Q70" i="363"/>
  <c r="O70" i="363"/>
  <c r="M70" i="363"/>
  <c r="AA70" i="363"/>
  <c r="AG70" i="363"/>
  <c r="AF70" i="363"/>
  <c r="AE70" i="363"/>
  <c r="AC70" i="363"/>
  <c r="V52" i="363"/>
  <c r="T52" i="363"/>
  <c r="Y52" i="363"/>
  <c r="AC34" i="363"/>
  <c r="S28" i="363"/>
  <c r="AA28" i="363"/>
  <c r="M29" i="363"/>
  <c r="AC29" i="363"/>
  <c r="O30" i="363"/>
  <c r="AE30" i="363"/>
  <c r="AM30" i="363"/>
  <c r="Q31" i="363"/>
  <c r="Y31" i="363"/>
  <c r="AG31" i="363"/>
  <c r="S32" i="363"/>
  <c r="AA32" i="363"/>
  <c r="M33" i="363"/>
  <c r="AC33" i="363"/>
  <c r="O34" i="363"/>
  <c r="AE34" i="363"/>
  <c r="AM34" i="363"/>
  <c r="Q36" i="363"/>
  <c r="Y36" i="363"/>
  <c r="AG36" i="363"/>
  <c r="S37" i="363"/>
  <c r="AA37" i="363"/>
  <c r="M38" i="363"/>
  <c r="AC38" i="363"/>
  <c r="Y39" i="363"/>
  <c r="AM40" i="363"/>
  <c r="R41" i="363"/>
  <c r="AC42" i="363"/>
  <c r="AM42" i="363"/>
  <c r="R45" i="363"/>
  <c r="AG46" i="363"/>
  <c r="Z49" i="363"/>
  <c r="AE50" i="363"/>
  <c r="Z52" i="363"/>
  <c r="O54" i="363"/>
  <c r="AA54" i="363"/>
  <c r="AG54" i="363"/>
  <c r="AF54" i="363"/>
  <c r="AC54" i="363"/>
  <c r="AL29" i="363"/>
  <c r="X30" i="363"/>
  <c r="AF30" i="363"/>
  <c r="R31" i="363"/>
  <c r="AL33" i="363"/>
  <c r="X34" i="363"/>
  <c r="AF34" i="363"/>
  <c r="R36" i="363"/>
  <c r="AL38" i="363"/>
  <c r="Q39" i="363"/>
  <c r="AE40" i="363"/>
  <c r="AN40" i="363"/>
  <c r="S41" i="363"/>
  <c r="AF41" i="363"/>
  <c r="AE41" i="363"/>
  <c r="AL41" i="363"/>
  <c r="AN42" i="363"/>
  <c r="AM44" i="363"/>
  <c r="AE45" i="363"/>
  <c r="M47" i="363"/>
  <c r="O47" i="363"/>
  <c r="V48" i="363"/>
  <c r="Y48" i="363"/>
  <c r="AF48" i="363"/>
  <c r="AG49" i="363"/>
  <c r="AF49" i="363"/>
  <c r="AA49" i="363"/>
  <c r="AG50" i="363"/>
  <c r="AN52" i="363"/>
  <c r="Y53" i="363"/>
  <c r="X53" i="363"/>
  <c r="V53" i="363"/>
  <c r="M55" i="363"/>
  <c r="S55" i="363"/>
  <c r="R55" i="363"/>
  <c r="O55" i="363"/>
  <c r="AN56" i="363"/>
  <c r="Y57" i="363"/>
  <c r="X57" i="363"/>
  <c r="V57" i="363"/>
  <c r="AE58" i="363"/>
  <c r="R42" i="363"/>
  <c r="Q42" i="363"/>
  <c r="R39" i="363"/>
  <c r="AF40" i="363"/>
  <c r="T41" i="363"/>
  <c r="AC41" i="363"/>
  <c r="Z42" i="363"/>
  <c r="Y42" i="363"/>
  <c r="AE42" i="363"/>
  <c r="AN44" i="363"/>
  <c r="Y45" i="363"/>
  <c r="X45" i="363"/>
  <c r="S46" i="363"/>
  <c r="R46" i="363"/>
  <c r="M46" i="363"/>
  <c r="AH48" i="363"/>
  <c r="AC49" i="363"/>
  <c r="M51" i="363"/>
  <c r="R51" i="363"/>
  <c r="O51" i="363"/>
  <c r="AJ51" i="363"/>
  <c r="AH51" i="363"/>
  <c r="AM51" i="363"/>
  <c r="AE54" i="363"/>
  <c r="T63" i="363"/>
  <c r="Z63" i="363"/>
  <c r="Y63" i="363"/>
  <c r="X63" i="363"/>
  <c r="V63" i="363"/>
  <c r="Z67" i="363"/>
  <c r="Y67" i="363"/>
  <c r="X67" i="363"/>
  <c r="V67" i="363"/>
  <c r="T67" i="363"/>
  <c r="AH67" i="363"/>
  <c r="AN67" i="363"/>
  <c r="AM67" i="363"/>
  <c r="AL67" i="363"/>
  <c r="AJ67" i="363"/>
  <c r="S49" i="363"/>
  <c r="AG52" i="363"/>
  <c r="S53" i="363"/>
  <c r="AM55" i="363"/>
  <c r="Y56" i="363"/>
  <c r="AG56" i="363"/>
  <c r="S57" i="363"/>
  <c r="Y59" i="363"/>
  <c r="AG59" i="363"/>
  <c r="AF61" i="363"/>
  <c r="AN61" i="363"/>
  <c r="S62" i="363"/>
  <c r="Y64" i="363"/>
  <c r="AG64" i="363"/>
  <c r="AF66" i="363"/>
  <c r="AN66" i="363"/>
  <c r="AM68" i="363"/>
  <c r="R69" i="363"/>
  <c r="Z69" i="363"/>
  <c r="AF71" i="363"/>
  <c r="AN71" i="363"/>
  <c r="S72" i="363"/>
  <c r="AH55" i="363"/>
  <c r="T56" i="363"/>
  <c r="T59" i="363"/>
  <c r="AJ59" i="363"/>
  <c r="AA61" i="363"/>
  <c r="V62" i="363"/>
  <c r="T64" i="363"/>
  <c r="AJ64" i="363"/>
  <c r="O65" i="363"/>
  <c r="AA66" i="363"/>
  <c r="O67" i="363"/>
  <c r="AH68" i="363"/>
  <c r="M69" i="363"/>
  <c r="AC69" i="363"/>
  <c r="V72" i="363"/>
  <c r="AL72" i="363"/>
  <c r="AJ71" i="363"/>
  <c r="O72" i="363"/>
  <c r="AM72" i="363"/>
  <c r="AL59" i="363"/>
  <c r="X62" i="363"/>
  <c r="AL64" i="363"/>
  <c r="Q65" i="363"/>
  <c r="Q67" i="363"/>
  <c r="AE69" i="363"/>
  <c r="X72" i="363"/>
  <c r="O66" i="362"/>
  <c r="AJ67" i="362"/>
  <c r="AG51" i="362"/>
  <c r="AL57" i="362"/>
  <c r="T59" i="362"/>
  <c r="V63" i="362"/>
  <c r="AA65" i="362"/>
  <c r="Q66" i="362"/>
  <c r="Z72" i="362"/>
  <c r="AH52" i="362"/>
  <c r="AM57" i="362"/>
  <c r="AN64" i="362"/>
  <c r="S66" i="362"/>
  <c r="AE68" i="362"/>
  <c r="AF71" i="362"/>
  <c r="T51" i="362"/>
  <c r="M52" i="362"/>
  <c r="M58" i="362"/>
  <c r="Y63" i="362"/>
  <c r="M65" i="362"/>
  <c r="X67" i="362"/>
  <c r="AG68" i="362"/>
  <c r="Q70" i="362"/>
  <c r="Q71" i="362"/>
  <c r="Q46" i="362"/>
  <c r="AF56" i="362"/>
  <c r="AN58" i="362"/>
  <c r="AJ39" i="362"/>
  <c r="Q48" i="362"/>
  <c r="AG48" i="362"/>
  <c r="AJ50" i="362"/>
  <c r="V51" i="362"/>
  <c r="S53" i="362"/>
  <c r="Z57" i="362"/>
  <c r="Q63" i="362"/>
  <c r="AJ60" i="362"/>
  <c r="AH29" i="362"/>
  <c r="S31" i="362"/>
  <c r="Q47" i="362"/>
  <c r="AG47" i="362"/>
  <c r="R48" i="362"/>
  <c r="AM51" i="362"/>
  <c r="T53" i="362"/>
  <c r="X55" i="362"/>
  <c r="AF58" i="362"/>
  <c r="AL60" i="362"/>
  <c r="AE65" i="362"/>
  <c r="R66" i="362"/>
  <c r="O67" i="362"/>
  <c r="X68" i="362"/>
  <c r="Q69" i="362"/>
  <c r="X34" i="362"/>
  <c r="AL39" i="362"/>
  <c r="R47" i="362"/>
  <c r="S48" i="362"/>
  <c r="X50" i="362"/>
  <c r="AL50" i="362"/>
  <c r="X51" i="362"/>
  <c r="Y55" i="362"/>
  <c r="X61" i="362"/>
  <c r="Y68" i="362"/>
  <c r="X71" i="362"/>
  <c r="AC58" i="362"/>
  <c r="AJ29" i="362"/>
  <c r="AM39" i="362"/>
  <c r="S47" i="362"/>
  <c r="T48" i="362"/>
  <c r="M50" i="362"/>
  <c r="Y50" i="362"/>
  <c r="AN50" i="362"/>
  <c r="V53" i="362"/>
  <c r="Z55" i="362"/>
  <c r="AJ58" i="362"/>
  <c r="Q59" i="362"/>
  <c r="O61" i="362"/>
  <c r="Y61" i="362"/>
  <c r="M64" i="362"/>
  <c r="AH64" i="362"/>
  <c r="T66" i="362"/>
  <c r="T67" i="362"/>
  <c r="Z68" i="362"/>
  <c r="Y71" i="362"/>
  <c r="AN36" i="362"/>
  <c r="AG30" i="362"/>
  <c r="Z44" i="362"/>
  <c r="R45" i="362"/>
  <c r="R59" i="362"/>
  <c r="AF60" i="362"/>
  <c r="Z61" i="362"/>
  <c r="Z71" i="362"/>
  <c r="AM36" i="362"/>
  <c r="AM29" i="362"/>
  <c r="AC33" i="362"/>
  <c r="AM33" i="362"/>
  <c r="AL46" i="362"/>
  <c r="M48" i="362"/>
  <c r="AE51" i="362"/>
  <c r="R52" i="362"/>
  <c r="AN52" i="362"/>
  <c r="Z53" i="362"/>
  <c r="T57" i="362"/>
  <c r="AL58" i="362"/>
  <c r="S59" i="362"/>
  <c r="Q61" i="362"/>
  <c r="M63" i="362"/>
  <c r="O64" i="362"/>
  <c r="AJ64" i="362"/>
  <c r="AL36" i="362"/>
  <c r="AC38" i="362"/>
  <c r="AC42" i="362"/>
  <c r="S37" i="362"/>
  <c r="AG40" i="362"/>
  <c r="AE42" i="362"/>
  <c r="S40" i="362"/>
  <c r="AF42" i="362"/>
  <c r="AE40" i="362"/>
  <c r="X42" i="362"/>
  <c r="AG42" i="362"/>
  <c r="R36" i="362"/>
  <c r="X39" i="362"/>
  <c r="AA37" i="362"/>
  <c r="M41" i="362"/>
  <c r="Z42" i="362"/>
  <c r="Q37" i="362"/>
  <c r="M37" i="362"/>
  <c r="AA40" i="362"/>
  <c r="AE36" i="362"/>
  <c r="AJ30" i="362"/>
  <c r="T31" i="362"/>
  <c r="M32" i="362"/>
  <c r="AH34" i="362"/>
  <c r="O38" i="362"/>
  <c r="AE38" i="362"/>
  <c r="O39" i="362"/>
  <c r="Y39" i="362"/>
  <c r="T40" i="362"/>
  <c r="O42" i="362"/>
  <c r="Y42" i="362"/>
  <c r="M44" i="362"/>
  <c r="AH44" i="362"/>
  <c r="T45" i="362"/>
  <c r="AL45" i="362"/>
  <c r="AC46" i="362"/>
  <c r="AM46" i="362"/>
  <c r="T47" i="362"/>
  <c r="AH48" i="362"/>
  <c r="AE50" i="362"/>
  <c r="AM50" i="362"/>
  <c r="AF51" i="362"/>
  <c r="Q52" i="362"/>
  <c r="AF52" i="362"/>
  <c r="AJ54" i="362"/>
  <c r="R55" i="362"/>
  <c r="AA55" i="362"/>
  <c r="M56" i="362"/>
  <c r="AH56" i="362"/>
  <c r="R57" i="362"/>
  <c r="AJ59" i="362"/>
  <c r="R61" i="362"/>
  <c r="AA61" i="362"/>
  <c r="O62" i="362"/>
  <c r="AA62" i="362"/>
  <c r="AH63" i="362"/>
  <c r="AJ65" i="362"/>
  <c r="O68" i="362"/>
  <c r="AH69" i="362"/>
  <c r="T70" i="362"/>
  <c r="AJ70" i="362"/>
  <c r="AA72" i="362"/>
  <c r="T36" i="362"/>
  <c r="X30" i="362"/>
  <c r="Y30" i="362"/>
  <c r="AL30" i="362"/>
  <c r="AJ34" i="362"/>
  <c r="R38" i="362"/>
  <c r="Q39" i="362"/>
  <c r="V40" i="362"/>
  <c r="AJ41" i="362"/>
  <c r="Q42" i="362"/>
  <c r="O44" i="362"/>
  <c r="AE46" i="362"/>
  <c r="V47" i="362"/>
  <c r="AE47" i="362"/>
  <c r="X48" i="362"/>
  <c r="AE49" i="362"/>
  <c r="AG50" i="362"/>
  <c r="Y51" i="362"/>
  <c r="S52" i="362"/>
  <c r="X54" i="362"/>
  <c r="AL54" i="362"/>
  <c r="Y56" i="362"/>
  <c r="AJ56" i="362"/>
  <c r="Q58" i="362"/>
  <c r="X59" i="362"/>
  <c r="AN59" i="362"/>
  <c r="AM60" i="362"/>
  <c r="R62" i="362"/>
  <c r="AJ63" i="362"/>
  <c r="AF64" i="362"/>
  <c r="AM65" i="362"/>
  <c r="AF67" i="362"/>
  <c r="R68" i="362"/>
  <c r="AL70" i="362"/>
  <c r="S71" i="362"/>
  <c r="S72" i="362"/>
  <c r="Z36" i="362"/>
  <c r="Q36" i="362"/>
  <c r="AL29" i="362"/>
  <c r="AM30" i="362"/>
  <c r="AA31" i="362"/>
  <c r="R37" i="362"/>
  <c r="AF37" i="362"/>
  <c r="AJ38" i="362"/>
  <c r="T39" i="362"/>
  <c r="AE39" i="362"/>
  <c r="AN39" i="362"/>
  <c r="AF40" i="362"/>
  <c r="R41" i="362"/>
  <c r="R42" i="362"/>
  <c r="Y44" i="362"/>
  <c r="AM44" i="362"/>
  <c r="AH46" i="362"/>
  <c r="AF47" i="362"/>
  <c r="Y48" i="362"/>
  <c r="O51" i="362"/>
  <c r="AJ52" i="362"/>
  <c r="Y54" i="362"/>
  <c r="AM54" i="362"/>
  <c r="AE55" i="362"/>
  <c r="Q56" i="362"/>
  <c r="V57" i="362"/>
  <c r="M60" i="362"/>
  <c r="AN60" i="362"/>
  <c r="AE61" i="362"/>
  <c r="T62" i="362"/>
  <c r="AE62" i="362"/>
  <c r="AC63" i="362"/>
  <c r="Q64" i="362"/>
  <c r="O65" i="362"/>
  <c r="S67" i="362"/>
  <c r="AA69" i="362"/>
  <c r="AL69" i="362"/>
  <c r="X70" i="362"/>
  <c r="AM70" i="362"/>
  <c r="T71" i="362"/>
  <c r="T72" i="362"/>
  <c r="AE72" i="362"/>
  <c r="AJ36" i="362"/>
  <c r="Y36" i="362"/>
  <c r="AE57" i="362"/>
  <c r="X65" i="362"/>
  <c r="AN30" i="362"/>
  <c r="AL34" i="362"/>
  <c r="AG39" i="362"/>
  <c r="X40" i="362"/>
  <c r="AL41" i="362"/>
  <c r="Q44" i="362"/>
  <c r="AN44" i="362"/>
  <c r="X47" i="362"/>
  <c r="AA51" i="362"/>
  <c r="AN54" i="362"/>
  <c r="AF55" i="362"/>
  <c r="R56" i="362"/>
  <c r="AN56" i="362"/>
  <c r="AL63" i="362"/>
  <c r="R64" i="362"/>
  <c r="AN70" i="362"/>
  <c r="X36" i="362"/>
  <c r="O36" i="362"/>
  <c r="X56" i="362"/>
  <c r="AA32" i="362"/>
  <c r="Y34" i="362"/>
  <c r="AM34" i="362"/>
  <c r="AL38" i="362"/>
  <c r="V39" i="362"/>
  <c r="Y40" i="362"/>
  <c r="AM41" i="362"/>
  <c r="V42" i="362"/>
  <c r="R44" i="362"/>
  <c r="Y47" i="362"/>
  <c r="AG55" i="362"/>
  <c r="S56" i="362"/>
  <c r="V62" i="362"/>
  <c r="AE63" i="362"/>
  <c r="AM63" i="362"/>
  <c r="V68" i="362"/>
  <c r="AC69" i="362"/>
  <c r="V72" i="362"/>
  <c r="AE29" i="362"/>
  <c r="M38" i="362"/>
  <c r="AM38" i="362"/>
  <c r="Q40" i="362"/>
  <c r="M42" i="362"/>
  <c r="AF48" i="362"/>
  <c r="AC52" i="362"/>
  <c r="O55" i="362"/>
  <c r="T56" i="362"/>
  <c r="O57" i="362"/>
  <c r="AA57" i="362"/>
  <c r="AH59" i="362"/>
  <c r="Q60" i="362"/>
  <c r="T65" i="362"/>
  <c r="O71" i="362"/>
  <c r="AM72" i="362"/>
  <c r="AF36" i="362"/>
  <c r="A36" i="362"/>
  <c r="A37" i="362" s="1"/>
  <c r="A38" i="362" s="1"/>
  <c r="A39" i="362" s="1"/>
  <c r="A40" i="362" s="1"/>
  <c r="A41" i="362" s="1"/>
  <c r="A42" i="362" s="1"/>
  <c r="AG36" i="362"/>
  <c r="AC36" i="362"/>
  <c r="M36" i="362"/>
  <c r="O30" i="362"/>
  <c r="Q28" i="362"/>
  <c r="AC32" i="362"/>
  <c r="R28" i="362"/>
  <c r="AF28" i="362"/>
  <c r="R29" i="362"/>
  <c r="Q30" i="362"/>
  <c r="V31" i="362"/>
  <c r="AE31" i="362"/>
  <c r="Q32" i="362"/>
  <c r="R33" i="362"/>
  <c r="Q34" i="362"/>
  <c r="S28" i="362"/>
  <c r="T30" i="362"/>
  <c r="AE30" i="362"/>
  <c r="AF31" i="362"/>
  <c r="R32" i="362"/>
  <c r="AF32" i="362"/>
  <c r="T34" i="362"/>
  <c r="AE34" i="362"/>
  <c r="O29" i="362"/>
  <c r="O34" i="362"/>
  <c r="X31" i="362"/>
  <c r="AG31" i="362"/>
  <c r="S32" i="362"/>
  <c r="AG34" i="362"/>
  <c r="O33" i="362"/>
  <c r="V30" i="362"/>
  <c r="Y31" i="362"/>
  <c r="V34" i="362"/>
  <c r="AC28" i="362"/>
  <c r="M28" i="362"/>
  <c r="AA28" i="362"/>
  <c r="M29" i="362"/>
  <c r="AC29" i="362"/>
  <c r="Q31" i="362"/>
  <c r="M33" i="362"/>
  <c r="AG45" i="362"/>
  <c r="AF45" i="362"/>
  <c r="Y49" i="362"/>
  <c r="X49" i="362"/>
  <c r="Z58" i="362"/>
  <c r="V58" i="362"/>
  <c r="AL71" i="362"/>
  <c r="AH71" i="362"/>
  <c r="T28" i="362"/>
  <c r="AJ28" i="362"/>
  <c r="V29" i="362"/>
  <c r="AF30" i="362"/>
  <c r="R31" i="362"/>
  <c r="AH31" i="362"/>
  <c r="T32" i="362"/>
  <c r="AJ32" i="362"/>
  <c r="V33" i="362"/>
  <c r="AF34" i="362"/>
  <c r="T37" i="362"/>
  <c r="AJ37" i="362"/>
  <c r="V38" i="362"/>
  <c r="AF39" i="362"/>
  <c r="R40" i="362"/>
  <c r="AH40" i="362"/>
  <c r="T41" i="362"/>
  <c r="AC41" i="362"/>
  <c r="AH42" i="362"/>
  <c r="S45" i="362"/>
  <c r="AC45" i="362"/>
  <c r="AM45" i="362"/>
  <c r="T46" i="362"/>
  <c r="M49" i="362"/>
  <c r="V49" i="362"/>
  <c r="AH49" i="362"/>
  <c r="S50" i="362"/>
  <c r="R50" i="362"/>
  <c r="AN51" i="362"/>
  <c r="T52" i="362"/>
  <c r="AH53" i="362"/>
  <c r="S54" i="362"/>
  <c r="R54" i="362"/>
  <c r="O54" i="362"/>
  <c r="AH55" i="362"/>
  <c r="Z60" i="362"/>
  <c r="V60" i="362"/>
  <c r="T64" i="362"/>
  <c r="AH67" i="362"/>
  <c r="AL67" i="362"/>
  <c r="AJ68" i="362"/>
  <c r="AN68" i="362"/>
  <c r="AJ71" i="362"/>
  <c r="AA54" i="362"/>
  <c r="AE54" i="362"/>
  <c r="AC66" i="362"/>
  <c r="AG66" i="362"/>
  <c r="X69" i="362"/>
  <c r="T69" i="362"/>
  <c r="V28" i="362"/>
  <c r="AL28" i="362"/>
  <c r="X29" i="362"/>
  <c r="AF29" i="362"/>
  <c r="R30" i="362"/>
  <c r="AJ31" i="362"/>
  <c r="V32" i="362"/>
  <c r="AL32" i="362"/>
  <c r="X33" i="362"/>
  <c r="AF33" i="362"/>
  <c r="R34" i="362"/>
  <c r="V37" i="362"/>
  <c r="AL37" i="362"/>
  <c r="X38" i="362"/>
  <c r="AF38" i="362"/>
  <c r="R39" i="362"/>
  <c r="AJ40" i="362"/>
  <c r="V41" i="362"/>
  <c r="AE41" i="362"/>
  <c r="AN41" i="362"/>
  <c r="AF44" i="362"/>
  <c r="Y45" i="362"/>
  <c r="X45" i="362"/>
  <c r="AE45" i="362"/>
  <c r="V46" i="362"/>
  <c r="AF46" i="362"/>
  <c r="AL47" i="362"/>
  <c r="Z48" i="362"/>
  <c r="AM48" i="362"/>
  <c r="AL48" i="362"/>
  <c r="O49" i="362"/>
  <c r="Z49" i="362"/>
  <c r="AJ49" i="362"/>
  <c r="Q53" i="362"/>
  <c r="M53" i="362"/>
  <c r="AJ53" i="362"/>
  <c r="Q54" i="362"/>
  <c r="AC54" i="362"/>
  <c r="Z56" i="362"/>
  <c r="Y58" i="362"/>
  <c r="X60" i="362"/>
  <c r="S63" i="362"/>
  <c r="O63" i="362"/>
  <c r="AG65" i="362"/>
  <c r="AC65" i="362"/>
  <c r="AL68" i="362"/>
  <c r="V69" i="362"/>
  <c r="AM71" i="362"/>
  <c r="AE59" i="362"/>
  <c r="AA59" i="362"/>
  <c r="AE28" i="362"/>
  <c r="AM28" i="362"/>
  <c r="Q29" i="362"/>
  <c r="Y29" i="362"/>
  <c r="AG29" i="362"/>
  <c r="S30" i="362"/>
  <c r="AA30" i="362"/>
  <c r="M31" i="362"/>
  <c r="AE32" i="362"/>
  <c r="AM32" i="362"/>
  <c r="Q33" i="362"/>
  <c r="Y33" i="362"/>
  <c r="AG33" i="362"/>
  <c r="S34" i="362"/>
  <c r="AA34" i="362"/>
  <c r="AE37" i="362"/>
  <c r="AM37" i="362"/>
  <c r="Q38" i="362"/>
  <c r="Y38" i="362"/>
  <c r="AG38" i="362"/>
  <c r="S39" i="362"/>
  <c r="AA39" i="362"/>
  <c r="M40" i="362"/>
  <c r="AF41" i="362"/>
  <c r="AL42" i="362"/>
  <c r="AG44" i="362"/>
  <c r="M45" i="362"/>
  <c r="V45" i="362"/>
  <c r="AH45" i="362"/>
  <c r="AG46" i="362"/>
  <c r="AM47" i="362"/>
  <c r="AA48" i="362"/>
  <c r="AJ48" i="362"/>
  <c r="Q50" i="362"/>
  <c r="AC50" i="362"/>
  <c r="Q51" i="362"/>
  <c r="AH51" i="362"/>
  <c r="X52" i="362"/>
  <c r="O53" i="362"/>
  <c r="T54" i="362"/>
  <c r="AL55" i="362"/>
  <c r="AE56" i="362"/>
  <c r="AA56" i="362"/>
  <c r="AA58" i="362"/>
  <c r="AE58" i="362"/>
  <c r="Y60" i="362"/>
  <c r="AE66" i="362"/>
  <c r="AM67" i="362"/>
  <c r="AM68" i="362"/>
  <c r="AC71" i="362"/>
  <c r="AG71" i="362"/>
  <c r="AN71" i="362"/>
  <c r="AN72" i="362"/>
  <c r="AJ72" i="362"/>
  <c r="AL61" i="362"/>
  <c r="AH61" i="362"/>
  <c r="V64" i="362"/>
  <c r="Z64" i="362"/>
  <c r="AA70" i="362"/>
  <c r="AE70" i="362"/>
  <c r="X28" i="362"/>
  <c r="AN28" i="362"/>
  <c r="Z29" i="362"/>
  <c r="AL31" i="362"/>
  <c r="X32" i="362"/>
  <c r="AN32" i="362"/>
  <c r="Z33" i="362"/>
  <c r="X37" i="362"/>
  <c r="AN37" i="362"/>
  <c r="Z38" i="362"/>
  <c r="AL40" i="362"/>
  <c r="X41" i="362"/>
  <c r="AG41" i="362"/>
  <c r="AM42" i="362"/>
  <c r="S46" i="362"/>
  <c r="R46" i="362"/>
  <c r="X46" i="362"/>
  <c r="AN47" i="362"/>
  <c r="R49" i="362"/>
  <c r="AG49" i="362"/>
  <c r="AF49" i="362"/>
  <c r="AL49" i="362"/>
  <c r="R51" i="362"/>
  <c r="Y52" i="362"/>
  <c r="AL53" i="362"/>
  <c r="AF54" i="362"/>
  <c r="AM55" i="362"/>
  <c r="AF59" i="362"/>
  <c r="AA60" i="362"/>
  <c r="AE60" i="362"/>
  <c r="AM61" i="362"/>
  <c r="Y64" i="362"/>
  <c r="AF66" i="362"/>
  <c r="AG67" i="362"/>
  <c r="AC67" i="362"/>
  <c r="Y69" i="362"/>
  <c r="AF70" i="362"/>
  <c r="Q72" i="362"/>
  <c r="M72" i="362"/>
  <c r="Y28" i="362"/>
  <c r="AM31" i="362"/>
  <c r="Y32" i="362"/>
  <c r="Y37" i="362"/>
  <c r="AM40" i="362"/>
  <c r="Y41" i="362"/>
  <c r="AN42" i="362"/>
  <c r="O45" i="362"/>
  <c r="AJ45" i="362"/>
  <c r="O46" i="362"/>
  <c r="Y46" i="362"/>
  <c r="O47" i="362"/>
  <c r="AC48" i="362"/>
  <c r="S49" i="362"/>
  <c r="AC49" i="362"/>
  <c r="AM49" i="362"/>
  <c r="S51" i="362"/>
  <c r="Z52" i="362"/>
  <c r="AG53" i="362"/>
  <c r="AF53" i="362"/>
  <c r="AC53" i="362"/>
  <c r="AM53" i="362"/>
  <c r="V54" i="362"/>
  <c r="AG54" i="362"/>
  <c r="AN55" i="362"/>
  <c r="AN57" i="362"/>
  <c r="AJ57" i="362"/>
  <c r="V59" i="362"/>
  <c r="Z59" i="362"/>
  <c r="AG59" i="362"/>
  <c r="AC60" i="362"/>
  <c r="AC61" i="362"/>
  <c r="AG61" i="362"/>
  <c r="AN61" i="362"/>
  <c r="AN62" i="362"/>
  <c r="AJ62" i="362"/>
  <c r="AE64" i="362"/>
  <c r="AA64" i="362"/>
  <c r="AL66" i="362"/>
  <c r="AH66" i="362"/>
  <c r="M68" i="362"/>
  <c r="Q68" i="362"/>
  <c r="O69" i="362"/>
  <c r="S69" i="362"/>
  <c r="Z69" i="362"/>
  <c r="Z70" i="362"/>
  <c r="V70" i="362"/>
  <c r="AG70" i="362"/>
  <c r="AE71" i="362"/>
  <c r="O72" i="362"/>
  <c r="AL72" i="362"/>
  <c r="AA44" i="362"/>
  <c r="AJ44" i="362"/>
  <c r="AA45" i="362"/>
  <c r="T49" i="362"/>
  <c r="V50" i="362"/>
  <c r="AL51" i="362"/>
  <c r="AE52" i="362"/>
  <c r="AA52" i="362"/>
  <c r="M55" i="362"/>
  <c r="Q55" i="362"/>
  <c r="Q57" i="362"/>
  <c r="M57" i="362"/>
  <c r="T58" i="362"/>
  <c r="Q62" i="362"/>
  <c r="M62" i="362"/>
  <c r="T63" i="362"/>
  <c r="X63" i="362"/>
  <c r="AC64" i="362"/>
  <c r="AH65" i="362"/>
  <c r="AL65" i="362"/>
  <c r="AE67" i="362"/>
  <c r="AC57" i="362"/>
  <c r="O58" i="362"/>
  <c r="O60" i="362"/>
  <c r="AC62" i="362"/>
  <c r="V65" i="362"/>
  <c r="V67" i="362"/>
  <c r="AJ69" i="362"/>
  <c r="O70" i="362"/>
  <c r="AC72" i="362"/>
  <c r="AL52" i="362"/>
  <c r="X53" i="362"/>
  <c r="AL56" i="362"/>
  <c r="X57" i="362"/>
  <c r="AF57" i="362"/>
  <c r="R58" i="362"/>
  <c r="AL59" i="362"/>
  <c r="R60" i="362"/>
  <c r="X62" i="362"/>
  <c r="AF62" i="362"/>
  <c r="AL64" i="362"/>
  <c r="Q65" i="362"/>
  <c r="Y65" i="362"/>
  <c r="Q67" i="362"/>
  <c r="Y67" i="362"/>
  <c r="AE69" i="362"/>
  <c r="AM69" i="362"/>
  <c r="R70" i="362"/>
  <c r="X72" i="362"/>
  <c r="AF72" i="362"/>
  <c r="AJ43" i="361"/>
  <c r="AH43" i="361"/>
  <c r="X45" i="361"/>
  <c r="V45" i="361"/>
  <c r="R46" i="361"/>
  <c r="O46" i="361"/>
  <c r="AJ46" i="361"/>
  <c r="AH46" i="361"/>
  <c r="AM46" i="361"/>
  <c r="Y48" i="361"/>
  <c r="T48" i="361"/>
  <c r="AA53" i="361"/>
  <c r="AG53" i="361"/>
  <c r="AA28" i="361"/>
  <c r="M29" i="361"/>
  <c r="AC29" i="361"/>
  <c r="O30" i="361"/>
  <c r="AE30" i="361"/>
  <c r="Q31" i="361"/>
  <c r="AA32" i="361"/>
  <c r="M33" i="361"/>
  <c r="AC33" i="361"/>
  <c r="O34" i="361"/>
  <c r="AE34" i="361"/>
  <c r="Q35" i="361"/>
  <c r="AA36" i="361"/>
  <c r="M37" i="361"/>
  <c r="AC37" i="361"/>
  <c r="O38" i="361"/>
  <c r="AA40" i="361"/>
  <c r="M41" i="361"/>
  <c r="AC41" i="361"/>
  <c r="AE47" i="361"/>
  <c r="AC47" i="361"/>
  <c r="V48" i="361"/>
  <c r="AE51" i="361"/>
  <c r="AC51" i="361"/>
  <c r="AC53" i="361"/>
  <c r="AC57" i="361"/>
  <c r="AA57" i="361"/>
  <c r="AG57" i="361"/>
  <c r="AE57" i="361"/>
  <c r="O58" i="361"/>
  <c r="M58" i="361"/>
  <c r="S58" i="361"/>
  <c r="Q58" i="361"/>
  <c r="S60" i="361"/>
  <c r="Q60" i="361"/>
  <c r="O60" i="361"/>
  <c r="M60" i="361"/>
  <c r="Z69" i="361"/>
  <c r="Y69" i="361"/>
  <c r="X69" i="361"/>
  <c r="V69" i="361"/>
  <c r="T69" i="361"/>
  <c r="AN52" i="361"/>
  <c r="AM52" i="361"/>
  <c r="AJ52" i="361"/>
  <c r="AG59" i="361"/>
  <c r="AE59" i="361"/>
  <c r="AC59" i="361"/>
  <c r="AA59" i="361"/>
  <c r="O61" i="361"/>
  <c r="M61" i="361"/>
  <c r="S61" i="361"/>
  <c r="Q61" i="361"/>
  <c r="AL43" i="361"/>
  <c r="Q46" i="361"/>
  <c r="AL46" i="361"/>
  <c r="AC28" i="361"/>
  <c r="O29" i="361"/>
  <c r="AE29" i="361"/>
  <c r="AM29" i="361"/>
  <c r="Q30" i="361"/>
  <c r="Y30" i="361"/>
  <c r="AG30" i="361"/>
  <c r="S31" i="361"/>
  <c r="AC32" i="361"/>
  <c r="O33" i="361"/>
  <c r="AE33" i="361"/>
  <c r="AM33" i="361"/>
  <c r="Q34" i="361"/>
  <c r="Y34" i="361"/>
  <c r="AG34" i="361"/>
  <c r="S35" i="361"/>
  <c r="AC36" i="361"/>
  <c r="O37" i="361"/>
  <c r="AE37" i="361"/>
  <c r="AM37" i="361"/>
  <c r="Q38" i="361"/>
  <c r="Y38" i="361"/>
  <c r="AG38" i="361"/>
  <c r="S39" i="361"/>
  <c r="AC40" i="361"/>
  <c r="O41" i="361"/>
  <c r="AE41" i="361"/>
  <c r="AM41" i="361"/>
  <c r="S43" i="361"/>
  <c r="AM43" i="361"/>
  <c r="Z45" i="361"/>
  <c r="S46" i="361"/>
  <c r="AN46" i="361"/>
  <c r="AF47" i="361"/>
  <c r="X48" i="361"/>
  <c r="AM48" i="361"/>
  <c r="AJ48" i="361"/>
  <c r="AC49" i="361"/>
  <c r="AF51" i="361"/>
  <c r="Q52" i="361"/>
  <c r="O52" i="361"/>
  <c r="AE53" i="361"/>
  <c r="M54" i="361"/>
  <c r="S54" i="361"/>
  <c r="AF57" i="361"/>
  <c r="R58" i="361"/>
  <c r="R60" i="361"/>
  <c r="V63" i="361"/>
  <c r="T63" i="361"/>
  <c r="Z63" i="361"/>
  <c r="X63" i="361"/>
  <c r="AG64" i="361"/>
  <c r="AE64" i="361"/>
  <c r="AC64" i="361"/>
  <c r="AA64" i="361"/>
  <c r="AG74" i="361"/>
  <c r="AF74" i="361"/>
  <c r="AE74" i="361"/>
  <c r="AC74" i="361"/>
  <c r="AA74" i="361"/>
  <c r="AL44" i="361"/>
  <c r="AJ44" i="361"/>
  <c r="AL28" i="361"/>
  <c r="X29" i="361"/>
  <c r="AF29" i="361"/>
  <c r="R30" i="361"/>
  <c r="AL32" i="361"/>
  <c r="X33" i="361"/>
  <c r="AF33" i="361"/>
  <c r="R34" i="361"/>
  <c r="AL36" i="361"/>
  <c r="X37" i="361"/>
  <c r="AF37" i="361"/>
  <c r="R38" i="361"/>
  <c r="AL40" i="361"/>
  <c r="X41" i="361"/>
  <c r="AF41" i="361"/>
  <c r="T43" i="361"/>
  <c r="Z43" i="361"/>
  <c r="AN43" i="361"/>
  <c r="AM44" i="361"/>
  <c r="AA45" i="361"/>
  <c r="T46" i="361"/>
  <c r="Z46" i="361"/>
  <c r="AG47" i="361"/>
  <c r="Q48" i="361"/>
  <c r="O48" i="361"/>
  <c r="Z48" i="361"/>
  <c r="AG51" i="361"/>
  <c r="AL52" i="361"/>
  <c r="AF53" i="361"/>
  <c r="O54" i="361"/>
  <c r="AF59" i="361"/>
  <c r="R61" i="361"/>
  <c r="AE28" i="361"/>
  <c r="Q29" i="361"/>
  <c r="AG29" i="361"/>
  <c r="S30" i="361"/>
  <c r="AA30" i="361"/>
  <c r="M31" i="361"/>
  <c r="AE32" i="361"/>
  <c r="Q33" i="361"/>
  <c r="AG33" i="361"/>
  <c r="S34" i="361"/>
  <c r="AA34" i="361"/>
  <c r="M35" i="361"/>
  <c r="AE36" i="361"/>
  <c r="AM36" i="361"/>
  <c r="Q37" i="361"/>
  <c r="Y37" i="361"/>
  <c r="AG37" i="361"/>
  <c r="S38" i="361"/>
  <c r="AA38" i="361"/>
  <c r="M39" i="361"/>
  <c r="AE40" i="361"/>
  <c r="AM40" i="361"/>
  <c r="Q41" i="361"/>
  <c r="Y41" i="361"/>
  <c r="AG41" i="361"/>
  <c r="V44" i="361"/>
  <c r="T44" i="361"/>
  <c r="AN44" i="361"/>
  <c r="O47" i="361"/>
  <c r="M47" i="361"/>
  <c r="R47" i="361"/>
  <c r="AM47" i="361"/>
  <c r="AH47" i="361"/>
  <c r="AE49" i="361"/>
  <c r="M50" i="361"/>
  <c r="S50" i="361"/>
  <c r="AM51" i="361"/>
  <c r="AL51" i="361"/>
  <c r="AH51" i="361"/>
  <c r="Z53" i="361"/>
  <c r="Y53" i="361"/>
  <c r="V53" i="361"/>
  <c r="AE55" i="361"/>
  <c r="AC55" i="361"/>
  <c r="AA55" i="361"/>
  <c r="S56" i="361"/>
  <c r="Q56" i="361"/>
  <c r="O56" i="361"/>
  <c r="M56" i="361"/>
  <c r="AN71" i="361"/>
  <c r="AM71" i="361"/>
  <c r="AL71" i="361"/>
  <c r="AJ71" i="361"/>
  <c r="AH71" i="361"/>
  <c r="Y45" i="361"/>
  <c r="AF28" i="361"/>
  <c r="R29" i="361"/>
  <c r="AF32" i="361"/>
  <c r="R33" i="361"/>
  <c r="AF36" i="361"/>
  <c r="R37" i="361"/>
  <c r="AF40" i="361"/>
  <c r="R41" i="361"/>
  <c r="AC45" i="361"/>
  <c r="AJ47" i="361"/>
  <c r="Y49" i="361"/>
  <c r="V49" i="361"/>
  <c r="O50" i="361"/>
  <c r="AJ51" i="361"/>
  <c r="S62" i="361"/>
  <c r="Q62" i="361"/>
  <c r="O62" i="361"/>
  <c r="M62" i="361"/>
  <c r="Z67" i="361"/>
  <c r="Y67" i="361"/>
  <c r="X67" i="361"/>
  <c r="V67" i="361"/>
  <c r="T67" i="361"/>
  <c r="AA49" i="361"/>
  <c r="AG49" i="361"/>
  <c r="X44" i="361"/>
  <c r="T45" i="361"/>
  <c r="M46" i="361"/>
  <c r="Q47" i="361"/>
  <c r="Y52" i="361"/>
  <c r="X52" i="361"/>
  <c r="T52" i="361"/>
  <c r="X53" i="361"/>
  <c r="AF55" i="361"/>
  <c r="R56" i="361"/>
  <c r="S72" i="361"/>
  <c r="R72" i="361"/>
  <c r="Q72" i="361"/>
  <c r="O72" i="361"/>
  <c r="M72" i="361"/>
  <c r="AF50" i="361"/>
  <c r="R51" i="361"/>
  <c r="AF54" i="361"/>
  <c r="R55" i="361"/>
  <c r="AH55" i="361"/>
  <c r="T56" i="361"/>
  <c r="AJ56" i="361"/>
  <c r="V57" i="361"/>
  <c r="AL57" i="361"/>
  <c r="X58" i="361"/>
  <c r="AF58" i="361"/>
  <c r="R59" i="361"/>
  <c r="AH59" i="361"/>
  <c r="T60" i="361"/>
  <c r="AJ60" i="361"/>
  <c r="X61" i="361"/>
  <c r="AF61" i="361"/>
  <c r="T62" i="361"/>
  <c r="AJ62" i="361"/>
  <c r="O63" i="361"/>
  <c r="AE63" i="361"/>
  <c r="AM63" i="361"/>
  <c r="R64" i="361"/>
  <c r="AH64" i="361"/>
  <c r="M65" i="361"/>
  <c r="AC65" i="361"/>
  <c r="X66" i="361"/>
  <c r="AF66" i="361"/>
  <c r="AA67" i="361"/>
  <c r="O68" i="361"/>
  <c r="AE68" i="361"/>
  <c r="AM68" i="361"/>
  <c r="AA69" i="361"/>
  <c r="V70" i="361"/>
  <c r="AL70" i="361"/>
  <c r="Q71" i="361"/>
  <c r="Y71" i="361"/>
  <c r="T72" i="361"/>
  <c r="AJ72" i="361"/>
  <c r="O73" i="361"/>
  <c r="AM73" i="361"/>
  <c r="R74" i="361"/>
  <c r="AH74" i="361"/>
  <c r="AL65" i="361"/>
  <c r="Q66" i="361"/>
  <c r="X68" i="361"/>
  <c r="AE70" i="361"/>
  <c r="X73" i="361"/>
  <c r="AL45" i="361"/>
  <c r="AE48" i="361"/>
  <c r="Q49" i="361"/>
  <c r="AA50" i="361"/>
  <c r="M51" i="361"/>
  <c r="AA54" i="361"/>
  <c r="M55" i="361"/>
  <c r="AM56" i="361"/>
  <c r="Y57" i="361"/>
  <c r="AM60" i="361"/>
  <c r="AM62" i="361"/>
  <c r="R63" i="361"/>
  <c r="AH63" i="361"/>
  <c r="M64" i="361"/>
  <c r="AF65" i="361"/>
  <c r="AN65" i="361"/>
  <c r="S66" i="361"/>
  <c r="AL67" i="361"/>
  <c r="R68" i="361"/>
  <c r="Z68" i="361"/>
  <c r="AL69" i="361"/>
  <c r="Q70" i="361"/>
  <c r="Y70" i="361"/>
  <c r="AG70" i="361"/>
  <c r="T71" i="361"/>
  <c r="AM72" i="361"/>
  <c r="R73" i="361"/>
  <c r="Z73" i="361"/>
  <c r="AH73" i="361"/>
  <c r="M74" i="361"/>
  <c r="AL55" i="361"/>
  <c r="X56" i="361"/>
  <c r="AL59" i="361"/>
  <c r="X60" i="361"/>
  <c r="X62" i="361"/>
  <c r="AL64" i="361"/>
  <c r="Q65" i="361"/>
  <c r="AE67" i="361"/>
  <c r="AE69" i="361"/>
  <c r="X72" i="361"/>
  <c r="AL74" i="361"/>
  <c r="AH65" i="361"/>
  <c r="M66" i="361"/>
  <c r="T68" i="361"/>
  <c r="AA70" i="361"/>
  <c r="T73" i="361"/>
  <c r="AM74" i="361"/>
  <c r="AA48" i="360"/>
  <c r="T43" i="360"/>
  <c r="M39" i="360"/>
  <c r="Z43" i="360"/>
  <c r="T46" i="360"/>
  <c r="AH45" i="360"/>
  <c r="AA43" i="360"/>
  <c r="V63" i="360"/>
  <c r="AF33" i="360"/>
  <c r="AG43" i="360"/>
  <c r="AG33" i="360"/>
  <c r="AH43" i="360"/>
  <c r="M51" i="360"/>
  <c r="Y43" i="360"/>
  <c r="Q43" i="360"/>
  <c r="R43" i="360"/>
  <c r="S43" i="360"/>
  <c r="O46" i="360"/>
  <c r="AA38" i="360"/>
  <c r="AJ43" i="360"/>
  <c r="AL42" i="360"/>
  <c r="AF44" i="360"/>
  <c r="AH51" i="360"/>
  <c r="M43" i="360"/>
  <c r="AC43" i="360"/>
  <c r="Y33" i="360"/>
  <c r="AF38" i="360"/>
  <c r="AM42" i="360"/>
  <c r="V43" i="360"/>
  <c r="AL43" i="360"/>
  <c r="AA33" i="360"/>
  <c r="O38" i="360"/>
  <c r="V48" i="360"/>
  <c r="AF59" i="360"/>
  <c r="AE43" i="360"/>
  <c r="AM43" i="360"/>
  <c r="M28" i="360"/>
  <c r="AM57" i="360"/>
  <c r="AH61" i="360"/>
  <c r="Q47" i="360"/>
  <c r="X56" i="360"/>
  <c r="AE61" i="360"/>
  <c r="X42" i="360"/>
  <c r="X46" i="360"/>
  <c r="R47" i="360"/>
  <c r="AM47" i="360"/>
  <c r="S51" i="360"/>
  <c r="M52" i="360"/>
  <c r="M61" i="360"/>
  <c r="AG61" i="360"/>
  <c r="AJ47" i="360"/>
  <c r="AG37" i="360"/>
  <c r="X38" i="360"/>
  <c r="Y42" i="360"/>
  <c r="M34" i="360"/>
  <c r="Y38" i="360"/>
  <c r="AJ40" i="360"/>
  <c r="AF56" i="360"/>
  <c r="AG62" i="360"/>
  <c r="S52" i="360"/>
  <c r="AM28" i="360"/>
  <c r="Q39" i="360"/>
  <c r="AL49" i="360"/>
  <c r="T52" i="360"/>
  <c r="AE59" i="360"/>
  <c r="V58" i="360"/>
  <c r="O28" i="360"/>
  <c r="Q29" i="360"/>
  <c r="Z39" i="360"/>
  <c r="Z42" i="360"/>
  <c r="AJ53" i="360"/>
  <c r="AN56" i="360"/>
  <c r="Y62" i="360"/>
  <c r="AJ63" i="360"/>
  <c r="R29" i="360"/>
  <c r="M31" i="360"/>
  <c r="AJ31" i="360"/>
  <c r="AE32" i="360"/>
  <c r="O39" i="360"/>
  <c r="V46" i="360"/>
  <c r="AJ46" i="360"/>
  <c r="AM51" i="360"/>
  <c r="AJ57" i="360"/>
  <c r="Y58" i="360"/>
  <c r="X61" i="360"/>
  <c r="S63" i="360"/>
  <c r="Q28" i="360"/>
  <c r="S29" i="360"/>
  <c r="AF32" i="360"/>
  <c r="X33" i="360"/>
  <c r="T42" i="360"/>
  <c r="Q44" i="360"/>
  <c r="Y47" i="360"/>
  <c r="AA49" i="360"/>
  <c r="O51" i="360"/>
  <c r="AC51" i="360"/>
  <c r="AN51" i="360"/>
  <c r="M56" i="360"/>
  <c r="AE56" i="360"/>
  <c r="AL59" i="360"/>
  <c r="AM61" i="360"/>
  <c r="R28" i="360"/>
  <c r="AG32" i="360"/>
  <c r="AN59" i="360"/>
  <c r="AN61" i="360"/>
  <c r="AN28" i="360"/>
  <c r="AJ35" i="360"/>
  <c r="AE37" i="360"/>
  <c r="AG38" i="360"/>
  <c r="R39" i="360"/>
  <c r="AJ42" i="360"/>
  <c r="T45" i="360"/>
  <c r="Y46" i="360"/>
  <c r="O47" i="360"/>
  <c r="M49" i="360"/>
  <c r="Q51" i="360"/>
  <c r="AE51" i="360"/>
  <c r="AE52" i="360"/>
  <c r="AG56" i="360"/>
  <c r="AC59" i="360"/>
  <c r="O34" i="360"/>
  <c r="AF37" i="360"/>
  <c r="M40" i="360"/>
  <c r="AF51" i="360"/>
  <c r="AH52" i="360"/>
  <c r="AH56" i="360"/>
  <c r="Y57" i="360"/>
  <c r="AF61" i="360"/>
  <c r="AJ62" i="360"/>
  <c r="Z34" i="360"/>
  <c r="O33" i="360"/>
  <c r="Q34" i="360"/>
  <c r="R34" i="360"/>
  <c r="M35" i="360"/>
  <c r="V32" i="360"/>
  <c r="AC39" i="360"/>
  <c r="AC54" i="360"/>
  <c r="O31" i="360"/>
  <c r="Q33" i="360"/>
  <c r="AM33" i="360"/>
  <c r="O35" i="360"/>
  <c r="Q38" i="360"/>
  <c r="AM38" i="360"/>
  <c r="O40" i="360"/>
  <c r="Q42" i="360"/>
  <c r="AG44" i="360"/>
  <c r="Q46" i="360"/>
  <c r="AL46" i="360"/>
  <c r="O49" i="360"/>
  <c r="AC49" i="360"/>
  <c r="AM49" i="360"/>
  <c r="AJ52" i="360"/>
  <c r="O56" i="360"/>
  <c r="Z57" i="360"/>
  <c r="V59" i="360"/>
  <c r="O61" i="360"/>
  <c r="Z61" i="360"/>
  <c r="Z62" i="360"/>
  <c r="AM62" i="360"/>
  <c r="Y63" i="360"/>
  <c r="V37" i="360"/>
  <c r="AC45" i="360"/>
  <c r="O57" i="360"/>
  <c r="AA28" i="360"/>
  <c r="M29" i="360"/>
  <c r="AA32" i="360"/>
  <c r="R33" i="360"/>
  <c r="AC33" i="360"/>
  <c r="AN33" i="360"/>
  <c r="AE34" i="360"/>
  <c r="AA37" i="360"/>
  <c r="R38" i="360"/>
  <c r="AC38" i="360"/>
  <c r="AN38" i="360"/>
  <c r="AE39" i="360"/>
  <c r="AN42" i="360"/>
  <c r="X44" i="360"/>
  <c r="AH44" i="360"/>
  <c r="V45" i="360"/>
  <c r="AF45" i="360"/>
  <c r="AM46" i="360"/>
  <c r="S47" i="360"/>
  <c r="AE47" i="360"/>
  <c r="M48" i="360"/>
  <c r="AC48" i="360"/>
  <c r="AG51" i="360"/>
  <c r="O52" i="360"/>
  <c r="Y52" i="360"/>
  <c r="Y53" i="360"/>
  <c r="AE54" i="360"/>
  <c r="AA56" i="360"/>
  <c r="Q57" i="360"/>
  <c r="AG59" i="360"/>
  <c r="AA61" i="360"/>
  <c r="Q62" i="360"/>
  <c r="AC34" i="360"/>
  <c r="Q31" i="360"/>
  <c r="AL32" i="360"/>
  <c r="S33" i="360"/>
  <c r="AG34" i="360"/>
  <c r="Q35" i="360"/>
  <c r="AL37" i="360"/>
  <c r="S38" i="360"/>
  <c r="AG39" i="360"/>
  <c r="Q40" i="360"/>
  <c r="Y44" i="360"/>
  <c r="AN46" i="360"/>
  <c r="AG47" i="360"/>
  <c r="AE49" i="360"/>
  <c r="Z52" i="360"/>
  <c r="AM52" i="360"/>
  <c r="S54" i="360"/>
  <c r="AF54" i="360"/>
  <c r="Q56" i="360"/>
  <c r="R57" i="360"/>
  <c r="Q61" i="360"/>
  <c r="R62" i="360"/>
  <c r="AH29" i="360"/>
  <c r="S31" i="360"/>
  <c r="AM32" i="360"/>
  <c r="Y34" i="360"/>
  <c r="AH34" i="360"/>
  <c r="S35" i="360"/>
  <c r="AM37" i="360"/>
  <c r="Y39" i="360"/>
  <c r="AH39" i="360"/>
  <c r="S40" i="360"/>
  <c r="Z44" i="360"/>
  <c r="X45" i="360"/>
  <c r="AF49" i="360"/>
  <c r="Q52" i="360"/>
  <c r="AG54" i="360"/>
  <c r="R56" i="360"/>
  <c r="AM56" i="360"/>
  <c r="S57" i="360"/>
  <c r="AH57" i="360"/>
  <c r="T58" i="360"/>
  <c r="R61" i="360"/>
  <c r="S62" i="360"/>
  <c r="V53" i="360"/>
  <c r="T31" i="360"/>
  <c r="T35" i="360"/>
  <c r="T40" i="360"/>
  <c r="Z45" i="360"/>
  <c r="T57" i="360"/>
  <c r="T62" i="360"/>
  <c r="AH62" i="360"/>
  <c r="T63" i="360"/>
  <c r="V44" i="360"/>
  <c r="AC47" i="360"/>
  <c r="O62" i="360"/>
  <c r="AA34" i="360"/>
  <c r="AA39" i="360"/>
  <c r="AA47" i="360"/>
  <c r="T53" i="360"/>
  <c r="AE29" i="360"/>
  <c r="AE28" i="360"/>
  <c r="AG29" i="360"/>
  <c r="AF28" i="360"/>
  <c r="Y29" i="360"/>
  <c r="AC29" i="360"/>
  <c r="X28" i="360"/>
  <c r="AG28" i="360"/>
  <c r="Z29" i="360"/>
  <c r="Y28" i="360"/>
  <c r="AA29" i="360"/>
  <c r="AH48" i="360"/>
  <c r="AN48" i="360"/>
  <c r="AM48" i="360"/>
  <c r="T54" i="360"/>
  <c r="Z54" i="360"/>
  <c r="Y54" i="360"/>
  <c r="AC31" i="360"/>
  <c r="O32" i="360"/>
  <c r="AC35" i="360"/>
  <c r="O37" i="360"/>
  <c r="AC40" i="360"/>
  <c r="AC42" i="360"/>
  <c r="AA42" i="360"/>
  <c r="Q45" i="360"/>
  <c r="O45" i="360"/>
  <c r="AJ48" i="360"/>
  <c r="V51" i="360"/>
  <c r="T51" i="360"/>
  <c r="V54" i="360"/>
  <c r="AJ58" i="360"/>
  <c r="Z28" i="360"/>
  <c r="AH28" i="360"/>
  <c r="T29" i="360"/>
  <c r="AJ29" i="360"/>
  <c r="V31" i="360"/>
  <c r="AL31" i="360"/>
  <c r="X32" i="360"/>
  <c r="AN32" i="360"/>
  <c r="Z33" i="360"/>
  <c r="AH33" i="360"/>
  <c r="T34" i="360"/>
  <c r="AJ34" i="360"/>
  <c r="V35" i="360"/>
  <c r="AL35" i="360"/>
  <c r="X37" i="360"/>
  <c r="AN37" i="360"/>
  <c r="Z38" i="360"/>
  <c r="AH38" i="360"/>
  <c r="T39" i="360"/>
  <c r="AJ39" i="360"/>
  <c r="V40" i="360"/>
  <c r="AL40" i="360"/>
  <c r="R44" i="360"/>
  <c r="AJ44" i="360"/>
  <c r="AJ45" i="360"/>
  <c r="AC46" i="360"/>
  <c r="AA46" i="360"/>
  <c r="Z47" i="360"/>
  <c r="AN47" i="360"/>
  <c r="AL47" i="360"/>
  <c r="O48" i="360"/>
  <c r="Y48" i="360"/>
  <c r="T49" i="360"/>
  <c r="Z49" i="360"/>
  <c r="Y49" i="360"/>
  <c r="R53" i="360"/>
  <c r="O53" i="360"/>
  <c r="M53" i="360"/>
  <c r="AA63" i="360"/>
  <c r="AG63" i="360"/>
  <c r="AF63" i="360"/>
  <c r="AE63" i="360"/>
  <c r="AC63" i="360"/>
  <c r="AE31" i="360"/>
  <c r="AM31" i="360"/>
  <c r="Q32" i="360"/>
  <c r="Y32" i="360"/>
  <c r="AE35" i="360"/>
  <c r="AM35" i="360"/>
  <c r="Q37" i="360"/>
  <c r="Y37" i="360"/>
  <c r="AE40" i="360"/>
  <c r="AM40" i="360"/>
  <c r="AE42" i="360"/>
  <c r="R45" i="360"/>
  <c r="AL48" i="360"/>
  <c r="X51" i="360"/>
  <c r="X54" i="360"/>
  <c r="AJ54" i="360"/>
  <c r="AH54" i="360"/>
  <c r="AM54" i="360"/>
  <c r="AF57" i="360"/>
  <c r="AE57" i="360"/>
  <c r="AC57" i="360"/>
  <c r="AA57" i="360"/>
  <c r="AH58" i="360"/>
  <c r="AN58" i="360"/>
  <c r="AM58" i="360"/>
  <c r="T28" i="360"/>
  <c r="AJ28" i="360"/>
  <c r="V29" i="360"/>
  <c r="AL29" i="360"/>
  <c r="X31" i="360"/>
  <c r="AF31" i="360"/>
  <c r="AN31" i="360"/>
  <c r="R32" i="360"/>
  <c r="Z32" i="360"/>
  <c r="AH32" i="360"/>
  <c r="T33" i="360"/>
  <c r="AJ33" i="360"/>
  <c r="V34" i="360"/>
  <c r="AL34" i="360"/>
  <c r="X35" i="360"/>
  <c r="AF35" i="360"/>
  <c r="AN35" i="360"/>
  <c r="R37" i="360"/>
  <c r="Z37" i="360"/>
  <c r="AH37" i="360"/>
  <c r="T38" i="360"/>
  <c r="AJ38" i="360"/>
  <c r="V39" i="360"/>
  <c r="AL39" i="360"/>
  <c r="X40" i="360"/>
  <c r="AF40" i="360"/>
  <c r="AN40" i="360"/>
  <c r="AF42" i="360"/>
  <c r="AE44" i="360"/>
  <c r="AC44" i="360"/>
  <c r="AL44" i="360"/>
  <c r="S45" i="360"/>
  <c r="AG45" i="360"/>
  <c r="AE45" i="360"/>
  <c r="AL45" i="360"/>
  <c r="AE46" i="360"/>
  <c r="Q48" i="360"/>
  <c r="AF48" i="360"/>
  <c r="AE48" i="360"/>
  <c r="Y51" i="360"/>
  <c r="Q53" i="360"/>
  <c r="AF53" i="360"/>
  <c r="AE53" i="360"/>
  <c r="AC53" i="360"/>
  <c r="AM29" i="360"/>
  <c r="Y31" i="360"/>
  <c r="AG31" i="360"/>
  <c r="S32" i="360"/>
  <c r="AM34" i="360"/>
  <c r="Y35" i="360"/>
  <c r="AG35" i="360"/>
  <c r="S37" i="360"/>
  <c r="AM39" i="360"/>
  <c r="Y40" i="360"/>
  <c r="AG40" i="360"/>
  <c r="M42" i="360"/>
  <c r="S42" i="360"/>
  <c r="AG42" i="360"/>
  <c r="AN44" i="360"/>
  <c r="AN45" i="360"/>
  <c r="S48" i="360"/>
  <c r="X49" i="360"/>
  <c r="AJ49" i="360"/>
  <c r="AH49" i="360"/>
  <c r="Z51" i="360"/>
  <c r="S53" i="360"/>
  <c r="R54" i="360"/>
  <c r="Q54" i="360"/>
  <c r="O54" i="360"/>
  <c r="AL54" i="360"/>
  <c r="AG57" i="360"/>
  <c r="R58" i="360"/>
  <c r="Q58" i="360"/>
  <c r="O58" i="360"/>
  <c r="M58" i="360"/>
  <c r="S59" i="360"/>
  <c r="R59" i="360"/>
  <c r="Q59" i="360"/>
  <c r="O59" i="360"/>
  <c r="O42" i="360"/>
  <c r="M46" i="360"/>
  <c r="S46" i="360"/>
  <c r="AG46" i="360"/>
  <c r="R49" i="360"/>
  <c r="Q49" i="360"/>
  <c r="AG53" i="360"/>
  <c r="AN54" i="360"/>
  <c r="V56" i="360"/>
  <c r="T56" i="360"/>
  <c r="Y56" i="360"/>
  <c r="AG58" i="360"/>
  <c r="AF58" i="360"/>
  <c r="AE58" i="360"/>
  <c r="AC58" i="360"/>
  <c r="O44" i="360"/>
  <c r="M44" i="360"/>
  <c r="X47" i="360"/>
  <c r="V47" i="360"/>
  <c r="Z48" i="360"/>
  <c r="X48" i="360"/>
  <c r="AF52" i="360"/>
  <c r="AC52" i="360"/>
  <c r="AA52" i="360"/>
  <c r="AH53" i="360"/>
  <c r="AN53" i="360"/>
  <c r="AM53" i="360"/>
  <c r="T59" i="360"/>
  <c r="Z59" i="360"/>
  <c r="Y59" i="360"/>
  <c r="AM59" i="360"/>
  <c r="Y61" i="360"/>
  <c r="AA62" i="360"/>
  <c r="M63" i="360"/>
  <c r="AL63" i="360"/>
  <c r="AC62" i="360"/>
  <c r="O63" i="360"/>
  <c r="AM63" i="360"/>
  <c r="AJ51" i="360"/>
  <c r="V52" i="360"/>
  <c r="AL52" i="360"/>
  <c r="X53" i="360"/>
  <c r="AJ56" i="360"/>
  <c r="V57" i="360"/>
  <c r="AL57" i="360"/>
  <c r="X58" i="360"/>
  <c r="AH59" i="360"/>
  <c r="T61" i="360"/>
  <c r="AJ61" i="360"/>
  <c r="V62" i="360"/>
  <c r="AL62" i="360"/>
  <c r="X63" i="360"/>
  <c r="AN63" i="360"/>
  <c r="AE62" i="360"/>
  <c r="Q63" i="360"/>
  <c r="AA56" i="359"/>
  <c r="M56" i="359"/>
  <c r="Y83" i="357"/>
  <c r="AA47" i="359"/>
  <c r="AG30" i="350"/>
  <c r="Q55" i="359"/>
  <c r="AH55" i="359"/>
  <c r="AF71" i="351"/>
  <c r="AC54" i="359"/>
  <c r="T55" i="359"/>
  <c r="Y56" i="359"/>
  <c r="AA50" i="359"/>
  <c r="V55" i="359"/>
  <c r="O56" i="359"/>
  <c r="Q47" i="359"/>
  <c r="R47" i="359"/>
  <c r="AN48" i="359"/>
  <c r="AL54" i="359"/>
  <c r="X55" i="359"/>
  <c r="AJ55" i="359"/>
  <c r="Q56" i="359"/>
  <c r="S47" i="359"/>
  <c r="AG50" i="359"/>
  <c r="AA54" i="359"/>
  <c r="Y55" i="359"/>
  <c r="S56" i="359"/>
  <c r="T47" i="359"/>
  <c r="AG47" i="359"/>
  <c r="AL55" i="359"/>
  <c r="T56" i="359"/>
  <c r="M47" i="359"/>
  <c r="AH47" i="359"/>
  <c r="AJ47" i="359"/>
  <c r="AC47" i="359"/>
  <c r="V47" i="359"/>
  <c r="AL47" i="359"/>
  <c r="AE47" i="359"/>
  <c r="AM47" i="359"/>
  <c r="S54" i="359"/>
  <c r="AG56" i="359"/>
  <c r="AC49" i="359"/>
  <c r="Y50" i="359"/>
  <c r="T54" i="359"/>
  <c r="AJ54" i="359"/>
  <c r="O55" i="359"/>
  <c r="AE55" i="359"/>
  <c r="Z56" i="359"/>
  <c r="AH56" i="359"/>
  <c r="V54" i="359"/>
  <c r="AJ56" i="359"/>
  <c r="AH48" i="359"/>
  <c r="O54" i="359"/>
  <c r="AE54" i="359"/>
  <c r="AM54" i="359"/>
  <c r="R55" i="359"/>
  <c r="AC56" i="359"/>
  <c r="Y49" i="359"/>
  <c r="X54" i="359"/>
  <c r="AN54" i="359"/>
  <c r="S55" i="359"/>
  <c r="AA55" i="359"/>
  <c r="V56" i="359"/>
  <c r="AL56" i="359"/>
  <c r="Z49" i="359"/>
  <c r="Q54" i="359"/>
  <c r="Y54" i="359"/>
  <c r="AE56" i="359"/>
  <c r="AM56" i="359"/>
  <c r="T48" i="359"/>
  <c r="AM48" i="359"/>
  <c r="AA49" i="359"/>
  <c r="AH50" i="359"/>
  <c r="Q50" i="359"/>
  <c r="R50" i="359"/>
  <c r="Q48" i="359"/>
  <c r="S50" i="359"/>
  <c r="R48" i="359"/>
  <c r="M50" i="359"/>
  <c r="AE48" i="359"/>
  <c r="A50" i="359"/>
  <c r="AF48" i="359"/>
  <c r="T50" i="359"/>
  <c r="AJ50" i="359"/>
  <c r="Q49" i="359"/>
  <c r="AC50" i="359"/>
  <c r="X48" i="359"/>
  <c r="R49" i="359"/>
  <c r="V50" i="359"/>
  <c r="AL50" i="359"/>
  <c r="O48" i="359"/>
  <c r="Y48" i="359"/>
  <c r="AJ48" i="359"/>
  <c r="AG49" i="359"/>
  <c r="AE50" i="359"/>
  <c r="AM50" i="359"/>
  <c r="Z48" i="359"/>
  <c r="AH49" i="359"/>
  <c r="AG48" i="359"/>
  <c r="S49" i="359"/>
  <c r="T49" i="359"/>
  <c r="AJ49" i="359"/>
  <c r="S48" i="359"/>
  <c r="AA48" i="359"/>
  <c r="M49" i="359"/>
  <c r="V49" i="359"/>
  <c r="AL49" i="359"/>
  <c r="AE49" i="359"/>
  <c r="AM49" i="359"/>
  <c r="AA43" i="359"/>
  <c r="M41" i="359"/>
  <c r="AH41" i="359"/>
  <c r="T41" i="359"/>
  <c r="AF42" i="359"/>
  <c r="AG42" i="359"/>
  <c r="Z41" i="359"/>
  <c r="AA41" i="359"/>
  <c r="AH43" i="359"/>
  <c r="AA42" i="359"/>
  <c r="Q43" i="359"/>
  <c r="R43" i="359"/>
  <c r="S43" i="359"/>
  <c r="AC43" i="359"/>
  <c r="R41" i="359"/>
  <c r="S41" i="359"/>
  <c r="AL42" i="359"/>
  <c r="AG43" i="359"/>
  <c r="AC42" i="359"/>
  <c r="AM42" i="359"/>
  <c r="AN42" i="359"/>
  <c r="Y43" i="359"/>
  <c r="Z43" i="359"/>
  <c r="M42" i="359"/>
  <c r="V42" i="359"/>
  <c r="AJ41" i="359"/>
  <c r="O42" i="359"/>
  <c r="AC41" i="359"/>
  <c r="X42" i="359"/>
  <c r="T43" i="359"/>
  <c r="AJ43" i="359"/>
  <c r="V41" i="359"/>
  <c r="AL41" i="359"/>
  <c r="Q42" i="359"/>
  <c r="Y42" i="359"/>
  <c r="M43" i="359"/>
  <c r="O41" i="359"/>
  <c r="AE41" i="359"/>
  <c r="AM41" i="359"/>
  <c r="R42" i="359"/>
  <c r="Z42" i="359"/>
  <c r="AH42" i="359"/>
  <c r="V43" i="359"/>
  <c r="AL43" i="359"/>
  <c r="X41" i="359"/>
  <c r="AF41" i="359"/>
  <c r="AE43" i="359"/>
  <c r="AM43" i="359"/>
  <c r="AA30" i="359"/>
  <c r="O29" i="359"/>
  <c r="Z36" i="359"/>
  <c r="AL29" i="359"/>
  <c r="Q29" i="359"/>
  <c r="Y45" i="359"/>
  <c r="S37" i="359"/>
  <c r="Z45" i="359"/>
  <c r="T30" i="359"/>
  <c r="AA45" i="359"/>
  <c r="Q39" i="359"/>
  <c r="T36" i="359"/>
  <c r="M37" i="359"/>
  <c r="S31" i="359"/>
  <c r="AH36" i="359"/>
  <c r="Q45" i="359"/>
  <c r="R45" i="359"/>
  <c r="Q52" i="359"/>
  <c r="T45" i="359"/>
  <c r="T29" i="359"/>
  <c r="X36" i="359"/>
  <c r="AE51" i="359"/>
  <c r="X45" i="359"/>
  <c r="M46" i="359"/>
  <c r="X34" i="359"/>
  <c r="Y34" i="359"/>
  <c r="AL28" i="359"/>
  <c r="T31" i="359"/>
  <c r="Z34" i="359"/>
  <c r="Y36" i="359"/>
  <c r="T39" i="359"/>
  <c r="AH39" i="359"/>
  <c r="S45" i="359"/>
  <c r="X52" i="359"/>
  <c r="AM52" i="359"/>
  <c r="Z29" i="359"/>
  <c r="Q30" i="359"/>
  <c r="Q36" i="359"/>
  <c r="S46" i="359"/>
  <c r="Y52" i="359"/>
  <c r="R30" i="359"/>
  <c r="AH30" i="359"/>
  <c r="Q34" i="359"/>
  <c r="R36" i="359"/>
  <c r="AA36" i="359"/>
  <c r="AE38" i="359"/>
  <c r="AJ39" i="359"/>
  <c r="AG45" i="359"/>
  <c r="T46" i="359"/>
  <c r="Z52" i="359"/>
  <c r="S30" i="359"/>
  <c r="T34" i="359"/>
  <c r="AH34" i="359"/>
  <c r="S36" i="359"/>
  <c r="X39" i="359"/>
  <c r="AH45" i="359"/>
  <c r="Y39" i="359"/>
  <c r="AE33" i="359"/>
  <c r="AJ34" i="359"/>
  <c r="AG36" i="359"/>
  <c r="T37" i="359"/>
  <c r="Z39" i="359"/>
  <c r="T52" i="359"/>
  <c r="AH52" i="359"/>
  <c r="X30" i="359"/>
  <c r="Y29" i="359"/>
  <c r="Y30" i="359"/>
  <c r="M31" i="359"/>
  <c r="Z30" i="359"/>
  <c r="AH73" i="355"/>
  <c r="AH28" i="359"/>
  <c r="X29" i="359"/>
  <c r="AH29" i="359"/>
  <c r="AG30" i="359"/>
  <c r="AN33" i="359"/>
  <c r="AG34" i="359"/>
  <c r="AN38" i="359"/>
  <c r="AG39" i="359"/>
  <c r="AN51" i="359"/>
  <c r="AG52" i="359"/>
  <c r="AJ33" i="359"/>
  <c r="AJ38" i="359"/>
  <c r="AJ51" i="359"/>
  <c r="Y76" i="349"/>
  <c r="V28" i="359"/>
  <c r="AJ28" i="359"/>
  <c r="AJ29" i="359"/>
  <c r="AH33" i="359"/>
  <c r="O34" i="359"/>
  <c r="AH38" i="359"/>
  <c r="O39" i="359"/>
  <c r="AH51" i="359"/>
  <c r="O52" i="359"/>
  <c r="AC28" i="359"/>
  <c r="AM28" i="359"/>
  <c r="AE29" i="359"/>
  <c r="AM29" i="359"/>
  <c r="AL34" i="359"/>
  <c r="AL39" i="359"/>
  <c r="AN52" i="359"/>
  <c r="AG84" i="349"/>
  <c r="T58" i="355"/>
  <c r="M76" i="355"/>
  <c r="AF29" i="359"/>
  <c r="AL33" i="359"/>
  <c r="AE34" i="359"/>
  <c r="AM34" i="359"/>
  <c r="AL38" i="359"/>
  <c r="AE39" i="359"/>
  <c r="AM39" i="359"/>
  <c r="AL51" i="359"/>
  <c r="AE52" i="359"/>
  <c r="V33" i="359"/>
  <c r="V38" i="359"/>
  <c r="V51" i="359"/>
  <c r="AG50" i="349"/>
  <c r="Y31" i="350"/>
  <c r="AA56" i="355"/>
  <c r="T75" i="355"/>
  <c r="AH56" i="358"/>
  <c r="AE28" i="359"/>
  <c r="AG29" i="359"/>
  <c r="AF30" i="359"/>
  <c r="R31" i="359"/>
  <c r="AJ31" i="359"/>
  <c r="AC33" i="359"/>
  <c r="AF34" i="359"/>
  <c r="AF36" i="359"/>
  <c r="R37" i="359"/>
  <c r="AJ37" i="359"/>
  <c r="AC38" i="359"/>
  <c r="AF39" i="359"/>
  <c r="AF45" i="359"/>
  <c r="R46" i="359"/>
  <c r="AJ46" i="359"/>
  <c r="AC51" i="359"/>
  <c r="AF52" i="359"/>
  <c r="T28" i="359"/>
  <c r="AN30" i="359"/>
  <c r="Z31" i="359"/>
  <c r="AH31" i="359"/>
  <c r="T33" i="359"/>
  <c r="AN36" i="359"/>
  <c r="Z37" i="359"/>
  <c r="AH37" i="359"/>
  <c r="T38" i="359"/>
  <c r="AN45" i="359"/>
  <c r="Z46" i="359"/>
  <c r="AH46" i="359"/>
  <c r="T51" i="359"/>
  <c r="M28" i="359"/>
  <c r="AA31" i="359"/>
  <c r="M33" i="359"/>
  <c r="AA37" i="359"/>
  <c r="M38" i="359"/>
  <c r="AA46" i="359"/>
  <c r="M51" i="359"/>
  <c r="O28" i="359"/>
  <c r="AC31" i="359"/>
  <c r="O33" i="359"/>
  <c r="AC37" i="359"/>
  <c r="O38" i="359"/>
  <c r="AC46" i="359"/>
  <c r="O51" i="359"/>
  <c r="X28" i="359"/>
  <c r="AF28" i="359"/>
  <c r="R29" i="359"/>
  <c r="AJ30" i="359"/>
  <c r="V31" i="359"/>
  <c r="AL31" i="359"/>
  <c r="X33" i="359"/>
  <c r="AF33" i="359"/>
  <c r="R34" i="359"/>
  <c r="AJ36" i="359"/>
  <c r="V37" i="359"/>
  <c r="AL37" i="359"/>
  <c r="X38" i="359"/>
  <c r="AF38" i="359"/>
  <c r="R39" i="359"/>
  <c r="AJ45" i="359"/>
  <c r="V46" i="359"/>
  <c r="AL46" i="359"/>
  <c r="X51" i="359"/>
  <c r="AF51" i="359"/>
  <c r="R52" i="359"/>
  <c r="Q28" i="359"/>
  <c r="Y28" i="359"/>
  <c r="AG28" i="359"/>
  <c r="S29" i="359"/>
  <c r="AA29" i="359"/>
  <c r="M30" i="359"/>
  <c r="AC30" i="359"/>
  <c r="O31" i="359"/>
  <c r="AE31" i="359"/>
  <c r="AM31" i="359"/>
  <c r="Q33" i="359"/>
  <c r="Y33" i="359"/>
  <c r="AG33" i="359"/>
  <c r="S34" i="359"/>
  <c r="AA34" i="359"/>
  <c r="M36" i="359"/>
  <c r="AC36" i="359"/>
  <c r="O37" i="359"/>
  <c r="AE37" i="359"/>
  <c r="AM37" i="359"/>
  <c r="Q38" i="359"/>
  <c r="Y38" i="359"/>
  <c r="AG38" i="359"/>
  <c r="S39" i="359"/>
  <c r="AA39" i="359"/>
  <c r="M45" i="359"/>
  <c r="AC45" i="359"/>
  <c r="O46" i="359"/>
  <c r="AE46" i="359"/>
  <c r="AM46" i="359"/>
  <c r="Q51" i="359"/>
  <c r="Y51" i="359"/>
  <c r="AG51" i="359"/>
  <c r="S52" i="359"/>
  <c r="AA52" i="359"/>
  <c r="R28" i="359"/>
  <c r="AL30" i="359"/>
  <c r="X31" i="359"/>
  <c r="AF31" i="359"/>
  <c r="R33" i="359"/>
  <c r="AL36" i="359"/>
  <c r="X37" i="359"/>
  <c r="AF37" i="359"/>
  <c r="R38" i="359"/>
  <c r="AL45" i="359"/>
  <c r="X46" i="359"/>
  <c r="AF46" i="359"/>
  <c r="R51" i="359"/>
  <c r="AL52" i="359"/>
  <c r="AA62" i="358"/>
  <c r="AA59" i="358"/>
  <c r="AC60" i="358"/>
  <c r="AA60" i="358"/>
  <c r="T62" i="358"/>
  <c r="AA57" i="358"/>
  <c r="AH59" i="358"/>
  <c r="R58" i="358"/>
  <c r="AC59" i="358"/>
  <c r="R56" i="358"/>
  <c r="AE57" i="358"/>
  <c r="S58" i="358"/>
  <c r="Q59" i="358"/>
  <c r="Z52" i="358"/>
  <c r="S56" i="358"/>
  <c r="AF57" i="358"/>
  <c r="AL61" i="358"/>
  <c r="R59" i="358"/>
  <c r="AG59" i="358"/>
  <c r="AG57" i="358"/>
  <c r="AM61" i="358"/>
  <c r="S59" i="358"/>
  <c r="AN61" i="358"/>
  <c r="V61" i="358"/>
  <c r="S57" i="358"/>
  <c r="M60" i="358"/>
  <c r="AA61" i="358"/>
  <c r="AG62" i="358"/>
  <c r="Z58" i="358"/>
  <c r="AA58" i="358"/>
  <c r="M59" i="358"/>
  <c r="Y59" i="358"/>
  <c r="AC58" i="358"/>
  <c r="Z59" i="358"/>
  <c r="T56" i="358"/>
  <c r="AJ56" i="358"/>
  <c r="AN58" i="358"/>
  <c r="AE61" i="358"/>
  <c r="Y62" i="358"/>
  <c r="T59" i="358"/>
  <c r="AJ59" i="358"/>
  <c r="AN56" i="358"/>
  <c r="V58" i="358"/>
  <c r="AF61" i="358"/>
  <c r="Z62" i="358"/>
  <c r="M56" i="358"/>
  <c r="Z56" i="358"/>
  <c r="M57" i="358"/>
  <c r="AM57" i="358"/>
  <c r="AF58" i="358"/>
  <c r="AG60" i="358"/>
  <c r="X61" i="358"/>
  <c r="AG61" i="358"/>
  <c r="Q62" i="358"/>
  <c r="V59" i="358"/>
  <c r="AL59" i="358"/>
  <c r="AE30" i="358"/>
  <c r="AN57" i="358"/>
  <c r="X58" i="358"/>
  <c r="AG58" i="358"/>
  <c r="S60" i="358"/>
  <c r="Y61" i="358"/>
  <c r="R62" i="358"/>
  <c r="AE59" i="358"/>
  <c r="AM59" i="358"/>
  <c r="AH36" i="358"/>
  <c r="O57" i="358"/>
  <c r="Y58" i="358"/>
  <c r="AH58" i="358"/>
  <c r="Z61" i="358"/>
  <c r="S62" i="358"/>
  <c r="AF30" i="358"/>
  <c r="AL34" i="358"/>
  <c r="AJ39" i="358"/>
  <c r="Y52" i="358"/>
  <c r="AA56" i="358"/>
  <c r="V57" i="358"/>
  <c r="AL57" i="358"/>
  <c r="Q58" i="358"/>
  <c r="T60" i="358"/>
  <c r="AJ60" i="358"/>
  <c r="O61" i="358"/>
  <c r="AH62" i="358"/>
  <c r="T29" i="358"/>
  <c r="AL39" i="358"/>
  <c r="AC56" i="358"/>
  <c r="X57" i="358"/>
  <c r="V60" i="358"/>
  <c r="AL60" i="358"/>
  <c r="Q61" i="358"/>
  <c r="AJ62" i="358"/>
  <c r="AM30" i="358"/>
  <c r="AF31" i="358"/>
  <c r="Z34" i="358"/>
  <c r="T35" i="358"/>
  <c r="AM39" i="358"/>
  <c r="V56" i="358"/>
  <c r="AL56" i="358"/>
  <c r="Q57" i="358"/>
  <c r="Y57" i="358"/>
  <c r="AJ58" i="358"/>
  <c r="O60" i="358"/>
  <c r="AE60" i="358"/>
  <c r="AM60" i="358"/>
  <c r="R61" i="358"/>
  <c r="AH61" i="358"/>
  <c r="M62" i="358"/>
  <c r="AC62" i="358"/>
  <c r="AN30" i="358"/>
  <c r="AG31" i="358"/>
  <c r="AJ37" i="358"/>
  <c r="AC39" i="358"/>
  <c r="AN39" i="358"/>
  <c r="AJ40" i="358"/>
  <c r="AH53" i="358"/>
  <c r="O56" i="358"/>
  <c r="AE56" i="358"/>
  <c r="Z57" i="358"/>
  <c r="AH57" i="358"/>
  <c r="M58" i="358"/>
  <c r="X60" i="358"/>
  <c r="AN60" i="358"/>
  <c r="S61" i="358"/>
  <c r="V62" i="358"/>
  <c r="AL62" i="358"/>
  <c r="X56" i="358"/>
  <c r="AF56" i="358"/>
  <c r="AL58" i="358"/>
  <c r="Q60" i="358"/>
  <c r="Y60" i="358"/>
  <c r="AE62" i="358"/>
  <c r="AM62" i="358"/>
  <c r="AA36" i="358"/>
  <c r="T37" i="358"/>
  <c r="AL37" i="358"/>
  <c r="AE39" i="358"/>
  <c r="AN40" i="358"/>
  <c r="AG44" i="358"/>
  <c r="V52" i="358"/>
  <c r="T47" i="358"/>
  <c r="X51" i="358"/>
  <c r="Z51" i="358"/>
  <c r="S49" i="358"/>
  <c r="R54" i="358"/>
  <c r="T51" i="358"/>
  <c r="AJ29" i="358"/>
  <c r="AH31" i="358"/>
  <c r="AM34" i="358"/>
  <c r="AL35" i="358"/>
  <c r="T40" i="358"/>
  <c r="AM40" i="358"/>
  <c r="AH41" i="358"/>
  <c r="Q44" i="358"/>
  <c r="M45" i="358"/>
  <c r="AH48" i="358"/>
  <c r="T49" i="358"/>
  <c r="AM51" i="358"/>
  <c r="X52" i="358"/>
  <c r="T54" i="358"/>
  <c r="AM35" i="358"/>
  <c r="X46" i="358"/>
  <c r="AL46" i="358"/>
  <c r="AL49" i="358"/>
  <c r="AN51" i="358"/>
  <c r="AL52" i="358"/>
  <c r="AF53" i="358"/>
  <c r="AL29" i="358"/>
  <c r="O35" i="358"/>
  <c r="AN35" i="358"/>
  <c r="Z46" i="358"/>
  <c r="AM46" i="358"/>
  <c r="AJ48" i="358"/>
  <c r="AN29" i="358"/>
  <c r="AF35" i="358"/>
  <c r="AN46" i="358"/>
  <c r="V46" i="358"/>
  <c r="AJ49" i="358"/>
  <c r="AH28" i="358"/>
  <c r="AL33" i="358"/>
  <c r="Q35" i="358"/>
  <c r="AG35" i="358"/>
  <c r="AL42" i="358"/>
  <c r="AH47" i="358"/>
  <c r="X48" i="358"/>
  <c r="AL48" i="358"/>
  <c r="R53" i="358"/>
  <c r="AJ46" i="358"/>
  <c r="AJ52" i="358"/>
  <c r="T33" i="358"/>
  <c r="AN33" i="358"/>
  <c r="R35" i="358"/>
  <c r="AH35" i="358"/>
  <c r="T42" i="358"/>
  <c r="AA45" i="358"/>
  <c r="T46" i="358"/>
  <c r="Y48" i="358"/>
  <c r="AH49" i="358"/>
  <c r="AH52" i="358"/>
  <c r="AE40" i="358"/>
  <c r="AG43" i="358"/>
  <c r="S44" i="358"/>
  <c r="Q40" i="358"/>
  <c r="AF40" i="358"/>
  <c r="R40" i="358"/>
  <c r="X39" i="358"/>
  <c r="O44" i="358"/>
  <c r="AE44" i="358"/>
  <c r="AC34" i="358"/>
  <c r="S28" i="358"/>
  <c r="X31" i="358"/>
  <c r="AJ31" i="358"/>
  <c r="V40" i="358"/>
  <c r="O45" i="358"/>
  <c r="V47" i="358"/>
  <c r="V41" i="358"/>
  <c r="V30" i="358"/>
  <c r="AH30" i="358"/>
  <c r="O31" i="358"/>
  <c r="Z31" i="358"/>
  <c r="AE34" i="358"/>
  <c r="AN34" i="358"/>
  <c r="R36" i="358"/>
  <c r="AF39" i="358"/>
  <c r="AG40" i="358"/>
  <c r="Y41" i="358"/>
  <c r="M42" i="358"/>
  <c r="Y43" i="358"/>
  <c r="AC45" i="358"/>
  <c r="AJ47" i="358"/>
  <c r="Q48" i="358"/>
  <c r="Z48" i="358"/>
  <c r="AN48" i="358"/>
  <c r="V49" i="358"/>
  <c r="AH51" i="358"/>
  <c r="AN52" i="358"/>
  <c r="X53" i="358"/>
  <c r="AL54" i="358"/>
  <c r="AL31" i="358"/>
  <c r="AF34" i="358"/>
  <c r="X35" i="358"/>
  <c r="S36" i="358"/>
  <c r="V39" i="358"/>
  <c r="O40" i="358"/>
  <c r="X40" i="358"/>
  <c r="AH40" i="358"/>
  <c r="Q41" i="358"/>
  <c r="Z41" i="358"/>
  <c r="AJ42" i="358"/>
  <c r="Z43" i="358"/>
  <c r="M44" i="358"/>
  <c r="Y44" i="358"/>
  <c r="Q45" i="358"/>
  <c r="X47" i="358"/>
  <c r="V51" i="358"/>
  <c r="Z53" i="358"/>
  <c r="AN53" i="358"/>
  <c r="Z54" i="358"/>
  <c r="AM54" i="358"/>
  <c r="AA28" i="358"/>
  <c r="Z30" i="358"/>
  <c r="AJ30" i="358"/>
  <c r="Q31" i="358"/>
  <c r="AM31" i="358"/>
  <c r="AH34" i="358"/>
  <c r="Z35" i="358"/>
  <c r="T36" i="358"/>
  <c r="Y40" i="358"/>
  <c r="R41" i="358"/>
  <c r="AA41" i="358"/>
  <c r="AA44" i="358"/>
  <c r="R45" i="358"/>
  <c r="AE45" i="358"/>
  <c r="O47" i="358"/>
  <c r="Y47" i="358"/>
  <c r="AL47" i="358"/>
  <c r="T48" i="358"/>
  <c r="X49" i="358"/>
  <c r="AJ51" i="358"/>
  <c r="AF52" i="358"/>
  <c r="AA53" i="358"/>
  <c r="M54" i="358"/>
  <c r="AN54" i="358"/>
  <c r="R31" i="358"/>
  <c r="S41" i="358"/>
  <c r="AG45" i="358"/>
  <c r="AM47" i="358"/>
  <c r="Z49" i="358"/>
  <c r="V53" i="358"/>
  <c r="AJ54" i="358"/>
  <c r="AC30" i="358"/>
  <c r="T31" i="358"/>
  <c r="AJ33" i="358"/>
  <c r="T41" i="358"/>
  <c r="AE43" i="358"/>
  <c r="AC44" i="358"/>
  <c r="AN49" i="358"/>
  <c r="T53" i="358"/>
  <c r="X28" i="358"/>
  <c r="Y28" i="358"/>
  <c r="V31" i="358"/>
  <c r="V35" i="358"/>
  <c r="X36" i="358"/>
  <c r="V28" i="358"/>
  <c r="V36" i="358"/>
  <c r="R28" i="358"/>
  <c r="Z28" i="358"/>
  <c r="M29" i="358"/>
  <c r="M33" i="358"/>
  <c r="V34" i="358"/>
  <c r="Y36" i="358"/>
  <c r="M37" i="358"/>
  <c r="X30" i="358"/>
  <c r="X34" i="358"/>
  <c r="AC29" i="358"/>
  <c r="O30" i="358"/>
  <c r="AC33" i="358"/>
  <c r="O34" i="358"/>
  <c r="AC37" i="358"/>
  <c r="O39" i="358"/>
  <c r="AC42" i="358"/>
  <c r="O43" i="358"/>
  <c r="AJ44" i="358"/>
  <c r="V45" i="358"/>
  <c r="T45" i="358"/>
  <c r="X45" i="358"/>
  <c r="Q46" i="358"/>
  <c r="O46" i="358"/>
  <c r="S46" i="358"/>
  <c r="AE49" i="358"/>
  <c r="AC49" i="358"/>
  <c r="AG49" i="358"/>
  <c r="S51" i="358"/>
  <c r="Q51" i="358"/>
  <c r="O51" i="358"/>
  <c r="M51" i="358"/>
  <c r="V33" i="358"/>
  <c r="M28" i="358"/>
  <c r="AC28" i="358"/>
  <c r="O29" i="358"/>
  <c r="AE29" i="358"/>
  <c r="AM29" i="358"/>
  <c r="Q30" i="358"/>
  <c r="Y30" i="358"/>
  <c r="AG30" i="358"/>
  <c r="S31" i="358"/>
  <c r="AA31" i="358"/>
  <c r="O33" i="358"/>
  <c r="AE33" i="358"/>
  <c r="AM33" i="358"/>
  <c r="Q34" i="358"/>
  <c r="Y34" i="358"/>
  <c r="AG34" i="358"/>
  <c r="S35" i="358"/>
  <c r="AA35" i="358"/>
  <c r="M36" i="358"/>
  <c r="AC36" i="358"/>
  <c r="O37" i="358"/>
  <c r="AE37" i="358"/>
  <c r="AM37" i="358"/>
  <c r="Q39" i="358"/>
  <c r="Y39" i="358"/>
  <c r="AG39" i="358"/>
  <c r="S40" i="358"/>
  <c r="AA40" i="358"/>
  <c r="M41" i="358"/>
  <c r="AC41" i="358"/>
  <c r="O42" i="358"/>
  <c r="AE42" i="358"/>
  <c r="AM42" i="358"/>
  <c r="Q43" i="358"/>
  <c r="AA43" i="358"/>
  <c r="AJ43" i="358"/>
  <c r="Y45" i="358"/>
  <c r="R46" i="358"/>
  <c r="AC46" i="358"/>
  <c r="AF49" i="358"/>
  <c r="M52" i="358"/>
  <c r="S52" i="358"/>
  <c r="R52" i="358"/>
  <c r="Q52" i="358"/>
  <c r="O52" i="358"/>
  <c r="AJ28" i="358"/>
  <c r="AA51" i="358"/>
  <c r="AG51" i="358"/>
  <c r="AF51" i="358"/>
  <c r="AE51" i="358"/>
  <c r="AC51" i="358"/>
  <c r="AL28" i="358"/>
  <c r="X29" i="358"/>
  <c r="AF29" i="358"/>
  <c r="R30" i="358"/>
  <c r="X33" i="358"/>
  <c r="AF33" i="358"/>
  <c r="R34" i="358"/>
  <c r="AL36" i="358"/>
  <c r="X37" i="358"/>
  <c r="AF37" i="358"/>
  <c r="AN37" i="358"/>
  <c r="R39" i="358"/>
  <c r="Z39" i="358"/>
  <c r="AL41" i="358"/>
  <c r="X42" i="358"/>
  <c r="AF42" i="358"/>
  <c r="AN42" i="358"/>
  <c r="R43" i="358"/>
  <c r="Z45" i="358"/>
  <c r="AL45" i="358"/>
  <c r="AJ45" i="358"/>
  <c r="AN45" i="358"/>
  <c r="AJ36" i="358"/>
  <c r="V37" i="358"/>
  <c r="AJ41" i="358"/>
  <c r="AA47" i="358"/>
  <c r="AG47" i="358"/>
  <c r="AC47" i="358"/>
  <c r="AC48" i="358"/>
  <c r="AA48" i="358"/>
  <c r="AE48" i="358"/>
  <c r="O28" i="358"/>
  <c r="AE28" i="358"/>
  <c r="AM28" i="358"/>
  <c r="Q29" i="358"/>
  <c r="Y29" i="358"/>
  <c r="AG29" i="358"/>
  <c r="S30" i="358"/>
  <c r="AC31" i="358"/>
  <c r="Q33" i="358"/>
  <c r="Y33" i="358"/>
  <c r="AG33" i="358"/>
  <c r="S34" i="358"/>
  <c r="AC35" i="358"/>
  <c r="O36" i="358"/>
  <c r="AE36" i="358"/>
  <c r="AM36" i="358"/>
  <c r="Q37" i="358"/>
  <c r="Y37" i="358"/>
  <c r="AG37" i="358"/>
  <c r="S39" i="358"/>
  <c r="AE41" i="358"/>
  <c r="AM41" i="358"/>
  <c r="Q42" i="358"/>
  <c r="Y42" i="358"/>
  <c r="AG42" i="358"/>
  <c r="S43" i="358"/>
  <c r="AC43" i="358"/>
  <c r="AF47" i="358"/>
  <c r="AG48" i="358"/>
  <c r="V29" i="358"/>
  <c r="AF28" i="358"/>
  <c r="R29" i="358"/>
  <c r="R33" i="358"/>
  <c r="AF36" i="358"/>
  <c r="R37" i="358"/>
  <c r="AF41" i="358"/>
  <c r="R42" i="358"/>
  <c r="Z42" i="358"/>
  <c r="AM45" i="358"/>
  <c r="O49" i="358"/>
  <c r="M49" i="358"/>
  <c r="Q49" i="358"/>
  <c r="AN44" i="358"/>
  <c r="AL44" i="358"/>
  <c r="AH44" i="358"/>
  <c r="AL43" i="358"/>
  <c r="AN43" i="358"/>
  <c r="AG46" i="358"/>
  <c r="AE46" i="358"/>
  <c r="AA46" i="358"/>
  <c r="R51" i="358"/>
  <c r="V43" i="358"/>
  <c r="X43" i="358"/>
  <c r="X44" i="358"/>
  <c r="V44" i="358"/>
  <c r="Z44" i="358"/>
  <c r="S47" i="358"/>
  <c r="Q47" i="358"/>
  <c r="M47" i="358"/>
  <c r="M48" i="358"/>
  <c r="S48" i="358"/>
  <c r="O48" i="358"/>
  <c r="AG54" i="358"/>
  <c r="AF54" i="358"/>
  <c r="AE54" i="358"/>
  <c r="AC54" i="358"/>
  <c r="AA54" i="358"/>
  <c r="AE52" i="358"/>
  <c r="Q53" i="358"/>
  <c r="AG53" i="358"/>
  <c r="S54" i="358"/>
  <c r="AG52" i="358"/>
  <c r="S53" i="358"/>
  <c r="AJ53" i="358"/>
  <c r="V54" i="358"/>
  <c r="AA52" i="358"/>
  <c r="M53" i="358"/>
  <c r="AC53" i="358"/>
  <c r="O54" i="358"/>
  <c r="AL53" i="358"/>
  <c r="X54" i="358"/>
  <c r="AL82" i="357"/>
  <c r="AM82" i="357"/>
  <c r="AA83" i="357"/>
  <c r="X82" i="357"/>
  <c r="AN82" i="357"/>
  <c r="Z82" i="357"/>
  <c r="AN80" i="357"/>
  <c r="S80" i="357"/>
  <c r="M81" i="357"/>
  <c r="S81" i="357"/>
  <c r="AE82" i="357"/>
  <c r="AF82" i="357"/>
  <c r="AG83" i="357"/>
  <c r="AG82" i="357"/>
  <c r="AC80" i="357"/>
  <c r="AC81" i="357"/>
  <c r="V80" i="357"/>
  <c r="Q83" i="357"/>
  <c r="AF80" i="357"/>
  <c r="Y82" i="357"/>
  <c r="R83" i="357"/>
  <c r="X80" i="357"/>
  <c r="AG80" i="357"/>
  <c r="S83" i="357"/>
  <c r="Y80" i="357"/>
  <c r="AH80" i="357"/>
  <c r="AA82" i="357"/>
  <c r="T83" i="357"/>
  <c r="Q80" i="357"/>
  <c r="Z80" i="357"/>
  <c r="Y75" i="357"/>
  <c r="R80" i="357"/>
  <c r="AA80" i="357"/>
  <c r="AA81" i="357"/>
  <c r="T81" i="357"/>
  <c r="AJ81" i="357"/>
  <c r="O82" i="357"/>
  <c r="AH83" i="357"/>
  <c r="V81" i="357"/>
  <c r="AL81" i="357"/>
  <c r="Q82" i="357"/>
  <c r="AJ83" i="357"/>
  <c r="AJ80" i="357"/>
  <c r="O81" i="357"/>
  <c r="AE81" i="357"/>
  <c r="AM81" i="357"/>
  <c r="R82" i="357"/>
  <c r="AH82" i="357"/>
  <c r="M83" i="357"/>
  <c r="AC83" i="357"/>
  <c r="M80" i="357"/>
  <c r="X81" i="357"/>
  <c r="AF81" i="357"/>
  <c r="AN81" i="357"/>
  <c r="S82" i="357"/>
  <c r="V83" i="357"/>
  <c r="AL83" i="357"/>
  <c r="AL80" i="357"/>
  <c r="Q81" i="357"/>
  <c r="Y81" i="357"/>
  <c r="AE83" i="357"/>
  <c r="AM83" i="357"/>
  <c r="AA78" i="357"/>
  <c r="M72" i="357"/>
  <c r="AG77" i="357"/>
  <c r="AL73" i="357"/>
  <c r="AE77" i="357"/>
  <c r="AA77" i="357"/>
  <c r="AH72" i="357"/>
  <c r="AA73" i="357"/>
  <c r="AG75" i="357"/>
  <c r="AJ72" i="357"/>
  <c r="AG73" i="357"/>
  <c r="Z74" i="357"/>
  <c r="AL77" i="357"/>
  <c r="AM77" i="357"/>
  <c r="AN77" i="357"/>
  <c r="AG78" i="357"/>
  <c r="AA75" i="357"/>
  <c r="Q75" i="357"/>
  <c r="Q72" i="357"/>
  <c r="Q74" i="357"/>
  <c r="S75" i="357"/>
  <c r="R72" i="357"/>
  <c r="R74" i="357"/>
  <c r="T75" i="357"/>
  <c r="Y78" i="357"/>
  <c r="S72" i="357"/>
  <c r="S74" i="357"/>
  <c r="M76" i="357"/>
  <c r="T78" i="357"/>
  <c r="V75" i="357"/>
  <c r="T72" i="357"/>
  <c r="AA74" i="357"/>
  <c r="AA76" i="357"/>
  <c r="T77" i="357"/>
  <c r="R75" i="357"/>
  <c r="Z75" i="357"/>
  <c r="AH75" i="357"/>
  <c r="AC74" i="357"/>
  <c r="AC76" i="357"/>
  <c r="V77" i="357"/>
  <c r="AJ75" i="357"/>
  <c r="M53" i="357"/>
  <c r="Y72" i="357"/>
  <c r="M73" i="357"/>
  <c r="AC73" i="357"/>
  <c r="AM73" i="357"/>
  <c r="V74" i="357"/>
  <c r="AF77" i="357"/>
  <c r="Z78" i="357"/>
  <c r="M75" i="357"/>
  <c r="AC75" i="357"/>
  <c r="Z72" i="357"/>
  <c r="AN73" i="357"/>
  <c r="AF74" i="357"/>
  <c r="X77" i="357"/>
  <c r="Q78" i="357"/>
  <c r="AL75" i="357"/>
  <c r="O73" i="357"/>
  <c r="AE73" i="357"/>
  <c r="X74" i="357"/>
  <c r="AG74" i="357"/>
  <c r="S76" i="357"/>
  <c r="Y77" i="357"/>
  <c r="R78" i="357"/>
  <c r="AE75" i="357"/>
  <c r="AM75" i="357"/>
  <c r="AN74" i="357"/>
  <c r="Y74" i="357"/>
  <c r="AH74" i="357"/>
  <c r="S78" i="357"/>
  <c r="AA72" i="357"/>
  <c r="V73" i="357"/>
  <c r="T76" i="357"/>
  <c r="AJ76" i="357"/>
  <c r="O77" i="357"/>
  <c r="AH78" i="357"/>
  <c r="AC72" i="357"/>
  <c r="X73" i="357"/>
  <c r="V76" i="357"/>
  <c r="AL76" i="357"/>
  <c r="Q77" i="357"/>
  <c r="AJ78" i="357"/>
  <c r="V72" i="357"/>
  <c r="AL72" i="357"/>
  <c r="Q73" i="357"/>
  <c r="Y73" i="357"/>
  <c r="AJ74" i="357"/>
  <c r="O76" i="357"/>
  <c r="AE76" i="357"/>
  <c r="AM76" i="357"/>
  <c r="R77" i="357"/>
  <c r="AH77" i="357"/>
  <c r="M78" i="357"/>
  <c r="AC78" i="357"/>
  <c r="AE72" i="357"/>
  <c r="AM72" i="357"/>
  <c r="R73" i="357"/>
  <c r="Z73" i="357"/>
  <c r="AH73" i="357"/>
  <c r="M74" i="357"/>
  <c r="X76" i="357"/>
  <c r="AF76" i="357"/>
  <c r="AN76" i="357"/>
  <c r="S77" i="357"/>
  <c r="V78" i="357"/>
  <c r="AL78" i="357"/>
  <c r="AF72" i="357"/>
  <c r="AL74" i="357"/>
  <c r="Q76" i="357"/>
  <c r="Y76" i="357"/>
  <c r="AE78" i="357"/>
  <c r="AM78" i="357"/>
  <c r="AA54" i="357"/>
  <c r="AH53" i="357"/>
  <c r="AL54" i="357"/>
  <c r="T47" i="357"/>
  <c r="AA38" i="357"/>
  <c r="AF53" i="357"/>
  <c r="AG53" i="357"/>
  <c r="Z47" i="357"/>
  <c r="R53" i="357"/>
  <c r="AH55" i="357"/>
  <c r="S53" i="357"/>
  <c r="AH49" i="357"/>
  <c r="S55" i="357"/>
  <c r="AA56" i="357"/>
  <c r="AL55" i="357"/>
  <c r="AA53" i="357"/>
  <c r="M54" i="357"/>
  <c r="AG54" i="357"/>
  <c r="V55" i="357"/>
  <c r="AN55" i="357"/>
  <c r="M56" i="357"/>
  <c r="AC38" i="357"/>
  <c r="V49" i="357"/>
  <c r="Z53" i="357"/>
  <c r="AN54" i="357"/>
  <c r="X55" i="357"/>
  <c r="AG55" i="357"/>
  <c r="AC54" i="357"/>
  <c r="Y55" i="357"/>
  <c r="Q56" i="357"/>
  <c r="Y56" i="357"/>
  <c r="Z55" i="357"/>
  <c r="S56" i="357"/>
  <c r="AE55" i="357"/>
  <c r="AF55" i="357"/>
  <c r="AF49" i="357"/>
  <c r="Z51" i="357"/>
  <c r="Q53" i="357"/>
  <c r="AC53" i="357"/>
  <c r="AF54" i="357"/>
  <c r="Q55" i="357"/>
  <c r="AA55" i="357"/>
  <c r="T56" i="357"/>
  <c r="T49" i="357"/>
  <c r="X53" i="357"/>
  <c r="AN53" i="357"/>
  <c r="S54" i="357"/>
  <c r="AG56" i="357"/>
  <c r="Y53" i="357"/>
  <c r="T54" i="357"/>
  <c r="AJ54" i="357"/>
  <c r="O55" i="357"/>
  <c r="AM55" i="357"/>
  <c r="R56" i="357"/>
  <c r="Z56" i="357"/>
  <c r="AH56" i="357"/>
  <c r="AJ56" i="357"/>
  <c r="R47" i="357"/>
  <c r="T53" i="357"/>
  <c r="AJ53" i="357"/>
  <c r="O54" i="357"/>
  <c r="AM54" i="357"/>
  <c r="R55" i="357"/>
  <c r="AC56" i="357"/>
  <c r="V54" i="357"/>
  <c r="AL48" i="357"/>
  <c r="S50" i="357"/>
  <c r="X54" i="357"/>
  <c r="V56" i="357"/>
  <c r="AL56" i="357"/>
  <c r="AL53" i="357"/>
  <c r="Q54" i="357"/>
  <c r="Y54" i="357"/>
  <c r="AE56" i="357"/>
  <c r="AM56" i="357"/>
  <c r="AG49" i="357"/>
  <c r="AH47" i="357"/>
  <c r="AA48" i="357"/>
  <c r="AA51" i="357"/>
  <c r="AC51" i="357"/>
  <c r="AF37" i="357"/>
  <c r="AN48" i="357"/>
  <c r="X49" i="357"/>
  <c r="AJ47" i="357"/>
  <c r="AC48" i="357"/>
  <c r="AM48" i="357"/>
  <c r="AA39" i="357"/>
  <c r="AE48" i="357"/>
  <c r="Y49" i="357"/>
  <c r="AA50" i="357"/>
  <c r="AG51" i="357"/>
  <c r="AF48" i="357"/>
  <c r="V34" i="357"/>
  <c r="Q49" i="357"/>
  <c r="AA49" i="357"/>
  <c r="AN49" i="357"/>
  <c r="AC50" i="357"/>
  <c r="Y51" i="357"/>
  <c r="O48" i="357"/>
  <c r="R51" i="357"/>
  <c r="Q51" i="357"/>
  <c r="S47" i="357"/>
  <c r="R49" i="357"/>
  <c r="S51" i="357"/>
  <c r="S49" i="357"/>
  <c r="M50" i="357"/>
  <c r="M48" i="357"/>
  <c r="M51" i="357"/>
  <c r="AA47" i="357"/>
  <c r="V48" i="357"/>
  <c r="T50" i="357"/>
  <c r="AJ50" i="357"/>
  <c r="AH51" i="357"/>
  <c r="M47" i="357"/>
  <c r="AC47" i="357"/>
  <c r="X48" i="357"/>
  <c r="V50" i="357"/>
  <c r="AL50" i="357"/>
  <c r="T51" i="357"/>
  <c r="AJ51" i="357"/>
  <c r="V47" i="357"/>
  <c r="AL47" i="357"/>
  <c r="Q48" i="357"/>
  <c r="Y48" i="357"/>
  <c r="AJ49" i="357"/>
  <c r="O50" i="357"/>
  <c r="AE50" i="357"/>
  <c r="AM50" i="357"/>
  <c r="O47" i="357"/>
  <c r="AE47" i="357"/>
  <c r="AM47" i="357"/>
  <c r="R48" i="357"/>
  <c r="Z48" i="357"/>
  <c r="AH48" i="357"/>
  <c r="M49" i="357"/>
  <c r="AC49" i="357"/>
  <c r="X50" i="357"/>
  <c r="AF50" i="357"/>
  <c r="AN50" i="357"/>
  <c r="V51" i="357"/>
  <c r="AL51" i="357"/>
  <c r="X47" i="357"/>
  <c r="AF47" i="357"/>
  <c r="AL49" i="357"/>
  <c r="Q50" i="357"/>
  <c r="Y50" i="357"/>
  <c r="AE51" i="357"/>
  <c r="AM51" i="357"/>
  <c r="X39" i="357"/>
  <c r="AE38" i="357"/>
  <c r="AH39" i="357"/>
  <c r="Q40" i="357"/>
  <c r="AH37" i="357"/>
  <c r="AA32" i="357"/>
  <c r="T44" i="357"/>
  <c r="Z67" i="357"/>
  <c r="R37" i="357"/>
  <c r="AF39" i="357"/>
  <c r="T37" i="357"/>
  <c r="V39" i="357"/>
  <c r="AF38" i="357"/>
  <c r="Y40" i="357"/>
  <c r="O40" i="357"/>
  <c r="AJ37" i="357"/>
  <c r="AJ68" i="357"/>
  <c r="X37" i="357"/>
  <c r="Y39" i="357"/>
  <c r="S40" i="357"/>
  <c r="AE40" i="357"/>
  <c r="M37" i="357"/>
  <c r="Z37" i="357"/>
  <c r="AL37" i="357"/>
  <c r="Z39" i="357"/>
  <c r="AL39" i="357"/>
  <c r="AF40" i="357"/>
  <c r="AJ61" i="357"/>
  <c r="AL68" i="357"/>
  <c r="AN37" i="357"/>
  <c r="AN39" i="357"/>
  <c r="AG40" i="357"/>
  <c r="AC40" i="357"/>
  <c r="AL43" i="357"/>
  <c r="S58" i="357"/>
  <c r="M60" i="357"/>
  <c r="AH60" i="357"/>
  <c r="M38" i="357"/>
  <c r="M40" i="357"/>
  <c r="V44" i="357"/>
  <c r="AH61" i="357"/>
  <c r="O38" i="357"/>
  <c r="Q38" i="357"/>
  <c r="S38" i="357"/>
  <c r="S37" i="357"/>
  <c r="AA37" i="357"/>
  <c r="V38" i="357"/>
  <c r="AL38" i="357"/>
  <c r="Q39" i="357"/>
  <c r="AG39" i="357"/>
  <c r="Z40" i="357"/>
  <c r="AH40" i="357"/>
  <c r="AM38" i="357"/>
  <c r="R39" i="357"/>
  <c r="AC37" i="357"/>
  <c r="X38" i="357"/>
  <c r="AN38" i="357"/>
  <c r="S39" i="357"/>
  <c r="T40" i="357"/>
  <c r="AJ40" i="357"/>
  <c r="V37" i="357"/>
  <c r="Y38" i="357"/>
  <c r="AJ39" i="357"/>
  <c r="O37" i="357"/>
  <c r="AE37" i="357"/>
  <c r="Z38" i="357"/>
  <c r="AH38" i="357"/>
  <c r="M39" i="357"/>
  <c r="AC39" i="357"/>
  <c r="V40" i="357"/>
  <c r="AL40" i="357"/>
  <c r="AM40" i="357"/>
  <c r="AJ28" i="357"/>
  <c r="AH65" i="357"/>
  <c r="AH69" i="357"/>
  <c r="AG43" i="357"/>
  <c r="AM44" i="357"/>
  <c r="Y34" i="357"/>
  <c r="T42" i="357"/>
  <c r="M43" i="357"/>
  <c r="AH43" i="357"/>
  <c r="X62" i="357"/>
  <c r="AF68" i="357"/>
  <c r="Z34" i="357"/>
  <c r="Y62" i="357"/>
  <c r="AG68" i="357"/>
  <c r="S32" i="357"/>
  <c r="AJ43" i="357"/>
  <c r="AH59" i="357"/>
  <c r="T67" i="357"/>
  <c r="AH68" i="357"/>
  <c r="AL62" i="357"/>
  <c r="T32" i="357"/>
  <c r="AA42" i="357"/>
  <c r="AM61" i="357"/>
  <c r="V61" i="357"/>
  <c r="AM28" i="357"/>
  <c r="AE29" i="357"/>
  <c r="AC33" i="357"/>
  <c r="AM33" i="357"/>
  <c r="X34" i="357"/>
  <c r="AG35" i="357"/>
  <c r="S44" i="357"/>
  <c r="AA45" i="357"/>
  <c r="Q68" i="357"/>
  <c r="AF29" i="357"/>
  <c r="AN33" i="357"/>
  <c r="M58" i="357"/>
  <c r="AA58" i="357"/>
  <c r="Z61" i="357"/>
  <c r="Z62" i="357"/>
  <c r="AN65" i="357"/>
  <c r="T68" i="357"/>
  <c r="AJ70" i="357"/>
  <c r="AH29" i="357"/>
  <c r="AA30" i="357"/>
  <c r="AE33" i="357"/>
  <c r="T35" i="357"/>
  <c r="X69" i="357"/>
  <c r="AG28" i="357"/>
  <c r="AF33" i="357"/>
  <c r="AG45" i="357"/>
  <c r="O58" i="357"/>
  <c r="T62" i="357"/>
  <c r="AL70" i="357"/>
  <c r="AH28" i="357"/>
  <c r="AG33" i="357"/>
  <c r="AM43" i="357"/>
  <c r="AL67" i="357"/>
  <c r="AN70" i="357"/>
  <c r="AN29" i="357"/>
  <c r="AG30" i="357"/>
  <c r="AH33" i="357"/>
  <c r="AH34" i="357"/>
  <c r="AA35" i="357"/>
  <c r="S42" i="357"/>
  <c r="AE43" i="357"/>
  <c r="Y44" i="357"/>
  <c r="T45" i="357"/>
  <c r="Q58" i="357"/>
  <c r="T61" i="357"/>
  <c r="AN67" i="357"/>
  <c r="AN68" i="357"/>
  <c r="V59" i="357"/>
  <c r="V60" i="357"/>
  <c r="V64" i="357"/>
  <c r="O29" i="357"/>
  <c r="AG29" i="357"/>
  <c r="AH30" i="357"/>
  <c r="AJ34" i="357"/>
  <c r="V35" i="357"/>
  <c r="AH35" i="357"/>
  <c r="AF43" i="357"/>
  <c r="AE44" i="357"/>
  <c r="AN44" i="357"/>
  <c r="V45" i="357"/>
  <c r="AH45" i="357"/>
  <c r="AJ60" i="357"/>
  <c r="Q62" i="357"/>
  <c r="AN62" i="357"/>
  <c r="AM67" i="357"/>
  <c r="V68" i="357"/>
  <c r="Z69" i="357"/>
  <c r="AC28" i="357"/>
  <c r="AM34" i="357"/>
  <c r="Y35" i="357"/>
  <c r="O44" i="357"/>
  <c r="AG44" i="357"/>
  <c r="Y45" i="357"/>
  <c r="AN58" i="357"/>
  <c r="Z59" i="357"/>
  <c r="Z60" i="357"/>
  <c r="AL60" i="357"/>
  <c r="Z64" i="357"/>
  <c r="AF67" i="357"/>
  <c r="X68" i="357"/>
  <c r="S69" i="357"/>
  <c r="AH70" i="357"/>
  <c r="AF44" i="357"/>
  <c r="X59" i="357"/>
  <c r="X64" i="357"/>
  <c r="AE67" i="357"/>
  <c r="AL28" i="357"/>
  <c r="AJ29" i="357"/>
  <c r="AJ33" i="357"/>
  <c r="AE34" i="357"/>
  <c r="AN34" i="357"/>
  <c r="Z35" i="357"/>
  <c r="M42" i="357"/>
  <c r="X44" i="357"/>
  <c r="AH44" i="357"/>
  <c r="Q45" i="357"/>
  <c r="Z45" i="357"/>
  <c r="AN60" i="357"/>
  <c r="X61" i="357"/>
  <c r="AL61" i="357"/>
  <c r="AH62" i="357"/>
  <c r="T65" i="357"/>
  <c r="AJ65" i="357"/>
  <c r="V67" i="357"/>
  <c r="AH67" i="357"/>
  <c r="Y68" i="357"/>
  <c r="T69" i="357"/>
  <c r="T70" i="357"/>
  <c r="X60" i="357"/>
  <c r="R69" i="357"/>
  <c r="AE28" i="357"/>
  <c r="AF34" i="357"/>
  <c r="Q44" i="357"/>
  <c r="R45" i="357"/>
  <c r="AF28" i="357"/>
  <c r="AM29" i="357"/>
  <c r="AG34" i="357"/>
  <c r="AC43" i="357"/>
  <c r="R44" i="357"/>
  <c r="AJ44" i="357"/>
  <c r="S45" i="357"/>
  <c r="T59" i="357"/>
  <c r="AF59" i="357"/>
  <c r="AJ62" i="357"/>
  <c r="T64" i="357"/>
  <c r="AL65" i="357"/>
  <c r="X67" i="357"/>
  <c r="R68" i="357"/>
  <c r="V69" i="357"/>
  <c r="S34" i="357"/>
  <c r="M33" i="357"/>
  <c r="O34" i="357"/>
  <c r="M32" i="357"/>
  <c r="Q35" i="357"/>
  <c r="Q34" i="357"/>
  <c r="R35" i="357"/>
  <c r="R34" i="357"/>
  <c r="S35" i="357"/>
  <c r="V29" i="357"/>
  <c r="V30" i="357"/>
  <c r="Q29" i="357"/>
  <c r="Y29" i="357"/>
  <c r="Q30" i="357"/>
  <c r="Z30" i="357"/>
  <c r="R29" i="357"/>
  <c r="Z29" i="357"/>
  <c r="R30" i="357"/>
  <c r="M28" i="357"/>
  <c r="S29" i="357"/>
  <c r="S30" i="357"/>
  <c r="X29" i="357"/>
  <c r="Y30" i="357"/>
  <c r="T30" i="357"/>
  <c r="AA65" i="357"/>
  <c r="AG65" i="357"/>
  <c r="AE65" i="357"/>
  <c r="AG64" i="357"/>
  <c r="AF64" i="357"/>
  <c r="AE64" i="357"/>
  <c r="AC64" i="357"/>
  <c r="AJ32" i="357"/>
  <c r="V33" i="357"/>
  <c r="S65" i="357"/>
  <c r="R65" i="357"/>
  <c r="Q65" i="357"/>
  <c r="O65" i="357"/>
  <c r="AG69" i="357"/>
  <c r="AF69" i="357"/>
  <c r="AE69" i="357"/>
  <c r="AC69" i="357"/>
  <c r="AC32" i="357"/>
  <c r="AC42" i="357"/>
  <c r="AC61" i="357"/>
  <c r="AA61" i="357"/>
  <c r="AG61" i="357"/>
  <c r="X28" i="357"/>
  <c r="AJ30" i="357"/>
  <c r="V32" i="357"/>
  <c r="AL32" i="357"/>
  <c r="X33" i="357"/>
  <c r="AJ35" i="357"/>
  <c r="V42" i="357"/>
  <c r="AL42" i="357"/>
  <c r="X43" i="357"/>
  <c r="AJ45" i="357"/>
  <c r="S60" i="357"/>
  <c r="Q60" i="357"/>
  <c r="O60" i="357"/>
  <c r="AF62" i="357"/>
  <c r="AN64" i="357"/>
  <c r="AM64" i="357"/>
  <c r="AF65" i="357"/>
  <c r="O67" i="357"/>
  <c r="Q28" i="357"/>
  <c r="Y28" i="357"/>
  <c r="AA29" i="357"/>
  <c r="M30" i="357"/>
  <c r="AC30" i="357"/>
  <c r="O32" i="357"/>
  <c r="AE32" i="357"/>
  <c r="AM32" i="357"/>
  <c r="Q33" i="357"/>
  <c r="Y33" i="357"/>
  <c r="AA34" i="357"/>
  <c r="M35" i="357"/>
  <c r="AC35" i="357"/>
  <c r="O42" i="357"/>
  <c r="AE42" i="357"/>
  <c r="AM42" i="357"/>
  <c r="Q43" i="357"/>
  <c r="Y43" i="357"/>
  <c r="AA44" i="357"/>
  <c r="M45" i="357"/>
  <c r="AC45" i="357"/>
  <c r="V58" i="357"/>
  <c r="Z58" i="357"/>
  <c r="AE58" i="357"/>
  <c r="Q59" i="357"/>
  <c r="O59" i="357"/>
  <c r="M59" i="357"/>
  <c r="AJ59" i="357"/>
  <c r="AA60" i="357"/>
  <c r="AG60" i="357"/>
  <c r="AE60" i="357"/>
  <c r="AE61" i="357"/>
  <c r="AJ64" i="357"/>
  <c r="Z65" i="357"/>
  <c r="Y65" i="357"/>
  <c r="AN69" i="357"/>
  <c r="AM69" i="357"/>
  <c r="AL69" i="357"/>
  <c r="Z70" i="357"/>
  <c r="Y70" i="357"/>
  <c r="X70" i="357"/>
  <c r="O28" i="357"/>
  <c r="O43" i="357"/>
  <c r="R28" i="357"/>
  <c r="Z28" i="357"/>
  <c r="AL30" i="357"/>
  <c r="X32" i="357"/>
  <c r="AF32" i="357"/>
  <c r="AN32" i="357"/>
  <c r="R33" i="357"/>
  <c r="Z33" i="357"/>
  <c r="AL35" i="357"/>
  <c r="X42" i="357"/>
  <c r="AF42" i="357"/>
  <c r="AN42" i="357"/>
  <c r="R43" i="357"/>
  <c r="Z43" i="357"/>
  <c r="AL45" i="357"/>
  <c r="AF58" i="357"/>
  <c r="AF61" i="357"/>
  <c r="Q64" i="357"/>
  <c r="O64" i="357"/>
  <c r="M64" i="357"/>
  <c r="M61" i="357"/>
  <c r="S61" i="357"/>
  <c r="Q61" i="357"/>
  <c r="O61" i="357"/>
  <c r="AC65" i="357"/>
  <c r="O33" i="357"/>
  <c r="AE30" i="357"/>
  <c r="AM30" i="357"/>
  <c r="Q32" i="357"/>
  <c r="Y32" i="357"/>
  <c r="AE35" i="357"/>
  <c r="AM35" i="357"/>
  <c r="Q42" i="357"/>
  <c r="Y42" i="357"/>
  <c r="AE45" i="357"/>
  <c r="AM45" i="357"/>
  <c r="X58" i="357"/>
  <c r="AG58" i="357"/>
  <c r="R59" i="357"/>
  <c r="AL59" i="357"/>
  <c r="T60" i="357"/>
  <c r="O62" i="357"/>
  <c r="M62" i="357"/>
  <c r="S62" i="357"/>
  <c r="AL64" i="357"/>
  <c r="V28" i="357"/>
  <c r="AJ42" i="357"/>
  <c r="V43" i="357"/>
  <c r="AE62" i="357"/>
  <c r="AC62" i="357"/>
  <c r="AA62" i="357"/>
  <c r="S70" i="357"/>
  <c r="R70" i="357"/>
  <c r="Q70" i="357"/>
  <c r="O70" i="357"/>
  <c r="M67" i="357"/>
  <c r="S67" i="357"/>
  <c r="Q67" i="357"/>
  <c r="Y58" i="357"/>
  <c r="AL58" i="357"/>
  <c r="AJ58" i="357"/>
  <c r="AH58" i="357"/>
  <c r="S59" i="357"/>
  <c r="AG59" i="357"/>
  <c r="AE59" i="357"/>
  <c r="AC59" i="357"/>
  <c r="AN59" i="357"/>
  <c r="AF60" i="357"/>
  <c r="R64" i="357"/>
  <c r="AA64" i="357"/>
  <c r="X65" i="357"/>
  <c r="AA70" i="357"/>
  <c r="AG70" i="357"/>
  <c r="AF70" i="357"/>
  <c r="AE70" i="357"/>
  <c r="AG67" i="357"/>
  <c r="S68" i="357"/>
  <c r="AA68" i="357"/>
  <c r="M69" i="357"/>
  <c r="AA67" i="357"/>
  <c r="M68" i="357"/>
  <c r="AC68" i="357"/>
  <c r="O69" i="357"/>
  <c r="R65" i="347"/>
  <c r="AM67" i="347"/>
  <c r="Y58" i="347"/>
  <c r="AA31" i="354"/>
  <c r="T38" i="354"/>
  <c r="M54" i="355"/>
  <c r="AH55" i="355"/>
  <c r="Y61" i="353"/>
  <c r="Z57" i="350"/>
  <c r="T71" i="347"/>
  <c r="AL50" i="350"/>
  <c r="AE59" i="350"/>
  <c r="T55" i="355"/>
  <c r="M77" i="355"/>
  <c r="M58" i="355"/>
  <c r="T76" i="355"/>
  <c r="M79" i="355"/>
  <c r="AA76" i="349"/>
  <c r="S80" i="349"/>
  <c r="S60" i="351"/>
  <c r="T61" i="353"/>
  <c r="M75" i="355"/>
  <c r="AH75" i="355"/>
  <c r="AA47" i="354"/>
  <c r="X61" i="350"/>
  <c r="A49" i="352"/>
  <c r="A50" i="352" s="1"/>
  <c r="AA49" i="354"/>
  <c r="AH76" i="355"/>
  <c r="M56" i="355"/>
  <c r="AH54" i="351"/>
  <c r="T63" i="351"/>
  <c r="M47" i="354"/>
  <c r="AA80" i="349"/>
  <c r="X57" i="350"/>
  <c r="AH52" i="351"/>
  <c r="S71" i="353"/>
  <c r="AH52" i="354"/>
  <c r="AA45" i="354"/>
  <c r="M53" i="355"/>
  <c r="AH54" i="355"/>
  <c r="M78" i="355"/>
  <c r="AH79" i="355"/>
  <c r="AL62" i="350"/>
  <c r="AH67" i="347"/>
  <c r="AA69" i="347"/>
  <c r="AA85" i="349"/>
  <c r="V61" i="350"/>
  <c r="Z50" i="352"/>
  <c r="T30" i="355"/>
  <c r="AA79" i="355"/>
  <c r="AA80" i="355"/>
  <c r="T71" i="355"/>
  <c r="AH53" i="355"/>
  <c r="T79" i="355"/>
  <c r="AG76" i="355"/>
  <c r="AF76" i="355"/>
  <c r="T73" i="355"/>
  <c r="AA54" i="355"/>
  <c r="AA57" i="355"/>
  <c r="AC76" i="355"/>
  <c r="AE76" i="355"/>
  <c r="AA55" i="355"/>
  <c r="M80" i="355"/>
  <c r="T77" i="355"/>
  <c r="T80" i="355"/>
  <c r="AA77" i="355"/>
  <c r="AH77" i="355"/>
  <c r="T56" i="355"/>
  <c r="AA75" i="355"/>
  <c r="Z79" i="355"/>
  <c r="Z75" i="355"/>
  <c r="AF77" i="355"/>
  <c r="AG77" i="355"/>
  <c r="R76" i="355"/>
  <c r="Y79" i="355"/>
  <c r="AL79" i="355"/>
  <c r="AN79" i="355"/>
  <c r="Q76" i="355"/>
  <c r="AH57" i="355"/>
  <c r="S76" i="355"/>
  <c r="S77" i="355"/>
  <c r="AM79" i="355"/>
  <c r="M73" i="355"/>
  <c r="M55" i="355"/>
  <c r="AA78" i="355"/>
  <c r="AH80" i="355"/>
  <c r="X79" i="355"/>
  <c r="R77" i="355"/>
  <c r="AJ77" i="355"/>
  <c r="AE75" i="355"/>
  <c r="AF75" i="355"/>
  <c r="O80" i="355"/>
  <c r="AG75" i="355"/>
  <c r="AJ76" i="355"/>
  <c r="AM77" i="355"/>
  <c r="AN77" i="355"/>
  <c r="Q80" i="355"/>
  <c r="AL76" i="355"/>
  <c r="O79" i="355"/>
  <c r="R80" i="355"/>
  <c r="AJ75" i="355"/>
  <c r="AM76" i="355"/>
  <c r="Q79" i="355"/>
  <c r="AL75" i="355"/>
  <c r="O78" i="355"/>
  <c r="R79" i="355"/>
  <c r="AM75" i="355"/>
  <c r="V80" i="355"/>
  <c r="Q78" i="355"/>
  <c r="O77" i="355"/>
  <c r="R78" i="355"/>
  <c r="X80" i="355"/>
  <c r="Y80" i="355"/>
  <c r="T78" i="355"/>
  <c r="AN78" i="355"/>
  <c r="X78" i="355"/>
  <c r="AE80" i="355"/>
  <c r="Q75" i="355"/>
  <c r="Z78" i="355"/>
  <c r="AG80" i="355"/>
  <c r="S75" i="355"/>
  <c r="Y77" i="355"/>
  <c r="AE79" i="355"/>
  <c r="AC56" i="355"/>
  <c r="AJ80" i="355"/>
  <c r="V75" i="355"/>
  <c r="Y76" i="355"/>
  <c r="Z76" i="355"/>
  <c r="AC77" i="355"/>
  <c r="AF78" i="355"/>
  <c r="AL80" i="355"/>
  <c r="V78" i="355"/>
  <c r="AC80" i="355"/>
  <c r="V77" i="355"/>
  <c r="X77" i="355"/>
  <c r="AF79" i="355"/>
  <c r="X76" i="355"/>
  <c r="AG79" i="355"/>
  <c r="M57" i="355"/>
  <c r="X75" i="355"/>
  <c r="AG78" i="355"/>
  <c r="AM80" i="355"/>
  <c r="AJ78" i="355"/>
  <c r="AL78" i="355"/>
  <c r="AM78" i="355"/>
  <c r="O75" i="355"/>
  <c r="AC78" i="355"/>
  <c r="X54" i="355"/>
  <c r="Z53" i="355"/>
  <c r="AG57" i="355"/>
  <c r="AG55" i="355"/>
  <c r="AJ57" i="355"/>
  <c r="AL57" i="355"/>
  <c r="AM57" i="355"/>
  <c r="AE54" i="355"/>
  <c r="Z56" i="355"/>
  <c r="X58" i="355"/>
  <c r="AC57" i="355"/>
  <c r="X55" i="355"/>
  <c r="AF54" i="355"/>
  <c r="Q55" i="355"/>
  <c r="V56" i="355"/>
  <c r="X56" i="355"/>
  <c r="AG54" i="355"/>
  <c r="AA53" i="355"/>
  <c r="AF57" i="355"/>
  <c r="AF55" i="355"/>
  <c r="O55" i="355"/>
  <c r="S55" i="355"/>
  <c r="AL55" i="355"/>
  <c r="AG53" i="355"/>
  <c r="AJ53" i="355"/>
  <c r="Q57" i="355"/>
  <c r="AL53" i="355"/>
  <c r="O56" i="355"/>
  <c r="R57" i="355"/>
  <c r="AM53" i="355"/>
  <c r="S57" i="355"/>
  <c r="V58" i="355"/>
  <c r="AH60" i="355"/>
  <c r="Q56" i="355"/>
  <c r="T57" i="355"/>
  <c r="AF53" i="355"/>
  <c r="AM55" i="355"/>
  <c r="AL54" i="355"/>
  <c r="S58" i="355"/>
  <c r="S56" i="355"/>
  <c r="V57" i="355"/>
  <c r="Y58" i="355"/>
  <c r="O54" i="355"/>
  <c r="X57" i="355"/>
  <c r="AA58" i="355"/>
  <c r="Z57" i="355"/>
  <c r="O53" i="355"/>
  <c r="R54" i="355"/>
  <c r="AC58" i="355"/>
  <c r="S54" i="355"/>
  <c r="V55" i="355"/>
  <c r="AE58" i="355"/>
  <c r="AA28" i="355"/>
  <c r="Q53" i="355"/>
  <c r="T54" i="355"/>
  <c r="AF58" i="355"/>
  <c r="AJ54" i="355"/>
  <c r="R53" i="355"/>
  <c r="T51" i="355"/>
  <c r="V54" i="355"/>
  <c r="Y55" i="355"/>
  <c r="AH58" i="355"/>
  <c r="AA72" i="355"/>
  <c r="T53" i="355"/>
  <c r="AJ58" i="355"/>
  <c r="AC53" i="355"/>
  <c r="AJ55" i="355"/>
  <c r="V53" i="355"/>
  <c r="Y54" i="355"/>
  <c r="AE56" i="355"/>
  <c r="AJ56" i="355"/>
  <c r="AL56" i="355"/>
  <c r="AM56" i="355"/>
  <c r="AN56" i="355"/>
  <c r="O58" i="355"/>
  <c r="Q58" i="355"/>
  <c r="AM54" i="355"/>
  <c r="AH72" i="355"/>
  <c r="AC55" i="355"/>
  <c r="AF56" i="355"/>
  <c r="AL58" i="355"/>
  <c r="X53" i="355"/>
  <c r="AM58" i="355"/>
  <c r="AH71" i="355"/>
  <c r="M71" i="355"/>
  <c r="AA73" i="355"/>
  <c r="AA71" i="355"/>
  <c r="M72" i="355"/>
  <c r="AH62" i="355"/>
  <c r="T72" i="355"/>
  <c r="AC71" i="355"/>
  <c r="AE71" i="355"/>
  <c r="AF71" i="355"/>
  <c r="AF72" i="355"/>
  <c r="AG72" i="355"/>
  <c r="AG73" i="355"/>
  <c r="AE72" i="355"/>
  <c r="AJ73" i="355"/>
  <c r="AJ71" i="355"/>
  <c r="AN73" i="355"/>
  <c r="O73" i="355"/>
  <c r="X71" i="355"/>
  <c r="Y71" i="355"/>
  <c r="Z71" i="355"/>
  <c r="AE73" i="355"/>
  <c r="AJ72" i="355"/>
  <c r="AL73" i="355"/>
  <c r="AL72" i="355"/>
  <c r="AM72" i="355"/>
  <c r="AL71" i="355"/>
  <c r="AM71" i="355"/>
  <c r="O72" i="355"/>
  <c r="Q73" i="355"/>
  <c r="R73" i="355"/>
  <c r="O71" i="355"/>
  <c r="Q72" i="355"/>
  <c r="R72" i="355"/>
  <c r="Q71" i="355"/>
  <c r="R71" i="355"/>
  <c r="V73" i="355"/>
  <c r="V72" i="355"/>
  <c r="X73" i="355"/>
  <c r="Y73" i="355"/>
  <c r="X72" i="355"/>
  <c r="Y72" i="355"/>
  <c r="AC73" i="355"/>
  <c r="AH42" i="355"/>
  <c r="M51" i="355"/>
  <c r="AH45" i="355"/>
  <c r="AH50" i="355"/>
  <c r="AH64" i="355"/>
  <c r="M65" i="355"/>
  <c r="AH47" i="355"/>
  <c r="AA62" i="355"/>
  <c r="M48" i="355"/>
  <c r="AA66" i="355"/>
  <c r="T62" i="355"/>
  <c r="M50" i="355"/>
  <c r="T60" i="355"/>
  <c r="AA63" i="355"/>
  <c r="AH30" i="355"/>
  <c r="Q63" i="355"/>
  <c r="AH28" i="355"/>
  <c r="AA40" i="355"/>
  <c r="AF61" i="355"/>
  <c r="AA64" i="355"/>
  <c r="M69" i="355"/>
  <c r="AJ45" i="355"/>
  <c r="AL45" i="355"/>
  <c r="AM45" i="355"/>
  <c r="AG65" i="355"/>
  <c r="T50" i="355"/>
  <c r="Z70" i="355"/>
  <c r="T47" i="355"/>
  <c r="AH70" i="355"/>
  <c r="M64" i="355"/>
  <c r="T48" i="355"/>
  <c r="Y61" i="355"/>
  <c r="AH38" i="355"/>
  <c r="Z61" i="355"/>
  <c r="O64" i="355"/>
  <c r="AA61" i="355"/>
  <c r="S64" i="355"/>
  <c r="A44" i="355"/>
  <c r="A45" i="355" s="1"/>
  <c r="A47" i="355" s="1"/>
  <c r="A48" i="355" s="1"/>
  <c r="AH43" i="355"/>
  <c r="AE63" i="355"/>
  <c r="AE61" i="355"/>
  <c r="M28" i="355"/>
  <c r="AF28" i="355"/>
  <c r="AG28" i="355"/>
  <c r="AE28" i="355"/>
  <c r="Z29" i="355"/>
  <c r="M45" i="355"/>
  <c r="AG70" i="355"/>
  <c r="X68" i="355"/>
  <c r="M38" i="355"/>
  <c r="AJ37" i="355"/>
  <c r="AN37" i="355"/>
  <c r="AE30" i="355"/>
  <c r="AE50" i="355"/>
  <c r="O65" i="355"/>
  <c r="AF30" i="355"/>
  <c r="AJ47" i="355"/>
  <c r="X28" i="355"/>
  <c r="AG30" i="355"/>
  <c r="Q65" i="355"/>
  <c r="Y60" i="355"/>
  <c r="AL47" i="355"/>
  <c r="AL50" i="355"/>
  <c r="AM47" i="355"/>
  <c r="AH35" i="355"/>
  <c r="AM50" i="355"/>
  <c r="AA69" i="355"/>
  <c r="AC63" i="355"/>
  <c r="AN69" i="355"/>
  <c r="AM69" i="355"/>
  <c r="T66" i="355"/>
  <c r="AF70" i="355"/>
  <c r="AL32" i="355"/>
  <c r="AC29" i="355"/>
  <c r="AE29" i="355"/>
  <c r="AM35" i="355"/>
  <c r="AC51" i="355"/>
  <c r="V66" i="355"/>
  <c r="AJ61" i="355"/>
  <c r="Y68" i="355"/>
  <c r="AM64" i="355"/>
  <c r="AH48" i="355"/>
  <c r="V29" i="355"/>
  <c r="AG51" i="355"/>
  <c r="X70" i="355"/>
  <c r="AM61" i="355"/>
  <c r="V68" i="355"/>
  <c r="R50" i="355"/>
  <c r="O60" i="355"/>
  <c r="AL35" i="355"/>
  <c r="Y70" i="355"/>
  <c r="M37" i="355"/>
  <c r="T45" i="355"/>
  <c r="T40" i="355"/>
  <c r="T44" i="355"/>
  <c r="T36" i="355"/>
  <c r="M34" i="355"/>
  <c r="T37" i="355"/>
  <c r="T34" i="355"/>
  <c r="X44" i="355"/>
  <c r="Z44" i="355"/>
  <c r="AA44" i="355"/>
  <c r="Y44" i="355"/>
  <c r="AA34" i="355"/>
  <c r="AA37" i="355"/>
  <c r="AA45" i="355"/>
  <c r="AA48" i="355"/>
  <c r="M31" i="355"/>
  <c r="AE37" i="355"/>
  <c r="AF37" i="355"/>
  <c r="X32" i="355"/>
  <c r="O38" i="355"/>
  <c r="Y32" i="355"/>
  <c r="Q34" i="355"/>
  <c r="AF36" i="355"/>
  <c r="R43" i="355"/>
  <c r="Z45" i="355"/>
  <c r="S42" i="355"/>
  <c r="S38" i="355"/>
  <c r="AF48" i="355"/>
  <c r="S31" i="355"/>
  <c r="X37" i="355"/>
  <c r="AG48" i="355"/>
  <c r="R47" i="355"/>
  <c r="S47" i="355"/>
  <c r="R32" i="355"/>
  <c r="AE42" i="355"/>
  <c r="Q45" i="355"/>
  <c r="X36" i="355"/>
  <c r="R45" i="355"/>
  <c r="Y36" i="355"/>
  <c r="Z36" i="355"/>
  <c r="AE48" i="355"/>
  <c r="R31" i="355"/>
  <c r="Z37" i="355"/>
  <c r="S45" i="355"/>
  <c r="AA31" i="355"/>
  <c r="T35" i="355"/>
  <c r="S41" i="355"/>
  <c r="M47" i="355"/>
  <c r="O48" i="355"/>
  <c r="AL43" i="355"/>
  <c r="AM43" i="355"/>
  <c r="O47" i="355"/>
  <c r="Q48" i="355"/>
  <c r="R48" i="355"/>
  <c r="M44" i="355"/>
  <c r="AL44" i="355"/>
  <c r="AM44" i="355"/>
  <c r="Q44" i="355"/>
  <c r="R44" i="355"/>
  <c r="V47" i="355"/>
  <c r="X48" i="355"/>
  <c r="S44" i="355"/>
  <c r="Y48" i="355"/>
  <c r="V45" i="355"/>
  <c r="X47" i="355"/>
  <c r="Z48" i="355"/>
  <c r="Y47" i="355"/>
  <c r="X45" i="355"/>
  <c r="AA47" i="355"/>
  <c r="AF45" i="355"/>
  <c r="AJ48" i="355"/>
  <c r="AC44" i="355"/>
  <c r="O43" i="355"/>
  <c r="AE44" i="355"/>
  <c r="AG45" i="355"/>
  <c r="AJ44" i="355"/>
  <c r="AC45" i="355"/>
  <c r="AG47" i="355"/>
  <c r="AF44" i="355"/>
  <c r="AL48" i="355"/>
  <c r="AC47" i="355"/>
  <c r="AF47" i="355"/>
  <c r="AM48" i="355"/>
  <c r="AN44" i="355"/>
  <c r="Y50" i="355"/>
  <c r="AG36" i="355"/>
  <c r="T38" i="355"/>
  <c r="T41" i="355"/>
  <c r="S50" i="355"/>
  <c r="Z60" i="355"/>
  <c r="AH65" i="355"/>
  <c r="AH68" i="355"/>
  <c r="AJ30" i="355"/>
  <c r="Y35" i="355"/>
  <c r="AG41" i="355"/>
  <c r="Z50" i="355"/>
  <c r="AN51" i="355"/>
  <c r="AM60" i="355"/>
  <c r="AM62" i="355"/>
  <c r="AF64" i="355"/>
  <c r="M29" i="355"/>
  <c r="AA35" i="355"/>
  <c r="Q37" i="355"/>
  <c r="AH41" i="355"/>
  <c r="AN60" i="355"/>
  <c r="AG64" i="355"/>
  <c r="Y43" i="355"/>
  <c r="AM32" i="355"/>
  <c r="Q29" i="355"/>
  <c r="R29" i="355"/>
  <c r="V37" i="355"/>
  <c r="Q40" i="355"/>
  <c r="AM41" i="355"/>
  <c r="AJ43" i="355"/>
  <c r="S63" i="355"/>
  <c r="Y66" i="355"/>
  <c r="Y69" i="355"/>
  <c r="Z43" i="355"/>
  <c r="R37" i="355"/>
  <c r="O40" i="355"/>
  <c r="AN32" i="355"/>
  <c r="AL41" i="355"/>
  <c r="R63" i="355"/>
  <c r="AJ64" i="355"/>
  <c r="X66" i="355"/>
  <c r="X69" i="355"/>
  <c r="Q31" i="355"/>
  <c r="AJ35" i="355"/>
  <c r="R40" i="355"/>
  <c r="M42" i="355"/>
  <c r="AJ50" i="355"/>
  <c r="AL64" i="355"/>
  <c r="Z69" i="355"/>
  <c r="AL36" i="355"/>
  <c r="AJ51" i="355"/>
  <c r="AL65" i="355"/>
  <c r="AJ62" i="355"/>
  <c r="AM65" i="355"/>
  <c r="AL70" i="355"/>
  <c r="AL51" i="355"/>
  <c r="AN68" i="355"/>
  <c r="AF32" i="355"/>
  <c r="X35" i="355"/>
  <c r="O37" i="355"/>
  <c r="AF41" i="355"/>
  <c r="S40" i="355"/>
  <c r="Q42" i="355"/>
  <c r="R42" i="355"/>
  <c r="T49" i="355"/>
  <c r="AE66" i="355"/>
  <c r="AM51" i="355"/>
  <c r="AF29" i="355"/>
  <c r="AE31" i="355"/>
  <c r="AC34" i="355"/>
  <c r="O51" i="355"/>
  <c r="AF63" i="355"/>
  <c r="R65" i="355"/>
  <c r="O68" i="355"/>
  <c r="AL62" i="355"/>
  <c r="O28" i="355"/>
  <c r="Q28" i="355"/>
  <c r="AG29" i="355"/>
  <c r="AF31" i="355"/>
  <c r="AE40" i="355"/>
  <c r="X42" i="355"/>
  <c r="AE49" i="355"/>
  <c r="AH63" i="355"/>
  <c r="AL60" i="355"/>
  <c r="V42" i="355"/>
  <c r="R28" i="355"/>
  <c r="AG31" i="355"/>
  <c r="AE34" i="355"/>
  <c r="AF40" i="355"/>
  <c r="AA42" i="355"/>
  <c r="AF49" i="355"/>
  <c r="Q51" i="355"/>
  <c r="T65" i="355"/>
  <c r="S68" i="355"/>
  <c r="T70" i="355"/>
  <c r="AH34" i="355"/>
  <c r="AG40" i="355"/>
  <c r="AG49" i="355"/>
  <c r="S51" i="355"/>
  <c r="AE64" i="355"/>
  <c r="AJ34" i="355"/>
  <c r="AA36" i="355"/>
  <c r="AA65" i="355"/>
  <c r="AC32" i="355"/>
  <c r="AL34" i="355"/>
  <c r="X51" i="355"/>
  <c r="AC65" i="355"/>
  <c r="AL28" i="355"/>
  <c r="AC36" i="355"/>
  <c r="S32" i="355"/>
  <c r="AM34" i="355"/>
  <c r="Q38" i="355"/>
  <c r="Q41" i="355"/>
  <c r="Y51" i="355"/>
  <c r="Q64" i="355"/>
  <c r="Z68" i="355"/>
  <c r="X38" i="355"/>
  <c r="V50" i="355"/>
  <c r="AL68" i="355"/>
  <c r="V35" i="355"/>
  <c r="X43" i="355"/>
  <c r="AM68" i="355"/>
  <c r="T32" i="355"/>
  <c r="R41" i="355"/>
  <c r="Q50" i="355"/>
  <c r="X60" i="355"/>
  <c r="X62" i="355"/>
  <c r="AE65" i="355"/>
  <c r="AL31" i="355"/>
  <c r="Y65" i="355"/>
  <c r="AM31" i="355"/>
  <c r="M36" i="355"/>
  <c r="Z40" i="355"/>
  <c r="Y40" i="355"/>
  <c r="X40" i="355"/>
  <c r="O62" i="355"/>
  <c r="Q62" i="355"/>
  <c r="AJ31" i="355"/>
  <c r="AN31" i="355"/>
  <c r="Z64" i="355"/>
  <c r="Y64" i="355"/>
  <c r="X64" i="355"/>
  <c r="V64" i="355"/>
  <c r="AN29" i="355"/>
  <c r="AM29" i="355"/>
  <c r="AL29" i="355"/>
  <c r="AG43" i="355"/>
  <c r="AF43" i="355"/>
  <c r="AE43" i="355"/>
  <c r="AC43" i="355"/>
  <c r="AG68" i="355"/>
  <c r="AF68" i="355"/>
  <c r="AE68" i="355"/>
  <c r="S61" i="355"/>
  <c r="R61" i="355"/>
  <c r="AC68" i="355"/>
  <c r="O61" i="355"/>
  <c r="Y42" i="355"/>
  <c r="AC70" i="355"/>
  <c r="Z42" i="355"/>
  <c r="Q61" i="355"/>
  <c r="AN30" i="355"/>
  <c r="AM30" i="355"/>
  <c r="AE70" i="355"/>
  <c r="S36" i="355"/>
  <c r="R36" i="355"/>
  <c r="Q36" i="355"/>
  <c r="AN49" i="355"/>
  <c r="AM49" i="355"/>
  <c r="AJ49" i="355"/>
  <c r="Z63" i="355"/>
  <c r="Y63" i="355"/>
  <c r="X63" i="355"/>
  <c r="V63" i="355"/>
  <c r="V65" i="355"/>
  <c r="X65" i="355"/>
  <c r="Z41" i="355"/>
  <c r="Y41" i="355"/>
  <c r="V41" i="355"/>
  <c r="AL49" i="355"/>
  <c r="S60" i="355"/>
  <c r="R60" i="355"/>
  <c r="Q60" i="355"/>
  <c r="AG69" i="355"/>
  <c r="AF69" i="355"/>
  <c r="R62" i="355"/>
  <c r="S62" i="355"/>
  <c r="S35" i="355"/>
  <c r="R35" i="355"/>
  <c r="Q35" i="355"/>
  <c r="O35" i="355"/>
  <c r="AE69" i="355"/>
  <c r="AJ29" i="355"/>
  <c r="AJ32" i="355"/>
  <c r="V43" i="355"/>
  <c r="O63" i="355"/>
  <c r="AJ28" i="355"/>
  <c r="V38" i="355"/>
  <c r="AC66" i="355"/>
  <c r="M32" i="355"/>
  <c r="O34" i="355"/>
  <c r="AA41" i="355"/>
  <c r="AC42" i="355"/>
  <c r="T61" i="355"/>
  <c r="V62" i="355"/>
  <c r="AH69" i="355"/>
  <c r="AJ70" i="355"/>
  <c r="AM28" i="355"/>
  <c r="O32" i="355"/>
  <c r="Y38" i="355"/>
  <c r="AC41" i="355"/>
  <c r="V61" i="355"/>
  <c r="AF66" i="355"/>
  <c r="AJ69" i="355"/>
  <c r="R34" i="355"/>
  <c r="AF42" i="355"/>
  <c r="Y62" i="355"/>
  <c r="AM70" i="355"/>
  <c r="M30" i="355"/>
  <c r="AA38" i="355"/>
  <c r="M49" i="355"/>
  <c r="AH66" i="355"/>
  <c r="O30" i="355"/>
  <c r="AC38" i="355"/>
  <c r="O49" i="355"/>
  <c r="AJ66" i="355"/>
  <c r="V34" i="355"/>
  <c r="AJ42" i="355"/>
  <c r="AC62" i="355"/>
  <c r="O29" i="355"/>
  <c r="Q30" i="355"/>
  <c r="AC37" i="355"/>
  <c r="AE38" i="355"/>
  <c r="Q49" i="355"/>
  <c r="V51" i="355"/>
  <c r="AJ65" i="355"/>
  <c r="AL66" i="355"/>
  <c r="R30" i="355"/>
  <c r="T31" i="355"/>
  <c r="V32" i="355"/>
  <c r="X34" i="355"/>
  <c r="AF38" i="355"/>
  <c r="AH40" i="355"/>
  <c r="AJ41" i="355"/>
  <c r="AL42" i="355"/>
  <c r="R49" i="355"/>
  <c r="AA60" i="355"/>
  <c r="AC61" i="355"/>
  <c r="AE62" i="355"/>
  <c r="AM66" i="355"/>
  <c r="M70" i="355"/>
  <c r="T29" i="355"/>
  <c r="V30" i="355"/>
  <c r="X31" i="355"/>
  <c r="AH37" i="355"/>
  <c r="AJ38" i="355"/>
  <c r="AL40" i="355"/>
  <c r="V49" i="355"/>
  <c r="AA51" i="355"/>
  <c r="AE60" i="355"/>
  <c r="M68" i="355"/>
  <c r="O69" i="355"/>
  <c r="Q70" i="355"/>
  <c r="Y31" i="355"/>
  <c r="AA32" i="355"/>
  <c r="AE35" i="355"/>
  <c r="AM40" i="355"/>
  <c r="M43" i="355"/>
  <c r="AF60" i="355"/>
  <c r="AH61" i="355"/>
  <c r="AL63" i="355"/>
  <c r="R70" i="355"/>
  <c r="T28" i="355"/>
  <c r="X30" i="355"/>
  <c r="Z31" i="355"/>
  <c r="AF35" i="355"/>
  <c r="AH36" i="355"/>
  <c r="AL38" i="355"/>
  <c r="AN40" i="355"/>
  <c r="X49" i="355"/>
  <c r="AA50" i="355"/>
  <c r="AG60" i="355"/>
  <c r="AM63" i="355"/>
  <c r="M66" i="355"/>
  <c r="Q69" i="355"/>
  <c r="S70" i="355"/>
  <c r="Y30" i="355"/>
  <c r="AG35" i="355"/>
  <c r="AM38" i="355"/>
  <c r="Y49" i="355"/>
  <c r="AN63" i="355"/>
  <c r="R69" i="355"/>
  <c r="V28" i="355"/>
  <c r="X29" i="355"/>
  <c r="AF34" i="355"/>
  <c r="AJ36" i="355"/>
  <c r="AL37" i="355"/>
  <c r="AC50" i="355"/>
  <c r="AE51" i="355"/>
  <c r="O66" i="355"/>
  <c r="Q68" i="355"/>
  <c r="AF62" i="355"/>
  <c r="AA30" i="355"/>
  <c r="AE32" i="355"/>
  <c r="M41" i="355"/>
  <c r="Q43" i="355"/>
  <c r="AA49" i="355"/>
  <c r="AL61" i="355"/>
  <c r="T69" i="355"/>
  <c r="Q66" i="355"/>
  <c r="Y34" i="355"/>
  <c r="AM42" i="355"/>
  <c r="Y28" i="355"/>
  <c r="AM36" i="355"/>
  <c r="AF50" i="355"/>
  <c r="R66" i="355"/>
  <c r="AL64" i="347"/>
  <c r="S53" i="351"/>
  <c r="M56" i="354"/>
  <c r="AF66" i="347"/>
  <c r="AF82" i="349"/>
  <c r="X43" i="350"/>
  <c r="AA62" i="351"/>
  <c r="M45" i="354"/>
  <c r="T56" i="354"/>
  <c r="AH62" i="347"/>
  <c r="AL62" i="351"/>
  <c r="AA40" i="350"/>
  <c r="M36" i="354"/>
  <c r="M57" i="354"/>
  <c r="AA51" i="354"/>
  <c r="T57" i="354"/>
  <c r="AL70" i="351"/>
  <c r="X55" i="350"/>
  <c r="Y63" i="351"/>
  <c r="AN67" i="347"/>
  <c r="AA37" i="350"/>
  <c r="Z61" i="353"/>
  <c r="Z63" i="351"/>
  <c r="Q50" i="349"/>
  <c r="AA60" i="351"/>
  <c r="AH63" i="351"/>
  <c r="T69" i="353"/>
  <c r="R70" i="347"/>
  <c r="AE71" i="351"/>
  <c r="M58" i="354"/>
  <c r="AH68" i="347"/>
  <c r="AF30" i="350"/>
  <c r="T58" i="354"/>
  <c r="AA32" i="354"/>
  <c r="AL68" i="347"/>
  <c r="AL56" i="350"/>
  <c r="AN56" i="350"/>
  <c r="X53" i="350"/>
  <c r="AA57" i="354"/>
  <c r="AA58" i="354"/>
  <c r="AA38" i="354"/>
  <c r="T41" i="354"/>
  <c r="AH57" i="354"/>
  <c r="AL57" i="354"/>
  <c r="AM57" i="354"/>
  <c r="AA28" i="354"/>
  <c r="AN57" i="354"/>
  <c r="AA42" i="354"/>
  <c r="AH58" i="354"/>
  <c r="AA56" i="354"/>
  <c r="AJ56" i="354"/>
  <c r="O58" i="354"/>
  <c r="Q58" i="354"/>
  <c r="R58" i="354"/>
  <c r="O56" i="354"/>
  <c r="V58" i="354"/>
  <c r="Q56" i="354"/>
  <c r="R56" i="354"/>
  <c r="Y58" i="354"/>
  <c r="X57" i="354"/>
  <c r="AC58" i="354"/>
  <c r="Y56" i="354"/>
  <c r="Z56" i="354"/>
  <c r="AG57" i="354"/>
  <c r="AJ58" i="354"/>
  <c r="AL56" i="354"/>
  <c r="R57" i="354"/>
  <c r="X58" i="354"/>
  <c r="Y57" i="354"/>
  <c r="AF58" i="354"/>
  <c r="AE57" i="354"/>
  <c r="AC56" i="354"/>
  <c r="AE56" i="354"/>
  <c r="AM56" i="354"/>
  <c r="AN56" i="354"/>
  <c r="O57" i="354"/>
  <c r="Q57" i="354"/>
  <c r="V57" i="354"/>
  <c r="V56" i="354"/>
  <c r="AE58" i="354"/>
  <c r="AC57" i="354"/>
  <c r="AF56" i="354"/>
  <c r="AL58" i="354"/>
  <c r="AM58" i="354"/>
  <c r="T52" i="354"/>
  <c r="T50" i="354"/>
  <c r="M32" i="354"/>
  <c r="T53" i="354"/>
  <c r="AE45" i="354"/>
  <c r="AE37" i="354"/>
  <c r="AC45" i="354"/>
  <c r="AM45" i="354"/>
  <c r="AN45" i="354"/>
  <c r="AG37" i="354"/>
  <c r="AG45" i="354"/>
  <c r="AF37" i="354"/>
  <c r="M46" i="354"/>
  <c r="Y46" i="354"/>
  <c r="Z46" i="354"/>
  <c r="AA46" i="354"/>
  <c r="AF46" i="354"/>
  <c r="AH46" i="354"/>
  <c r="AJ46" i="354"/>
  <c r="M52" i="354"/>
  <c r="AL46" i="354"/>
  <c r="AM46" i="354"/>
  <c r="T36" i="354"/>
  <c r="AA52" i="354"/>
  <c r="T47" i="354"/>
  <c r="T37" i="354"/>
  <c r="X46" i="354"/>
  <c r="AA33" i="354"/>
  <c r="AL45" i="354"/>
  <c r="AH31" i="354"/>
  <c r="AJ45" i="354"/>
  <c r="Q47" i="354"/>
  <c r="R47" i="354"/>
  <c r="Q46" i="354"/>
  <c r="O45" i="354"/>
  <c r="R46" i="354"/>
  <c r="M50" i="354"/>
  <c r="S46" i="354"/>
  <c r="V47" i="354"/>
  <c r="S47" i="354"/>
  <c r="R45" i="354"/>
  <c r="X47" i="354"/>
  <c r="S45" i="354"/>
  <c r="Y47" i="354"/>
  <c r="M29" i="354"/>
  <c r="M37" i="354"/>
  <c r="T45" i="354"/>
  <c r="Y45" i="354"/>
  <c r="AE47" i="354"/>
  <c r="AA37" i="354"/>
  <c r="Z45" i="354"/>
  <c r="AC46" i="354"/>
  <c r="AF47" i="354"/>
  <c r="X45" i="354"/>
  <c r="AG47" i="354"/>
  <c r="T34" i="354"/>
  <c r="T51" i="354"/>
  <c r="AE46" i="354"/>
  <c r="AH47" i="354"/>
  <c r="AJ47" i="354"/>
  <c r="AH37" i="354"/>
  <c r="AL47" i="354"/>
  <c r="AM47" i="354"/>
  <c r="AH51" i="354"/>
  <c r="AH36" i="354"/>
  <c r="AH32" i="354"/>
  <c r="Z36" i="354"/>
  <c r="AH38" i="354"/>
  <c r="AN36" i="354"/>
  <c r="M54" i="354"/>
  <c r="AA36" i="354"/>
  <c r="M48" i="354"/>
  <c r="X38" i="354"/>
  <c r="M38" i="354"/>
  <c r="Y38" i="354"/>
  <c r="Z38" i="354"/>
  <c r="AC36" i="354"/>
  <c r="AE36" i="354"/>
  <c r="AF36" i="354"/>
  <c r="O38" i="354"/>
  <c r="AJ37" i="354"/>
  <c r="Q38" i="354"/>
  <c r="AL37" i="354"/>
  <c r="R38" i="354"/>
  <c r="AJ36" i="354"/>
  <c r="AM37" i="354"/>
  <c r="AL36" i="354"/>
  <c r="O37" i="354"/>
  <c r="O36" i="354"/>
  <c r="R37" i="354"/>
  <c r="AE31" i="354"/>
  <c r="S37" i="354"/>
  <c r="AE38" i="354"/>
  <c r="Q36" i="354"/>
  <c r="AF38" i="354"/>
  <c r="AG31" i="354"/>
  <c r="X37" i="354"/>
  <c r="Y37" i="354"/>
  <c r="AL38" i="354"/>
  <c r="X36" i="354"/>
  <c r="AM38" i="354"/>
  <c r="AC38" i="354"/>
  <c r="AF31" i="354"/>
  <c r="R36" i="354"/>
  <c r="V37" i="354"/>
  <c r="AJ38" i="354"/>
  <c r="V36" i="354"/>
  <c r="M49" i="354"/>
  <c r="T28" i="354"/>
  <c r="M40" i="354"/>
  <c r="AA43" i="354"/>
  <c r="A40" i="354"/>
  <c r="A41" i="354" s="1"/>
  <c r="A42" i="354" s="1"/>
  <c r="A43" i="354" s="1"/>
  <c r="AL48" i="354"/>
  <c r="O43" i="354"/>
  <c r="AN34" i="354"/>
  <c r="AH54" i="354"/>
  <c r="V52" i="354"/>
  <c r="Y50" i="354"/>
  <c r="AE41" i="354"/>
  <c r="AG41" i="354"/>
  <c r="AL33" i="354"/>
  <c r="AJ50" i="354"/>
  <c r="AL50" i="354"/>
  <c r="M53" i="354"/>
  <c r="V50" i="354"/>
  <c r="X52" i="354"/>
  <c r="AL29" i="354"/>
  <c r="Z52" i="354"/>
  <c r="AM50" i="354"/>
  <c r="X50" i="354"/>
  <c r="AF41" i="354"/>
  <c r="AM33" i="354"/>
  <c r="AN50" i="354"/>
  <c r="Q48" i="354"/>
  <c r="AC41" i="354"/>
  <c r="AA54" i="354"/>
  <c r="Q29" i="354"/>
  <c r="AN52" i="354"/>
  <c r="AF54" i="354"/>
  <c r="Q49" i="354"/>
  <c r="AG54" i="354"/>
  <c r="O42" i="354"/>
  <c r="AJ54" i="354"/>
  <c r="R29" i="354"/>
  <c r="X34" i="354"/>
  <c r="R42" i="354"/>
  <c r="X51" i="354"/>
  <c r="AM54" i="354"/>
  <c r="Z34" i="354"/>
  <c r="S42" i="354"/>
  <c r="Y51" i="354"/>
  <c r="AE43" i="354"/>
  <c r="R49" i="354"/>
  <c r="AF43" i="354"/>
  <c r="AG43" i="354"/>
  <c r="Q42" i="354"/>
  <c r="AL54" i="354"/>
  <c r="S29" i="354"/>
  <c r="Y34" i="354"/>
  <c r="AA34" i="354"/>
  <c r="T40" i="354"/>
  <c r="AH49" i="354"/>
  <c r="Z51" i="354"/>
  <c r="R53" i="354"/>
  <c r="X40" i="354"/>
  <c r="AG29" i="354"/>
  <c r="AE42" i="354"/>
  <c r="S48" i="354"/>
  <c r="AJ51" i="354"/>
  <c r="AH29" i="354"/>
  <c r="AJ34" i="354"/>
  <c r="AH40" i="354"/>
  <c r="AF42" i="354"/>
  <c r="T48" i="354"/>
  <c r="R50" i="354"/>
  <c r="AC53" i="354"/>
  <c r="AG42" i="354"/>
  <c r="AL51" i="354"/>
  <c r="M33" i="354"/>
  <c r="AL34" i="354"/>
  <c r="AH42" i="354"/>
  <c r="AM51" i="354"/>
  <c r="AE53" i="354"/>
  <c r="AE29" i="354"/>
  <c r="AM34" i="354"/>
  <c r="M41" i="354"/>
  <c r="AA48" i="354"/>
  <c r="AH53" i="354"/>
  <c r="AE34" i="354"/>
  <c r="M28" i="354"/>
  <c r="M31" i="354"/>
  <c r="AC48" i="354"/>
  <c r="AC29" i="354"/>
  <c r="AC34" i="354"/>
  <c r="AG32" i="354"/>
  <c r="AE48" i="354"/>
  <c r="Q43" i="354"/>
  <c r="AF48" i="354"/>
  <c r="Y41" i="354"/>
  <c r="R43" i="354"/>
  <c r="AE54" i="354"/>
  <c r="Y40" i="354"/>
  <c r="X53" i="354"/>
  <c r="AF29" i="354"/>
  <c r="AF34" i="354"/>
  <c r="R48" i="354"/>
  <c r="Y53" i="354"/>
  <c r="S43" i="354"/>
  <c r="AH48" i="354"/>
  <c r="O32" i="354"/>
  <c r="Q32" i="354"/>
  <c r="R32" i="354"/>
  <c r="Q31" i="354"/>
  <c r="R31" i="354"/>
  <c r="Q33" i="354"/>
  <c r="S31" i="354"/>
  <c r="R33" i="354"/>
  <c r="O28" i="354"/>
  <c r="Q28" i="354"/>
  <c r="S28" i="354"/>
  <c r="AN43" i="354"/>
  <c r="AL43" i="354"/>
  <c r="AM43" i="354"/>
  <c r="AJ43" i="354"/>
  <c r="Z42" i="354"/>
  <c r="X42" i="354"/>
  <c r="Y42" i="354"/>
  <c r="V42" i="354"/>
  <c r="AF40" i="354"/>
  <c r="AE40" i="354"/>
  <c r="AA40" i="354"/>
  <c r="AC40" i="354"/>
  <c r="S52" i="354"/>
  <c r="R52" i="354"/>
  <c r="O52" i="354"/>
  <c r="AH33" i="354"/>
  <c r="AN33" i="354"/>
  <c r="AC50" i="354"/>
  <c r="AE50" i="354"/>
  <c r="AG50" i="354"/>
  <c r="AF50" i="354"/>
  <c r="AA50" i="354"/>
  <c r="Z32" i="354"/>
  <c r="X32" i="354"/>
  <c r="Y32" i="354"/>
  <c r="AN29" i="354"/>
  <c r="AM29" i="354"/>
  <c r="V32" i="354"/>
  <c r="AH43" i="354"/>
  <c r="AG28" i="354"/>
  <c r="Y31" i="354"/>
  <c r="Z31" i="354"/>
  <c r="X31" i="354"/>
  <c r="V31" i="354"/>
  <c r="AJ32" i="354"/>
  <c r="Y49" i="354"/>
  <c r="X49" i="354"/>
  <c r="V49" i="354"/>
  <c r="AC28" i="354"/>
  <c r="Z49" i="354"/>
  <c r="AF28" i="354"/>
  <c r="S34" i="354"/>
  <c r="R34" i="354"/>
  <c r="O34" i="354"/>
  <c r="Q34" i="354"/>
  <c r="O41" i="354"/>
  <c r="S51" i="354"/>
  <c r="Q51" i="354"/>
  <c r="R51" i="354"/>
  <c r="O51" i="354"/>
  <c r="AN28" i="354"/>
  <c r="AL28" i="354"/>
  <c r="AM28" i="354"/>
  <c r="Q41" i="354"/>
  <c r="AG52" i="354"/>
  <c r="AE52" i="354"/>
  <c r="O54" i="354"/>
  <c r="AJ28" i="354"/>
  <c r="R41" i="354"/>
  <c r="AJ49" i="354"/>
  <c r="Q54" i="354"/>
  <c r="AL32" i="354"/>
  <c r="AL49" i="354"/>
  <c r="AF52" i="354"/>
  <c r="R54" i="354"/>
  <c r="AM32" i="354"/>
  <c r="AM49" i="354"/>
  <c r="Z54" i="354"/>
  <c r="Y54" i="354"/>
  <c r="V54" i="354"/>
  <c r="X54" i="354"/>
  <c r="V29" i="354"/>
  <c r="Z29" i="354"/>
  <c r="Y29" i="354"/>
  <c r="X29" i="354"/>
  <c r="T29" i="354"/>
  <c r="Q40" i="354"/>
  <c r="Z43" i="354"/>
  <c r="Y43" i="354"/>
  <c r="AL31" i="354"/>
  <c r="R40" i="354"/>
  <c r="V43" i="354"/>
  <c r="O53" i="354"/>
  <c r="AM31" i="354"/>
  <c r="Z33" i="354"/>
  <c r="Y33" i="354"/>
  <c r="T33" i="354"/>
  <c r="AJ48" i="354"/>
  <c r="AN31" i="354"/>
  <c r="V33" i="354"/>
  <c r="AL41" i="354"/>
  <c r="AJ41" i="354"/>
  <c r="AN41" i="354"/>
  <c r="AM41" i="354"/>
  <c r="AH41" i="354"/>
  <c r="X43" i="354"/>
  <c r="Q53" i="354"/>
  <c r="AM48" i="354"/>
  <c r="O40" i="354"/>
  <c r="O33" i="354"/>
  <c r="V53" i="354"/>
  <c r="V41" i="354"/>
  <c r="O50" i="354"/>
  <c r="V40" i="354"/>
  <c r="X41" i="354"/>
  <c r="O49" i="354"/>
  <c r="Q50" i="354"/>
  <c r="AA53" i="354"/>
  <c r="AF53" i="354"/>
  <c r="AJ42" i="354"/>
  <c r="V48" i="354"/>
  <c r="AC51" i="354"/>
  <c r="AM42" i="354"/>
  <c r="AF51" i="354"/>
  <c r="AJ40" i="354"/>
  <c r="AN42" i="354"/>
  <c r="AC49" i="354"/>
  <c r="AC32" i="354"/>
  <c r="AE33" i="354"/>
  <c r="AJ52" i="354"/>
  <c r="AL53" i="354"/>
  <c r="Y48" i="354"/>
  <c r="Z48" i="354"/>
  <c r="X28" i="354"/>
  <c r="AF33" i="354"/>
  <c r="AL40" i="354"/>
  <c r="AE49" i="354"/>
  <c r="AM53" i="354"/>
  <c r="AC33" i="354"/>
  <c r="AJ53" i="354"/>
  <c r="Y28" i="354"/>
  <c r="AE32" i="354"/>
  <c r="AM40" i="354"/>
  <c r="AF49" i="354"/>
  <c r="AL52" i="354"/>
  <c r="AE51" i="354"/>
  <c r="V28" i="354"/>
  <c r="AL68" i="351"/>
  <c r="AC40" i="350"/>
  <c r="AM68" i="351"/>
  <c r="Y71" i="347"/>
  <c r="Z71" i="347"/>
  <c r="AL65" i="347"/>
  <c r="Y68" i="347"/>
  <c r="S50" i="349"/>
  <c r="AE59" i="351"/>
  <c r="AC69" i="351"/>
  <c r="AH70" i="353"/>
  <c r="AN68" i="351"/>
  <c r="Z68" i="347"/>
  <c r="AL49" i="349"/>
  <c r="AF59" i="351"/>
  <c r="AG59" i="351"/>
  <c r="AM62" i="351"/>
  <c r="AF69" i="351"/>
  <c r="AA53" i="347"/>
  <c r="AC66" i="347"/>
  <c r="AA64" i="347"/>
  <c r="S55" i="349"/>
  <c r="AN62" i="351"/>
  <c r="Y50" i="352"/>
  <c r="Q56" i="350"/>
  <c r="AH66" i="347"/>
  <c r="Q60" i="351"/>
  <c r="AN66" i="347"/>
  <c r="Z46" i="350"/>
  <c r="S59" i="347"/>
  <c r="AE71" i="349"/>
  <c r="AM50" i="350"/>
  <c r="Z64" i="350"/>
  <c r="Q53" i="351"/>
  <c r="AA57" i="350"/>
  <c r="AH61" i="353"/>
  <c r="Q61" i="353"/>
  <c r="AA64" i="353"/>
  <c r="R61" i="353"/>
  <c r="S61" i="353"/>
  <c r="Z70" i="353"/>
  <c r="AA70" i="353"/>
  <c r="Q71" i="353"/>
  <c r="AJ61" i="353"/>
  <c r="R71" i="353"/>
  <c r="M61" i="353"/>
  <c r="AG61" i="353"/>
  <c r="S69" i="353"/>
  <c r="AA61" i="353"/>
  <c r="AC61" i="353"/>
  <c r="V61" i="353"/>
  <c r="AL61" i="353"/>
  <c r="AA69" i="353"/>
  <c r="M71" i="353"/>
  <c r="Z71" i="353"/>
  <c r="AE61" i="353"/>
  <c r="AM61" i="353"/>
  <c r="AA71" i="353"/>
  <c r="AC70" i="353"/>
  <c r="AL70" i="353"/>
  <c r="V70" i="353"/>
  <c r="AM70" i="353"/>
  <c r="T71" i="353"/>
  <c r="AG71" i="353"/>
  <c r="M69" i="353"/>
  <c r="AE70" i="353"/>
  <c r="AN70" i="353"/>
  <c r="AH71" i="353"/>
  <c r="X70" i="353"/>
  <c r="AF70" i="353"/>
  <c r="AA63" i="353"/>
  <c r="Y70" i="353"/>
  <c r="Y71" i="353"/>
  <c r="Q70" i="353"/>
  <c r="Q62" i="353"/>
  <c r="O69" i="353"/>
  <c r="AE69" i="353"/>
  <c r="AM69" i="353"/>
  <c r="R70" i="353"/>
  <c r="V69" i="353"/>
  <c r="X69" i="353"/>
  <c r="AF69" i="353"/>
  <c r="AN69" i="353"/>
  <c r="S70" i="353"/>
  <c r="V71" i="353"/>
  <c r="AL71" i="353"/>
  <c r="AJ69" i="353"/>
  <c r="AL69" i="353"/>
  <c r="AJ71" i="353"/>
  <c r="AC71" i="353"/>
  <c r="AE64" i="353"/>
  <c r="Q69" i="353"/>
  <c r="Y69" i="353"/>
  <c r="AG69" i="353"/>
  <c r="AE71" i="353"/>
  <c r="AM71" i="353"/>
  <c r="O70" i="353"/>
  <c r="AF62" i="353"/>
  <c r="AA62" i="353"/>
  <c r="T63" i="353"/>
  <c r="AF64" i="353"/>
  <c r="V64" i="353"/>
  <c r="AG64" i="353"/>
  <c r="AN62" i="353"/>
  <c r="X64" i="353"/>
  <c r="Z62" i="353"/>
  <c r="Y64" i="353"/>
  <c r="S62" i="353"/>
  <c r="S63" i="353"/>
  <c r="V62" i="353"/>
  <c r="AG62" i="353"/>
  <c r="AL64" i="353"/>
  <c r="X62" i="353"/>
  <c r="V63" i="353"/>
  <c r="AM64" i="353"/>
  <c r="Y62" i="353"/>
  <c r="AN64" i="353"/>
  <c r="AJ63" i="353"/>
  <c r="R62" i="353"/>
  <c r="AH62" i="353"/>
  <c r="M63" i="353"/>
  <c r="AC63" i="353"/>
  <c r="AL63" i="353"/>
  <c r="Q64" i="353"/>
  <c r="AJ62" i="353"/>
  <c r="O63" i="353"/>
  <c r="AE63" i="353"/>
  <c r="AM63" i="353"/>
  <c r="R64" i="353"/>
  <c r="Z64" i="353"/>
  <c r="AH64" i="353"/>
  <c r="M62" i="353"/>
  <c r="AC62" i="353"/>
  <c r="X63" i="353"/>
  <c r="AF63" i="353"/>
  <c r="AN63" i="353"/>
  <c r="S64" i="353"/>
  <c r="AL62" i="353"/>
  <c r="Q63" i="353"/>
  <c r="Y63" i="353"/>
  <c r="O64" i="353"/>
  <c r="AA59" i="353"/>
  <c r="AE59" i="353"/>
  <c r="S59" i="353"/>
  <c r="AF59" i="353"/>
  <c r="AC59" i="353"/>
  <c r="X59" i="353"/>
  <c r="Y59" i="353"/>
  <c r="M59" i="353"/>
  <c r="Z59" i="353"/>
  <c r="AH59" i="353"/>
  <c r="Y67" i="353"/>
  <c r="X67" i="353"/>
  <c r="O59" i="353"/>
  <c r="Q59" i="353"/>
  <c r="T59" i="353"/>
  <c r="AJ59" i="353"/>
  <c r="AL59" i="353"/>
  <c r="AM59" i="353"/>
  <c r="V65" i="353"/>
  <c r="S65" i="353"/>
  <c r="T65" i="353"/>
  <c r="Z65" i="353"/>
  <c r="R65" i="353"/>
  <c r="Y65" i="353"/>
  <c r="Q65" i="353"/>
  <c r="AJ67" i="353"/>
  <c r="V67" i="353"/>
  <c r="AH65" i="353"/>
  <c r="AG65" i="353"/>
  <c r="T67" i="353"/>
  <c r="AA65" i="353"/>
  <c r="AH67" i="353"/>
  <c r="AN65" i="353"/>
  <c r="AF65" i="353"/>
  <c r="AG67" i="353"/>
  <c r="AM65" i="353"/>
  <c r="AE65" i="353"/>
  <c r="O65" i="353"/>
  <c r="AN67" i="353"/>
  <c r="AL65" i="353"/>
  <c r="AM67" i="353"/>
  <c r="R67" i="353"/>
  <c r="Q67" i="353"/>
  <c r="AF67" i="353"/>
  <c r="AE67" i="353"/>
  <c r="O67" i="353"/>
  <c r="AA58" i="353"/>
  <c r="AC67" i="353"/>
  <c r="M67" i="353"/>
  <c r="AL56" i="353"/>
  <c r="V55" i="353"/>
  <c r="AM56" i="353"/>
  <c r="T58" i="353"/>
  <c r="S58" i="353"/>
  <c r="AA55" i="353"/>
  <c r="AG57" i="353"/>
  <c r="V57" i="353"/>
  <c r="X57" i="353"/>
  <c r="Z57" i="353"/>
  <c r="AC56" i="353"/>
  <c r="AJ57" i="353"/>
  <c r="Z55" i="353"/>
  <c r="M56" i="353"/>
  <c r="AN56" i="353"/>
  <c r="Y57" i="353"/>
  <c r="AE56" i="353"/>
  <c r="AN57" i="353"/>
  <c r="AF56" i="353"/>
  <c r="R55" i="353"/>
  <c r="AC55" i="353"/>
  <c r="AG56" i="353"/>
  <c r="O58" i="353"/>
  <c r="S55" i="353"/>
  <c r="AF57" i="353"/>
  <c r="AH55" i="353"/>
  <c r="Q57" i="353"/>
  <c r="R57" i="353"/>
  <c r="S57" i="353"/>
  <c r="T55" i="353"/>
  <c r="AJ55" i="353"/>
  <c r="O56" i="353"/>
  <c r="AH57" i="353"/>
  <c r="M58" i="353"/>
  <c r="AC58" i="353"/>
  <c r="AJ58" i="353"/>
  <c r="M55" i="353"/>
  <c r="X56" i="353"/>
  <c r="AA57" i="353"/>
  <c r="V58" i="353"/>
  <c r="AL58" i="353"/>
  <c r="AL55" i="353"/>
  <c r="Q56" i="353"/>
  <c r="Y56" i="353"/>
  <c r="AE58" i="353"/>
  <c r="AM58" i="353"/>
  <c r="O55" i="353"/>
  <c r="AE55" i="353"/>
  <c r="AM55" i="353"/>
  <c r="R56" i="353"/>
  <c r="Z56" i="353"/>
  <c r="AH56" i="353"/>
  <c r="M57" i="353"/>
  <c r="AC57" i="353"/>
  <c r="X58" i="353"/>
  <c r="AF58" i="353"/>
  <c r="AN58" i="353"/>
  <c r="X55" i="353"/>
  <c r="AF55" i="353"/>
  <c r="AL57" i="353"/>
  <c r="Q58" i="353"/>
  <c r="Y58" i="353"/>
  <c r="V56" i="353"/>
  <c r="AA42" i="353"/>
  <c r="AH41" i="353"/>
  <c r="M42" i="353"/>
  <c r="X37" i="353"/>
  <c r="Y50" i="353"/>
  <c r="AH31" i="353"/>
  <c r="Z37" i="353"/>
  <c r="Z50" i="353"/>
  <c r="AA46" i="353"/>
  <c r="T48" i="353"/>
  <c r="AA50" i="353"/>
  <c r="Q52" i="353"/>
  <c r="AA48" i="353"/>
  <c r="T50" i="353"/>
  <c r="AA52" i="353"/>
  <c r="M33" i="353"/>
  <c r="Y49" i="353"/>
  <c r="M51" i="353"/>
  <c r="Q50" i="353"/>
  <c r="S50" i="353"/>
  <c r="X32" i="353"/>
  <c r="AM45" i="353"/>
  <c r="V49" i="353"/>
  <c r="AG49" i="353"/>
  <c r="AG50" i="353"/>
  <c r="Q53" i="353"/>
  <c r="Z42" i="353"/>
  <c r="Z53" i="353"/>
  <c r="R50" i="353"/>
  <c r="Y32" i="353"/>
  <c r="AN45" i="353"/>
  <c r="R53" i="353"/>
  <c r="Q41" i="353"/>
  <c r="AL45" i="353"/>
  <c r="R41" i="353"/>
  <c r="AE49" i="353"/>
  <c r="Z32" i="353"/>
  <c r="AA41" i="353"/>
  <c r="X49" i="353"/>
  <c r="S53" i="353"/>
  <c r="O41" i="353"/>
  <c r="AA49" i="353"/>
  <c r="AC53" i="353"/>
  <c r="S48" i="353"/>
  <c r="AC52" i="353"/>
  <c r="AL52" i="353"/>
  <c r="AA32" i="353"/>
  <c r="V41" i="353"/>
  <c r="AE41" i="353"/>
  <c r="AL49" i="353"/>
  <c r="AJ51" i="353"/>
  <c r="V52" i="353"/>
  <c r="AM52" i="353"/>
  <c r="AF53" i="353"/>
  <c r="AF41" i="353"/>
  <c r="T42" i="353"/>
  <c r="AG42" i="353"/>
  <c r="AC49" i="353"/>
  <c r="AM49" i="353"/>
  <c r="AE52" i="353"/>
  <c r="AN52" i="353"/>
  <c r="AG53" i="353"/>
  <c r="X41" i="353"/>
  <c r="AG41" i="353"/>
  <c r="AN49" i="353"/>
  <c r="V50" i="353"/>
  <c r="AF50" i="353"/>
  <c r="T51" i="353"/>
  <c r="AL51" i="353"/>
  <c r="X52" i="353"/>
  <c r="AF52" i="353"/>
  <c r="M53" i="353"/>
  <c r="Y53" i="353"/>
  <c r="AH53" i="353"/>
  <c r="Y41" i="353"/>
  <c r="Y52" i="353"/>
  <c r="Z46" i="353"/>
  <c r="Z41" i="353"/>
  <c r="Y42" i="353"/>
  <c r="M48" i="353"/>
  <c r="AH50" i="353"/>
  <c r="O52" i="353"/>
  <c r="Z52" i="353"/>
  <c r="AH52" i="353"/>
  <c r="AA53" i="353"/>
  <c r="AJ48" i="353"/>
  <c r="AG31" i="353"/>
  <c r="Y37" i="353"/>
  <c r="M44" i="353"/>
  <c r="AH42" i="353"/>
  <c r="R48" i="353"/>
  <c r="Z48" i="353"/>
  <c r="AH48" i="353"/>
  <c r="M49" i="353"/>
  <c r="AN50" i="353"/>
  <c r="S51" i="353"/>
  <c r="AA51" i="353"/>
  <c r="AC48" i="353"/>
  <c r="V51" i="353"/>
  <c r="T53" i="353"/>
  <c r="AJ53" i="353"/>
  <c r="AC51" i="353"/>
  <c r="Q42" i="353"/>
  <c r="V48" i="353"/>
  <c r="AL48" i="353"/>
  <c r="Q49" i="353"/>
  <c r="AJ50" i="353"/>
  <c r="O51" i="353"/>
  <c r="AE51" i="353"/>
  <c r="AM51" i="353"/>
  <c r="R52" i="353"/>
  <c r="AA44" i="353"/>
  <c r="AL41" i="353"/>
  <c r="R42" i="353"/>
  <c r="O48" i="353"/>
  <c r="AE48" i="353"/>
  <c r="AM48" i="353"/>
  <c r="R49" i="353"/>
  <c r="Z49" i="353"/>
  <c r="AH49" i="353"/>
  <c r="M50" i="353"/>
  <c r="AC50" i="353"/>
  <c r="X51" i="353"/>
  <c r="AF51" i="353"/>
  <c r="AN51" i="353"/>
  <c r="S52" i="353"/>
  <c r="V53" i="353"/>
  <c r="AL53" i="353"/>
  <c r="O49" i="353"/>
  <c r="T32" i="353"/>
  <c r="AA34" i="353"/>
  <c r="AL38" i="353"/>
  <c r="AM41" i="353"/>
  <c r="S42" i="353"/>
  <c r="X48" i="353"/>
  <c r="AF48" i="353"/>
  <c r="AL50" i="353"/>
  <c r="Q51" i="353"/>
  <c r="Y51" i="353"/>
  <c r="AM53" i="353"/>
  <c r="A41" i="353"/>
  <c r="A42" i="353" s="1"/>
  <c r="AN41" i="353"/>
  <c r="AJ42" i="353"/>
  <c r="S41" i="353"/>
  <c r="AC42" i="353"/>
  <c r="V42" i="353"/>
  <c r="AL42" i="353"/>
  <c r="AE42" i="353"/>
  <c r="AM42" i="353"/>
  <c r="AL28" i="353"/>
  <c r="M38" i="353"/>
  <c r="AJ38" i="353"/>
  <c r="T44" i="353"/>
  <c r="AJ36" i="353"/>
  <c r="Z44" i="353"/>
  <c r="T29" i="353"/>
  <c r="AH46" i="353"/>
  <c r="AJ28" i="353"/>
  <c r="R46" i="353"/>
  <c r="AM32" i="353"/>
  <c r="V45" i="353"/>
  <c r="AN32" i="353"/>
  <c r="Z34" i="353"/>
  <c r="AL36" i="353"/>
  <c r="AC72" i="353"/>
  <c r="AM36" i="353"/>
  <c r="X39" i="353"/>
  <c r="Q72" i="353"/>
  <c r="AE72" i="353"/>
  <c r="R44" i="353"/>
  <c r="V39" i="353"/>
  <c r="O72" i="353"/>
  <c r="AA29" i="353"/>
  <c r="T38" i="353"/>
  <c r="R72" i="353"/>
  <c r="AF72" i="353"/>
  <c r="S44" i="353"/>
  <c r="Q46" i="353"/>
  <c r="AG46" i="353"/>
  <c r="AG38" i="353"/>
  <c r="AN33" i="353"/>
  <c r="AF37" i="353"/>
  <c r="S72" i="353"/>
  <c r="AG72" i="353"/>
  <c r="AH32" i="353"/>
  <c r="T33" i="353"/>
  <c r="AH36" i="353"/>
  <c r="AH37" i="353"/>
  <c r="AA45" i="353"/>
  <c r="AC45" i="353"/>
  <c r="AE45" i="353"/>
  <c r="AF45" i="353"/>
  <c r="S46" i="353"/>
  <c r="T46" i="353"/>
  <c r="Y46" i="353"/>
  <c r="S29" i="353"/>
  <c r="AG28" i="353"/>
  <c r="T28" i="353"/>
  <c r="AJ44" i="353"/>
  <c r="R28" i="353"/>
  <c r="AN31" i="353"/>
  <c r="AL33" i="353"/>
  <c r="X34" i="353"/>
  <c r="AH44" i="353"/>
  <c r="M45" i="353"/>
  <c r="AG33" i="353"/>
  <c r="AC44" i="353"/>
  <c r="X45" i="353"/>
  <c r="AJ46" i="353"/>
  <c r="O45" i="353"/>
  <c r="M28" i="353"/>
  <c r="AN28" i="353"/>
  <c r="X29" i="353"/>
  <c r="AJ31" i="353"/>
  <c r="AF32" i="353"/>
  <c r="AH33" i="353"/>
  <c r="T34" i="353"/>
  <c r="AA37" i="353"/>
  <c r="AM37" i="353"/>
  <c r="AN38" i="353"/>
  <c r="Z39" i="353"/>
  <c r="V44" i="353"/>
  <c r="AL44" i="353"/>
  <c r="Q45" i="353"/>
  <c r="Y45" i="353"/>
  <c r="M46" i="353"/>
  <c r="AC46" i="353"/>
  <c r="Z29" i="353"/>
  <c r="R33" i="353"/>
  <c r="AG36" i="353"/>
  <c r="AN37" i="353"/>
  <c r="AA39" i="353"/>
  <c r="O44" i="353"/>
  <c r="AE44" i="353"/>
  <c r="AM44" i="353"/>
  <c r="R45" i="353"/>
  <c r="Z45" i="353"/>
  <c r="AH45" i="353"/>
  <c r="V46" i="353"/>
  <c r="AL46" i="353"/>
  <c r="AL31" i="353"/>
  <c r="AJ33" i="353"/>
  <c r="V34" i="353"/>
  <c r="X44" i="353"/>
  <c r="AF44" i="353"/>
  <c r="AE46" i="353"/>
  <c r="AM46" i="353"/>
  <c r="Q28" i="353"/>
  <c r="AH28" i="353"/>
  <c r="AE37" i="353"/>
  <c r="AH38" i="353"/>
  <c r="T39" i="353"/>
  <c r="Q38" i="353"/>
  <c r="S39" i="353"/>
  <c r="R38" i="353"/>
  <c r="Q33" i="353"/>
  <c r="S34" i="353"/>
  <c r="O32" i="353"/>
  <c r="O37" i="353"/>
  <c r="R32" i="353"/>
  <c r="R37" i="353"/>
  <c r="S32" i="353"/>
  <c r="S37" i="353"/>
  <c r="Y28" i="353"/>
  <c r="AC31" i="353"/>
  <c r="AC36" i="353"/>
  <c r="T37" i="353"/>
  <c r="Z28" i="353"/>
  <c r="V29" i="353"/>
  <c r="Y33" i="353"/>
  <c r="Y38" i="353"/>
  <c r="M31" i="353"/>
  <c r="AF31" i="353"/>
  <c r="AE32" i="353"/>
  <c r="Z33" i="353"/>
  <c r="M36" i="353"/>
  <c r="AF36" i="353"/>
  <c r="Z38" i="353"/>
  <c r="AJ29" i="353"/>
  <c r="AJ34" i="353"/>
  <c r="V36" i="353"/>
  <c r="AJ39" i="353"/>
  <c r="V72" i="353"/>
  <c r="T72" i="353"/>
  <c r="Z72" i="353"/>
  <c r="S28" i="353"/>
  <c r="AA28" i="353"/>
  <c r="M29" i="353"/>
  <c r="AC29" i="353"/>
  <c r="O31" i="353"/>
  <c r="AE31" i="353"/>
  <c r="Q32" i="353"/>
  <c r="AG32" i="353"/>
  <c r="S33" i="353"/>
  <c r="AA33" i="353"/>
  <c r="M34" i="353"/>
  <c r="AC34" i="353"/>
  <c r="O36" i="353"/>
  <c r="AE36" i="353"/>
  <c r="Q37" i="353"/>
  <c r="AG37" i="353"/>
  <c r="S38" i="353"/>
  <c r="AA38" i="353"/>
  <c r="M39" i="353"/>
  <c r="AC39" i="353"/>
  <c r="X36" i="353"/>
  <c r="AL39" i="353"/>
  <c r="AC28" i="353"/>
  <c r="O29" i="353"/>
  <c r="AE29" i="353"/>
  <c r="AM29" i="353"/>
  <c r="Q31" i="353"/>
  <c r="Y31" i="353"/>
  <c r="AC33" i="353"/>
  <c r="O34" i="353"/>
  <c r="AE34" i="353"/>
  <c r="AM34" i="353"/>
  <c r="Q36" i="353"/>
  <c r="Y36" i="353"/>
  <c r="AC38" i="353"/>
  <c r="O39" i="353"/>
  <c r="AE39" i="353"/>
  <c r="AM39" i="353"/>
  <c r="Y72" i="353"/>
  <c r="AL72" i="353"/>
  <c r="AJ72" i="353"/>
  <c r="AH72" i="353"/>
  <c r="X72" i="353"/>
  <c r="V28" i="353"/>
  <c r="AF29" i="353"/>
  <c r="AN29" i="353"/>
  <c r="R31" i="353"/>
  <c r="Z31" i="353"/>
  <c r="AJ32" i="353"/>
  <c r="V33" i="353"/>
  <c r="AF34" i="353"/>
  <c r="AN34" i="353"/>
  <c r="R36" i="353"/>
  <c r="Z36" i="353"/>
  <c r="AJ37" i="353"/>
  <c r="V38" i="353"/>
  <c r="AF39" i="353"/>
  <c r="AN39" i="353"/>
  <c r="X31" i="353"/>
  <c r="AE28" i="353"/>
  <c r="Q29" i="353"/>
  <c r="AE33" i="353"/>
  <c r="Q34" i="353"/>
  <c r="AE38" i="353"/>
  <c r="Q39" i="353"/>
  <c r="AM72" i="353"/>
  <c r="V31" i="353"/>
  <c r="AL29" i="353"/>
  <c r="AL34" i="353"/>
  <c r="AN72" i="353"/>
  <c r="Y47" i="350"/>
  <c r="AN60" i="351"/>
  <c r="O58" i="347"/>
  <c r="S63" i="347"/>
  <c r="AL66" i="347"/>
  <c r="T69" i="347"/>
  <c r="X71" i="347"/>
  <c r="AN71" i="347"/>
  <c r="R55" i="349"/>
  <c r="Z46" i="349"/>
  <c r="M34" i="350"/>
  <c r="AH38" i="350"/>
  <c r="T57" i="350"/>
  <c r="Y63" i="350"/>
  <c r="AG62" i="351"/>
  <c r="AJ70" i="351"/>
  <c r="X71" i="351"/>
  <c r="AA47" i="349"/>
  <c r="AA63" i="350"/>
  <c r="AF40" i="351"/>
  <c r="Y43" i="351"/>
  <c r="AC59" i="351"/>
  <c r="AC60" i="351"/>
  <c r="AA69" i="351"/>
  <c r="Y71" i="351"/>
  <c r="M60" i="347"/>
  <c r="AA43" i="350"/>
  <c r="AH60" i="350"/>
  <c r="AA50" i="351"/>
  <c r="AA61" i="351"/>
  <c r="M52" i="352"/>
  <c r="AA50" i="352"/>
  <c r="M63" i="347"/>
  <c r="AA68" i="347"/>
  <c r="O69" i="347"/>
  <c r="T59" i="350"/>
  <c r="AJ60" i="350"/>
  <c r="AA61" i="350"/>
  <c r="T63" i="350"/>
  <c r="AH63" i="350"/>
  <c r="Z65" i="347"/>
  <c r="Y34" i="351"/>
  <c r="AF50" i="351"/>
  <c r="Y72" i="351"/>
  <c r="Z67" i="347"/>
  <c r="R69" i="347"/>
  <c r="AF69" i="347"/>
  <c r="Q71" i="349"/>
  <c r="AG79" i="349"/>
  <c r="AG55" i="349"/>
  <c r="Z85" i="349"/>
  <c r="AL47" i="349"/>
  <c r="AG48" i="349"/>
  <c r="AA47" i="350"/>
  <c r="AL53" i="350"/>
  <c r="X56" i="350"/>
  <c r="V63" i="350"/>
  <c r="AA40" i="351"/>
  <c r="T43" i="351"/>
  <c r="AG50" i="351"/>
  <c r="Z60" i="351"/>
  <c r="AE62" i="351"/>
  <c r="AG69" i="351"/>
  <c r="V71" i="351"/>
  <c r="AG71" i="351"/>
  <c r="Z72" i="351"/>
  <c r="AF63" i="347"/>
  <c r="R63" i="347"/>
  <c r="X66" i="347"/>
  <c r="S69" i="347"/>
  <c r="AC70" i="347"/>
  <c r="AM71" i="347"/>
  <c r="AC64" i="347"/>
  <c r="AE70" i="349"/>
  <c r="AN47" i="349"/>
  <c r="AL54" i="350"/>
  <c r="Z56" i="350"/>
  <c r="AM63" i="350"/>
  <c r="AF62" i="351"/>
  <c r="AA72" i="351"/>
  <c r="T52" i="352"/>
  <c r="O49" i="352"/>
  <c r="AA49" i="352"/>
  <c r="T50" i="352"/>
  <c r="Z49" i="352"/>
  <c r="Z54" i="352"/>
  <c r="Q50" i="352"/>
  <c r="AF53" i="352"/>
  <c r="Q49" i="352"/>
  <c r="R50" i="352"/>
  <c r="V53" i="352"/>
  <c r="Z45" i="352"/>
  <c r="R49" i="352"/>
  <c r="T53" i="352"/>
  <c r="T49" i="352"/>
  <c r="AM49" i="352"/>
  <c r="S50" i="352"/>
  <c r="V49" i="352"/>
  <c r="AE49" i="352"/>
  <c r="AN49" i="352"/>
  <c r="AG50" i="352"/>
  <c r="AF49" i="352"/>
  <c r="AH50" i="352"/>
  <c r="X49" i="352"/>
  <c r="AG49" i="352"/>
  <c r="M50" i="352"/>
  <c r="AH49" i="352"/>
  <c r="AJ50" i="352"/>
  <c r="S49" i="352"/>
  <c r="AC50" i="352"/>
  <c r="V50" i="352"/>
  <c r="AL50" i="352"/>
  <c r="AE50" i="352"/>
  <c r="AM50" i="352"/>
  <c r="AA54" i="352"/>
  <c r="AL52" i="352"/>
  <c r="Y53" i="352"/>
  <c r="O53" i="352"/>
  <c r="AE53" i="352"/>
  <c r="Y54" i="352"/>
  <c r="T45" i="352"/>
  <c r="AH46" i="352"/>
  <c r="X53" i="352"/>
  <c r="AG53" i="352"/>
  <c r="Q54" i="352"/>
  <c r="Q46" i="352"/>
  <c r="R54" i="352"/>
  <c r="AE44" i="352"/>
  <c r="V45" i="352"/>
  <c r="AJ45" i="352"/>
  <c r="R46" i="352"/>
  <c r="S54" i="352"/>
  <c r="AG54" i="352"/>
  <c r="AG44" i="352"/>
  <c r="S46" i="352"/>
  <c r="AM46" i="352"/>
  <c r="Q53" i="352"/>
  <c r="AA53" i="352"/>
  <c r="AL53" i="352"/>
  <c r="AH54" i="352"/>
  <c r="X45" i="352"/>
  <c r="AL45" i="352"/>
  <c r="AM53" i="352"/>
  <c r="O46" i="352"/>
  <c r="AJ52" i="352"/>
  <c r="AN53" i="352"/>
  <c r="T44" i="352"/>
  <c r="AA46" i="352"/>
  <c r="S52" i="352"/>
  <c r="AA52" i="352"/>
  <c r="V52" i="352"/>
  <c r="T54" i="352"/>
  <c r="AJ54" i="352"/>
  <c r="O44" i="352"/>
  <c r="Y44" i="352"/>
  <c r="AM45" i="352"/>
  <c r="AE46" i="352"/>
  <c r="O52" i="352"/>
  <c r="AE52" i="352"/>
  <c r="AM52" i="352"/>
  <c r="R53" i="352"/>
  <c r="AH53" i="352"/>
  <c r="M54" i="352"/>
  <c r="AC54" i="352"/>
  <c r="V44" i="352"/>
  <c r="AA44" i="352"/>
  <c r="AN45" i="352"/>
  <c r="AG46" i="352"/>
  <c r="X52" i="352"/>
  <c r="AF52" i="352"/>
  <c r="AN52" i="352"/>
  <c r="S53" i="352"/>
  <c r="V54" i="352"/>
  <c r="AL54" i="352"/>
  <c r="AC46" i="352"/>
  <c r="Q44" i="352"/>
  <c r="Q52" i="352"/>
  <c r="Y52" i="352"/>
  <c r="AG52" i="352"/>
  <c r="AE54" i="352"/>
  <c r="AM54" i="352"/>
  <c r="S44" i="352"/>
  <c r="Y46" i="352"/>
  <c r="AJ44" i="352"/>
  <c r="O45" i="352"/>
  <c r="AE45" i="352"/>
  <c r="Z46" i="352"/>
  <c r="M44" i="352"/>
  <c r="AC44" i="352"/>
  <c r="AF45" i="352"/>
  <c r="AL44" i="352"/>
  <c r="Q45" i="352"/>
  <c r="AG45" i="352"/>
  <c r="T46" i="352"/>
  <c r="AJ46" i="352"/>
  <c r="AM44" i="352"/>
  <c r="R45" i="352"/>
  <c r="X44" i="352"/>
  <c r="AN44" i="352"/>
  <c r="S45" i="352"/>
  <c r="AA45" i="352"/>
  <c r="V46" i="352"/>
  <c r="AL46" i="352"/>
  <c r="AA38" i="352"/>
  <c r="Z36" i="352"/>
  <c r="AA40" i="352"/>
  <c r="AA36" i="352"/>
  <c r="M55" i="352"/>
  <c r="M36" i="352"/>
  <c r="S38" i="352"/>
  <c r="AH36" i="352"/>
  <c r="AE37" i="352"/>
  <c r="AF37" i="352"/>
  <c r="Q38" i="352"/>
  <c r="AG37" i="352"/>
  <c r="R38" i="352"/>
  <c r="AG33" i="352"/>
  <c r="AA37" i="352"/>
  <c r="AC38" i="352"/>
  <c r="R36" i="352"/>
  <c r="S36" i="352"/>
  <c r="AG38" i="352"/>
  <c r="T36" i="352"/>
  <c r="AL37" i="352"/>
  <c r="AH38" i="352"/>
  <c r="AM37" i="352"/>
  <c r="M38" i="352"/>
  <c r="Y38" i="352"/>
  <c r="M37" i="352"/>
  <c r="AN37" i="352"/>
  <c r="Z38" i="352"/>
  <c r="Z31" i="352"/>
  <c r="AC42" i="352"/>
  <c r="AJ36" i="352"/>
  <c r="O37" i="352"/>
  <c r="Q55" i="352"/>
  <c r="AC36" i="352"/>
  <c r="X37" i="352"/>
  <c r="T38" i="352"/>
  <c r="AJ38" i="352"/>
  <c r="V37" i="352"/>
  <c r="AC33" i="352"/>
  <c r="R55" i="352"/>
  <c r="V36" i="352"/>
  <c r="AL36" i="352"/>
  <c r="Q37" i="352"/>
  <c r="Y37" i="352"/>
  <c r="AM29" i="352"/>
  <c r="O36" i="352"/>
  <c r="AE36" i="352"/>
  <c r="AM36" i="352"/>
  <c r="R37" i="352"/>
  <c r="Z37" i="352"/>
  <c r="AH37" i="352"/>
  <c r="V38" i="352"/>
  <c r="AL38" i="352"/>
  <c r="R29" i="352"/>
  <c r="AE33" i="352"/>
  <c r="X36" i="352"/>
  <c r="AF36" i="352"/>
  <c r="AE38" i="352"/>
  <c r="AM38" i="352"/>
  <c r="AF33" i="352"/>
  <c r="AA39" i="352"/>
  <c r="AC29" i="352"/>
  <c r="O39" i="352"/>
  <c r="AA28" i="352"/>
  <c r="R31" i="352"/>
  <c r="AA32" i="352"/>
  <c r="AA34" i="352"/>
  <c r="AC40" i="352"/>
  <c r="AA41" i="352"/>
  <c r="AM42" i="352"/>
  <c r="AG47" i="352"/>
  <c r="AA48" i="352"/>
  <c r="AA55" i="352"/>
  <c r="AN55" i="352"/>
  <c r="S29" i="352"/>
  <c r="T31" i="352"/>
  <c r="AC32" i="352"/>
  <c r="Y42" i="352"/>
  <c r="AC55" i="352"/>
  <c r="S31" i="352"/>
  <c r="M28" i="352"/>
  <c r="S40" i="352"/>
  <c r="M48" i="352"/>
  <c r="AG29" i="352"/>
  <c r="Q39" i="352"/>
  <c r="AG32" i="352"/>
  <c r="AE55" i="352"/>
  <c r="AM28" i="352"/>
  <c r="Z29" i="352"/>
  <c r="AN29" i="352"/>
  <c r="Y31" i="352"/>
  <c r="S32" i="352"/>
  <c r="Q34" i="352"/>
  <c r="M39" i="352"/>
  <c r="AM41" i="352"/>
  <c r="AA47" i="352"/>
  <c r="AG55" i="352"/>
  <c r="O41" i="352"/>
  <c r="M47" i="352"/>
  <c r="R47" i="352"/>
  <c r="R39" i="352"/>
  <c r="Q42" i="352"/>
  <c r="S47" i="352"/>
  <c r="Y29" i="352"/>
  <c r="O34" i="352"/>
  <c r="R42" i="352"/>
  <c r="T47" i="352"/>
  <c r="S42" i="352"/>
  <c r="Q29" i="352"/>
  <c r="Q31" i="352"/>
  <c r="AA31" i="352"/>
  <c r="S33" i="352"/>
  <c r="Z34" i="352"/>
  <c r="AH34" i="352"/>
  <c r="Z39" i="352"/>
  <c r="AC28" i="352"/>
  <c r="AE29" i="352"/>
  <c r="AG31" i="352"/>
  <c r="R34" i="352"/>
  <c r="AC34" i="352"/>
  <c r="AM34" i="352"/>
  <c r="M41" i="352"/>
  <c r="AC41" i="352"/>
  <c r="AN41" i="352"/>
  <c r="AE42" i="352"/>
  <c r="AC48" i="352"/>
  <c r="S55" i="352"/>
  <c r="O28" i="352"/>
  <c r="M29" i="352"/>
  <c r="AF29" i="352"/>
  <c r="M31" i="352"/>
  <c r="M33" i="352"/>
  <c r="AM33" i="352"/>
  <c r="S34" i="352"/>
  <c r="AN34" i="352"/>
  <c r="T39" i="352"/>
  <c r="AG39" i="352"/>
  <c r="M42" i="352"/>
  <c r="AF42" i="352"/>
  <c r="O47" i="352"/>
  <c r="Y47" i="352"/>
  <c r="AE28" i="352"/>
  <c r="AN33" i="352"/>
  <c r="AE34" i="352"/>
  <c r="AE41" i="352"/>
  <c r="AG42" i="352"/>
  <c r="S28" i="352"/>
  <c r="AF28" i="352"/>
  <c r="AH29" i="352"/>
  <c r="O33" i="352"/>
  <c r="AF34" i="352"/>
  <c r="AF41" i="352"/>
  <c r="Z42" i="352"/>
  <c r="AH42" i="352"/>
  <c r="S48" i="352"/>
  <c r="M32" i="352"/>
  <c r="Y34" i="352"/>
  <c r="Y39" i="352"/>
  <c r="M40" i="352"/>
  <c r="V28" i="352"/>
  <c r="AL28" i="352"/>
  <c r="X29" i="352"/>
  <c r="AH31" i="352"/>
  <c r="T32" i="352"/>
  <c r="AJ32" i="352"/>
  <c r="V33" i="352"/>
  <c r="AL33" i="352"/>
  <c r="X34" i="352"/>
  <c r="AH39" i="352"/>
  <c r="T40" i="352"/>
  <c r="AJ40" i="352"/>
  <c r="V41" i="352"/>
  <c r="AL41" i="352"/>
  <c r="X42" i="352"/>
  <c r="AN42" i="352"/>
  <c r="Z47" i="352"/>
  <c r="AH47" i="352"/>
  <c r="T48" i="352"/>
  <c r="AJ48" i="352"/>
  <c r="X28" i="352"/>
  <c r="AN28" i="352"/>
  <c r="AJ31" i="352"/>
  <c r="V32" i="352"/>
  <c r="AL32" i="352"/>
  <c r="X33" i="352"/>
  <c r="AJ39" i="352"/>
  <c r="V40" i="352"/>
  <c r="AL40" i="352"/>
  <c r="X41" i="352"/>
  <c r="AJ47" i="352"/>
  <c r="V48" i="352"/>
  <c r="AL48" i="352"/>
  <c r="Q28" i="352"/>
  <c r="Y28" i="352"/>
  <c r="AC31" i="352"/>
  <c r="O32" i="352"/>
  <c r="AE32" i="352"/>
  <c r="AM32" i="352"/>
  <c r="Q33" i="352"/>
  <c r="Y33" i="352"/>
  <c r="AC39" i="352"/>
  <c r="O40" i="352"/>
  <c r="AE40" i="352"/>
  <c r="AM40" i="352"/>
  <c r="Q41" i="352"/>
  <c r="Y41" i="352"/>
  <c r="AC47" i="352"/>
  <c r="O48" i="352"/>
  <c r="AE48" i="352"/>
  <c r="AM48" i="352"/>
  <c r="V55" i="352"/>
  <c r="T55" i="352"/>
  <c r="Z55" i="352"/>
  <c r="Z28" i="352"/>
  <c r="AH28" i="352"/>
  <c r="T29" i="352"/>
  <c r="AJ29" i="352"/>
  <c r="V31" i="352"/>
  <c r="AL31" i="352"/>
  <c r="X32" i="352"/>
  <c r="AN32" i="352"/>
  <c r="Z33" i="352"/>
  <c r="AH33" i="352"/>
  <c r="T34" i="352"/>
  <c r="AJ34" i="352"/>
  <c r="V39" i="352"/>
  <c r="AL39" i="352"/>
  <c r="X40" i="352"/>
  <c r="AF40" i="352"/>
  <c r="AN40" i="352"/>
  <c r="R41" i="352"/>
  <c r="Z41" i="352"/>
  <c r="AH41" i="352"/>
  <c r="T42" i="352"/>
  <c r="AJ42" i="352"/>
  <c r="V47" i="352"/>
  <c r="AL47" i="352"/>
  <c r="X48" i="352"/>
  <c r="AF48" i="352"/>
  <c r="AN48" i="352"/>
  <c r="AE31" i="352"/>
  <c r="AM31" i="352"/>
  <c r="Q32" i="352"/>
  <c r="Y32" i="352"/>
  <c r="AE39" i="352"/>
  <c r="AM39" i="352"/>
  <c r="Q40" i="352"/>
  <c r="Y40" i="352"/>
  <c r="AE47" i="352"/>
  <c r="AM47" i="352"/>
  <c r="Q48" i="352"/>
  <c r="Y48" i="352"/>
  <c r="X55" i="352"/>
  <c r="Y55" i="352"/>
  <c r="AL55" i="352"/>
  <c r="AJ55" i="352"/>
  <c r="AH55" i="352"/>
  <c r="V40" i="351"/>
  <c r="V62" i="351"/>
  <c r="AC68" i="351"/>
  <c r="V69" i="351"/>
  <c r="M42" i="351"/>
  <c r="AA53" i="351"/>
  <c r="T70" i="351"/>
  <c r="Q72" i="351"/>
  <c r="R39" i="351"/>
  <c r="R72" i="351"/>
  <c r="AH44" i="351"/>
  <c r="T52" i="351"/>
  <c r="V60" i="351"/>
  <c r="S61" i="351"/>
  <c r="Y62" i="351"/>
  <c r="R63" i="351"/>
  <c r="V68" i="351"/>
  <c r="AF68" i="351"/>
  <c r="Y69" i="351"/>
  <c r="AH69" i="351"/>
  <c r="O71" i="351"/>
  <c r="Z71" i="351"/>
  <c r="S72" i="351"/>
  <c r="AG72" i="351"/>
  <c r="Z41" i="351"/>
  <c r="S42" i="351"/>
  <c r="AL59" i="351"/>
  <c r="AF60" i="351"/>
  <c r="T61" i="351"/>
  <c r="Z62" i="351"/>
  <c r="S63" i="351"/>
  <c r="AG63" i="351"/>
  <c r="AG68" i="351"/>
  <c r="Q69" i="351"/>
  <c r="Z69" i="351"/>
  <c r="AA71" i="351"/>
  <c r="AL71" i="351"/>
  <c r="AH72" i="351"/>
  <c r="X62" i="351"/>
  <c r="AE68" i="351"/>
  <c r="X69" i="351"/>
  <c r="AN59" i="351"/>
  <c r="X60" i="351"/>
  <c r="AG60" i="351"/>
  <c r="X68" i="351"/>
  <c r="R69" i="351"/>
  <c r="Q71" i="351"/>
  <c r="AM71" i="351"/>
  <c r="Q63" i="351"/>
  <c r="V56" i="351"/>
  <c r="M59" i="351"/>
  <c r="Y60" i="351"/>
  <c r="V61" i="351"/>
  <c r="S69" i="351"/>
  <c r="M70" i="351"/>
  <c r="AN71" i="351"/>
  <c r="O68" i="351"/>
  <c r="M68" i="351"/>
  <c r="AN69" i="351"/>
  <c r="S70" i="351"/>
  <c r="AA70" i="351"/>
  <c r="V70" i="351"/>
  <c r="T72" i="351"/>
  <c r="AJ72" i="351"/>
  <c r="AC70" i="351"/>
  <c r="Q68" i="351"/>
  <c r="Y68" i="351"/>
  <c r="AJ69" i="351"/>
  <c r="O70" i="351"/>
  <c r="AE70" i="351"/>
  <c r="AM70" i="351"/>
  <c r="R71" i="351"/>
  <c r="AH71" i="351"/>
  <c r="M72" i="351"/>
  <c r="AC72" i="351"/>
  <c r="R68" i="351"/>
  <c r="Z68" i="351"/>
  <c r="AH68" i="351"/>
  <c r="M69" i="351"/>
  <c r="X70" i="351"/>
  <c r="AF70" i="351"/>
  <c r="AN70" i="351"/>
  <c r="S71" i="351"/>
  <c r="V72" i="351"/>
  <c r="AL72" i="351"/>
  <c r="AL69" i="351"/>
  <c r="Q70" i="351"/>
  <c r="Y70" i="351"/>
  <c r="AE72" i="351"/>
  <c r="AM72" i="351"/>
  <c r="V59" i="351"/>
  <c r="AC41" i="351"/>
  <c r="R44" i="351"/>
  <c r="AE49" i="351"/>
  <c r="AA51" i="351"/>
  <c r="O59" i="351"/>
  <c r="AM59" i="351"/>
  <c r="R60" i="351"/>
  <c r="AH60" i="351"/>
  <c r="M61" i="351"/>
  <c r="AC61" i="351"/>
  <c r="AA63" i="351"/>
  <c r="AJ61" i="351"/>
  <c r="S44" i="351"/>
  <c r="AF49" i="351"/>
  <c r="X50" i="351"/>
  <c r="AL52" i="351"/>
  <c r="X59" i="351"/>
  <c r="AL61" i="351"/>
  <c r="Q62" i="351"/>
  <c r="AJ63" i="351"/>
  <c r="AM57" i="351"/>
  <c r="Q41" i="351"/>
  <c r="AG49" i="351"/>
  <c r="Y50" i="351"/>
  <c r="Y52" i="351"/>
  <c r="Q59" i="351"/>
  <c r="Y59" i="351"/>
  <c r="AJ60" i="351"/>
  <c r="O61" i="351"/>
  <c r="AE61" i="351"/>
  <c r="AM61" i="351"/>
  <c r="R62" i="351"/>
  <c r="AH62" i="351"/>
  <c r="M63" i="351"/>
  <c r="AC63" i="351"/>
  <c r="AE40" i="351"/>
  <c r="R41" i="351"/>
  <c r="V43" i="351"/>
  <c r="AL43" i="351"/>
  <c r="Z50" i="351"/>
  <c r="Z52" i="351"/>
  <c r="R59" i="351"/>
  <c r="Z59" i="351"/>
  <c r="AH59" i="351"/>
  <c r="M60" i="351"/>
  <c r="X61" i="351"/>
  <c r="AF61" i="351"/>
  <c r="AN61" i="351"/>
  <c r="S62" i="351"/>
  <c r="V63" i="351"/>
  <c r="AL63" i="351"/>
  <c r="O43" i="351"/>
  <c r="AM43" i="351"/>
  <c r="AL60" i="351"/>
  <c r="Q61" i="351"/>
  <c r="Y61" i="351"/>
  <c r="AE63" i="351"/>
  <c r="AM63" i="351"/>
  <c r="O62" i="351"/>
  <c r="AL47" i="351"/>
  <c r="AF55" i="351"/>
  <c r="AG40" i="351"/>
  <c r="X43" i="351"/>
  <c r="AN43" i="351"/>
  <c r="AA49" i="351"/>
  <c r="S51" i="351"/>
  <c r="R53" i="351"/>
  <c r="R58" i="351"/>
  <c r="AA41" i="351"/>
  <c r="T42" i="351"/>
  <c r="AH50" i="351"/>
  <c r="T51" i="351"/>
  <c r="AL41" i="351"/>
  <c r="T44" i="351"/>
  <c r="AE44" i="351"/>
  <c r="Q50" i="351"/>
  <c r="AA52" i="351"/>
  <c r="AC53" i="351"/>
  <c r="AG44" i="351"/>
  <c r="AL37" i="351"/>
  <c r="AF56" i="351"/>
  <c r="V41" i="351"/>
  <c r="AE43" i="351"/>
  <c r="S50" i="351"/>
  <c r="AN50" i="351"/>
  <c r="AM52" i="351"/>
  <c r="AG53" i="351"/>
  <c r="R50" i="351"/>
  <c r="AL38" i="351"/>
  <c r="AL40" i="351"/>
  <c r="AF41" i="351"/>
  <c r="AF43" i="351"/>
  <c r="O44" i="351"/>
  <c r="Y44" i="351"/>
  <c r="AL49" i="351"/>
  <c r="T50" i="351"/>
  <c r="M51" i="351"/>
  <c r="V52" i="351"/>
  <c r="AE52" i="351"/>
  <c r="AN52" i="351"/>
  <c r="AH53" i="351"/>
  <c r="AN41" i="351"/>
  <c r="S32" i="351"/>
  <c r="AN35" i="351"/>
  <c r="AM40" i="351"/>
  <c r="X41" i="351"/>
  <c r="AG41" i="351"/>
  <c r="Z44" i="351"/>
  <c r="AM49" i="351"/>
  <c r="AF52" i="351"/>
  <c r="M53" i="351"/>
  <c r="Y53" i="351"/>
  <c r="AL39" i="351"/>
  <c r="AE48" i="351"/>
  <c r="Y41" i="351"/>
  <c r="AH41" i="351"/>
  <c r="Q42" i="351"/>
  <c r="AJ42" i="351"/>
  <c r="AJ43" i="351"/>
  <c r="Q44" i="351"/>
  <c r="AA44" i="351"/>
  <c r="M49" i="351"/>
  <c r="AN49" i="351"/>
  <c r="AG52" i="351"/>
  <c r="Z53" i="351"/>
  <c r="O52" i="351"/>
  <c r="O49" i="351"/>
  <c r="AC51" i="351"/>
  <c r="X49" i="351"/>
  <c r="V51" i="351"/>
  <c r="AL51" i="351"/>
  <c r="Q52" i="351"/>
  <c r="T53" i="351"/>
  <c r="AJ53" i="351"/>
  <c r="Q49" i="351"/>
  <c r="Y49" i="351"/>
  <c r="AJ50" i="351"/>
  <c r="O51" i="351"/>
  <c r="AE51" i="351"/>
  <c r="AM51" i="351"/>
  <c r="R52" i="351"/>
  <c r="R49" i="351"/>
  <c r="Z49" i="351"/>
  <c r="AH49" i="351"/>
  <c r="M50" i="351"/>
  <c r="AC50" i="351"/>
  <c r="X51" i="351"/>
  <c r="AF51" i="351"/>
  <c r="AN51" i="351"/>
  <c r="S52" i="351"/>
  <c r="V53" i="351"/>
  <c r="AL53" i="351"/>
  <c r="AL50" i="351"/>
  <c r="Q51" i="351"/>
  <c r="Y51" i="351"/>
  <c r="AE53" i="351"/>
  <c r="AM53" i="351"/>
  <c r="V49" i="351"/>
  <c r="AJ51" i="351"/>
  <c r="O40" i="351"/>
  <c r="M40" i="351"/>
  <c r="AA42" i="351"/>
  <c r="Y56" i="351"/>
  <c r="AN57" i="351"/>
  <c r="AE58" i="351"/>
  <c r="X40" i="351"/>
  <c r="AN40" i="351"/>
  <c r="S41" i="351"/>
  <c r="V42" i="351"/>
  <c r="AL42" i="351"/>
  <c r="Q43" i="351"/>
  <c r="AG43" i="351"/>
  <c r="AJ44" i="351"/>
  <c r="AA32" i="351"/>
  <c r="V34" i="351"/>
  <c r="AL34" i="351"/>
  <c r="AC36" i="351"/>
  <c r="Q40" i="351"/>
  <c r="Y40" i="351"/>
  <c r="AJ41" i="351"/>
  <c r="O42" i="351"/>
  <c r="AE42" i="351"/>
  <c r="AM42" i="351"/>
  <c r="R43" i="351"/>
  <c r="AC44" i="351"/>
  <c r="R40" i="351"/>
  <c r="Z40" i="351"/>
  <c r="AH40" i="351"/>
  <c r="M41" i="351"/>
  <c r="X42" i="351"/>
  <c r="AF42" i="351"/>
  <c r="AN42" i="351"/>
  <c r="S43" i="351"/>
  <c r="AA43" i="351"/>
  <c r="V44" i="351"/>
  <c r="AL44" i="351"/>
  <c r="AC42" i="351"/>
  <c r="Y42" i="351"/>
  <c r="AM44" i="351"/>
  <c r="AN38" i="351"/>
  <c r="Z34" i="351"/>
  <c r="T35" i="351"/>
  <c r="AJ47" i="351"/>
  <c r="Q55" i="351"/>
  <c r="X47" i="351"/>
  <c r="AN47" i="351"/>
  <c r="AG56" i="351"/>
  <c r="Q67" i="351"/>
  <c r="AL33" i="351"/>
  <c r="AE36" i="351"/>
  <c r="AF30" i="351"/>
  <c r="M55" i="351"/>
  <c r="AA57" i="351"/>
  <c r="R67" i="351"/>
  <c r="AF36" i="351"/>
  <c r="Z33" i="351"/>
  <c r="AG36" i="351"/>
  <c r="AH38" i="351"/>
  <c r="T39" i="351"/>
  <c r="AM39" i="351"/>
  <c r="AH47" i="351"/>
  <c r="O55" i="351"/>
  <c r="AG55" i="351"/>
  <c r="AF32" i="351"/>
  <c r="AA33" i="351"/>
  <c r="S64" i="351"/>
  <c r="AH35" i="351"/>
  <c r="V32" i="351"/>
  <c r="X38" i="351"/>
  <c r="Q45" i="351"/>
  <c r="AJ54" i="351"/>
  <c r="AE66" i="351"/>
  <c r="AF29" i="351"/>
  <c r="AL30" i="351"/>
  <c r="AE39" i="351"/>
  <c r="S45" i="351"/>
  <c r="AL46" i="351"/>
  <c r="R48" i="351"/>
  <c r="O57" i="351"/>
  <c r="AM58" i="351"/>
  <c r="AF66" i="351"/>
  <c r="AM67" i="351"/>
  <c r="X32" i="351"/>
  <c r="AJ30" i="351"/>
  <c r="AH29" i="351"/>
  <c r="AN30" i="351"/>
  <c r="T45" i="351"/>
  <c r="T48" i="351"/>
  <c r="AL48" i="351"/>
  <c r="X54" i="351"/>
  <c r="AL54" i="351"/>
  <c r="AA58" i="351"/>
  <c r="AE64" i="351"/>
  <c r="AG66" i="351"/>
  <c r="Y32" i="351"/>
  <c r="AE33" i="351"/>
  <c r="T34" i="351"/>
  <c r="AG34" i="351"/>
  <c r="AJ35" i="351"/>
  <c r="AM48" i="351"/>
  <c r="AN54" i="351"/>
  <c r="AG64" i="351"/>
  <c r="AF33" i="351"/>
  <c r="AH34" i="351"/>
  <c r="Z36" i="351"/>
  <c r="AH36" i="351"/>
  <c r="AG30" i="351"/>
  <c r="AC58" i="351"/>
  <c r="AG33" i="351"/>
  <c r="AL35" i="351"/>
  <c r="AH30" i="351"/>
  <c r="AJ38" i="351"/>
  <c r="AF54" i="351"/>
  <c r="AE55" i="351"/>
  <c r="AA66" i="351"/>
  <c r="AC67" i="351"/>
  <c r="T32" i="351"/>
  <c r="Y33" i="351"/>
  <c r="AJ34" i="351"/>
  <c r="Y35" i="351"/>
  <c r="S36" i="351"/>
  <c r="R36" i="351"/>
  <c r="O36" i="351"/>
  <c r="O35" i="351"/>
  <c r="Q35" i="351"/>
  <c r="Q34" i="351"/>
  <c r="T33" i="351"/>
  <c r="V33" i="351"/>
  <c r="M36" i="351"/>
  <c r="M35" i="351"/>
  <c r="R32" i="351"/>
  <c r="AH32" i="351"/>
  <c r="M33" i="351"/>
  <c r="AF34" i="351"/>
  <c r="AN34" i="351"/>
  <c r="S35" i="351"/>
  <c r="AA35" i="351"/>
  <c r="Y36" i="351"/>
  <c r="AJ32" i="351"/>
  <c r="O33" i="351"/>
  <c r="AM33" i="351"/>
  <c r="R34" i="351"/>
  <c r="AC35" i="351"/>
  <c r="M32" i="351"/>
  <c r="AC32" i="351"/>
  <c r="AN33" i="351"/>
  <c r="S34" i="351"/>
  <c r="AA34" i="351"/>
  <c r="V35" i="351"/>
  <c r="T36" i="351"/>
  <c r="AJ36" i="351"/>
  <c r="AL32" i="351"/>
  <c r="Q33" i="351"/>
  <c r="AE35" i="351"/>
  <c r="O32" i="351"/>
  <c r="AE32" i="351"/>
  <c r="AM32" i="351"/>
  <c r="R33" i="351"/>
  <c r="AH33" i="351"/>
  <c r="M34" i="351"/>
  <c r="AC34" i="351"/>
  <c r="X35" i="351"/>
  <c r="AF35" i="351"/>
  <c r="V36" i="351"/>
  <c r="AL36" i="351"/>
  <c r="AM36" i="351"/>
  <c r="O66" i="351"/>
  <c r="AA31" i="351"/>
  <c r="AA45" i="351"/>
  <c r="T55" i="351"/>
  <c r="AA65" i="351"/>
  <c r="M66" i="351"/>
  <c r="AH28" i="351"/>
  <c r="AJ29" i="351"/>
  <c r="AC37" i="351"/>
  <c r="O38" i="351"/>
  <c r="V39" i="351"/>
  <c r="AF39" i="351"/>
  <c r="AN39" i="351"/>
  <c r="V45" i="351"/>
  <c r="AC46" i="351"/>
  <c r="O47" i="351"/>
  <c r="V48" i="351"/>
  <c r="AF48" i="351"/>
  <c r="AN48" i="351"/>
  <c r="X55" i="351"/>
  <c r="AA56" i="351"/>
  <c r="Q57" i="351"/>
  <c r="AC57" i="351"/>
  <c r="M64" i="351"/>
  <c r="AM66" i="351"/>
  <c r="S67" i="351"/>
  <c r="AE67" i="351"/>
  <c r="S31" i="351"/>
  <c r="AE38" i="351"/>
  <c r="AG39" i="351"/>
  <c r="AE47" i="351"/>
  <c r="AG48" i="351"/>
  <c r="AL56" i="351"/>
  <c r="R57" i="351"/>
  <c r="AE65" i="351"/>
  <c r="Q66" i="351"/>
  <c r="AG67" i="351"/>
  <c r="AJ28" i="351"/>
  <c r="AL29" i="351"/>
  <c r="T31" i="351"/>
  <c r="M37" i="351"/>
  <c r="AH37" i="351"/>
  <c r="T38" i="351"/>
  <c r="AF38" i="351"/>
  <c r="X39" i="351"/>
  <c r="AH39" i="351"/>
  <c r="X45" i="351"/>
  <c r="M46" i="351"/>
  <c r="AH46" i="351"/>
  <c r="T47" i="351"/>
  <c r="AF47" i="351"/>
  <c r="X48" i="351"/>
  <c r="AH48" i="351"/>
  <c r="AC56" i="351"/>
  <c r="AM56" i="351"/>
  <c r="S57" i="351"/>
  <c r="AE57" i="351"/>
  <c r="Q58" i="351"/>
  <c r="O64" i="351"/>
  <c r="AG65" i="351"/>
  <c r="R66" i="351"/>
  <c r="M67" i="351"/>
  <c r="AM29" i="351"/>
  <c r="Y39" i="351"/>
  <c r="Y45" i="351"/>
  <c r="Y48" i="351"/>
  <c r="AC65" i="351"/>
  <c r="AL28" i="351"/>
  <c r="AE29" i="351"/>
  <c r="AE30" i="351"/>
  <c r="AJ37" i="351"/>
  <c r="V38" i="351"/>
  <c r="Q39" i="351"/>
  <c r="R45" i="351"/>
  <c r="AJ46" i="351"/>
  <c r="V47" i="351"/>
  <c r="Q48" i="351"/>
  <c r="Y54" i="351"/>
  <c r="S55" i="351"/>
  <c r="S58" i="351"/>
  <c r="AG58" i="351"/>
  <c r="Q64" i="351"/>
  <c r="AA67" i="351"/>
  <c r="T30" i="351"/>
  <c r="V30" i="351"/>
  <c r="M28" i="351"/>
  <c r="T29" i="351"/>
  <c r="V31" i="351"/>
  <c r="X30" i="351"/>
  <c r="V29" i="351"/>
  <c r="Y30" i="351"/>
  <c r="X31" i="351"/>
  <c r="T28" i="351"/>
  <c r="Q30" i="351"/>
  <c r="Q31" i="351"/>
  <c r="Y31" i="351"/>
  <c r="X29" i="351"/>
  <c r="R30" i="351"/>
  <c r="R31" i="351"/>
  <c r="AH31" i="351"/>
  <c r="T37" i="351"/>
  <c r="AH45" i="351"/>
  <c r="T46" i="351"/>
  <c r="M54" i="351"/>
  <c r="M56" i="351"/>
  <c r="M65" i="351"/>
  <c r="AH65" i="351"/>
  <c r="AN65" i="351"/>
  <c r="AJ65" i="351"/>
  <c r="V28" i="351"/>
  <c r="AJ31" i="351"/>
  <c r="AJ45" i="351"/>
  <c r="O56" i="351"/>
  <c r="O65" i="351"/>
  <c r="O28" i="351"/>
  <c r="AE28" i="351"/>
  <c r="AM28" i="351"/>
  <c r="Q29" i="351"/>
  <c r="Y29" i="351"/>
  <c r="AG29" i="351"/>
  <c r="S30" i="351"/>
  <c r="AA30" i="351"/>
  <c r="M31" i="351"/>
  <c r="AC31" i="351"/>
  <c r="O37" i="351"/>
  <c r="AE37" i="351"/>
  <c r="AM37" i="351"/>
  <c r="Q38" i="351"/>
  <c r="Y38" i="351"/>
  <c r="AG38" i="351"/>
  <c r="S39" i="351"/>
  <c r="AA39" i="351"/>
  <c r="M45" i="351"/>
  <c r="AC45" i="351"/>
  <c r="O46" i="351"/>
  <c r="AE46" i="351"/>
  <c r="AM46" i="351"/>
  <c r="Q47" i="351"/>
  <c r="Y47" i="351"/>
  <c r="AG47" i="351"/>
  <c r="S48" i="351"/>
  <c r="AA48" i="351"/>
  <c r="Q54" i="351"/>
  <c r="Z54" i="351"/>
  <c r="AA55" i="351"/>
  <c r="AF57" i="351"/>
  <c r="M58" i="351"/>
  <c r="AN64" i="351"/>
  <c r="AL64" i="351"/>
  <c r="AH64" i="351"/>
  <c r="AM65" i="351"/>
  <c r="V67" i="351"/>
  <c r="T67" i="351"/>
  <c r="X67" i="351"/>
  <c r="AC28" i="351"/>
  <c r="Z57" i="351"/>
  <c r="V57" i="351"/>
  <c r="X64" i="351"/>
  <c r="V64" i="351"/>
  <c r="Z64" i="351"/>
  <c r="AL65" i="351"/>
  <c r="X28" i="351"/>
  <c r="AF28" i="351"/>
  <c r="R29" i="351"/>
  <c r="AL31" i="351"/>
  <c r="X37" i="351"/>
  <c r="AF37" i="351"/>
  <c r="R38" i="351"/>
  <c r="AL45" i="351"/>
  <c r="X46" i="351"/>
  <c r="AF46" i="351"/>
  <c r="R47" i="351"/>
  <c r="AA54" i="351"/>
  <c r="AE54" i="351"/>
  <c r="Q56" i="351"/>
  <c r="AN56" i="351"/>
  <c r="AJ56" i="351"/>
  <c r="X57" i="351"/>
  <c r="Y64" i="351"/>
  <c r="AJ64" i="351"/>
  <c r="Q65" i="351"/>
  <c r="T66" i="351"/>
  <c r="Z66" i="351"/>
  <c r="V66" i="351"/>
  <c r="V46" i="351"/>
  <c r="AL55" i="351"/>
  <c r="AH55" i="351"/>
  <c r="T58" i="351"/>
  <c r="X58" i="351"/>
  <c r="Q28" i="351"/>
  <c r="Y28" i="351"/>
  <c r="AG28" i="351"/>
  <c r="S29" i="351"/>
  <c r="AA29" i="351"/>
  <c r="M30" i="351"/>
  <c r="AE31" i="351"/>
  <c r="AM31" i="351"/>
  <c r="Q37" i="351"/>
  <c r="Y37" i="351"/>
  <c r="AG37" i="351"/>
  <c r="S38" i="351"/>
  <c r="AA38" i="351"/>
  <c r="M39" i="351"/>
  <c r="AE45" i="351"/>
  <c r="AM45" i="351"/>
  <c r="Q46" i="351"/>
  <c r="Y46" i="351"/>
  <c r="AG46" i="351"/>
  <c r="S47" i="351"/>
  <c r="AA47" i="351"/>
  <c r="M48" i="351"/>
  <c r="T54" i="351"/>
  <c r="AC54" i="351"/>
  <c r="AM55" i="351"/>
  <c r="R56" i="351"/>
  <c r="Y57" i="351"/>
  <c r="AH57" i="351"/>
  <c r="AL57" i="351"/>
  <c r="Y58" i="351"/>
  <c r="AA64" i="351"/>
  <c r="S65" i="351"/>
  <c r="Y67" i="351"/>
  <c r="O29" i="351"/>
  <c r="R28" i="351"/>
  <c r="AF31" i="351"/>
  <c r="R37" i="351"/>
  <c r="Z37" i="351"/>
  <c r="AF45" i="351"/>
  <c r="R46" i="351"/>
  <c r="AN55" i="351"/>
  <c r="Z58" i="351"/>
  <c r="AL58" i="351"/>
  <c r="AJ58" i="351"/>
  <c r="AN58" i="351"/>
  <c r="Z65" i="351"/>
  <c r="X65" i="351"/>
  <c r="T65" i="351"/>
  <c r="AL67" i="351"/>
  <c r="AJ67" i="351"/>
  <c r="AN67" i="351"/>
  <c r="S54" i="351"/>
  <c r="O54" i="351"/>
  <c r="V55" i="351"/>
  <c r="Z55" i="351"/>
  <c r="X56" i="351"/>
  <c r="T56" i="351"/>
  <c r="AC64" i="351"/>
  <c r="V65" i="351"/>
  <c r="Y66" i="351"/>
  <c r="AJ66" i="351"/>
  <c r="AH66" i="351"/>
  <c r="AL66" i="351"/>
  <c r="T55" i="347"/>
  <c r="AA63" i="347"/>
  <c r="AA66" i="347"/>
  <c r="AF68" i="347"/>
  <c r="X69" i="347"/>
  <c r="AN69" i="347"/>
  <c r="AM70" i="347"/>
  <c r="Y64" i="347"/>
  <c r="AH64" i="347"/>
  <c r="AA54" i="349"/>
  <c r="T68" i="349"/>
  <c r="S73" i="349"/>
  <c r="AN75" i="349"/>
  <c r="AH80" i="349"/>
  <c r="Z84" i="349"/>
  <c r="AC55" i="349"/>
  <c r="R85" i="349"/>
  <c r="AG85" i="349"/>
  <c r="S46" i="349"/>
  <c r="S48" i="349"/>
  <c r="T35" i="350"/>
  <c r="AF37" i="350"/>
  <c r="V46" i="350"/>
  <c r="AF50" i="350"/>
  <c r="T51" i="350"/>
  <c r="V56" i="350"/>
  <c r="AJ56" i="350"/>
  <c r="V57" i="350"/>
  <c r="T61" i="350"/>
  <c r="AG62" i="350"/>
  <c r="AE63" i="350"/>
  <c r="O55" i="347"/>
  <c r="AH65" i="347"/>
  <c r="AL67" i="347"/>
  <c r="X68" i="347"/>
  <c r="AG68" i="347"/>
  <c r="Z69" i="347"/>
  <c r="M70" i="347"/>
  <c r="AN70" i="347"/>
  <c r="Z64" i="347"/>
  <c r="AA72" i="349"/>
  <c r="Q55" i="349"/>
  <c r="M47" i="349"/>
  <c r="AL32" i="350"/>
  <c r="AG33" i="350"/>
  <c r="AH50" i="350"/>
  <c r="T53" i="350"/>
  <c r="T55" i="350"/>
  <c r="AH62" i="350"/>
  <c r="AF63" i="350"/>
  <c r="AJ70" i="347"/>
  <c r="T63" i="347"/>
  <c r="AJ65" i="347"/>
  <c r="V66" i="347"/>
  <c r="M67" i="347"/>
  <c r="AC67" i="347"/>
  <c r="AH70" i="347"/>
  <c r="O71" i="347"/>
  <c r="AH79" i="349"/>
  <c r="M46" i="349"/>
  <c r="AH34" i="350"/>
  <c r="AA36" i="350"/>
  <c r="M38" i="350"/>
  <c r="V43" i="350"/>
  <c r="V53" i="350"/>
  <c r="V55" i="350"/>
  <c r="AJ62" i="350"/>
  <c r="X63" i="347"/>
  <c r="AN63" i="347"/>
  <c r="AM65" i="347"/>
  <c r="Y66" i="347"/>
  <c r="R67" i="347"/>
  <c r="AC68" i="347"/>
  <c r="AN68" i="347"/>
  <c r="V64" i="347"/>
  <c r="AF64" i="347"/>
  <c r="AJ68" i="349"/>
  <c r="Y71" i="349"/>
  <c r="AN79" i="349"/>
  <c r="Z55" i="349"/>
  <c r="AC85" i="349"/>
  <c r="Q46" i="349"/>
  <c r="AG46" i="349"/>
  <c r="AA33" i="350"/>
  <c r="AE36" i="350"/>
  <c r="Z43" i="350"/>
  <c r="AA53" i="350"/>
  <c r="R54" i="350"/>
  <c r="AM54" i="350"/>
  <c r="Z55" i="350"/>
  <c r="T56" i="350"/>
  <c r="AH56" i="350"/>
  <c r="AN63" i="350"/>
  <c r="AG52" i="347"/>
  <c r="R55" i="347"/>
  <c r="Y61" i="347"/>
  <c r="O63" i="347"/>
  <c r="Z63" i="347"/>
  <c r="M65" i="347"/>
  <c r="AC65" i="347"/>
  <c r="Z66" i="347"/>
  <c r="V68" i="347"/>
  <c r="M69" i="347"/>
  <c r="Z70" i="347"/>
  <c r="AJ71" i="347"/>
  <c r="AG64" i="347"/>
  <c r="X54" i="349"/>
  <c r="Q67" i="349"/>
  <c r="Z71" i="349"/>
  <c r="AL75" i="349"/>
  <c r="X79" i="349"/>
  <c r="O55" i="349"/>
  <c r="R46" i="349"/>
  <c r="R48" i="349"/>
  <c r="Z50" i="349"/>
  <c r="R30" i="350"/>
  <c r="T39" i="350"/>
  <c r="AF47" i="350"/>
  <c r="AF57" i="350"/>
  <c r="AJ58" i="350"/>
  <c r="O31" i="350"/>
  <c r="AA32" i="350"/>
  <c r="AG37" i="350"/>
  <c r="AA38" i="350"/>
  <c r="R44" i="350"/>
  <c r="AA46" i="350"/>
  <c r="S65" i="350"/>
  <c r="A53" i="350"/>
  <c r="A54" i="350" s="1"/>
  <c r="A55" i="350" s="1"/>
  <c r="A56" i="350" s="1"/>
  <c r="A57" i="350" s="1"/>
  <c r="A58" i="350" s="1"/>
  <c r="A59" i="350" s="1"/>
  <c r="A60" i="350" s="1"/>
  <c r="A61" i="350" s="1"/>
  <c r="A62" i="350" s="1"/>
  <c r="A63" i="350" s="1"/>
  <c r="A64" i="350" s="1"/>
  <c r="Z53" i="350"/>
  <c r="AN54" i="350"/>
  <c r="AG56" i="350"/>
  <c r="V59" i="350"/>
  <c r="AH59" i="350"/>
  <c r="T60" i="350"/>
  <c r="AG60" i="350"/>
  <c r="S61" i="350"/>
  <c r="X63" i="350"/>
  <c r="AG63" i="350"/>
  <c r="Q64" i="350"/>
  <c r="Q28" i="350"/>
  <c r="AF54" i="350"/>
  <c r="AL55" i="350"/>
  <c r="AL58" i="350"/>
  <c r="AF61" i="350"/>
  <c r="Q63" i="350"/>
  <c r="R64" i="350"/>
  <c r="AG64" i="350"/>
  <c r="AC54" i="350"/>
  <c r="O63" i="350"/>
  <c r="R31" i="350"/>
  <c r="AC38" i="350"/>
  <c r="AA41" i="350"/>
  <c r="V42" i="350"/>
  <c r="AC46" i="350"/>
  <c r="T47" i="350"/>
  <c r="AC49" i="350"/>
  <c r="V50" i="350"/>
  <c r="AH54" i="350"/>
  <c r="AM55" i="350"/>
  <c r="AC58" i="350"/>
  <c r="AM58" i="350"/>
  <c r="X59" i="350"/>
  <c r="AJ59" i="350"/>
  <c r="V60" i="350"/>
  <c r="AC62" i="350"/>
  <c r="R63" i="350"/>
  <c r="T64" i="350"/>
  <c r="AH64" i="350"/>
  <c r="S31" i="350"/>
  <c r="AE32" i="350"/>
  <c r="S39" i="350"/>
  <c r="AE40" i="350"/>
  <c r="Q43" i="350"/>
  <c r="Y44" i="350"/>
  <c r="X65" i="350"/>
  <c r="AN55" i="350"/>
  <c r="AN58" i="350"/>
  <c r="Y59" i="350"/>
  <c r="S63" i="350"/>
  <c r="AJ55" i="350"/>
  <c r="Y28" i="350"/>
  <c r="S29" i="350"/>
  <c r="AH30" i="350"/>
  <c r="T31" i="350"/>
  <c r="S34" i="350"/>
  <c r="AE38" i="350"/>
  <c r="X42" i="350"/>
  <c r="AE46" i="350"/>
  <c r="AF49" i="350"/>
  <c r="AN50" i="350"/>
  <c r="AF53" i="350"/>
  <c r="AE55" i="350"/>
  <c r="AF58" i="350"/>
  <c r="AM59" i="350"/>
  <c r="Y60" i="350"/>
  <c r="M62" i="350"/>
  <c r="AE62" i="350"/>
  <c r="AM62" i="350"/>
  <c r="AJ64" i="350"/>
  <c r="AC37" i="350"/>
  <c r="AG38" i="350"/>
  <c r="AA45" i="350"/>
  <c r="AF46" i="350"/>
  <c r="X47" i="350"/>
  <c r="X54" i="350"/>
  <c r="AN59" i="350"/>
  <c r="Z60" i="350"/>
  <c r="AL60" i="350"/>
  <c r="AF62" i="350"/>
  <c r="Y64" i="350"/>
  <c r="S57" i="350"/>
  <c r="R58" i="350"/>
  <c r="R55" i="350"/>
  <c r="R59" i="350"/>
  <c r="S64" i="350"/>
  <c r="O55" i="350"/>
  <c r="O59" i="350"/>
  <c r="M54" i="350"/>
  <c r="Q60" i="350"/>
  <c r="R62" i="350"/>
  <c r="M64" i="350"/>
  <c r="M58" i="350"/>
  <c r="AJ53" i="350"/>
  <c r="V54" i="350"/>
  <c r="AF55" i="350"/>
  <c r="R56" i="350"/>
  <c r="AJ57" i="350"/>
  <c r="V58" i="350"/>
  <c r="AF59" i="350"/>
  <c r="R60" i="350"/>
  <c r="AJ61" i="350"/>
  <c r="V62" i="350"/>
  <c r="S53" i="350"/>
  <c r="M53" i="350"/>
  <c r="AC53" i="350"/>
  <c r="O54" i="350"/>
  <c r="AE54" i="350"/>
  <c r="Q55" i="350"/>
  <c r="AG55" i="350"/>
  <c r="S56" i="350"/>
  <c r="AA56" i="350"/>
  <c r="M57" i="350"/>
  <c r="AC57" i="350"/>
  <c r="O58" i="350"/>
  <c r="AE58" i="350"/>
  <c r="Q59" i="350"/>
  <c r="AG59" i="350"/>
  <c r="S60" i="350"/>
  <c r="AA60" i="350"/>
  <c r="M61" i="350"/>
  <c r="AC61" i="350"/>
  <c r="O62" i="350"/>
  <c r="AA64" i="350"/>
  <c r="AL57" i="350"/>
  <c r="X58" i="350"/>
  <c r="AL61" i="350"/>
  <c r="X62" i="350"/>
  <c r="O53" i="350"/>
  <c r="AE53" i="350"/>
  <c r="AM53" i="350"/>
  <c r="Q54" i="350"/>
  <c r="Y54" i="350"/>
  <c r="AG54" i="350"/>
  <c r="S55" i="350"/>
  <c r="AA55" i="350"/>
  <c r="M56" i="350"/>
  <c r="AC56" i="350"/>
  <c r="O57" i="350"/>
  <c r="AE57" i="350"/>
  <c r="AM57" i="350"/>
  <c r="Q58" i="350"/>
  <c r="Y58" i="350"/>
  <c r="AG58" i="350"/>
  <c r="S59" i="350"/>
  <c r="AA59" i="350"/>
  <c r="M60" i="350"/>
  <c r="AC60" i="350"/>
  <c r="O61" i="350"/>
  <c r="AE61" i="350"/>
  <c r="AM61" i="350"/>
  <c r="Q62" i="350"/>
  <c r="Y62" i="350"/>
  <c r="AC64" i="350"/>
  <c r="AJ63" i="350"/>
  <c r="V64" i="350"/>
  <c r="AL64" i="350"/>
  <c r="Z54" i="350"/>
  <c r="S52" i="350"/>
  <c r="Q53" i="350"/>
  <c r="AE56" i="350"/>
  <c r="Q57" i="350"/>
  <c r="AE60" i="350"/>
  <c r="AM60" i="350"/>
  <c r="Q61" i="350"/>
  <c r="Y61" i="350"/>
  <c r="AE64" i="350"/>
  <c r="AM64" i="350"/>
  <c r="AN53" i="350"/>
  <c r="AN57" i="350"/>
  <c r="Z58" i="350"/>
  <c r="AN61" i="350"/>
  <c r="Z62" i="350"/>
  <c r="O51" i="350"/>
  <c r="AF29" i="350"/>
  <c r="O35" i="350"/>
  <c r="AC41" i="350"/>
  <c r="T42" i="350"/>
  <c r="AF42" i="350"/>
  <c r="T43" i="350"/>
  <c r="Y46" i="350"/>
  <c r="Z48" i="350"/>
  <c r="AL48" i="350"/>
  <c r="AC34" i="350"/>
  <c r="AA30" i="350"/>
  <c r="AC33" i="350"/>
  <c r="AE34" i="350"/>
  <c r="AL40" i="350"/>
  <c r="AG42" i="350"/>
  <c r="AM45" i="350"/>
  <c r="AH46" i="350"/>
  <c r="AA48" i="350"/>
  <c r="Q51" i="350"/>
  <c r="AA52" i="350"/>
  <c r="AF34" i="350"/>
  <c r="R35" i="350"/>
  <c r="AF41" i="350"/>
  <c r="AN45" i="350"/>
  <c r="R51" i="350"/>
  <c r="Z28" i="350"/>
  <c r="M30" i="350"/>
  <c r="AC30" i="350"/>
  <c r="AF33" i="350"/>
  <c r="AG34" i="350"/>
  <c r="S35" i="350"/>
  <c r="O39" i="350"/>
  <c r="AG41" i="350"/>
  <c r="AC48" i="350"/>
  <c r="AJ49" i="350"/>
  <c r="S51" i="350"/>
  <c r="AC52" i="350"/>
  <c r="AN42" i="350"/>
  <c r="AL43" i="350"/>
  <c r="AL36" i="350"/>
  <c r="S38" i="350"/>
  <c r="R39" i="350"/>
  <c r="Z42" i="350"/>
  <c r="O47" i="350"/>
  <c r="AG48" i="350"/>
  <c r="AE50" i="350"/>
  <c r="AG52" i="350"/>
  <c r="V32" i="350"/>
  <c r="V36" i="350"/>
  <c r="AJ39" i="350"/>
  <c r="AA28" i="350"/>
  <c r="AL28" i="350"/>
  <c r="AG32" i="350"/>
  <c r="X33" i="350"/>
  <c r="AG36" i="350"/>
  <c r="X37" i="350"/>
  <c r="AG40" i="350"/>
  <c r="X41" i="350"/>
  <c r="AN43" i="350"/>
  <c r="AA44" i="350"/>
  <c r="M45" i="350"/>
  <c r="Q47" i="350"/>
  <c r="Z47" i="350"/>
  <c r="M49" i="350"/>
  <c r="AM49" i="350"/>
  <c r="Y50" i="350"/>
  <c r="AG50" i="350"/>
  <c r="V52" i="350"/>
  <c r="AJ35" i="350"/>
  <c r="X29" i="350"/>
  <c r="AM30" i="350"/>
  <c r="AM31" i="350"/>
  <c r="Y32" i="350"/>
  <c r="AM34" i="350"/>
  <c r="AM35" i="350"/>
  <c r="Y36" i="350"/>
  <c r="AM38" i="350"/>
  <c r="AM39" i="350"/>
  <c r="Y40" i="350"/>
  <c r="AE43" i="350"/>
  <c r="AL46" i="350"/>
  <c r="R47" i="350"/>
  <c r="AN49" i="350"/>
  <c r="Z50" i="350"/>
  <c r="X51" i="350"/>
  <c r="AM65" i="350"/>
  <c r="AJ31" i="350"/>
  <c r="AJ65" i="350"/>
  <c r="AC28" i="350"/>
  <c r="M29" i="350"/>
  <c r="AA29" i="350"/>
  <c r="AN31" i="350"/>
  <c r="Z32" i="350"/>
  <c r="Y35" i="350"/>
  <c r="AN35" i="350"/>
  <c r="Z36" i="350"/>
  <c r="Y39" i="350"/>
  <c r="AN39" i="350"/>
  <c r="Z40" i="350"/>
  <c r="AA42" i="350"/>
  <c r="AL42" i="350"/>
  <c r="AF43" i="350"/>
  <c r="O45" i="350"/>
  <c r="AF45" i="350"/>
  <c r="AM46" i="350"/>
  <c r="S47" i="350"/>
  <c r="O49" i="350"/>
  <c r="AA50" i="350"/>
  <c r="Y51" i="350"/>
  <c r="M52" i="350"/>
  <c r="Z52" i="350"/>
  <c r="M65" i="350"/>
  <c r="AN65" i="350"/>
  <c r="AG43" i="350"/>
  <c r="AN46" i="350"/>
  <c r="Z51" i="350"/>
  <c r="V28" i="350"/>
  <c r="AE28" i="350"/>
  <c r="AC29" i="350"/>
  <c r="AH43" i="350"/>
  <c r="T44" i="350"/>
  <c r="S45" i="350"/>
  <c r="AJ45" i="350"/>
  <c r="S49" i="350"/>
  <c r="O65" i="350"/>
  <c r="V40" i="350"/>
  <c r="AG28" i="350"/>
  <c r="Q29" i="350"/>
  <c r="AE31" i="350"/>
  <c r="Q32" i="350"/>
  <c r="AC32" i="350"/>
  <c r="AE35" i="350"/>
  <c r="Q36" i="350"/>
  <c r="AC36" i="350"/>
  <c r="AE39" i="350"/>
  <c r="Q40" i="350"/>
  <c r="AE42" i="350"/>
  <c r="O33" i="350"/>
  <c r="O37" i="350"/>
  <c r="O34" i="350"/>
  <c r="O29" i="350"/>
  <c r="O30" i="350"/>
  <c r="M31" i="350"/>
  <c r="Q33" i="350"/>
  <c r="M35" i="350"/>
  <c r="Q37" i="350"/>
  <c r="M39" i="350"/>
  <c r="Q41" i="350"/>
  <c r="O41" i="350"/>
  <c r="O38" i="350"/>
  <c r="S33" i="350"/>
  <c r="R34" i="350"/>
  <c r="S37" i="350"/>
  <c r="R38" i="350"/>
  <c r="S41" i="350"/>
  <c r="M33" i="350"/>
  <c r="M37" i="350"/>
  <c r="M41" i="350"/>
  <c r="AN29" i="350"/>
  <c r="Z30" i="350"/>
  <c r="AN37" i="350"/>
  <c r="Z38" i="350"/>
  <c r="AN52" i="350"/>
  <c r="AM52" i="350"/>
  <c r="AJ52" i="350"/>
  <c r="O28" i="350"/>
  <c r="AM28" i="350"/>
  <c r="Y29" i="350"/>
  <c r="AG29" i="350"/>
  <c r="S30" i="350"/>
  <c r="AC31" i="350"/>
  <c r="O32" i="350"/>
  <c r="AM32" i="350"/>
  <c r="Y33" i="350"/>
  <c r="AC35" i="350"/>
  <c r="O36" i="350"/>
  <c r="AM36" i="350"/>
  <c r="Y37" i="350"/>
  <c r="AC39" i="350"/>
  <c r="O40" i="350"/>
  <c r="AM40" i="350"/>
  <c r="Y41" i="350"/>
  <c r="R43" i="350"/>
  <c r="AN44" i="350"/>
  <c r="AM44" i="350"/>
  <c r="M50" i="350"/>
  <c r="S50" i="350"/>
  <c r="AN33" i="350"/>
  <c r="Z34" i="350"/>
  <c r="AN41" i="350"/>
  <c r="S42" i="350"/>
  <c r="Y48" i="350"/>
  <c r="X48" i="350"/>
  <c r="T48" i="350"/>
  <c r="AE51" i="350"/>
  <c r="AC51" i="350"/>
  <c r="X28" i="350"/>
  <c r="AN28" i="350"/>
  <c r="Z29" i="350"/>
  <c r="AH29" i="350"/>
  <c r="T30" i="350"/>
  <c r="AJ30" i="350"/>
  <c r="V31" i="350"/>
  <c r="AL31" i="350"/>
  <c r="X32" i="350"/>
  <c r="AN32" i="350"/>
  <c r="Z33" i="350"/>
  <c r="AH33" i="350"/>
  <c r="T34" i="350"/>
  <c r="AJ34" i="350"/>
  <c r="V35" i="350"/>
  <c r="AL35" i="350"/>
  <c r="X36" i="350"/>
  <c r="AN36" i="350"/>
  <c r="Z37" i="350"/>
  <c r="AH37" i="350"/>
  <c r="T38" i="350"/>
  <c r="AJ38" i="350"/>
  <c r="V39" i="350"/>
  <c r="AL39" i="350"/>
  <c r="X40" i="350"/>
  <c r="AN40" i="350"/>
  <c r="Z41" i="350"/>
  <c r="AH41" i="350"/>
  <c r="AM42" i="350"/>
  <c r="S43" i="350"/>
  <c r="Q44" i="350"/>
  <c r="Z44" i="350"/>
  <c r="AJ44" i="350"/>
  <c r="AC45" i="350"/>
  <c r="AE47" i="350"/>
  <c r="AC47" i="350"/>
  <c r="AN48" i="350"/>
  <c r="AM48" i="350"/>
  <c r="AJ48" i="350"/>
  <c r="O50" i="350"/>
  <c r="AF51" i="350"/>
  <c r="Q52" i="350"/>
  <c r="O52" i="350"/>
  <c r="AL52" i="350"/>
  <c r="Z65" i="350"/>
  <c r="Y65" i="350"/>
  <c r="V65" i="350"/>
  <c r="R28" i="350"/>
  <c r="AH28" i="350"/>
  <c r="T29" i="350"/>
  <c r="AJ29" i="350"/>
  <c r="V30" i="350"/>
  <c r="AL30" i="350"/>
  <c r="X31" i="350"/>
  <c r="AF31" i="350"/>
  <c r="R32" i="350"/>
  <c r="AH32" i="350"/>
  <c r="T33" i="350"/>
  <c r="AJ33" i="350"/>
  <c r="V34" i="350"/>
  <c r="AL34" i="350"/>
  <c r="X35" i="350"/>
  <c r="AF35" i="350"/>
  <c r="R36" i="350"/>
  <c r="AH36" i="350"/>
  <c r="T37" i="350"/>
  <c r="AJ37" i="350"/>
  <c r="V38" i="350"/>
  <c r="AL38" i="350"/>
  <c r="X39" i="350"/>
  <c r="AF39" i="350"/>
  <c r="R40" i="350"/>
  <c r="AH40" i="350"/>
  <c r="T41" i="350"/>
  <c r="AJ41" i="350"/>
  <c r="O42" i="350"/>
  <c r="AM43" i="350"/>
  <c r="S44" i="350"/>
  <c r="AF44" i="350"/>
  <c r="AE44" i="350"/>
  <c r="AL44" i="350"/>
  <c r="AE45" i="350"/>
  <c r="Q48" i="350"/>
  <c r="O48" i="350"/>
  <c r="Z49" i="350"/>
  <c r="Y49" i="350"/>
  <c r="V49" i="350"/>
  <c r="Q50" i="350"/>
  <c r="AM51" i="350"/>
  <c r="AL51" i="350"/>
  <c r="AH51" i="350"/>
  <c r="S28" i="350"/>
  <c r="AG31" i="350"/>
  <c r="S32" i="350"/>
  <c r="AG35" i="350"/>
  <c r="S36" i="350"/>
  <c r="AG39" i="350"/>
  <c r="S40" i="350"/>
  <c r="Z45" i="350"/>
  <c r="Y45" i="350"/>
  <c r="V45" i="350"/>
  <c r="AA65" i="350"/>
  <c r="AG65" i="350"/>
  <c r="AE65" i="350"/>
  <c r="M46" i="350"/>
  <c r="S46" i="350"/>
  <c r="AL29" i="350"/>
  <c r="X30" i="350"/>
  <c r="AL33" i="350"/>
  <c r="X34" i="350"/>
  <c r="AL37" i="350"/>
  <c r="X38" i="350"/>
  <c r="AL41" i="350"/>
  <c r="Q42" i="350"/>
  <c r="AH42" i="350"/>
  <c r="O43" i="350"/>
  <c r="Q46" i="350"/>
  <c r="AM47" i="350"/>
  <c r="AL47" i="350"/>
  <c r="AH47" i="350"/>
  <c r="R48" i="350"/>
  <c r="X49" i="350"/>
  <c r="AC65" i="350"/>
  <c r="R42" i="350"/>
  <c r="M44" i="350"/>
  <c r="V44" i="350"/>
  <c r="AG44" i="350"/>
  <c r="X45" i="350"/>
  <c r="R46" i="350"/>
  <c r="AJ47" i="350"/>
  <c r="S48" i="350"/>
  <c r="AA49" i="350"/>
  <c r="AG49" i="350"/>
  <c r="AA51" i="350"/>
  <c r="AN51" i="350"/>
  <c r="AH52" i="350"/>
  <c r="AL45" i="350"/>
  <c r="X46" i="350"/>
  <c r="AL49" i="350"/>
  <c r="X50" i="350"/>
  <c r="T52" i="350"/>
  <c r="AL65" i="350"/>
  <c r="Q45" i="350"/>
  <c r="AE48" i="350"/>
  <c r="Q49" i="350"/>
  <c r="AE52" i="350"/>
  <c r="Q65" i="350"/>
  <c r="X52" i="350"/>
  <c r="A64" i="347"/>
  <c r="A65" i="347"/>
  <c r="A69" i="347" s="1"/>
  <c r="A70" i="347" s="1"/>
  <c r="A71" i="347" s="1"/>
  <c r="AG49" i="349"/>
  <c r="AA52" i="347"/>
  <c r="X61" i="347"/>
  <c r="S62" i="347"/>
  <c r="Y63" i="347"/>
  <c r="AG63" i="347"/>
  <c r="S65" i="347"/>
  <c r="AA65" i="347"/>
  <c r="O66" i="347"/>
  <c r="AM66" i="347"/>
  <c r="S67" i="347"/>
  <c r="AA67" i="347"/>
  <c r="O68" i="347"/>
  <c r="AM68" i="347"/>
  <c r="Y69" i="347"/>
  <c r="AG69" i="347"/>
  <c r="S70" i="347"/>
  <c r="AA70" i="347"/>
  <c r="M71" i="347"/>
  <c r="AC71" i="347"/>
  <c r="O64" i="347"/>
  <c r="AM64" i="347"/>
  <c r="AJ73" i="349"/>
  <c r="AF74" i="349"/>
  <c r="AE81" i="349"/>
  <c r="AG82" i="349"/>
  <c r="AE84" i="349"/>
  <c r="O70" i="349"/>
  <c r="AC70" i="349"/>
  <c r="AJ46" i="349"/>
  <c r="AH51" i="347"/>
  <c r="Y56" i="347"/>
  <c r="T62" i="347"/>
  <c r="AH63" i="347"/>
  <c r="T65" i="347"/>
  <c r="T67" i="347"/>
  <c r="AH69" i="347"/>
  <c r="T70" i="347"/>
  <c r="AL71" i="347"/>
  <c r="X64" i="347"/>
  <c r="AN64" i="347"/>
  <c r="T33" i="349"/>
  <c r="AA66" i="349"/>
  <c r="AH74" i="349"/>
  <c r="AJ79" i="349"/>
  <c r="T80" i="349"/>
  <c r="AG81" i="349"/>
  <c r="X82" i="349"/>
  <c r="V84" i="349"/>
  <c r="AF84" i="349"/>
  <c r="AE55" i="349"/>
  <c r="Q85" i="349"/>
  <c r="Y46" i="349"/>
  <c r="AC47" i="349"/>
  <c r="AM47" i="349"/>
  <c r="T48" i="349"/>
  <c r="AH48" i="349"/>
  <c r="AA49" i="349"/>
  <c r="R50" i="349"/>
  <c r="Q66" i="347"/>
  <c r="Q68" i="347"/>
  <c r="AJ63" i="347"/>
  <c r="V65" i="347"/>
  <c r="R66" i="347"/>
  <c r="V67" i="347"/>
  <c r="R68" i="347"/>
  <c r="AJ69" i="347"/>
  <c r="V70" i="347"/>
  <c r="AF71" i="347"/>
  <c r="R64" i="347"/>
  <c r="AC66" i="349"/>
  <c r="AH69" i="349"/>
  <c r="T71" i="349"/>
  <c r="AG71" i="349"/>
  <c r="AJ74" i="349"/>
  <c r="Z79" i="349"/>
  <c r="AM79" i="349"/>
  <c r="AA82" i="349"/>
  <c r="AJ83" i="349"/>
  <c r="X84" i="349"/>
  <c r="Y55" i="349"/>
  <c r="AH55" i="349"/>
  <c r="AG70" i="349"/>
  <c r="S85" i="349"/>
  <c r="AE47" i="349"/>
  <c r="M48" i="349"/>
  <c r="AJ48" i="349"/>
  <c r="AC49" i="349"/>
  <c r="AM49" i="349"/>
  <c r="T50" i="349"/>
  <c r="AH50" i="349"/>
  <c r="Q64" i="347"/>
  <c r="Z62" i="347"/>
  <c r="AC63" i="347"/>
  <c r="O65" i="347"/>
  <c r="AE65" i="347"/>
  <c r="S66" i="347"/>
  <c r="O67" i="347"/>
  <c r="AE67" i="347"/>
  <c r="S68" i="347"/>
  <c r="AC69" i="347"/>
  <c r="O70" i="347"/>
  <c r="AE70" i="347"/>
  <c r="Q71" i="347"/>
  <c r="AG71" i="347"/>
  <c r="S64" i="347"/>
  <c r="R52" i="349"/>
  <c r="AL78" i="349"/>
  <c r="AN81" i="349"/>
  <c r="AF47" i="349"/>
  <c r="Y48" i="349"/>
  <c r="AN49" i="349"/>
  <c r="Q70" i="349"/>
  <c r="X49" i="347"/>
  <c r="Q56" i="347"/>
  <c r="AL63" i="347"/>
  <c r="X65" i="347"/>
  <c r="AF65" i="347"/>
  <c r="X67" i="347"/>
  <c r="AF67" i="347"/>
  <c r="AL69" i="347"/>
  <c r="X70" i="347"/>
  <c r="AF70" i="347"/>
  <c r="R71" i="347"/>
  <c r="AG66" i="349"/>
  <c r="AA67" i="349"/>
  <c r="AG72" i="349"/>
  <c r="AL74" i="349"/>
  <c r="X76" i="349"/>
  <c r="AN78" i="349"/>
  <c r="AC82" i="349"/>
  <c r="T83" i="349"/>
  <c r="AL83" i="349"/>
  <c r="AA84" i="349"/>
  <c r="AL84" i="349"/>
  <c r="AA55" i="349"/>
  <c r="Y70" i="349"/>
  <c r="AH85" i="349"/>
  <c r="Z48" i="349"/>
  <c r="AE49" i="349"/>
  <c r="M50" i="349"/>
  <c r="AJ50" i="349"/>
  <c r="AE71" i="347"/>
  <c r="Z82" i="349"/>
  <c r="Y49" i="347"/>
  <c r="T56" i="347"/>
  <c r="AH58" i="347"/>
  <c r="AA59" i="347"/>
  <c r="Q69" i="349"/>
  <c r="AM69" i="349"/>
  <c r="AM74" i="349"/>
  <c r="M70" i="349"/>
  <c r="AA70" i="349"/>
  <c r="AM70" i="349"/>
  <c r="Y85" i="349"/>
  <c r="T46" i="349"/>
  <c r="AH46" i="349"/>
  <c r="Q48" i="349"/>
  <c r="Y50" i="349"/>
  <c r="AA67" i="344"/>
  <c r="Y67" i="344"/>
  <c r="M49" i="349"/>
  <c r="V47" i="349"/>
  <c r="V49" i="349"/>
  <c r="AA46" i="349"/>
  <c r="O47" i="349"/>
  <c r="AA48" i="349"/>
  <c r="O49" i="349"/>
  <c r="AA50" i="349"/>
  <c r="X47" i="349"/>
  <c r="X49" i="349"/>
  <c r="AC46" i="349"/>
  <c r="Q47" i="349"/>
  <c r="Y47" i="349"/>
  <c r="AC48" i="349"/>
  <c r="Q49" i="349"/>
  <c r="Y49" i="349"/>
  <c r="AC50" i="349"/>
  <c r="V46" i="349"/>
  <c r="AL46" i="349"/>
  <c r="R47" i="349"/>
  <c r="Z47" i="349"/>
  <c r="AH47" i="349"/>
  <c r="V48" i="349"/>
  <c r="AL48" i="349"/>
  <c r="R49" i="349"/>
  <c r="Z49" i="349"/>
  <c r="AH49" i="349"/>
  <c r="V50" i="349"/>
  <c r="AL50" i="349"/>
  <c r="AE46" i="349"/>
  <c r="AM46" i="349"/>
  <c r="AE48" i="349"/>
  <c r="AM48" i="349"/>
  <c r="AE50" i="349"/>
  <c r="AM50" i="349"/>
  <c r="T85" i="349"/>
  <c r="AJ85" i="349"/>
  <c r="M85" i="349"/>
  <c r="V85" i="349"/>
  <c r="AL85" i="349"/>
  <c r="AE85" i="349"/>
  <c r="AM85" i="349"/>
  <c r="R70" i="349"/>
  <c r="Z70" i="349"/>
  <c r="AH70" i="349"/>
  <c r="T70" i="349"/>
  <c r="AJ70" i="349"/>
  <c r="V70" i="349"/>
  <c r="AL70" i="349"/>
  <c r="T55" i="349"/>
  <c r="AJ55" i="349"/>
  <c r="V55" i="349"/>
  <c r="AL55" i="349"/>
  <c r="AM55" i="349"/>
  <c r="AJ71" i="349"/>
  <c r="O75" i="349"/>
  <c r="AC78" i="349"/>
  <c r="V66" i="349"/>
  <c r="AF66" i="349"/>
  <c r="T67" i="349"/>
  <c r="Q68" i="349"/>
  <c r="T69" i="349"/>
  <c r="AE69" i="349"/>
  <c r="R71" i="349"/>
  <c r="AH72" i="349"/>
  <c r="AE75" i="349"/>
  <c r="AM75" i="349"/>
  <c r="Z76" i="349"/>
  <c r="M77" i="349"/>
  <c r="AJ77" i="349"/>
  <c r="AM78" i="349"/>
  <c r="Y79" i="349"/>
  <c r="R80" i="349"/>
  <c r="V81" i="349"/>
  <c r="AF81" i="349"/>
  <c r="Y82" i="349"/>
  <c r="AH82" i="349"/>
  <c r="O84" i="349"/>
  <c r="Y84" i="349"/>
  <c r="AF67" i="349"/>
  <c r="AL71" i="349"/>
  <c r="X72" i="349"/>
  <c r="AF75" i="349"/>
  <c r="AE78" i="349"/>
  <c r="AG80" i="349"/>
  <c r="Q82" i="349"/>
  <c r="O54" i="349"/>
  <c r="X66" i="349"/>
  <c r="V67" i="349"/>
  <c r="AG67" i="349"/>
  <c r="V69" i="349"/>
  <c r="AM71" i="349"/>
  <c r="Y72" i="349"/>
  <c r="AG75" i="349"/>
  <c r="AF78" i="349"/>
  <c r="X81" i="349"/>
  <c r="R82" i="349"/>
  <c r="Q84" i="349"/>
  <c r="Y66" i="349"/>
  <c r="V68" i="349"/>
  <c r="AL68" i="349"/>
  <c r="AJ69" i="349"/>
  <c r="V71" i="349"/>
  <c r="AF71" i="349"/>
  <c r="AN71" i="349"/>
  <c r="Z72" i="349"/>
  <c r="M73" i="349"/>
  <c r="AC74" i="349"/>
  <c r="X75" i="349"/>
  <c r="AH75" i="349"/>
  <c r="AH78" i="349"/>
  <c r="O79" i="349"/>
  <c r="AA81" i="349"/>
  <c r="S82" i="349"/>
  <c r="M83" i="349"/>
  <c r="AM84" i="349"/>
  <c r="AL66" i="349"/>
  <c r="X67" i="349"/>
  <c r="Y69" i="349"/>
  <c r="Y75" i="349"/>
  <c r="AG76" i="349"/>
  <c r="AE79" i="349"/>
  <c r="AL81" i="349"/>
  <c r="AN84" i="349"/>
  <c r="Y67" i="349"/>
  <c r="AL67" i="349"/>
  <c r="Y68" i="349"/>
  <c r="O69" i="349"/>
  <c r="Z69" i="349"/>
  <c r="AL69" i="349"/>
  <c r="O71" i="349"/>
  <c r="AE74" i="349"/>
  <c r="Z75" i="349"/>
  <c r="AH76" i="349"/>
  <c r="AF79" i="349"/>
  <c r="Z80" i="349"/>
  <c r="AM81" i="349"/>
  <c r="V82" i="349"/>
  <c r="M81" i="349"/>
  <c r="AN82" i="349"/>
  <c r="S83" i="349"/>
  <c r="AA83" i="349"/>
  <c r="O81" i="349"/>
  <c r="AC83" i="349"/>
  <c r="V83" i="349"/>
  <c r="Q81" i="349"/>
  <c r="Y81" i="349"/>
  <c r="AJ82" i="349"/>
  <c r="O83" i="349"/>
  <c r="AE83" i="349"/>
  <c r="AM83" i="349"/>
  <c r="R84" i="349"/>
  <c r="AH84" i="349"/>
  <c r="R81" i="349"/>
  <c r="Z81" i="349"/>
  <c r="AH81" i="349"/>
  <c r="M82" i="349"/>
  <c r="X83" i="349"/>
  <c r="AF83" i="349"/>
  <c r="AN83" i="349"/>
  <c r="S84" i="349"/>
  <c r="AL82" i="349"/>
  <c r="Q83" i="349"/>
  <c r="Y83" i="349"/>
  <c r="Q72" i="349"/>
  <c r="V74" i="349"/>
  <c r="Q76" i="349"/>
  <c r="V78" i="349"/>
  <c r="R72" i="349"/>
  <c r="Q75" i="349"/>
  <c r="R76" i="349"/>
  <c r="Q79" i="349"/>
  <c r="S72" i="349"/>
  <c r="R75" i="349"/>
  <c r="S76" i="349"/>
  <c r="R79" i="349"/>
  <c r="T72" i="349"/>
  <c r="T75" i="349"/>
  <c r="T76" i="349"/>
  <c r="T79" i="349"/>
  <c r="V80" i="349"/>
  <c r="S77" i="349"/>
  <c r="T73" i="349"/>
  <c r="T77" i="349"/>
  <c r="Y80" i="349"/>
  <c r="AA73" i="349"/>
  <c r="M74" i="349"/>
  <c r="AA77" i="349"/>
  <c r="M78" i="349"/>
  <c r="AC73" i="349"/>
  <c r="O74" i="349"/>
  <c r="AC77" i="349"/>
  <c r="O78" i="349"/>
  <c r="AJ72" i="349"/>
  <c r="V73" i="349"/>
  <c r="AL73" i="349"/>
  <c r="X74" i="349"/>
  <c r="AJ76" i="349"/>
  <c r="V77" i="349"/>
  <c r="AL77" i="349"/>
  <c r="X78" i="349"/>
  <c r="AJ80" i="349"/>
  <c r="S71" i="349"/>
  <c r="AA71" i="349"/>
  <c r="M72" i="349"/>
  <c r="AC72" i="349"/>
  <c r="O73" i="349"/>
  <c r="AE73" i="349"/>
  <c r="AM73" i="349"/>
  <c r="Q74" i="349"/>
  <c r="Y74" i="349"/>
  <c r="AG74" i="349"/>
  <c r="S75" i="349"/>
  <c r="AA75" i="349"/>
  <c r="M76" i="349"/>
  <c r="AC76" i="349"/>
  <c r="O77" i="349"/>
  <c r="AE77" i="349"/>
  <c r="AM77" i="349"/>
  <c r="Q78" i="349"/>
  <c r="Y78" i="349"/>
  <c r="AG78" i="349"/>
  <c r="S79" i="349"/>
  <c r="AA79" i="349"/>
  <c r="M80" i="349"/>
  <c r="AC80" i="349"/>
  <c r="AL72" i="349"/>
  <c r="X73" i="349"/>
  <c r="AF73" i="349"/>
  <c r="AN73" i="349"/>
  <c r="R74" i="349"/>
  <c r="Z74" i="349"/>
  <c r="AL76" i="349"/>
  <c r="X77" i="349"/>
  <c r="AF77" i="349"/>
  <c r="AN77" i="349"/>
  <c r="R78" i="349"/>
  <c r="Z78" i="349"/>
  <c r="AL80" i="349"/>
  <c r="AE72" i="349"/>
  <c r="AM72" i="349"/>
  <c r="Q73" i="349"/>
  <c r="Y73" i="349"/>
  <c r="AE76" i="349"/>
  <c r="AM76" i="349"/>
  <c r="Q77" i="349"/>
  <c r="Y77" i="349"/>
  <c r="AE80" i="349"/>
  <c r="AM80" i="349"/>
  <c r="M66" i="349"/>
  <c r="AN67" i="349"/>
  <c r="S68" i="349"/>
  <c r="AA68" i="349"/>
  <c r="O66" i="349"/>
  <c r="AM66" i="349"/>
  <c r="R67" i="349"/>
  <c r="AH67" i="349"/>
  <c r="M68" i="349"/>
  <c r="AC68" i="349"/>
  <c r="AF69" i="349"/>
  <c r="AN66" i="349"/>
  <c r="S67" i="349"/>
  <c r="AG69" i="349"/>
  <c r="Q66" i="349"/>
  <c r="AJ67" i="349"/>
  <c r="O68" i="349"/>
  <c r="AE68" i="349"/>
  <c r="AM68" i="349"/>
  <c r="R69" i="349"/>
  <c r="R66" i="349"/>
  <c r="Z66" i="349"/>
  <c r="AH66" i="349"/>
  <c r="M67" i="349"/>
  <c r="AC67" i="349"/>
  <c r="X68" i="349"/>
  <c r="AF68" i="349"/>
  <c r="AN68" i="349"/>
  <c r="S69" i="349"/>
  <c r="AA69" i="349"/>
  <c r="Y52" i="349"/>
  <c r="S53" i="349"/>
  <c r="AG54" i="349"/>
  <c r="AC52" i="349"/>
  <c r="V51" i="349"/>
  <c r="Q52" i="349"/>
  <c r="AG52" i="349"/>
  <c r="Z52" i="349"/>
  <c r="AA52" i="349"/>
  <c r="R53" i="349"/>
  <c r="AC54" i="349"/>
  <c r="AJ51" i="349"/>
  <c r="AH52" i="349"/>
  <c r="AJ53" i="349"/>
  <c r="AL51" i="349"/>
  <c r="S52" i="349"/>
  <c r="T53" i="349"/>
  <c r="AL54" i="349"/>
  <c r="AM51" i="349"/>
  <c r="AM52" i="349"/>
  <c r="AM54" i="349"/>
  <c r="AC51" i="349"/>
  <c r="AN51" i="349"/>
  <c r="V52" i="349"/>
  <c r="AN52" i="349"/>
  <c r="AN54" i="349"/>
  <c r="AE52" i="349"/>
  <c r="M53" i="349"/>
  <c r="AE54" i="349"/>
  <c r="AH44" i="349"/>
  <c r="AE51" i="349"/>
  <c r="O52" i="349"/>
  <c r="X52" i="349"/>
  <c r="V54" i="349"/>
  <c r="M51" i="349"/>
  <c r="AA53" i="349"/>
  <c r="O51" i="349"/>
  <c r="AC53" i="349"/>
  <c r="X51" i="349"/>
  <c r="AF51" i="349"/>
  <c r="V53" i="349"/>
  <c r="AL53" i="349"/>
  <c r="Q54" i="349"/>
  <c r="Y54" i="349"/>
  <c r="Q51" i="349"/>
  <c r="Y51" i="349"/>
  <c r="AG51" i="349"/>
  <c r="AJ52" i="349"/>
  <c r="O53" i="349"/>
  <c r="AE53" i="349"/>
  <c r="AM53" i="349"/>
  <c r="R54" i="349"/>
  <c r="Z54" i="349"/>
  <c r="AH54" i="349"/>
  <c r="R51" i="349"/>
  <c r="Z51" i="349"/>
  <c r="X53" i="349"/>
  <c r="AF53" i="349"/>
  <c r="AN53" i="349"/>
  <c r="S54" i="349"/>
  <c r="Y53" i="349"/>
  <c r="M73" i="344"/>
  <c r="AF67" i="344"/>
  <c r="AG67" i="344"/>
  <c r="Y45" i="349"/>
  <c r="AH45" i="349"/>
  <c r="AA41" i="349"/>
  <c r="T42" i="349"/>
  <c r="AL44" i="349"/>
  <c r="AM44" i="349"/>
  <c r="X42" i="349"/>
  <c r="AH42" i="349"/>
  <c r="AF43" i="349"/>
  <c r="R45" i="349"/>
  <c r="S61" i="349"/>
  <c r="AH40" i="349"/>
  <c r="T43" i="349"/>
  <c r="AA44" i="349"/>
  <c r="V43" i="349"/>
  <c r="AA64" i="349"/>
  <c r="V37" i="349"/>
  <c r="AM40" i="349"/>
  <c r="AJ42" i="349"/>
  <c r="S45" i="349"/>
  <c r="AN40" i="349"/>
  <c r="AH41" i="349"/>
  <c r="V42" i="349"/>
  <c r="X43" i="349"/>
  <c r="R44" i="349"/>
  <c r="T45" i="349"/>
  <c r="AA40" i="349"/>
  <c r="AL42" i="349"/>
  <c r="T44" i="349"/>
  <c r="AN45" i="349"/>
  <c r="AA37" i="349"/>
  <c r="AM37" i="349"/>
  <c r="AG38" i="349"/>
  <c r="AL40" i="349"/>
  <c r="AH43" i="349"/>
  <c r="Z44" i="349"/>
  <c r="Q45" i="349"/>
  <c r="Z45" i="349"/>
  <c r="AC37" i="349"/>
  <c r="AJ43" i="349"/>
  <c r="AJ62" i="349"/>
  <c r="AJ39" i="349"/>
  <c r="M41" i="349"/>
  <c r="AE37" i="349"/>
  <c r="AF40" i="349"/>
  <c r="AG41" i="349"/>
  <c r="Z42" i="349"/>
  <c r="AN42" i="349"/>
  <c r="Z43" i="349"/>
  <c r="AL43" i="349"/>
  <c r="V44" i="349"/>
  <c r="AE44" i="349"/>
  <c r="AN44" i="349"/>
  <c r="AG37" i="349"/>
  <c r="AA38" i="349"/>
  <c r="S39" i="349"/>
  <c r="AM43" i="349"/>
  <c r="AF44" i="349"/>
  <c r="M45" i="349"/>
  <c r="AJ45" i="349"/>
  <c r="AA60" i="349"/>
  <c r="T41" i="349"/>
  <c r="X44" i="349"/>
  <c r="AG44" i="349"/>
  <c r="X45" i="349"/>
  <c r="Y60" i="349"/>
  <c r="Q61" i="349"/>
  <c r="AL37" i="349"/>
  <c r="V38" i="349"/>
  <c r="AF38" i="349"/>
  <c r="S42" i="349"/>
  <c r="AA42" i="349"/>
  <c r="M43" i="349"/>
  <c r="AC43" i="349"/>
  <c r="O44" i="349"/>
  <c r="AG45" i="349"/>
  <c r="AF32" i="349"/>
  <c r="AN37" i="349"/>
  <c r="X38" i="349"/>
  <c r="AH38" i="349"/>
  <c r="O40" i="349"/>
  <c r="AE40" i="349"/>
  <c r="Y41" i="349"/>
  <c r="M42" i="349"/>
  <c r="AC42" i="349"/>
  <c r="O43" i="349"/>
  <c r="AE43" i="349"/>
  <c r="Q44" i="349"/>
  <c r="AA45" i="349"/>
  <c r="Y38" i="349"/>
  <c r="AH36" i="349"/>
  <c r="S65" i="349"/>
  <c r="Z38" i="349"/>
  <c r="AG40" i="349"/>
  <c r="O42" i="349"/>
  <c r="AE42" i="349"/>
  <c r="Q43" i="349"/>
  <c r="AG43" i="349"/>
  <c r="S44" i="349"/>
  <c r="AC45" i="349"/>
  <c r="Q38" i="349"/>
  <c r="AN38" i="349"/>
  <c r="AF42" i="349"/>
  <c r="R43" i="349"/>
  <c r="AL45" i="349"/>
  <c r="V29" i="349"/>
  <c r="M39" i="349"/>
  <c r="Z40" i="349"/>
  <c r="Q41" i="349"/>
  <c r="Q42" i="349"/>
  <c r="AE45" i="349"/>
  <c r="T39" i="349"/>
  <c r="Y40" i="349"/>
  <c r="Z41" i="349"/>
  <c r="R38" i="349"/>
  <c r="R41" i="349"/>
  <c r="S38" i="349"/>
  <c r="T40" i="349"/>
  <c r="S41" i="349"/>
  <c r="V40" i="349"/>
  <c r="M37" i="349"/>
  <c r="AA39" i="349"/>
  <c r="O37" i="349"/>
  <c r="AC39" i="349"/>
  <c r="X37" i="349"/>
  <c r="V39" i="349"/>
  <c r="AL39" i="349"/>
  <c r="Q40" i="349"/>
  <c r="AJ41" i="349"/>
  <c r="Q37" i="349"/>
  <c r="Y37" i="349"/>
  <c r="AJ38" i="349"/>
  <c r="O39" i="349"/>
  <c r="AE39" i="349"/>
  <c r="AM39" i="349"/>
  <c r="R40" i="349"/>
  <c r="AC41" i="349"/>
  <c r="R37" i="349"/>
  <c r="Z37" i="349"/>
  <c r="AH37" i="349"/>
  <c r="M38" i="349"/>
  <c r="AC38" i="349"/>
  <c r="X39" i="349"/>
  <c r="AF39" i="349"/>
  <c r="AN39" i="349"/>
  <c r="S40" i="349"/>
  <c r="V41" i="349"/>
  <c r="AL41" i="349"/>
  <c r="AL38" i="349"/>
  <c r="Q39" i="349"/>
  <c r="Y39" i="349"/>
  <c r="AE41" i="349"/>
  <c r="AM41" i="349"/>
  <c r="M57" i="349"/>
  <c r="O57" i="349"/>
  <c r="AM65" i="349"/>
  <c r="AC56" i="349"/>
  <c r="AC60" i="349"/>
  <c r="AN65" i="349"/>
  <c r="Z31" i="349"/>
  <c r="AL35" i="349"/>
  <c r="O59" i="349"/>
  <c r="O63" i="349"/>
  <c r="AE65" i="349"/>
  <c r="R28" i="349"/>
  <c r="AJ29" i="349"/>
  <c r="S63" i="349"/>
  <c r="AG65" i="349"/>
  <c r="T29" i="349"/>
  <c r="AE31" i="349"/>
  <c r="AN56" i="349"/>
  <c r="AH65" i="349"/>
  <c r="X67" i="344"/>
  <c r="Z73" i="344"/>
  <c r="M67" i="344"/>
  <c r="Q67" i="344"/>
  <c r="S67" i="344"/>
  <c r="R67" i="344"/>
  <c r="Z67" i="344"/>
  <c r="AH67" i="344"/>
  <c r="T67" i="344"/>
  <c r="AJ67" i="344"/>
  <c r="AC67" i="344"/>
  <c r="AL67" i="344"/>
  <c r="AM67" i="344"/>
  <c r="Q73" i="344"/>
  <c r="AC73" i="344"/>
  <c r="R73" i="344"/>
  <c r="AF73" i="344"/>
  <c r="AG73" i="344"/>
  <c r="Y73" i="344"/>
  <c r="AH73" i="344"/>
  <c r="AA73" i="344"/>
  <c r="S73" i="344"/>
  <c r="T73" i="344"/>
  <c r="AJ73" i="344"/>
  <c r="V73" i="344"/>
  <c r="AL73" i="344"/>
  <c r="AM73" i="344"/>
  <c r="AJ33" i="349"/>
  <c r="AC57" i="349"/>
  <c r="V63" i="349"/>
  <c r="Z27" i="349"/>
  <c r="AN31" i="349"/>
  <c r="V33" i="349"/>
  <c r="AJ34" i="349"/>
  <c r="AJ36" i="349"/>
  <c r="O58" i="349"/>
  <c r="AC61" i="349"/>
  <c r="AF65" i="349"/>
  <c r="AE57" i="349"/>
  <c r="Z33" i="349"/>
  <c r="AL34" i="349"/>
  <c r="AC36" i="349"/>
  <c r="AM36" i="349"/>
  <c r="AF57" i="349"/>
  <c r="AE61" i="349"/>
  <c r="AM29" i="349"/>
  <c r="AJ30" i="349"/>
  <c r="Q32" i="349"/>
  <c r="AN34" i="349"/>
  <c r="AN36" i="349"/>
  <c r="AE56" i="349"/>
  <c r="AG57" i="349"/>
  <c r="R61" i="349"/>
  <c r="AF61" i="349"/>
  <c r="AC64" i="349"/>
  <c r="R32" i="349"/>
  <c r="AF36" i="349"/>
  <c r="Z58" i="349"/>
  <c r="AL27" i="349"/>
  <c r="AN30" i="349"/>
  <c r="AH33" i="349"/>
  <c r="AG36" i="349"/>
  <c r="R56" i="349"/>
  <c r="AA58" i="349"/>
  <c r="O60" i="349"/>
  <c r="T63" i="349"/>
  <c r="AC65" i="349"/>
  <c r="X31" i="349"/>
  <c r="AH32" i="349"/>
  <c r="T34" i="349"/>
  <c r="AA35" i="349"/>
  <c r="M62" i="349"/>
  <c r="Q28" i="349"/>
  <c r="AL30" i="349"/>
  <c r="AA31" i="349"/>
  <c r="AL31" i="349"/>
  <c r="AJ32" i="349"/>
  <c r="AC35" i="349"/>
  <c r="T56" i="349"/>
  <c r="AH56" i="349"/>
  <c r="AE59" i="349"/>
  <c r="AL60" i="349"/>
  <c r="O62" i="349"/>
  <c r="Y62" i="349"/>
  <c r="M65" i="349"/>
  <c r="Y34" i="349"/>
  <c r="Q58" i="349"/>
  <c r="Q59" i="349"/>
  <c r="Q60" i="349"/>
  <c r="AM60" i="349"/>
  <c r="Z62" i="349"/>
  <c r="AM62" i="349"/>
  <c r="AL63" i="349"/>
  <c r="X65" i="349"/>
  <c r="O29" i="349"/>
  <c r="AH29" i="349"/>
  <c r="AC31" i="349"/>
  <c r="M32" i="349"/>
  <c r="AC32" i="349"/>
  <c r="AM32" i="349"/>
  <c r="AE35" i="349"/>
  <c r="AJ56" i="349"/>
  <c r="AM57" i="349"/>
  <c r="R58" i="349"/>
  <c r="AE58" i="349"/>
  <c r="AJ59" i="349"/>
  <c r="S60" i="349"/>
  <c r="M61" i="349"/>
  <c r="AG61" i="349"/>
  <c r="Q62" i="349"/>
  <c r="O65" i="349"/>
  <c r="X27" i="349"/>
  <c r="AN27" i="349"/>
  <c r="AN32" i="349"/>
  <c r="Y33" i="349"/>
  <c r="AM33" i="349"/>
  <c r="AF35" i="349"/>
  <c r="X36" i="349"/>
  <c r="X56" i="349"/>
  <c r="Q57" i="349"/>
  <c r="AN57" i="349"/>
  <c r="S58" i="349"/>
  <c r="AE60" i="349"/>
  <c r="R62" i="349"/>
  <c r="Y63" i="349"/>
  <c r="AE64" i="349"/>
  <c r="V35" i="349"/>
  <c r="AL56" i="349"/>
  <c r="R57" i="349"/>
  <c r="Y59" i="349"/>
  <c r="AL59" i="349"/>
  <c r="AF60" i="349"/>
  <c r="AF64" i="349"/>
  <c r="Q65" i="349"/>
  <c r="AA27" i="349"/>
  <c r="M28" i="349"/>
  <c r="AF31" i="349"/>
  <c r="AG32" i="349"/>
  <c r="O33" i="349"/>
  <c r="AA59" i="349"/>
  <c r="M60" i="349"/>
  <c r="AH62" i="349"/>
  <c r="AH28" i="349"/>
  <c r="AJ28" i="349"/>
  <c r="AC27" i="349"/>
  <c r="AC28" i="349"/>
  <c r="AM28" i="349"/>
  <c r="AE27" i="349"/>
  <c r="AN28" i="349"/>
  <c r="AF27" i="349"/>
  <c r="AF28" i="349"/>
  <c r="AG28" i="349"/>
  <c r="V30" i="349"/>
  <c r="M36" i="349"/>
  <c r="Y30" i="349"/>
  <c r="O36" i="349"/>
  <c r="Y29" i="349"/>
  <c r="X32" i="349"/>
  <c r="R33" i="349"/>
  <c r="X28" i="349"/>
  <c r="Z29" i="349"/>
  <c r="Z32" i="349"/>
  <c r="S33" i="349"/>
  <c r="Q36" i="349"/>
  <c r="V27" i="349"/>
  <c r="Z28" i="349"/>
  <c r="R29" i="349"/>
  <c r="V31" i="349"/>
  <c r="O32" i="349"/>
  <c r="X35" i="349"/>
  <c r="R36" i="349"/>
  <c r="O28" i="349"/>
  <c r="S29" i="349"/>
  <c r="T30" i="349"/>
  <c r="V34" i="349"/>
  <c r="Z35" i="349"/>
  <c r="O27" i="349"/>
  <c r="AM27" i="349"/>
  <c r="Y28" i="349"/>
  <c r="AA29" i="349"/>
  <c r="M30" i="349"/>
  <c r="AC30" i="349"/>
  <c r="O31" i="349"/>
  <c r="AM31" i="349"/>
  <c r="Y32" i="349"/>
  <c r="AA33" i="349"/>
  <c r="M34" i="349"/>
  <c r="AC34" i="349"/>
  <c r="O35" i="349"/>
  <c r="AM35" i="349"/>
  <c r="Y36" i="349"/>
  <c r="AJ58" i="349"/>
  <c r="AL61" i="349"/>
  <c r="AJ61" i="349"/>
  <c r="AF63" i="349"/>
  <c r="AC63" i="349"/>
  <c r="V64" i="349"/>
  <c r="AN35" i="349"/>
  <c r="Z36" i="349"/>
  <c r="V57" i="349"/>
  <c r="T57" i="349"/>
  <c r="AF62" i="349"/>
  <c r="AA62" i="349"/>
  <c r="Q27" i="349"/>
  <c r="Y27" i="349"/>
  <c r="AA28" i="349"/>
  <c r="M29" i="349"/>
  <c r="AC29" i="349"/>
  <c r="O30" i="349"/>
  <c r="AE30" i="349"/>
  <c r="AM30" i="349"/>
  <c r="Q31" i="349"/>
  <c r="Y31" i="349"/>
  <c r="AA32" i="349"/>
  <c r="M33" i="349"/>
  <c r="AC33" i="349"/>
  <c r="O34" i="349"/>
  <c r="AE34" i="349"/>
  <c r="AM34" i="349"/>
  <c r="Q35" i="349"/>
  <c r="Y35" i="349"/>
  <c r="AA36" i="349"/>
  <c r="V56" i="349"/>
  <c r="AC58" i="349"/>
  <c r="S59" i="349"/>
  <c r="AC59" i="349"/>
  <c r="T60" i="349"/>
  <c r="Z60" i="349"/>
  <c r="AM61" i="349"/>
  <c r="AC62" i="349"/>
  <c r="AE63" i="349"/>
  <c r="X64" i="349"/>
  <c r="R27" i="349"/>
  <c r="AH27" i="349"/>
  <c r="T28" i="349"/>
  <c r="AL29" i="349"/>
  <c r="X30" i="349"/>
  <c r="AF30" i="349"/>
  <c r="R31" i="349"/>
  <c r="AH31" i="349"/>
  <c r="T32" i="349"/>
  <c r="AL33" i="349"/>
  <c r="X34" i="349"/>
  <c r="AF34" i="349"/>
  <c r="R35" i="349"/>
  <c r="AH35" i="349"/>
  <c r="T36" i="349"/>
  <c r="X57" i="349"/>
  <c r="V61" i="349"/>
  <c r="T61" i="349"/>
  <c r="AN61" i="349"/>
  <c r="AG63" i="349"/>
  <c r="R64" i="349"/>
  <c r="O64" i="349"/>
  <c r="AJ64" i="349"/>
  <c r="AH64" i="349"/>
  <c r="AM64" i="349"/>
  <c r="T64" i="349"/>
  <c r="Z64" i="349"/>
  <c r="S27" i="349"/>
  <c r="AE29" i="349"/>
  <c r="Q30" i="349"/>
  <c r="AG30" i="349"/>
  <c r="S31" i="349"/>
  <c r="AE33" i="349"/>
  <c r="Q34" i="349"/>
  <c r="AG34" i="349"/>
  <c r="S35" i="349"/>
  <c r="S56" i="349"/>
  <c r="Q56" i="349"/>
  <c r="X58" i="349"/>
  <c r="V58" i="349"/>
  <c r="Z59" i="349"/>
  <c r="X59" i="349"/>
  <c r="AH63" i="349"/>
  <c r="AN63" i="349"/>
  <c r="AF29" i="349"/>
  <c r="R30" i="349"/>
  <c r="AF33" i="349"/>
  <c r="R34" i="349"/>
  <c r="O56" i="349"/>
  <c r="Z56" i="349"/>
  <c r="Z57" i="349"/>
  <c r="AG58" i="349"/>
  <c r="M59" i="349"/>
  <c r="V59" i="349"/>
  <c r="AG59" i="349"/>
  <c r="X60" i="349"/>
  <c r="X61" i="349"/>
  <c r="X62" i="349"/>
  <c r="V62" i="349"/>
  <c r="AG62" i="349"/>
  <c r="R63" i="349"/>
  <c r="M63" i="349"/>
  <c r="AJ63" i="349"/>
  <c r="Q64" i="349"/>
  <c r="AL64" i="349"/>
  <c r="AN58" i="349"/>
  <c r="AL58" i="349"/>
  <c r="AA56" i="349"/>
  <c r="AG56" i="349"/>
  <c r="AL57" i="349"/>
  <c r="AJ57" i="349"/>
  <c r="Y58" i="349"/>
  <c r="AH58" i="349"/>
  <c r="AH59" i="349"/>
  <c r="AN59" i="349"/>
  <c r="AJ60" i="349"/>
  <c r="AH60" i="349"/>
  <c r="Y61" i="349"/>
  <c r="S64" i="349"/>
  <c r="AN64" i="349"/>
  <c r="V65" i="349"/>
  <c r="T65" i="349"/>
  <c r="Y65" i="349"/>
  <c r="AL62" i="349"/>
  <c r="X63" i="349"/>
  <c r="AJ65" i="349"/>
  <c r="V57" i="347"/>
  <c r="Z58" i="347"/>
  <c r="AC60" i="347"/>
  <c r="O61" i="347"/>
  <c r="R58" i="347"/>
  <c r="Z61" i="347"/>
  <c r="AM61" i="347"/>
  <c r="AJ62" i="347"/>
  <c r="AG56" i="347"/>
  <c r="T58" i="347"/>
  <c r="AH60" i="347"/>
  <c r="Q61" i="347"/>
  <c r="AA61" i="347"/>
  <c r="M62" i="347"/>
  <c r="R61" i="347"/>
  <c r="AE49" i="347"/>
  <c r="V58" i="347"/>
  <c r="S61" i="347"/>
  <c r="Q49" i="347"/>
  <c r="AL60" i="347"/>
  <c r="AG61" i="347"/>
  <c r="Q62" i="347"/>
  <c r="Z53" i="347"/>
  <c r="AE55" i="347"/>
  <c r="AA60" i="347"/>
  <c r="AH61" i="347"/>
  <c r="R62" i="347"/>
  <c r="AG62" i="347"/>
  <c r="AJ56" i="347"/>
  <c r="X52" i="347"/>
  <c r="S55" i="347"/>
  <c r="AH55" i="347"/>
  <c r="AA57" i="347"/>
  <c r="Q58" i="347"/>
  <c r="AJ58" i="347"/>
  <c r="T59" i="347"/>
  <c r="AF49" i="347"/>
  <c r="V51" i="347"/>
  <c r="Z52" i="347"/>
  <c r="AL58" i="347"/>
  <c r="V59" i="347"/>
  <c r="AM60" i="347"/>
  <c r="AG49" i="347"/>
  <c r="O52" i="347"/>
  <c r="AM55" i="347"/>
  <c r="S57" i="347"/>
  <c r="AE58" i="347"/>
  <c r="AM58" i="347"/>
  <c r="AE60" i="347"/>
  <c r="AN60" i="347"/>
  <c r="T61" i="347"/>
  <c r="AN61" i="347"/>
  <c r="AH49" i="347"/>
  <c r="AA51" i="347"/>
  <c r="Z55" i="347"/>
  <c r="T57" i="347"/>
  <c r="AF58" i="347"/>
  <c r="AF60" i="347"/>
  <c r="AE61" i="347"/>
  <c r="Y52" i="347"/>
  <c r="T52" i="347"/>
  <c r="AG58" i="347"/>
  <c r="AF61" i="347"/>
  <c r="Y62" i="347"/>
  <c r="AJ57" i="347"/>
  <c r="AJ59" i="347"/>
  <c r="V60" i="347"/>
  <c r="M57" i="347"/>
  <c r="AC57" i="347"/>
  <c r="M59" i="347"/>
  <c r="AC59" i="347"/>
  <c r="O60" i="347"/>
  <c r="AA62" i="347"/>
  <c r="AL57" i="347"/>
  <c r="AL59" i="347"/>
  <c r="X60" i="347"/>
  <c r="O57" i="347"/>
  <c r="AE57" i="347"/>
  <c r="AM57" i="347"/>
  <c r="S58" i="347"/>
  <c r="AA58" i="347"/>
  <c r="O59" i="347"/>
  <c r="AE59" i="347"/>
  <c r="AM59" i="347"/>
  <c r="Q60" i="347"/>
  <c r="Y60" i="347"/>
  <c r="AC62" i="347"/>
  <c r="X57" i="347"/>
  <c r="AF57" i="347"/>
  <c r="AN57" i="347"/>
  <c r="X59" i="347"/>
  <c r="AF59" i="347"/>
  <c r="AN59" i="347"/>
  <c r="R60" i="347"/>
  <c r="Z60" i="347"/>
  <c r="AJ61" i="347"/>
  <c r="V62" i="347"/>
  <c r="AL62" i="347"/>
  <c r="Q57" i="347"/>
  <c r="Y57" i="347"/>
  <c r="Q59" i="347"/>
  <c r="Y59" i="347"/>
  <c r="AE62" i="347"/>
  <c r="AM62" i="347"/>
  <c r="X55" i="347"/>
  <c r="AF55" i="347"/>
  <c r="AN55" i="347"/>
  <c r="R56" i="347"/>
  <c r="Z56" i="347"/>
  <c r="AH56" i="347"/>
  <c r="Q55" i="347"/>
  <c r="Y55" i="347"/>
  <c r="AG55" i="347"/>
  <c r="S56" i="347"/>
  <c r="AA56" i="347"/>
  <c r="AA55" i="347"/>
  <c r="M56" i="347"/>
  <c r="AC56" i="347"/>
  <c r="AJ55" i="347"/>
  <c r="V56" i="347"/>
  <c r="AL56" i="347"/>
  <c r="AE56" i="347"/>
  <c r="AM56" i="347"/>
  <c r="AJ48" i="347"/>
  <c r="AH45" i="347"/>
  <c r="AH52" i="347"/>
  <c r="Q52" i="347"/>
  <c r="Z49" i="347"/>
  <c r="O49" i="347"/>
  <c r="AE52" i="347"/>
  <c r="Q53" i="347"/>
  <c r="AH53" i="347"/>
  <c r="AF52" i="347"/>
  <c r="R53" i="347"/>
  <c r="AJ49" i="347"/>
  <c r="S50" i="347"/>
  <c r="M48" i="347"/>
  <c r="R49" i="347"/>
  <c r="T50" i="347"/>
  <c r="AC51" i="347"/>
  <c r="AL51" i="347"/>
  <c r="R52" i="347"/>
  <c r="S53" i="347"/>
  <c r="T49" i="347"/>
  <c r="AL49" i="347"/>
  <c r="AM51" i="347"/>
  <c r="S52" i="347"/>
  <c r="AM52" i="347"/>
  <c r="T53" i="347"/>
  <c r="AG53" i="347"/>
  <c r="Y42" i="347"/>
  <c r="AM49" i="347"/>
  <c r="AE51" i="347"/>
  <c r="AN51" i="347"/>
  <c r="AN52" i="347"/>
  <c r="AJ50" i="347"/>
  <c r="S48" i="347"/>
  <c r="AF51" i="347"/>
  <c r="M53" i="347"/>
  <c r="T48" i="347"/>
  <c r="M50" i="347"/>
  <c r="Y53" i="347"/>
  <c r="AA48" i="347"/>
  <c r="AA50" i="347"/>
  <c r="M51" i="347"/>
  <c r="AC48" i="347"/>
  <c r="AC50" i="347"/>
  <c r="O51" i="347"/>
  <c r="V48" i="347"/>
  <c r="AL48" i="347"/>
  <c r="V50" i="347"/>
  <c r="AL50" i="347"/>
  <c r="X51" i="347"/>
  <c r="AJ53" i="347"/>
  <c r="O48" i="347"/>
  <c r="AE48" i="347"/>
  <c r="AM48" i="347"/>
  <c r="S49" i="347"/>
  <c r="AA49" i="347"/>
  <c r="O50" i="347"/>
  <c r="AE50" i="347"/>
  <c r="AM50" i="347"/>
  <c r="Q51" i="347"/>
  <c r="Y51" i="347"/>
  <c r="AC53" i="347"/>
  <c r="X48" i="347"/>
  <c r="AF48" i="347"/>
  <c r="AN48" i="347"/>
  <c r="X50" i="347"/>
  <c r="AF50" i="347"/>
  <c r="AN50" i="347"/>
  <c r="R51" i="347"/>
  <c r="Z51" i="347"/>
  <c r="AJ52" i="347"/>
  <c r="V53" i="347"/>
  <c r="AL53" i="347"/>
  <c r="Q48" i="347"/>
  <c r="Y48" i="347"/>
  <c r="Q50" i="347"/>
  <c r="Y50" i="347"/>
  <c r="AE53" i="347"/>
  <c r="AM53" i="347"/>
  <c r="AC45" i="347"/>
  <c r="T47" i="347"/>
  <c r="AF45" i="347"/>
  <c r="Z42" i="347"/>
  <c r="Y47" i="347"/>
  <c r="Y43" i="347"/>
  <c r="T44" i="347"/>
  <c r="AN40" i="347"/>
  <c r="AA43" i="347"/>
  <c r="AJ41" i="347"/>
  <c r="Z43" i="347"/>
  <c r="Z47" i="347"/>
  <c r="V45" i="347"/>
  <c r="AE40" i="347"/>
  <c r="Y36" i="347"/>
  <c r="X42" i="347"/>
  <c r="O40" i="347"/>
  <c r="AH46" i="347"/>
  <c r="Y54" i="347"/>
  <c r="AH40" i="347"/>
  <c r="O42" i="347"/>
  <c r="T43" i="347"/>
  <c r="AG45" i="347"/>
  <c r="X46" i="347"/>
  <c r="AA47" i="347"/>
  <c r="R40" i="347"/>
  <c r="T40" i="347"/>
  <c r="T42" i="347"/>
  <c r="AG42" i="347"/>
  <c r="V43" i="347"/>
  <c r="Q47" i="347"/>
  <c r="AL40" i="347"/>
  <c r="AH42" i="347"/>
  <c r="AA45" i="347"/>
  <c r="AF46" i="347"/>
  <c r="O54" i="347"/>
  <c r="AM40" i="347"/>
  <c r="M44" i="347"/>
  <c r="AG46" i="347"/>
  <c r="O46" i="347"/>
  <c r="Z54" i="347"/>
  <c r="Y37" i="347"/>
  <c r="V40" i="347"/>
  <c r="AF40" i="347"/>
  <c r="Q42" i="347"/>
  <c r="AJ42" i="347"/>
  <c r="Q43" i="347"/>
  <c r="Y46" i="347"/>
  <c r="R47" i="347"/>
  <c r="AA54" i="347"/>
  <c r="AG40" i="347"/>
  <c r="M41" i="347"/>
  <c r="R42" i="347"/>
  <c r="R43" i="347"/>
  <c r="AJ44" i="347"/>
  <c r="Q46" i="347"/>
  <c r="Z46" i="347"/>
  <c r="AJ46" i="347"/>
  <c r="S47" i="347"/>
  <c r="X40" i="347"/>
  <c r="AL42" i="347"/>
  <c r="S43" i="347"/>
  <c r="AL45" i="347"/>
  <c r="R46" i="347"/>
  <c r="AG47" i="347"/>
  <c r="Y40" i="347"/>
  <c r="AE42" i="347"/>
  <c r="AM42" i="347"/>
  <c r="AM45" i="347"/>
  <c r="S46" i="347"/>
  <c r="AM46" i="347"/>
  <c r="AH47" i="347"/>
  <c r="S54" i="347"/>
  <c r="AE54" i="347"/>
  <c r="Q40" i="347"/>
  <c r="T41" i="347"/>
  <c r="AL41" i="347"/>
  <c r="AF42" i="347"/>
  <c r="AN45" i="347"/>
  <c r="T46" i="347"/>
  <c r="AE46" i="347"/>
  <c r="AN46" i="347"/>
  <c r="AH43" i="347"/>
  <c r="S41" i="347"/>
  <c r="AA41" i="347"/>
  <c r="AG43" i="347"/>
  <c r="S44" i="347"/>
  <c r="AA44" i="347"/>
  <c r="M45" i="347"/>
  <c r="AC41" i="347"/>
  <c r="AC44" i="347"/>
  <c r="O45" i="347"/>
  <c r="V41" i="347"/>
  <c r="AJ43" i="347"/>
  <c r="V44" i="347"/>
  <c r="AL44" i="347"/>
  <c r="X45" i="347"/>
  <c r="AJ47" i="347"/>
  <c r="S40" i="347"/>
  <c r="AA40" i="347"/>
  <c r="O41" i="347"/>
  <c r="AE41" i="347"/>
  <c r="AM41" i="347"/>
  <c r="S42" i="347"/>
  <c r="AA42" i="347"/>
  <c r="M43" i="347"/>
  <c r="AC43" i="347"/>
  <c r="O44" i="347"/>
  <c r="AE44" i="347"/>
  <c r="AM44" i="347"/>
  <c r="Q45" i="347"/>
  <c r="Y45" i="347"/>
  <c r="AA46" i="347"/>
  <c r="M47" i="347"/>
  <c r="AC47" i="347"/>
  <c r="X41" i="347"/>
  <c r="AF41" i="347"/>
  <c r="AN41" i="347"/>
  <c r="AL43" i="347"/>
  <c r="X44" i="347"/>
  <c r="AF44" i="347"/>
  <c r="AN44" i="347"/>
  <c r="R45" i="347"/>
  <c r="Z45" i="347"/>
  <c r="V47" i="347"/>
  <c r="AL47" i="347"/>
  <c r="Q41" i="347"/>
  <c r="Y41" i="347"/>
  <c r="AE43" i="347"/>
  <c r="AM43" i="347"/>
  <c r="Q44" i="347"/>
  <c r="Y44" i="347"/>
  <c r="AE47" i="347"/>
  <c r="AM47" i="347"/>
  <c r="AH54" i="347"/>
  <c r="Q54" i="347"/>
  <c r="R54" i="347"/>
  <c r="AC54" i="347"/>
  <c r="AG54" i="347"/>
  <c r="T54" i="347"/>
  <c r="AJ54" i="347"/>
  <c r="V54" i="347"/>
  <c r="AL54" i="347"/>
  <c r="AM54" i="347"/>
  <c r="AL34" i="347"/>
  <c r="AE32" i="347"/>
  <c r="AF32" i="347"/>
  <c r="T36" i="347"/>
  <c r="V35" i="347"/>
  <c r="AH37" i="347"/>
  <c r="AJ33" i="347"/>
  <c r="AJ37" i="347"/>
  <c r="S33" i="347"/>
  <c r="R35" i="347"/>
  <c r="S35" i="347"/>
  <c r="AH33" i="347"/>
  <c r="AA36" i="347"/>
  <c r="AG32" i="347"/>
  <c r="T35" i="347"/>
  <c r="AA32" i="347"/>
  <c r="M33" i="347"/>
  <c r="S36" i="347"/>
  <c r="O33" i="347"/>
  <c r="M34" i="347"/>
  <c r="Z35" i="347"/>
  <c r="V36" i="347"/>
  <c r="M32" i="347"/>
  <c r="AN32" i="347"/>
  <c r="AA34" i="347"/>
  <c r="AA35" i="347"/>
  <c r="M37" i="347"/>
  <c r="Y33" i="347"/>
  <c r="AC34" i="347"/>
  <c r="AM34" i="347"/>
  <c r="AF35" i="347"/>
  <c r="Z37" i="347"/>
  <c r="Z33" i="347"/>
  <c r="AN34" i="347"/>
  <c r="AG35" i="347"/>
  <c r="Q37" i="347"/>
  <c r="AE34" i="347"/>
  <c r="R37" i="347"/>
  <c r="AG37" i="347"/>
  <c r="Q33" i="347"/>
  <c r="AC33" i="347"/>
  <c r="AF34" i="347"/>
  <c r="X35" i="347"/>
  <c r="AN35" i="347"/>
  <c r="S37" i="347"/>
  <c r="AL32" i="347"/>
  <c r="AG33" i="347"/>
  <c r="Q35" i="347"/>
  <c r="T37" i="347"/>
  <c r="AM32" i="347"/>
  <c r="V32" i="347"/>
  <c r="V34" i="347"/>
  <c r="AJ36" i="347"/>
  <c r="O32" i="347"/>
  <c r="AA33" i="347"/>
  <c r="O34" i="347"/>
  <c r="AH35" i="347"/>
  <c r="M36" i="347"/>
  <c r="AC36" i="347"/>
  <c r="AA37" i="347"/>
  <c r="X32" i="347"/>
  <c r="T33" i="347"/>
  <c r="X34" i="347"/>
  <c r="AL36" i="347"/>
  <c r="Q32" i="347"/>
  <c r="Y32" i="347"/>
  <c r="Q34" i="347"/>
  <c r="Y34" i="347"/>
  <c r="AJ35" i="347"/>
  <c r="O36" i="347"/>
  <c r="AE36" i="347"/>
  <c r="AM36" i="347"/>
  <c r="AC37" i="347"/>
  <c r="R32" i="347"/>
  <c r="Z32" i="347"/>
  <c r="AH32" i="347"/>
  <c r="V33" i="347"/>
  <c r="AL33" i="347"/>
  <c r="R34" i="347"/>
  <c r="Z34" i="347"/>
  <c r="AH34" i="347"/>
  <c r="M35" i="347"/>
  <c r="AC35" i="347"/>
  <c r="X36" i="347"/>
  <c r="AF36" i="347"/>
  <c r="AN36" i="347"/>
  <c r="V37" i="347"/>
  <c r="AL37" i="347"/>
  <c r="AE33" i="347"/>
  <c r="AM33" i="347"/>
  <c r="AL35" i="347"/>
  <c r="Q36" i="347"/>
  <c r="AE37" i="347"/>
  <c r="AM37" i="347"/>
  <c r="L64" i="377" l="1"/>
  <c r="L65" i="377"/>
  <c r="L63" i="377"/>
  <c r="L59" i="377"/>
  <c r="L58" i="377"/>
  <c r="L57" i="377"/>
  <c r="L60" i="377"/>
  <c r="L53" i="377"/>
  <c r="L54" i="377"/>
  <c r="L55" i="377"/>
  <c r="L49" i="377"/>
  <c r="L51" i="377"/>
  <c r="L50" i="377"/>
  <c r="L46" i="377"/>
  <c r="L45" i="377"/>
  <c r="L47" i="377"/>
  <c r="L44" i="377"/>
  <c r="L43" i="377"/>
  <c r="L40" i="377"/>
  <c r="L36" i="377"/>
  <c r="L37" i="377"/>
  <c r="L38" i="377"/>
  <c r="L39" i="377"/>
  <c r="L35" i="377"/>
  <c r="L41" i="377"/>
  <c r="L33" i="377"/>
  <c r="L31" i="377"/>
  <c r="L30" i="377"/>
  <c r="L32" i="377"/>
  <c r="L67" i="376"/>
  <c r="L68" i="376"/>
  <c r="L64" i="376"/>
  <c r="L62" i="376"/>
  <c r="L63" i="376"/>
  <c r="L59" i="376"/>
  <c r="L60" i="376"/>
  <c r="L58" i="376"/>
  <c r="L54" i="376"/>
  <c r="L56" i="376"/>
  <c r="L53" i="376"/>
  <c r="L55" i="376"/>
  <c r="L52" i="376"/>
  <c r="L50" i="376"/>
  <c r="L49" i="376"/>
  <c r="L45" i="376"/>
  <c r="L43" i="376"/>
  <c r="L44" i="376"/>
  <c r="L46" i="376"/>
  <c r="L40" i="376"/>
  <c r="L41" i="376"/>
  <c r="L39" i="376"/>
  <c r="L38" i="376"/>
  <c r="L36" i="376"/>
  <c r="L33" i="376"/>
  <c r="L35" i="376"/>
  <c r="L34" i="376"/>
  <c r="L31" i="376"/>
  <c r="L30" i="376"/>
  <c r="L170" i="375"/>
  <c r="L168" i="375"/>
  <c r="L176" i="375"/>
  <c r="L177" i="375"/>
  <c r="L171" i="375"/>
  <c r="L166" i="375"/>
  <c r="L167" i="375"/>
  <c r="L152" i="375"/>
  <c r="L173" i="375"/>
  <c r="L151" i="375"/>
  <c r="L149" i="375"/>
  <c r="L154" i="375"/>
  <c r="L157" i="375"/>
  <c r="L172" i="375"/>
  <c r="L158" i="375"/>
  <c r="L175" i="375"/>
  <c r="L148" i="375"/>
  <c r="L147" i="375"/>
  <c r="L139" i="375"/>
  <c r="L119" i="375"/>
  <c r="L109" i="375"/>
  <c r="L138" i="375"/>
  <c r="L129" i="375"/>
  <c r="L153" i="375"/>
  <c r="L156" i="375"/>
  <c r="L130" i="375"/>
  <c r="L132" i="375"/>
  <c r="L133" i="375"/>
  <c r="L128" i="375"/>
  <c r="L142" i="375"/>
  <c r="L137" i="375"/>
  <c r="L160" i="375"/>
  <c r="L161" i="375"/>
  <c r="L113" i="375"/>
  <c r="L115" i="375"/>
  <c r="L120" i="375"/>
  <c r="L135" i="375"/>
  <c r="L134" i="375"/>
  <c r="L162" i="375"/>
  <c r="L163" i="375"/>
  <c r="L143" i="375"/>
  <c r="L141" i="375"/>
  <c r="L144" i="375"/>
  <c r="L124" i="375"/>
  <c r="L122" i="375"/>
  <c r="L123" i="375"/>
  <c r="L125" i="375"/>
  <c r="L118" i="375"/>
  <c r="L114" i="375"/>
  <c r="L110" i="375"/>
  <c r="L111" i="375"/>
  <c r="L116" i="375"/>
  <c r="L106" i="375"/>
  <c r="L104" i="375"/>
  <c r="L105" i="375"/>
  <c r="L102" i="375"/>
  <c r="L103" i="375"/>
  <c r="L93" i="375"/>
  <c r="L100" i="375"/>
  <c r="L90" i="375"/>
  <c r="L99" i="375"/>
  <c r="L89" i="375"/>
  <c r="L94" i="375"/>
  <c r="L91" i="375"/>
  <c r="L95" i="375"/>
  <c r="L98" i="375"/>
  <c r="L77" i="375"/>
  <c r="L96" i="375"/>
  <c r="L75" i="375"/>
  <c r="L83" i="375"/>
  <c r="L72" i="375"/>
  <c r="L80" i="375"/>
  <c r="L85" i="375"/>
  <c r="L86" i="375"/>
  <c r="L71" i="375"/>
  <c r="L74" i="375"/>
  <c r="L70" i="375"/>
  <c r="L84" i="375"/>
  <c r="L81" i="375"/>
  <c r="L76" i="375"/>
  <c r="L79" i="375"/>
  <c r="L64" i="375"/>
  <c r="L67" i="375"/>
  <c r="L65" i="375"/>
  <c r="L66" i="375"/>
  <c r="L53" i="375"/>
  <c r="L52" i="375"/>
  <c r="L55" i="375"/>
  <c r="L57" i="375"/>
  <c r="L56" i="375"/>
  <c r="L61" i="375"/>
  <c r="L48" i="375"/>
  <c r="L60" i="375"/>
  <c r="L51" i="375"/>
  <c r="L46" i="375"/>
  <c r="L58" i="375"/>
  <c r="L62" i="375"/>
  <c r="L47" i="375"/>
  <c r="L45" i="375"/>
  <c r="L41" i="375"/>
  <c r="L31" i="375"/>
  <c r="L43" i="375"/>
  <c r="L37" i="375"/>
  <c r="L33" i="375"/>
  <c r="L42" i="375"/>
  <c r="L39" i="375"/>
  <c r="L38" i="375"/>
  <c r="L36" i="375"/>
  <c r="L29" i="375"/>
  <c r="L32" i="375"/>
  <c r="L30" i="375"/>
  <c r="L34" i="375"/>
  <c r="L180" i="374"/>
  <c r="L178" i="374"/>
  <c r="L177" i="374"/>
  <c r="L176" i="374"/>
  <c r="L172" i="374"/>
  <c r="L171" i="374"/>
  <c r="L163" i="374"/>
  <c r="L167" i="374"/>
  <c r="L168" i="374"/>
  <c r="L158" i="374"/>
  <c r="L162" i="374"/>
  <c r="L159" i="374"/>
  <c r="L154" i="374"/>
  <c r="L153" i="374"/>
  <c r="L150" i="374"/>
  <c r="L149" i="374"/>
  <c r="L169" i="374"/>
  <c r="L147" i="374"/>
  <c r="L165" i="374"/>
  <c r="L151" i="374"/>
  <c r="L174" i="374"/>
  <c r="L156" i="374"/>
  <c r="L160" i="374"/>
  <c r="L140" i="374"/>
  <c r="L141" i="374"/>
  <c r="L145" i="374"/>
  <c r="L131" i="374"/>
  <c r="L135" i="374"/>
  <c r="L132" i="374"/>
  <c r="L133" i="374"/>
  <c r="L136" i="374"/>
  <c r="L129" i="374"/>
  <c r="L126" i="374"/>
  <c r="L127" i="374"/>
  <c r="L122" i="374"/>
  <c r="L123" i="374"/>
  <c r="L143" i="374"/>
  <c r="L120" i="374"/>
  <c r="L124" i="374"/>
  <c r="L138" i="374"/>
  <c r="L113" i="374"/>
  <c r="L114" i="374"/>
  <c r="L117" i="374"/>
  <c r="L115" i="374"/>
  <c r="L118" i="374"/>
  <c r="L111" i="374"/>
  <c r="L107" i="374"/>
  <c r="L105" i="374"/>
  <c r="L93" i="374"/>
  <c r="L94" i="374"/>
  <c r="L102" i="374"/>
  <c r="L103" i="374"/>
  <c r="L98" i="374"/>
  <c r="L99" i="374"/>
  <c r="L90" i="374"/>
  <c r="L89" i="374"/>
  <c r="L85" i="374"/>
  <c r="L80" i="374"/>
  <c r="L84" i="374"/>
  <c r="L81" i="374"/>
  <c r="L75" i="374"/>
  <c r="L76" i="374"/>
  <c r="L71" i="374"/>
  <c r="L72" i="374"/>
  <c r="L67" i="374"/>
  <c r="L66" i="374"/>
  <c r="L62" i="374"/>
  <c r="L63" i="374"/>
  <c r="L100" i="374"/>
  <c r="L87" i="374"/>
  <c r="L96" i="374"/>
  <c r="L82" i="374"/>
  <c r="L69" i="374"/>
  <c r="L60" i="374"/>
  <c r="L73" i="374"/>
  <c r="L91" i="374"/>
  <c r="L78" i="374"/>
  <c r="L64" i="374"/>
  <c r="L109" i="374"/>
  <c r="L58" i="374"/>
  <c r="L57" i="374"/>
  <c r="L55" i="374"/>
  <c r="L51" i="374"/>
  <c r="L53" i="374"/>
  <c r="L54" i="374"/>
  <c r="L42" i="374"/>
  <c r="L44" i="374"/>
  <c r="L48" i="374"/>
  <c r="L46" i="374"/>
  <c r="L49" i="374"/>
  <c r="L45" i="374"/>
  <c r="L39" i="374"/>
  <c r="L40" i="374"/>
  <c r="L37" i="374"/>
  <c r="L35" i="374"/>
  <c r="L32" i="374"/>
  <c r="L29" i="374"/>
  <c r="L36" i="374"/>
  <c r="L33" i="374"/>
  <c r="L31" i="374"/>
  <c r="L30" i="374"/>
  <c r="L77" i="371"/>
  <c r="L48" i="373"/>
  <c r="L49" i="373"/>
  <c r="L47" i="373"/>
  <c r="L42" i="373"/>
  <c r="L43" i="373"/>
  <c r="L44" i="373"/>
  <c r="L39" i="373"/>
  <c r="L38" i="373"/>
  <c r="L40" i="373"/>
  <c r="L34" i="373"/>
  <c r="L33" i="373"/>
  <c r="L35" i="373"/>
  <c r="L30" i="373"/>
  <c r="L31" i="373"/>
  <c r="L29" i="373"/>
  <c r="L51" i="372"/>
  <c r="L52" i="372"/>
  <c r="L44" i="372"/>
  <c r="L50" i="372"/>
  <c r="L49" i="372"/>
  <c r="L43" i="372"/>
  <c r="L48" i="372"/>
  <c r="L42" i="372"/>
  <c r="L45" i="372"/>
  <c r="L40" i="372"/>
  <c r="L39" i="372"/>
  <c r="L36" i="372"/>
  <c r="L31" i="372"/>
  <c r="L37" i="372"/>
  <c r="L35" i="372"/>
  <c r="L32" i="372"/>
  <c r="L30" i="372"/>
  <c r="L33" i="372"/>
  <c r="L29" i="372"/>
  <c r="L80" i="371"/>
  <c r="L81" i="371"/>
  <c r="L79" i="371"/>
  <c r="L71" i="371"/>
  <c r="L68" i="371"/>
  <c r="L78" i="371"/>
  <c r="L76" i="371"/>
  <c r="L69" i="371"/>
  <c r="L72" i="371"/>
  <c r="L70" i="371"/>
  <c r="L73" i="371"/>
  <c r="L67" i="371"/>
  <c r="L64" i="371"/>
  <c r="L62" i="371"/>
  <c r="L65" i="371"/>
  <c r="L61" i="371"/>
  <c r="L60" i="371"/>
  <c r="L63" i="371"/>
  <c r="L56" i="371"/>
  <c r="L55" i="371"/>
  <c r="L53" i="371"/>
  <c r="L57" i="371"/>
  <c r="L54" i="371"/>
  <c r="L58" i="371"/>
  <c r="L41" i="371"/>
  <c r="L44" i="371"/>
  <c r="L49" i="371"/>
  <c r="L43" i="371"/>
  <c r="L46" i="371"/>
  <c r="L45" i="371"/>
  <c r="L48" i="371"/>
  <c r="L47" i="371"/>
  <c r="L42" i="371"/>
  <c r="L31" i="371"/>
  <c r="L38" i="371"/>
  <c r="L36" i="371"/>
  <c r="L39" i="371"/>
  <c r="L37" i="371"/>
  <c r="L29" i="371"/>
  <c r="L32" i="371"/>
  <c r="L34" i="371"/>
  <c r="L33" i="371"/>
  <c r="L30" i="371"/>
  <c r="L74" i="370"/>
  <c r="L66" i="370"/>
  <c r="L62" i="370"/>
  <c r="L61" i="370"/>
  <c r="L67" i="370"/>
  <c r="L68" i="370"/>
  <c r="L73" i="370"/>
  <c r="L64" i="370"/>
  <c r="L72" i="370"/>
  <c r="L75" i="370"/>
  <c r="L69" i="370"/>
  <c r="L65" i="370"/>
  <c r="L57" i="370"/>
  <c r="L58" i="370"/>
  <c r="L55" i="370"/>
  <c r="L56" i="370"/>
  <c r="L50" i="370"/>
  <c r="L52" i="370"/>
  <c r="L49" i="370"/>
  <c r="L48" i="370"/>
  <c r="L51" i="370"/>
  <c r="L45" i="370"/>
  <c r="L46" i="370"/>
  <c r="L42" i="370"/>
  <c r="L41" i="370"/>
  <c r="L39" i="370"/>
  <c r="L40" i="370"/>
  <c r="L34" i="370"/>
  <c r="L37" i="370"/>
  <c r="L33" i="370"/>
  <c r="L36" i="370"/>
  <c r="L32" i="370"/>
  <c r="L35" i="370"/>
  <c r="L30" i="370"/>
  <c r="L29" i="370"/>
  <c r="L73" i="369"/>
  <c r="L71" i="369"/>
  <c r="L72" i="369"/>
  <c r="L68" i="369"/>
  <c r="L69" i="369"/>
  <c r="L65" i="369"/>
  <c r="L66" i="369"/>
  <c r="L63" i="369"/>
  <c r="L62" i="369"/>
  <c r="L53" i="369"/>
  <c r="L56" i="369"/>
  <c r="L60" i="369"/>
  <c r="L59" i="369"/>
  <c r="L55" i="369"/>
  <c r="L52" i="369"/>
  <c r="L48" i="369"/>
  <c r="L49" i="369"/>
  <c r="L45" i="369"/>
  <c r="L46" i="369"/>
  <c r="L42" i="369"/>
  <c r="L41" i="369"/>
  <c r="L39" i="369"/>
  <c r="L38" i="369"/>
  <c r="L36" i="369"/>
  <c r="L35" i="369"/>
  <c r="L33" i="369"/>
  <c r="L32" i="369"/>
  <c r="L29" i="369"/>
  <c r="L30" i="369"/>
  <c r="L32" i="361"/>
  <c r="L30" i="361"/>
  <c r="L67" i="361"/>
  <c r="L46" i="368"/>
  <c r="L47" i="368"/>
  <c r="L51" i="368"/>
  <c r="L52" i="368"/>
  <c r="L50" i="368"/>
  <c r="L55" i="368"/>
  <c r="L57" i="368"/>
  <c r="L56" i="368"/>
  <c r="L40" i="368"/>
  <c r="L35" i="368"/>
  <c r="L42" i="368"/>
  <c r="L36" i="368"/>
  <c r="L29" i="368"/>
  <c r="L43" i="368"/>
  <c r="L39" i="368"/>
  <c r="L38" i="368"/>
  <c r="L31" i="368"/>
  <c r="L32" i="368"/>
  <c r="L30" i="368"/>
  <c r="L33" i="368"/>
  <c r="L44" i="367"/>
  <c r="L41" i="367"/>
  <c r="L45" i="367"/>
  <c r="L43" i="367"/>
  <c r="L46" i="367"/>
  <c r="L40" i="367"/>
  <c r="L39" i="367"/>
  <c r="L38" i="367"/>
  <c r="L33" i="367"/>
  <c r="L36" i="367"/>
  <c r="L35" i="367"/>
  <c r="L34" i="367"/>
  <c r="L28" i="367"/>
  <c r="L30" i="367"/>
  <c r="L29" i="367"/>
  <c r="L31" i="367"/>
  <c r="L38" i="361"/>
  <c r="L36" i="361"/>
  <c r="L56" i="363"/>
  <c r="L49" i="361"/>
  <c r="L59" i="361"/>
  <c r="L35" i="361"/>
  <c r="L52" i="361"/>
  <c r="L62" i="363"/>
  <c r="L53" i="361"/>
  <c r="L44" i="361"/>
  <c r="L70" i="361"/>
  <c r="L31" i="361"/>
  <c r="L57" i="363"/>
  <c r="L52" i="363"/>
  <c r="L48" i="363"/>
  <c r="L71" i="361"/>
  <c r="L53" i="363"/>
  <c r="L43" i="361"/>
  <c r="L70" i="363"/>
  <c r="L45" i="363"/>
  <c r="L65" i="363"/>
  <c r="L63" i="363"/>
  <c r="L28" i="361"/>
  <c r="L58" i="361"/>
  <c r="L73" i="361"/>
  <c r="L68" i="363"/>
  <c r="L63" i="361"/>
  <c r="L64" i="363"/>
  <c r="L34" i="361"/>
  <c r="L71" i="363"/>
  <c r="L47" i="363"/>
  <c r="L40" i="361"/>
  <c r="L48" i="361"/>
  <c r="L61" i="363"/>
  <c r="L39" i="361"/>
  <c r="L45" i="361"/>
  <c r="L57" i="361"/>
  <c r="L65" i="361"/>
  <c r="L68" i="366"/>
  <c r="L71" i="366"/>
  <c r="L69" i="366"/>
  <c r="L72" i="366"/>
  <c r="L70" i="366"/>
  <c r="L64" i="366"/>
  <c r="L65" i="366"/>
  <c r="L62" i="366"/>
  <c r="L63" i="366"/>
  <c r="L61" i="366"/>
  <c r="L57" i="366"/>
  <c r="L56" i="366"/>
  <c r="L58" i="366"/>
  <c r="L59" i="366"/>
  <c r="L53" i="366"/>
  <c r="L52" i="366"/>
  <c r="L51" i="366"/>
  <c r="L54" i="366"/>
  <c r="L47" i="366"/>
  <c r="L46" i="366"/>
  <c r="L48" i="366"/>
  <c r="L49" i="366"/>
  <c r="L41" i="366"/>
  <c r="L43" i="366"/>
  <c r="L40" i="366"/>
  <c r="L42" i="366"/>
  <c r="L44" i="366"/>
  <c r="L34" i="366"/>
  <c r="L36" i="366"/>
  <c r="L37" i="366"/>
  <c r="L35" i="366"/>
  <c r="L31" i="366"/>
  <c r="L30" i="366"/>
  <c r="L28" i="366"/>
  <c r="L29" i="366"/>
  <c r="L32" i="366"/>
  <c r="L79" i="365"/>
  <c r="L78" i="365"/>
  <c r="L80" i="365"/>
  <c r="L77" i="365"/>
  <c r="L68" i="365"/>
  <c r="L69" i="365"/>
  <c r="L57" i="365"/>
  <c r="L59" i="365"/>
  <c r="L60" i="365"/>
  <c r="L58" i="365"/>
  <c r="L36" i="365"/>
  <c r="L35" i="365"/>
  <c r="L44" i="365"/>
  <c r="L30" i="365"/>
  <c r="L72" i="365"/>
  <c r="L71" i="365"/>
  <c r="L54" i="365"/>
  <c r="L49" i="365"/>
  <c r="L45" i="365"/>
  <c r="L46" i="365"/>
  <c r="L29" i="365"/>
  <c r="L51" i="365"/>
  <c r="L41" i="365"/>
  <c r="L48" i="365"/>
  <c r="L39" i="365"/>
  <c r="L63" i="365"/>
  <c r="L43" i="365"/>
  <c r="L38" i="365"/>
  <c r="L32" i="365"/>
  <c r="L53" i="365"/>
  <c r="L33" i="365"/>
  <c r="L65" i="365"/>
  <c r="L40" i="365"/>
  <c r="L28" i="365"/>
  <c r="L67" i="365"/>
  <c r="L64" i="365"/>
  <c r="L70" i="365"/>
  <c r="L52" i="365"/>
  <c r="L73" i="365"/>
  <c r="L74" i="365"/>
  <c r="L62" i="365"/>
  <c r="L45" i="364"/>
  <c r="L46" i="364"/>
  <c r="L47" i="364"/>
  <c r="L38" i="364"/>
  <c r="L50" i="364"/>
  <c r="L68" i="364"/>
  <c r="L60" i="364"/>
  <c r="L35" i="364"/>
  <c r="L33" i="364"/>
  <c r="L42" i="364"/>
  <c r="L62" i="364"/>
  <c r="L57" i="364"/>
  <c r="L61" i="364"/>
  <c r="L41" i="364"/>
  <c r="L32" i="364"/>
  <c r="L55" i="364"/>
  <c r="L34" i="364"/>
  <c r="L44" i="364"/>
  <c r="L29" i="364"/>
  <c r="L39" i="364"/>
  <c r="L28" i="364"/>
  <c r="L49" i="364"/>
  <c r="L40" i="364"/>
  <c r="L67" i="364"/>
  <c r="L51" i="364"/>
  <c r="L69" i="364"/>
  <c r="L63" i="364"/>
  <c r="L58" i="364"/>
  <c r="L37" i="364"/>
  <c r="L54" i="364"/>
  <c r="L64" i="364"/>
  <c r="L30" i="364"/>
  <c r="L56" i="364"/>
  <c r="L53" i="364"/>
  <c r="L38" i="363"/>
  <c r="L37" i="363"/>
  <c r="L39" i="363"/>
  <c r="L40" i="363"/>
  <c r="L28" i="363"/>
  <c r="L32" i="363"/>
  <c r="L36" i="363"/>
  <c r="L33" i="363"/>
  <c r="L30" i="363"/>
  <c r="L58" i="363"/>
  <c r="L50" i="363"/>
  <c r="L42" i="363"/>
  <c r="L69" i="363"/>
  <c r="L51" i="363"/>
  <c r="L29" i="363"/>
  <c r="L41" i="363"/>
  <c r="L49" i="363"/>
  <c r="L55" i="363"/>
  <c r="L72" i="363"/>
  <c r="L46" i="363"/>
  <c r="L31" i="363"/>
  <c r="L34" i="363"/>
  <c r="L54" i="363"/>
  <c r="L64" i="362"/>
  <c r="L50" i="362"/>
  <c r="L57" i="362"/>
  <c r="L41" i="362"/>
  <c r="L69" i="362"/>
  <c r="L42" i="362"/>
  <c r="L46" i="362"/>
  <c r="L51" i="362"/>
  <c r="L48" i="362"/>
  <c r="L37" i="362"/>
  <c r="L63" i="362"/>
  <c r="L56" i="362"/>
  <c r="L54" i="362"/>
  <c r="L32" i="362"/>
  <c r="L61" i="362"/>
  <c r="L71" i="362"/>
  <c r="L47" i="362"/>
  <c r="L38" i="362"/>
  <c r="L39" i="362"/>
  <c r="L36" i="362"/>
  <c r="L28" i="362"/>
  <c r="L30" i="362"/>
  <c r="L34" i="362"/>
  <c r="L33" i="362"/>
  <c r="L29" i="362"/>
  <c r="L65" i="362"/>
  <c r="L55" i="362"/>
  <c r="L58" i="362"/>
  <c r="L62" i="362"/>
  <c r="L45" i="362"/>
  <c r="L40" i="362"/>
  <c r="L31" i="362"/>
  <c r="L70" i="362"/>
  <c r="L72" i="362"/>
  <c r="L53" i="362"/>
  <c r="L49" i="362"/>
  <c r="L52" i="362"/>
  <c r="L68" i="362"/>
  <c r="L47" i="361"/>
  <c r="L37" i="361"/>
  <c r="L55" i="361"/>
  <c r="L72" i="361"/>
  <c r="L54" i="361"/>
  <c r="L60" i="361"/>
  <c r="L74" i="361"/>
  <c r="L64" i="361"/>
  <c r="L51" i="361"/>
  <c r="L50" i="361"/>
  <c r="L41" i="361"/>
  <c r="L29" i="361"/>
  <c r="L66" i="361"/>
  <c r="L56" i="361"/>
  <c r="L33" i="361"/>
  <c r="L43" i="360"/>
  <c r="L57" i="360"/>
  <c r="L48" i="360"/>
  <c r="L39" i="360"/>
  <c r="L34" i="360"/>
  <c r="L29" i="360"/>
  <c r="L45" i="360"/>
  <c r="L51" i="360"/>
  <c r="L62" i="360"/>
  <c r="L49" i="360"/>
  <c r="L32" i="360"/>
  <c r="L40" i="360"/>
  <c r="L35" i="360"/>
  <c r="L31" i="360"/>
  <c r="L47" i="360"/>
  <c r="L56" i="360"/>
  <c r="L58" i="360"/>
  <c r="L33" i="360"/>
  <c r="L28" i="360"/>
  <c r="L61" i="360"/>
  <c r="L52" i="360"/>
  <c r="L59" i="360"/>
  <c r="L37" i="360"/>
  <c r="L54" i="360"/>
  <c r="L38" i="360"/>
  <c r="L44" i="360"/>
  <c r="L53" i="360"/>
  <c r="L42" i="360"/>
  <c r="L63" i="360"/>
  <c r="L48" i="359"/>
  <c r="L55" i="359"/>
  <c r="L56" i="359"/>
  <c r="L50" i="359"/>
  <c r="L49" i="359"/>
  <c r="L42" i="359"/>
  <c r="L43" i="359"/>
  <c r="L29" i="359"/>
  <c r="L52" i="359"/>
  <c r="L39" i="359"/>
  <c r="L46" i="359"/>
  <c r="L34" i="359"/>
  <c r="L30" i="359"/>
  <c r="L28" i="359"/>
  <c r="L51" i="359"/>
  <c r="L45" i="359"/>
  <c r="L37" i="359"/>
  <c r="L38" i="359"/>
  <c r="L36" i="359"/>
  <c r="L31" i="359"/>
  <c r="L33" i="359"/>
  <c r="L59" i="358"/>
  <c r="L60" i="358"/>
  <c r="L61" i="358"/>
  <c r="L58" i="358"/>
  <c r="L62" i="358"/>
  <c r="L57" i="358"/>
  <c r="L35" i="358"/>
  <c r="L31" i="358"/>
  <c r="L43" i="358"/>
  <c r="L40" i="358"/>
  <c r="L44" i="358"/>
  <c r="L46" i="358"/>
  <c r="L39" i="358"/>
  <c r="L34" i="358"/>
  <c r="L30" i="358"/>
  <c r="L52" i="358"/>
  <c r="L53" i="358"/>
  <c r="L48" i="358"/>
  <c r="L36" i="358"/>
  <c r="L33" i="358"/>
  <c r="L47" i="358"/>
  <c r="L49" i="358"/>
  <c r="L29" i="358"/>
  <c r="L42" i="358"/>
  <c r="L28" i="358"/>
  <c r="L51" i="358"/>
  <c r="L54" i="358"/>
  <c r="L41" i="358"/>
  <c r="L37" i="358"/>
  <c r="L82" i="357"/>
  <c r="L81" i="357"/>
  <c r="L83" i="357"/>
  <c r="L74" i="357"/>
  <c r="L73" i="357"/>
  <c r="L75" i="357"/>
  <c r="L77" i="357"/>
  <c r="L76" i="357"/>
  <c r="L78" i="357"/>
  <c r="L55" i="357"/>
  <c r="L56" i="357"/>
  <c r="L54" i="357"/>
  <c r="L51" i="357"/>
  <c r="L49" i="357"/>
  <c r="L48" i="357"/>
  <c r="L50" i="357"/>
  <c r="L38" i="357"/>
  <c r="L39" i="357"/>
  <c r="L40" i="357"/>
  <c r="L65" i="357"/>
  <c r="L44" i="357"/>
  <c r="L43" i="357"/>
  <c r="L34" i="357"/>
  <c r="L70" i="357"/>
  <c r="L33" i="357"/>
  <c r="L29" i="357"/>
  <c r="L28" i="357"/>
  <c r="L61" i="357"/>
  <c r="L60" i="357"/>
  <c r="L68" i="357"/>
  <c r="L69" i="357"/>
  <c r="L42" i="357"/>
  <c r="L32" i="357"/>
  <c r="L67" i="357"/>
  <c r="L62" i="357"/>
  <c r="L59" i="357"/>
  <c r="L45" i="357"/>
  <c r="L35" i="357"/>
  <c r="L30" i="357"/>
  <c r="L64" i="357"/>
  <c r="L79" i="355"/>
  <c r="L76" i="355"/>
  <c r="L77" i="355"/>
  <c r="L80" i="355"/>
  <c r="L78" i="355"/>
  <c r="L57" i="355"/>
  <c r="L55" i="355"/>
  <c r="L54" i="355"/>
  <c r="L56" i="355"/>
  <c r="L58" i="355"/>
  <c r="L71" i="355"/>
  <c r="L72" i="355"/>
  <c r="L73" i="355"/>
  <c r="L62" i="355"/>
  <c r="L40" i="355"/>
  <c r="L37" i="355"/>
  <c r="L45" i="355"/>
  <c r="L38" i="355"/>
  <c r="L47" i="355"/>
  <c r="L44" i="355"/>
  <c r="L48" i="355"/>
  <c r="L51" i="355"/>
  <c r="L64" i="355"/>
  <c r="L65" i="355"/>
  <c r="L28" i="355"/>
  <c r="L35" i="355"/>
  <c r="L50" i="355"/>
  <c r="L63" i="355"/>
  <c r="L61" i="355"/>
  <c r="L42" i="355"/>
  <c r="L60" i="355"/>
  <c r="L31" i="355"/>
  <c r="L70" i="355"/>
  <c r="L43" i="355"/>
  <c r="L69" i="355"/>
  <c r="L32" i="355"/>
  <c r="L36" i="355"/>
  <c r="L66" i="355"/>
  <c r="L68" i="355"/>
  <c r="L41" i="355"/>
  <c r="L34" i="355"/>
  <c r="L30" i="355"/>
  <c r="L29" i="355"/>
  <c r="L57" i="354"/>
  <c r="L58" i="354"/>
  <c r="L47" i="354"/>
  <c r="L46" i="354"/>
  <c r="L37" i="354"/>
  <c r="L38" i="354"/>
  <c r="L31" i="354"/>
  <c r="L29" i="354"/>
  <c r="L53" i="354"/>
  <c r="L52" i="354"/>
  <c r="L41" i="354"/>
  <c r="L43" i="354"/>
  <c r="L40" i="354"/>
  <c r="L42" i="354"/>
  <c r="L32" i="354"/>
  <c r="L28" i="354"/>
  <c r="L49" i="354"/>
  <c r="L54" i="354"/>
  <c r="L50" i="354"/>
  <c r="L33" i="354"/>
  <c r="L34" i="354"/>
  <c r="L51" i="354"/>
  <c r="L70" i="353"/>
  <c r="L71" i="353"/>
  <c r="L64" i="353"/>
  <c r="L63" i="353"/>
  <c r="L62" i="353"/>
  <c r="L59" i="353"/>
  <c r="L65" i="353"/>
  <c r="L67" i="353"/>
  <c r="L57" i="353"/>
  <c r="L56" i="353"/>
  <c r="L58" i="353"/>
  <c r="L49" i="353"/>
  <c r="L53" i="353"/>
  <c r="L52" i="353"/>
  <c r="L51" i="353"/>
  <c r="L50" i="353"/>
  <c r="L42" i="353"/>
  <c r="L41" i="353"/>
  <c r="L46" i="353"/>
  <c r="L45" i="353"/>
  <c r="L32" i="353"/>
  <c r="L37" i="353"/>
  <c r="L34" i="353"/>
  <c r="L29" i="353"/>
  <c r="L31" i="353"/>
  <c r="L38" i="353"/>
  <c r="L33" i="353"/>
  <c r="L28" i="353"/>
  <c r="L36" i="353"/>
  <c r="L39" i="353"/>
  <c r="L60" i="351"/>
  <c r="L62" i="350"/>
  <c r="L50" i="352"/>
  <c r="L49" i="352"/>
  <c r="L54" i="352"/>
  <c r="L53" i="352"/>
  <c r="L46" i="352"/>
  <c r="L45" i="352"/>
  <c r="L37" i="352"/>
  <c r="L38" i="352"/>
  <c r="L29" i="352"/>
  <c r="L34" i="352"/>
  <c r="L41" i="352"/>
  <c r="L40" i="352"/>
  <c r="L28" i="352"/>
  <c r="L32" i="352"/>
  <c r="L42" i="352"/>
  <c r="L39" i="352"/>
  <c r="L31" i="352"/>
  <c r="L48" i="352"/>
  <c r="L47" i="352"/>
  <c r="L33" i="352"/>
  <c r="L71" i="351"/>
  <c r="L62" i="351"/>
  <c r="L69" i="351"/>
  <c r="L70" i="351"/>
  <c r="L72" i="351"/>
  <c r="L63" i="351"/>
  <c r="L61" i="351"/>
  <c r="L44" i="351"/>
  <c r="L43" i="351"/>
  <c r="L52" i="351"/>
  <c r="L53" i="351"/>
  <c r="L50" i="351"/>
  <c r="L51" i="351"/>
  <c r="L41" i="351"/>
  <c r="L42" i="351"/>
  <c r="L29" i="351"/>
  <c r="L36" i="351"/>
  <c r="L55" i="351"/>
  <c r="L35" i="351"/>
  <c r="L33" i="351"/>
  <c r="L34" i="351"/>
  <c r="L46" i="351"/>
  <c r="L39" i="351"/>
  <c r="L38" i="351"/>
  <c r="L37" i="351"/>
  <c r="L66" i="351"/>
  <c r="L64" i="351"/>
  <c r="L67" i="351"/>
  <c r="L47" i="351"/>
  <c r="L45" i="351"/>
  <c r="L48" i="351"/>
  <c r="L30" i="351"/>
  <c r="L56" i="351"/>
  <c r="L65" i="351"/>
  <c r="L31" i="351"/>
  <c r="L28" i="351"/>
  <c r="L57" i="351"/>
  <c r="L58" i="351"/>
  <c r="L70" i="347"/>
  <c r="L65" i="347"/>
  <c r="L69" i="347"/>
  <c r="L63" i="347"/>
  <c r="L63" i="350"/>
  <c r="L52" i="349"/>
  <c r="L46" i="349"/>
  <c r="L48" i="349"/>
  <c r="L64" i="347"/>
  <c r="L64" i="350"/>
  <c r="L59" i="350"/>
  <c r="L55" i="350"/>
  <c r="L58" i="350"/>
  <c r="L54" i="350"/>
  <c r="L60" i="350"/>
  <c r="L56" i="350"/>
  <c r="L61" i="350"/>
  <c r="L57" i="350"/>
  <c r="L53" i="350"/>
  <c r="L36" i="350"/>
  <c r="L30" i="350"/>
  <c r="L45" i="350"/>
  <c r="L49" i="350"/>
  <c r="L39" i="350"/>
  <c r="L31" i="350"/>
  <c r="L38" i="350"/>
  <c r="L33" i="350"/>
  <c r="L29" i="350"/>
  <c r="L32" i="350"/>
  <c r="L51" i="350"/>
  <c r="L48" i="350"/>
  <c r="L46" i="350"/>
  <c r="L52" i="350"/>
  <c r="L37" i="350"/>
  <c r="L41" i="350"/>
  <c r="L35" i="350"/>
  <c r="L40" i="350"/>
  <c r="L34" i="350"/>
  <c r="L42" i="350"/>
  <c r="L28" i="350"/>
  <c r="L44" i="350"/>
  <c r="L47" i="350"/>
  <c r="L65" i="350"/>
  <c r="L50" i="350"/>
  <c r="L75" i="349"/>
  <c r="L82" i="349"/>
  <c r="L38" i="349"/>
  <c r="L71" i="349"/>
  <c r="L55" i="349"/>
  <c r="L41" i="349"/>
  <c r="L71" i="347"/>
  <c r="L67" i="349"/>
  <c r="L84" i="349"/>
  <c r="L70" i="349"/>
  <c r="L50" i="349"/>
  <c r="L49" i="349"/>
  <c r="L47" i="349"/>
  <c r="L85" i="349"/>
  <c r="L69" i="349"/>
  <c r="L79" i="349"/>
  <c r="L83" i="349"/>
  <c r="L77" i="349"/>
  <c r="L72" i="349"/>
  <c r="L78" i="349"/>
  <c r="L74" i="349"/>
  <c r="L80" i="349"/>
  <c r="L76" i="349"/>
  <c r="L73" i="349"/>
  <c r="L68" i="349"/>
  <c r="L54" i="349"/>
  <c r="L53" i="349"/>
  <c r="L44" i="349"/>
  <c r="L45" i="349"/>
  <c r="L43" i="349"/>
  <c r="L42" i="349"/>
  <c r="L39" i="349"/>
  <c r="L40" i="349"/>
  <c r="L67" i="344"/>
  <c r="L73" i="344"/>
  <c r="L65" i="349"/>
  <c r="L61" i="349"/>
  <c r="L57" i="349"/>
  <c r="L60" i="349"/>
  <c r="L63" i="349"/>
  <c r="L64" i="349"/>
  <c r="L62" i="349"/>
  <c r="L58" i="349"/>
  <c r="L28" i="349"/>
  <c r="L31" i="349"/>
  <c r="L32" i="349"/>
  <c r="L27" i="349"/>
  <c r="L35" i="349"/>
  <c r="L36" i="349"/>
  <c r="L30" i="349"/>
  <c r="L34" i="349"/>
  <c r="L59" i="349"/>
  <c r="L33" i="349"/>
  <c r="L29" i="349"/>
  <c r="L55" i="347"/>
  <c r="L62" i="347"/>
  <c r="L61" i="347"/>
  <c r="L60" i="347"/>
  <c r="L56" i="347"/>
  <c r="L53" i="347"/>
  <c r="L52" i="347"/>
  <c r="L51" i="347"/>
  <c r="L47" i="347"/>
  <c r="L46" i="347"/>
  <c r="L43" i="347"/>
  <c r="L45" i="347"/>
  <c r="L44" i="347"/>
  <c r="L37" i="347"/>
  <c r="L35" i="347"/>
  <c r="L36" i="347"/>
  <c r="AI49" i="348" l="1"/>
  <c r="AM49" i="348" s="1"/>
  <c r="AB49" i="348"/>
  <c r="AE49" i="348" s="1"/>
  <c r="W49" i="348"/>
  <c r="U49" i="348"/>
  <c r="V49" i="348" s="1"/>
  <c r="P49" i="348"/>
  <c r="N49" i="348"/>
  <c r="O49" i="348" s="1"/>
  <c r="AI48" i="348"/>
  <c r="AJ48" i="348" s="1"/>
  <c r="AB48" i="348"/>
  <c r="AG48" i="348" s="1"/>
  <c r="W48" i="348"/>
  <c r="U48" i="348"/>
  <c r="T48" i="348" s="1"/>
  <c r="P48" i="348"/>
  <c r="N48" i="348"/>
  <c r="S48" i="348" s="1"/>
  <c r="AI47" i="348"/>
  <c r="AN47" i="348" s="1"/>
  <c r="AB47" i="348"/>
  <c r="AG47" i="348" s="1"/>
  <c r="W47" i="348"/>
  <c r="U47" i="348"/>
  <c r="Y47" i="348" s="1"/>
  <c r="P47" i="348"/>
  <c r="N47" i="348"/>
  <c r="Q47" i="348" s="1"/>
  <c r="AI46" i="348"/>
  <c r="AK46" i="348" s="1"/>
  <c r="AB46" i="348"/>
  <c r="AC46" i="348" s="1"/>
  <c r="W46" i="348"/>
  <c r="U46" i="348"/>
  <c r="V46" i="348" s="1"/>
  <c r="P46" i="348"/>
  <c r="N46" i="348"/>
  <c r="S46" i="348" s="1"/>
  <c r="AI45" i="348"/>
  <c r="AN45" i="348" s="1"/>
  <c r="AB45" i="348"/>
  <c r="AA45" i="348" s="1"/>
  <c r="AD45" i="348" s="1"/>
  <c r="W45" i="348"/>
  <c r="U45" i="348"/>
  <c r="Z45" i="348" s="1"/>
  <c r="P45" i="348"/>
  <c r="N45" i="348"/>
  <c r="S45" i="348" s="1"/>
  <c r="AI44" i="348"/>
  <c r="AN44" i="348" s="1"/>
  <c r="AB44" i="348"/>
  <c r="AF44" i="348" s="1"/>
  <c r="W44" i="348"/>
  <c r="U44" i="348"/>
  <c r="X44" i="348" s="1"/>
  <c r="P44" i="348"/>
  <c r="N44" i="348"/>
  <c r="O44" i="348" s="1"/>
  <c r="AI43" i="348"/>
  <c r="AK43" i="348" s="1"/>
  <c r="AB43" i="348"/>
  <c r="AC43" i="348" s="1"/>
  <c r="W43" i="348"/>
  <c r="U43" i="348"/>
  <c r="Z43" i="348" s="1"/>
  <c r="P43" i="348"/>
  <c r="N43" i="348"/>
  <c r="M43" i="348" s="1"/>
  <c r="AI42" i="348"/>
  <c r="AH42" i="348" s="1"/>
  <c r="AB42" i="348"/>
  <c r="AG42" i="348" s="1"/>
  <c r="W42" i="348"/>
  <c r="U42" i="348"/>
  <c r="Z42" i="348" s="1"/>
  <c r="P42" i="348"/>
  <c r="N42" i="348"/>
  <c r="R42" i="348" s="1"/>
  <c r="AI41" i="348"/>
  <c r="AM41" i="348" s="1"/>
  <c r="AB41" i="348"/>
  <c r="AE41" i="348" s="1"/>
  <c r="W41" i="348"/>
  <c r="U41" i="348"/>
  <c r="V41" i="348" s="1"/>
  <c r="P41" i="348"/>
  <c r="N41" i="348"/>
  <c r="O41" i="348" s="1"/>
  <c r="AI40" i="348"/>
  <c r="AJ40" i="348" s="1"/>
  <c r="AB40" i="348"/>
  <c r="AC40" i="348" s="1"/>
  <c r="W40" i="348"/>
  <c r="U40" i="348"/>
  <c r="T40" i="348" s="1"/>
  <c r="P40" i="348"/>
  <c r="N40" i="348"/>
  <c r="S40" i="348" s="1"/>
  <c r="AI39" i="348"/>
  <c r="AN39" i="348" s="1"/>
  <c r="AB39" i="348"/>
  <c r="AG39" i="348" s="1"/>
  <c r="W39" i="348"/>
  <c r="U39" i="348"/>
  <c r="Y39" i="348" s="1"/>
  <c r="P39" i="348"/>
  <c r="N39" i="348"/>
  <c r="Q39" i="348" s="1"/>
  <c r="AI75" i="348"/>
  <c r="AH75" i="348" s="1"/>
  <c r="AB75" i="348"/>
  <c r="AG75" i="348" s="1"/>
  <c r="W75" i="348"/>
  <c r="U75" i="348"/>
  <c r="Y75" i="348" s="1"/>
  <c r="P75" i="348"/>
  <c r="N75" i="348"/>
  <c r="Q75" i="348" s="1"/>
  <c r="L75" i="348"/>
  <c r="AI74" i="348"/>
  <c r="AK74" i="348" s="1"/>
  <c r="AB74" i="348"/>
  <c r="AC74" i="348" s="1"/>
  <c r="W74" i="348"/>
  <c r="U74" i="348"/>
  <c r="Z74" i="348" s="1"/>
  <c r="P74" i="348"/>
  <c r="N74" i="348"/>
  <c r="M74" i="348" s="1"/>
  <c r="L74" i="348"/>
  <c r="AI73" i="348"/>
  <c r="AH73" i="348" s="1"/>
  <c r="AB73" i="348"/>
  <c r="AC73" i="348" s="1"/>
  <c r="W73" i="348"/>
  <c r="U73" i="348"/>
  <c r="T73" i="348" s="1"/>
  <c r="P73" i="348"/>
  <c r="N73" i="348"/>
  <c r="S73" i="348" s="1"/>
  <c r="L73" i="348"/>
  <c r="AI72" i="348"/>
  <c r="AN72" i="348" s="1"/>
  <c r="AB72" i="348"/>
  <c r="AF72" i="348" s="1"/>
  <c r="W72" i="348"/>
  <c r="U72" i="348"/>
  <c r="V72" i="348" s="1"/>
  <c r="P72" i="348"/>
  <c r="N72" i="348"/>
  <c r="O72" i="348" s="1"/>
  <c r="L72" i="348"/>
  <c r="AI71" i="348"/>
  <c r="AJ71" i="348" s="1"/>
  <c r="AB71" i="348"/>
  <c r="AA71" i="348" s="1"/>
  <c r="AD71" i="348" s="1"/>
  <c r="W71" i="348"/>
  <c r="U71" i="348"/>
  <c r="T71" i="348" s="1"/>
  <c r="P71" i="348"/>
  <c r="N71" i="348"/>
  <c r="AI70" i="348"/>
  <c r="AH70" i="348" s="1"/>
  <c r="AB70" i="348"/>
  <c r="AG70" i="348" s="1"/>
  <c r="W70" i="348"/>
  <c r="U70" i="348"/>
  <c r="Y70" i="348" s="1"/>
  <c r="P70" i="348"/>
  <c r="N70" i="348"/>
  <c r="S70" i="348" s="1"/>
  <c r="AI69" i="348"/>
  <c r="AK69" i="348" s="1"/>
  <c r="AB69" i="348"/>
  <c r="AG69" i="348" s="1"/>
  <c r="W69" i="348"/>
  <c r="U69" i="348"/>
  <c r="T69" i="348" s="1"/>
  <c r="P69" i="348"/>
  <c r="N69" i="348"/>
  <c r="AI68" i="348"/>
  <c r="AH68" i="348" s="1"/>
  <c r="AB68" i="348"/>
  <c r="AG68" i="348" s="1"/>
  <c r="W68" i="348"/>
  <c r="U68" i="348"/>
  <c r="Y68" i="348" s="1"/>
  <c r="P68" i="348"/>
  <c r="N68" i="348"/>
  <c r="M68" i="348" s="1"/>
  <c r="AI67" i="348"/>
  <c r="AK67" i="348" s="1"/>
  <c r="AB67" i="348"/>
  <c r="AC67" i="348" s="1"/>
  <c r="W67" i="348"/>
  <c r="U67" i="348"/>
  <c r="T67" i="348" s="1"/>
  <c r="P67" i="348"/>
  <c r="N67" i="348"/>
  <c r="L67" i="348"/>
  <c r="AI66" i="348"/>
  <c r="AJ66" i="348" s="1"/>
  <c r="AB66" i="348"/>
  <c r="AA66" i="348" s="1"/>
  <c r="AD66" i="348" s="1"/>
  <c r="W66" i="348"/>
  <c r="U66" i="348"/>
  <c r="Z66" i="348" s="1"/>
  <c r="P66" i="348"/>
  <c r="N66" i="348"/>
  <c r="R66" i="348" s="1"/>
  <c r="L66" i="348"/>
  <c r="AI65" i="348"/>
  <c r="AM65" i="348" s="1"/>
  <c r="AB65" i="348"/>
  <c r="AA65" i="348" s="1"/>
  <c r="AD65" i="348" s="1"/>
  <c r="W65" i="348"/>
  <c r="U65" i="348"/>
  <c r="V65" i="348" s="1"/>
  <c r="P65" i="348"/>
  <c r="N65" i="348"/>
  <c r="S65" i="348" s="1"/>
  <c r="L65" i="348"/>
  <c r="AI64" i="348"/>
  <c r="AK64" i="348" s="1"/>
  <c r="AB64" i="348"/>
  <c r="AA64" i="348" s="1"/>
  <c r="AD64" i="348" s="1"/>
  <c r="W64" i="348"/>
  <c r="U64" i="348"/>
  <c r="P64" i="348"/>
  <c r="N64" i="348"/>
  <c r="M64" i="348" s="1"/>
  <c r="L64" i="348"/>
  <c r="AI63" i="348"/>
  <c r="AH63" i="348" s="1"/>
  <c r="AB63" i="348"/>
  <c r="AG63" i="348" s="1"/>
  <c r="W63" i="348"/>
  <c r="U63" i="348"/>
  <c r="Y63" i="348" s="1"/>
  <c r="P63" i="348"/>
  <c r="N63" i="348"/>
  <c r="Q63" i="348" s="1"/>
  <c r="AI62" i="348"/>
  <c r="AK62" i="348" s="1"/>
  <c r="AB62" i="348"/>
  <c r="AA62" i="348" s="1"/>
  <c r="AD62" i="348" s="1"/>
  <c r="W62" i="348"/>
  <c r="U62" i="348"/>
  <c r="T62" i="348" s="1"/>
  <c r="P62" i="348"/>
  <c r="N62" i="348"/>
  <c r="AI61" i="348"/>
  <c r="AH61" i="348" s="1"/>
  <c r="AB61" i="348"/>
  <c r="AG61" i="348" s="1"/>
  <c r="W61" i="348"/>
  <c r="U61" i="348"/>
  <c r="Y61" i="348" s="1"/>
  <c r="P61" i="348"/>
  <c r="N61" i="348"/>
  <c r="S61" i="348" s="1"/>
  <c r="AI60" i="348"/>
  <c r="AK60" i="348" s="1"/>
  <c r="AB60" i="348"/>
  <c r="AA60" i="348" s="1"/>
  <c r="AD60" i="348" s="1"/>
  <c r="W60" i="348"/>
  <c r="U60" i="348"/>
  <c r="T60" i="348" s="1"/>
  <c r="P60" i="348"/>
  <c r="N60" i="348"/>
  <c r="AI59" i="348"/>
  <c r="AH59" i="348" s="1"/>
  <c r="AB59" i="348"/>
  <c r="AG59" i="348" s="1"/>
  <c r="W59" i="348"/>
  <c r="U59" i="348"/>
  <c r="Y59" i="348" s="1"/>
  <c r="P59" i="348"/>
  <c r="N59" i="348"/>
  <c r="S59" i="348" s="1"/>
  <c r="L59" i="348"/>
  <c r="AI58" i="348"/>
  <c r="AN58" i="348" s="1"/>
  <c r="AB58" i="348"/>
  <c r="AC58" i="348" s="1"/>
  <c r="W58" i="348"/>
  <c r="U58" i="348"/>
  <c r="T58" i="348" s="1"/>
  <c r="P58" i="348"/>
  <c r="N58" i="348"/>
  <c r="M58" i="348" s="1"/>
  <c r="L58" i="348"/>
  <c r="AI57" i="348"/>
  <c r="AH57" i="348" s="1"/>
  <c r="AB57" i="348"/>
  <c r="W57" i="348"/>
  <c r="U57" i="348"/>
  <c r="T57" i="348" s="1"/>
  <c r="P57" i="348"/>
  <c r="N57" i="348"/>
  <c r="M57" i="348" s="1"/>
  <c r="L57" i="348"/>
  <c r="AI56" i="348"/>
  <c r="AH56" i="348" s="1"/>
  <c r="AB56" i="348"/>
  <c r="AF56" i="348" s="1"/>
  <c r="W56" i="348"/>
  <c r="U56" i="348"/>
  <c r="T56" i="348" s="1"/>
  <c r="P56" i="348"/>
  <c r="N56" i="348"/>
  <c r="O56" i="348" s="1"/>
  <c r="L56" i="348"/>
  <c r="AI55" i="348"/>
  <c r="AK55" i="348" s="1"/>
  <c r="AB55" i="348"/>
  <c r="AA55" i="348" s="1"/>
  <c r="AD55" i="348" s="1"/>
  <c r="W55" i="348"/>
  <c r="U55" i="348"/>
  <c r="T55" i="348" s="1"/>
  <c r="P55" i="348"/>
  <c r="N55" i="348"/>
  <c r="L55" i="348"/>
  <c r="AI54" i="348"/>
  <c r="AL54" i="348" s="1"/>
  <c r="AB54" i="348"/>
  <c r="AA54" i="348" s="1"/>
  <c r="AD54" i="348" s="1"/>
  <c r="W54" i="348"/>
  <c r="U54" i="348"/>
  <c r="T54" i="348" s="1"/>
  <c r="P54" i="348"/>
  <c r="N54" i="348"/>
  <c r="M54" i="348" s="1"/>
  <c r="L54" i="348"/>
  <c r="AI53" i="348"/>
  <c r="AH53" i="348" s="1"/>
  <c r="AB53" i="348"/>
  <c r="AE53" i="348" s="1"/>
  <c r="W53" i="348"/>
  <c r="U53" i="348"/>
  <c r="V53" i="348" s="1"/>
  <c r="P53" i="348"/>
  <c r="N53" i="348"/>
  <c r="M53" i="348" s="1"/>
  <c r="L53" i="348"/>
  <c r="AI52" i="348"/>
  <c r="AH52" i="348" s="1"/>
  <c r="AB52" i="348"/>
  <c r="AA52" i="348" s="1"/>
  <c r="AD52" i="348" s="1"/>
  <c r="W52" i="348"/>
  <c r="U52" i="348"/>
  <c r="P52" i="348"/>
  <c r="N52" i="348"/>
  <c r="O52" i="348" s="1"/>
  <c r="L52" i="348"/>
  <c r="AI51" i="348"/>
  <c r="AH51" i="348" s="1"/>
  <c r="AB51" i="348"/>
  <c r="AA51" i="348" s="1"/>
  <c r="AD51" i="348" s="1"/>
  <c r="W51" i="348"/>
  <c r="U51" i="348"/>
  <c r="Z51" i="348" s="1"/>
  <c r="P51" i="348"/>
  <c r="N51" i="348"/>
  <c r="M51" i="348" s="1"/>
  <c r="AI50" i="348"/>
  <c r="AK50" i="348" s="1"/>
  <c r="AB50" i="348"/>
  <c r="AG50" i="348" s="1"/>
  <c r="W50" i="348"/>
  <c r="U50" i="348"/>
  <c r="V50" i="348" s="1"/>
  <c r="P50" i="348"/>
  <c r="N50" i="348"/>
  <c r="R50" i="348" s="1"/>
  <c r="L50" i="348"/>
  <c r="AI38" i="348"/>
  <c r="AJ38" i="348" s="1"/>
  <c r="AB38" i="348"/>
  <c r="W38" i="348"/>
  <c r="U38" i="348"/>
  <c r="Y38" i="348" s="1"/>
  <c r="P38" i="348"/>
  <c r="N38" i="348"/>
  <c r="AI37" i="348"/>
  <c r="AH37" i="348" s="1"/>
  <c r="AB37" i="348"/>
  <c r="AF37" i="348" s="1"/>
  <c r="W37" i="348"/>
  <c r="U37" i="348"/>
  <c r="X37" i="348" s="1"/>
  <c r="P37" i="348"/>
  <c r="N37" i="348"/>
  <c r="M37" i="348" s="1"/>
  <c r="AI36" i="348"/>
  <c r="AK36" i="348" s="1"/>
  <c r="AB36" i="348"/>
  <c r="AG36" i="348" s="1"/>
  <c r="W36" i="348"/>
  <c r="U36" i="348"/>
  <c r="Y36" i="348" s="1"/>
  <c r="P36" i="348"/>
  <c r="N36" i="348"/>
  <c r="Q36" i="348" s="1"/>
  <c r="AI35" i="348"/>
  <c r="AL35" i="348" s="1"/>
  <c r="AB35" i="348"/>
  <c r="AA35" i="348" s="1"/>
  <c r="AD35" i="348" s="1"/>
  <c r="W35" i="348"/>
  <c r="U35" i="348"/>
  <c r="V35" i="348" s="1"/>
  <c r="P35" i="348"/>
  <c r="N35" i="348"/>
  <c r="O35" i="348" s="1"/>
  <c r="AI34" i="348"/>
  <c r="AM34" i="348" s="1"/>
  <c r="AB34" i="348"/>
  <c r="AA34" i="348" s="1"/>
  <c r="AD34" i="348" s="1"/>
  <c r="W34" i="348"/>
  <c r="U34" i="348"/>
  <c r="Z34" i="348" s="1"/>
  <c r="P34" i="348"/>
  <c r="N34" i="348"/>
  <c r="S34" i="348" s="1"/>
  <c r="AI33" i="348"/>
  <c r="AN33" i="348" s="1"/>
  <c r="AB33" i="348"/>
  <c r="AF33" i="348" s="1"/>
  <c r="W33" i="348"/>
  <c r="U33" i="348"/>
  <c r="X33" i="348" s="1"/>
  <c r="P33" i="348"/>
  <c r="N33" i="348"/>
  <c r="M33" i="348" s="1"/>
  <c r="AI32" i="348"/>
  <c r="AK32" i="348" s="1"/>
  <c r="AB32" i="348"/>
  <c r="AC32" i="348" s="1"/>
  <c r="W32" i="348"/>
  <c r="U32" i="348"/>
  <c r="Z32" i="348" s="1"/>
  <c r="P32" i="348"/>
  <c r="N32" i="348"/>
  <c r="M32" i="348" s="1"/>
  <c r="AI31" i="348"/>
  <c r="AH31" i="348" s="1"/>
  <c r="AB31" i="348"/>
  <c r="AG31" i="348" s="1"/>
  <c r="W31" i="348"/>
  <c r="U31" i="348"/>
  <c r="Z31" i="348" s="1"/>
  <c r="P31" i="348"/>
  <c r="N31" i="348"/>
  <c r="R31" i="348" s="1"/>
  <c r="AI30" i="348"/>
  <c r="AM30" i="348" s="1"/>
  <c r="AB30" i="348"/>
  <c r="AE30" i="348" s="1"/>
  <c r="W30" i="348"/>
  <c r="U30" i="348"/>
  <c r="T30" i="348" s="1"/>
  <c r="P30" i="348"/>
  <c r="N30" i="348"/>
  <c r="O30" i="348" s="1"/>
  <c r="AI29" i="348"/>
  <c r="AJ29" i="348" s="1"/>
  <c r="AB29" i="348"/>
  <c r="AG29" i="348" s="1"/>
  <c r="W29" i="348"/>
  <c r="U29" i="348"/>
  <c r="T29" i="348" s="1"/>
  <c r="P29" i="348"/>
  <c r="N29" i="348"/>
  <c r="S29" i="348" s="1"/>
  <c r="AI28" i="348"/>
  <c r="AN28" i="348" s="1"/>
  <c r="AB28" i="348"/>
  <c r="AG28" i="348" s="1"/>
  <c r="W28" i="348"/>
  <c r="U28" i="348"/>
  <c r="Y28" i="348" s="1"/>
  <c r="P28" i="348"/>
  <c r="N28" i="348"/>
  <c r="Q28" i="348" s="1"/>
  <c r="AI27" i="348"/>
  <c r="AL27" i="348" s="1"/>
  <c r="AB27" i="348"/>
  <c r="AA27" i="348" s="1"/>
  <c r="AD27" i="348" s="1"/>
  <c r="W27" i="348"/>
  <c r="U27" i="348"/>
  <c r="V27" i="348" s="1"/>
  <c r="P27" i="348"/>
  <c r="N27" i="348"/>
  <c r="S27" i="348" s="1"/>
  <c r="AI26" i="348"/>
  <c r="AN26" i="348" s="1"/>
  <c r="AB26" i="348"/>
  <c r="AA26" i="348" s="1"/>
  <c r="AD26" i="348" s="1"/>
  <c r="W26" i="348"/>
  <c r="U26" i="348"/>
  <c r="Z26" i="348" s="1"/>
  <c r="P26" i="348"/>
  <c r="N26" i="348"/>
  <c r="S26" i="348" s="1"/>
  <c r="L15" i="348"/>
  <c r="L13" i="348"/>
  <c r="L12" i="348"/>
  <c r="AI39" i="347"/>
  <c r="AM39" i="347" s="1"/>
  <c r="AB39" i="347"/>
  <c r="AC39" i="347" s="1"/>
  <c r="W39" i="347"/>
  <c r="U39" i="347"/>
  <c r="V39" i="347" s="1"/>
  <c r="P39" i="347"/>
  <c r="N39" i="347"/>
  <c r="R39" i="347" s="1"/>
  <c r="AI38" i="347"/>
  <c r="AJ38" i="347" s="1"/>
  <c r="AB38" i="347"/>
  <c r="AG38" i="347" s="1"/>
  <c r="W38" i="347"/>
  <c r="U38" i="347"/>
  <c r="P38" i="347"/>
  <c r="N38" i="347"/>
  <c r="M38" i="347" s="1"/>
  <c r="AI31" i="347"/>
  <c r="AJ31" i="347" s="1"/>
  <c r="AB31" i="347"/>
  <c r="AG31" i="347" s="1"/>
  <c r="W31" i="347"/>
  <c r="U31" i="347"/>
  <c r="T31" i="347" s="1"/>
  <c r="P31" i="347"/>
  <c r="N31" i="347"/>
  <c r="M31" i="347" s="1"/>
  <c r="AI30" i="347"/>
  <c r="AH30" i="347" s="1"/>
  <c r="AB30" i="347"/>
  <c r="AA30" i="347" s="1"/>
  <c r="W30" i="347"/>
  <c r="U30" i="347"/>
  <c r="Z30" i="347" s="1"/>
  <c r="P30" i="347"/>
  <c r="N30" i="347"/>
  <c r="R30" i="347" s="1"/>
  <c r="AI29" i="347"/>
  <c r="AN29" i="347" s="1"/>
  <c r="AB29" i="347"/>
  <c r="AF29" i="347" s="1"/>
  <c r="W29" i="347"/>
  <c r="U29" i="347"/>
  <c r="Y29" i="347" s="1"/>
  <c r="P29" i="347"/>
  <c r="N29" i="347"/>
  <c r="AI28" i="347"/>
  <c r="AM28" i="347" s="1"/>
  <c r="AB28" i="347"/>
  <c r="AC28" i="347" s="1"/>
  <c r="W28" i="347"/>
  <c r="U28" i="347"/>
  <c r="P28" i="347"/>
  <c r="N28" i="347"/>
  <c r="M28" i="347" s="1"/>
  <c r="A28" i="347"/>
  <c r="A29" i="347" s="1"/>
  <c r="A30" i="347" s="1"/>
  <c r="A31" i="347" s="1"/>
  <c r="AI27" i="347"/>
  <c r="AJ27" i="347" s="1"/>
  <c r="AB27" i="347"/>
  <c r="AG27" i="347" s="1"/>
  <c r="W27" i="347"/>
  <c r="U27" i="347"/>
  <c r="T27" i="347" s="1"/>
  <c r="P27" i="347"/>
  <c r="N27" i="347"/>
  <c r="M27" i="347" s="1"/>
  <c r="L16" i="347"/>
  <c r="L15" i="347"/>
  <c r="L13" i="347"/>
  <c r="L12" i="347"/>
  <c r="AI58" i="346"/>
  <c r="AH58" i="346" s="1"/>
  <c r="AB58" i="346"/>
  <c r="AG58" i="346" s="1"/>
  <c r="W58" i="346"/>
  <c r="U58" i="346"/>
  <c r="P58" i="346"/>
  <c r="N58" i="346"/>
  <c r="Q58" i="346" s="1"/>
  <c r="AI57" i="346"/>
  <c r="AB57" i="346"/>
  <c r="AE57" i="346" s="1"/>
  <c r="W57" i="346"/>
  <c r="U57" i="346"/>
  <c r="V57" i="346" s="1"/>
  <c r="P57" i="346"/>
  <c r="N57" i="346"/>
  <c r="R57" i="346" s="1"/>
  <c r="AI56" i="346"/>
  <c r="AJ56" i="346" s="1"/>
  <c r="AB56" i="346"/>
  <c r="AG56" i="346" s="1"/>
  <c r="W56" i="346"/>
  <c r="U56" i="346"/>
  <c r="T56" i="346" s="1"/>
  <c r="P56" i="346"/>
  <c r="N56" i="346"/>
  <c r="O56" i="346" s="1"/>
  <c r="AI55" i="346"/>
  <c r="AH55" i="346" s="1"/>
  <c r="AB55" i="346"/>
  <c r="AC55" i="346" s="1"/>
  <c r="W55" i="346"/>
  <c r="U55" i="346"/>
  <c r="T55" i="346" s="1"/>
  <c r="P55" i="346"/>
  <c r="N55" i="346"/>
  <c r="S55" i="346" s="1"/>
  <c r="AI54" i="346"/>
  <c r="AH54" i="346" s="1"/>
  <c r="AB54" i="346"/>
  <c r="AG54" i="346" s="1"/>
  <c r="W54" i="346"/>
  <c r="U54" i="346"/>
  <c r="P54" i="346"/>
  <c r="N54" i="346"/>
  <c r="Q54" i="346" s="1"/>
  <c r="AI53" i="346"/>
  <c r="AN53" i="346" s="1"/>
  <c r="AB53" i="346"/>
  <c r="AE53" i="346" s="1"/>
  <c r="W53" i="346"/>
  <c r="U53" i="346"/>
  <c r="V53" i="346" s="1"/>
  <c r="P53" i="346"/>
  <c r="N53" i="346"/>
  <c r="M53" i="346" s="1"/>
  <c r="AI52" i="346"/>
  <c r="AH52" i="346" s="1"/>
  <c r="AB52" i="346"/>
  <c r="AA52" i="346" s="1"/>
  <c r="AD52" i="346" s="1"/>
  <c r="W52" i="346"/>
  <c r="U52" i="346"/>
  <c r="T52" i="346" s="1"/>
  <c r="P52" i="346"/>
  <c r="N52" i="346"/>
  <c r="AI51" i="346"/>
  <c r="AH51" i="346" s="1"/>
  <c r="AB51" i="346"/>
  <c r="AE51" i="346" s="1"/>
  <c r="W51" i="346"/>
  <c r="U51" i="346"/>
  <c r="T51" i="346" s="1"/>
  <c r="P51" i="346"/>
  <c r="N51" i="346"/>
  <c r="S51" i="346" s="1"/>
  <c r="AI50" i="346"/>
  <c r="AK50" i="346" s="1"/>
  <c r="AB50" i="346"/>
  <c r="AG50" i="346" s="1"/>
  <c r="W50" i="346"/>
  <c r="U50" i="346"/>
  <c r="T50" i="346" s="1"/>
  <c r="P50" i="346"/>
  <c r="N50" i="346"/>
  <c r="Q50" i="346" s="1"/>
  <c r="AI49" i="346"/>
  <c r="AH49" i="346" s="1"/>
  <c r="AB49" i="346"/>
  <c r="AE49" i="346" s="1"/>
  <c r="W49" i="346"/>
  <c r="U49" i="346"/>
  <c r="X49" i="346" s="1"/>
  <c r="P49" i="346"/>
  <c r="N49" i="346"/>
  <c r="M49" i="346" s="1"/>
  <c r="AI48" i="346"/>
  <c r="AJ48" i="346" s="1"/>
  <c r="AB48" i="346"/>
  <c r="AA48" i="346" s="1"/>
  <c r="AD48" i="346" s="1"/>
  <c r="W48" i="346"/>
  <c r="U48" i="346"/>
  <c r="T48" i="346" s="1"/>
  <c r="P48" i="346"/>
  <c r="N48" i="346"/>
  <c r="O48" i="346" s="1"/>
  <c r="AI47" i="346"/>
  <c r="AH47" i="346" s="1"/>
  <c r="AB47" i="346"/>
  <c r="AF47" i="346" s="1"/>
  <c r="W47" i="346"/>
  <c r="U47" i="346"/>
  <c r="T47" i="346" s="1"/>
  <c r="P47" i="346"/>
  <c r="N47" i="346"/>
  <c r="M47" i="346" s="1"/>
  <c r="AI46" i="346"/>
  <c r="AH46" i="346" s="1"/>
  <c r="AB46" i="346"/>
  <c r="AA46" i="346" s="1"/>
  <c r="AD46" i="346" s="1"/>
  <c r="W46" i="346"/>
  <c r="U46" i="346"/>
  <c r="Z46" i="346" s="1"/>
  <c r="P46" i="346"/>
  <c r="N46" i="346"/>
  <c r="O46" i="346" s="1"/>
  <c r="A46" i="346"/>
  <c r="A47" i="346" s="1"/>
  <c r="A48" i="346" s="1"/>
  <c r="A49" i="346" s="1"/>
  <c r="A50" i="346" s="1"/>
  <c r="A51" i="346" s="1"/>
  <c r="A52" i="346" s="1"/>
  <c r="A53" i="346" s="1"/>
  <c r="A54" i="346" s="1"/>
  <c r="A55" i="346" s="1"/>
  <c r="A56" i="346" s="1"/>
  <c r="A57" i="346" s="1"/>
  <c r="A58" i="346" s="1"/>
  <c r="AI45" i="346"/>
  <c r="AJ45" i="346" s="1"/>
  <c r="AB45" i="346"/>
  <c r="AC45" i="346" s="1"/>
  <c r="W45" i="346"/>
  <c r="U45" i="346"/>
  <c r="Y45" i="346" s="1"/>
  <c r="P45" i="346"/>
  <c r="N45" i="346"/>
  <c r="M45" i="346" s="1"/>
  <c r="AI44" i="346"/>
  <c r="AH44" i="346" s="1"/>
  <c r="AB44" i="346"/>
  <c r="AF44" i="346" s="1"/>
  <c r="W44" i="346"/>
  <c r="U44" i="346"/>
  <c r="Z44" i="346" s="1"/>
  <c r="P44" i="346"/>
  <c r="N44" i="346"/>
  <c r="R44" i="346" s="1"/>
  <c r="AI43" i="346"/>
  <c r="AL43" i="346" s="1"/>
  <c r="AB43" i="346"/>
  <c r="AG43" i="346" s="1"/>
  <c r="W43" i="346"/>
  <c r="U43" i="346"/>
  <c r="V43" i="346" s="1"/>
  <c r="P43" i="346"/>
  <c r="N43" i="346"/>
  <c r="R43" i="346" s="1"/>
  <c r="AI42" i="346"/>
  <c r="AJ42" i="346" s="1"/>
  <c r="AB42" i="346"/>
  <c r="AC42" i="346" s="1"/>
  <c r="W42" i="346"/>
  <c r="U42" i="346"/>
  <c r="T42" i="346" s="1"/>
  <c r="P42" i="346"/>
  <c r="N42" i="346"/>
  <c r="S42" i="346" s="1"/>
  <c r="AI41" i="346"/>
  <c r="AH41" i="346" s="1"/>
  <c r="AB41" i="346"/>
  <c r="AE41" i="346" s="1"/>
  <c r="W41" i="346"/>
  <c r="U41" i="346"/>
  <c r="T41" i="346" s="1"/>
  <c r="P41" i="346"/>
  <c r="N41" i="346"/>
  <c r="O41" i="346" s="1"/>
  <c r="AI40" i="346"/>
  <c r="AK40" i="346" s="1"/>
  <c r="AB40" i="346"/>
  <c r="AC40" i="346" s="1"/>
  <c r="W40" i="346"/>
  <c r="U40" i="346"/>
  <c r="V40" i="346" s="1"/>
  <c r="P40" i="346"/>
  <c r="N40" i="346"/>
  <c r="M40" i="346" s="1"/>
  <c r="AI39" i="346"/>
  <c r="AL39" i="346" s="1"/>
  <c r="AB39" i="346"/>
  <c r="AA39" i="346" s="1"/>
  <c r="AD39" i="346" s="1"/>
  <c r="W39" i="346"/>
  <c r="U39" i="346"/>
  <c r="Z39" i="346" s="1"/>
  <c r="P39" i="346"/>
  <c r="N39" i="346"/>
  <c r="S39" i="346" s="1"/>
  <c r="AI38" i="346"/>
  <c r="AN38" i="346" s="1"/>
  <c r="AB38" i="346"/>
  <c r="AG38" i="346" s="1"/>
  <c r="W38" i="346"/>
  <c r="U38" i="346"/>
  <c r="Y38" i="346" s="1"/>
  <c r="P38" i="346"/>
  <c r="N38" i="346"/>
  <c r="Q38" i="346" s="1"/>
  <c r="AI37" i="346"/>
  <c r="AM37" i="346" s="1"/>
  <c r="AB37" i="346"/>
  <c r="AE37" i="346" s="1"/>
  <c r="W37" i="346"/>
  <c r="U37" i="346"/>
  <c r="T37" i="346" s="1"/>
  <c r="P37" i="346"/>
  <c r="N37" i="346"/>
  <c r="O37" i="346" s="1"/>
  <c r="AI36" i="346"/>
  <c r="AK36" i="346" s="1"/>
  <c r="AB36" i="346"/>
  <c r="AC36" i="346" s="1"/>
  <c r="W36" i="346"/>
  <c r="U36" i="346"/>
  <c r="X36" i="346" s="1"/>
  <c r="P36" i="346"/>
  <c r="N36" i="346"/>
  <c r="M36" i="346" s="1"/>
  <c r="AI35" i="346"/>
  <c r="AM35" i="346" s="1"/>
  <c r="AB35" i="346"/>
  <c r="AA35" i="346" s="1"/>
  <c r="AD35" i="346" s="1"/>
  <c r="W35" i="346"/>
  <c r="U35" i="346"/>
  <c r="Z35" i="346" s="1"/>
  <c r="P35" i="346"/>
  <c r="N35" i="346"/>
  <c r="S35" i="346" s="1"/>
  <c r="AI34" i="346"/>
  <c r="AN34" i="346" s="1"/>
  <c r="AB34" i="346"/>
  <c r="AG34" i="346" s="1"/>
  <c r="W34" i="346"/>
  <c r="U34" i="346"/>
  <c r="Y34" i="346" s="1"/>
  <c r="P34" i="346"/>
  <c r="N34" i="346"/>
  <c r="Q34" i="346" s="1"/>
  <c r="AI33" i="346"/>
  <c r="AM33" i="346" s="1"/>
  <c r="AB33" i="346"/>
  <c r="AE33" i="346" s="1"/>
  <c r="W33" i="346"/>
  <c r="U33" i="346"/>
  <c r="T33" i="346" s="1"/>
  <c r="P33" i="346"/>
  <c r="N33" i="346"/>
  <c r="O33" i="346" s="1"/>
  <c r="AI32" i="346"/>
  <c r="AK32" i="346" s="1"/>
  <c r="AB32" i="346"/>
  <c r="AC32" i="346" s="1"/>
  <c r="W32" i="346"/>
  <c r="U32" i="346"/>
  <c r="X32" i="346" s="1"/>
  <c r="P32" i="346"/>
  <c r="N32" i="346"/>
  <c r="M32" i="346" s="1"/>
  <c r="AI31" i="346"/>
  <c r="AN31" i="346" s="1"/>
  <c r="AB31" i="346"/>
  <c r="AA31" i="346" s="1"/>
  <c r="AD31" i="346" s="1"/>
  <c r="W31" i="346"/>
  <c r="U31" i="346"/>
  <c r="Z31" i="346" s="1"/>
  <c r="P31" i="346"/>
  <c r="N31" i="346"/>
  <c r="S31" i="346" s="1"/>
  <c r="AI30" i="346"/>
  <c r="AN30" i="346" s="1"/>
  <c r="AB30" i="346"/>
  <c r="AG30" i="346" s="1"/>
  <c r="W30" i="346"/>
  <c r="U30" i="346"/>
  <c r="Y30" i="346" s="1"/>
  <c r="P30" i="346"/>
  <c r="N30" i="346"/>
  <c r="Q30" i="346" s="1"/>
  <c r="AI29" i="346"/>
  <c r="AM29" i="346" s="1"/>
  <c r="AB29" i="346"/>
  <c r="AE29" i="346" s="1"/>
  <c r="W29" i="346"/>
  <c r="U29" i="346"/>
  <c r="Z29" i="346" s="1"/>
  <c r="P29" i="346"/>
  <c r="N29" i="346"/>
  <c r="O29" i="346" s="1"/>
  <c r="AI28" i="346"/>
  <c r="AK28" i="346" s="1"/>
  <c r="AB28" i="346"/>
  <c r="AC28" i="346" s="1"/>
  <c r="W28" i="346"/>
  <c r="U28" i="346"/>
  <c r="Z28" i="346" s="1"/>
  <c r="P28" i="346"/>
  <c r="N28" i="346"/>
  <c r="M28" i="346" s="1"/>
  <c r="A28" i="346"/>
  <c r="A29" i="346" s="1"/>
  <c r="A30" i="346" s="1"/>
  <c r="A31" i="346" s="1"/>
  <c r="A32" i="346" s="1"/>
  <c r="A33" i="346" s="1"/>
  <c r="A34" i="346" s="1"/>
  <c r="A35" i="346" s="1"/>
  <c r="A36" i="346" s="1"/>
  <c r="A37" i="346" s="1"/>
  <c r="A38" i="346" s="1"/>
  <c r="A39" i="346" s="1"/>
  <c r="A40" i="346" s="1"/>
  <c r="A41" i="346" s="1"/>
  <c r="A42" i="346" s="1"/>
  <c r="A43" i="346" s="1"/>
  <c r="AI27" i="346"/>
  <c r="AH27" i="346" s="1"/>
  <c r="AB27" i="346"/>
  <c r="AA27" i="346" s="1"/>
  <c r="AD27" i="346" s="1"/>
  <c r="W27" i="346"/>
  <c r="U27" i="346"/>
  <c r="Z27" i="346" s="1"/>
  <c r="P27" i="346"/>
  <c r="N27" i="346"/>
  <c r="S27" i="346" s="1"/>
  <c r="L16" i="346"/>
  <c r="L15" i="346"/>
  <c r="L13" i="346"/>
  <c r="L12" i="346"/>
  <c r="AI62" i="344"/>
  <c r="AJ62" i="344" s="1"/>
  <c r="AB62" i="344"/>
  <c r="AE62" i="344" s="1"/>
  <c r="W62" i="344"/>
  <c r="U62" i="344"/>
  <c r="V62" i="344" s="1"/>
  <c r="P62" i="344"/>
  <c r="N62" i="344"/>
  <c r="O62" i="344" s="1"/>
  <c r="AI61" i="344"/>
  <c r="AJ61" i="344" s="1"/>
  <c r="AB61" i="344"/>
  <c r="AG61" i="344" s="1"/>
  <c r="W61" i="344"/>
  <c r="U61" i="344"/>
  <c r="T61" i="344" s="1"/>
  <c r="P61" i="344"/>
  <c r="N61" i="344"/>
  <c r="S61" i="344" s="1"/>
  <c r="AI60" i="344"/>
  <c r="AH60" i="344" s="1"/>
  <c r="AB60" i="344"/>
  <c r="AF60" i="344" s="1"/>
  <c r="W60" i="344"/>
  <c r="U60" i="344"/>
  <c r="X60" i="344" s="1"/>
  <c r="P60" i="344"/>
  <c r="N60" i="344"/>
  <c r="O60" i="344" s="1"/>
  <c r="AI59" i="344"/>
  <c r="AL59" i="344" s="1"/>
  <c r="AB59" i="344"/>
  <c r="AC59" i="344" s="1"/>
  <c r="W59" i="344"/>
  <c r="U59" i="344"/>
  <c r="X59" i="344" s="1"/>
  <c r="P59" i="344"/>
  <c r="N59" i="344"/>
  <c r="M59" i="344" s="1"/>
  <c r="AI58" i="344"/>
  <c r="AN58" i="344" s="1"/>
  <c r="AB58" i="344"/>
  <c r="AA58" i="344" s="1"/>
  <c r="W58" i="344"/>
  <c r="U58" i="344"/>
  <c r="V58" i="344" s="1"/>
  <c r="P58" i="344"/>
  <c r="N58" i="344"/>
  <c r="O58" i="344" s="1"/>
  <c r="AI57" i="344"/>
  <c r="AJ57" i="344" s="1"/>
  <c r="AB57" i="344"/>
  <c r="AG57" i="344" s="1"/>
  <c r="W57" i="344"/>
  <c r="U57" i="344"/>
  <c r="T57" i="344" s="1"/>
  <c r="P57" i="344"/>
  <c r="N57" i="344"/>
  <c r="S57" i="344" s="1"/>
  <c r="AI56" i="344"/>
  <c r="AH56" i="344" s="1"/>
  <c r="AB56" i="344"/>
  <c r="AF56" i="344" s="1"/>
  <c r="W56" i="344"/>
  <c r="U56" i="344"/>
  <c r="X56" i="344" s="1"/>
  <c r="P56" i="344"/>
  <c r="N56" i="344"/>
  <c r="O56" i="344" s="1"/>
  <c r="AI55" i="344"/>
  <c r="AL55" i="344" s="1"/>
  <c r="AB55" i="344"/>
  <c r="AC55" i="344" s="1"/>
  <c r="W55" i="344"/>
  <c r="U55" i="344"/>
  <c r="Z55" i="344" s="1"/>
  <c r="P55" i="344"/>
  <c r="N55" i="344"/>
  <c r="M55" i="344" s="1"/>
  <c r="AI54" i="344"/>
  <c r="AB54" i="344"/>
  <c r="AA54" i="344" s="1"/>
  <c r="W54" i="344"/>
  <c r="U54" i="344"/>
  <c r="V54" i="344" s="1"/>
  <c r="P54" i="344"/>
  <c r="N54" i="344"/>
  <c r="O54" i="344" s="1"/>
  <c r="AI53" i="344"/>
  <c r="AJ53" i="344" s="1"/>
  <c r="AB53" i="344"/>
  <c r="AG53" i="344" s="1"/>
  <c r="W53" i="344"/>
  <c r="U53" i="344"/>
  <c r="T53" i="344" s="1"/>
  <c r="P53" i="344"/>
  <c r="N53" i="344"/>
  <c r="S53" i="344" s="1"/>
  <c r="AI52" i="344"/>
  <c r="AH52" i="344" s="1"/>
  <c r="AB52" i="344"/>
  <c r="AF52" i="344" s="1"/>
  <c r="W52" i="344"/>
  <c r="U52" i="344"/>
  <c r="X52" i="344" s="1"/>
  <c r="P52" i="344"/>
  <c r="N52" i="344"/>
  <c r="O52" i="344" s="1"/>
  <c r="AI51" i="344"/>
  <c r="AL51" i="344" s="1"/>
  <c r="AB51" i="344"/>
  <c r="AC51" i="344" s="1"/>
  <c r="W51" i="344"/>
  <c r="U51" i="344"/>
  <c r="Z51" i="344" s="1"/>
  <c r="P51" i="344"/>
  <c r="N51" i="344"/>
  <c r="M51" i="344" s="1"/>
  <c r="A50" i="344"/>
  <c r="A51" i="344" s="1"/>
  <c r="A52" i="344" s="1"/>
  <c r="A53" i="344" s="1"/>
  <c r="A54" i="344" s="1"/>
  <c r="A55" i="344" s="1"/>
  <c r="A56" i="344" s="1"/>
  <c r="A57" i="344" s="1"/>
  <c r="A58" i="344" s="1"/>
  <c r="A59" i="344" s="1"/>
  <c r="A60" i="344" s="1"/>
  <c r="A61" i="344" s="1"/>
  <c r="A62" i="344" s="1"/>
  <c r="AI43" i="344"/>
  <c r="AN43" i="344" s="1"/>
  <c r="AB43" i="344"/>
  <c r="AA43" i="344" s="1"/>
  <c r="W43" i="344"/>
  <c r="U43" i="344"/>
  <c r="X43" i="344" s="1"/>
  <c r="P43" i="344"/>
  <c r="N43" i="344"/>
  <c r="M43" i="344" s="1"/>
  <c r="A31" i="344"/>
  <c r="A32" i="344" s="1"/>
  <c r="A33" i="344" s="1"/>
  <c r="A34" i="344" s="1"/>
  <c r="A35" i="344" s="1"/>
  <c r="A36" i="344" s="1"/>
  <c r="A37" i="344" s="1"/>
  <c r="A38" i="344" s="1"/>
  <c r="A39" i="344" s="1"/>
  <c r="A40" i="344" s="1"/>
  <c r="A41" i="344" s="1"/>
  <c r="A42" i="344" s="1"/>
  <c r="A43" i="344" s="1"/>
  <c r="A45" i="344" s="1"/>
  <c r="A46" i="344" s="1"/>
  <c r="A47" i="344" s="1"/>
  <c r="L18" i="344"/>
  <c r="AI66" i="345"/>
  <c r="AB66" i="345"/>
  <c r="AE66" i="345" s="1"/>
  <c r="W66" i="345"/>
  <c r="U66" i="345"/>
  <c r="Y66" i="345" s="1"/>
  <c r="P66" i="345"/>
  <c r="N66" i="345"/>
  <c r="O66" i="345" s="1"/>
  <c r="AI65" i="345"/>
  <c r="AJ65" i="345" s="1"/>
  <c r="AB65" i="345"/>
  <c r="AA65" i="345" s="1"/>
  <c r="AD65" i="345" s="1"/>
  <c r="W65" i="345"/>
  <c r="U65" i="345"/>
  <c r="V65" i="345" s="1"/>
  <c r="P65" i="345"/>
  <c r="N65" i="345"/>
  <c r="S65" i="345" s="1"/>
  <c r="AI64" i="345"/>
  <c r="AN64" i="345" s="1"/>
  <c r="AB64" i="345"/>
  <c r="AA64" i="345" s="1"/>
  <c r="AD64" i="345" s="1"/>
  <c r="W64" i="345"/>
  <c r="U64" i="345"/>
  <c r="P64" i="345"/>
  <c r="N64" i="345"/>
  <c r="Q64" i="345" s="1"/>
  <c r="AI63" i="345"/>
  <c r="AL63" i="345" s="1"/>
  <c r="AB63" i="345"/>
  <c r="AF63" i="345" s="1"/>
  <c r="W63" i="345"/>
  <c r="U63" i="345"/>
  <c r="V63" i="345" s="1"/>
  <c r="P63" i="345"/>
  <c r="N63" i="345"/>
  <c r="Q63" i="345" s="1"/>
  <c r="AI62" i="345"/>
  <c r="AL62" i="345" s="1"/>
  <c r="AB62" i="345"/>
  <c r="AC62" i="345" s="1"/>
  <c r="W62" i="345"/>
  <c r="U62" i="345"/>
  <c r="Z62" i="345" s="1"/>
  <c r="P62" i="345"/>
  <c r="N62" i="345"/>
  <c r="S62" i="345" s="1"/>
  <c r="AI61" i="345"/>
  <c r="AB61" i="345"/>
  <c r="AE61" i="345" s="1"/>
  <c r="W61" i="345"/>
  <c r="U61" i="345"/>
  <c r="Y61" i="345" s="1"/>
  <c r="P61" i="345"/>
  <c r="N61" i="345"/>
  <c r="O61" i="345" s="1"/>
  <c r="AI60" i="345"/>
  <c r="AL60" i="345" s="1"/>
  <c r="AB60" i="345"/>
  <c r="AC60" i="345" s="1"/>
  <c r="W60" i="345"/>
  <c r="U60" i="345"/>
  <c r="Z60" i="345" s="1"/>
  <c r="P60" i="345"/>
  <c r="N60" i="345"/>
  <c r="S60" i="345" s="1"/>
  <c r="AI59" i="345"/>
  <c r="AB59" i="345"/>
  <c r="AE59" i="345" s="1"/>
  <c r="W59" i="345"/>
  <c r="U59" i="345"/>
  <c r="Y59" i="345" s="1"/>
  <c r="P59" i="345"/>
  <c r="N59" i="345"/>
  <c r="O59" i="345" s="1"/>
  <c r="AI58" i="345"/>
  <c r="AL58" i="345" s="1"/>
  <c r="AB58" i="345"/>
  <c r="AC58" i="345" s="1"/>
  <c r="W58" i="345"/>
  <c r="U58" i="345"/>
  <c r="Z58" i="345" s="1"/>
  <c r="P58" i="345"/>
  <c r="N58" i="345"/>
  <c r="M58" i="345" s="1"/>
  <c r="AI57" i="345"/>
  <c r="AL57" i="345" s="1"/>
  <c r="AB57" i="345"/>
  <c r="W57" i="345"/>
  <c r="U57" i="345"/>
  <c r="X57" i="345" s="1"/>
  <c r="P57" i="345"/>
  <c r="N57" i="345"/>
  <c r="R57" i="345" s="1"/>
  <c r="AI56" i="345"/>
  <c r="AM56" i="345" s="1"/>
  <c r="AB56" i="345"/>
  <c r="AC56" i="345" s="1"/>
  <c r="W56" i="345"/>
  <c r="U56" i="345"/>
  <c r="X56" i="345" s="1"/>
  <c r="P56" i="345"/>
  <c r="N56" i="345"/>
  <c r="O56" i="345" s="1"/>
  <c r="AI55" i="345"/>
  <c r="AJ55" i="345" s="1"/>
  <c r="AB55" i="345"/>
  <c r="AG55" i="345" s="1"/>
  <c r="W55" i="345"/>
  <c r="U55" i="345"/>
  <c r="Y55" i="345" s="1"/>
  <c r="P55" i="345"/>
  <c r="N55" i="345"/>
  <c r="S55" i="345" s="1"/>
  <c r="AI54" i="345"/>
  <c r="AB54" i="345"/>
  <c r="AE54" i="345" s="1"/>
  <c r="W54" i="345"/>
  <c r="U54" i="345"/>
  <c r="P54" i="345"/>
  <c r="N54" i="345"/>
  <c r="O54" i="345" s="1"/>
  <c r="AI53" i="345"/>
  <c r="AL53" i="345" s="1"/>
  <c r="AB53" i="345"/>
  <c r="AE53" i="345" s="1"/>
  <c r="W53" i="345"/>
  <c r="U53" i="345"/>
  <c r="Z53" i="345" s="1"/>
  <c r="P53" i="345"/>
  <c r="N53" i="345"/>
  <c r="M53" i="345" s="1"/>
  <c r="AI52" i="345"/>
  <c r="AK52" i="345" s="1"/>
  <c r="AB52" i="345"/>
  <c r="AE52" i="345" s="1"/>
  <c r="W52" i="345"/>
  <c r="U52" i="345"/>
  <c r="X52" i="345" s="1"/>
  <c r="P52" i="345"/>
  <c r="N52" i="345"/>
  <c r="O52" i="345" s="1"/>
  <c r="AI51" i="345"/>
  <c r="AL51" i="345" s="1"/>
  <c r="AB51" i="345"/>
  <c r="AE51" i="345" s="1"/>
  <c r="W51" i="345"/>
  <c r="U51" i="345"/>
  <c r="Z51" i="345" s="1"/>
  <c r="P51" i="345"/>
  <c r="N51" i="345"/>
  <c r="S51" i="345" s="1"/>
  <c r="AI50" i="345"/>
  <c r="AB50" i="345"/>
  <c r="AE50" i="345" s="1"/>
  <c r="W50" i="345"/>
  <c r="U50" i="345"/>
  <c r="P50" i="345"/>
  <c r="N50" i="345"/>
  <c r="O50" i="345" s="1"/>
  <c r="AI49" i="345"/>
  <c r="AJ49" i="345" s="1"/>
  <c r="AB49" i="345"/>
  <c r="AE49" i="345" s="1"/>
  <c r="W49" i="345"/>
  <c r="U49" i="345"/>
  <c r="Z49" i="345" s="1"/>
  <c r="P49" i="345"/>
  <c r="N49" i="345"/>
  <c r="M49" i="345" s="1"/>
  <c r="AI48" i="345"/>
  <c r="AN48" i="345" s="1"/>
  <c r="AB48" i="345"/>
  <c r="AG48" i="345" s="1"/>
  <c r="W48" i="345"/>
  <c r="U48" i="345"/>
  <c r="Z48" i="345" s="1"/>
  <c r="P48" i="345"/>
  <c r="N48" i="345"/>
  <c r="S48" i="345" s="1"/>
  <c r="AI47" i="345"/>
  <c r="AN47" i="345" s="1"/>
  <c r="AB47" i="345"/>
  <c r="W47" i="345"/>
  <c r="U47" i="345"/>
  <c r="V47" i="345" s="1"/>
  <c r="P47" i="345"/>
  <c r="N47" i="345"/>
  <c r="Q47" i="345" s="1"/>
  <c r="AI46" i="345"/>
  <c r="AL46" i="345" s="1"/>
  <c r="AB46" i="345"/>
  <c r="AA46" i="345" s="1"/>
  <c r="AD46" i="345" s="1"/>
  <c r="W46" i="345"/>
  <c r="U46" i="345"/>
  <c r="P46" i="345"/>
  <c r="N46" i="345"/>
  <c r="S46" i="345" s="1"/>
  <c r="AI45" i="345"/>
  <c r="AM45" i="345" s="1"/>
  <c r="AB45" i="345"/>
  <c r="W45" i="345"/>
  <c r="U45" i="345"/>
  <c r="X45" i="345" s="1"/>
  <c r="P45" i="345"/>
  <c r="N45" i="345"/>
  <c r="S45" i="345" s="1"/>
  <c r="AI44" i="345"/>
  <c r="AH44" i="345" s="1"/>
  <c r="AB44" i="345"/>
  <c r="AG44" i="345" s="1"/>
  <c r="W44" i="345"/>
  <c r="U44" i="345"/>
  <c r="X44" i="345" s="1"/>
  <c r="P44" i="345"/>
  <c r="N44" i="345"/>
  <c r="M44" i="345" s="1"/>
  <c r="AI43" i="345"/>
  <c r="AB43" i="345"/>
  <c r="AC43" i="345" s="1"/>
  <c r="W43" i="345"/>
  <c r="U43" i="345"/>
  <c r="Z43" i="345" s="1"/>
  <c r="P43" i="345"/>
  <c r="N43" i="345"/>
  <c r="O43" i="345" s="1"/>
  <c r="AI42" i="345"/>
  <c r="AB42" i="345"/>
  <c r="AE42" i="345" s="1"/>
  <c r="W42" i="345"/>
  <c r="U42" i="345"/>
  <c r="Z42" i="345" s="1"/>
  <c r="P42" i="345"/>
  <c r="N42" i="345"/>
  <c r="M42" i="345" s="1"/>
  <c r="AI41" i="345"/>
  <c r="AL41" i="345" s="1"/>
  <c r="AB41" i="345"/>
  <c r="AA41" i="345" s="1"/>
  <c r="AD41" i="345" s="1"/>
  <c r="W41" i="345"/>
  <c r="U41" i="345"/>
  <c r="V41" i="345" s="1"/>
  <c r="P41" i="345"/>
  <c r="N41" i="345"/>
  <c r="S41" i="345" s="1"/>
  <c r="AI40" i="345"/>
  <c r="AN40" i="345" s="1"/>
  <c r="AB40" i="345"/>
  <c r="AE40" i="345" s="1"/>
  <c r="W40" i="345"/>
  <c r="U40" i="345"/>
  <c r="X40" i="345" s="1"/>
  <c r="P40" i="345"/>
  <c r="N40" i="345"/>
  <c r="S40" i="345" s="1"/>
  <c r="AI39" i="345"/>
  <c r="AH39" i="345" s="1"/>
  <c r="AB39" i="345"/>
  <c r="AA39" i="345" s="1"/>
  <c r="AD39" i="345" s="1"/>
  <c r="W39" i="345"/>
  <c r="U39" i="345"/>
  <c r="X39" i="345" s="1"/>
  <c r="P39" i="345"/>
  <c r="N39" i="345"/>
  <c r="M39" i="345" s="1"/>
  <c r="AI38" i="345"/>
  <c r="AN38" i="345" s="1"/>
  <c r="AB38" i="345"/>
  <c r="AC38" i="345" s="1"/>
  <c r="W38" i="345"/>
  <c r="U38" i="345"/>
  <c r="Z38" i="345" s="1"/>
  <c r="P38" i="345"/>
  <c r="N38" i="345"/>
  <c r="S38" i="345" s="1"/>
  <c r="AI37" i="345"/>
  <c r="AN37" i="345" s="1"/>
  <c r="AB37" i="345"/>
  <c r="AE37" i="345" s="1"/>
  <c r="W37" i="345"/>
  <c r="U37" i="345"/>
  <c r="Z37" i="345" s="1"/>
  <c r="P37" i="345"/>
  <c r="N37" i="345"/>
  <c r="O37" i="345" s="1"/>
  <c r="AI36" i="345"/>
  <c r="AJ36" i="345" s="1"/>
  <c r="AB36" i="345"/>
  <c r="AA36" i="345" s="1"/>
  <c r="AD36" i="345" s="1"/>
  <c r="W36" i="345"/>
  <c r="U36" i="345"/>
  <c r="Z36" i="345" s="1"/>
  <c r="P36" i="345"/>
  <c r="N36" i="345"/>
  <c r="S36" i="345" s="1"/>
  <c r="AI35" i="345"/>
  <c r="AN35" i="345" s="1"/>
  <c r="AB35" i="345"/>
  <c r="AF35" i="345" s="1"/>
  <c r="W35" i="345"/>
  <c r="U35" i="345"/>
  <c r="X35" i="345" s="1"/>
  <c r="P35" i="345"/>
  <c r="N35" i="345"/>
  <c r="M35" i="345" s="1"/>
  <c r="AI34" i="345"/>
  <c r="AH34" i="345" s="1"/>
  <c r="AB34" i="345"/>
  <c r="AC34" i="345" s="1"/>
  <c r="W34" i="345"/>
  <c r="U34" i="345"/>
  <c r="V34" i="345" s="1"/>
  <c r="P34" i="345"/>
  <c r="N34" i="345"/>
  <c r="M34" i="345" s="1"/>
  <c r="AI33" i="345"/>
  <c r="AH33" i="345" s="1"/>
  <c r="AB33" i="345"/>
  <c r="AG33" i="345" s="1"/>
  <c r="W33" i="345"/>
  <c r="U33" i="345"/>
  <c r="Z33" i="345" s="1"/>
  <c r="P33" i="345"/>
  <c r="N33" i="345"/>
  <c r="R33" i="345" s="1"/>
  <c r="AI32" i="345"/>
  <c r="AM32" i="345" s="1"/>
  <c r="AB32" i="345"/>
  <c r="AE32" i="345" s="1"/>
  <c r="W32" i="345"/>
  <c r="U32" i="345"/>
  <c r="Z32" i="345" s="1"/>
  <c r="P32" i="345"/>
  <c r="N32" i="345"/>
  <c r="O32" i="345" s="1"/>
  <c r="AI31" i="345"/>
  <c r="AJ31" i="345" s="1"/>
  <c r="AB31" i="345"/>
  <c r="AG31" i="345" s="1"/>
  <c r="W31" i="345"/>
  <c r="U31" i="345"/>
  <c r="T31" i="345" s="1"/>
  <c r="P31" i="345"/>
  <c r="N31" i="345"/>
  <c r="S31" i="345" s="1"/>
  <c r="AI30" i="345"/>
  <c r="AN30" i="345" s="1"/>
  <c r="AB30" i="345"/>
  <c r="AG30" i="345" s="1"/>
  <c r="W30" i="345"/>
  <c r="U30" i="345"/>
  <c r="Y30" i="345" s="1"/>
  <c r="P30" i="345"/>
  <c r="N30" i="345"/>
  <c r="Q30" i="345" s="1"/>
  <c r="AI29" i="345"/>
  <c r="AL29" i="345" s="1"/>
  <c r="AB29" i="345"/>
  <c r="AA29" i="345" s="1"/>
  <c r="AD29" i="345" s="1"/>
  <c r="W29" i="345"/>
  <c r="U29" i="345"/>
  <c r="V29" i="345" s="1"/>
  <c r="P29" i="345"/>
  <c r="N29" i="345"/>
  <c r="S29" i="345" s="1"/>
  <c r="AI28" i="345"/>
  <c r="AL28" i="345" s="1"/>
  <c r="AB28" i="345"/>
  <c r="AA28" i="345" s="1"/>
  <c r="AD28" i="345" s="1"/>
  <c r="W28" i="345"/>
  <c r="U28" i="345"/>
  <c r="Z28" i="345" s="1"/>
  <c r="P28" i="345"/>
  <c r="N28" i="345"/>
  <c r="S28" i="345" s="1"/>
  <c r="AI27" i="345"/>
  <c r="AN27" i="345" s="1"/>
  <c r="AB27" i="345"/>
  <c r="AF27" i="345" s="1"/>
  <c r="W27" i="345"/>
  <c r="U27" i="345"/>
  <c r="X27" i="345" s="1"/>
  <c r="P27" i="345"/>
  <c r="N27" i="345"/>
  <c r="M27" i="345" s="1"/>
  <c r="AI26" i="345"/>
  <c r="AL26" i="345" s="1"/>
  <c r="AB26" i="345"/>
  <c r="AC26" i="345" s="1"/>
  <c r="W26" i="345"/>
  <c r="U26" i="345"/>
  <c r="Z26" i="345" s="1"/>
  <c r="P26" i="345"/>
  <c r="N26" i="345"/>
  <c r="M26" i="345" s="1"/>
  <c r="L15" i="345"/>
  <c r="L13" i="345"/>
  <c r="L12" i="345"/>
  <c r="AI76" i="344"/>
  <c r="AB76" i="344"/>
  <c r="AA76" i="344" s="1"/>
  <c r="W76" i="344"/>
  <c r="U76" i="344"/>
  <c r="P76" i="344"/>
  <c r="N76" i="344"/>
  <c r="M76" i="344" s="1"/>
  <c r="AI75" i="344"/>
  <c r="AH75" i="344" s="1"/>
  <c r="AB75" i="344"/>
  <c r="AA75" i="344" s="1"/>
  <c r="W75" i="344"/>
  <c r="U75" i="344"/>
  <c r="X75" i="344" s="1"/>
  <c r="P75" i="344"/>
  <c r="N75" i="344"/>
  <c r="AI74" i="344"/>
  <c r="AB74" i="344"/>
  <c r="AC74" i="344" s="1"/>
  <c r="W74" i="344"/>
  <c r="U74" i="344"/>
  <c r="T74" i="344" s="1"/>
  <c r="P74" i="344"/>
  <c r="N74" i="344"/>
  <c r="M74" i="344" s="1"/>
  <c r="AI72" i="344"/>
  <c r="AB72" i="344"/>
  <c r="W72" i="344"/>
  <c r="U72" i="344"/>
  <c r="V72" i="344" s="1"/>
  <c r="P72" i="344"/>
  <c r="N72" i="344"/>
  <c r="M72" i="344" s="1"/>
  <c r="AI71" i="344"/>
  <c r="AH71" i="344" s="1"/>
  <c r="AB71" i="344"/>
  <c r="AE71" i="344" s="1"/>
  <c r="W71" i="344"/>
  <c r="U71" i="344"/>
  <c r="V71" i="344" s="1"/>
  <c r="P71" i="344"/>
  <c r="N71" i="344"/>
  <c r="M71" i="344" s="1"/>
  <c r="AI70" i="344"/>
  <c r="AN70" i="344" s="1"/>
  <c r="AB70" i="344"/>
  <c r="AA70" i="344" s="1"/>
  <c r="W70" i="344"/>
  <c r="U70" i="344"/>
  <c r="V70" i="344" s="1"/>
  <c r="P70" i="344"/>
  <c r="N70" i="344"/>
  <c r="M70" i="344" s="1"/>
  <c r="AI69" i="344"/>
  <c r="AH69" i="344" s="1"/>
  <c r="AB69" i="344"/>
  <c r="AA69" i="344" s="1"/>
  <c r="W69" i="344"/>
  <c r="U69" i="344"/>
  <c r="V69" i="344" s="1"/>
  <c r="P69" i="344"/>
  <c r="N69" i="344"/>
  <c r="O69" i="344" s="1"/>
  <c r="AI68" i="344"/>
  <c r="AH68" i="344" s="1"/>
  <c r="AB68" i="344"/>
  <c r="AC68" i="344" s="1"/>
  <c r="W68" i="344"/>
  <c r="U68" i="344"/>
  <c r="T68" i="344" s="1"/>
  <c r="P68" i="344"/>
  <c r="N68" i="344"/>
  <c r="AI66" i="344"/>
  <c r="AB66" i="344"/>
  <c r="AA66" i="344" s="1"/>
  <c r="W66" i="344"/>
  <c r="U66" i="344"/>
  <c r="T66" i="344" s="1"/>
  <c r="P66" i="344"/>
  <c r="N66" i="344"/>
  <c r="O66" i="344" s="1"/>
  <c r="AI65" i="344"/>
  <c r="AH65" i="344" s="1"/>
  <c r="AB65" i="344"/>
  <c r="AC65" i="344" s="1"/>
  <c r="W65" i="344"/>
  <c r="U65" i="344"/>
  <c r="P65" i="344"/>
  <c r="N65" i="344"/>
  <c r="S65" i="344" s="1"/>
  <c r="AI64" i="344"/>
  <c r="AN64" i="344" s="1"/>
  <c r="AB64" i="344"/>
  <c r="AA64" i="344" s="1"/>
  <c r="W64" i="344"/>
  <c r="U64" i="344"/>
  <c r="Y64" i="344" s="1"/>
  <c r="P64" i="344"/>
  <c r="N64" i="344"/>
  <c r="O64" i="344" s="1"/>
  <c r="AI63" i="344"/>
  <c r="AH63" i="344" s="1"/>
  <c r="AB63" i="344"/>
  <c r="AC63" i="344" s="1"/>
  <c r="W63" i="344"/>
  <c r="U63" i="344"/>
  <c r="Y63" i="344" s="1"/>
  <c r="P63" i="344"/>
  <c r="N63" i="344"/>
  <c r="S63" i="344" s="1"/>
  <c r="AI50" i="344"/>
  <c r="AB50" i="344"/>
  <c r="AF50" i="344" s="1"/>
  <c r="W50" i="344"/>
  <c r="U50" i="344"/>
  <c r="Y50" i="344" s="1"/>
  <c r="P50" i="344"/>
  <c r="N50" i="344"/>
  <c r="S50" i="344" s="1"/>
  <c r="AI49" i="344"/>
  <c r="AB49" i="344"/>
  <c r="AG49" i="344" s="1"/>
  <c r="W49" i="344"/>
  <c r="U49" i="344"/>
  <c r="Z49" i="344" s="1"/>
  <c r="P49" i="344"/>
  <c r="N49" i="344"/>
  <c r="S49" i="344" s="1"/>
  <c r="AI48" i="344"/>
  <c r="AN48" i="344" s="1"/>
  <c r="AB48" i="344"/>
  <c r="AF48" i="344" s="1"/>
  <c r="W48" i="344"/>
  <c r="U48" i="344"/>
  <c r="X48" i="344" s="1"/>
  <c r="P48" i="344"/>
  <c r="N48" i="344"/>
  <c r="O48" i="344" s="1"/>
  <c r="AI47" i="344"/>
  <c r="AJ47" i="344" s="1"/>
  <c r="AB47" i="344"/>
  <c r="AC47" i="344" s="1"/>
  <c r="W47" i="344"/>
  <c r="U47" i="344"/>
  <c r="P47" i="344"/>
  <c r="N47" i="344"/>
  <c r="O47" i="344" s="1"/>
  <c r="AI46" i="344"/>
  <c r="AJ46" i="344" s="1"/>
  <c r="AB46" i="344"/>
  <c r="AG46" i="344" s="1"/>
  <c r="W46" i="344"/>
  <c r="U46" i="344"/>
  <c r="Y46" i="344" s="1"/>
  <c r="P46" i="344"/>
  <c r="N46" i="344"/>
  <c r="Q46" i="344" s="1"/>
  <c r="AI45" i="344"/>
  <c r="AB45" i="344"/>
  <c r="AC45" i="344" s="1"/>
  <c r="W45" i="344"/>
  <c r="U45" i="344"/>
  <c r="V45" i="344" s="1"/>
  <c r="P45" i="344"/>
  <c r="N45" i="344"/>
  <c r="O45" i="344" s="1"/>
  <c r="AI42" i="344"/>
  <c r="AJ42" i="344" s="1"/>
  <c r="AB42" i="344"/>
  <c r="AA42" i="344" s="1"/>
  <c r="W42" i="344"/>
  <c r="U42" i="344"/>
  <c r="V42" i="344" s="1"/>
  <c r="P42" i="344"/>
  <c r="N42" i="344"/>
  <c r="S42" i="344" s="1"/>
  <c r="AI41" i="344"/>
  <c r="AN41" i="344" s="1"/>
  <c r="AB41" i="344"/>
  <c r="AF41" i="344" s="1"/>
  <c r="W41" i="344"/>
  <c r="U41" i="344"/>
  <c r="X41" i="344" s="1"/>
  <c r="P41" i="344"/>
  <c r="N41" i="344"/>
  <c r="O41" i="344" s="1"/>
  <c r="AI40" i="344"/>
  <c r="AB40" i="344"/>
  <c r="AC40" i="344" s="1"/>
  <c r="W40" i="344"/>
  <c r="U40" i="344"/>
  <c r="V40" i="344" s="1"/>
  <c r="P40" i="344"/>
  <c r="N40" i="344"/>
  <c r="M40" i="344" s="1"/>
  <c r="AI39" i="344"/>
  <c r="AH39" i="344" s="1"/>
  <c r="AB39" i="344"/>
  <c r="AC39" i="344" s="1"/>
  <c r="W39" i="344"/>
  <c r="U39" i="344"/>
  <c r="Z39" i="344" s="1"/>
  <c r="P39" i="344"/>
  <c r="N39" i="344"/>
  <c r="AI38" i="344"/>
  <c r="AH38" i="344" s="1"/>
  <c r="AB38" i="344"/>
  <c r="AC38" i="344" s="1"/>
  <c r="W38" i="344"/>
  <c r="U38" i="344"/>
  <c r="Z38" i="344" s="1"/>
  <c r="P38" i="344"/>
  <c r="N38" i="344"/>
  <c r="AI37" i="344"/>
  <c r="AM37" i="344" s="1"/>
  <c r="AB37" i="344"/>
  <c r="W37" i="344"/>
  <c r="U37" i="344"/>
  <c r="V37" i="344" s="1"/>
  <c r="P37" i="344"/>
  <c r="N37" i="344"/>
  <c r="O37" i="344" s="1"/>
  <c r="AI36" i="344"/>
  <c r="AJ36" i="344" s="1"/>
  <c r="AB36" i="344"/>
  <c r="AC36" i="344" s="1"/>
  <c r="W36" i="344"/>
  <c r="U36" i="344"/>
  <c r="T36" i="344" s="1"/>
  <c r="P36" i="344"/>
  <c r="N36" i="344"/>
  <c r="O36" i="344" s="1"/>
  <c r="AI35" i="344"/>
  <c r="AN35" i="344" s="1"/>
  <c r="AB35" i="344"/>
  <c r="W35" i="344"/>
  <c r="U35" i="344"/>
  <c r="Y35" i="344" s="1"/>
  <c r="P35" i="344"/>
  <c r="N35" i="344"/>
  <c r="Q35" i="344" s="1"/>
  <c r="AI34" i="344"/>
  <c r="AJ34" i="344" s="1"/>
  <c r="AB34" i="344"/>
  <c r="AC34" i="344" s="1"/>
  <c r="W34" i="344"/>
  <c r="U34" i="344"/>
  <c r="V34" i="344" s="1"/>
  <c r="P34" i="344"/>
  <c r="N34" i="344"/>
  <c r="S34" i="344" s="1"/>
  <c r="AI33" i="344"/>
  <c r="AJ33" i="344" s="1"/>
  <c r="AB33" i="344"/>
  <c r="AA33" i="344" s="1"/>
  <c r="W33" i="344"/>
  <c r="U33" i="344"/>
  <c r="V33" i="344" s="1"/>
  <c r="P33" i="344"/>
  <c r="N33" i="344"/>
  <c r="S33" i="344" s="1"/>
  <c r="AI32" i="344"/>
  <c r="AN32" i="344" s="1"/>
  <c r="AB32" i="344"/>
  <c r="AF32" i="344" s="1"/>
  <c r="W32" i="344"/>
  <c r="U32" i="344"/>
  <c r="X32" i="344" s="1"/>
  <c r="P32" i="344"/>
  <c r="N32" i="344"/>
  <c r="AI31" i="344"/>
  <c r="AB31" i="344"/>
  <c r="W31" i="344"/>
  <c r="U31" i="344"/>
  <c r="V31" i="344" s="1"/>
  <c r="P31" i="344"/>
  <c r="N31" i="344"/>
  <c r="M31" i="344" s="1"/>
  <c r="AI30" i="344"/>
  <c r="AH30" i="344" s="1"/>
  <c r="AB30" i="344"/>
  <c r="AG30" i="344" s="1"/>
  <c r="W30" i="344"/>
  <c r="U30" i="344"/>
  <c r="Z30" i="344" s="1"/>
  <c r="P30" i="344"/>
  <c r="N30" i="344"/>
  <c r="R30" i="344" s="1"/>
  <c r="L17" i="344"/>
  <c r="L14" i="344"/>
  <c r="AI41" i="341"/>
  <c r="AI66" i="341"/>
  <c r="AN66" i="341" s="1"/>
  <c r="AB66" i="341"/>
  <c r="AF66" i="341" s="1"/>
  <c r="W66" i="341"/>
  <c r="U66" i="341"/>
  <c r="V66" i="341" s="1"/>
  <c r="P66" i="341"/>
  <c r="N66" i="341"/>
  <c r="AI65" i="341"/>
  <c r="AN65" i="341" s="1"/>
  <c r="AB65" i="341"/>
  <c r="AA65" i="341" s="1"/>
  <c r="AD65" i="341" s="1"/>
  <c r="W65" i="341"/>
  <c r="U65" i="341"/>
  <c r="P65" i="341"/>
  <c r="N65" i="341"/>
  <c r="AI64" i="341"/>
  <c r="AN64" i="341" s="1"/>
  <c r="AB64" i="341"/>
  <c r="AE64" i="341" s="1"/>
  <c r="W64" i="341"/>
  <c r="U64" i="341"/>
  <c r="V64" i="341" s="1"/>
  <c r="P64" i="341"/>
  <c r="N64" i="341"/>
  <c r="AI63" i="341"/>
  <c r="AN63" i="341" s="1"/>
  <c r="AB63" i="341"/>
  <c r="AA63" i="341" s="1"/>
  <c r="AD63" i="341" s="1"/>
  <c r="W63" i="341"/>
  <c r="U63" i="341"/>
  <c r="V63" i="341" s="1"/>
  <c r="P63" i="341"/>
  <c r="N63" i="341"/>
  <c r="M63" i="341" s="1"/>
  <c r="AI62" i="341"/>
  <c r="AN62" i="341" s="1"/>
  <c r="AB62" i="341"/>
  <c r="AE62" i="341" s="1"/>
  <c r="W62" i="341"/>
  <c r="U62" i="341"/>
  <c r="V62" i="341" s="1"/>
  <c r="P62" i="341"/>
  <c r="N62" i="341"/>
  <c r="AI61" i="341"/>
  <c r="AN61" i="341" s="1"/>
  <c r="AB61" i="341"/>
  <c r="AA61" i="341" s="1"/>
  <c r="AD61" i="341" s="1"/>
  <c r="W61" i="341"/>
  <c r="U61" i="341"/>
  <c r="P61" i="341"/>
  <c r="N61" i="341"/>
  <c r="M61" i="341" s="1"/>
  <c r="AI60" i="341"/>
  <c r="AN60" i="341" s="1"/>
  <c r="AB60" i="341"/>
  <c r="AE60" i="341" s="1"/>
  <c r="W60" i="341"/>
  <c r="U60" i="341"/>
  <c r="Y60" i="341" s="1"/>
  <c r="P60" i="341"/>
  <c r="N60" i="341"/>
  <c r="O60" i="341" s="1"/>
  <c r="AI59" i="341"/>
  <c r="AM59" i="341" s="1"/>
  <c r="AB59" i="341"/>
  <c r="AA59" i="341" s="1"/>
  <c r="AD59" i="341" s="1"/>
  <c r="W59" i="341"/>
  <c r="U59" i="341"/>
  <c r="P59" i="341"/>
  <c r="N59" i="341"/>
  <c r="M59" i="341" s="1"/>
  <c r="AI58" i="341"/>
  <c r="AN58" i="341" s="1"/>
  <c r="AB58" i="341"/>
  <c r="AE58" i="341" s="1"/>
  <c r="W58" i="341"/>
  <c r="U58" i="341"/>
  <c r="T58" i="341" s="1"/>
  <c r="P58" i="341"/>
  <c r="N58" i="341"/>
  <c r="O58" i="341" s="1"/>
  <c r="AI57" i="341"/>
  <c r="AL57" i="341" s="1"/>
  <c r="AB57" i="341"/>
  <c r="AA57" i="341" s="1"/>
  <c r="AD57" i="341" s="1"/>
  <c r="W57" i="341"/>
  <c r="U57" i="341"/>
  <c r="P57" i="341"/>
  <c r="N57" i="341"/>
  <c r="M57" i="341" s="1"/>
  <c r="AI56" i="341"/>
  <c r="AN56" i="341" s="1"/>
  <c r="AB56" i="341"/>
  <c r="AE56" i="341" s="1"/>
  <c r="W56" i="341"/>
  <c r="U56" i="341"/>
  <c r="T56" i="341" s="1"/>
  <c r="P56" i="341"/>
  <c r="N56" i="341"/>
  <c r="O56" i="341" s="1"/>
  <c r="AI55" i="341"/>
  <c r="AL55" i="341" s="1"/>
  <c r="AB55" i="341"/>
  <c r="AA55" i="341" s="1"/>
  <c r="AD55" i="341" s="1"/>
  <c r="W55" i="341"/>
  <c r="U55" i="341"/>
  <c r="V55" i="341" s="1"/>
  <c r="P55" i="341"/>
  <c r="N55" i="341"/>
  <c r="M55" i="341" s="1"/>
  <c r="AI54" i="341"/>
  <c r="AN54" i="341" s="1"/>
  <c r="AB54" i="341"/>
  <c r="AE54" i="341" s="1"/>
  <c r="W54" i="341"/>
  <c r="U54" i="341"/>
  <c r="Y54" i="341" s="1"/>
  <c r="P54" i="341"/>
  <c r="N54" i="341"/>
  <c r="O54" i="341" s="1"/>
  <c r="AI53" i="341"/>
  <c r="AM53" i="341" s="1"/>
  <c r="AB53" i="341"/>
  <c r="W53" i="341"/>
  <c r="U53" i="341"/>
  <c r="P53" i="341"/>
  <c r="N53" i="341"/>
  <c r="M53" i="341" s="1"/>
  <c r="AI52" i="341"/>
  <c r="AN52" i="341" s="1"/>
  <c r="AB52" i="341"/>
  <c r="AE52" i="341" s="1"/>
  <c r="W52" i="341"/>
  <c r="U52" i="341"/>
  <c r="Z52" i="341" s="1"/>
  <c r="P52" i="341"/>
  <c r="N52" i="341"/>
  <c r="O52" i="341" s="1"/>
  <c r="AI51" i="341"/>
  <c r="AH51" i="341" s="1"/>
  <c r="AB51" i="341"/>
  <c r="AA51" i="341" s="1"/>
  <c r="AD51" i="341" s="1"/>
  <c r="W51" i="341"/>
  <c r="U51" i="341"/>
  <c r="V51" i="341" s="1"/>
  <c r="P51" i="341"/>
  <c r="N51" i="341"/>
  <c r="M51" i="341" s="1"/>
  <c r="AI50" i="341"/>
  <c r="AB50" i="341"/>
  <c r="AE50" i="341" s="1"/>
  <c r="W50" i="341"/>
  <c r="U50" i="341"/>
  <c r="X50" i="341" s="1"/>
  <c r="P50" i="341"/>
  <c r="N50" i="341"/>
  <c r="O50" i="341" s="1"/>
  <c r="AI49" i="341"/>
  <c r="AH49" i="341" s="1"/>
  <c r="AB49" i="341"/>
  <c r="AA49" i="341" s="1"/>
  <c r="AD49" i="341" s="1"/>
  <c r="W49" i="341"/>
  <c r="U49" i="341"/>
  <c r="P49" i="341"/>
  <c r="N49" i="341"/>
  <c r="M49" i="341" s="1"/>
  <c r="AI48" i="341"/>
  <c r="AH48" i="341" s="1"/>
  <c r="AB48" i="341"/>
  <c r="AE48" i="341" s="1"/>
  <c r="W48" i="341"/>
  <c r="U48" i="341"/>
  <c r="Z48" i="341" s="1"/>
  <c r="P48" i="341"/>
  <c r="N48" i="341"/>
  <c r="O48" i="341" s="1"/>
  <c r="AI47" i="341"/>
  <c r="AM47" i="341" s="1"/>
  <c r="AB47" i="341"/>
  <c r="W47" i="341"/>
  <c r="U47" i="341"/>
  <c r="V47" i="341" s="1"/>
  <c r="P47" i="341"/>
  <c r="N47" i="341"/>
  <c r="M47" i="341" s="1"/>
  <c r="AI46" i="341"/>
  <c r="AH46" i="341" s="1"/>
  <c r="AB46" i="341"/>
  <c r="AE46" i="341" s="1"/>
  <c r="W46" i="341"/>
  <c r="U46" i="341"/>
  <c r="T46" i="341" s="1"/>
  <c r="P46" i="341"/>
  <c r="N46" i="341"/>
  <c r="O46" i="341" s="1"/>
  <c r="AI45" i="341"/>
  <c r="AM45" i="341" s="1"/>
  <c r="AB45" i="341"/>
  <c r="W45" i="341"/>
  <c r="U45" i="341"/>
  <c r="V45" i="341" s="1"/>
  <c r="P45" i="341"/>
  <c r="N45" i="341"/>
  <c r="O45" i="341" s="1"/>
  <c r="AI44" i="341"/>
  <c r="AJ44" i="341" s="1"/>
  <c r="AB44" i="341"/>
  <c r="AA44" i="341" s="1"/>
  <c r="AD44" i="341" s="1"/>
  <c r="W44" i="341"/>
  <c r="U44" i="341"/>
  <c r="T44" i="341" s="1"/>
  <c r="P44" i="341"/>
  <c r="N44" i="341"/>
  <c r="O44" i="341" s="1"/>
  <c r="AI43" i="341"/>
  <c r="AL43" i="341" s="1"/>
  <c r="AB43" i="341"/>
  <c r="W43" i="341"/>
  <c r="U43" i="341"/>
  <c r="Y43" i="341" s="1"/>
  <c r="P43" i="341"/>
  <c r="N43" i="341"/>
  <c r="AI42" i="341"/>
  <c r="AJ42" i="341" s="1"/>
  <c r="AB42" i="341"/>
  <c r="AA42" i="341" s="1"/>
  <c r="AD42" i="341" s="1"/>
  <c r="W42" i="341"/>
  <c r="U42" i="341"/>
  <c r="P42" i="341"/>
  <c r="N42" i="341"/>
  <c r="R42" i="341" s="1"/>
  <c r="AB41" i="341"/>
  <c r="AC41" i="341" s="1"/>
  <c r="W41" i="341"/>
  <c r="U41" i="341"/>
  <c r="Y41" i="341" s="1"/>
  <c r="P41" i="341"/>
  <c r="N41" i="341"/>
  <c r="M41" i="341" s="1"/>
  <c r="AI40" i="341"/>
  <c r="AH40" i="341" s="1"/>
  <c r="AB40" i="341"/>
  <c r="AG40" i="341" s="1"/>
  <c r="W40" i="341"/>
  <c r="U40" i="341"/>
  <c r="Y40" i="341" s="1"/>
  <c r="P40" i="341"/>
  <c r="N40" i="341"/>
  <c r="M40" i="341" s="1"/>
  <c r="AI39" i="341"/>
  <c r="AK39" i="341" s="1"/>
  <c r="AB39" i="341"/>
  <c r="AG39" i="341" s="1"/>
  <c r="W39" i="341"/>
  <c r="U39" i="341"/>
  <c r="Y39" i="341" s="1"/>
  <c r="P39" i="341"/>
  <c r="N39" i="341"/>
  <c r="Q39" i="341" s="1"/>
  <c r="AI38" i="341"/>
  <c r="AK38" i="341" s="1"/>
  <c r="AB38" i="341"/>
  <c r="AC38" i="341" s="1"/>
  <c r="W38" i="341"/>
  <c r="U38" i="341"/>
  <c r="T38" i="341" s="1"/>
  <c r="P38" i="341"/>
  <c r="N38" i="341"/>
  <c r="M38" i="341" s="1"/>
  <c r="AI37" i="341"/>
  <c r="AN37" i="341" s="1"/>
  <c r="AB37" i="341"/>
  <c r="AG37" i="341" s="1"/>
  <c r="W37" i="341"/>
  <c r="U37" i="341"/>
  <c r="Y37" i="341" s="1"/>
  <c r="P37" i="341"/>
  <c r="N37" i="341"/>
  <c r="Q37" i="341" s="1"/>
  <c r="AI36" i="341"/>
  <c r="AN36" i="341" s="1"/>
  <c r="AB36" i="341"/>
  <c r="AC36" i="341" s="1"/>
  <c r="W36" i="341"/>
  <c r="U36" i="341"/>
  <c r="Z36" i="341" s="1"/>
  <c r="P36" i="341"/>
  <c r="N36" i="341"/>
  <c r="M36" i="341" s="1"/>
  <c r="AI35" i="341"/>
  <c r="AN35" i="341" s="1"/>
  <c r="AB35" i="341"/>
  <c r="AG35" i="341" s="1"/>
  <c r="W35" i="341"/>
  <c r="U35" i="341"/>
  <c r="Y35" i="341" s="1"/>
  <c r="P35" i="341"/>
  <c r="N35" i="341"/>
  <c r="Q35" i="341" s="1"/>
  <c r="AI34" i="341"/>
  <c r="AM34" i="341" s="1"/>
  <c r="AB34" i="341"/>
  <c r="AC34" i="341" s="1"/>
  <c r="W34" i="341"/>
  <c r="U34" i="341"/>
  <c r="V34" i="341" s="1"/>
  <c r="P34" i="341"/>
  <c r="N34" i="341"/>
  <c r="M34" i="341" s="1"/>
  <c r="AI33" i="341"/>
  <c r="AN33" i="341" s="1"/>
  <c r="AB33" i="341"/>
  <c r="AG33" i="341" s="1"/>
  <c r="W33" i="341"/>
  <c r="U33" i="341"/>
  <c r="Y33" i="341" s="1"/>
  <c r="P33" i="341"/>
  <c r="N33" i="341"/>
  <c r="Q33" i="341" s="1"/>
  <c r="AI32" i="341"/>
  <c r="AN32" i="341" s="1"/>
  <c r="AB32" i="341"/>
  <c r="AC32" i="341" s="1"/>
  <c r="W32" i="341"/>
  <c r="U32" i="341"/>
  <c r="V32" i="341" s="1"/>
  <c r="P32" i="341"/>
  <c r="N32" i="341"/>
  <c r="M32" i="341" s="1"/>
  <c r="AI31" i="341"/>
  <c r="AN31" i="341" s="1"/>
  <c r="AB31" i="341"/>
  <c r="AG31" i="341" s="1"/>
  <c r="W31" i="341"/>
  <c r="U31" i="341"/>
  <c r="Y31" i="341" s="1"/>
  <c r="P31" i="341"/>
  <c r="N31" i="341"/>
  <c r="Q31" i="341" s="1"/>
  <c r="AI30" i="341"/>
  <c r="AJ30" i="341" s="1"/>
  <c r="AB30" i="341"/>
  <c r="AC30" i="341" s="1"/>
  <c r="W30" i="341"/>
  <c r="U30" i="341"/>
  <c r="X30" i="341" s="1"/>
  <c r="P30" i="341"/>
  <c r="N30" i="341"/>
  <c r="M30" i="341" s="1"/>
  <c r="AI29" i="341"/>
  <c r="AN29" i="341" s="1"/>
  <c r="AB29" i="341"/>
  <c r="AG29" i="341" s="1"/>
  <c r="W29" i="341"/>
  <c r="U29" i="341"/>
  <c r="Y29" i="341" s="1"/>
  <c r="P29" i="341"/>
  <c r="N29" i="341"/>
  <c r="Q29" i="341" s="1"/>
  <c r="AI28" i="341"/>
  <c r="AK28" i="341" s="1"/>
  <c r="AB28" i="341"/>
  <c r="AC28" i="341" s="1"/>
  <c r="W28" i="341"/>
  <c r="U28" i="341"/>
  <c r="X28" i="341" s="1"/>
  <c r="P28" i="341"/>
  <c r="N28" i="341"/>
  <c r="M28" i="341" s="1"/>
  <c r="AI27" i="341"/>
  <c r="AN27" i="341" s="1"/>
  <c r="AB27" i="341"/>
  <c r="AG27" i="341" s="1"/>
  <c r="W27" i="341"/>
  <c r="U27" i="341"/>
  <c r="Y27" i="341" s="1"/>
  <c r="P27" i="341"/>
  <c r="N27" i="341"/>
  <c r="Q27" i="341" s="1"/>
  <c r="AI26" i="341"/>
  <c r="AJ26" i="341" s="1"/>
  <c r="W26" i="341"/>
  <c r="AB26" i="341"/>
  <c r="AG26" i="341" s="1"/>
  <c r="U26" i="341"/>
  <c r="T26" i="341" s="1"/>
  <c r="P26" i="341"/>
  <c r="N26" i="341"/>
  <c r="O26" i="341" s="1"/>
  <c r="AE70" i="343"/>
  <c r="AE69" i="343"/>
  <c r="AE67" i="343"/>
  <c r="AD67" i="343" s="1"/>
  <c r="AC67" i="343"/>
  <c r="AB67" i="343"/>
  <c r="AA67" i="343"/>
  <c r="Y67" i="343"/>
  <c r="W67" i="343"/>
  <c r="V67" i="343"/>
  <c r="U67" i="343"/>
  <c r="T67" i="343"/>
  <c r="R67" i="343"/>
  <c r="P67" i="343"/>
  <c r="O67" i="343"/>
  <c r="N67" i="343"/>
  <c r="M67" i="343"/>
  <c r="K67" i="343"/>
  <c r="I67" i="343"/>
  <c r="H67" i="343"/>
  <c r="G67" i="343"/>
  <c r="F67" i="343"/>
  <c r="D67" i="343"/>
  <c r="AE66" i="343"/>
  <c r="AD66" i="343" s="1"/>
  <c r="AC66" i="343"/>
  <c r="AB66" i="343"/>
  <c r="AA66" i="343"/>
  <c r="Y66" i="343"/>
  <c r="W66" i="343"/>
  <c r="V66" i="343"/>
  <c r="U66" i="343"/>
  <c r="T66" i="343"/>
  <c r="R66" i="343"/>
  <c r="P66" i="343"/>
  <c r="O66" i="343"/>
  <c r="N66" i="343"/>
  <c r="M66" i="343"/>
  <c r="K66" i="343"/>
  <c r="I66" i="343"/>
  <c r="H66" i="343"/>
  <c r="G66" i="343"/>
  <c r="F66" i="343"/>
  <c r="D66" i="343"/>
  <c r="AE65" i="343"/>
  <c r="AD65" i="343" s="1"/>
  <c r="AC65" i="343"/>
  <c r="AB65" i="343"/>
  <c r="AA65" i="343"/>
  <c r="Y65" i="343"/>
  <c r="W65" i="343"/>
  <c r="V65" i="343"/>
  <c r="U65" i="343"/>
  <c r="T65" i="343"/>
  <c r="R65" i="343"/>
  <c r="P65" i="343"/>
  <c r="O65" i="343"/>
  <c r="N65" i="343"/>
  <c r="M65" i="343"/>
  <c r="K65" i="343"/>
  <c r="I65" i="343"/>
  <c r="H65" i="343"/>
  <c r="G65" i="343"/>
  <c r="F65" i="343"/>
  <c r="D65" i="343"/>
  <c r="AE64" i="343"/>
  <c r="AD64" i="343" s="1"/>
  <c r="AC64" i="343"/>
  <c r="O64" i="343"/>
  <c r="M64" i="343"/>
  <c r="K64" i="343"/>
  <c r="I64" i="343"/>
  <c r="H64" i="343"/>
  <c r="F64" i="343"/>
  <c r="D64" i="343"/>
  <c r="AE63" i="343"/>
  <c r="AE62" i="343"/>
  <c r="AE61" i="343"/>
  <c r="AE59" i="343"/>
  <c r="AC59" i="343"/>
  <c r="AB59" i="343"/>
  <c r="AA59" i="343"/>
  <c r="Y59" i="343"/>
  <c r="W59" i="343"/>
  <c r="V59" i="343"/>
  <c r="U59" i="343"/>
  <c r="T59" i="343"/>
  <c r="R59" i="343"/>
  <c r="P59" i="343"/>
  <c r="O59" i="343"/>
  <c r="N59" i="343"/>
  <c r="M59" i="343"/>
  <c r="K59" i="343"/>
  <c r="I59" i="343"/>
  <c r="H59" i="343"/>
  <c r="G59" i="343"/>
  <c r="F59" i="343"/>
  <c r="D59" i="343"/>
  <c r="AE58" i="343"/>
  <c r="AC58" i="343"/>
  <c r="AB58" i="343"/>
  <c r="AA58" i="343"/>
  <c r="Y58" i="343"/>
  <c r="W58" i="343"/>
  <c r="V58" i="343"/>
  <c r="U58" i="343"/>
  <c r="T58" i="343"/>
  <c r="R58" i="343"/>
  <c r="P58" i="343"/>
  <c r="O58" i="343"/>
  <c r="N58" i="343"/>
  <c r="M58" i="343"/>
  <c r="K58" i="343"/>
  <c r="I58" i="343"/>
  <c r="H58" i="343"/>
  <c r="G58" i="343"/>
  <c r="F58" i="343"/>
  <c r="D58" i="343"/>
  <c r="AE57" i="343"/>
  <c r="AC57" i="343"/>
  <c r="AB57" i="343"/>
  <c r="AA57" i="343"/>
  <c r="Y57" i="343"/>
  <c r="W57" i="343"/>
  <c r="V57" i="343"/>
  <c r="U57" i="343"/>
  <c r="T57" i="343"/>
  <c r="R57" i="343"/>
  <c r="P57" i="343"/>
  <c r="O57" i="343"/>
  <c r="N57" i="343"/>
  <c r="M57" i="343"/>
  <c r="K57" i="343"/>
  <c r="I57" i="343"/>
  <c r="H57" i="343"/>
  <c r="G57" i="343"/>
  <c r="F57" i="343"/>
  <c r="D57" i="343"/>
  <c r="AE56" i="343"/>
  <c r="AC56" i="343"/>
  <c r="O56" i="343"/>
  <c r="M56" i="343"/>
  <c r="K56" i="343"/>
  <c r="I56" i="343"/>
  <c r="H56" i="343"/>
  <c r="F56" i="343"/>
  <c r="D56" i="343"/>
  <c r="AE55" i="343"/>
  <c r="AE54" i="343"/>
  <c r="AE53" i="343"/>
  <c r="AE51" i="343"/>
  <c r="AC51" i="343"/>
  <c r="AB51" i="343"/>
  <c r="AA51" i="343"/>
  <c r="Y51" i="343"/>
  <c r="W51" i="343"/>
  <c r="V51" i="343"/>
  <c r="U51" i="343"/>
  <c r="T51" i="343"/>
  <c r="R51" i="343"/>
  <c r="P51" i="343"/>
  <c r="O51" i="343"/>
  <c r="N51" i="343"/>
  <c r="M51" i="343"/>
  <c r="K51" i="343"/>
  <c r="I51" i="343"/>
  <c r="H51" i="343"/>
  <c r="G51" i="343"/>
  <c r="F51" i="343"/>
  <c r="D51" i="343"/>
  <c r="AE50" i="343"/>
  <c r="AC50" i="343"/>
  <c r="AB50" i="343"/>
  <c r="AA50" i="343"/>
  <c r="Y50" i="343"/>
  <c r="W50" i="343"/>
  <c r="V50" i="343"/>
  <c r="U50" i="343"/>
  <c r="T50" i="343"/>
  <c r="R50" i="343"/>
  <c r="P50" i="343"/>
  <c r="O50" i="343"/>
  <c r="N50" i="343"/>
  <c r="M50" i="343"/>
  <c r="K50" i="343"/>
  <c r="I50" i="343"/>
  <c r="H50" i="343"/>
  <c r="G50" i="343"/>
  <c r="F50" i="343"/>
  <c r="D50" i="343"/>
  <c r="AE49" i="343"/>
  <c r="AC49" i="343"/>
  <c r="AB49" i="343"/>
  <c r="AA49" i="343"/>
  <c r="Y49" i="343"/>
  <c r="W49" i="343"/>
  <c r="V49" i="343"/>
  <c r="U49" i="343"/>
  <c r="T49" i="343"/>
  <c r="R49" i="343"/>
  <c r="P49" i="343"/>
  <c r="O49" i="343"/>
  <c r="N49" i="343"/>
  <c r="M49" i="343"/>
  <c r="K49" i="343"/>
  <c r="I49" i="343"/>
  <c r="H49" i="343"/>
  <c r="G49" i="343"/>
  <c r="F49" i="343"/>
  <c r="D49" i="343"/>
  <c r="AE48" i="343"/>
  <c r="AC48" i="343"/>
  <c r="AB48" i="343"/>
  <c r="AA48" i="343"/>
  <c r="Y48" i="343"/>
  <c r="W48" i="343"/>
  <c r="V48" i="343"/>
  <c r="U48" i="343"/>
  <c r="T48" i="343"/>
  <c r="R48" i="343"/>
  <c r="P48" i="343"/>
  <c r="O48" i="343"/>
  <c r="N48" i="343"/>
  <c r="M48" i="343"/>
  <c r="K48" i="343"/>
  <c r="I48" i="343"/>
  <c r="H48" i="343"/>
  <c r="G48" i="343"/>
  <c r="F48" i="343"/>
  <c r="D48" i="343"/>
  <c r="AE47" i="343"/>
  <c r="AC47" i="343"/>
  <c r="AB47" i="343"/>
  <c r="AA47" i="343"/>
  <c r="Y47" i="343"/>
  <c r="W47" i="343"/>
  <c r="V47" i="343"/>
  <c r="U47" i="343"/>
  <c r="T47" i="343"/>
  <c r="R47" i="343"/>
  <c r="P47" i="343"/>
  <c r="O47" i="343"/>
  <c r="N47" i="343"/>
  <c r="M47" i="343"/>
  <c r="K47" i="343"/>
  <c r="I47" i="343"/>
  <c r="H47" i="343"/>
  <c r="G47" i="343"/>
  <c r="F47" i="343"/>
  <c r="D47" i="343"/>
  <c r="AE46" i="343"/>
  <c r="AC46" i="343"/>
  <c r="AB46" i="343"/>
  <c r="AA46" i="343"/>
  <c r="Y46" i="343"/>
  <c r="W46" i="343"/>
  <c r="V46" i="343"/>
  <c r="U46" i="343"/>
  <c r="T46" i="343"/>
  <c r="R46" i="343"/>
  <c r="P46" i="343"/>
  <c r="O46" i="343"/>
  <c r="N46" i="343"/>
  <c r="M46" i="343"/>
  <c r="K46" i="343"/>
  <c r="I46" i="343"/>
  <c r="H46" i="343"/>
  <c r="G46" i="343"/>
  <c r="F46" i="343"/>
  <c r="D46" i="343"/>
  <c r="AE45" i="343"/>
  <c r="AC45" i="343"/>
  <c r="AB45" i="343"/>
  <c r="AA45" i="343"/>
  <c r="Y45" i="343"/>
  <c r="W45" i="343"/>
  <c r="V45" i="343"/>
  <c r="U45" i="343"/>
  <c r="T45" i="343"/>
  <c r="R45" i="343"/>
  <c r="P45" i="343"/>
  <c r="O45" i="343"/>
  <c r="N45" i="343"/>
  <c r="M45" i="343"/>
  <c r="K45" i="343"/>
  <c r="I45" i="343"/>
  <c r="H45" i="343"/>
  <c r="G45" i="343"/>
  <c r="F45" i="343"/>
  <c r="D45" i="343"/>
  <c r="AE44" i="343"/>
  <c r="AC44" i="343"/>
  <c r="AB44" i="343"/>
  <c r="AA44" i="343"/>
  <c r="Y44" i="343"/>
  <c r="W44" i="343"/>
  <c r="V44" i="343"/>
  <c r="U44" i="343"/>
  <c r="T44" i="343"/>
  <c r="R44" i="343"/>
  <c r="P44" i="343"/>
  <c r="O44" i="343"/>
  <c r="N44" i="343"/>
  <c r="M44" i="343"/>
  <c r="K44" i="343"/>
  <c r="I44" i="343"/>
  <c r="H44" i="343"/>
  <c r="G44" i="343"/>
  <c r="F44" i="343"/>
  <c r="D44" i="343"/>
  <c r="BF43" i="343"/>
  <c r="BD43" i="343"/>
  <c r="BB43" i="343"/>
  <c r="BE43" i="343" s="1"/>
  <c r="AZ43" i="343"/>
  <c r="AY43" i="343"/>
  <c r="AW43" i="343"/>
  <c r="AU43" i="343"/>
  <c r="AS43" i="343"/>
  <c r="AR43" i="343"/>
  <c r="AL43" i="343"/>
  <c r="AK43" i="343"/>
  <c r="AI43" i="343"/>
  <c r="AG43" i="343"/>
  <c r="AE43" i="343"/>
  <c r="AE42" i="343"/>
  <c r="AC42" i="343"/>
  <c r="AB42" i="343"/>
  <c r="AA42" i="343"/>
  <c r="Y42" i="343"/>
  <c r="W42" i="343"/>
  <c r="V42" i="343"/>
  <c r="U42" i="343"/>
  <c r="T42" i="343"/>
  <c r="R42" i="343"/>
  <c r="P42" i="343"/>
  <c r="O42" i="343"/>
  <c r="N42" i="343"/>
  <c r="M42" i="343"/>
  <c r="K42" i="343"/>
  <c r="I42" i="343"/>
  <c r="H42" i="343"/>
  <c r="G42" i="343"/>
  <c r="F42" i="343"/>
  <c r="D42" i="343"/>
  <c r="AE41" i="343"/>
  <c r="AC41" i="343"/>
  <c r="AB41" i="343"/>
  <c r="AA41" i="343"/>
  <c r="Y41" i="343"/>
  <c r="W41" i="343"/>
  <c r="V41" i="343"/>
  <c r="U41" i="343"/>
  <c r="T41" i="343"/>
  <c r="R41" i="343"/>
  <c r="P41" i="343"/>
  <c r="O41" i="343"/>
  <c r="N41" i="343"/>
  <c r="M41" i="343"/>
  <c r="K41" i="343"/>
  <c r="I41" i="343"/>
  <c r="H41" i="343"/>
  <c r="G41" i="343"/>
  <c r="F41" i="343"/>
  <c r="D41" i="343"/>
  <c r="AE40" i="343"/>
  <c r="AC40" i="343"/>
  <c r="AB40" i="343"/>
  <c r="AA40" i="343"/>
  <c r="Y40" i="343"/>
  <c r="W40" i="343"/>
  <c r="V40" i="343"/>
  <c r="U40" i="343"/>
  <c r="T40" i="343"/>
  <c r="R40" i="343"/>
  <c r="P40" i="343"/>
  <c r="O40" i="343"/>
  <c r="N40" i="343"/>
  <c r="M40" i="343"/>
  <c r="K40" i="343"/>
  <c r="I40" i="343"/>
  <c r="H40" i="343"/>
  <c r="G40" i="343"/>
  <c r="F40" i="343"/>
  <c r="D40" i="343"/>
  <c r="AE39" i="343"/>
  <c r="AC39" i="343"/>
  <c r="AB39" i="343"/>
  <c r="AA39" i="343"/>
  <c r="Y39" i="343"/>
  <c r="W39" i="343"/>
  <c r="V39" i="343"/>
  <c r="U39" i="343"/>
  <c r="T39" i="343"/>
  <c r="R39" i="343"/>
  <c r="P39" i="343"/>
  <c r="O39" i="343"/>
  <c r="N39" i="343"/>
  <c r="M39" i="343"/>
  <c r="K39" i="343"/>
  <c r="I39" i="343"/>
  <c r="H39" i="343"/>
  <c r="G39" i="343"/>
  <c r="F39" i="343"/>
  <c r="D39" i="343"/>
  <c r="AE38" i="343"/>
  <c r="AC38" i="343"/>
  <c r="AB38" i="343"/>
  <c r="AA38" i="343"/>
  <c r="Y38" i="343"/>
  <c r="W38" i="343"/>
  <c r="V38" i="343"/>
  <c r="U38" i="343"/>
  <c r="T38" i="343"/>
  <c r="R38" i="343"/>
  <c r="P38" i="343"/>
  <c r="O38" i="343"/>
  <c r="N38" i="343"/>
  <c r="M38" i="343"/>
  <c r="K38" i="343"/>
  <c r="I38" i="343"/>
  <c r="H38" i="343"/>
  <c r="G38" i="343"/>
  <c r="F38" i="343"/>
  <c r="D38" i="343"/>
  <c r="AE37" i="343"/>
  <c r="AC37" i="343"/>
  <c r="AB37" i="343"/>
  <c r="AA37" i="343"/>
  <c r="Y37" i="343"/>
  <c r="W37" i="343"/>
  <c r="V37" i="343"/>
  <c r="U37" i="343"/>
  <c r="T37" i="343"/>
  <c r="R37" i="343"/>
  <c r="P37" i="343"/>
  <c r="O37" i="343"/>
  <c r="N37" i="343"/>
  <c r="M37" i="343"/>
  <c r="K37" i="343"/>
  <c r="I37" i="343"/>
  <c r="H37" i="343"/>
  <c r="G37" i="343"/>
  <c r="F37" i="343"/>
  <c r="D37" i="343"/>
  <c r="AE36" i="343"/>
  <c r="AC36" i="343"/>
  <c r="AB36" i="343"/>
  <c r="AA36" i="343"/>
  <c r="Y36" i="343"/>
  <c r="W36" i="343"/>
  <c r="V36" i="343"/>
  <c r="U36" i="343"/>
  <c r="T36" i="343"/>
  <c r="R36" i="343"/>
  <c r="P36" i="343"/>
  <c r="O36" i="343"/>
  <c r="N36" i="343"/>
  <c r="M36" i="343"/>
  <c r="K36" i="343"/>
  <c r="I36" i="343"/>
  <c r="H36" i="343"/>
  <c r="G36" i="343"/>
  <c r="F36" i="343"/>
  <c r="D36" i="343"/>
  <c r="AE35" i="343"/>
  <c r="AC35" i="343"/>
  <c r="AB35" i="343"/>
  <c r="AA35" i="343"/>
  <c r="Y35" i="343"/>
  <c r="W35" i="343"/>
  <c r="V35" i="343"/>
  <c r="U35" i="343"/>
  <c r="T35" i="343"/>
  <c r="R35" i="343"/>
  <c r="P35" i="343"/>
  <c r="O35" i="343"/>
  <c r="N35" i="343"/>
  <c r="M35" i="343"/>
  <c r="K35" i="343"/>
  <c r="I35" i="343"/>
  <c r="H35" i="343"/>
  <c r="G35" i="343"/>
  <c r="F35" i="343"/>
  <c r="D35" i="343"/>
  <c r="AE34" i="343"/>
  <c r="AC34" i="343"/>
  <c r="AB34" i="343"/>
  <c r="AA34" i="343"/>
  <c r="Y34" i="343"/>
  <c r="W34" i="343"/>
  <c r="V34" i="343"/>
  <c r="U34" i="343"/>
  <c r="T34" i="343"/>
  <c r="R34" i="343"/>
  <c r="P34" i="343"/>
  <c r="O34" i="343"/>
  <c r="N34" i="343"/>
  <c r="M34" i="343"/>
  <c r="K34" i="343"/>
  <c r="I34" i="343"/>
  <c r="H34" i="343"/>
  <c r="G34" i="343"/>
  <c r="F34" i="343"/>
  <c r="D34" i="343"/>
  <c r="AE33" i="343"/>
  <c r="AC33" i="343"/>
  <c r="AB33" i="343"/>
  <c r="AA33" i="343"/>
  <c r="Y33" i="343"/>
  <c r="W33" i="343"/>
  <c r="V33" i="343"/>
  <c r="U33" i="343"/>
  <c r="T33" i="343"/>
  <c r="R33" i="343"/>
  <c r="P33" i="343"/>
  <c r="O33" i="343"/>
  <c r="N33" i="343"/>
  <c r="M33" i="343"/>
  <c r="K33" i="343"/>
  <c r="I33" i="343"/>
  <c r="H33" i="343"/>
  <c r="G33" i="343"/>
  <c r="F33" i="343"/>
  <c r="D33" i="343"/>
  <c r="AE32" i="343"/>
  <c r="AC32" i="343"/>
  <c r="AB32" i="343"/>
  <c r="AA32" i="343"/>
  <c r="Y32" i="343"/>
  <c r="W32" i="343"/>
  <c r="V32" i="343"/>
  <c r="U32" i="343"/>
  <c r="T32" i="343"/>
  <c r="R32" i="343"/>
  <c r="P32" i="343"/>
  <c r="O32" i="343"/>
  <c r="N32" i="343"/>
  <c r="M32" i="343"/>
  <c r="K32" i="343"/>
  <c r="I32" i="343"/>
  <c r="H32" i="343"/>
  <c r="G32" i="343"/>
  <c r="F32" i="343"/>
  <c r="D32" i="343"/>
  <c r="AE31" i="343"/>
  <c r="AC31" i="343"/>
  <c r="AB31" i="343"/>
  <c r="AA31" i="343"/>
  <c r="Y31" i="343"/>
  <c r="W31" i="343"/>
  <c r="V31" i="343"/>
  <c r="U31" i="343"/>
  <c r="T31" i="343"/>
  <c r="R31" i="343"/>
  <c r="P31" i="343"/>
  <c r="O31" i="343"/>
  <c r="N31" i="343"/>
  <c r="M31" i="343"/>
  <c r="K31" i="343"/>
  <c r="I31" i="343"/>
  <c r="H31" i="343"/>
  <c r="G31" i="343"/>
  <c r="F31" i="343"/>
  <c r="D31" i="343"/>
  <c r="AE30" i="343"/>
  <c r="AC30" i="343"/>
  <c r="AB30" i="343"/>
  <c r="AA30" i="343"/>
  <c r="Y30" i="343"/>
  <c r="W30" i="343"/>
  <c r="V30" i="343"/>
  <c r="U30" i="343"/>
  <c r="T30" i="343"/>
  <c r="R30" i="343"/>
  <c r="P30" i="343"/>
  <c r="O30" i="343"/>
  <c r="N30" i="343"/>
  <c r="M30" i="343"/>
  <c r="K30" i="343"/>
  <c r="I30" i="343"/>
  <c r="H30" i="343"/>
  <c r="G30" i="343"/>
  <c r="F30" i="343"/>
  <c r="D30" i="343"/>
  <c r="AE29" i="343"/>
  <c r="AC29" i="343"/>
  <c r="AB29" i="343"/>
  <c r="AA29" i="343"/>
  <c r="Y29" i="343"/>
  <c r="W29" i="343"/>
  <c r="V29" i="343"/>
  <c r="U29" i="343"/>
  <c r="T29" i="343"/>
  <c r="R29" i="343"/>
  <c r="P29" i="343"/>
  <c r="O29" i="343"/>
  <c r="N29" i="343"/>
  <c r="M29" i="343"/>
  <c r="K29" i="343"/>
  <c r="I29" i="343"/>
  <c r="H29" i="343"/>
  <c r="G29" i="343"/>
  <c r="F29" i="343"/>
  <c r="D29" i="343"/>
  <c r="AE28" i="343"/>
  <c r="AC28" i="343"/>
  <c r="AB28" i="343"/>
  <c r="AA28" i="343"/>
  <c r="Y28" i="343"/>
  <c r="W28" i="343"/>
  <c r="V28" i="343"/>
  <c r="U28" i="343"/>
  <c r="T28" i="343"/>
  <c r="R28" i="343"/>
  <c r="P28" i="343"/>
  <c r="O28" i="343"/>
  <c r="N28" i="343"/>
  <c r="M28" i="343"/>
  <c r="K28" i="343"/>
  <c r="I28" i="343"/>
  <c r="H28" i="343"/>
  <c r="G28" i="343"/>
  <c r="F28" i="343"/>
  <c r="D28" i="343"/>
  <c r="AE27" i="343"/>
  <c r="AC27" i="343"/>
  <c r="AB27" i="343"/>
  <c r="AA27" i="343"/>
  <c r="Y27" i="343"/>
  <c r="W27" i="343"/>
  <c r="V27" i="343"/>
  <c r="U27" i="343"/>
  <c r="T27" i="343"/>
  <c r="R27" i="343"/>
  <c r="P27" i="343"/>
  <c r="O27" i="343"/>
  <c r="N27" i="343"/>
  <c r="M27" i="343"/>
  <c r="K27" i="343"/>
  <c r="I27" i="343"/>
  <c r="H27" i="343"/>
  <c r="G27" i="343"/>
  <c r="F27" i="343"/>
  <c r="D27" i="343"/>
  <c r="AD16" i="343"/>
  <c r="AD14" i="343"/>
  <c r="AD13" i="343"/>
  <c r="B3" i="343"/>
  <c r="AD2" i="343"/>
  <c r="L15" i="341"/>
  <c r="L13" i="341"/>
  <c r="L12" i="341"/>
  <c r="G125" i="340"/>
  <c r="G124" i="340"/>
  <c r="G123" i="340"/>
  <c r="G122" i="340"/>
  <c r="G121" i="340"/>
  <c r="G120" i="340"/>
  <c r="G119" i="340"/>
  <c r="G118" i="340"/>
  <c r="G117" i="340"/>
  <c r="G116" i="340"/>
  <c r="G115" i="340"/>
  <c r="G114" i="340"/>
  <c r="G113" i="340"/>
  <c r="G112" i="340"/>
  <c r="R111" i="340"/>
  <c r="P111" i="340"/>
  <c r="G111" i="340"/>
  <c r="R110" i="340"/>
  <c r="P110" i="340"/>
  <c r="N110" i="340"/>
  <c r="G110" i="340"/>
  <c r="R109" i="340"/>
  <c r="P109" i="340"/>
  <c r="N109" i="340"/>
  <c r="G109" i="340"/>
  <c r="R108" i="340"/>
  <c r="P108" i="340"/>
  <c r="N108" i="340"/>
  <c r="K108" i="340"/>
  <c r="I108" i="340"/>
  <c r="G108" i="340"/>
  <c r="R107" i="340"/>
  <c r="P107" i="340"/>
  <c r="N107" i="340"/>
  <c r="K107" i="340"/>
  <c r="I107" i="340"/>
  <c r="G107" i="340"/>
  <c r="R106" i="340"/>
  <c r="P106" i="340"/>
  <c r="N106" i="340"/>
  <c r="K106" i="340"/>
  <c r="I106" i="340"/>
  <c r="G106" i="340"/>
  <c r="R105" i="340"/>
  <c r="P105" i="340"/>
  <c r="N105" i="340"/>
  <c r="K105" i="340"/>
  <c r="I105" i="340"/>
  <c r="G105" i="340"/>
  <c r="R104" i="340"/>
  <c r="P104" i="340"/>
  <c r="N104" i="340"/>
  <c r="K104" i="340"/>
  <c r="I104" i="340"/>
  <c r="G104" i="340"/>
  <c r="R103" i="340"/>
  <c r="P103" i="340"/>
  <c r="N103" i="340"/>
  <c r="K103" i="340"/>
  <c r="I103" i="340"/>
  <c r="G103" i="340"/>
  <c r="R102" i="340"/>
  <c r="P102" i="340"/>
  <c r="N102" i="340"/>
  <c r="K102" i="340"/>
  <c r="I102" i="340"/>
  <c r="G102" i="340"/>
  <c r="R101" i="340"/>
  <c r="P101" i="340"/>
  <c r="N101" i="340"/>
  <c r="K101" i="340"/>
  <c r="I101" i="340"/>
  <c r="G101" i="340"/>
  <c r="R100" i="340"/>
  <c r="P100" i="340"/>
  <c r="N100" i="340"/>
  <c r="K100" i="340"/>
  <c r="I100" i="340"/>
  <c r="G100" i="340"/>
  <c r="R99" i="340"/>
  <c r="P99" i="340"/>
  <c r="N99" i="340"/>
  <c r="K99" i="340"/>
  <c r="I99" i="340"/>
  <c r="G99" i="340"/>
  <c r="R98" i="340"/>
  <c r="P98" i="340"/>
  <c r="N98" i="340"/>
  <c r="K98" i="340"/>
  <c r="I98" i="340"/>
  <c r="G98" i="340"/>
  <c r="R97" i="340"/>
  <c r="P97" i="340"/>
  <c r="N97" i="340"/>
  <c r="K97" i="340"/>
  <c r="I97" i="340"/>
  <c r="G97" i="340"/>
  <c r="R96" i="340"/>
  <c r="P96" i="340"/>
  <c r="N96" i="340"/>
  <c r="K96" i="340"/>
  <c r="I96" i="340"/>
  <c r="G96" i="340"/>
  <c r="R95" i="340"/>
  <c r="P95" i="340"/>
  <c r="N95" i="340"/>
  <c r="K95" i="340"/>
  <c r="I95" i="340"/>
  <c r="G95" i="340"/>
  <c r="R94" i="340"/>
  <c r="P94" i="340"/>
  <c r="N94" i="340"/>
  <c r="K94" i="340"/>
  <c r="I94" i="340"/>
  <c r="G94" i="340"/>
  <c r="R93" i="340"/>
  <c r="P93" i="340"/>
  <c r="N93" i="340"/>
  <c r="K93" i="340"/>
  <c r="I93" i="340"/>
  <c r="G93" i="340"/>
  <c r="R92" i="340"/>
  <c r="P92" i="340"/>
  <c r="N92" i="340"/>
  <c r="K92" i="340"/>
  <c r="I92" i="340"/>
  <c r="G92" i="340"/>
  <c r="R91" i="340"/>
  <c r="P91" i="340"/>
  <c r="N91" i="340"/>
  <c r="K91" i="340"/>
  <c r="I91" i="340"/>
  <c r="G91" i="340"/>
  <c r="R90" i="340"/>
  <c r="P90" i="340"/>
  <c r="N90" i="340"/>
  <c r="K90" i="340"/>
  <c r="I90" i="340"/>
  <c r="G90" i="340"/>
  <c r="R89" i="340"/>
  <c r="P89" i="340"/>
  <c r="N89" i="340"/>
  <c r="K89" i="340"/>
  <c r="I89" i="340"/>
  <c r="G89" i="340"/>
  <c r="R88" i="340"/>
  <c r="P88" i="340"/>
  <c r="N88" i="340"/>
  <c r="K88" i="340"/>
  <c r="I88" i="340"/>
  <c r="G88" i="340"/>
  <c r="R87" i="340"/>
  <c r="P87" i="340"/>
  <c r="N87" i="340"/>
  <c r="K87" i="340"/>
  <c r="I87" i="340"/>
  <c r="G87" i="340"/>
  <c r="R86" i="340"/>
  <c r="P86" i="340"/>
  <c r="N86" i="340"/>
  <c r="K86" i="340"/>
  <c r="I86" i="340"/>
  <c r="G86" i="340"/>
  <c r="R85" i="340"/>
  <c r="P85" i="340"/>
  <c r="N85" i="340"/>
  <c r="K85" i="340"/>
  <c r="I85" i="340"/>
  <c r="G85" i="340"/>
  <c r="R84" i="340"/>
  <c r="P84" i="340"/>
  <c r="N84" i="340"/>
  <c r="K84" i="340"/>
  <c r="I84" i="340"/>
  <c r="G84" i="340"/>
  <c r="R83" i="340"/>
  <c r="P83" i="340"/>
  <c r="N83" i="340"/>
  <c r="K83" i="340"/>
  <c r="I83" i="340"/>
  <c r="G83" i="340"/>
  <c r="R82" i="340"/>
  <c r="P82" i="340"/>
  <c r="N82" i="340"/>
  <c r="K82" i="340"/>
  <c r="I82" i="340"/>
  <c r="G82" i="340"/>
  <c r="R81" i="340"/>
  <c r="P81" i="340"/>
  <c r="N81" i="340"/>
  <c r="K81" i="340"/>
  <c r="I81" i="340"/>
  <c r="G81" i="340"/>
  <c r="R80" i="340"/>
  <c r="P80" i="340"/>
  <c r="N80" i="340"/>
  <c r="K80" i="340"/>
  <c r="I80" i="340"/>
  <c r="G80" i="340"/>
  <c r="R79" i="340"/>
  <c r="P79" i="340"/>
  <c r="N79" i="340"/>
  <c r="K79" i="340"/>
  <c r="I79" i="340"/>
  <c r="G79" i="340"/>
  <c r="R78" i="340"/>
  <c r="P78" i="340"/>
  <c r="N78" i="340"/>
  <c r="K78" i="340"/>
  <c r="I78" i="340"/>
  <c r="G78" i="340"/>
  <c r="R77" i="340"/>
  <c r="P77" i="340"/>
  <c r="N77" i="340"/>
  <c r="K77" i="340"/>
  <c r="I77" i="340"/>
  <c r="G77" i="340"/>
  <c r="R76" i="340"/>
  <c r="P76" i="340"/>
  <c r="N76" i="340"/>
  <c r="K76" i="340"/>
  <c r="I76" i="340"/>
  <c r="G76" i="340"/>
  <c r="R75" i="340"/>
  <c r="P75" i="340"/>
  <c r="N75" i="340"/>
  <c r="K75" i="340"/>
  <c r="I75" i="340"/>
  <c r="G75" i="340"/>
  <c r="R74" i="340"/>
  <c r="P74" i="340"/>
  <c r="N74" i="340"/>
  <c r="K74" i="340"/>
  <c r="I74" i="340"/>
  <c r="G74" i="340"/>
  <c r="R73" i="340"/>
  <c r="P73" i="340"/>
  <c r="N73" i="340"/>
  <c r="K73" i="340"/>
  <c r="I73" i="340"/>
  <c r="G73" i="340"/>
  <c r="R72" i="340"/>
  <c r="P72" i="340"/>
  <c r="N72" i="340"/>
  <c r="K72" i="340"/>
  <c r="I72" i="340"/>
  <c r="G72" i="340"/>
  <c r="R71" i="340"/>
  <c r="P71" i="340"/>
  <c r="N71" i="340"/>
  <c r="K71" i="340"/>
  <c r="I71" i="340"/>
  <c r="G71" i="340"/>
  <c r="R70" i="340"/>
  <c r="P70" i="340"/>
  <c r="N70" i="340"/>
  <c r="K70" i="340"/>
  <c r="I70" i="340"/>
  <c r="G70" i="340"/>
  <c r="E70" i="340"/>
  <c r="R69" i="340"/>
  <c r="P69" i="340"/>
  <c r="N69" i="340"/>
  <c r="K69" i="340"/>
  <c r="I69" i="340"/>
  <c r="G69" i="340"/>
  <c r="E69" i="340"/>
  <c r="AE67" i="340"/>
  <c r="AD67" i="340"/>
  <c r="AB67" i="340"/>
  <c r="Z67" i="340"/>
  <c r="Y67" i="340"/>
  <c r="X67" i="340"/>
  <c r="W67" i="340"/>
  <c r="U67" i="340"/>
  <c r="S67" i="340"/>
  <c r="R67" i="340"/>
  <c r="Q67" i="340"/>
  <c r="P67" i="340"/>
  <c r="N67" i="340"/>
  <c r="L67" i="340"/>
  <c r="K67" i="340"/>
  <c r="J67" i="340"/>
  <c r="I67" i="340"/>
  <c r="G67" i="340"/>
  <c r="E67" i="340"/>
  <c r="AE66" i="340"/>
  <c r="AD66" i="340"/>
  <c r="AB66" i="340"/>
  <c r="Z66" i="340"/>
  <c r="Y66" i="340"/>
  <c r="X66" i="340"/>
  <c r="W66" i="340"/>
  <c r="U66" i="340"/>
  <c r="S66" i="340"/>
  <c r="R66" i="340"/>
  <c r="Q66" i="340"/>
  <c r="P66" i="340"/>
  <c r="N66" i="340"/>
  <c r="L66" i="340"/>
  <c r="K66" i="340"/>
  <c r="J66" i="340"/>
  <c r="I66" i="340"/>
  <c r="G66" i="340"/>
  <c r="E66" i="340"/>
  <c r="AE65" i="340"/>
  <c r="AD65" i="340"/>
  <c r="AB65" i="340"/>
  <c r="Z65" i="340"/>
  <c r="Y65" i="340"/>
  <c r="X65" i="340"/>
  <c r="W65" i="340"/>
  <c r="U65" i="340"/>
  <c r="S65" i="340"/>
  <c r="R65" i="340"/>
  <c r="Q65" i="340"/>
  <c r="P65" i="340"/>
  <c r="N65" i="340"/>
  <c r="L65" i="340"/>
  <c r="K65" i="340"/>
  <c r="J65" i="340"/>
  <c r="I65" i="340"/>
  <c r="G65" i="340"/>
  <c r="E65" i="340"/>
  <c r="R64" i="340"/>
  <c r="P64" i="340"/>
  <c r="N64" i="340"/>
  <c r="L64" i="340"/>
  <c r="K64" i="340"/>
  <c r="I64" i="340"/>
  <c r="G64" i="340"/>
  <c r="E64" i="340"/>
  <c r="R63" i="340"/>
  <c r="P63" i="340"/>
  <c r="N63" i="340"/>
  <c r="L63" i="340"/>
  <c r="K63" i="340"/>
  <c r="I63" i="340"/>
  <c r="G63" i="340"/>
  <c r="E63" i="340"/>
  <c r="R62" i="340"/>
  <c r="P62" i="340"/>
  <c r="N62" i="340"/>
  <c r="L62" i="340"/>
  <c r="K62" i="340"/>
  <c r="I62" i="340"/>
  <c r="G62" i="340"/>
  <c r="E62" i="340"/>
  <c r="R61" i="340"/>
  <c r="P61" i="340"/>
  <c r="N61" i="340"/>
  <c r="L61" i="340"/>
  <c r="K61" i="340"/>
  <c r="I61" i="340"/>
  <c r="G61" i="340"/>
  <c r="E61" i="340"/>
  <c r="AE59" i="340"/>
  <c r="AD59" i="340"/>
  <c r="AB59" i="340"/>
  <c r="Z59" i="340"/>
  <c r="Y59" i="340"/>
  <c r="X59" i="340"/>
  <c r="W59" i="340"/>
  <c r="U59" i="340"/>
  <c r="S59" i="340"/>
  <c r="R59" i="340"/>
  <c r="Q59" i="340"/>
  <c r="P59" i="340"/>
  <c r="N59" i="340"/>
  <c r="L59" i="340"/>
  <c r="K59" i="340"/>
  <c r="J59" i="340"/>
  <c r="I59" i="340"/>
  <c r="G59" i="340"/>
  <c r="E59" i="340"/>
  <c r="AE58" i="340"/>
  <c r="AD58" i="340"/>
  <c r="AB58" i="340"/>
  <c r="Z58" i="340"/>
  <c r="Y58" i="340"/>
  <c r="X58" i="340"/>
  <c r="W58" i="340"/>
  <c r="U58" i="340"/>
  <c r="S58" i="340"/>
  <c r="R58" i="340"/>
  <c r="Q58" i="340"/>
  <c r="P58" i="340"/>
  <c r="N58" i="340"/>
  <c r="L58" i="340"/>
  <c r="K58" i="340"/>
  <c r="J58" i="340"/>
  <c r="I58" i="340"/>
  <c r="G58" i="340"/>
  <c r="E58" i="340"/>
  <c r="AE57" i="340"/>
  <c r="AD57" i="340"/>
  <c r="AB57" i="340"/>
  <c r="Z57" i="340"/>
  <c r="Y57" i="340"/>
  <c r="X57" i="340"/>
  <c r="W57" i="340"/>
  <c r="U57" i="340"/>
  <c r="S57" i="340"/>
  <c r="R57" i="340"/>
  <c r="Q57" i="340"/>
  <c r="P57" i="340"/>
  <c r="N57" i="340"/>
  <c r="L57" i="340"/>
  <c r="K57" i="340"/>
  <c r="J57" i="340"/>
  <c r="I57" i="340"/>
  <c r="G57" i="340"/>
  <c r="E57" i="340"/>
  <c r="R56" i="340"/>
  <c r="P56" i="340"/>
  <c r="N56" i="340"/>
  <c r="L56" i="340"/>
  <c r="K56" i="340"/>
  <c r="I56" i="340"/>
  <c r="G56" i="340"/>
  <c r="E56" i="340"/>
  <c r="R55" i="340"/>
  <c r="P55" i="340"/>
  <c r="N55" i="340"/>
  <c r="L55" i="340"/>
  <c r="K55" i="340"/>
  <c r="I55" i="340"/>
  <c r="G55" i="340"/>
  <c r="E55" i="340"/>
  <c r="R54" i="340"/>
  <c r="P54" i="340"/>
  <c r="N54" i="340"/>
  <c r="L54" i="340"/>
  <c r="K54" i="340"/>
  <c r="I54" i="340"/>
  <c r="G54" i="340"/>
  <c r="E54" i="340"/>
  <c r="R53" i="340"/>
  <c r="P53" i="340"/>
  <c r="N53" i="340"/>
  <c r="L53" i="340"/>
  <c r="K53" i="340"/>
  <c r="I53" i="340"/>
  <c r="G53" i="340"/>
  <c r="E53" i="340"/>
  <c r="AE51" i="340"/>
  <c r="AD51" i="340"/>
  <c r="AB51" i="340"/>
  <c r="Z51" i="340"/>
  <c r="Y51" i="340"/>
  <c r="X51" i="340"/>
  <c r="W51" i="340"/>
  <c r="U51" i="340"/>
  <c r="S51" i="340"/>
  <c r="R51" i="340"/>
  <c r="Q51" i="340"/>
  <c r="P51" i="340"/>
  <c r="N51" i="340"/>
  <c r="L51" i="340"/>
  <c r="K51" i="340"/>
  <c r="J51" i="340"/>
  <c r="I51" i="340"/>
  <c r="G51" i="340"/>
  <c r="E51" i="340"/>
  <c r="AE50" i="340"/>
  <c r="AD50" i="340"/>
  <c r="AB50" i="340"/>
  <c r="Z50" i="340"/>
  <c r="Y50" i="340"/>
  <c r="X50" i="340"/>
  <c r="W50" i="340"/>
  <c r="U50" i="340"/>
  <c r="S50" i="340"/>
  <c r="R50" i="340"/>
  <c r="Q50" i="340"/>
  <c r="P50" i="340"/>
  <c r="N50" i="340"/>
  <c r="L50" i="340"/>
  <c r="K50" i="340"/>
  <c r="J50" i="340"/>
  <c r="I50" i="340"/>
  <c r="G50" i="340"/>
  <c r="E50" i="340"/>
  <c r="AE49" i="340"/>
  <c r="AD49" i="340"/>
  <c r="AB49" i="340"/>
  <c r="Z49" i="340"/>
  <c r="Y49" i="340"/>
  <c r="X49" i="340"/>
  <c r="W49" i="340"/>
  <c r="U49" i="340"/>
  <c r="S49" i="340"/>
  <c r="R49" i="340"/>
  <c r="Q49" i="340"/>
  <c r="P49" i="340"/>
  <c r="N49" i="340"/>
  <c r="L49" i="340"/>
  <c r="K49" i="340"/>
  <c r="J49" i="340"/>
  <c r="I49" i="340"/>
  <c r="G49" i="340"/>
  <c r="E49" i="340"/>
  <c r="AE48" i="340"/>
  <c r="AD48" i="340"/>
  <c r="AB48" i="340"/>
  <c r="Z48" i="340"/>
  <c r="Y48" i="340"/>
  <c r="X48" i="340"/>
  <c r="W48" i="340"/>
  <c r="U48" i="340"/>
  <c r="S48" i="340"/>
  <c r="R48" i="340"/>
  <c r="Q48" i="340"/>
  <c r="P48" i="340"/>
  <c r="N48" i="340"/>
  <c r="L48" i="340"/>
  <c r="K48" i="340"/>
  <c r="J48" i="340"/>
  <c r="I48" i="340"/>
  <c r="G48" i="340"/>
  <c r="E48" i="340"/>
  <c r="AE47" i="340"/>
  <c r="AD47" i="340"/>
  <c r="AB47" i="340"/>
  <c r="Z47" i="340"/>
  <c r="Y47" i="340"/>
  <c r="X47" i="340"/>
  <c r="W47" i="340"/>
  <c r="U47" i="340"/>
  <c r="S47" i="340"/>
  <c r="R47" i="340"/>
  <c r="Q47" i="340"/>
  <c r="P47" i="340"/>
  <c r="N47" i="340"/>
  <c r="L47" i="340"/>
  <c r="K47" i="340"/>
  <c r="J47" i="340"/>
  <c r="I47" i="340"/>
  <c r="G47" i="340"/>
  <c r="E47" i="340"/>
  <c r="AE46" i="340"/>
  <c r="AD46" i="340"/>
  <c r="AB46" i="340"/>
  <c r="Z46" i="340"/>
  <c r="Y46" i="340"/>
  <c r="X46" i="340"/>
  <c r="W46" i="340"/>
  <c r="U46" i="340"/>
  <c r="S46" i="340"/>
  <c r="R46" i="340"/>
  <c r="Q46" i="340"/>
  <c r="P46" i="340"/>
  <c r="N46" i="340"/>
  <c r="L46" i="340"/>
  <c r="K46" i="340"/>
  <c r="J46" i="340"/>
  <c r="I46" i="340"/>
  <c r="G46" i="340"/>
  <c r="E46" i="340"/>
  <c r="AE45" i="340"/>
  <c r="AD45" i="340"/>
  <c r="AB45" i="340"/>
  <c r="Z45" i="340"/>
  <c r="Y45" i="340"/>
  <c r="X45" i="340"/>
  <c r="W45" i="340"/>
  <c r="U45" i="340"/>
  <c r="S45" i="340"/>
  <c r="R45" i="340"/>
  <c r="Q45" i="340"/>
  <c r="P45" i="340"/>
  <c r="N45" i="340"/>
  <c r="L45" i="340"/>
  <c r="K45" i="340"/>
  <c r="J45" i="340"/>
  <c r="I45" i="340"/>
  <c r="G45" i="340"/>
  <c r="E45" i="340"/>
  <c r="AE44" i="340"/>
  <c r="AD44" i="340"/>
  <c r="AB44" i="340"/>
  <c r="Z44" i="340"/>
  <c r="Y44" i="340"/>
  <c r="X44" i="340"/>
  <c r="W44" i="340"/>
  <c r="U44" i="340"/>
  <c r="S44" i="340"/>
  <c r="R44" i="340"/>
  <c r="Q44" i="340"/>
  <c r="P44" i="340"/>
  <c r="N44" i="340"/>
  <c r="L44" i="340"/>
  <c r="K44" i="340"/>
  <c r="J44" i="340"/>
  <c r="I44" i="340"/>
  <c r="G44" i="340"/>
  <c r="E44" i="340"/>
  <c r="AE43" i="340"/>
  <c r="AD43" i="340"/>
  <c r="AB43" i="340"/>
  <c r="Z43" i="340"/>
  <c r="Y43" i="340"/>
  <c r="W43" i="340"/>
  <c r="U43" i="340"/>
  <c r="S43" i="340"/>
  <c r="R43" i="340"/>
  <c r="P43" i="340"/>
  <c r="N43" i="340"/>
  <c r="L43" i="340"/>
  <c r="K43" i="340"/>
  <c r="I43" i="340"/>
  <c r="G43" i="340"/>
  <c r="E43" i="340"/>
  <c r="AE42" i="340"/>
  <c r="AD42" i="340"/>
  <c r="AB42" i="340"/>
  <c r="Z42" i="340"/>
  <c r="Y42" i="340"/>
  <c r="X42" i="340"/>
  <c r="W42" i="340"/>
  <c r="U42" i="340"/>
  <c r="S42" i="340"/>
  <c r="R42" i="340"/>
  <c r="Q42" i="340"/>
  <c r="P42" i="340"/>
  <c r="N42" i="340"/>
  <c r="L42" i="340"/>
  <c r="K42" i="340"/>
  <c r="J42" i="340"/>
  <c r="I42" i="340"/>
  <c r="G42" i="340"/>
  <c r="E42" i="340"/>
  <c r="AE41" i="340"/>
  <c r="AD41" i="340"/>
  <c r="AB41" i="340"/>
  <c r="Z41" i="340"/>
  <c r="Y41" i="340"/>
  <c r="X41" i="340"/>
  <c r="W41" i="340"/>
  <c r="U41" i="340"/>
  <c r="S41" i="340"/>
  <c r="R41" i="340"/>
  <c r="Q41" i="340"/>
  <c r="P41" i="340"/>
  <c r="N41" i="340"/>
  <c r="L41" i="340"/>
  <c r="K41" i="340"/>
  <c r="J41" i="340"/>
  <c r="I41" i="340"/>
  <c r="G41" i="340"/>
  <c r="E41" i="340"/>
  <c r="AE40" i="340"/>
  <c r="AD40" i="340"/>
  <c r="AB40" i="340"/>
  <c r="Z40" i="340"/>
  <c r="Y40" i="340"/>
  <c r="X40" i="340"/>
  <c r="W40" i="340"/>
  <c r="U40" i="340"/>
  <c r="S40" i="340"/>
  <c r="R40" i="340"/>
  <c r="Q40" i="340"/>
  <c r="P40" i="340"/>
  <c r="N40" i="340"/>
  <c r="L40" i="340"/>
  <c r="K40" i="340"/>
  <c r="J40" i="340"/>
  <c r="I40" i="340"/>
  <c r="G40" i="340"/>
  <c r="E40" i="340"/>
  <c r="AE39" i="340"/>
  <c r="AD39" i="340"/>
  <c r="AB39" i="340"/>
  <c r="Z39" i="340"/>
  <c r="Y39" i="340"/>
  <c r="X39" i="340"/>
  <c r="W39" i="340"/>
  <c r="U39" i="340"/>
  <c r="S39" i="340"/>
  <c r="R39" i="340"/>
  <c r="Q39" i="340"/>
  <c r="P39" i="340"/>
  <c r="N39" i="340"/>
  <c r="L39" i="340"/>
  <c r="K39" i="340"/>
  <c r="J39" i="340"/>
  <c r="I39" i="340"/>
  <c r="G39" i="340"/>
  <c r="E39" i="340"/>
  <c r="AE38" i="340"/>
  <c r="AD38" i="340"/>
  <c r="AB38" i="340"/>
  <c r="Z38" i="340"/>
  <c r="Y38" i="340"/>
  <c r="X38" i="340"/>
  <c r="W38" i="340"/>
  <c r="U38" i="340"/>
  <c r="S38" i="340"/>
  <c r="R38" i="340"/>
  <c r="Q38" i="340"/>
  <c r="P38" i="340"/>
  <c r="N38" i="340"/>
  <c r="L38" i="340"/>
  <c r="K38" i="340"/>
  <c r="J38" i="340"/>
  <c r="I38" i="340"/>
  <c r="G38" i="340"/>
  <c r="E38" i="340"/>
  <c r="AE37" i="340"/>
  <c r="AD37" i="340"/>
  <c r="AB37" i="340"/>
  <c r="Z37" i="340"/>
  <c r="Y37" i="340"/>
  <c r="X37" i="340"/>
  <c r="W37" i="340"/>
  <c r="U37" i="340"/>
  <c r="S37" i="340"/>
  <c r="R37" i="340"/>
  <c r="Q37" i="340"/>
  <c r="P37" i="340"/>
  <c r="N37" i="340"/>
  <c r="L37" i="340"/>
  <c r="K37" i="340"/>
  <c r="J37" i="340"/>
  <c r="I37" i="340"/>
  <c r="G37" i="340"/>
  <c r="E37" i="340"/>
  <c r="AE36" i="340"/>
  <c r="AD36" i="340"/>
  <c r="AB36" i="340"/>
  <c r="Z36" i="340"/>
  <c r="Y36" i="340"/>
  <c r="X36" i="340"/>
  <c r="W36" i="340"/>
  <c r="U36" i="340"/>
  <c r="S36" i="340"/>
  <c r="R36" i="340"/>
  <c r="Q36" i="340"/>
  <c r="P36" i="340"/>
  <c r="N36" i="340"/>
  <c r="L36" i="340"/>
  <c r="K36" i="340"/>
  <c r="J36" i="340"/>
  <c r="I36" i="340"/>
  <c r="G36" i="340"/>
  <c r="E36" i="340"/>
  <c r="AE35" i="340"/>
  <c r="AD35" i="340"/>
  <c r="AB35" i="340"/>
  <c r="Z35" i="340"/>
  <c r="Y35" i="340"/>
  <c r="X35" i="340"/>
  <c r="W35" i="340"/>
  <c r="U35" i="340"/>
  <c r="S35" i="340"/>
  <c r="R35" i="340"/>
  <c r="Q35" i="340"/>
  <c r="P35" i="340"/>
  <c r="N35" i="340"/>
  <c r="L35" i="340"/>
  <c r="K35" i="340"/>
  <c r="J35" i="340"/>
  <c r="I35" i="340"/>
  <c r="G35" i="340"/>
  <c r="E35" i="340"/>
  <c r="AE34" i="340"/>
  <c r="AD34" i="340"/>
  <c r="AB34" i="340"/>
  <c r="Z34" i="340"/>
  <c r="Y34" i="340"/>
  <c r="X34" i="340"/>
  <c r="W34" i="340"/>
  <c r="U34" i="340"/>
  <c r="S34" i="340"/>
  <c r="R34" i="340"/>
  <c r="Q34" i="340"/>
  <c r="P34" i="340"/>
  <c r="N34" i="340"/>
  <c r="L34" i="340"/>
  <c r="K34" i="340"/>
  <c r="J34" i="340"/>
  <c r="I34" i="340"/>
  <c r="G34" i="340"/>
  <c r="E34" i="340"/>
  <c r="AE33" i="340"/>
  <c r="AD33" i="340"/>
  <c r="AB33" i="340"/>
  <c r="Z33" i="340"/>
  <c r="Y33" i="340"/>
  <c r="X33" i="340"/>
  <c r="W33" i="340"/>
  <c r="U33" i="340"/>
  <c r="S33" i="340"/>
  <c r="R33" i="340"/>
  <c r="Q33" i="340"/>
  <c r="P33" i="340"/>
  <c r="N33" i="340"/>
  <c r="L33" i="340"/>
  <c r="K33" i="340"/>
  <c r="J33" i="340"/>
  <c r="I33" i="340"/>
  <c r="G33" i="340"/>
  <c r="E33" i="340"/>
  <c r="AE32" i="340"/>
  <c r="AD32" i="340"/>
  <c r="AB32" i="340"/>
  <c r="Z32" i="340"/>
  <c r="Y32" i="340"/>
  <c r="X32" i="340"/>
  <c r="W32" i="340"/>
  <c r="U32" i="340"/>
  <c r="S32" i="340"/>
  <c r="R32" i="340"/>
  <c r="Q32" i="340"/>
  <c r="P32" i="340"/>
  <c r="N32" i="340"/>
  <c r="L32" i="340"/>
  <c r="K32" i="340"/>
  <c r="J32" i="340"/>
  <c r="I32" i="340"/>
  <c r="G32" i="340"/>
  <c r="E32" i="340"/>
  <c r="AE31" i="340"/>
  <c r="AD31" i="340"/>
  <c r="AB31" i="340"/>
  <c r="Z31" i="340"/>
  <c r="Y31" i="340"/>
  <c r="X31" i="340"/>
  <c r="W31" i="340"/>
  <c r="U31" i="340"/>
  <c r="S31" i="340"/>
  <c r="R31" i="340"/>
  <c r="Q31" i="340"/>
  <c r="P31" i="340"/>
  <c r="N31" i="340"/>
  <c r="L31" i="340"/>
  <c r="K31" i="340"/>
  <c r="J31" i="340"/>
  <c r="I31" i="340"/>
  <c r="G31" i="340"/>
  <c r="E31" i="340"/>
  <c r="AE30" i="340"/>
  <c r="AD30" i="340"/>
  <c r="AB30" i="340"/>
  <c r="Z30" i="340"/>
  <c r="Y30" i="340"/>
  <c r="X30" i="340"/>
  <c r="W30" i="340"/>
  <c r="U30" i="340"/>
  <c r="S30" i="340"/>
  <c r="R30" i="340"/>
  <c r="Q30" i="340"/>
  <c r="P30" i="340"/>
  <c r="N30" i="340"/>
  <c r="L30" i="340"/>
  <c r="K30" i="340"/>
  <c r="J30" i="340"/>
  <c r="I30" i="340"/>
  <c r="G30" i="340"/>
  <c r="E30" i="340"/>
  <c r="AE29" i="340"/>
  <c r="AD29" i="340"/>
  <c r="AB29" i="340"/>
  <c r="Z29" i="340"/>
  <c r="Y29" i="340"/>
  <c r="X29" i="340"/>
  <c r="W29" i="340"/>
  <c r="U29" i="340"/>
  <c r="S29" i="340"/>
  <c r="R29" i="340"/>
  <c r="Q29" i="340"/>
  <c r="P29" i="340"/>
  <c r="N29" i="340"/>
  <c r="L29" i="340"/>
  <c r="K29" i="340"/>
  <c r="J29" i="340"/>
  <c r="I29" i="340"/>
  <c r="G29" i="340"/>
  <c r="E29" i="340"/>
  <c r="AE28" i="340"/>
  <c r="AD28" i="340"/>
  <c r="AB28" i="340"/>
  <c r="Z28" i="340"/>
  <c r="Y28" i="340"/>
  <c r="X28" i="340"/>
  <c r="W28" i="340"/>
  <c r="U28" i="340"/>
  <c r="S28" i="340"/>
  <c r="R28" i="340"/>
  <c r="Q28" i="340"/>
  <c r="P28" i="340"/>
  <c r="N28" i="340"/>
  <c r="L28" i="340"/>
  <c r="K28" i="340"/>
  <c r="J28" i="340"/>
  <c r="I28" i="340"/>
  <c r="G28" i="340"/>
  <c r="E28" i="340"/>
  <c r="AF27" i="340"/>
  <c r="AE27" i="340"/>
  <c r="AD27" i="340"/>
  <c r="AB27" i="340"/>
  <c r="Z27" i="340"/>
  <c r="Y27" i="340"/>
  <c r="X27" i="340"/>
  <c r="W27" i="340"/>
  <c r="U27" i="340"/>
  <c r="S27" i="340"/>
  <c r="R27" i="340"/>
  <c r="Q27" i="340"/>
  <c r="P27" i="340"/>
  <c r="N27" i="340"/>
  <c r="L27" i="340"/>
  <c r="K27" i="340"/>
  <c r="J27" i="340"/>
  <c r="I27" i="340"/>
  <c r="G27" i="340"/>
  <c r="E27" i="340"/>
  <c r="D16" i="340"/>
  <c r="D14" i="340"/>
  <c r="D13" i="340"/>
  <c r="C3" i="340"/>
  <c r="D2" i="340"/>
  <c r="G125" i="339"/>
  <c r="G124" i="339"/>
  <c r="G123" i="339"/>
  <c r="G122" i="339"/>
  <c r="G121" i="339"/>
  <c r="G120" i="339"/>
  <c r="G119" i="339"/>
  <c r="G118" i="339"/>
  <c r="G117" i="339"/>
  <c r="G116" i="339"/>
  <c r="G115" i="339"/>
  <c r="G114" i="339"/>
  <c r="G113" i="339"/>
  <c r="G112" i="339"/>
  <c r="R111" i="339"/>
  <c r="P111" i="339"/>
  <c r="G111" i="339"/>
  <c r="R110" i="339"/>
  <c r="P110" i="339"/>
  <c r="N110" i="339"/>
  <c r="G110" i="339"/>
  <c r="R109" i="339"/>
  <c r="P109" i="339"/>
  <c r="N109" i="339"/>
  <c r="G109" i="339"/>
  <c r="R108" i="339"/>
  <c r="P108" i="339"/>
  <c r="N108" i="339"/>
  <c r="K108" i="339"/>
  <c r="I108" i="339"/>
  <c r="G108" i="339"/>
  <c r="R107" i="339"/>
  <c r="P107" i="339"/>
  <c r="N107" i="339"/>
  <c r="K107" i="339"/>
  <c r="I107" i="339"/>
  <c r="G107" i="339"/>
  <c r="R106" i="339"/>
  <c r="P106" i="339"/>
  <c r="N106" i="339"/>
  <c r="K106" i="339"/>
  <c r="I106" i="339"/>
  <c r="G106" i="339"/>
  <c r="R105" i="339"/>
  <c r="P105" i="339"/>
  <c r="N105" i="339"/>
  <c r="K105" i="339"/>
  <c r="I105" i="339"/>
  <c r="G105" i="339"/>
  <c r="R104" i="339"/>
  <c r="P104" i="339"/>
  <c r="N104" i="339"/>
  <c r="K104" i="339"/>
  <c r="I104" i="339"/>
  <c r="G104" i="339"/>
  <c r="R103" i="339"/>
  <c r="P103" i="339"/>
  <c r="N103" i="339"/>
  <c r="K103" i="339"/>
  <c r="I103" i="339"/>
  <c r="G103" i="339"/>
  <c r="R102" i="339"/>
  <c r="P102" i="339"/>
  <c r="N102" i="339"/>
  <c r="K102" i="339"/>
  <c r="I102" i="339"/>
  <c r="G102" i="339"/>
  <c r="R101" i="339"/>
  <c r="P101" i="339"/>
  <c r="N101" i="339"/>
  <c r="K101" i="339"/>
  <c r="I101" i="339"/>
  <c r="G101" i="339"/>
  <c r="R100" i="339"/>
  <c r="P100" i="339"/>
  <c r="N100" i="339"/>
  <c r="K100" i="339"/>
  <c r="I100" i="339"/>
  <c r="G100" i="339"/>
  <c r="R99" i="339"/>
  <c r="P99" i="339"/>
  <c r="N99" i="339"/>
  <c r="K99" i="339"/>
  <c r="I99" i="339"/>
  <c r="G99" i="339"/>
  <c r="R98" i="339"/>
  <c r="P98" i="339"/>
  <c r="N98" i="339"/>
  <c r="K98" i="339"/>
  <c r="I98" i="339"/>
  <c r="G98" i="339"/>
  <c r="R97" i="339"/>
  <c r="P97" i="339"/>
  <c r="N97" i="339"/>
  <c r="K97" i="339"/>
  <c r="I97" i="339"/>
  <c r="G97" i="339"/>
  <c r="R96" i="339"/>
  <c r="P96" i="339"/>
  <c r="N96" i="339"/>
  <c r="K96" i="339"/>
  <c r="I96" i="339"/>
  <c r="G96" i="339"/>
  <c r="R95" i="339"/>
  <c r="P95" i="339"/>
  <c r="N95" i="339"/>
  <c r="K95" i="339"/>
  <c r="I95" i="339"/>
  <c r="G95" i="339"/>
  <c r="R94" i="339"/>
  <c r="P94" i="339"/>
  <c r="N94" i="339"/>
  <c r="K94" i="339"/>
  <c r="I94" i="339"/>
  <c r="G94" i="339"/>
  <c r="R93" i="339"/>
  <c r="P93" i="339"/>
  <c r="N93" i="339"/>
  <c r="K93" i="339"/>
  <c r="I93" i="339"/>
  <c r="G93" i="339"/>
  <c r="R92" i="339"/>
  <c r="P92" i="339"/>
  <c r="N92" i="339"/>
  <c r="K92" i="339"/>
  <c r="I92" i="339"/>
  <c r="G92" i="339"/>
  <c r="R91" i="339"/>
  <c r="P91" i="339"/>
  <c r="N91" i="339"/>
  <c r="K91" i="339"/>
  <c r="I91" i="339"/>
  <c r="G91" i="339"/>
  <c r="R90" i="339"/>
  <c r="P90" i="339"/>
  <c r="N90" i="339"/>
  <c r="K90" i="339"/>
  <c r="I90" i="339"/>
  <c r="G90" i="339"/>
  <c r="R89" i="339"/>
  <c r="P89" i="339"/>
  <c r="N89" i="339"/>
  <c r="K89" i="339"/>
  <c r="I89" i="339"/>
  <c r="G89" i="339"/>
  <c r="R88" i="339"/>
  <c r="P88" i="339"/>
  <c r="N88" i="339"/>
  <c r="K88" i="339"/>
  <c r="I88" i="339"/>
  <c r="G88" i="339"/>
  <c r="R87" i="339"/>
  <c r="P87" i="339"/>
  <c r="N87" i="339"/>
  <c r="K87" i="339"/>
  <c r="I87" i="339"/>
  <c r="G87" i="339"/>
  <c r="R86" i="339"/>
  <c r="P86" i="339"/>
  <c r="N86" i="339"/>
  <c r="K86" i="339"/>
  <c r="I86" i="339"/>
  <c r="G86" i="339"/>
  <c r="R85" i="339"/>
  <c r="P85" i="339"/>
  <c r="N85" i="339"/>
  <c r="K85" i="339"/>
  <c r="I85" i="339"/>
  <c r="G85" i="339"/>
  <c r="R84" i="339"/>
  <c r="P84" i="339"/>
  <c r="N84" i="339"/>
  <c r="K84" i="339"/>
  <c r="I84" i="339"/>
  <c r="G84" i="339"/>
  <c r="R83" i="339"/>
  <c r="P83" i="339"/>
  <c r="N83" i="339"/>
  <c r="K83" i="339"/>
  <c r="I83" i="339"/>
  <c r="G83" i="339"/>
  <c r="R82" i="339"/>
  <c r="P82" i="339"/>
  <c r="N82" i="339"/>
  <c r="K82" i="339"/>
  <c r="I82" i="339"/>
  <c r="G82" i="339"/>
  <c r="R81" i="339"/>
  <c r="P81" i="339"/>
  <c r="N81" i="339"/>
  <c r="K81" i="339"/>
  <c r="I81" i="339"/>
  <c r="G81" i="339"/>
  <c r="R80" i="339"/>
  <c r="P80" i="339"/>
  <c r="N80" i="339"/>
  <c r="K80" i="339"/>
  <c r="I80" i="339"/>
  <c r="G80" i="339"/>
  <c r="R79" i="339"/>
  <c r="P79" i="339"/>
  <c r="N79" i="339"/>
  <c r="K79" i="339"/>
  <c r="I79" i="339"/>
  <c r="G79" i="339"/>
  <c r="R78" i="339"/>
  <c r="P78" i="339"/>
  <c r="N78" i="339"/>
  <c r="K78" i="339"/>
  <c r="I78" i="339"/>
  <c r="G78" i="339"/>
  <c r="R77" i="339"/>
  <c r="P77" i="339"/>
  <c r="N77" i="339"/>
  <c r="K77" i="339"/>
  <c r="I77" i="339"/>
  <c r="G77" i="339"/>
  <c r="R76" i="339"/>
  <c r="P76" i="339"/>
  <c r="N76" i="339"/>
  <c r="K76" i="339"/>
  <c r="I76" i="339"/>
  <c r="G76" i="339"/>
  <c r="R75" i="339"/>
  <c r="P75" i="339"/>
  <c r="N75" i="339"/>
  <c r="K75" i="339"/>
  <c r="I75" i="339"/>
  <c r="G75" i="339"/>
  <c r="R74" i="339"/>
  <c r="P74" i="339"/>
  <c r="N74" i="339"/>
  <c r="K74" i="339"/>
  <c r="I74" i="339"/>
  <c r="G74" i="339"/>
  <c r="R73" i="339"/>
  <c r="P73" i="339"/>
  <c r="N73" i="339"/>
  <c r="K73" i="339"/>
  <c r="I73" i="339"/>
  <c r="G73" i="339"/>
  <c r="R72" i="339"/>
  <c r="P72" i="339"/>
  <c r="N72" i="339"/>
  <c r="K72" i="339"/>
  <c r="I72" i="339"/>
  <c r="G72" i="339"/>
  <c r="R71" i="339"/>
  <c r="P71" i="339"/>
  <c r="N71" i="339"/>
  <c r="K71" i="339"/>
  <c r="I71" i="339"/>
  <c r="G71" i="339"/>
  <c r="R70" i="339"/>
  <c r="P70" i="339"/>
  <c r="N70" i="339"/>
  <c r="K70" i="339"/>
  <c r="I70" i="339"/>
  <c r="G70" i="339"/>
  <c r="E70" i="339"/>
  <c r="R69" i="339"/>
  <c r="P69" i="339"/>
  <c r="N69" i="339"/>
  <c r="K69" i="339"/>
  <c r="I69" i="339"/>
  <c r="G69" i="339"/>
  <c r="E69" i="339"/>
  <c r="AE67" i="339"/>
  <c r="AD67" i="339"/>
  <c r="AB67" i="339"/>
  <c r="Z67" i="339"/>
  <c r="Y67" i="339"/>
  <c r="X67" i="339"/>
  <c r="W67" i="339"/>
  <c r="U67" i="339"/>
  <c r="S67" i="339"/>
  <c r="R67" i="339"/>
  <c r="Q67" i="339"/>
  <c r="P67" i="339"/>
  <c r="N67" i="339"/>
  <c r="L67" i="339"/>
  <c r="K67" i="339"/>
  <c r="J67" i="339"/>
  <c r="I67" i="339"/>
  <c r="G67" i="339"/>
  <c r="E67" i="339"/>
  <c r="AE66" i="339"/>
  <c r="AD66" i="339"/>
  <c r="AB66" i="339"/>
  <c r="Z66" i="339"/>
  <c r="Y66" i="339"/>
  <c r="X66" i="339"/>
  <c r="W66" i="339"/>
  <c r="U66" i="339"/>
  <c r="S66" i="339"/>
  <c r="R66" i="339"/>
  <c r="Q66" i="339"/>
  <c r="P66" i="339"/>
  <c r="N66" i="339"/>
  <c r="L66" i="339"/>
  <c r="K66" i="339"/>
  <c r="J66" i="339"/>
  <c r="I66" i="339"/>
  <c r="G66" i="339"/>
  <c r="E66" i="339"/>
  <c r="AE65" i="339"/>
  <c r="AD65" i="339"/>
  <c r="AB65" i="339"/>
  <c r="Z65" i="339"/>
  <c r="Y65" i="339"/>
  <c r="X65" i="339"/>
  <c r="W65" i="339"/>
  <c r="U65" i="339"/>
  <c r="S65" i="339"/>
  <c r="R65" i="339"/>
  <c r="Q65" i="339"/>
  <c r="P65" i="339"/>
  <c r="N65" i="339"/>
  <c r="L65" i="339"/>
  <c r="K65" i="339"/>
  <c r="J65" i="339"/>
  <c r="I65" i="339"/>
  <c r="G65" i="339"/>
  <c r="E65" i="339"/>
  <c r="R64" i="339"/>
  <c r="P64" i="339"/>
  <c r="N64" i="339"/>
  <c r="L64" i="339"/>
  <c r="K64" i="339"/>
  <c r="I64" i="339"/>
  <c r="G64" i="339"/>
  <c r="E64" i="339"/>
  <c r="R63" i="339"/>
  <c r="P63" i="339"/>
  <c r="N63" i="339"/>
  <c r="L63" i="339"/>
  <c r="K63" i="339"/>
  <c r="I63" i="339"/>
  <c r="G63" i="339"/>
  <c r="E63" i="339"/>
  <c r="R62" i="339"/>
  <c r="P62" i="339"/>
  <c r="N62" i="339"/>
  <c r="L62" i="339"/>
  <c r="K62" i="339"/>
  <c r="I62" i="339"/>
  <c r="G62" i="339"/>
  <c r="E62" i="339"/>
  <c r="R61" i="339"/>
  <c r="P61" i="339"/>
  <c r="N61" i="339"/>
  <c r="L61" i="339"/>
  <c r="K61" i="339"/>
  <c r="I61" i="339"/>
  <c r="G61" i="339"/>
  <c r="E61" i="339"/>
  <c r="AE59" i="339"/>
  <c r="AD59" i="339"/>
  <c r="AB59" i="339"/>
  <c r="Z59" i="339"/>
  <c r="Y59" i="339"/>
  <c r="X59" i="339"/>
  <c r="W59" i="339"/>
  <c r="U59" i="339"/>
  <c r="S59" i="339"/>
  <c r="R59" i="339"/>
  <c r="Q59" i="339"/>
  <c r="P59" i="339"/>
  <c r="N59" i="339"/>
  <c r="L59" i="339"/>
  <c r="K59" i="339"/>
  <c r="J59" i="339"/>
  <c r="I59" i="339"/>
  <c r="G59" i="339"/>
  <c r="E59" i="339"/>
  <c r="AE58" i="339"/>
  <c r="AD58" i="339"/>
  <c r="AB58" i="339"/>
  <c r="Z58" i="339"/>
  <c r="Y58" i="339"/>
  <c r="X58" i="339"/>
  <c r="W58" i="339"/>
  <c r="U58" i="339"/>
  <c r="S58" i="339"/>
  <c r="R58" i="339"/>
  <c r="Q58" i="339"/>
  <c r="P58" i="339"/>
  <c r="N58" i="339"/>
  <c r="L58" i="339"/>
  <c r="K58" i="339"/>
  <c r="J58" i="339"/>
  <c r="I58" i="339"/>
  <c r="G58" i="339"/>
  <c r="E58" i="339"/>
  <c r="AE57" i="339"/>
  <c r="AD57" i="339"/>
  <c r="AB57" i="339"/>
  <c r="Z57" i="339"/>
  <c r="Y57" i="339"/>
  <c r="X57" i="339"/>
  <c r="W57" i="339"/>
  <c r="U57" i="339"/>
  <c r="S57" i="339"/>
  <c r="R57" i="339"/>
  <c r="Q57" i="339"/>
  <c r="P57" i="339"/>
  <c r="N57" i="339"/>
  <c r="L57" i="339"/>
  <c r="K57" i="339"/>
  <c r="J57" i="339"/>
  <c r="I57" i="339"/>
  <c r="G57" i="339"/>
  <c r="E57" i="339"/>
  <c r="R56" i="339"/>
  <c r="P56" i="339"/>
  <c r="N56" i="339"/>
  <c r="L56" i="339"/>
  <c r="K56" i="339"/>
  <c r="I56" i="339"/>
  <c r="G56" i="339"/>
  <c r="E56" i="339"/>
  <c r="R55" i="339"/>
  <c r="P55" i="339"/>
  <c r="N55" i="339"/>
  <c r="L55" i="339"/>
  <c r="K55" i="339"/>
  <c r="I55" i="339"/>
  <c r="G55" i="339"/>
  <c r="E55" i="339"/>
  <c r="R54" i="339"/>
  <c r="P54" i="339"/>
  <c r="N54" i="339"/>
  <c r="L54" i="339"/>
  <c r="K54" i="339"/>
  <c r="I54" i="339"/>
  <c r="G54" i="339"/>
  <c r="E54" i="339"/>
  <c r="R53" i="339"/>
  <c r="P53" i="339"/>
  <c r="N53" i="339"/>
  <c r="L53" i="339"/>
  <c r="K53" i="339"/>
  <c r="I53" i="339"/>
  <c r="G53" i="339"/>
  <c r="E53" i="339"/>
  <c r="AE51" i="339"/>
  <c r="AD51" i="339"/>
  <c r="AB51" i="339"/>
  <c r="Z51" i="339"/>
  <c r="Y51" i="339"/>
  <c r="X51" i="339"/>
  <c r="W51" i="339"/>
  <c r="U51" i="339"/>
  <c r="S51" i="339"/>
  <c r="R51" i="339"/>
  <c r="Q51" i="339"/>
  <c r="P51" i="339"/>
  <c r="N51" i="339"/>
  <c r="L51" i="339"/>
  <c r="K51" i="339"/>
  <c r="J51" i="339"/>
  <c r="I51" i="339"/>
  <c r="G51" i="339"/>
  <c r="E51" i="339"/>
  <c r="AE50" i="339"/>
  <c r="AD50" i="339"/>
  <c r="AB50" i="339"/>
  <c r="Z50" i="339"/>
  <c r="Y50" i="339"/>
  <c r="X50" i="339"/>
  <c r="W50" i="339"/>
  <c r="U50" i="339"/>
  <c r="S50" i="339"/>
  <c r="R50" i="339"/>
  <c r="Q50" i="339"/>
  <c r="P50" i="339"/>
  <c r="N50" i="339"/>
  <c r="L50" i="339"/>
  <c r="K50" i="339"/>
  <c r="J50" i="339"/>
  <c r="I50" i="339"/>
  <c r="G50" i="339"/>
  <c r="E50" i="339"/>
  <c r="AE49" i="339"/>
  <c r="AD49" i="339"/>
  <c r="AB49" i="339"/>
  <c r="Z49" i="339"/>
  <c r="Y49" i="339"/>
  <c r="X49" i="339"/>
  <c r="W49" i="339"/>
  <c r="U49" i="339"/>
  <c r="S49" i="339"/>
  <c r="R49" i="339"/>
  <c r="Q49" i="339"/>
  <c r="P49" i="339"/>
  <c r="N49" i="339"/>
  <c r="L49" i="339"/>
  <c r="K49" i="339"/>
  <c r="J49" i="339"/>
  <c r="I49" i="339"/>
  <c r="G49" i="339"/>
  <c r="E49" i="339"/>
  <c r="AE48" i="339"/>
  <c r="AD48" i="339"/>
  <c r="AB48" i="339"/>
  <c r="Z48" i="339"/>
  <c r="Y48" i="339"/>
  <c r="X48" i="339"/>
  <c r="W48" i="339"/>
  <c r="U48" i="339"/>
  <c r="S48" i="339"/>
  <c r="R48" i="339"/>
  <c r="Q48" i="339"/>
  <c r="P48" i="339"/>
  <c r="N48" i="339"/>
  <c r="L48" i="339"/>
  <c r="K48" i="339"/>
  <c r="J48" i="339"/>
  <c r="I48" i="339"/>
  <c r="G48" i="339"/>
  <c r="E48" i="339"/>
  <c r="AE47" i="339"/>
  <c r="AD47" i="339"/>
  <c r="AB47" i="339"/>
  <c r="Z47" i="339"/>
  <c r="Y47" i="339"/>
  <c r="X47" i="339"/>
  <c r="W47" i="339"/>
  <c r="U47" i="339"/>
  <c r="S47" i="339"/>
  <c r="R47" i="339"/>
  <c r="Q47" i="339"/>
  <c r="P47" i="339"/>
  <c r="N47" i="339"/>
  <c r="L47" i="339"/>
  <c r="K47" i="339"/>
  <c r="J47" i="339"/>
  <c r="I47" i="339"/>
  <c r="G47" i="339"/>
  <c r="E47" i="339"/>
  <c r="AE46" i="339"/>
  <c r="AD46" i="339"/>
  <c r="AB46" i="339"/>
  <c r="Z46" i="339"/>
  <c r="Y46" i="339"/>
  <c r="X46" i="339"/>
  <c r="W46" i="339"/>
  <c r="U46" i="339"/>
  <c r="S46" i="339"/>
  <c r="R46" i="339"/>
  <c r="Q46" i="339"/>
  <c r="P46" i="339"/>
  <c r="N46" i="339"/>
  <c r="L46" i="339"/>
  <c r="K46" i="339"/>
  <c r="J46" i="339"/>
  <c r="I46" i="339"/>
  <c r="G46" i="339"/>
  <c r="E46" i="339"/>
  <c r="AE45" i="339"/>
  <c r="AD45" i="339"/>
  <c r="AB45" i="339"/>
  <c r="Z45" i="339"/>
  <c r="Y45" i="339"/>
  <c r="X45" i="339"/>
  <c r="W45" i="339"/>
  <c r="U45" i="339"/>
  <c r="S45" i="339"/>
  <c r="R45" i="339"/>
  <c r="Q45" i="339"/>
  <c r="P45" i="339"/>
  <c r="N45" i="339"/>
  <c r="L45" i="339"/>
  <c r="K45" i="339"/>
  <c r="J45" i="339"/>
  <c r="I45" i="339"/>
  <c r="G45" i="339"/>
  <c r="E45" i="339"/>
  <c r="AE44" i="339"/>
  <c r="AD44" i="339"/>
  <c r="AB44" i="339"/>
  <c r="Z44" i="339"/>
  <c r="Y44" i="339"/>
  <c r="X44" i="339"/>
  <c r="W44" i="339"/>
  <c r="U44" i="339"/>
  <c r="S44" i="339"/>
  <c r="R44" i="339"/>
  <c r="Q44" i="339"/>
  <c r="P44" i="339"/>
  <c r="N44" i="339"/>
  <c r="L44" i="339"/>
  <c r="K44" i="339"/>
  <c r="J44" i="339"/>
  <c r="I44" i="339"/>
  <c r="G44" i="339"/>
  <c r="E44" i="339"/>
  <c r="AE43" i="339"/>
  <c r="AD43" i="339"/>
  <c r="AB43" i="339"/>
  <c r="Z43" i="339"/>
  <c r="Y43" i="339"/>
  <c r="W43" i="339"/>
  <c r="U43" i="339"/>
  <c r="S43" i="339"/>
  <c r="R43" i="339"/>
  <c r="P43" i="339"/>
  <c r="N43" i="339"/>
  <c r="L43" i="339"/>
  <c r="K43" i="339"/>
  <c r="I43" i="339"/>
  <c r="G43" i="339"/>
  <c r="E43" i="339"/>
  <c r="AE42" i="339"/>
  <c r="AD42" i="339"/>
  <c r="AB42" i="339"/>
  <c r="Z42" i="339"/>
  <c r="Y42" i="339"/>
  <c r="X42" i="339"/>
  <c r="W42" i="339"/>
  <c r="U42" i="339"/>
  <c r="S42" i="339"/>
  <c r="R42" i="339"/>
  <c r="Q42" i="339"/>
  <c r="P42" i="339"/>
  <c r="N42" i="339"/>
  <c r="L42" i="339"/>
  <c r="K42" i="339"/>
  <c r="J42" i="339"/>
  <c r="I42" i="339"/>
  <c r="G42" i="339"/>
  <c r="E42" i="339"/>
  <c r="AE41" i="339"/>
  <c r="AD41" i="339"/>
  <c r="AB41" i="339"/>
  <c r="Z41" i="339"/>
  <c r="Y41" i="339"/>
  <c r="X41" i="339"/>
  <c r="W41" i="339"/>
  <c r="U41" i="339"/>
  <c r="S41" i="339"/>
  <c r="R41" i="339"/>
  <c r="Q41" i="339"/>
  <c r="P41" i="339"/>
  <c r="N41" i="339"/>
  <c r="L41" i="339"/>
  <c r="K41" i="339"/>
  <c r="J41" i="339"/>
  <c r="I41" i="339"/>
  <c r="G41" i="339"/>
  <c r="E41" i="339"/>
  <c r="AE40" i="339"/>
  <c r="AD40" i="339"/>
  <c r="AB40" i="339"/>
  <c r="Z40" i="339"/>
  <c r="Y40" i="339"/>
  <c r="X40" i="339"/>
  <c r="W40" i="339"/>
  <c r="U40" i="339"/>
  <c r="S40" i="339"/>
  <c r="R40" i="339"/>
  <c r="Q40" i="339"/>
  <c r="P40" i="339"/>
  <c r="N40" i="339"/>
  <c r="L40" i="339"/>
  <c r="K40" i="339"/>
  <c r="J40" i="339"/>
  <c r="I40" i="339"/>
  <c r="G40" i="339"/>
  <c r="E40" i="339"/>
  <c r="AE39" i="339"/>
  <c r="AD39" i="339"/>
  <c r="AB39" i="339"/>
  <c r="Z39" i="339"/>
  <c r="Y39" i="339"/>
  <c r="X39" i="339"/>
  <c r="W39" i="339"/>
  <c r="U39" i="339"/>
  <c r="S39" i="339"/>
  <c r="R39" i="339"/>
  <c r="Q39" i="339"/>
  <c r="P39" i="339"/>
  <c r="N39" i="339"/>
  <c r="L39" i="339"/>
  <c r="K39" i="339"/>
  <c r="J39" i="339"/>
  <c r="I39" i="339"/>
  <c r="G39" i="339"/>
  <c r="E39" i="339"/>
  <c r="AE38" i="339"/>
  <c r="AD38" i="339"/>
  <c r="AB38" i="339"/>
  <c r="Z38" i="339"/>
  <c r="Y38" i="339"/>
  <c r="X38" i="339"/>
  <c r="W38" i="339"/>
  <c r="U38" i="339"/>
  <c r="S38" i="339"/>
  <c r="R38" i="339"/>
  <c r="Q38" i="339"/>
  <c r="P38" i="339"/>
  <c r="N38" i="339"/>
  <c r="L38" i="339"/>
  <c r="K38" i="339"/>
  <c r="J38" i="339"/>
  <c r="I38" i="339"/>
  <c r="G38" i="339"/>
  <c r="E38" i="339"/>
  <c r="AE37" i="339"/>
  <c r="AD37" i="339"/>
  <c r="AB37" i="339"/>
  <c r="Z37" i="339"/>
  <c r="Y37" i="339"/>
  <c r="X37" i="339"/>
  <c r="W37" i="339"/>
  <c r="U37" i="339"/>
  <c r="S37" i="339"/>
  <c r="R37" i="339"/>
  <c r="Q37" i="339"/>
  <c r="P37" i="339"/>
  <c r="N37" i="339"/>
  <c r="L37" i="339"/>
  <c r="K37" i="339"/>
  <c r="J37" i="339"/>
  <c r="I37" i="339"/>
  <c r="G37" i="339"/>
  <c r="E37" i="339"/>
  <c r="AE36" i="339"/>
  <c r="AD36" i="339"/>
  <c r="AB36" i="339"/>
  <c r="Z36" i="339"/>
  <c r="Y36" i="339"/>
  <c r="X36" i="339"/>
  <c r="W36" i="339"/>
  <c r="U36" i="339"/>
  <c r="S36" i="339"/>
  <c r="R36" i="339"/>
  <c r="Q36" i="339"/>
  <c r="P36" i="339"/>
  <c r="N36" i="339"/>
  <c r="L36" i="339"/>
  <c r="K36" i="339"/>
  <c r="J36" i="339"/>
  <c r="I36" i="339"/>
  <c r="G36" i="339"/>
  <c r="E36" i="339"/>
  <c r="AE35" i="339"/>
  <c r="AD35" i="339"/>
  <c r="AB35" i="339"/>
  <c r="Z35" i="339"/>
  <c r="Y35" i="339"/>
  <c r="X35" i="339"/>
  <c r="W35" i="339"/>
  <c r="U35" i="339"/>
  <c r="S35" i="339"/>
  <c r="R35" i="339"/>
  <c r="Q35" i="339"/>
  <c r="P35" i="339"/>
  <c r="N35" i="339"/>
  <c r="L35" i="339"/>
  <c r="K35" i="339"/>
  <c r="J35" i="339"/>
  <c r="I35" i="339"/>
  <c r="G35" i="339"/>
  <c r="E35" i="339"/>
  <c r="AE34" i="339"/>
  <c r="AD34" i="339"/>
  <c r="AB34" i="339"/>
  <c r="Z34" i="339"/>
  <c r="Y34" i="339"/>
  <c r="X34" i="339"/>
  <c r="W34" i="339"/>
  <c r="U34" i="339"/>
  <c r="S34" i="339"/>
  <c r="R34" i="339"/>
  <c r="Q34" i="339"/>
  <c r="P34" i="339"/>
  <c r="N34" i="339"/>
  <c r="L34" i="339"/>
  <c r="K34" i="339"/>
  <c r="J34" i="339"/>
  <c r="I34" i="339"/>
  <c r="G34" i="339"/>
  <c r="E34" i="339"/>
  <c r="AE33" i="339"/>
  <c r="AD33" i="339"/>
  <c r="AB33" i="339"/>
  <c r="Z33" i="339"/>
  <c r="Y33" i="339"/>
  <c r="X33" i="339"/>
  <c r="W33" i="339"/>
  <c r="U33" i="339"/>
  <c r="S33" i="339"/>
  <c r="R33" i="339"/>
  <c r="Q33" i="339"/>
  <c r="P33" i="339"/>
  <c r="N33" i="339"/>
  <c r="L33" i="339"/>
  <c r="K33" i="339"/>
  <c r="J33" i="339"/>
  <c r="I33" i="339"/>
  <c r="G33" i="339"/>
  <c r="E33" i="339"/>
  <c r="AE32" i="339"/>
  <c r="AD32" i="339"/>
  <c r="AB32" i="339"/>
  <c r="Z32" i="339"/>
  <c r="Y32" i="339"/>
  <c r="X32" i="339"/>
  <c r="W32" i="339"/>
  <c r="U32" i="339"/>
  <c r="S32" i="339"/>
  <c r="R32" i="339"/>
  <c r="Q32" i="339"/>
  <c r="P32" i="339"/>
  <c r="N32" i="339"/>
  <c r="L32" i="339"/>
  <c r="K32" i="339"/>
  <c r="J32" i="339"/>
  <c r="I32" i="339"/>
  <c r="G32" i="339"/>
  <c r="E32" i="339"/>
  <c r="AE31" i="339"/>
  <c r="AD31" i="339"/>
  <c r="AB31" i="339"/>
  <c r="Z31" i="339"/>
  <c r="Y31" i="339"/>
  <c r="X31" i="339"/>
  <c r="W31" i="339"/>
  <c r="U31" i="339"/>
  <c r="S31" i="339"/>
  <c r="R31" i="339"/>
  <c r="Q31" i="339"/>
  <c r="P31" i="339"/>
  <c r="N31" i="339"/>
  <c r="L31" i="339"/>
  <c r="K31" i="339"/>
  <c r="J31" i="339"/>
  <c r="I31" i="339"/>
  <c r="G31" i="339"/>
  <c r="E31" i="339"/>
  <c r="AE30" i="339"/>
  <c r="AD30" i="339"/>
  <c r="AB30" i="339"/>
  <c r="Z30" i="339"/>
  <c r="Y30" i="339"/>
  <c r="X30" i="339"/>
  <c r="W30" i="339"/>
  <c r="U30" i="339"/>
  <c r="S30" i="339"/>
  <c r="R30" i="339"/>
  <c r="Q30" i="339"/>
  <c r="P30" i="339"/>
  <c r="N30" i="339"/>
  <c r="L30" i="339"/>
  <c r="K30" i="339"/>
  <c r="J30" i="339"/>
  <c r="I30" i="339"/>
  <c r="G30" i="339"/>
  <c r="E30" i="339"/>
  <c r="AE29" i="339"/>
  <c r="AD29" i="339"/>
  <c r="AB29" i="339"/>
  <c r="Z29" i="339"/>
  <c r="Y29" i="339"/>
  <c r="X29" i="339"/>
  <c r="W29" i="339"/>
  <c r="U29" i="339"/>
  <c r="S29" i="339"/>
  <c r="R29" i="339"/>
  <c r="Q29" i="339"/>
  <c r="P29" i="339"/>
  <c r="N29" i="339"/>
  <c r="L29" i="339"/>
  <c r="K29" i="339"/>
  <c r="J29" i="339"/>
  <c r="I29" i="339"/>
  <c r="G29" i="339"/>
  <c r="E29" i="339"/>
  <c r="AE28" i="339"/>
  <c r="AD28" i="339"/>
  <c r="AB28" i="339"/>
  <c r="Z28" i="339"/>
  <c r="Y28" i="339"/>
  <c r="X28" i="339"/>
  <c r="W28" i="339"/>
  <c r="U28" i="339"/>
  <c r="S28" i="339"/>
  <c r="R28" i="339"/>
  <c r="Q28" i="339"/>
  <c r="P28" i="339"/>
  <c r="N28" i="339"/>
  <c r="L28" i="339"/>
  <c r="K28" i="339"/>
  <c r="J28" i="339"/>
  <c r="I28" i="339"/>
  <c r="G28" i="339"/>
  <c r="E28" i="339"/>
  <c r="AF27" i="339"/>
  <c r="AE27" i="339"/>
  <c r="AD27" i="339"/>
  <c r="AB27" i="339"/>
  <c r="Z27" i="339"/>
  <c r="Y27" i="339"/>
  <c r="X27" i="339"/>
  <c r="W27" i="339"/>
  <c r="U27" i="339"/>
  <c r="S27" i="339"/>
  <c r="R27" i="339"/>
  <c r="Q27" i="339"/>
  <c r="P27" i="339"/>
  <c r="N27" i="339"/>
  <c r="L27" i="339"/>
  <c r="K27" i="339"/>
  <c r="J27" i="339"/>
  <c r="I27" i="339"/>
  <c r="G27" i="339"/>
  <c r="E27" i="339"/>
  <c r="D16" i="339"/>
  <c r="D14" i="339"/>
  <c r="D13" i="339"/>
  <c r="C3" i="339"/>
  <c r="D2" i="339"/>
  <c r="G125" i="338"/>
  <c r="G124" i="338"/>
  <c r="G123" i="338"/>
  <c r="G122" i="338"/>
  <c r="G121" i="338"/>
  <c r="G120" i="338"/>
  <c r="G119" i="338"/>
  <c r="G118" i="338"/>
  <c r="G117" i="338"/>
  <c r="G116" i="338"/>
  <c r="G115" i="338"/>
  <c r="G114" i="338"/>
  <c r="G113" i="338"/>
  <c r="G112" i="338"/>
  <c r="R111" i="338"/>
  <c r="P111" i="338"/>
  <c r="G111" i="338"/>
  <c r="R110" i="338"/>
  <c r="P110" i="338"/>
  <c r="N110" i="338"/>
  <c r="G110" i="338"/>
  <c r="R109" i="338"/>
  <c r="P109" i="338"/>
  <c r="N109" i="338"/>
  <c r="G109" i="338"/>
  <c r="R108" i="338"/>
  <c r="P108" i="338"/>
  <c r="N108" i="338"/>
  <c r="K108" i="338"/>
  <c r="I108" i="338"/>
  <c r="G108" i="338"/>
  <c r="R107" i="338"/>
  <c r="P107" i="338"/>
  <c r="N107" i="338"/>
  <c r="K107" i="338"/>
  <c r="I107" i="338"/>
  <c r="G107" i="338"/>
  <c r="R106" i="338"/>
  <c r="P106" i="338"/>
  <c r="N106" i="338"/>
  <c r="K106" i="338"/>
  <c r="I106" i="338"/>
  <c r="G106" i="338"/>
  <c r="R105" i="338"/>
  <c r="P105" i="338"/>
  <c r="N105" i="338"/>
  <c r="K105" i="338"/>
  <c r="I105" i="338"/>
  <c r="G105" i="338"/>
  <c r="R104" i="338"/>
  <c r="P104" i="338"/>
  <c r="N104" i="338"/>
  <c r="K104" i="338"/>
  <c r="I104" i="338"/>
  <c r="G104" i="338"/>
  <c r="R103" i="338"/>
  <c r="P103" i="338"/>
  <c r="N103" i="338"/>
  <c r="K103" i="338"/>
  <c r="I103" i="338"/>
  <c r="G103" i="338"/>
  <c r="R102" i="338"/>
  <c r="P102" i="338"/>
  <c r="N102" i="338"/>
  <c r="K102" i="338"/>
  <c r="I102" i="338"/>
  <c r="G102" i="338"/>
  <c r="R101" i="338"/>
  <c r="P101" i="338"/>
  <c r="N101" i="338"/>
  <c r="K101" i="338"/>
  <c r="I101" i="338"/>
  <c r="G101" i="338"/>
  <c r="R100" i="338"/>
  <c r="P100" i="338"/>
  <c r="N100" i="338"/>
  <c r="K100" i="338"/>
  <c r="I100" i="338"/>
  <c r="G100" i="338"/>
  <c r="R99" i="338"/>
  <c r="P99" i="338"/>
  <c r="N99" i="338"/>
  <c r="K99" i="338"/>
  <c r="I99" i="338"/>
  <c r="G99" i="338"/>
  <c r="R98" i="338"/>
  <c r="P98" i="338"/>
  <c r="N98" i="338"/>
  <c r="K98" i="338"/>
  <c r="I98" i="338"/>
  <c r="G98" i="338"/>
  <c r="R97" i="338"/>
  <c r="P97" i="338"/>
  <c r="N97" i="338"/>
  <c r="K97" i="338"/>
  <c r="I97" i="338"/>
  <c r="G97" i="338"/>
  <c r="R96" i="338"/>
  <c r="P96" i="338"/>
  <c r="N96" i="338"/>
  <c r="K96" i="338"/>
  <c r="I96" i="338"/>
  <c r="G96" i="338"/>
  <c r="R95" i="338"/>
  <c r="P95" i="338"/>
  <c r="N95" i="338"/>
  <c r="K95" i="338"/>
  <c r="I95" i="338"/>
  <c r="G95" i="338"/>
  <c r="R94" i="338"/>
  <c r="P94" i="338"/>
  <c r="N94" i="338"/>
  <c r="K94" i="338"/>
  <c r="I94" i="338"/>
  <c r="G94" i="338"/>
  <c r="R93" i="338"/>
  <c r="P93" i="338"/>
  <c r="N93" i="338"/>
  <c r="K93" i="338"/>
  <c r="I93" i="338"/>
  <c r="G93" i="338"/>
  <c r="R92" i="338"/>
  <c r="P92" i="338"/>
  <c r="N92" i="338"/>
  <c r="K92" i="338"/>
  <c r="I92" i="338"/>
  <c r="G92" i="338"/>
  <c r="R91" i="338"/>
  <c r="P91" i="338"/>
  <c r="N91" i="338"/>
  <c r="K91" i="338"/>
  <c r="I91" i="338"/>
  <c r="G91" i="338"/>
  <c r="R90" i="338"/>
  <c r="P90" i="338"/>
  <c r="N90" i="338"/>
  <c r="K90" i="338"/>
  <c r="I90" i="338"/>
  <c r="G90" i="338"/>
  <c r="R89" i="338"/>
  <c r="P89" i="338"/>
  <c r="N89" i="338"/>
  <c r="K89" i="338"/>
  <c r="I89" i="338"/>
  <c r="G89" i="338"/>
  <c r="R88" i="338"/>
  <c r="P88" i="338"/>
  <c r="N88" i="338"/>
  <c r="K88" i="338"/>
  <c r="I88" i="338"/>
  <c r="G88" i="338"/>
  <c r="R87" i="338"/>
  <c r="P87" i="338"/>
  <c r="N87" i="338"/>
  <c r="K87" i="338"/>
  <c r="I87" i="338"/>
  <c r="G87" i="338"/>
  <c r="R86" i="338"/>
  <c r="P86" i="338"/>
  <c r="N86" i="338"/>
  <c r="K86" i="338"/>
  <c r="I86" i="338"/>
  <c r="G86" i="338"/>
  <c r="R85" i="338"/>
  <c r="P85" i="338"/>
  <c r="N85" i="338"/>
  <c r="K85" i="338"/>
  <c r="I85" i="338"/>
  <c r="G85" i="338"/>
  <c r="R84" i="338"/>
  <c r="P84" i="338"/>
  <c r="N84" i="338"/>
  <c r="K84" i="338"/>
  <c r="I84" i="338"/>
  <c r="G84" i="338"/>
  <c r="R83" i="338"/>
  <c r="P83" i="338"/>
  <c r="N83" i="338"/>
  <c r="K83" i="338"/>
  <c r="I83" i="338"/>
  <c r="G83" i="338"/>
  <c r="R82" i="338"/>
  <c r="P82" i="338"/>
  <c r="N82" i="338"/>
  <c r="K82" i="338"/>
  <c r="I82" i="338"/>
  <c r="G82" i="338"/>
  <c r="R81" i="338"/>
  <c r="P81" i="338"/>
  <c r="N81" i="338"/>
  <c r="K81" i="338"/>
  <c r="I81" i="338"/>
  <c r="G81" i="338"/>
  <c r="R80" i="338"/>
  <c r="P80" i="338"/>
  <c r="N80" i="338"/>
  <c r="K80" i="338"/>
  <c r="I80" i="338"/>
  <c r="G80" i="338"/>
  <c r="R79" i="338"/>
  <c r="P79" i="338"/>
  <c r="N79" i="338"/>
  <c r="K79" i="338"/>
  <c r="I79" i="338"/>
  <c r="G79" i="338"/>
  <c r="R78" i="338"/>
  <c r="P78" i="338"/>
  <c r="N78" i="338"/>
  <c r="K78" i="338"/>
  <c r="I78" i="338"/>
  <c r="G78" i="338"/>
  <c r="R77" i="338"/>
  <c r="P77" i="338"/>
  <c r="N77" i="338"/>
  <c r="K77" i="338"/>
  <c r="I77" i="338"/>
  <c r="G77" i="338"/>
  <c r="R76" i="338"/>
  <c r="P76" i="338"/>
  <c r="N76" i="338"/>
  <c r="K76" i="338"/>
  <c r="I76" i="338"/>
  <c r="G76" i="338"/>
  <c r="R75" i="338"/>
  <c r="P75" i="338"/>
  <c r="N75" i="338"/>
  <c r="K75" i="338"/>
  <c r="I75" i="338"/>
  <c r="G75" i="338"/>
  <c r="R74" i="338"/>
  <c r="P74" i="338"/>
  <c r="N74" i="338"/>
  <c r="K74" i="338"/>
  <c r="I74" i="338"/>
  <c r="G74" i="338"/>
  <c r="R73" i="338"/>
  <c r="P73" i="338"/>
  <c r="N73" i="338"/>
  <c r="K73" i="338"/>
  <c r="I73" i="338"/>
  <c r="G73" i="338"/>
  <c r="R72" i="338"/>
  <c r="P72" i="338"/>
  <c r="N72" i="338"/>
  <c r="K72" i="338"/>
  <c r="I72" i="338"/>
  <c r="G72" i="338"/>
  <c r="R71" i="338"/>
  <c r="P71" i="338"/>
  <c r="N71" i="338"/>
  <c r="K71" i="338"/>
  <c r="I71" i="338"/>
  <c r="G71" i="338"/>
  <c r="R70" i="338"/>
  <c r="P70" i="338"/>
  <c r="N70" i="338"/>
  <c r="K70" i="338"/>
  <c r="I70" i="338"/>
  <c r="G70" i="338"/>
  <c r="E70" i="338"/>
  <c r="R69" i="338"/>
  <c r="P69" i="338"/>
  <c r="N69" i="338"/>
  <c r="K69" i="338"/>
  <c r="I69" i="338"/>
  <c r="G69" i="338"/>
  <c r="E69" i="338"/>
  <c r="AE67" i="338"/>
  <c r="AD67" i="338"/>
  <c r="AB67" i="338"/>
  <c r="Z67" i="338"/>
  <c r="Y67" i="338"/>
  <c r="X67" i="338"/>
  <c r="W67" i="338"/>
  <c r="U67" i="338"/>
  <c r="S67" i="338"/>
  <c r="R67" i="338"/>
  <c r="Q67" i="338"/>
  <c r="P67" i="338"/>
  <c r="N67" i="338"/>
  <c r="L67" i="338"/>
  <c r="K67" i="338"/>
  <c r="J67" i="338"/>
  <c r="I67" i="338"/>
  <c r="G67" i="338"/>
  <c r="E67" i="338"/>
  <c r="AE66" i="338"/>
  <c r="AD66" i="338"/>
  <c r="AB66" i="338"/>
  <c r="Z66" i="338"/>
  <c r="Y66" i="338"/>
  <c r="X66" i="338"/>
  <c r="W66" i="338"/>
  <c r="U66" i="338"/>
  <c r="S66" i="338"/>
  <c r="R66" i="338"/>
  <c r="Q66" i="338"/>
  <c r="P66" i="338"/>
  <c r="N66" i="338"/>
  <c r="L66" i="338"/>
  <c r="K66" i="338"/>
  <c r="J66" i="338"/>
  <c r="I66" i="338"/>
  <c r="G66" i="338"/>
  <c r="E66" i="338"/>
  <c r="AE65" i="338"/>
  <c r="AD65" i="338"/>
  <c r="AB65" i="338"/>
  <c r="Z65" i="338"/>
  <c r="Y65" i="338"/>
  <c r="X65" i="338"/>
  <c r="W65" i="338"/>
  <c r="U65" i="338"/>
  <c r="S65" i="338"/>
  <c r="R65" i="338"/>
  <c r="Q65" i="338"/>
  <c r="P65" i="338"/>
  <c r="N65" i="338"/>
  <c r="L65" i="338"/>
  <c r="K65" i="338"/>
  <c r="J65" i="338"/>
  <c r="I65" i="338"/>
  <c r="G65" i="338"/>
  <c r="E65" i="338"/>
  <c r="R64" i="338"/>
  <c r="P64" i="338"/>
  <c r="N64" i="338"/>
  <c r="L64" i="338"/>
  <c r="K64" i="338"/>
  <c r="I64" i="338"/>
  <c r="G64" i="338"/>
  <c r="E64" i="338"/>
  <c r="R63" i="338"/>
  <c r="P63" i="338"/>
  <c r="N63" i="338"/>
  <c r="L63" i="338"/>
  <c r="K63" i="338"/>
  <c r="I63" i="338"/>
  <c r="G63" i="338"/>
  <c r="E63" i="338"/>
  <c r="R62" i="338"/>
  <c r="P62" i="338"/>
  <c r="N62" i="338"/>
  <c r="L62" i="338"/>
  <c r="K62" i="338"/>
  <c r="I62" i="338"/>
  <c r="G62" i="338"/>
  <c r="E62" i="338"/>
  <c r="R61" i="338"/>
  <c r="P61" i="338"/>
  <c r="N61" i="338"/>
  <c r="L61" i="338"/>
  <c r="K61" i="338"/>
  <c r="I61" i="338"/>
  <c r="G61" i="338"/>
  <c r="E61" i="338"/>
  <c r="AE59" i="338"/>
  <c r="AD59" i="338"/>
  <c r="AB59" i="338"/>
  <c r="Z59" i="338"/>
  <c r="Y59" i="338"/>
  <c r="X59" i="338"/>
  <c r="W59" i="338"/>
  <c r="U59" i="338"/>
  <c r="S59" i="338"/>
  <c r="R59" i="338"/>
  <c r="Q59" i="338"/>
  <c r="P59" i="338"/>
  <c r="N59" i="338"/>
  <c r="L59" i="338"/>
  <c r="K59" i="338"/>
  <c r="J59" i="338"/>
  <c r="I59" i="338"/>
  <c r="G59" i="338"/>
  <c r="E59" i="338"/>
  <c r="AE58" i="338"/>
  <c r="AD58" i="338"/>
  <c r="AB58" i="338"/>
  <c r="Z58" i="338"/>
  <c r="Y58" i="338"/>
  <c r="X58" i="338"/>
  <c r="W58" i="338"/>
  <c r="U58" i="338"/>
  <c r="S58" i="338"/>
  <c r="R58" i="338"/>
  <c r="Q58" i="338"/>
  <c r="P58" i="338"/>
  <c r="N58" i="338"/>
  <c r="L58" i="338"/>
  <c r="K58" i="338"/>
  <c r="J58" i="338"/>
  <c r="I58" i="338"/>
  <c r="G58" i="338"/>
  <c r="E58" i="338"/>
  <c r="AE57" i="338"/>
  <c r="AD57" i="338"/>
  <c r="AB57" i="338"/>
  <c r="Z57" i="338"/>
  <c r="Y57" i="338"/>
  <c r="X57" i="338"/>
  <c r="W57" i="338"/>
  <c r="U57" i="338"/>
  <c r="S57" i="338"/>
  <c r="R57" i="338"/>
  <c r="Q57" i="338"/>
  <c r="P57" i="338"/>
  <c r="N57" i="338"/>
  <c r="L57" i="338"/>
  <c r="K57" i="338"/>
  <c r="J57" i="338"/>
  <c r="I57" i="338"/>
  <c r="G57" i="338"/>
  <c r="E57" i="338"/>
  <c r="R56" i="338"/>
  <c r="P56" i="338"/>
  <c r="N56" i="338"/>
  <c r="L56" i="338"/>
  <c r="K56" i="338"/>
  <c r="I56" i="338"/>
  <c r="G56" i="338"/>
  <c r="E56" i="338"/>
  <c r="R55" i="338"/>
  <c r="P55" i="338"/>
  <c r="N55" i="338"/>
  <c r="L55" i="338"/>
  <c r="K55" i="338"/>
  <c r="I55" i="338"/>
  <c r="G55" i="338"/>
  <c r="E55" i="338"/>
  <c r="R54" i="338"/>
  <c r="P54" i="338"/>
  <c r="N54" i="338"/>
  <c r="L54" i="338"/>
  <c r="K54" i="338"/>
  <c r="I54" i="338"/>
  <c r="G54" i="338"/>
  <c r="E54" i="338"/>
  <c r="R53" i="338"/>
  <c r="P53" i="338"/>
  <c r="N53" i="338"/>
  <c r="L53" i="338"/>
  <c r="K53" i="338"/>
  <c r="I53" i="338"/>
  <c r="G53" i="338"/>
  <c r="E53" i="338"/>
  <c r="AE51" i="338"/>
  <c r="AD51" i="338"/>
  <c r="AB51" i="338"/>
  <c r="Z51" i="338"/>
  <c r="Y51" i="338"/>
  <c r="X51" i="338"/>
  <c r="W51" i="338"/>
  <c r="U51" i="338"/>
  <c r="S51" i="338"/>
  <c r="R51" i="338"/>
  <c r="Q51" i="338"/>
  <c r="P51" i="338"/>
  <c r="N51" i="338"/>
  <c r="L51" i="338"/>
  <c r="K51" i="338"/>
  <c r="J51" i="338"/>
  <c r="I51" i="338"/>
  <c r="G51" i="338"/>
  <c r="E51" i="338"/>
  <c r="AE50" i="338"/>
  <c r="AD50" i="338"/>
  <c r="AB50" i="338"/>
  <c r="Z50" i="338"/>
  <c r="Y50" i="338"/>
  <c r="X50" i="338"/>
  <c r="W50" i="338"/>
  <c r="U50" i="338"/>
  <c r="S50" i="338"/>
  <c r="R50" i="338"/>
  <c r="Q50" i="338"/>
  <c r="P50" i="338"/>
  <c r="N50" i="338"/>
  <c r="L50" i="338"/>
  <c r="K50" i="338"/>
  <c r="J50" i="338"/>
  <c r="I50" i="338"/>
  <c r="G50" i="338"/>
  <c r="E50" i="338"/>
  <c r="AE49" i="338"/>
  <c r="AD49" i="338"/>
  <c r="AB49" i="338"/>
  <c r="Z49" i="338"/>
  <c r="Y49" i="338"/>
  <c r="X49" i="338"/>
  <c r="W49" i="338"/>
  <c r="U49" i="338"/>
  <c r="S49" i="338"/>
  <c r="R49" i="338"/>
  <c r="Q49" i="338"/>
  <c r="P49" i="338"/>
  <c r="N49" i="338"/>
  <c r="L49" i="338"/>
  <c r="K49" i="338"/>
  <c r="J49" i="338"/>
  <c r="I49" i="338"/>
  <c r="G49" i="338"/>
  <c r="E49" i="338"/>
  <c r="AE48" i="338"/>
  <c r="AD48" i="338"/>
  <c r="AB48" i="338"/>
  <c r="Z48" i="338"/>
  <c r="Y48" i="338"/>
  <c r="X48" i="338"/>
  <c r="W48" i="338"/>
  <c r="U48" i="338"/>
  <c r="S48" i="338"/>
  <c r="R48" i="338"/>
  <c r="Q48" i="338"/>
  <c r="P48" i="338"/>
  <c r="N48" i="338"/>
  <c r="L48" i="338"/>
  <c r="K48" i="338"/>
  <c r="J48" i="338"/>
  <c r="I48" i="338"/>
  <c r="G48" i="338"/>
  <c r="E48" i="338"/>
  <c r="AE47" i="338"/>
  <c r="AD47" i="338"/>
  <c r="AB47" i="338"/>
  <c r="Z47" i="338"/>
  <c r="Y47" i="338"/>
  <c r="X47" i="338"/>
  <c r="W47" i="338"/>
  <c r="U47" i="338"/>
  <c r="S47" i="338"/>
  <c r="R47" i="338"/>
  <c r="Q47" i="338"/>
  <c r="P47" i="338"/>
  <c r="N47" i="338"/>
  <c r="L47" i="338"/>
  <c r="K47" i="338"/>
  <c r="J47" i="338"/>
  <c r="I47" i="338"/>
  <c r="G47" i="338"/>
  <c r="E47" i="338"/>
  <c r="AE46" i="338"/>
  <c r="AD46" i="338"/>
  <c r="AB46" i="338"/>
  <c r="Z46" i="338"/>
  <c r="Y46" i="338"/>
  <c r="X46" i="338"/>
  <c r="W46" i="338"/>
  <c r="U46" i="338"/>
  <c r="S46" i="338"/>
  <c r="R46" i="338"/>
  <c r="Q46" i="338"/>
  <c r="P46" i="338"/>
  <c r="N46" i="338"/>
  <c r="L46" i="338"/>
  <c r="K46" i="338"/>
  <c r="J46" i="338"/>
  <c r="I46" i="338"/>
  <c r="G46" i="338"/>
  <c r="E46" i="338"/>
  <c r="AE45" i="338"/>
  <c r="AD45" i="338"/>
  <c r="AB45" i="338"/>
  <c r="Z45" i="338"/>
  <c r="Y45" i="338"/>
  <c r="X45" i="338"/>
  <c r="W45" i="338"/>
  <c r="U45" i="338"/>
  <c r="S45" i="338"/>
  <c r="R45" i="338"/>
  <c r="Q45" i="338"/>
  <c r="P45" i="338"/>
  <c r="N45" i="338"/>
  <c r="L45" i="338"/>
  <c r="K45" i="338"/>
  <c r="J45" i="338"/>
  <c r="I45" i="338"/>
  <c r="G45" i="338"/>
  <c r="E45" i="338"/>
  <c r="AE44" i="338"/>
  <c r="AD44" i="338"/>
  <c r="AB44" i="338"/>
  <c r="Z44" i="338"/>
  <c r="Y44" i="338"/>
  <c r="X44" i="338"/>
  <c r="W44" i="338"/>
  <c r="U44" i="338"/>
  <c r="S44" i="338"/>
  <c r="R44" i="338"/>
  <c r="Q44" i="338"/>
  <c r="P44" i="338"/>
  <c r="N44" i="338"/>
  <c r="L44" i="338"/>
  <c r="K44" i="338"/>
  <c r="J44" i="338"/>
  <c r="I44" i="338"/>
  <c r="G44" i="338"/>
  <c r="E44" i="338"/>
  <c r="AE43" i="338"/>
  <c r="AD43" i="338"/>
  <c r="AB43" i="338"/>
  <c r="Z43" i="338"/>
  <c r="Y43" i="338"/>
  <c r="W43" i="338"/>
  <c r="U43" i="338"/>
  <c r="S43" i="338"/>
  <c r="R43" i="338"/>
  <c r="P43" i="338"/>
  <c r="N43" i="338"/>
  <c r="L43" i="338"/>
  <c r="K43" i="338"/>
  <c r="I43" i="338"/>
  <c r="G43" i="338"/>
  <c r="E43" i="338"/>
  <c r="AE42" i="338"/>
  <c r="AD42" i="338"/>
  <c r="AB42" i="338"/>
  <c r="Z42" i="338"/>
  <c r="Y42" i="338"/>
  <c r="X42" i="338"/>
  <c r="W42" i="338"/>
  <c r="U42" i="338"/>
  <c r="S42" i="338"/>
  <c r="R42" i="338"/>
  <c r="Q42" i="338"/>
  <c r="P42" i="338"/>
  <c r="N42" i="338"/>
  <c r="L42" i="338"/>
  <c r="K42" i="338"/>
  <c r="J42" i="338"/>
  <c r="I42" i="338"/>
  <c r="G42" i="338"/>
  <c r="E42" i="338"/>
  <c r="AE41" i="338"/>
  <c r="AD41" i="338"/>
  <c r="AB41" i="338"/>
  <c r="Z41" i="338"/>
  <c r="Y41" i="338"/>
  <c r="X41" i="338"/>
  <c r="W41" i="338"/>
  <c r="U41" i="338"/>
  <c r="S41" i="338"/>
  <c r="R41" i="338"/>
  <c r="Q41" i="338"/>
  <c r="P41" i="338"/>
  <c r="N41" i="338"/>
  <c r="L41" i="338"/>
  <c r="K41" i="338"/>
  <c r="J41" i="338"/>
  <c r="I41" i="338"/>
  <c r="G41" i="338"/>
  <c r="E41" i="338"/>
  <c r="AE40" i="338"/>
  <c r="AD40" i="338"/>
  <c r="AB40" i="338"/>
  <c r="Z40" i="338"/>
  <c r="Y40" i="338"/>
  <c r="X40" i="338"/>
  <c r="W40" i="338"/>
  <c r="U40" i="338"/>
  <c r="S40" i="338"/>
  <c r="R40" i="338"/>
  <c r="Q40" i="338"/>
  <c r="P40" i="338"/>
  <c r="N40" i="338"/>
  <c r="L40" i="338"/>
  <c r="K40" i="338"/>
  <c r="J40" i="338"/>
  <c r="I40" i="338"/>
  <c r="G40" i="338"/>
  <c r="E40" i="338"/>
  <c r="AE39" i="338"/>
  <c r="AD39" i="338"/>
  <c r="AB39" i="338"/>
  <c r="Z39" i="338"/>
  <c r="Y39" i="338"/>
  <c r="X39" i="338"/>
  <c r="W39" i="338"/>
  <c r="U39" i="338"/>
  <c r="S39" i="338"/>
  <c r="R39" i="338"/>
  <c r="Q39" i="338"/>
  <c r="P39" i="338"/>
  <c r="N39" i="338"/>
  <c r="L39" i="338"/>
  <c r="K39" i="338"/>
  <c r="J39" i="338"/>
  <c r="I39" i="338"/>
  <c r="G39" i="338"/>
  <c r="E39" i="338"/>
  <c r="AE38" i="338"/>
  <c r="AD38" i="338"/>
  <c r="AB38" i="338"/>
  <c r="Z38" i="338"/>
  <c r="Y38" i="338"/>
  <c r="X38" i="338"/>
  <c r="W38" i="338"/>
  <c r="U38" i="338"/>
  <c r="S38" i="338"/>
  <c r="R38" i="338"/>
  <c r="Q38" i="338"/>
  <c r="P38" i="338"/>
  <c r="N38" i="338"/>
  <c r="L38" i="338"/>
  <c r="K38" i="338"/>
  <c r="J38" i="338"/>
  <c r="I38" i="338"/>
  <c r="G38" i="338"/>
  <c r="E38" i="338"/>
  <c r="AE37" i="338"/>
  <c r="AD37" i="338"/>
  <c r="AB37" i="338"/>
  <c r="Z37" i="338"/>
  <c r="Y37" i="338"/>
  <c r="X37" i="338"/>
  <c r="W37" i="338"/>
  <c r="U37" i="338"/>
  <c r="S37" i="338"/>
  <c r="R37" i="338"/>
  <c r="Q37" i="338"/>
  <c r="P37" i="338"/>
  <c r="N37" i="338"/>
  <c r="L37" i="338"/>
  <c r="K37" i="338"/>
  <c r="J37" i="338"/>
  <c r="I37" i="338"/>
  <c r="G37" i="338"/>
  <c r="E37" i="338"/>
  <c r="AE36" i="338"/>
  <c r="AD36" i="338"/>
  <c r="AB36" i="338"/>
  <c r="Z36" i="338"/>
  <c r="Y36" i="338"/>
  <c r="X36" i="338"/>
  <c r="W36" i="338"/>
  <c r="U36" i="338"/>
  <c r="S36" i="338"/>
  <c r="R36" i="338"/>
  <c r="Q36" i="338"/>
  <c r="P36" i="338"/>
  <c r="N36" i="338"/>
  <c r="L36" i="338"/>
  <c r="K36" i="338"/>
  <c r="J36" i="338"/>
  <c r="I36" i="338"/>
  <c r="G36" i="338"/>
  <c r="E36" i="338"/>
  <c r="AE35" i="338"/>
  <c r="AD35" i="338"/>
  <c r="AB35" i="338"/>
  <c r="Z35" i="338"/>
  <c r="Y35" i="338"/>
  <c r="X35" i="338"/>
  <c r="W35" i="338"/>
  <c r="U35" i="338"/>
  <c r="S35" i="338"/>
  <c r="R35" i="338"/>
  <c r="Q35" i="338"/>
  <c r="P35" i="338"/>
  <c r="N35" i="338"/>
  <c r="L35" i="338"/>
  <c r="K35" i="338"/>
  <c r="J35" i="338"/>
  <c r="I35" i="338"/>
  <c r="G35" i="338"/>
  <c r="E35" i="338"/>
  <c r="AE34" i="338"/>
  <c r="AD34" i="338"/>
  <c r="AB34" i="338"/>
  <c r="Z34" i="338"/>
  <c r="Y34" i="338"/>
  <c r="X34" i="338"/>
  <c r="W34" i="338"/>
  <c r="U34" i="338"/>
  <c r="S34" i="338"/>
  <c r="R34" i="338"/>
  <c r="Q34" i="338"/>
  <c r="P34" i="338"/>
  <c r="N34" i="338"/>
  <c r="L34" i="338"/>
  <c r="K34" i="338"/>
  <c r="J34" i="338"/>
  <c r="I34" i="338"/>
  <c r="G34" i="338"/>
  <c r="E34" i="338"/>
  <c r="AE33" i="338"/>
  <c r="AD33" i="338"/>
  <c r="AB33" i="338"/>
  <c r="Z33" i="338"/>
  <c r="Y33" i="338"/>
  <c r="X33" i="338"/>
  <c r="W33" i="338"/>
  <c r="U33" i="338"/>
  <c r="S33" i="338"/>
  <c r="R33" i="338"/>
  <c r="Q33" i="338"/>
  <c r="P33" i="338"/>
  <c r="N33" i="338"/>
  <c r="L33" i="338"/>
  <c r="K33" i="338"/>
  <c r="J33" i="338"/>
  <c r="I33" i="338"/>
  <c r="G33" i="338"/>
  <c r="E33" i="338"/>
  <c r="AE32" i="338"/>
  <c r="AD32" i="338"/>
  <c r="AB32" i="338"/>
  <c r="Z32" i="338"/>
  <c r="Y32" i="338"/>
  <c r="X32" i="338"/>
  <c r="W32" i="338"/>
  <c r="U32" i="338"/>
  <c r="S32" i="338"/>
  <c r="R32" i="338"/>
  <c r="Q32" i="338"/>
  <c r="P32" i="338"/>
  <c r="N32" i="338"/>
  <c r="L32" i="338"/>
  <c r="K32" i="338"/>
  <c r="J32" i="338"/>
  <c r="I32" i="338"/>
  <c r="G32" i="338"/>
  <c r="E32" i="338"/>
  <c r="AE31" i="338"/>
  <c r="AD31" i="338"/>
  <c r="AB31" i="338"/>
  <c r="Z31" i="338"/>
  <c r="Y31" i="338"/>
  <c r="X31" i="338"/>
  <c r="W31" i="338"/>
  <c r="U31" i="338"/>
  <c r="S31" i="338"/>
  <c r="R31" i="338"/>
  <c r="Q31" i="338"/>
  <c r="P31" i="338"/>
  <c r="N31" i="338"/>
  <c r="L31" i="338"/>
  <c r="K31" i="338"/>
  <c r="J31" i="338"/>
  <c r="I31" i="338"/>
  <c r="G31" i="338"/>
  <c r="E31" i="338"/>
  <c r="AE30" i="338"/>
  <c r="AD30" i="338"/>
  <c r="AB30" i="338"/>
  <c r="Z30" i="338"/>
  <c r="Y30" i="338"/>
  <c r="X30" i="338"/>
  <c r="W30" i="338"/>
  <c r="U30" i="338"/>
  <c r="S30" i="338"/>
  <c r="R30" i="338"/>
  <c r="Q30" i="338"/>
  <c r="P30" i="338"/>
  <c r="N30" i="338"/>
  <c r="L30" i="338"/>
  <c r="K30" i="338"/>
  <c r="J30" i="338"/>
  <c r="I30" i="338"/>
  <c r="G30" i="338"/>
  <c r="E30" i="338"/>
  <c r="AE29" i="338"/>
  <c r="AD29" i="338"/>
  <c r="AB29" i="338"/>
  <c r="Z29" i="338"/>
  <c r="Y29" i="338"/>
  <c r="X29" i="338"/>
  <c r="W29" i="338"/>
  <c r="U29" i="338"/>
  <c r="S29" i="338"/>
  <c r="R29" i="338"/>
  <c r="Q29" i="338"/>
  <c r="P29" i="338"/>
  <c r="N29" i="338"/>
  <c r="L29" i="338"/>
  <c r="K29" i="338"/>
  <c r="J29" i="338"/>
  <c r="I29" i="338"/>
  <c r="G29" i="338"/>
  <c r="E29" i="338"/>
  <c r="AE28" i="338"/>
  <c r="AD28" i="338"/>
  <c r="AB28" i="338"/>
  <c r="Z28" i="338"/>
  <c r="Y28" i="338"/>
  <c r="X28" i="338"/>
  <c r="W28" i="338"/>
  <c r="U28" i="338"/>
  <c r="S28" i="338"/>
  <c r="R28" i="338"/>
  <c r="Q28" i="338"/>
  <c r="P28" i="338"/>
  <c r="N28" i="338"/>
  <c r="L28" i="338"/>
  <c r="K28" i="338"/>
  <c r="J28" i="338"/>
  <c r="I28" i="338"/>
  <c r="G28" i="338"/>
  <c r="E28" i="338"/>
  <c r="AF27" i="338"/>
  <c r="AE27" i="338"/>
  <c r="AD27" i="338"/>
  <c r="AB27" i="338"/>
  <c r="Z27" i="338"/>
  <c r="Y27" i="338"/>
  <c r="X27" i="338"/>
  <c r="W27" i="338"/>
  <c r="U27" i="338"/>
  <c r="S27" i="338"/>
  <c r="R27" i="338"/>
  <c r="Q27" i="338"/>
  <c r="P27" i="338"/>
  <c r="N27" i="338"/>
  <c r="L27" i="338"/>
  <c r="K27" i="338"/>
  <c r="J27" i="338"/>
  <c r="I27" i="338"/>
  <c r="G27" i="338"/>
  <c r="E27" i="338"/>
  <c r="D16" i="338"/>
  <c r="D14" i="338"/>
  <c r="D13" i="338"/>
  <c r="C3" i="338"/>
  <c r="D2" i="338"/>
  <c r="F125" i="337"/>
  <c r="F124" i="337"/>
  <c r="F123" i="337"/>
  <c r="F122" i="337"/>
  <c r="F121" i="337"/>
  <c r="F120" i="337"/>
  <c r="F119" i="337"/>
  <c r="F118" i="337"/>
  <c r="F117" i="337"/>
  <c r="F116" i="337"/>
  <c r="F115" i="337"/>
  <c r="F114" i="337"/>
  <c r="F113" i="337"/>
  <c r="F112" i="337"/>
  <c r="Q111" i="337"/>
  <c r="O111" i="337"/>
  <c r="F111" i="337"/>
  <c r="Q110" i="337"/>
  <c r="O110" i="337"/>
  <c r="M110" i="337"/>
  <c r="F110" i="337"/>
  <c r="Q109" i="337"/>
  <c r="O109" i="337"/>
  <c r="M109" i="337"/>
  <c r="F109" i="337"/>
  <c r="Q108" i="337"/>
  <c r="O108" i="337"/>
  <c r="M108" i="337"/>
  <c r="J108" i="337"/>
  <c r="H108" i="337"/>
  <c r="F108" i="337"/>
  <c r="Q107" i="337"/>
  <c r="O107" i="337"/>
  <c r="M107" i="337"/>
  <c r="J107" i="337"/>
  <c r="H107" i="337"/>
  <c r="F107" i="337"/>
  <c r="Q106" i="337"/>
  <c r="O106" i="337"/>
  <c r="M106" i="337"/>
  <c r="J106" i="337"/>
  <c r="H106" i="337"/>
  <c r="F106" i="337"/>
  <c r="Q105" i="337"/>
  <c r="O105" i="337"/>
  <c r="M105" i="337"/>
  <c r="J105" i="337"/>
  <c r="H105" i="337"/>
  <c r="F105" i="337"/>
  <c r="Q104" i="337"/>
  <c r="O104" i="337"/>
  <c r="M104" i="337"/>
  <c r="J104" i="337"/>
  <c r="H104" i="337"/>
  <c r="F104" i="337"/>
  <c r="Q103" i="337"/>
  <c r="O103" i="337"/>
  <c r="M103" i="337"/>
  <c r="J103" i="337"/>
  <c r="H103" i="337"/>
  <c r="F103" i="337"/>
  <c r="Q102" i="337"/>
  <c r="O102" i="337"/>
  <c r="M102" i="337"/>
  <c r="J102" i="337"/>
  <c r="H102" i="337"/>
  <c r="F102" i="337"/>
  <c r="Q101" i="337"/>
  <c r="O101" i="337"/>
  <c r="M101" i="337"/>
  <c r="J101" i="337"/>
  <c r="H101" i="337"/>
  <c r="F101" i="337"/>
  <c r="Q100" i="337"/>
  <c r="O100" i="337"/>
  <c r="M100" i="337"/>
  <c r="J100" i="337"/>
  <c r="H100" i="337"/>
  <c r="F100" i="337"/>
  <c r="Q99" i="337"/>
  <c r="O99" i="337"/>
  <c r="M99" i="337"/>
  <c r="J99" i="337"/>
  <c r="H99" i="337"/>
  <c r="F99" i="337"/>
  <c r="Q98" i="337"/>
  <c r="O98" i="337"/>
  <c r="M98" i="337"/>
  <c r="J98" i="337"/>
  <c r="H98" i="337"/>
  <c r="F98" i="337"/>
  <c r="Q97" i="337"/>
  <c r="O97" i="337"/>
  <c r="M97" i="337"/>
  <c r="J97" i="337"/>
  <c r="H97" i="337"/>
  <c r="F97" i="337"/>
  <c r="Q96" i="337"/>
  <c r="O96" i="337"/>
  <c r="M96" i="337"/>
  <c r="J96" i="337"/>
  <c r="H96" i="337"/>
  <c r="F96" i="337"/>
  <c r="Q95" i="337"/>
  <c r="O95" i="337"/>
  <c r="M95" i="337"/>
  <c r="J95" i="337"/>
  <c r="H95" i="337"/>
  <c r="F95" i="337"/>
  <c r="Q94" i="337"/>
  <c r="O94" i="337"/>
  <c r="M94" i="337"/>
  <c r="J94" i="337"/>
  <c r="H94" i="337"/>
  <c r="F94" i="337"/>
  <c r="Q93" i="337"/>
  <c r="O93" i="337"/>
  <c r="M93" i="337"/>
  <c r="J93" i="337"/>
  <c r="H93" i="337"/>
  <c r="F93" i="337"/>
  <c r="Q92" i="337"/>
  <c r="O92" i="337"/>
  <c r="M92" i="337"/>
  <c r="J92" i="337"/>
  <c r="H92" i="337"/>
  <c r="F92" i="337"/>
  <c r="Q91" i="337"/>
  <c r="O91" i="337"/>
  <c r="M91" i="337"/>
  <c r="J91" i="337"/>
  <c r="H91" i="337"/>
  <c r="F91" i="337"/>
  <c r="Q90" i="337"/>
  <c r="O90" i="337"/>
  <c r="M90" i="337"/>
  <c r="J90" i="337"/>
  <c r="H90" i="337"/>
  <c r="F90" i="337"/>
  <c r="Q89" i="337"/>
  <c r="O89" i="337"/>
  <c r="M89" i="337"/>
  <c r="J89" i="337"/>
  <c r="H89" i="337"/>
  <c r="F89" i="337"/>
  <c r="Q88" i="337"/>
  <c r="O88" i="337"/>
  <c r="M88" i="337"/>
  <c r="J88" i="337"/>
  <c r="H88" i="337"/>
  <c r="F88" i="337"/>
  <c r="Q87" i="337"/>
  <c r="O87" i="337"/>
  <c r="M87" i="337"/>
  <c r="J87" i="337"/>
  <c r="H87" i="337"/>
  <c r="F87" i="337"/>
  <c r="Q86" i="337"/>
  <c r="O86" i="337"/>
  <c r="M86" i="337"/>
  <c r="J86" i="337"/>
  <c r="H86" i="337"/>
  <c r="F86" i="337"/>
  <c r="Q85" i="337"/>
  <c r="O85" i="337"/>
  <c r="M85" i="337"/>
  <c r="J85" i="337"/>
  <c r="H85" i="337"/>
  <c r="F85" i="337"/>
  <c r="Q84" i="337"/>
  <c r="O84" i="337"/>
  <c r="M84" i="337"/>
  <c r="J84" i="337"/>
  <c r="H84" i="337"/>
  <c r="F84" i="337"/>
  <c r="Q83" i="337"/>
  <c r="O83" i="337"/>
  <c r="M83" i="337"/>
  <c r="J83" i="337"/>
  <c r="H83" i="337"/>
  <c r="F83" i="337"/>
  <c r="Q82" i="337"/>
  <c r="O82" i="337"/>
  <c r="M82" i="337"/>
  <c r="J82" i="337"/>
  <c r="H82" i="337"/>
  <c r="F82" i="337"/>
  <c r="Q81" i="337"/>
  <c r="O81" i="337"/>
  <c r="M81" i="337"/>
  <c r="J81" i="337"/>
  <c r="H81" i="337"/>
  <c r="F81" i="337"/>
  <c r="Q80" i="337"/>
  <c r="O80" i="337"/>
  <c r="M80" i="337"/>
  <c r="J80" i="337"/>
  <c r="H80" i="337"/>
  <c r="F80" i="337"/>
  <c r="Q79" i="337"/>
  <c r="O79" i="337"/>
  <c r="M79" i="337"/>
  <c r="J79" i="337"/>
  <c r="H79" i="337"/>
  <c r="F79" i="337"/>
  <c r="Q78" i="337"/>
  <c r="O78" i="337"/>
  <c r="M78" i="337"/>
  <c r="J78" i="337"/>
  <c r="H78" i="337"/>
  <c r="F78" i="337"/>
  <c r="Q77" i="337"/>
  <c r="O77" i="337"/>
  <c r="M77" i="337"/>
  <c r="J77" i="337"/>
  <c r="H77" i="337"/>
  <c r="F77" i="337"/>
  <c r="Q76" i="337"/>
  <c r="O76" i="337"/>
  <c r="M76" i="337"/>
  <c r="J76" i="337"/>
  <c r="H76" i="337"/>
  <c r="F76" i="337"/>
  <c r="Q75" i="337"/>
  <c r="O75" i="337"/>
  <c r="M75" i="337"/>
  <c r="J75" i="337"/>
  <c r="H75" i="337"/>
  <c r="F75" i="337"/>
  <c r="Q74" i="337"/>
  <c r="O74" i="337"/>
  <c r="M74" i="337"/>
  <c r="J74" i="337"/>
  <c r="H74" i="337"/>
  <c r="F74" i="337"/>
  <c r="Q73" i="337"/>
  <c r="O73" i="337"/>
  <c r="M73" i="337"/>
  <c r="J73" i="337"/>
  <c r="H73" i="337"/>
  <c r="F73" i="337"/>
  <c r="Q72" i="337"/>
  <c r="O72" i="337"/>
  <c r="M72" i="337"/>
  <c r="J72" i="337"/>
  <c r="H72" i="337"/>
  <c r="F72" i="337"/>
  <c r="Q71" i="337"/>
  <c r="O71" i="337"/>
  <c r="M71" i="337"/>
  <c r="J71" i="337"/>
  <c r="H71" i="337"/>
  <c r="F71" i="337"/>
  <c r="Q70" i="337"/>
  <c r="O70" i="337"/>
  <c r="M70" i="337"/>
  <c r="J70" i="337"/>
  <c r="H70" i="337"/>
  <c r="F70" i="337"/>
  <c r="D70" i="337"/>
  <c r="Q69" i="337"/>
  <c r="O69" i="337"/>
  <c r="M69" i="337"/>
  <c r="J69" i="337"/>
  <c r="H69" i="337"/>
  <c r="F69" i="337"/>
  <c r="D69" i="337"/>
  <c r="AD67" i="337"/>
  <c r="AC67" i="337"/>
  <c r="AA67" i="337"/>
  <c r="Y67" i="337"/>
  <c r="X67" i="337"/>
  <c r="W67" i="337"/>
  <c r="V67" i="337"/>
  <c r="T67" i="337"/>
  <c r="R67" i="337"/>
  <c r="Q67" i="337"/>
  <c r="P67" i="337"/>
  <c r="O67" i="337"/>
  <c r="M67" i="337"/>
  <c r="K67" i="337"/>
  <c r="J67" i="337"/>
  <c r="I67" i="337"/>
  <c r="H67" i="337"/>
  <c r="F67" i="337"/>
  <c r="D67" i="337"/>
  <c r="AD66" i="337"/>
  <c r="AC66" i="337"/>
  <c r="AA66" i="337"/>
  <c r="Y66" i="337"/>
  <c r="X66" i="337"/>
  <c r="W66" i="337"/>
  <c r="V66" i="337"/>
  <c r="T66" i="337"/>
  <c r="R66" i="337"/>
  <c r="Q66" i="337"/>
  <c r="P66" i="337"/>
  <c r="O66" i="337"/>
  <c r="M66" i="337"/>
  <c r="K66" i="337"/>
  <c r="J66" i="337"/>
  <c r="I66" i="337"/>
  <c r="H66" i="337"/>
  <c r="F66" i="337"/>
  <c r="D66" i="337"/>
  <c r="AD65" i="337"/>
  <c r="AC65" i="337"/>
  <c r="AA65" i="337"/>
  <c r="Y65" i="337"/>
  <c r="X65" i="337"/>
  <c r="W65" i="337"/>
  <c r="V65" i="337"/>
  <c r="T65" i="337"/>
  <c r="R65" i="337"/>
  <c r="Q65" i="337"/>
  <c r="P65" i="337"/>
  <c r="O65" i="337"/>
  <c r="M65" i="337"/>
  <c r="K65" i="337"/>
  <c r="J65" i="337"/>
  <c r="I65" i="337"/>
  <c r="H65" i="337"/>
  <c r="F65" i="337"/>
  <c r="D65" i="337"/>
  <c r="Q64" i="337"/>
  <c r="O64" i="337"/>
  <c r="M64" i="337"/>
  <c r="K64" i="337"/>
  <c r="J64" i="337"/>
  <c r="H64" i="337"/>
  <c r="F64" i="337"/>
  <c r="D64" i="337"/>
  <c r="Q63" i="337"/>
  <c r="O63" i="337"/>
  <c r="M63" i="337"/>
  <c r="K63" i="337"/>
  <c r="J63" i="337"/>
  <c r="H63" i="337"/>
  <c r="F63" i="337"/>
  <c r="D63" i="337"/>
  <c r="Q62" i="337"/>
  <c r="O62" i="337"/>
  <c r="M62" i="337"/>
  <c r="K62" i="337"/>
  <c r="J62" i="337"/>
  <c r="H62" i="337"/>
  <c r="F62" i="337"/>
  <c r="D62" i="337"/>
  <c r="Q61" i="337"/>
  <c r="O61" i="337"/>
  <c r="M61" i="337"/>
  <c r="K61" i="337"/>
  <c r="J61" i="337"/>
  <c r="H61" i="337"/>
  <c r="F61" i="337"/>
  <c r="D61" i="337"/>
  <c r="AD59" i="337"/>
  <c r="AC59" i="337"/>
  <c r="AA59" i="337"/>
  <c r="Y59" i="337"/>
  <c r="X59" i="337"/>
  <c r="W59" i="337"/>
  <c r="V59" i="337"/>
  <c r="T59" i="337"/>
  <c r="R59" i="337"/>
  <c r="Q59" i="337"/>
  <c r="P59" i="337"/>
  <c r="O59" i="337"/>
  <c r="M59" i="337"/>
  <c r="K59" i="337"/>
  <c r="J59" i="337"/>
  <c r="I59" i="337"/>
  <c r="H59" i="337"/>
  <c r="F59" i="337"/>
  <c r="D59" i="337"/>
  <c r="AD58" i="337"/>
  <c r="AC58" i="337"/>
  <c r="AA58" i="337"/>
  <c r="Y58" i="337"/>
  <c r="X58" i="337"/>
  <c r="W58" i="337"/>
  <c r="V58" i="337"/>
  <c r="T58" i="337"/>
  <c r="R58" i="337"/>
  <c r="Q58" i="337"/>
  <c r="P58" i="337"/>
  <c r="O58" i="337"/>
  <c r="M58" i="337"/>
  <c r="K58" i="337"/>
  <c r="J58" i="337"/>
  <c r="I58" i="337"/>
  <c r="H58" i="337"/>
  <c r="F58" i="337"/>
  <c r="D58" i="337"/>
  <c r="AD57" i="337"/>
  <c r="AC57" i="337"/>
  <c r="AA57" i="337"/>
  <c r="Y57" i="337"/>
  <c r="X57" i="337"/>
  <c r="W57" i="337"/>
  <c r="V57" i="337"/>
  <c r="T57" i="337"/>
  <c r="R57" i="337"/>
  <c r="Q57" i="337"/>
  <c r="P57" i="337"/>
  <c r="O57" i="337"/>
  <c r="M57" i="337"/>
  <c r="K57" i="337"/>
  <c r="J57" i="337"/>
  <c r="I57" i="337"/>
  <c r="H57" i="337"/>
  <c r="F57" i="337"/>
  <c r="D57" i="337"/>
  <c r="Q56" i="337"/>
  <c r="O56" i="337"/>
  <c r="M56" i="337"/>
  <c r="K56" i="337"/>
  <c r="J56" i="337"/>
  <c r="H56" i="337"/>
  <c r="F56" i="337"/>
  <c r="D56" i="337"/>
  <c r="Q55" i="337"/>
  <c r="O55" i="337"/>
  <c r="M55" i="337"/>
  <c r="K55" i="337"/>
  <c r="J55" i="337"/>
  <c r="H55" i="337"/>
  <c r="F55" i="337"/>
  <c r="D55" i="337"/>
  <c r="Q54" i="337"/>
  <c r="O54" i="337"/>
  <c r="M54" i="337"/>
  <c r="K54" i="337"/>
  <c r="J54" i="337"/>
  <c r="H54" i="337"/>
  <c r="F54" i="337"/>
  <c r="D54" i="337"/>
  <c r="Q53" i="337"/>
  <c r="O53" i="337"/>
  <c r="M53" i="337"/>
  <c r="K53" i="337"/>
  <c r="J53" i="337"/>
  <c r="H53" i="337"/>
  <c r="F53" i="337"/>
  <c r="D53" i="337"/>
  <c r="AD51" i="337"/>
  <c r="AC51" i="337"/>
  <c r="AA51" i="337"/>
  <c r="Y51" i="337"/>
  <c r="X51" i="337"/>
  <c r="W51" i="337"/>
  <c r="V51" i="337"/>
  <c r="T51" i="337"/>
  <c r="R51" i="337"/>
  <c r="Q51" i="337"/>
  <c r="P51" i="337"/>
  <c r="O51" i="337"/>
  <c r="M51" i="337"/>
  <c r="K51" i="337"/>
  <c r="J51" i="337"/>
  <c r="I51" i="337"/>
  <c r="H51" i="337"/>
  <c r="F51" i="337"/>
  <c r="D51" i="337"/>
  <c r="AD50" i="337"/>
  <c r="AC50" i="337"/>
  <c r="AA50" i="337"/>
  <c r="Y50" i="337"/>
  <c r="X50" i="337"/>
  <c r="W50" i="337"/>
  <c r="V50" i="337"/>
  <c r="T50" i="337"/>
  <c r="R50" i="337"/>
  <c r="Q50" i="337"/>
  <c r="P50" i="337"/>
  <c r="O50" i="337"/>
  <c r="M50" i="337"/>
  <c r="K50" i="337"/>
  <c r="J50" i="337"/>
  <c r="I50" i="337"/>
  <c r="H50" i="337"/>
  <c r="F50" i="337"/>
  <c r="D50" i="337"/>
  <c r="AD49" i="337"/>
  <c r="AC49" i="337"/>
  <c r="AA49" i="337"/>
  <c r="Y49" i="337"/>
  <c r="X49" i="337"/>
  <c r="W49" i="337"/>
  <c r="V49" i="337"/>
  <c r="T49" i="337"/>
  <c r="R49" i="337"/>
  <c r="Q49" i="337"/>
  <c r="P49" i="337"/>
  <c r="O49" i="337"/>
  <c r="M49" i="337"/>
  <c r="K49" i="337"/>
  <c r="J49" i="337"/>
  <c r="I49" i="337"/>
  <c r="H49" i="337"/>
  <c r="F49" i="337"/>
  <c r="D49" i="337"/>
  <c r="AD48" i="337"/>
  <c r="AC48" i="337"/>
  <c r="AA48" i="337"/>
  <c r="Y48" i="337"/>
  <c r="X48" i="337"/>
  <c r="W48" i="337"/>
  <c r="V48" i="337"/>
  <c r="T48" i="337"/>
  <c r="R48" i="337"/>
  <c r="Q48" i="337"/>
  <c r="P48" i="337"/>
  <c r="O48" i="337"/>
  <c r="M48" i="337"/>
  <c r="K48" i="337"/>
  <c r="J48" i="337"/>
  <c r="I48" i="337"/>
  <c r="H48" i="337"/>
  <c r="F48" i="337"/>
  <c r="D48" i="337"/>
  <c r="AD47" i="337"/>
  <c r="AC47" i="337"/>
  <c r="AA47" i="337"/>
  <c r="Y47" i="337"/>
  <c r="X47" i="337"/>
  <c r="W47" i="337"/>
  <c r="V47" i="337"/>
  <c r="T47" i="337"/>
  <c r="R47" i="337"/>
  <c r="Q47" i="337"/>
  <c r="P47" i="337"/>
  <c r="O47" i="337"/>
  <c r="M47" i="337"/>
  <c r="K47" i="337"/>
  <c r="J47" i="337"/>
  <c r="I47" i="337"/>
  <c r="H47" i="337"/>
  <c r="F47" i="337"/>
  <c r="D47" i="337"/>
  <c r="AD46" i="337"/>
  <c r="AC46" i="337"/>
  <c r="AA46" i="337"/>
  <c r="Y46" i="337"/>
  <c r="X46" i="337"/>
  <c r="W46" i="337"/>
  <c r="V46" i="337"/>
  <c r="T46" i="337"/>
  <c r="R46" i="337"/>
  <c r="Q46" i="337"/>
  <c r="P46" i="337"/>
  <c r="O46" i="337"/>
  <c r="M46" i="337"/>
  <c r="K46" i="337"/>
  <c r="J46" i="337"/>
  <c r="I46" i="337"/>
  <c r="H46" i="337"/>
  <c r="F46" i="337"/>
  <c r="D46" i="337"/>
  <c r="AD45" i="337"/>
  <c r="AC45" i="337"/>
  <c r="AA45" i="337"/>
  <c r="Y45" i="337"/>
  <c r="X45" i="337"/>
  <c r="W45" i="337"/>
  <c r="V45" i="337"/>
  <c r="T45" i="337"/>
  <c r="R45" i="337"/>
  <c r="Q45" i="337"/>
  <c r="P45" i="337"/>
  <c r="O45" i="337"/>
  <c r="M45" i="337"/>
  <c r="K45" i="337"/>
  <c r="J45" i="337"/>
  <c r="I45" i="337"/>
  <c r="H45" i="337"/>
  <c r="F45" i="337"/>
  <c r="D45" i="337"/>
  <c r="AD44" i="337"/>
  <c r="AC44" i="337"/>
  <c r="AA44" i="337"/>
  <c r="Y44" i="337"/>
  <c r="X44" i="337"/>
  <c r="W44" i="337"/>
  <c r="V44" i="337"/>
  <c r="T44" i="337"/>
  <c r="R44" i="337"/>
  <c r="Q44" i="337"/>
  <c r="P44" i="337"/>
  <c r="O44" i="337"/>
  <c r="M44" i="337"/>
  <c r="K44" i="337"/>
  <c r="J44" i="337"/>
  <c r="I44" i="337"/>
  <c r="H44" i="337"/>
  <c r="F44" i="337"/>
  <c r="D44" i="337"/>
  <c r="AD43" i="337"/>
  <c r="AC43" i="337"/>
  <c r="AA43" i="337"/>
  <c r="Y43" i="337"/>
  <c r="X43" i="337"/>
  <c r="V43" i="337"/>
  <c r="T43" i="337"/>
  <c r="R43" i="337"/>
  <c r="Q43" i="337"/>
  <c r="O43" i="337"/>
  <c r="M43" i="337"/>
  <c r="K43" i="337"/>
  <c r="J43" i="337"/>
  <c r="H43" i="337"/>
  <c r="F43" i="337"/>
  <c r="D43" i="337"/>
  <c r="AD42" i="337"/>
  <c r="AC42" i="337"/>
  <c r="AA42" i="337"/>
  <c r="Y42" i="337"/>
  <c r="X42" i="337"/>
  <c r="W42" i="337"/>
  <c r="V42" i="337"/>
  <c r="T42" i="337"/>
  <c r="R42" i="337"/>
  <c r="Q42" i="337"/>
  <c r="P42" i="337"/>
  <c r="O42" i="337"/>
  <c r="M42" i="337"/>
  <c r="K42" i="337"/>
  <c r="J42" i="337"/>
  <c r="I42" i="337"/>
  <c r="H42" i="337"/>
  <c r="F42" i="337"/>
  <c r="D42" i="337"/>
  <c r="AD41" i="337"/>
  <c r="AC41" i="337"/>
  <c r="AA41" i="337"/>
  <c r="Y41" i="337"/>
  <c r="X41" i="337"/>
  <c r="W41" i="337"/>
  <c r="V41" i="337"/>
  <c r="T41" i="337"/>
  <c r="R41" i="337"/>
  <c r="Q41" i="337"/>
  <c r="P41" i="337"/>
  <c r="O41" i="337"/>
  <c r="M41" i="337"/>
  <c r="K41" i="337"/>
  <c r="J41" i="337"/>
  <c r="I41" i="337"/>
  <c r="H41" i="337"/>
  <c r="F41" i="337"/>
  <c r="D41" i="337"/>
  <c r="AD40" i="337"/>
  <c r="AC40" i="337"/>
  <c r="AA40" i="337"/>
  <c r="Y40" i="337"/>
  <c r="X40" i="337"/>
  <c r="W40" i="337"/>
  <c r="V40" i="337"/>
  <c r="T40" i="337"/>
  <c r="R40" i="337"/>
  <c r="Q40" i="337"/>
  <c r="P40" i="337"/>
  <c r="O40" i="337"/>
  <c r="M40" i="337"/>
  <c r="K40" i="337"/>
  <c r="J40" i="337"/>
  <c r="I40" i="337"/>
  <c r="H40" i="337"/>
  <c r="F40" i="337"/>
  <c r="D40" i="337"/>
  <c r="AD39" i="337"/>
  <c r="AC39" i="337"/>
  <c r="AA39" i="337"/>
  <c r="Y39" i="337"/>
  <c r="X39" i="337"/>
  <c r="W39" i="337"/>
  <c r="V39" i="337"/>
  <c r="T39" i="337"/>
  <c r="R39" i="337"/>
  <c r="Q39" i="337"/>
  <c r="P39" i="337"/>
  <c r="O39" i="337"/>
  <c r="M39" i="337"/>
  <c r="K39" i="337"/>
  <c r="J39" i="337"/>
  <c r="I39" i="337"/>
  <c r="H39" i="337"/>
  <c r="F39" i="337"/>
  <c r="D39" i="337"/>
  <c r="AD38" i="337"/>
  <c r="AC38" i="337"/>
  <c r="AA38" i="337"/>
  <c r="Y38" i="337"/>
  <c r="X38" i="337"/>
  <c r="W38" i="337"/>
  <c r="V38" i="337"/>
  <c r="T38" i="337"/>
  <c r="R38" i="337"/>
  <c r="Q38" i="337"/>
  <c r="P38" i="337"/>
  <c r="O38" i="337"/>
  <c r="M38" i="337"/>
  <c r="K38" i="337"/>
  <c r="J38" i="337"/>
  <c r="I38" i="337"/>
  <c r="H38" i="337"/>
  <c r="F38" i="337"/>
  <c r="D38" i="337"/>
  <c r="AD37" i="337"/>
  <c r="AC37" i="337"/>
  <c r="AA37" i="337"/>
  <c r="Y37" i="337"/>
  <c r="X37" i="337"/>
  <c r="W37" i="337"/>
  <c r="V37" i="337"/>
  <c r="T37" i="337"/>
  <c r="R37" i="337"/>
  <c r="Q37" i="337"/>
  <c r="P37" i="337"/>
  <c r="O37" i="337"/>
  <c r="M37" i="337"/>
  <c r="K37" i="337"/>
  <c r="J37" i="337"/>
  <c r="I37" i="337"/>
  <c r="H37" i="337"/>
  <c r="F37" i="337"/>
  <c r="D37" i="337"/>
  <c r="AD36" i="337"/>
  <c r="AC36" i="337"/>
  <c r="AA36" i="337"/>
  <c r="Y36" i="337"/>
  <c r="X36" i="337"/>
  <c r="W36" i="337"/>
  <c r="V36" i="337"/>
  <c r="T36" i="337"/>
  <c r="R36" i="337"/>
  <c r="Q36" i="337"/>
  <c r="P36" i="337"/>
  <c r="O36" i="337"/>
  <c r="M36" i="337"/>
  <c r="K36" i="337"/>
  <c r="J36" i="337"/>
  <c r="I36" i="337"/>
  <c r="H36" i="337"/>
  <c r="F36" i="337"/>
  <c r="D36" i="337"/>
  <c r="AD35" i="337"/>
  <c r="AC35" i="337"/>
  <c r="AA35" i="337"/>
  <c r="Y35" i="337"/>
  <c r="X35" i="337"/>
  <c r="W35" i="337"/>
  <c r="V35" i="337"/>
  <c r="T35" i="337"/>
  <c r="R35" i="337"/>
  <c r="Q35" i="337"/>
  <c r="P35" i="337"/>
  <c r="O35" i="337"/>
  <c r="M35" i="337"/>
  <c r="K35" i="337"/>
  <c r="J35" i="337"/>
  <c r="I35" i="337"/>
  <c r="H35" i="337"/>
  <c r="F35" i="337"/>
  <c r="D35" i="337"/>
  <c r="AD34" i="337"/>
  <c r="AC34" i="337"/>
  <c r="AA34" i="337"/>
  <c r="Y34" i="337"/>
  <c r="X34" i="337"/>
  <c r="W34" i="337"/>
  <c r="V34" i="337"/>
  <c r="T34" i="337"/>
  <c r="R34" i="337"/>
  <c r="Q34" i="337"/>
  <c r="P34" i="337"/>
  <c r="O34" i="337"/>
  <c r="M34" i="337"/>
  <c r="K34" i="337"/>
  <c r="J34" i="337"/>
  <c r="I34" i="337"/>
  <c r="H34" i="337"/>
  <c r="F34" i="337"/>
  <c r="D34" i="337"/>
  <c r="AD33" i="337"/>
  <c r="AC33" i="337"/>
  <c r="AA33" i="337"/>
  <c r="Y33" i="337"/>
  <c r="X33" i="337"/>
  <c r="W33" i="337"/>
  <c r="V33" i="337"/>
  <c r="T33" i="337"/>
  <c r="R33" i="337"/>
  <c r="Q33" i="337"/>
  <c r="P33" i="337"/>
  <c r="O33" i="337"/>
  <c r="M33" i="337"/>
  <c r="K33" i="337"/>
  <c r="J33" i="337"/>
  <c r="I33" i="337"/>
  <c r="H33" i="337"/>
  <c r="F33" i="337"/>
  <c r="D33" i="337"/>
  <c r="AD32" i="337"/>
  <c r="AC32" i="337"/>
  <c r="AA32" i="337"/>
  <c r="Y32" i="337"/>
  <c r="X32" i="337"/>
  <c r="W32" i="337"/>
  <c r="V32" i="337"/>
  <c r="T32" i="337"/>
  <c r="R32" i="337"/>
  <c r="Q32" i="337"/>
  <c r="P32" i="337"/>
  <c r="O32" i="337"/>
  <c r="M32" i="337"/>
  <c r="K32" i="337"/>
  <c r="J32" i="337"/>
  <c r="I32" i="337"/>
  <c r="H32" i="337"/>
  <c r="F32" i="337"/>
  <c r="D32" i="337"/>
  <c r="AD31" i="337"/>
  <c r="AC31" i="337"/>
  <c r="AA31" i="337"/>
  <c r="Y31" i="337"/>
  <c r="X31" i="337"/>
  <c r="W31" i="337"/>
  <c r="V31" i="337"/>
  <c r="T31" i="337"/>
  <c r="R31" i="337"/>
  <c r="Q31" i="337"/>
  <c r="P31" i="337"/>
  <c r="O31" i="337"/>
  <c r="M31" i="337"/>
  <c r="K31" i="337"/>
  <c r="J31" i="337"/>
  <c r="I31" i="337"/>
  <c r="H31" i="337"/>
  <c r="F31" i="337"/>
  <c r="D31" i="337"/>
  <c r="AD30" i="337"/>
  <c r="AC30" i="337"/>
  <c r="AA30" i="337"/>
  <c r="Y30" i="337"/>
  <c r="X30" i="337"/>
  <c r="W30" i="337"/>
  <c r="V30" i="337"/>
  <c r="T30" i="337"/>
  <c r="R30" i="337"/>
  <c r="Q30" i="337"/>
  <c r="P30" i="337"/>
  <c r="O30" i="337"/>
  <c r="M30" i="337"/>
  <c r="K30" i="337"/>
  <c r="J30" i="337"/>
  <c r="I30" i="337"/>
  <c r="H30" i="337"/>
  <c r="F30" i="337"/>
  <c r="D30" i="337"/>
  <c r="AD29" i="337"/>
  <c r="AC29" i="337"/>
  <c r="AA29" i="337"/>
  <c r="Y29" i="337"/>
  <c r="X29" i="337"/>
  <c r="W29" i="337"/>
  <c r="V29" i="337"/>
  <c r="T29" i="337"/>
  <c r="R29" i="337"/>
  <c r="Q29" i="337"/>
  <c r="P29" i="337"/>
  <c r="O29" i="337"/>
  <c r="M29" i="337"/>
  <c r="K29" i="337"/>
  <c r="J29" i="337"/>
  <c r="I29" i="337"/>
  <c r="H29" i="337"/>
  <c r="F29" i="337"/>
  <c r="D29" i="337"/>
  <c r="AD28" i="337"/>
  <c r="AC28" i="337"/>
  <c r="AA28" i="337"/>
  <c r="Y28" i="337"/>
  <c r="X28" i="337"/>
  <c r="W28" i="337"/>
  <c r="V28" i="337"/>
  <c r="T28" i="337"/>
  <c r="R28" i="337"/>
  <c r="Q28" i="337"/>
  <c r="P28" i="337"/>
  <c r="O28" i="337"/>
  <c r="M28" i="337"/>
  <c r="K28" i="337"/>
  <c r="J28" i="337"/>
  <c r="I28" i="337"/>
  <c r="H28" i="337"/>
  <c r="F28" i="337"/>
  <c r="D28" i="337"/>
  <c r="AE27" i="337"/>
  <c r="AD27" i="337"/>
  <c r="AC27" i="337"/>
  <c r="AA27" i="337"/>
  <c r="Y27" i="337"/>
  <c r="X27" i="337"/>
  <c r="W27" i="337"/>
  <c r="V27" i="337"/>
  <c r="T27" i="337"/>
  <c r="R27" i="337"/>
  <c r="Q27" i="337"/>
  <c r="P27" i="337"/>
  <c r="O27" i="337"/>
  <c r="M27" i="337"/>
  <c r="K27" i="337"/>
  <c r="J27" i="337"/>
  <c r="I27" i="337"/>
  <c r="H27" i="337"/>
  <c r="F27" i="337"/>
  <c r="D27" i="337"/>
  <c r="C16" i="337"/>
  <c r="C14" i="337"/>
  <c r="C13" i="337"/>
  <c r="B3" i="337"/>
  <c r="C2" i="337"/>
  <c r="C1" i="338" a="1"/>
  <c r="AH51" i="345" l="1"/>
  <c r="AH52" i="341"/>
  <c r="M54" i="346"/>
  <c r="AA34" i="346"/>
  <c r="AD34" i="346" s="1"/>
  <c r="T40" i="346"/>
  <c r="R37" i="345"/>
  <c r="M43" i="346"/>
  <c r="T38" i="345"/>
  <c r="AA39" i="348"/>
  <c r="AD39" i="348" s="1"/>
  <c r="M62" i="345"/>
  <c r="AH28" i="346"/>
  <c r="V60" i="341"/>
  <c r="T29" i="346"/>
  <c r="M55" i="346"/>
  <c r="AH65" i="348"/>
  <c r="AA56" i="346"/>
  <c r="AD56" i="346" s="1"/>
  <c r="AG42" i="346"/>
  <c r="AA46" i="341"/>
  <c r="AD46" i="341" s="1"/>
  <c r="S37" i="345"/>
  <c r="Q53" i="346"/>
  <c r="AN42" i="346"/>
  <c r="R53" i="346"/>
  <c r="T45" i="346"/>
  <c r="AH74" i="348"/>
  <c r="AF48" i="348"/>
  <c r="AH36" i="346"/>
  <c r="AH38" i="341"/>
  <c r="O42" i="346"/>
  <c r="X29" i="345"/>
  <c r="AA50" i="345"/>
  <c r="AD50" i="345" s="1"/>
  <c r="AH32" i="346"/>
  <c r="AA42" i="346"/>
  <c r="AD42" i="346" s="1"/>
  <c r="AM46" i="345"/>
  <c r="R27" i="346"/>
  <c r="AN48" i="346"/>
  <c r="AM55" i="348"/>
  <c r="AH60" i="341"/>
  <c r="AJ28" i="345"/>
  <c r="AM29" i="345"/>
  <c r="AK51" i="345"/>
  <c r="AJ32" i="346"/>
  <c r="T36" i="346"/>
  <c r="AM36" i="346"/>
  <c r="Z45" i="346"/>
  <c r="AM55" i="346"/>
  <c r="AN55" i="348"/>
  <c r="Z54" i="341"/>
  <c r="AM51" i="345"/>
  <c r="AL32" i="346"/>
  <c r="R38" i="346"/>
  <c r="R50" i="346"/>
  <c r="AN55" i="346"/>
  <c r="AM39" i="345"/>
  <c r="AN51" i="345"/>
  <c r="M65" i="345"/>
  <c r="AG28" i="346"/>
  <c r="Y29" i="346"/>
  <c r="R34" i="346"/>
  <c r="S38" i="346"/>
  <c r="Y40" i="346"/>
  <c r="AF41" i="345"/>
  <c r="AJ37" i="345"/>
  <c r="AG43" i="345"/>
  <c r="Y36" i="346"/>
  <c r="Z40" i="346"/>
  <c r="AL48" i="346"/>
  <c r="AL37" i="345"/>
  <c r="M27" i="346"/>
  <c r="Z36" i="346"/>
  <c r="AA49" i="346"/>
  <c r="AD49" i="346" s="1"/>
  <c r="AN40" i="348"/>
  <c r="AH44" i="348"/>
  <c r="T52" i="341"/>
  <c r="AH61" i="341"/>
  <c r="AG26" i="345"/>
  <c r="AH27" i="345"/>
  <c r="AA37" i="345"/>
  <c r="AD37" i="345" s="1"/>
  <c r="AE41" i="345"/>
  <c r="AF43" i="345"/>
  <c r="AN45" i="345"/>
  <c r="AN46" i="345"/>
  <c r="T55" i="345"/>
  <c r="M63" i="345"/>
  <c r="AK27" i="346"/>
  <c r="AE28" i="346"/>
  <c r="AH43" i="346"/>
  <c r="M51" i="346"/>
  <c r="Y56" i="346"/>
  <c r="AA40" i="348"/>
  <c r="AD40" i="348" s="1"/>
  <c r="S46" i="341"/>
  <c r="AK28" i="345"/>
  <c r="X38" i="345"/>
  <c r="M41" i="345"/>
  <c r="AH41" i="345"/>
  <c r="AN35" i="346"/>
  <c r="AF57" i="346"/>
  <c r="AE74" i="348"/>
  <c r="X52" i="341"/>
  <c r="AM28" i="345"/>
  <c r="S32" i="345"/>
  <c r="S33" i="345"/>
  <c r="T27" i="346"/>
  <c r="M31" i="346"/>
  <c r="AM32" i="346"/>
  <c r="S41" i="346"/>
  <c r="AH48" i="346"/>
  <c r="Y52" i="346"/>
  <c r="T53" i="346"/>
  <c r="O55" i="346"/>
  <c r="AG57" i="346"/>
  <c r="O51" i="348"/>
  <c r="O53" i="348"/>
  <c r="AG74" i="348"/>
  <c r="AM40" i="348"/>
  <c r="AH34" i="341"/>
  <c r="T27" i="345"/>
  <c r="T32" i="345"/>
  <c r="T28" i="346"/>
  <c r="AF37" i="346"/>
  <c r="Y49" i="346"/>
  <c r="Z52" i="346"/>
  <c r="M57" i="346"/>
  <c r="AN60" i="348"/>
  <c r="AE65" i="348"/>
  <c r="M41" i="348"/>
  <c r="X62" i="341"/>
  <c r="AE26" i="345"/>
  <c r="R30" i="345"/>
  <c r="AA43" i="345"/>
  <c r="AD43" i="345" s="1"/>
  <c r="Q33" i="346"/>
  <c r="S34" i="346"/>
  <c r="AN36" i="346"/>
  <c r="M38" i="346"/>
  <c r="AH38" i="346"/>
  <c r="AM39" i="346"/>
  <c r="AA45" i="346"/>
  <c r="AD45" i="346" s="1"/>
  <c r="AM48" i="346"/>
  <c r="AH50" i="346"/>
  <c r="Z53" i="346"/>
  <c r="AA54" i="346"/>
  <c r="AD54" i="346" s="1"/>
  <c r="AG58" i="348"/>
  <c r="X60" i="341"/>
  <c r="AF26" i="345"/>
  <c r="AH28" i="345"/>
  <c r="AJ45" i="345"/>
  <c r="AN39" i="346"/>
  <c r="X56" i="346"/>
  <c r="AF43" i="348"/>
  <c r="AC48" i="348"/>
  <c r="C67" i="337"/>
  <c r="O27" i="345"/>
  <c r="O35" i="345"/>
  <c r="AL39" i="345"/>
  <c r="O48" i="345"/>
  <c r="T51" i="345"/>
  <c r="AJ57" i="345"/>
  <c r="AA29" i="346"/>
  <c r="AD29" i="346" s="1"/>
  <c r="AH31" i="346"/>
  <c r="M35" i="346"/>
  <c r="AK35" i="346"/>
  <c r="AC37" i="346"/>
  <c r="V49" i="346"/>
  <c r="AN56" i="346"/>
  <c r="AA58" i="346"/>
  <c r="AD58" i="346" s="1"/>
  <c r="T51" i="348"/>
  <c r="M61" i="348"/>
  <c r="M65" i="348"/>
  <c r="AA41" i="348"/>
  <c r="AD41" i="348" s="1"/>
  <c r="AL45" i="348"/>
  <c r="Q49" i="348"/>
  <c r="O38" i="345"/>
  <c r="V42" i="345"/>
  <c r="AG29" i="346"/>
  <c r="AC58" i="346"/>
  <c r="AJ45" i="348"/>
  <c r="AE34" i="345"/>
  <c r="AM50" i="348"/>
  <c r="AL53" i="341"/>
  <c r="AN28" i="345"/>
  <c r="AE29" i="345"/>
  <c r="AL31" i="345"/>
  <c r="AK36" i="345"/>
  <c r="Q40" i="345"/>
  <c r="Q41" i="345"/>
  <c r="AC50" i="345"/>
  <c r="AN60" i="345"/>
  <c r="AL28" i="346"/>
  <c r="V29" i="346"/>
  <c r="AL31" i="346"/>
  <c r="Z32" i="346"/>
  <c r="AN32" i="346"/>
  <c r="AG33" i="346"/>
  <c r="S37" i="346"/>
  <c r="Z38" i="346"/>
  <c r="O44" i="346"/>
  <c r="R49" i="346"/>
  <c r="AE56" i="346"/>
  <c r="S57" i="346"/>
  <c r="AK58" i="346"/>
  <c r="AC29" i="348"/>
  <c r="AN50" i="348"/>
  <c r="AC64" i="348"/>
  <c r="Q65" i="348"/>
  <c r="V69" i="348"/>
  <c r="AE40" i="348"/>
  <c r="AM45" i="348"/>
  <c r="AJ31" i="346"/>
  <c r="AE40" i="346"/>
  <c r="AC48" i="346"/>
  <c r="AM51" i="346"/>
  <c r="O65" i="348"/>
  <c r="AC41" i="348"/>
  <c r="AK42" i="348"/>
  <c r="AM39" i="341"/>
  <c r="AN59" i="341"/>
  <c r="AJ28" i="346"/>
  <c r="O45" i="346"/>
  <c r="AC56" i="346"/>
  <c r="Z53" i="348"/>
  <c r="AL42" i="348"/>
  <c r="C30" i="337"/>
  <c r="C33" i="337"/>
  <c r="C38" i="337"/>
  <c r="C50" i="337"/>
  <c r="AN53" i="341"/>
  <c r="AM26" i="345"/>
  <c r="AM31" i="345"/>
  <c r="AJ33" i="345"/>
  <c r="AJ34" i="345"/>
  <c r="AL36" i="345"/>
  <c r="T41" i="345"/>
  <c r="AJ41" i="345"/>
  <c r="AF42" i="345"/>
  <c r="AA44" i="345"/>
  <c r="AD44" i="345" s="1"/>
  <c r="AH45" i="345"/>
  <c r="AC48" i="345"/>
  <c r="S63" i="345"/>
  <c r="R64" i="345"/>
  <c r="AM28" i="346"/>
  <c r="AM31" i="346"/>
  <c r="AJ36" i="346"/>
  <c r="AJ40" i="346"/>
  <c r="AE42" i="346"/>
  <c r="S43" i="346"/>
  <c r="R45" i="346"/>
  <c r="S49" i="346"/>
  <c r="X53" i="346"/>
  <c r="AK55" i="346"/>
  <c r="V56" i="346"/>
  <c r="AF56" i="346"/>
  <c r="T57" i="346"/>
  <c r="AC53" i="348"/>
  <c r="AC55" i="348"/>
  <c r="X58" i="348"/>
  <c r="AC60" i="348"/>
  <c r="AM62" i="348"/>
  <c r="AE64" i="348"/>
  <c r="R65" i="348"/>
  <c r="M66" i="348"/>
  <c r="M75" i="348"/>
  <c r="AF40" i="348"/>
  <c r="S44" i="348"/>
  <c r="AK34" i="341"/>
  <c r="AC29" i="345"/>
  <c r="AK31" i="346"/>
  <c r="Y32" i="346"/>
  <c r="AF33" i="346"/>
  <c r="Q37" i="346"/>
  <c r="AN37" i="346"/>
  <c r="AF40" i="346"/>
  <c r="AE48" i="346"/>
  <c r="Z49" i="346"/>
  <c r="O51" i="346"/>
  <c r="AN51" i="346"/>
  <c r="AE52" i="346"/>
  <c r="V58" i="348"/>
  <c r="C65" i="337"/>
  <c r="AD49" i="343"/>
  <c r="AD59" i="343"/>
  <c r="AH31" i="341"/>
  <c r="AN26" i="345"/>
  <c r="AG27" i="345"/>
  <c r="AC28" i="345"/>
  <c r="AK34" i="345"/>
  <c r="AG42" i="345"/>
  <c r="AH48" i="345"/>
  <c r="AJ51" i="345"/>
  <c r="AH58" i="345"/>
  <c r="T63" i="345"/>
  <c r="O27" i="346"/>
  <c r="AJ27" i="346"/>
  <c r="AN28" i="346"/>
  <c r="X29" i="346"/>
  <c r="AG32" i="346"/>
  <c r="M34" i="346"/>
  <c r="AH35" i="346"/>
  <c r="V36" i="346"/>
  <c r="AL36" i="346"/>
  <c r="O38" i="346"/>
  <c r="AC38" i="346"/>
  <c r="X40" i="346"/>
  <c r="AL40" i="346"/>
  <c r="AF42" i="346"/>
  <c r="S45" i="346"/>
  <c r="O47" i="346"/>
  <c r="AK48" i="346"/>
  <c r="T49" i="346"/>
  <c r="AG49" i="346"/>
  <c r="AC50" i="346"/>
  <c r="O53" i="346"/>
  <c r="Y53" i="346"/>
  <c r="R54" i="346"/>
  <c r="AL55" i="346"/>
  <c r="AN62" i="348"/>
  <c r="R39" i="348"/>
  <c r="AG40" i="348"/>
  <c r="T44" i="348"/>
  <c r="AD40" i="343"/>
  <c r="AD44" i="343"/>
  <c r="AD48" i="343"/>
  <c r="M63" i="348"/>
  <c r="S39" i="348"/>
  <c r="AH40" i="348"/>
  <c r="AE54" i="344"/>
  <c r="AA57" i="344"/>
  <c r="T51" i="344"/>
  <c r="T60" i="344"/>
  <c r="AC54" i="344"/>
  <c r="M53" i="344"/>
  <c r="T52" i="344"/>
  <c r="AF54" i="344"/>
  <c r="M56" i="344"/>
  <c r="AA59" i="344"/>
  <c r="T55" i="344"/>
  <c r="AG60" i="344"/>
  <c r="AF51" i="344"/>
  <c r="AL42" i="344"/>
  <c r="AH51" i="344"/>
  <c r="M54" i="344"/>
  <c r="AC57" i="344"/>
  <c r="Z75" i="344"/>
  <c r="AN55" i="344"/>
  <c r="AL62" i="344"/>
  <c r="S55" i="344"/>
  <c r="O29" i="347"/>
  <c r="R29" i="347"/>
  <c r="V28" i="347"/>
  <c r="Y28" i="347"/>
  <c r="T38" i="347"/>
  <c r="Y38" i="347"/>
  <c r="AA28" i="347"/>
  <c r="AH27" i="347"/>
  <c r="A35" i="347"/>
  <c r="A36" i="347" s="1"/>
  <c r="A37" i="347" s="1"/>
  <c r="A38" i="347" s="1"/>
  <c r="A39" i="347" s="1"/>
  <c r="A43" i="347" s="1"/>
  <c r="A44" i="347" s="1"/>
  <c r="A45" i="347" s="1"/>
  <c r="A46" i="347" s="1"/>
  <c r="A47" i="347" s="1"/>
  <c r="A51" i="347" s="1"/>
  <c r="A52" i="347" s="1"/>
  <c r="A53" i="347" s="1"/>
  <c r="AF39" i="347"/>
  <c r="AL31" i="347"/>
  <c r="AG28" i="347"/>
  <c r="O39" i="347"/>
  <c r="T30" i="347"/>
  <c r="V38" i="347"/>
  <c r="AN28" i="347"/>
  <c r="AM30" i="347"/>
  <c r="S29" i="347"/>
  <c r="S30" i="347"/>
  <c r="AH38" i="347"/>
  <c r="AG29" i="347"/>
  <c r="Y27" i="347"/>
  <c r="T28" i="347"/>
  <c r="AF28" i="347"/>
  <c r="AE31" i="347"/>
  <c r="S39" i="347"/>
  <c r="X28" i="347"/>
  <c r="M39" i="347"/>
  <c r="X39" i="347"/>
  <c r="M29" i="347"/>
  <c r="AA31" i="347"/>
  <c r="V27" i="347"/>
  <c r="AE28" i="347"/>
  <c r="Q29" i="347"/>
  <c r="AC31" i="347"/>
  <c r="Q39" i="347"/>
  <c r="AA27" i="347"/>
  <c r="O28" i="347"/>
  <c r="AH29" i="347"/>
  <c r="AM31" i="347"/>
  <c r="AA38" i="347"/>
  <c r="Y39" i="347"/>
  <c r="AN39" i="347"/>
  <c r="AN31" i="347"/>
  <c r="Z39" i="347"/>
  <c r="AC27" i="347"/>
  <c r="AL27" i="347"/>
  <c r="Q28" i="347"/>
  <c r="Z28" i="347"/>
  <c r="M30" i="347"/>
  <c r="V31" i="347"/>
  <c r="AF31" i="347"/>
  <c r="AC38" i="347"/>
  <c r="AL38" i="347"/>
  <c r="AA39" i="347"/>
  <c r="AM27" i="347"/>
  <c r="R28" i="347"/>
  <c r="Z29" i="347"/>
  <c r="AM38" i="347"/>
  <c r="AE27" i="347"/>
  <c r="AN27" i="347"/>
  <c r="S28" i="347"/>
  <c r="AA29" i="347"/>
  <c r="O30" i="347"/>
  <c r="AJ30" i="347"/>
  <c r="Y31" i="347"/>
  <c r="AH31" i="347"/>
  <c r="AE38" i="347"/>
  <c r="AN38" i="347"/>
  <c r="T39" i="347"/>
  <c r="AE39" i="347"/>
  <c r="AF27" i="347"/>
  <c r="AF38" i="347"/>
  <c r="AC29" i="347"/>
  <c r="AG39" i="347"/>
  <c r="AN69" i="348"/>
  <c r="Q50" i="348"/>
  <c r="AK52" i="348"/>
  <c r="AF64" i="348"/>
  <c r="AG67" i="348"/>
  <c r="AJ74" i="348"/>
  <c r="V40" i="348"/>
  <c r="O43" i="348"/>
  <c r="AL43" i="348"/>
  <c r="AN46" i="348"/>
  <c r="AE48" i="348"/>
  <c r="AE67" i="348"/>
  <c r="AM74" i="348"/>
  <c r="AM43" i="348"/>
  <c r="Y44" i="348"/>
  <c r="AF53" i="348"/>
  <c r="AH58" i="348"/>
  <c r="AE60" i="348"/>
  <c r="AC62" i="348"/>
  <c r="R63" i="348"/>
  <c r="M39" i="348"/>
  <c r="Q41" i="348"/>
  <c r="AF41" i="348"/>
  <c r="AH48" i="348"/>
  <c r="AA49" i="348"/>
  <c r="AD49" i="348" s="1"/>
  <c r="X50" i="348"/>
  <c r="AK73" i="348"/>
  <c r="AK40" i="348"/>
  <c r="R41" i="348"/>
  <c r="AG41" i="348"/>
  <c r="AE55" i="348"/>
  <c r="V56" i="348"/>
  <c r="AM60" i="348"/>
  <c r="AL62" i="348"/>
  <c r="AC65" i="348"/>
  <c r="T66" i="348"/>
  <c r="AA70" i="348"/>
  <c r="AD70" i="348" s="1"/>
  <c r="AM73" i="348"/>
  <c r="AF74" i="348"/>
  <c r="O39" i="348"/>
  <c r="AL40" i="348"/>
  <c r="S41" i="348"/>
  <c r="AH41" i="348"/>
  <c r="AJ42" i="348"/>
  <c r="AA43" i="348"/>
  <c r="AD43" i="348" s="1"/>
  <c r="R44" i="348"/>
  <c r="AK45" i="348"/>
  <c r="AG46" i="348"/>
  <c r="AA48" i="348"/>
  <c r="AD48" i="348" s="1"/>
  <c r="AN48" i="348"/>
  <c r="AF49" i="348"/>
  <c r="AG56" i="348"/>
  <c r="AL46" i="348"/>
  <c r="M59" i="348"/>
  <c r="AA63" i="348"/>
  <c r="AD63" i="348" s="1"/>
  <c r="AH46" i="348"/>
  <c r="AA47" i="348"/>
  <c r="AD47" i="348" s="1"/>
  <c r="R47" i="348"/>
  <c r="V48" i="348"/>
  <c r="X49" i="348"/>
  <c r="Y49" i="348"/>
  <c r="Z49" i="348"/>
  <c r="M47" i="348"/>
  <c r="V43" i="348"/>
  <c r="M46" i="348"/>
  <c r="X43" i="348"/>
  <c r="Y43" i="348"/>
  <c r="Q46" i="348"/>
  <c r="Q44" i="348"/>
  <c r="AG43" i="348"/>
  <c r="Z44" i="348"/>
  <c r="R46" i="348"/>
  <c r="AE46" i="348"/>
  <c r="AM46" i="348"/>
  <c r="S47" i="348"/>
  <c r="M49" i="348"/>
  <c r="AG49" i="348"/>
  <c r="T42" i="348"/>
  <c r="AA44" i="348"/>
  <c r="AD44" i="348" s="1"/>
  <c r="T46" i="348"/>
  <c r="AF46" i="348"/>
  <c r="T47" i="348"/>
  <c r="AH49" i="348"/>
  <c r="AC45" i="348"/>
  <c r="Q43" i="348"/>
  <c r="AN43" i="348"/>
  <c r="V44" i="348"/>
  <c r="AE45" i="348"/>
  <c r="X46" i="348"/>
  <c r="O47" i="348"/>
  <c r="AK48" i="348"/>
  <c r="R49" i="348"/>
  <c r="T43" i="348"/>
  <c r="M45" i="348"/>
  <c r="AH45" i="348"/>
  <c r="O46" i="348"/>
  <c r="Y46" i="348"/>
  <c r="AJ46" i="348"/>
  <c r="AL48" i="348"/>
  <c r="S49" i="348"/>
  <c r="AC49" i="348"/>
  <c r="M42" i="348"/>
  <c r="AE43" i="348"/>
  <c r="Z46" i="348"/>
  <c r="AM48" i="348"/>
  <c r="T39" i="348"/>
  <c r="X41" i="348"/>
  <c r="Y41" i="348"/>
  <c r="X40" i="348"/>
  <c r="Z41" i="348"/>
  <c r="AH30" i="348"/>
  <c r="T63" i="348"/>
  <c r="AH64" i="348"/>
  <c r="AA68" i="348"/>
  <c r="AD68" i="348" s="1"/>
  <c r="AA69" i="348"/>
  <c r="AD69" i="348" s="1"/>
  <c r="AE71" i="348"/>
  <c r="Z39" i="348"/>
  <c r="AH39" i="348"/>
  <c r="M40" i="348"/>
  <c r="AN41" i="348"/>
  <c r="S42" i="348"/>
  <c r="AA42" i="348"/>
  <c r="AD42" i="348" s="1"/>
  <c r="AG44" i="348"/>
  <c r="T45" i="348"/>
  <c r="Z47" i="348"/>
  <c r="AH47" i="348"/>
  <c r="M48" i="348"/>
  <c r="AN49" i="348"/>
  <c r="AJ26" i="348"/>
  <c r="AC51" i="348"/>
  <c r="AL64" i="348"/>
  <c r="V67" i="348"/>
  <c r="AC69" i="348"/>
  <c r="AL71" i="348"/>
  <c r="AJ39" i="348"/>
  <c r="O40" i="348"/>
  <c r="AC42" i="348"/>
  <c r="V45" i="348"/>
  <c r="AJ47" i="348"/>
  <c r="O48" i="348"/>
  <c r="AM26" i="348"/>
  <c r="AK27" i="348"/>
  <c r="AK38" i="348"/>
  <c r="Q51" i="348"/>
  <c r="AG53" i="348"/>
  <c r="AM57" i="348"/>
  <c r="AM64" i="348"/>
  <c r="O68" i="348"/>
  <c r="AM71" i="348"/>
  <c r="AG72" i="348"/>
  <c r="AC39" i="348"/>
  <c r="AK39" i="348"/>
  <c r="V42" i="348"/>
  <c r="AJ44" i="348"/>
  <c r="O45" i="348"/>
  <c r="AC47" i="348"/>
  <c r="AK47" i="348"/>
  <c r="X48" i="348"/>
  <c r="M27" i="348"/>
  <c r="AN27" i="348"/>
  <c r="AA36" i="348"/>
  <c r="AD36" i="348" s="1"/>
  <c r="AL38" i="348"/>
  <c r="AL50" i="348"/>
  <c r="R51" i="348"/>
  <c r="AJ52" i="348"/>
  <c r="X53" i="348"/>
  <c r="AF58" i="348"/>
  <c r="AN64" i="348"/>
  <c r="AN65" i="348"/>
  <c r="X67" i="348"/>
  <c r="AE69" i="348"/>
  <c r="AN71" i="348"/>
  <c r="AH72" i="348"/>
  <c r="R74" i="348"/>
  <c r="R75" i="348"/>
  <c r="V39" i="348"/>
  <c r="AL39" i="348"/>
  <c r="Q40" i="348"/>
  <c r="Y40" i="348"/>
  <c r="T41" i="348"/>
  <c r="AJ41" i="348"/>
  <c r="O42" i="348"/>
  <c r="AE42" i="348"/>
  <c r="AM42" i="348"/>
  <c r="R43" i="348"/>
  <c r="AH43" i="348"/>
  <c r="M44" i="348"/>
  <c r="AC44" i="348"/>
  <c r="AK44" i="348"/>
  <c r="X45" i="348"/>
  <c r="AF45" i="348"/>
  <c r="AA46" i="348"/>
  <c r="AD46" i="348" s="1"/>
  <c r="V47" i="348"/>
  <c r="AL47" i="348"/>
  <c r="Q48" i="348"/>
  <c r="Y48" i="348"/>
  <c r="T49" i="348"/>
  <c r="AJ49" i="348"/>
  <c r="AM38" i="348"/>
  <c r="S51" i="348"/>
  <c r="Y53" i="348"/>
  <c r="AF69" i="348"/>
  <c r="Z70" i="348"/>
  <c r="S75" i="348"/>
  <c r="AE39" i="348"/>
  <c r="AM39" i="348"/>
  <c r="R40" i="348"/>
  <c r="Z40" i="348"/>
  <c r="AK41" i="348"/>
  <c r="X42" i="348"/>
  <c r="AF42" i="348"/>
  <c r="AN42" i="348"/>
  <c r="S43" i="348"/>
  <c r="AL44" i="348"/>
  <c r="Q45" i="348"/>
  <c r="Y45" i="348"/>
  <c r="AG45" i="348"/>
  <c r="AE47" i="348"/>
  <c r="AM47" i="348"/>
  <c r="R48" i="348"/>
  <c r="Z48" i="348"/>
  <c r="AK49" i="348"/>
  <c r="X39" i="348"/>
  <c r="AF39" i="348"/>
  <c r="AL41" i="348"/>
  <c r="Q42" i="348"/>
  <c r="Y42" i="348"/>
  <c r="AJ43" i="348"/>
  <c r="AE44" i="348"/>
  <c r="AM44" i="348"/>
  <c r="R45" i="348"/>
  <c r="X47" i="348"/>
  <c r="AF47" i="348"/>
  <c r="AL49" i="348"/>
  <c r="AC30" i="348"/>
  <c r="AA53" i="348"/>
  <c r="AD53" i="348" s="1"/>
  <c r="S63" i="348"/>
  <c r="AF67" i="348"/>
  <c r="Z68" i="348"/>
  <c r="AC71" i="348"/>
  <c r="M73" i="348"/>
  <c r="AL73" i="348"/>
  <c r="AN74" i="348"/>
  <c r="AE33" i="348"/>
  <c r="AK35" i="348"/>
  <c r="AC50" i="348"/>
  <c r="O70" i="348"/>
  <c r="AA50" i="348"/>
  <c r="AD50" i="348" s="1"/>
  <c r="T59" i="348"/>
  <c r="T61" i="348"/>
  <c r="M70" i="348"/>
  <c r="T72" i="348"/>
  <c r="T74" i="348"/>
  <c r="V55" i="348"/>
  <c r="O58" i="348"/>
  <c r="AJ30" i="348"/>
  <c r="AA31" i="348"/>
  <c r="AD31" i="348" s="1"/>
  <c r="AE32" i="348"/>
  <c r="AG33" i="348"/>
  <c r="AN34" i="348"/>
  <c r="AM35" i="348"/>
  <c r="AN38" i="348"/>
  <c r="S50" i="348"/>
  <c r="AC52" i="348"/>
  <c r="AL52" i="348"/>
  <c r="Q53" i="348"/>
  <c r="AF55" i="348"/>
  <c r="X56" i="348"/>
  <c r="Y58" i="348"/>
  <c r="AJ58" i="348"/>
  <c r="O59" i="348"/>
  <c r="Z59" i="348"/>
  <c r="AF60" i="348"/>
  <c r="O61" i="348"/>
  <c r="Z61" i="348"/>
  <c r="V62" i="348"/>
  <c r="AE62" i="348"/>
  <c r="AF65" i="348"/>
  <c r="Y67" i="348"/>
  <c r="Q68" i="348"/>
  <c r="X69" i="348"/>
  <c r="AF71" i="348"/>
  <c r="Z75" i="348"/>
  <c r="AK30" i="348"/>
  <c r="AN35" i="348"/>
  <c r="AE50" i="348"/>
  <c r="M52" i="348"/>
  <c r="AM52" i="348"/>
  <c r="R53" i="348"/>
  <c r="X55" i="348"/>
  <c r="AG55" i="348"/>
  <c r="Q56" i="348"/>
  <c r="Y56" i="348"/>
  <c r="AJ57" i="348"/>
  <c r="Q58" i="348"/>
  <c r="Z58" i="348"/>
  <c r="AK58" i="348"/>
  <c r="AA59" i="348"/>
  <c r="AD59" i="348" s="1"/>
  <c r="X60" i="348"/>
  <c r="AG60" i="348"/>
  <c r="AA61" i="348"/>
  <c r="AD61" i="348" s="1"/>
  <c r="AF62" i="348"/>
  <c r="O63" i="348"/>
  <c r="Z63" i="348"/>
  <c r="X65" i="348"/>
  <c r="AG65" i="348"/>
  <c r="S66" i="348"/>
  <c r="AA67" i="348"/>
  <c r="AD67" i="348" s="1"/>
  <c r="AL67" i="348"/>
  <c r="R68" i="348"/>
  <c r="Y69" i="348"/>
  <c r="Q70" i="348"/>
  <c r="X71" i="348"/>
  <c r="AG71" i="348"/>
  <c r="X72" i="348"/>
  <c r="O74" i="348"/>
  <c r="X74" i="348"/>
  <c r="O75" i="348"/>
  <c r="AA75" i="348"/>
  <c r="AD75" i="348" s="1"/>
  <c r="V60" i="348"/>
  <c r="AL30" i="348"/>
  <c r="AF50" i="348"/>
  <c r="AE52" i="348"/>
  <c r="AN52" i="348"/>
  <c r="S53" i="348"/>
  <c r="Y55" i="348"/>
  <c r="R56" i="348"/>
  <c r="Z56" i="348"/>
  <c r="AK57" i="348"/>
  <c r="R58" i="348"/>
  <c r="AL58" i="348"/>
  <c r="Q59" i="348"/>
  <c r="Y60" i="348"/>
  <c r="Q61" i="348"/>
  <c r="X62" i="348"/>
  <c r="AG62" i="348"/>
  <c r="AJ64" i="348"/>
  <c r="Y65" i="348"/>
  <c r="AM67" i="348"/>
  <c r="S68" i="348"/>
  <c r="AL69" i="348"/>
  <c r="R70" i="348"/>
  <c r="Y71" i="348"/>
  <c r="Q72" i="348"/>
  <c r="Y72" i="348"/>
  <c r="Y74" i="348"/>
  <c r="V71" i="348"/>
  <c r="V74" i="348"/>
  <c r="AH26" i="348"/>
  <c r="AA29" i="348"/>
  <c r="AD29" i="348" s="1"/>
  <c r="X30" i="348"/>
  <c r="AN30" i="348"/>
  <c r="AF52" i="348"/>
  <c r="AL55" i="348"/>
  <c r="S56" i="348"/>
  <c r="AA56" i="348"/>
  <c r="AD56" i="348" s="1"/>
  <c r="AL57" i="348"/>
  <c r="AE58" i="348"/>
  <c r="AM58" i="348"/>
  <c r="R59" i="348"/>
  <c r="AL60" i="348"/>
  <c r="R61" i="348"/>
  <c r="Y62" i="348"/>
  <c r="Z65" i="348"/>
  <c r="AN67" i="348"/>
  <c r="T68" i="348"/>
  <c r="AM69" i="348"/>
  <c r="AK71" i="348"/>
  <c r="R72" i="348"/>
  <c r="Z72" i="348"/>
  <c r="AJ73" i="348"/>
  <c r="Q74" i="348"/>
  <c r="AL74" i="348"/>
  <c r="AA28" i="348"/>
  <c r="AD28" i="348" s="1"/>
  <c r="T70" i="348"/>
  <c r="S72" i="348"/>
  <c r="AA72" i="348"/>
  <c r="AD72" i="348" s="1"/>
  <c r="V32" i="348"/>
  <c r="O33" i="348"/>
  <c r="X32" i="348"/>
  <c r="Q33" i="348"/>
  <c r="Y32" i="348"/>
  <c r="R33" i="348"/>
  <c r="S33" i="348"/>
  <c r="T34" i="348"/>
  <c r="T31" i="348"/>
  <c r="T32" i="348"/>
  <c r="AJ32" i="348"/>
  <c r="V38" i="348"/>
  <c r="M26" i="348"/>
  <c r="AE27" i="348"/>
  <c r="AH28" i="348"/>
  <c r="AL29" i="348"/>
  <c r="AL32" i="348"/>
  <c r="AH33" i="348"/>
  <c r="AH34" i="348"/>
  <c r="AE35" i="348"/>
  <c r="AH36" i="348"/>
  <c r="AC37" i="348"/>
  <c r="AF27" i="348"/>
  <c r="R28" i="348"/>
  <c r="AM29" i="348"/>
  <c r="AM32" i="348"/>
  <c r="Q35" i="348"/>
  <c r="AF35" i="348"/>
  <c r="AG37" i="348"/>
  <c r="X38" i="348"/>
  <c r="AK29" i="348"/>
  <c r="AK26" i="348"/>
  <c r="AG27" i="348"/>
  <c r="S28" i="348"/>
  <c r="M29" i="348"/>
  <c r="AF30" i="348"/>
  <c r="AN32" i="348"/>
  <c r="AJ34" i="348"/>
  <c r="R35" i="348"/>
  <c r="AG35" i="348"/>
  <c r="AC27" i="348"/>
  <c r="AC35" i="348"/>
  <c r="T26" i="348"/>
  <c r="AL26" i="348"/>
  <c r="X27" i="348"/>
  <c r="T28" i="348"/>
  <c r="AE29" i="348"/>
  <c r="AG30" i="348"/>
  <c r="AA33" i="348"/>
  <c r="AD33" i="348" s="1"/>
  <c r="AK34" i="348"/>
  <c r="S35" i="348"/>
  <c r="V36" i="348"/>
  <c r="AH38" i="348"/>
  <c r="Y27" i="348"/>
  <c r="AF29" i="348"/>
  <c r="AL34" i="348"/>
  <c r="AJ35" i="348"/>
  <c r="T37" i="348"/>
  <c r="AM27" i="348"/>
  <c r="V30" i="348"/>
  <c r="AF32" i="348"/>
  <c r="AC33" i="348"/>
  <c r="X36" i="348"/>
  <c r="O31" i="348"/>
  <c r="O27" i="348"/>
  <c r="O36" i="348"/>
  <c r="V28" i="348"/>
  <c r="Y30" i="348"/>
  <c r="Q31" i="348"/>
  <c r="V33" i="348"/>
  <c r="Z36" i="348"/>
  <c r="Z38" i="348"/>
  <c r="Q27" i="348"/>
  <c r="Z30" i="348"/>
  <c r="S31" i="348"/>
  <c r="M35" i="348"/>
  <c r="R36" i="348"/>
  <c r="V37" i="348"/>
  <c r="R27" i="348"/>
  <c r="X28" i="348"/>
  <c r="Q30" i="348"/>
  <c r="Y33" i="348"/>
  <c r="X35" i="348"/>
  <c r="S36" i="348"/>
  <c r="Z28" i="348"/>
  <c r="R30" i="348"/>
  <c r="Z33" i="348"/>
  <c r="M34" i="348"/>
  <c r="Y35" i="348"/>
  <c r="T36" i="348"/>
  <c r="Y37" i="348"/>
  <c r="M31" i="348"/>
  <c r="Z37" i="348"/>
  <c r="S38" i="348"/>
  <c r="Q38" i="348"/>
  <c r="M60" i="348"/>
  <c r="S60" i="348"/>
  <c r="R60" i="348"/>
  <c r="Q60" i="348"/>
  <c r="AJ31" i="348"/>
  <c r="O37" i="348"/>
  <c r="V26" i="348"/>
  <c r="AJ28" i="348"/>
  <c r="O29" i="348"/>
  <c r="AC31" i="348"/>
  <c r="AK31" i="348"/>
  <c r="V34" i="348"/>
  <c r="AJ36" i="348"/>
  <c r="AN37" i="348"/>
  <c r="AL37" i="348"/>
  <c r="AA38" i="348"/>
  <c r="AD38" i="348" s="1"/>
  <c r="AG38" i="348"/>
  <c r="AN51" i="348"/>
  <c r="AM51" i="348"/>
  <c r="AL51" i="348"/>
  <c r="T52" i="348"/>
  <c r="Z52" i="348"/>
  <c r="Y52" i="348"/>
  <c r="R54" i="348"/>
  <c r="Q54" i="348"/>
  <c r="O54" i="348"/>
  <c r="AG54" i="348"/>
  <c r="AF54" i="348"/>
  <c r="AE54" i="348"/>
  <c r="M55" i="348"/>
  <c r="S55" i="348"/>
  <c r="R55" i="348"/>
  <c r="S57" i="348"/>
  <c r="R57" i="348"/>
  <c r="Q57" i="348"/>
  <c r="O57" i="348"/>
  <c r="M62" i="348"/>
  <c r="S62" i="348"/>
  <c r="R62" i="348"/>
  <c r="Q62" i="348"/>
  <c r="M67" i="348"/>
  <c r="S67" i="348"/>
  <c r="R67" i="348"/>
  <c r="Q67" i="348"/>
  <c r="T64" i="348"/>
  <c r="Z64" i="348"/>
  <c r="Y64" i="348"/>
  <c r="X64" i="348"/>
  <c r="AC34" i="348"/>
  <c r="AN61" i="348"/>
  <c r="AM61" i="348"/>
  <c r="AL61" i="348"/>
  <c r="AK61" i="348"/>
  <c r="AJ61" i="348"/>
  <c r="O26" i="348"/>
  <c r="AE26" i="348"/>
  <c r="Z27" i="348"/>
  <c r="AH27" i="348"/>
  <c r="M28" i="348"/>
  <c r="AC28" i="348"/>
  <c r="AK28" i="348"/>
  <c r="X29" i="348"/>
  <c r="AN29" i="348"/>
  <c r="S30" i="348"/>
  <c r="AA30" i="348"/>
  <c r="AD30" i="348" s="1"/>
  <c r="V31" i="348"/>
  <c r="AL31" i="348"/>
  <c r="Q32" i="348"/>
  <c r="AG32" i="348"/>
  <c r="T33" i="348"/>
  <c r="AJ33" i="348"/>
  <c r="O34" i="348"/>
  <c r="AE34" i="348"/>
  <c r="Z35" i="348"/>
  <c r="AH35" i="348"/>
  <c r="M36" i="348"/>
  <c r="AC36" i="348"/>
  <c r="AL36" i="348"/>
  <c r="Q37" i="348"/>
  <c r="AJ37" i="348"/>
  <c r="R38" i="348"/>
  <c r="AC38" i="348"/>
  <c r="T50" i="348"/>
  <c r="Z50" i="348"/>
  <c r="Y51" i="348"/>
  <c r="X51" i="348"/>
  <c r="V51" i="348"/>
  <c r="AJ51" i="348"/>
  <c r="V52" i="348"/>
  <c r="AC54" i="348"/>
  <c r="O55" i="348"/>
  <c r="O62" i="348"/>
  <c r="AN63" i="348"/>
  <c r="AM63" i="348"/>
  <c r="AL63" i="348"/>
  <c r="AK63" i="348"/>
  <c r="AJ63" i="348"/>
  <c r="O67" i="348"/>
  <c r="AN68" i="348"/>
  <c r="AM68" i="348"/>
  <c r="AL68" i="348"/>
  <c r="AK68" i="348"/>
  <c r="AJ68" i="348"/>
  <c r="AA73" i="348"/>
  <c r="AD73" i="348" s="1"/>
  <c r="AG73" i="348"/>
  <c r="AF73" i="348"/>
  <c r="AE73" i="348"/>
  <c r="X26" i="348"/>
  <c r="AF26" i="348"/>
  <c r="AL28" i="348"/>
  <c r="Q29" i="348"/>
  <c r="Y29" i="348"/>
  <c r="AE31" i="348"/>
  <c r="AM31" i="348"/>
  <c r="R32" i="348"/>
  <c r="AH32" i="348"/>
  <c r="AK33" i="348"/>
  <c r="X34" i="348"/>
  <c r="AF34" i="348"/>
  <c r="AM36" i="348"/>
  <c r="R37" i="348"/>
  <c r="AA37" i="348"/>
  <c r="AD37" i="348" s="1"/>
  <c r="AK37" i="348"/>
  <c r="T38" i="348"/>
  <c r="AK51" i="348"/>
  <c r="S54" i="348"/>
  <c r="M69" i="348"/>
  <c r="S69" i="348"/>
  <c r="R69" i="348"/>
  <c r="Q69" i="348"/>
  <c r="AC26" i="348"/>
  <c r="O38" i="348"/>
  <c r="Z73" i="348"/>
  <c r="Y73" i="348"/>
  <c r="X73" i="348"/>
  <c r="V73" i="348"/>
  <c r="Q26" i="348"/>
  <c r="Y26" i="348"/>
  <c r="AG26" i="348"/>
  <c r="T27" i="348"/>
  <c r="AJ27" i="348"/>
  <c r="O28" i="348"/>
  <c r="AE28" i="348"/>
  <c r="AM28" i="348"/>
  <c r="R29" i="348"/>
  <c r="Z29" i="348"/>
  <c r="AH29" i="348"/>
  <c r="M30" i="348"/>
  <c r="X31" i="348"/>
  <c r="AF31" i="348"/>
  <c r="AN31" i="348"/>
  <c r="S32" i="348"/>
  <c r="AA32" i="348"/>
  <c r="AD32" i="348" s="1"/>
  <c r="AL33" i="348"/>
  <c r="Q34" i="348"/>
  <c r="Y34" i="348"/>
  <c r="AG34" i="348"/>
  <c r="T35" i="348"/>
  <c r="AE36" i="348"/>
  <c r="AN36" i="348"/>
  <c r="S37" i="348"/>
  <c r="AM37" i="348"/>
  <c r="AE38" i="348"/>
  <c r="M50" i="348"/>
  <c r="X52" i="348"/>
  <c r="AH54" i="348"/>
  <c r="AN54" i="348"/>
  <c r="AM54" i="348"/>
  <c r="Q55" i="348"/>
  <c r="Z57" i="348"/>
  <c r="Y57" i="348"/>
  <c r="X57" i="348"/>
  <c r="O69" i="348"/>
  <c r="AN70" i="348"/>
  <c r="AM70" i="348"/>
  <c r="AL70" i="348"/>
  <c r="AK70" i="348"/>
  <c r="AJ70" i="348"/>
  <c r="AA57" i="348"/>
  <c r="AD57" i="348" s="1"/>
  <c r="AG57" i="348"/>
  <c r="AF57" i="348"/>
  <c r="AE57" i="348"/>
  <c r="V29" i="348"/>
  <c r="O32" i="348"/>
  <c r="AC57" i="348"/>
  <c r="O60" i="348"/>
  <c r="V64" i="348"/>
  <c r="R26" i="348"/>
  <c r="AF28" i="348"/>
  <c r="Y31" i="348"/>
  <c r="AM33" i="348"/>
  <c r="R34" i="348"/>
  <c r="AF36" i="348"/>
  <c r="AF38" i="348"/>
  <c r="AM53" i="348"/>
  <c r="AL53" i="348"/>
  <c r="AK53" i="348"/>
  <c r="AJ53" i="348"/>
  <c r="Z54" i="348"/>
  <c r="Y54" i="348"/>
  <c r="X54" i="348"/>
  <c r="AJ54" i="348"/>
  <c r="V57" i="348"/>
  <c r="S64" i="348"/>
  <c r="R64" i="348"/>
  <c r="Q64" i="348"/>
  <c r="O64" i="348"/>
  <c r="AG66" i="348"/>
  <c r="AF66" i="348"/>
  <c r="AE66" i="348"/>
  <c r="AC66" i="348"/>
  <c r="M71" i="348"/>
  <c r="S71" i="348"/>
  <c r="R71" i="348"/>
  <c r="Q71" i="348"/>
  <c r="AE37" i="348"/>
  <c r="M38" i="348"/>
  <c r="O50" i="348"/>
  <c r="Y50" i="348"/>
  <c r="AG51" i="348"/>
  <c r="AF51" i="348"/>
  <c r="AE51" i="348"/>
  <c r="S52" i="348"/>
  <c r="R52" i="348"/>
  <c r="Q52" i="348"/>
  <c r="AN53" i="348"/>
  <c r="V54" i="348"/>
  <c r="AK54" i="348"/>
  <c r="AN56" i="348"/>
  <c r="AM56" i="348"/>
  <c r="AL56" i="348"/>
  <c r="AK56" i="348"/>
  <c r="AJ56" i="348"/>
  <c r="AN59" i="348"/>
  <c r="AM59" i="348"/>
  <c r="AL59" i="348"/>
  <c r="AK59" i="348"/>
  <c r="AJ59" i="348"/>
  <c r="AH66" i="348"/>
  <c r="AN66" i="348"/>
  <c r="AM66" i="348"/>
  <c r="AL66" i="348"/>
  <c r="AK66" i="348"/>
  <c r="O71" i="348"/>
  <c r="AN75" i="348"/>
  <c r="AM75" i="348"/>
  <c r="AL75" i="348"/>
  <c r="AK75" i="348"/>
  <c r="AJ75" i="348"/>
  <c r="T75" i="348"/>
  <c r="AC59" i="348"/>
  <c r="AC61" i="348"/>
  <c r="AC63" i="348"/>
  <c r="V66" i="348"/>
  <c r="AC68" i="348"/>
  <c r="AC70" i="348"/>
  <c r="AJ72" i="348"/>
  <c r="O73" i="348"/>
  <c r="AC75" i="348"/>
  <c r="AH50" i="348"/>
  <c r="AG52" i="348"/>
  <c r="T53" i="348"/>
  <c r="Z55" i="348"/>
  <c r="AH55" i="348"/>
  <c r="M56" i="348"/>
  <c r="AC56" i="348"/>
  <c r="AN57" i="348"/>
  <c r="S58" i="348"/>
  <c r="AA58" i="348"/>
  <c r="AD58" i="348" s="1"/>
  <c r="V59" i="348"/>
  <c r="Z60" i="348"/>
  <c r="AH60" i="348"/>
  <c r="V61" i="348"/>
  <c r="Z62" i="348"/>
  <c r="AH62" i="348"/>
  <c r="V63" i="348"/>
  <c r="AG64" i="348"/>
  <c r="T65" i="348"/>
  <c r="AJ65" i="348"/>
  <c r="O66" i="348"/>
  <c r="Z67" i="348"/>
  <c r="AH67" i="348"/>
  <c r="V68" i="348"/>
  <c r="Z69" i="348"/>
  <c r="AH69" i="348"/>
  <c r="V70" i="348"/>
  <c r="Z71" i="348"/>
  <c r="AH71" i="348"/>
  <c r="M72" i="348"/>
  <c r="AC72" i="348"/>
  <c r="AK72" i="348"/>
  <c r="AN73" i="348"/>
  <c r="S74" i="348"/>
  <c r="AA74" i="348"/>
  <c r="AD74" i="348" s="1"/>
  <c r="V75" i="348"/>
  <c r="AE59" i="348"/>
  <c r="AE61" i="348"/>
  <c r="AE63" i="348"/>
  <c r="AK65" i="348"/>
  <c r="X66" i="348"/>
  <c r="AE68" i="348"/>
  <c r="AE70" i="348"/>
  <c r="AL72" i="348"/>
  <c r="Q73" i="348"/>
  <c r="AE75" i="348"/>
  <c r="AJ50" i="348"/>
  <c r="AJ55" i="348"/>
  <c r="AE56" i="348"/>
  <c r="X59" i="348"/>
  <c r="AF59" i="348"/>
  <c r="AJ60" i="348"/>
  <c r="X61" i="348"/>
  <c r="AF61" i="348"/>
  <c r="AJ62" i="348"/>
  <c r="X63" i="348"/>
  <c r="AF63" i="348"/>
  <c r="AL65" i="348"/>
  <c r="Q66" i="348"/>
  <c r="Y66" i="348"/>
  <c r="AJ67" i="348"/>
  <c r="X68" i="348"/>
  <c r="AF68" i="348"/>
  <c r="AJ69" i="348"/>
  <c r="X70" i="348"/>
  <c r="AF70" i="348"/>
  <c r="AE72" i="348"/>
  <c r="AM72" i="348"/>
  <c r="R73" i="348"/>
  <c r="X75" i="348"/>
  <c r="AF75" i="348"/>
  <c r="Q27" i="345"/>
  <c r="AF29" i="345"/>
  <c r="Y34" i="345"/>
  <c r="AN34" i="345"/>
  <c r="Y35" i="345"/>
  <c r="AM36" i="345"/>
  <c r="AK41" i="345"/>
  <c r="AK45" i="345"/>
  <c r="AF49" i="345"/>
  <c r="S64" i="345"/>
  <c r="AK65" i="345"/>
  <c r="AJ26" i="345"/>
  <c r="R27" i="345"/>
  <c r="AG29" i="345"/>
  <c r="AK31" i="345"/>
  <c r="Z34" i="345"/>
  <c r="Z35" i="345"/>
  <c r="Q38" i="345"/>
  <c r="AL38" i="345"/>
  <c r="O41" i="345"/>
  <c r="AC41" i="345"/>
  <c r="AM41" i="345"/>
  <c r="X43" i="345"/>
  <c r="AL45" i="345"/>
  <c r="AA48" i="345"/>
  <c r="AD48" i="345" s="1"/>
  <c r="AK48" i="345"/>
  <c r="AG49" i="345"/>
  <c r="AA56" i="345"/>
  <c r="AD56" i="345" s="1"/>
  <c r="AH57" i="345"/>
  <c r="AA59" i="345"/>
  <c r="AD59" i="345" s="1"/>
  <c r="AH62" i="345"/>
  <c r="M66" i="345"/>
  <c r="S27" i="345"/>
  <c r="AA35" i="345"/>
  <c r="AD35" i="345" s="1"/>
  <c r="AM38" i="345"/>
  <c r="AN41" i="345"/>
  <c r="Y43" i="345"/>
  <c r="AH47" i="345"/>
  <c r="AH49" i="345"/>
  <c r="AM60" i="345"/>
  <c r="AF34" i="345"/>
  <c r="Q35" i="345"/>
  <c r="AG35" i="345"/>
  <c r="AC36" i="345"/>
  <c r="AK37" i="345"/>
  <c r="M40" i="345"/>
  <c r="AJ40" i="345"/>
  <c r="R41" i="345"/>
  <c r="AG41" i="345"/>
  <c r="Z44" i="345"/>
  <c r="M47" i="345"/>
  <c r="AE48" i="345"/>
  <c r="R49" i="345"/>
  <c r="M51" i="345"/>
  <c r="AH53" i="345"/>
  <c r="AM57" i="345"/>
  <c r="M61" i="345"/>
  <c r="AC64" i="345"/>
  <c r="T35" i="345"/>
  <c r="AH35" i="345"/>
  <c r="T37" i="345"/>
  <c r="S39" i="345"/>
  <c r="AK40" i="345"/>
  <c r="AF48" i="345"/>
  <c r="AN57" i="345"/>
  <c r="AG64" i="345"/>
  <c r="M29" i="345"/>
  <c r="AL40" i="345"/>
  <c r="T56" i="345"/>
  <c r="R63" i="345"/>
  <c r="AH64" i="345"/>
  <c r="AH65" i="345"/>
  <c r="AA66" i="345"/>
  <c r="AD66" i="345" s="1"/>
  <c r="AM28" i="341"/>
  <c r="AH32" i="341"/>
  <c r="AJ34" i="341"/>
  <c r="AG48" i="341"/>
  <c r="AJ49" i="341"/>
  <c r="AH54" i="341"/>
  <c r="AL59" i="341"/>
  <c r="Z60" i="341"/>
  <c r="Z62" i="341"/>
  <c r="AM32" i="341"/>
  <c r="AL34" i="341"/>
  <c r="AN34" i="341"/>
  <c r="AN40" i="341"/>
  <c r="V54" i="341"/>
  <c r="AJ53" i="341"/>
  <c r="AH37" i="341"/>
  <c r="X43" i="341"/>
  <c r="AH44" i="341"/>
  <c r="AK53" i="341"/>
  <c r="X54" i="341"/>
  <c r="Y64" i="341"/>
  <c r="D27" i="339"/>
  <c r="D67" i="339"/>
  <c r="D27" i="340"/>
  <c r="D39" i="340"/>
  <c r="D48" i="340"/>
  <c r="D58" i="340"/>
  <c r="C1" i="338"/>
  <c r="D65" i="338"/>
  <c r="D67" i="338"/>
  <c r="D27" i="338"/>
  <c r="D51" i="338"/>
  <c r="O27" i="347"/>
  <c r="O31" i="347"/>
  <c r="X27" i="347"/>
  <c r="AH28" i="347"/>
  <c r="T29" i="347"/>
  <c r="AJ29" i="347"/>
  <c r="V30" i="347"/>
  <c r="AL30" i="347"/>
  <c r="X31" i="347"/>
  <c r="X38" i="347"/>
  <c r="AH39" i="347"/>
  <c r="AC30" i="347"/>
  <c r="O38" i="347"/>
  <c r="Q27" i="347"/>
  <c r="AE30" i="347"/>
  <c r="Q31" i="347"/>
  <c r="Q38" i="347"/>
  <c r="R27" i="347"/>
  <c r="Z27" i="347"/>
  <c r="AJ28" i="347"/>
  <c r="V29" i="347"/>
  <c r="AL29" i="347"/>
  <c r="X30" i="347"/>
  <c r="AF30" i="347"/>
  <c r="AN30" i="347"/>
  <c r="R31" i="347"/>
  <c r="Z31" i="347"/>
  <c r="R38" i="347"/>
  <c r="Z38" i="347"/>
  <c r="AJ39" i="347"/>
  <c r="S27" i="347"/>
  <c r="AE29" i="347"/>
  <c r="AM29" i="347"/>
  <c r="Q30" i="347"/>
  <c r="Y30" i="347"/>
  <c r="AG30" i="347"/>
  <c r="S31" i="347"/>
  <c r="S38" i="347"/>
  <c r="AL28" i="347"/>
  <c r="X29" i="347"/>
  <c r="AL39" i="347"/>
  <c r="V33" i="346"/>
  <c r="AL27" i="346"/>
  <c r="V28" i="346"/>
  <c r="Z30" i="346"/>
  <c r="AE36" i="346"/>
  <c r="AG37" i="346"/>
  <c r="AM40" i="346"/>
  <c r="V41" i="346"/>
  <c r="AF41" i="346"/>
  <c r="Y43" i="346"/>
  <c r="Q44" i="346"/>
  <c r="AE45" i="346"/>
  <c r="AK47" i="346"/>
  <c r="V48" i="346"/>
  <c r="AF48" i="346"/>
  <c r="S50" i="346"/>
  <c r="AK52" i="346"/>
  <c r="AC54" i="346"/>
  <c r="AM27" i="346"/>
  <c r="Q29" i="346"/>
  <c r="M30" i="346"/>
  <c r="AA30" i="346"/>
  <c r="AD30" i="346" s="1"/>
  <c r="O31" i="346"/>
  <c r="T32" i="346"/>
  <c r="AE32" i="346"/>
  <c r="X33" i="346"/>
  <c r="AN33" i="346"/>
  <c r="Z34" i="346"/>
  <c r="O35" i="346"/>
  <c r="AJ35" i="346"/>
  <c r="AF36" i="346"/>
  <c r="X37" i="346"/>
  <c r="M39" i="346"/>
  <c r="AH39" i="346"/>
  <c r="AN40" i="346"/>
  <c r="AG41" i="346"/>
  <c r="AH42" i="346"/>
  <c r="O43" i="346"/>
  <c r="Z43" i="346"/>
  <c r="S44" i="346"/>
  <c r="V45" i="346"/>
  <c r="AF45" i="346"/>
  <c r="AL47" i="346"/>
  <c r="AG48" i="346"/>
  <c r="AF49" i="346"/>
  <c r="AC52" i="346"/>
  <c r="AL52" i="346"/>
  <c r="S53" i="346"/>
  <c r="AA53" i="346"/>
  <c r="AD53" i="346" s="1"/>
  <c r="Z56" i="346"/>
  <c r="AH56" i="346"/>
  <c r="O57" i="346"/>
  <c r="X57" i="346"/>
  <c r="M58" i="346"/>
  <c r="AJ47" i="346"/>
  <c r="AN27" i="346"/>
  <c r="X28" i="346"/>
  <c r="S29" i="346"/>
  <c r="Y33" i="346"/>
  <c r="AG36" i="346"/>
  <c r="Y37" i="346"/>
  <c r="X41" i="346"/>
  <c r="AG45" i="346"/>
  <c r="AM47" i="346"/>
  <c r="X48" i="346"/>
  <c r="AM52" i="346"/>
  <c r="Y57" i="346"/>
  <c r="AN29" i="346"/>
  <c r="V37" i="346"/>
  <c r="Y28" i="346"/>
  <c r="AC30" i="346"/>
  <c r="R31" i="346"/>
  <c r="V32" i="346"/>
  <c r="Z33" i="346"/>
  <c r="T35" i="346"/>
  <c r="AL35" i="346"/>
  <c r="Z37" i="346"/>
  <c r="O39" i="346"/>
  <c r="AJ39" i="346"/>
  <c r="Y41" i="346"/>
  <c r="AJ41" i="346"/>
  <c r="AK42" i="346"/>
  <c r="Q43" i="346"/>
  <c r="X45" i="346"/>
  <c r="AC47" i="346"/>
  <c r="AN47" i="346"/>
  <c r="Y48" i="346"/>
  <c r="O49" i="346"/>
  <c r="Z50" i="346"/>
  <c r="AJ51" i="346"/>
  <c r="V52" i="346"/>
  <c r="AF52" i="346"/>
  <c r="AN52" i="346"/>
  <c r="AF53" i="346"/>
  <c r="S54" i="346"/>
  <c r="AK56" i="346"/>
  <c r="Q57" i="346"/>
  <c r="Z57" i="346"/>
  <c r="AG44" i="346"/>
  <c r="AJ52" i="346"/>
  <c r="AF29" i="346"/>
  <c r="R30" i="346"/>
  <c r="AF30" i="346"/>
  <c r="T31" i="346"/>
  <c r="S33" i="346"/>
  <c r="AA33" i="346"/>
  <c r="AD33" i="346" s="1"/>
  <c r="AC34" i="346"/>
  <c r="R37" i="346"/>
  <c r="AA37" i="346"/>
  <c r="AD37" i="346" s="1"/>
  <c r="AA38" i="346"/>
  <c r="AD38" i="346" s="1"/>
  <c r="AK39" i="346"/>
  <c r="AG40" i="346"/>
  <c r="Q41" i="346"/>
  <c r="Z41" i="346"/>
  <c r="M42" i="346"/>
  <c r="AL42" i="346"/>
  <c r="X44" i="346"/>
  <c r="Q45" i="346"/>
  <c r="AE47" i="346"/>
  <c r="Z48" i="346"/>
  <c r="M50" i="346"/>
  <c r="AA50" i="346"/>
  <c r="AD50" i="346" s="1"/>
  <c r="AK51" i="346"/>
  <c r="AG52" i="346"/>
  <c r="AG53" i="346"/>
  <c r="AJ55" i="346"/>
  <c r="AL56" i="346"/>
  <c r="AA57" i="346"/>
  <c r="AD57" i="346" s="1"/>
  <c r="R58" i="346"/>
  <c r="AC41" i="346"/>
  <c r="S30" i="346"/>
  <c r="AH30" i="346"/>
  <c r="AH34" i="346"/>
  <c r="T39" i="346"/>
  <c r="R41" i="346"/>
  <c r="AA41" i="346"/>
  <c r="AD41" i="346" s="1"/>
  <c r="AM42" i="346"/>
  <c r="Y44" i="346"/>
  <c r="M46" i="346"/>
  <c r="Q49" i="346"/>
  <c r="AL51" i="346"/>
  <c r="X52" i="346"/>
  <c r="AM56" i="346"/>
  <c r="S58" i="346"/>
  <c r="AC27" i="346"/>
  <c r="O28" i="346"/>
  <c r="AC31" i="346"/>
  <c r="O32" i="346"/>
  <c r="AC35" i="346"/>
  <c r="O36" i="346"/>
  <c r="AC39" i="346"/>
  <c r="O40" i="346"/>
  <c r="V42" i="346"/>
  <c r="V46" i="346"/>
  <c r="AN46" i="346"/>
  <c r="AM46" i="346"/>
  <c r="AC51" i="346"/>
  <c r="M52" i="346"/>
  <c r="S52" i="346"/>
  <c r="R52" i="346"/>
  <c r="AN54" i="346"/>
  <c r="AM54" i="346"/>
  <c r="AL54" i="346"/>
  <c r="AJ54" i="346"/>
  <c r="Z55" i="346"/>
  <c r="Y55" i="346"/>
  <c r="X55" i="346"/>
  <c r="V55" i="346"/>
  <c r="V27" i="346"/>
  <c r="AF28" i="346"/>
  <c r="R29" i="346"/>
  <c r="AH29" i="346"/>
  <c r="T30" i="346"/>
  <c r="AJ30" i="346"/>
  <c r="V31" i="346"/>
  <c r="AF32" i="346"/>
  <c r="R33" i="346"/>
  <c r="AH33" i="346"/>
  <c r="T34" i="346"/>
  <c r="AJ34" i="346"/>
  <c r="V35" i="346"/>
  <c r="AH37" i="346"/>
  <c r="T38" i="346"/>
  <c r="AJ38" i="346"/>
  <c r="V39" i="346"/>
  <c r="AA43" i="346"/>
  <c r="AD43" i="346" s="1"/>
  <c r="AJ43" i="346"/>
  <c r="AA44" i="346"/>
  <c r="AD44" i="346" s="1"/>
  <c r="AJ44" i="346"/>
  <c r="AH45" i="346"/>
  <c r="AJ46" i="346"/>
  <c r="M48" i="346"/>
  <c r="S48" i="346"/>
  <c r="O52" i="346"/>
  <c r="AM53" i="346"/>
  <c r="AL53" i="346"/>
  <c r="AK53" i="346"/>
  <c r="AJ53" i="346"/>
  <c r="AH53" i="346"/>
  <c r="Y54" i="346"/>
  <c r="X54" i="346"/>
  <c r="V54" i="346"/>
  <c r="T54" i="346"/>
  <c r="AK54" i="346"/>
  <c r="AE27" i="346"/>
  <c r="AK30" i="346"/>
  <c r="X42" i="346"/>
  <c r="AK43" i="346"/>
  <c r="Z47" i="346"/>
  <c r="Y47" i="346"/>
  <c r="X27" i="346"/>
  <c r="AF27" i="346"/>
  <c r="R28" i="346"/>
  <c r="AJ29" i="346"/>
  <c r="V30" i="346"/>
  <c r="AL30" i="346"/>
  <c r="X31" i="346"/>
  <c r="AF31" i="346"/>
  <c r="R32" i="346"/>
  <c r="AJ33" i="346"/>
  <c r="V34" i="346"/>
  <c r="AL34" i="346"/>
  <c r="X35" i="346"/>
  <c r="AF35" i="346"/>
  <c r="R36" i="346"/>
  <c r="AJ37" i="346"/>
  <c r="V38" i="346"/>
  <c r="AL38" i="346"/>
  <c r="X39" i="346"/>
  <c r="AF39" i="346"/>
  <c r="R40" i="346"/>
  <c r="AH40" i="346"/>
  <c r="AK41" i="346"/>
  <c r="Y42" i="346"/>
  <c r="T43" i="346"/>
  <c r="AC43" i="346"/>
  <c r="AM43" i="346"/>
  <c r="T44" i="346"/>
  <c r="AC44" i="346"/>
  <c r="AL44" i="346"/>
  <c r="Q46" i="346"/>
  <c r="AL46" i="346"/>
  <c r="V47" i="346"/>
  <c r="Q52" i="346"/>
  <c r="Z54" i="346"/>
  <c r="M56" i="346"/>
  <c r="S56" i="346"/>
  <c r="R56" i="346"/>
  <c r="AN58" i="346"/>
  <c r="AM58" i="346"/>
  <c r="AL58" i="346"/>
  <c r="AJ58" i="346"/>
  <c r="Y46" i="346"/>
  <c r="X46" i="346"/>
  <c r="AA51" i="346"/>
  <c r="AD51" i="346" s="1"/>
  <c r="AG51" i="346"/>
  <c r="AF51" i="346"/>
  <c r="Q28" i="346"/>
  <c r="AE31" i="346"/>
  <c r="Q32" i="346"/>
  <c r="AK34" i="346"/>
  <c r="AE35" i="346"/>
  <c r="Q36" i="346"/>
  <c r="AK38" i="346"/>
  <c r="AE39" i="346"/>
  <c r="Q40" i="346"/>
  <c r="AK44" i="346"/>
  <c r="AL45" i="346"/>
  <c r="AK45" i="346"/>
  <c r="AK46" i="346"/>
  <c r="AA55" i="346"/>
  <c r="AD55" i="346" s="1"/>
  <c r="AG55" i="346"/>
  <c r="AF55" i="346"/>
  <c r="Q27" i="346"/>
  <c r="Y27" i="346"/>
  <c r="AG27" i="346"/>
  <c r="S28" i="346"/>
  <c r="AA28" i="346"/>
  <c r="AD28" i="346" s="1"/>
  <c r="M29" i="346"/>
  <c r="AC29" i="346"/>
  <c r="AK29" i="346"/>
  <c r="O30" i="346"/>
  <c r="AE30" i="346"/>
  <c r="AM30" i="346"/>
  <c r="Q31" i="346"/>
  <c r="Y31" i="346"/>
  <c r="AG31" i="346"/>
  <c r="S32" i="346"/>
  <c r="AA32" i="346"/>
  <c r="AD32" i="346" s="1"/>
  <c r="M33" i="346"/>
  <c r="AC33" i="346"/>
  <c r="AK33" i="346"/>
  <c r="O34" i="346"/>
  <c r="AE34" i="346"/>
  <c r="AM34" i="346"/>
  <c r="Q35" i="346"/>
  <c r="Y35" i="346"/>
  <c r="AG35" i="346"/>
  <c r="S36" i="346"/>
  <c r="AA36" i="346"/>
  <c r="AD36" i="346" s="1"/>
  <c r="M37" i="346"/>
  <c r="AK37" i="346"/>
  <c r="AE38" i="346"/>
  <c r="AM38" i="346"/>
  <c r="Q39" i="346"/>
  <c r="Y39" i="346"/>
  <c r="AG39" i="346"/>
  <c r="S40" i="346"/>
  <c r="AA40" i="346"/>
  <c r="AD40" i="346" s="1"/>
  <c r="M41" i="346"/>
  <c r="AL41" i="346"/>
  <c r="Q42" i="346"/>
  <c r="Z42" i="346"/>
  <c r="AE43" i="346"/>
  <c r="AN43" i="346"/>
  <c r="AM44" i="346"/>
  <c r="AM45" i="346"/>
  <c r="R46" i="346"/>
  <c r="AG46" i="346"/>
  <c r="AF46" i="346"/>
  <c r="AE46" i="346"/>
  <c r="Q48" i="346"/>
  <c r="AM49" i="346"/>
  <c r="AL49" i="346"/>
  <c r="AK49" i="346"/>
  <c r="AJ49" i="346"/>
  <c r="AE55" i="346"/>
  <c r="AM57" i="346"/>
  <c r="AL57" i="346"/>
  <c r="AK57" i="346"/>
  <c r="AJ57" i="346"/>
  <c r="AH57" i="346"/>
  <c r="Y58" i="346"/>
  <c r="X58" i="346"/>
  <c r="V58" i="346"/>
  <c r="T58" i="346"/>
  <c r="AL29" i="346"/>
  <c r="X30" i="346"/>
  <c r="AL33" i="346"/>
  <c r="X34" i="346"/>
  <c r="AF34" i="346"/>
  <c r="R35" i="346"/>
  <c r="AL37" i="346"/>
  <c r="X38" i="346"/>
  <c r="AF38" i="346"/>
  <c r="R39" i="346"/>
  <c r="AM41" i="346"/>
  <c r="R42" i="346"/>
  <c r="AF43" i="346"/>
  <c r="M44" i="346"/>
  <c r="V44" i="346"/>
  <c r="AE44" i="346"/>
  <c r="AN44" i="346"/>
  <c r="AN45" i="346"/>
  <c r="S46" i="346"/>
  <c r="AC46" i="346"/>
  <c r="X47" i="346"/>
  <c r="R48" i="346"/>
  <c r="AN49" i="346"/>
  <c r="AN50" i="346"/>
  <c r="AM50" i="346"/>
  <c r="AL50" i="346"/>
  <c r="AJ50" i="346"/>
  <c r="Z51" i="346"/>
  <c r="Y51" i="346"/>
  <c r="X51" i="346"/>
  <c r="V51" i="346"/>
  <c r="AN57" i="346"/>
  <c r="AN41" i="346"/>
  <c r="X43" i="346"/>
  <c r="T46" i="346"/>
  <c r="S47" i="346"/>
  <c r="R47" i="346"/>
  <c r="Q47" i="346"/>
  <c r="AA47" i="346"/>
  <c r="AD47" i="346" s="1"/>
  <c r="AG47" i="346"/>
  <c r="Y50" i="346"/>
  <c r="X50" i="346"/>
  <c r="V50" i="346"/>
  <c r="Q56" i="346"/>
  <c r="Z58" i="346"/>
  <c r="AC49" i="346"/>
  <c r="O50" i="346"/>
  <c r="AE50" i="346"/>
  <c r="Q51" i="346"/>
  <c r="AC53" i="346"/>
  <c r="O54" i="346"/>
  <c r="AE54" i="346"/>
  <c r="Q55" i="346"/>
  <c r="AC57" i="346"/>
  <c r="O58" i="346"/>
  <c r="AE58" i="346"/>
  <c r="AF50" i="346"/>
  <c r="R51" i="346"/>
  <c r="AF54" i="346"/>
  <c r="R55" i="346"/>
  <c r="AF58" i="346"/>
  <c r="Q52" i="344"/>
  <c r="M58" i="344"/>
  <c r="R59" i="344"/>
  <c r="S59" i="344"/>
  <c r="Z59" i="344"/>
  <c r="AH58" i="344"/>
  <c r="AA62" i="344"/>
  <c r="AG51" i="344"/>
  <c r="AJ58" i="344"/>
  <c r="Q60" i="344"/>
  <c r="AC62" i="344"/>
  <c r="V51" i="344"/>
  <c r="AG54" i="344"/>
  <c r="T59" i="344"/>
  <c r="AF59" i="344"/>
  <c r="S60" i="344"/>
  <c r="M61" i="344"/>
  <c r="M62" i="344"/>
  <c r="AF62" i="344"/>
  <c r="Y52" i="344"/>
  <c r="AL58" i="344"/>
  <c r="AG62" i="344"/>
  <c r="X51" i="344"/>
  <c r="AN51" i="344"/>
  <c r="Z52" i="344"/>
  <c r="AM54" i="344"/>
  <c r="AM58" i="344"/>
  <c r="V59" i="344"/>
  <c r="AM59" i="344"/>
  <c r="AH62" i="344"/>
  <c r="Y51" i="344"/>
  <c r="AA52" i="344"/>
  <c r="AN54" i="344"/>
  <c r="AH55" i="344"/>
  <c r="Y56" i="344"/>
  <c r="AN59" i="344"/>
  <c r="AA51" i="344"/>
  <c r="Y59" i="344"/>
  <c r="M60" i="344"/>
  <c r="AA60" i="344"/>
  <c r="T49" i="344"/>
  <c r="AL54" i="344"/>
  <c r="AA55" i="344"/>
  <c r="M57" i="344"/>
  <c r="Q59" i="344"/>
  <c r="AA61" i="344"/>
  <c r="V49" i="344"/>
  <c r="AE55" i="344"/>
  <c r="AC61" i="344"/>
  <c r="R52" i="344"/>
  <c r="V55" i="344"/>
  <c r="AF55" i="344"/>
  <c r="Z56" i="344"/>
  <c r="AE58" i="344"/>
  <c r="O51" i="344"/>
  <c r="AC58" i="344"/>
  <c r="Q51" i="344"/>
  <c r="AM51" i="344"/>
  <c r="S52" i="344"/>
  <c r="AG52" i="344"/>
  <c r="AA53" i="344"/>
  <c r="AH54" i="344"/>
  <c r="O55" i="344"/>
  <c r="AG55" i="344"/>
  <c r="Q56" i="344"/>
  <c r="AA56" i="344"/>
  <c r="AF58" i="344"/>
  <c r="AE59" i="344"/>
  <c r="Y60" i="344"/>
  <c r="R51" i="344"/>
  <c r="X55" i="344"/>
  <c r="R56" i="344"/>
  <c r="AG58" i="344"/>
  <c r="Z60" i="344"/>
  <c r="AF65" i="344"/>
  <c r="AC53" i="344"/>
  <c r="AJ54" i="344"/>
  <c r="Q55" i="344"/>
  <c r="Y55" i="344"/>
  <c r="S56" i="344"/>
  <c r="AG56" i="344"/>
  <c r="O59" i="344"/>
  <c r="AG59" i="344"/>
  <c r="AM62" i="344"/>
  <c r="AE51" i="344"/>
  <c r="M52" i="344"/>
  <c r="R55" i="344"/>
  <c r="AM55" i="344"/>
  <c r="T56" i="344"/>
  <c r="AH59" i="344"/>
  <c r="R60" i="344"/>
  <c r="AN62" i="344"/>
  <c r="AJ52" i="344"/>
  <c r="V53" i="344"/>
  <c r="AL53" i="344"/>
  <c r="X54" i="344"/>
  <c r="AJ56" i="344"/>
  <c r="V57" i="344"/>
  <c r="AL57" i="344"/>
  <c r="X58" i="344"/>
  <c r="AJ60" i="344"/>
  <c r="V61" i="344"/>
  <c r="AL61" i="344"/>
  <c r="X62" i="344"/>
  <c r="S51" i="344"/>
  <c r="AC52" i="344"/>
  <c r="O53" i="344"/>
  <c r="AE53" i="344"/>
  <c r="AM53" i="344"/>
  <c r="Q54" i="344"/>
  <c r="Y54" i="344"/>
  <c r="AC56" i="344"/>
  <c r="O57" i="344"/>
  <c r="AE57" i="344"/>
  <c r="AM57" i="344"/>
  <c r="Q58" i="344"/>
  <c r="Y58" i="344"/>
  <c r="AC60" i="344"/>
  <c r="O61" i="344"/>
  <c r="AE61" i="344"/>
  <c r="AM61" i="344"/>
  <c r="Q62" i="344"/>
  <c r="Y62" i="344"/>
  <c r="AJ51" i="344"/>
  <c r="V52" i="344"/>
  <c r="AL52" i="344"/>
  <c r="X53" i="344"/>
  <c r="AF53" i="344"/>
  <c r="AN53" i="344"/>
  <c r="R54" i="344"/>
  <c r="Z54" i="344"/>
  <c r="AJ55" i="344"/>
  <c r="V56" i="344"/>
  <c r="AL56" i="344"/>
  <c r="X57" i="344"/>
  <c r="AF57" i="344"/>
  <c r="AN57" i="344"/>
  <c r="R58" i="344"/>
  <c r="Z58" i="344"/>
  <c r="AJ59" i="344"/>
  <c r="V60" i="344"/>
  <c r="AL60" i="344"/>
  <c r="X61" i="344"/>
  <c r="AF61" i="344"/>
  <c r="AN61" i="344"/>
  <c r="R62" i="344"/>
  <c r="Z62" i="344"/>
  <c r="AE52" i="344"/>
  <c r="AM52" i="344"/>
  <c r="Q53" i="344"/>
  <c r="Y53" i="344"/>
  <c r="S54" i="344"/>
  <c r="AE56" i="344"/>
  <c r="AM56" i="344"/>
  <c r="Q57" i="344"/>
  <c r="Y57" i="344"/>
  <c r="S58" i="344"/>
  <c r="AE60" i="344"/>
  <c r="AM60" i="344"/>
  <c r="Q61" i="344"/>
  <c r="Y61" i="344"/>
  <c r="S62" i="344"/>
  <c r="AN52" i="344"/>
  <c r="R53" i="344"/>
  <c r="Z53" i="344"/>
  <c r="AH53" i="344"/>
  <c r="T54" i="344"/>
  <c r="AN56" i="344"/>
  <c r="R57" i="344"/>
  <c r="Z57" i="344"/>
  <c r="AH57" i="344"/>
  <c r="T58" i="344"/>
  <c r="AN60" i="344"/>
  <c r="R61" i="344"/>
  <c r="Z61" i="344"/>
  <c r="AH61" i="344"/>
  <c r="T62" i="344"/>
  <c r="AG76" i="344"/>
  <c r="AC43" i="344"/>
  <c r="AE43" i="344"/>
  <c r="AF43" i="344"/>
  <c r="AG50" i="344"/>
  <c r="AM74" i="344"/>
  <c r="AG43" i="344"/>
  <c r="AA41" i="344"/>
  <c r="O43" i="344"/>
  <c r="R43" i="344"/>
  <c r="R47" i="344"/>
  <c r="Y43" i="344"/>
  <c r="Q43" i="344"/>
  <c r="S43" i="344"/>
  <c r="Z43" i="344"/>
  <c r="AH43" i="344"/>
  <c r="T43" i="344"/>
  <c r="AJ43" i="344"/>
  <c r="V43" i="344"/>
  <c r="AL43" i="344"/>
  <c r="AM43" i="344"/>
  <c r="M45" i="344"/>
  <c r="S48" i="344"/>
  <c r="O50" i="344"/>
  <c r="AM64" i="344"/>
  <c r="R41" i="344"/>
  <c r="V39" i="344"/>
  <c r="Y42" i="344"/>
  <c r="Z71" i="344"/>
  <c r="Y34" i="344"/>
  <c r="Z34" i="344"/>
  <c r="X39" i="344"/>
  <c r="AF45" i="344"/>
  <c r="AL46" i="344"/>
  <c r="M50" i="344"/>
  <c r="Z63" i="344"/>
  <c r="AE64" i="344"/>
  <c r="AG70" i="344"/>
  <c r="Y75" i="344"/>
  <c r="Y39" i="344"/>
  <c r="M33" i="344"/>
  <c r="AH36" i="344"/>
  <c r="AH40" i="344"/>
  <c r="AG47" i="344"/>
  <c r="AA48" i="344"/>
  <c r="AH70" i="344"/>
  <c r="AA71" i="344"/>
  <c r="O34" i="344"/>
  <c r="M48" i="344"/>
  <c r="AC48" i="344"/>
  <c r="X68" i="344"/>
  <c r="Q69" i="344"/>
  <c r="AN74" i="344"/>
  <c r="AL36" i="344"/>
  <c r="AH42" i="344"/>
  <c r="AH48" i="344"/>
  <c r="X49" i="344"/>
  <c r="Q50" i="344"/>
  <c r="AL64" i="344"/>
  <c r="Z68" i="344"/>
  <c r="R69" i="344"/>
  <c r="Q74" i="344"/>
  <c r="AA32" i="344"/>
  <c r="Q34" i="344"/>
  <c r="AM36" i="344"/>
  <c r="Q41" i="344"/>
  <c r="AA47" i="344"/>
  <c r="AA68" i="344"/>
  <c r="S69" i="344"/>
  <c r="S74" i="344"/>
  <c r="R34" i="344"/>
  <c r="AN36" i="344"/>
  <c r="AM31" i="344"/>
  <c r="AH32" i="344"/>
  <c r="AC33" i="344"/>
  <c r="T35" i="344"/>
  <c r="S41" i="344"/>
  <c r="R42" i="344"/>
  <c r="AN42" i="344"/>
  <c r="AN46" i="344"/>
  <c r="AE47" i="344"/>
  <c r="AG65" i="344"/>
  <c r="AE70" i="344"/>
  <c r="Y71" i="344"/>
  <c r="V75" i="344"/>
  <c r="AN31" i="344"/>
  <c r="AF47" i="344"/>
  <c r="Y32" i="344"/>
  <c r="R35" i="344"/>
  <c r="S37" i="344"/>
  <c r="T38" i="344"/>
  <c r="R63" i="344"/>
  <c r="Z32" i="344"/>
  <c r="S35" i="344"/>
  <c r="T40" i="344"/>
  <c r="Z41" i="344"/>
  <c r="M63" i="344"/>
  <c r="M30" i="344"/>
  <c r="AG34" i="344"/>
  <c r="M46" i="344"/>
  <c r="O63" i="344"/>
  <c r="M65" i="344"/>
  <c r="Z40" i="344"/>
  <c r="X74" i="344"/>
  <c r="T31" i="344"/>
  <c r="Z35" i="344"/>
  <c r="AN37" i="344"/>
  <c r="AJ38" i="344"/>
  <c r="T41" i="344"/>
  <c r="AG42" i="344"/>
  <c r="AM46" i="344"/>
  <c r="Q48" i="344"/>
  <c r="AG48" i="344"/>
  <c r="Q63" i="344"/>
  <c r="AG64" i="344"/>
  <c r="Y74" i="344"/>
  <c r="S30" i="344"/>
  <c r="Q37" i="344"/>
  <c r="S46" i="344"/>
  <c r="AH64" i="344"/>
  <c r="M69" i="344"/>
  <c r="Y69" i="344"/>
  <c r="Z74" i="344"/>
  <c r="M34" i="344"/>
  <c r="X34" i="344"/>
  <c r="R37" i="344"/>
  <c r="V41" i="344"/>
  <c r="Q42" i="344"/>
  <c r="AA45" i="344"/>
  <c r="T46" i="344"/>
  <c r="T48" i="344"/>
  <c r="Z69" i="344"/>
  <c r="AA74" i="344"/>
  <c r="T44" i="345"/>
  <c r="AE44" i="345"/>
  <c r="AH46" i="345"/>
  <c r="AJ47" i="345"/>
  <c r="AA49" i="345"/>
  <c r="AD49" i="345" s="1"/>
  <c r="AK49" i="345"/>
  <c r="AK53" i="345"/>
  <c r="AA54" i="345"/>
  <c r="AD54" i="345" s="1"/>
  <c r="Q56" i="345"/>
  <c r="AM58" i="345"/>
  <c r="AH60" i="345"/>
  <c r="AM62" i="345"/>
  <c r="AN63" i="345"/>
  <c r="AM64" i="345"/>
  <c r="AE46" i="345"/>
  <c r="AN52" i="345"/>
  <c r="AJ58" i="345"/>
  <c r="AJ62" i="345"/>
  <c r="AK63" i="345"/>
  <c r="O51" i="345"/>
  <c r="AK58" i="345"/>
  <c r="S47" i="345"/>
  <c r="AM47" i="345"/>
  <c r="AL49" i="345"/>
  <c r="Q51" i="345"/>
  <c r="AM53" i="345"/>
  <c r="Z55" i="345"/>
  <c r="AN58" i="345"/>
  <c r="AN62" i="345"/>
  <c r="AL55" i="345"/>
  <c r="AJ63" i="345"/>
  <c r="AF46" i="345"/>
  <c r="AG46" i="345"/>
  <c r="Y51" i="345"/>
  <c r="AJ53" i="345"/>
  <c r="AK62" i="345"/>
  <c r="AM63" i="345"/>
  <c r="T43" i="345"/>
  <c r="AE43" i="345"/>
  <c r="AJ46" i="345"/>
  <c r="T47" i="345"/>
  <c r="M48" i="345"/>
  <c r="AM48" i="345"/>
  <c r="AC49" i="345"/>
  <c r="AN49" i="345"/>
  <c r="AF50" i="345"/>
  <c r="R51" i="345"/>
  <c r="AN53" i="345"/>
  <c r="AA55" i="345"/>
  <c r="AD55" i="345" s="1"/>
  <c r="Q57" i="345"/>
  <c r="AK57" i="345"/>
  <c r="Y58" i="345"/>
  <c r="M59" i="345"/>
  <c r="M60" i="345"/>
  <c r="AJ60" i="345"/>
  <c r="O64" i="345"/>
  <c r="AE64" i="345"/>
  <c r="AL65" i="345"/>
  <c r="AL56" i="345"/>
  <c r="AK64" i="345"/>
  <c r="Y44" i="345"/>
  <c r="AK46" i="345"/>
  <c r="AG50" i="345"/>
  <c r="Y53" i="345"/>
  <c r="M54" i="345"/>
  <c r="T57" i="345"/>
  <c r="AK60" i="345"/>
  <c r="AA61" i="345"/>
  <c r="AD61" i="345" s="1"/>
  <c r="AH63" i="345"/>
  <c r="AF64" i="345"/>
  <c r="AN65" i="345"/>
  <c r="AC52" i="345"/>
  <c r="O53" i="345"/>
  <c r="O58" i="345"/>
  <c r="AC65" i="345"/>
  <c r="Q52" i="345"/>
  <c r="AF52" i="345"/>
  <c r="AE56" i="345"/>
  <c r="O60" i="345"/>
  <c r="Y60" i="345"/>
  <c r="O62" i="345"/>
  <c r="Y62" i="345"/>
  <c r="S52" i="345"/>
  <c r="AG52" i="345"/>
  <c r="Q53" i="345"/>
  <c r="AC54" i="345"/>
  <c r="AG56" i="345"/>
  <c r="V57" i="345"/>
  <c r="Q58" i="345"/>
  <c r="AE58" i="345"/>
  <c r="R65" i="345"/>
  <c r="AE65" i="345"/>
  <c r="R53" i="345"/>
  <c r="AF54" i="345"/>
  <c r="V55" i="345"/>
  <c r="AF55" i="345"/>
  <c r="V56" i="345"/>
  <c r="R58" i="345"/>
  <c r="AG58" i="345"/>
  <c r="AC59" i="345"/>
  <c r="Q60" i="345"/>
  <c r="AE60" i="345"/>
  <c r="AC61" i="345"/>
  <c r="Q62" i="345"/>
  <c r="AE62" i="345"/>
  <c r="AF65" i="345"/>
  <c r="AC66" i="345"/>
  <c r="S53" i="345"/>
  <c r="Q54" i="345"/>
  <c r="AG54" i="345"/>
  <c r="Y57" i="345"/>
  <c r="S58" i="345"/>
  <c r="AF59" i="345"/>
  <c r="R60" i="345"/>
  <c r="AF61" i="345"/>
  <c r="R62" i="345"/>
  <c r="AG62" i="345"/>
  <c r="X63" i="345"/>
  <c r="AG65" i="345"/>
  <c r="AF66" i="345"/>
  <c r="T53" i="345"/>
  <c r="S54" i="345"/>
  <c r="X55" i="345"/>
  <c r="Y56" i="345"/>
  <c r="Z57" i="345"/>
  <c r="T58" i="345"/>
  <c r="Q59" i="345"/>
  <c r="AG59" i="345"/>
  <c r="Q61" i="345"/>
  <c r="AG61" i="345"/>
  <c r="O63" i="345"/>
  <c r="Z63" i="345"/>
  <c r="M64" i="345"/>
  <c r="X65" i="345"/>
  <c r="Q66" i="345"/>
  <c r="AG66" i="345"/>
  <c r="M52" i="345"/>
  <c r="AA52" i="345"/>
  <c r="AD52" i="345" s="1"/>
  <c r="Z56" i="345"/>
  <c r="S59" i="345"/>
  <c r="T60" i="345"/>
  <c r="S61" i="345"/>
  <c r="T62" i="345"/>
  <c r="S66" i="345"/>
  <c r="M46" i="345"/>
  <c r="M50" i="345"/>
  <c r="O44" i="345"/>
  <c r="O45" i="345"/>
  <c r="O46" i="345"/>
  <c r="X49" i="345"/>
  <c r="Q50" i="345"/>
  <c r="Q46" i="345"/>
  <c r="X47" i="345"/>
  <c r="S50" i="345"/>
  <c r="R46" i="345"/>
  <c r="O47" i="345"/>
  <c r="Z47" i="345"/>
  <c r="V43" i="345"/>
  <c r="V44" i="345"/>
  <c r="Y45" i="345"/>
  <c r="Z45" i="345"/>
  <c r="R47" i="345"/>
  <c r="R48" i="345"/>
  <c r="Z27" i="345"/>
  <c r="X32" i="345"/>
  <c r="AG40" i="345"/>
  <c r="T26" i="345"/>
  <c r="AA30" i="345"/>
  <c r="AD30" i="345" s="1"/>
  <c r="AA31" i="345"/>
  <c r="AD31" i="345" s="1"/>
  <c r="AA32" i="345"/>
  <c r="AD32" i="345" s="1"/>
  <c r="X34" i="345"/>
  <c r="T39" i="345"/>
  <c r="AC31" i="345"/>
  <c r="O34" i="345"/>
  <c r="AH26" i="345"/>
  <c r="M28" i="345"/>
  <c r="O29" i="345"/>
  <c r="Y29" i="345"/>
  <c r="AH29" i="345"/>
  <c r="S30" i="345"/>
  <c r="AN31" i="345"/>
  <c r="V32" i="345"/>
  <c r="AG32" i="345"/>
  <c r="T33" i="345"/>
  <c r="AL34" i="345"/>
  <c r="R35" i="345"/>
  <c r="AN36" i="345"/>
  <c r="V38" i="345"/>
  <c r="AC40" i="345"/>
  <c r="AM40" i="345"/>
  <c r="V26" i="345"/>
  <c r="AF32" i="345"/>
  <c r="V39" i="345"/>
  <c r="X26" i="345"/>
  <c r="Y27" i="345"/>
  <c r="Z29" i="345"/>
  <c r="T30" i="345"/>
  <c r="AE31" i="345"/>
  <c r="AH32" i="345"/>
  <c r="T34" i="345"/>
  <c r="AM34" i="345"/>
  <c r="S35" i="345"/>
  <c r="Y37" i="345"/>
  <c r="Y39" i="345"/>
  <c r="Y26" i="345"/>
  <c r="Q29" i="345"/>
  <c r="AF31" i="345"/>
  <c r="Z39" i="345"/>
  <c r="O26" i="345"/>
  <c r="AK26" i="345"/>
  <c r="AA27" i="345"/>
  <c r="AD27" i="345" s="1"/>
  <c r="R29" i="345"/>
  <c r="AN29" i="345"/>
  <c r="V31" i="345"/>
  <c r="Q32" i="345"/>
  <c r="Y32" i="345"/>
  <c r="AN32" i="345"/>
  <c r="AG34" i="345"/>
  <c r="AH36" i="345"/>
  <c r="Q37" i="345"/>
  <c r="Y38" i="345"/>
  <c r="R39" i="345"/>
  <c r="R40" i="345"/>
  <c r="AH40" i="345"/>
  <c r="M30" i="345"/>
  <c r="Z30" i="345"/>
  <c r="R32" i="345"/>
  <c r="M33" i="345"/>
  <c r="M36" i="345"/>
  <c r="T40" i="345"/>
  <c r="T28" i="345"/>
  <c r="AH30" i="345"/>
  <c r="M31" i="345"/>
  <c r="AA33" i="345"/>
  <c r="AD33" i="345" s="1"/>
  <c r="T36" i="345"/>
  <c r="AA38" i="345"/>
  <c r="AD38" i="345" s="1"/>
  <c r="Z46" i="345"/>
  <c r="V46" i="345"/>
  <c r="V28" i="345"/>
  <c r="AJ30" i="345"/>
  <c r="O31" i="345"/>
  <c r="AC33" i="345"/>
  <c r="AK33" i="345"/>
  <c r="V36" i="345"/>
  <c r="AH43" i="345"/>
  <c r="AK43" i="345"/>
  <c r="AK44" i="345"/>
  <c r="AN44" i="345"/>
  <c r="X46" i="345"/>
  <c r="AC39" i="345"/>
  <c r="AF39" i="345"/>
  <c r="R43" i="345"/>
  <c r="L43" i="345" s="1"/>
  <c r="M43" i="345"/>
  <c r="AC51" i="345"/>
  <c r="AA51" i="345"/>
  <c r="AD51" i="345" s="1"/>
  <c r="AF51" i="345"/>
  <c r="Q26" i="345"/>
  <c r="AJ27" i="345"/>
  <c r="O28" i="345"/>
  <c r="AE28" i="345"/>
  <c r="AC30" i="345"/>
  <c r="AK30" i="345"/>
  <c r="X31" i="345"/>
  <c r="V33" i="345"/>
  <c r="AL33" i="345"/>
  <c r="Q34" i="345"/>
  <c r="AJ35" i="345"/>
  <c r="O36" i="345"/>
  <c r="AE36" i="345"/>
  <c r="AC37" i="345"/>
  <c r="AE38" i="345"/>
  <c r="AE39" i="345"/>
  <c r="V40" i="345"/>
  <c r="O42" i="345"/>
  <c r="R42" i="345"/>
  <c r="X42" i="345"/>
  <c r="AM42" i="345"/>
  <c r="AH42" i="345"/>
  <c r="AJ43" i="345"/>
  <c r="Q44" i="345"/>
  <c r="AJ44" i="345"/>
  <c r="Q45" i="345"/>
  <c r="AF45" i="345"/>
  <c r="AA45" i="345"/>
  <c r="AD45" i="345" s="1"/>
  <c r="Y46" i="345"/>
  <c r="AF47" i="345"/>
  <c r="AC47" i="345"/>
  <c r="AA47" i="345"/>
  <c r="AD47" i="345" s="1"/>
  <c r="AG47" i="345"/>
  <c r="Y50" i="345"/>
  <c r="V50" i="345"/>
  <c r="T50" i="345"/>
  <c r="Z50" i="345"/>
  <c r="AM50" i="345"/>
  <c r="AL50" i="345"/>
  <c r="AJ50" i="345"/>
  <c r="AH50" i="345"/>
  <c r="AG51" i="345"/>
  <c r="Y54" i="345"/>
  <c r="V54" i="345"/>
  <c r="T54" i="345"/>
  <c r="Z54" i="345"/>
  <c r="AM54" i="345"/>
  <c r="AL54" i="345"/>
  <c r="AJ54" i="345"/>
  <c r="AH54" i="345"/>
  <c r="R26" i="345"/>
  <c r="AC27" i="345"/>
  <c r="AK27" i="345"/>
  <c r="X28" i="345"/>
  <c r="AF28" i="345"/>
  <c r="V30" i="345"/>
  <c r="AL30" i="345"/>
  <c r="Q31" i="345"/>
  <c r="Y31" i="345"/>
  <c r="AJ32" i="345"/>
  <c r="O33" i="345"/>
  <c r="AE33" i="345"/>
  <c r="AM33" i="345"/>
  <c r="R34" i="345"/>
  <c r="AC35" i="345"/>
  <c r="AK35" i="345"/>
  <c r="X36" i="345"/>
  <c r="AF36" i="345"/>
  <c r="AF38" i="345"/>
  <c r="AG39" i="345"/>
  <c r="X41" i="345"/>
  <c r="Y42" i="345"/>
  <c r="AJ42" i="345"/>
  <c r="Q43" i="345"/>
  <c r="AL43" i="345"/>
  <c r="R44" i="345"/>
  <c r="AL44" i="345"/>
  <c r="R45" i="345"/>
  <c r="AC45" i="345"/>
  <c r="AE47" i="345"/>
  <c r="AK50" i="345"/>
  <c r="AK54" i="345"/>
  <c r="Z64" i="345"/>
  <c r="Y64" i="345"/>
  <c r="X64" i="345"/>
  <c r="V64" i="345"/>
  <c r="T64" i="345"/>
  <c r="L64" i="345" s="1"/>
  <c r="S26" i="345"/>
  <c r="AA26" i="345"/>
  <c r="AD26" i="345" s="1"/>
  <c r="V27" i="345"/>
  <c r="AL27" i="345"/>
  <c r="Q28" i="345"/>
  <c r="Y28" i="345"/>
  <c r="AG28" i="345"/>
  <c r="T29" i="345"/>
  <c r="AJ29" i="345"/>
  <c r="O30" i="345"/>
  <c r="AE30" i="345"/>
  <c r="AM30" i="345"/>
  <c r="R31" i="345"/>
  <c r="Z31" i="345"/>
  <c r="AH31" i="345"/>
  <c r="M32" i="345"/>
  <c r="AC32" i="345"/>
  <c r="AK32" i="345"/>
  <c r="X33" i="345"/>
  <c r="AF33" i="345"/>
  <c r="AN33" i="345"/>
  <c r="S34" i="345"/>
  <c r="AA34" i="345"/>
  <c r="AD34" i="345" s="1"/>
  <c r="V35" i="345"/>
  <c r="AL35" i="345"/>
  <c r="Q36" i="345"/>
  <c r="Y36" i="345"/>
  <c r="AG36" i="345"/>
  <c r="M37" i="345"/>
  <c r="V37" i="345"/>
  <c r="AF37" i="345"/>
  <c r="R38" i="345"/>
  <c r="M38" i="345"/>
  <c r="AG38" i="345"/>
  <c r="O39" i="345"/>
  <c r="O40" i="345"/>
  <c r="Y40" i="345"/>
  <c r="Y41" i="345"/>
  <c r="L41" i="345" s="1"/>
  <c r="Q42" i="345"/>
  <c r="AA42" i="345"/>
  <c r="AD42" i="345" s="1"/>
  <c r="AK42" i="345"/>
  <c r="S43" i="345"/>
  <c r="AM43" i="345"/>
  <c r="S44" i="345"/>
  <c r="AC44" i="345"/>
  <c r="L44" i="345" s="1"/>
  <c r="AF44" i="345"/>
  <c r="AM44" i="345"/>
  <c r="T45" i="345"/>
  <c r="AC46" i="345"/>
  <c r="X50" i="345"/>
  <c r="AN50" i="345"/>
  <c r="AC53" i="345"/>
  <c r="AA53" i="345"/>
  <c r="AD53" i="345" s="1"/>
  <c r="AF53" i="345"/>
  <c r="X54" i="345"/>
  <c r="AN54" i="345"/>
  <c r="AE27" i="345"/>
  <c r="AM27" i="345"/>
  <c r="R28" i="345"/>
  <c r="AK29" i="345"/>
  <c r="X30" i="345"/>
  <c r="AF30" i="345"/>
  <c r="AL32" i="345"/>
  <c r="Q33" i="345"/>
  <c r="Y33" i="345"/>
  <c r="AE35" i="345"/>
  <c r="AM35" i="345"/>
  <c r="R36" i="345"/>
  <c r="AG37" i="345"/>
  <c r="AH38" i="345"/>
  <c r="AK38" i="345"/>
  <c r="AK39" i="345"/>
  <c r="AN39" i="345"/>
  <c r="Z40" i="345"/>
  <c r="Z41" i="345"/>
  <c r="S42" i="345"/>
  <c r="AL42" i="345"/>
  <c r="AN43" i="345"/>
  <c r="L45" i="345"/>
  <c r="AE45" i="345"/>
  <c r="Y48" i="345"/>
  <c r="X48" i="345"/>
  <c r="V48" i="345"/>
  <c r="T48" i="345"/>
  <c r="R55" i="345"/>
  <c r="Q55" i="345"/>
  <c r="O55" i="345"/>
  <c r="L55" i="345" s="1"/>
  <c r="M55" i="345"/>
  <c r="X37" i="345"/>
  <c r="AM37" i="345"/>
  <c r="AH37" i="345"/>
  <c r="AJ38" i="345"/>
  <c r="Q39" i="345"/>
  <c r="AJ39" i="345"/>
  <c r="AF40" i="345"/>
  <c r="AA40" i="345"/>
  <c r="AD40" i="345" s="1"/>
  <c r="T42" i="345"/>
  <c r="AC42" i="345"/>
  <c r="AN42" i="345"/>
  <c r="M45" i="345"/>
  <c r="V45" i="345"/>
  <c r="AG45" i="345"/>
  <c r="T46" i="345"/>
  <c r="L46" i="345" s="1"/>
  <c r="V49" i="345"/>
  <c r="T49" i="345"/>
  <c r="Y49" i="345"/>
  <c r="Y52" i="345"/>
  <c r="V52" i="345"/>
  <c r="T52" i="345"/>
  <c r="Z52" i="345"/>
  <c r="AM52" i="345"/>
  <c r="AL52" i="345"/>
  <c r="AJ52" i="345"/>
  <c r="AH52" i="345"/>
  <c r="AG53" i="345"/>
  <c r="AG57" i="345"/>
  <c r="AF57" i="345"/>
  <c r="AE57" i="345"/>
  <c r="AC57" i="345"/>
  <c r="AA57" i="345"/>
  <c r="AD57" i="345" s="1"/>
  <c r="AN59" i="345"/>
  <c r="AM59" i="345"/>
  <c r="AL59" i="345"/>
  <c r="AK59" i="345"/>
  <c r="AJ59" i="345"/>
  <c r="AH59" i="345"/>
  <c r="AN61" i="345"/>
  <c r="AM61" i="345"/>
  <c r="AL61" i="345"/>
  <c r="AK61" i="345"/>
  <c r="AJ61" i="345"/>
  <c r="AH61" i="345"/>
  <c r="AN66" i="345"/>
  <c r="AM66" i="345"/>
  <c r="AL66" i="345"/>
  <c r="AK66" i="345"/>
  <c r="AJ66" i="345"/>
  <c r="AH66" i="345"/>
  <c r="Y47" i="345"/>
  <c r="L47" i="345" s="1"/>
  <c r="AJ48" i="345"/>
  <c r="O49" i="345"/>
  <c r="L49" i="345" s="1"/>
  <c r="AM49" i="345"/>
  <c r="R50" i="345"/>
  <c r="L50" i="345" s="1"/>
  <c r="V51" i="345"/>
  <c r="R52" i="345"/>
  <c r="V53" i="345"/>
  <c r="R54" i="345"/>
  <c r="AC55" i="345"/>
  <c r="AK55" i="345"/>
  <c r="AF56" i="345"/>
  <c r="AN56" i="345"/>
  <c r="S57" i="345"/>
  <c r="V58" i="345"/>
  <c r="L58" i="345" s="1"/>
  <c r="R59" i="345"/>
  <c r="Z59" i="345"/>
  <c r="V60" i="345"/>
  <c r="R61" i="345"/>
  <c r="Z61" i="345"/>
  <c r="V62" i="345"/>
  <c r="Y63" i="345"/>
  <c r="L63" i="345" s="1"/>
  <c r="AG63" i="345"/>
  <c r="AJ64" i="345"/>
  <c r="O65" i="345"/>
  <c r="L65" i="345" s="1"/>
  <c r="AM65" i="345"/>
  <c r="R66" i="345"/>
  <c r="L66" i="345" s="1"/>
  <c r="Z66" i="345"/>
  <c r="AL48" i="345"/>
  <c r="Q49" i="345"/>
  <c r="X51" i="345"/>
  <c r="X53" i="345"/>
  <c r="AE55" i="345"/>
  <c r="AM55" i="345"/>
  <c r="R56" i="345"/>
  <c r="AH56" i="345"/>
  <c r="M57" i="345"/>
  <c r="X58" i="345"/>
  <c r="AF58" i="345"/>
  <c r="T59" i="345"/>
  <c r="X60" i="345"/>
  <c r="AF60" i="345"/>
  <c r="T61" i="345"/>
  <c r="X62" i="345"/>
  <c r="AF62" i="345"/>
  <c r="AA63" i="345"/>
  <c r="AD63" i="345" s="1"/>
  <c r="AL64" i="345"/>
  <c r="Q65" i="345"/>
  <c r="Y65" i="345"/>
  <c r="T66" i="345"/>
  <c r="AN55" i="345"/>
  <c r="S56" i="345"/>
  <c r="AG60" i="345"/>
  <c r="Z65" i="345"/>
  <c r="AK47" i="345"/>
  <c r="S49" i="345"/>
  <c r="AJ56" i="345"/>
  <c r="L56" i="345" s="1"/>
  <c r="O57" i="345"/>
  <c r="L57" i="345" s="1"/>
  <c r="V59" i="345"/>
  <c r="V61" i="345"/>
  <c r="AC63" i="345"/>
  <c r="V66" i="345"/>
  <c r="AL47" i="345"/>
  <c r="Q48" i="345"/>
  <c r="L48" i="345" s="1"/>
  <c r="AH55" i="345"/>
  <c r="M56" i="345"/>
  <c r="AK56" i="345"/>
  <c r="AA58" i="345"/>
  <c r="AD58" i="345" s="1"/>
  <c r="AA60" i="345"/>
  <c r="AD60" i="345" s="1"/>
  <c r="AA62" i="345"/>
  <c r="AD62" i="345" s="1"/>
  <c r="T65" i="345"/>
  <c r="X59" i="345"/>
  <c r="X61" i="345"/>
  <c r="AE63" i="345"/>
  <c r="X66" i="345"/>
  <c r="C41" i="337"/>
  <c r="AG35" i="344"/>
  <c r="AA35" i="344"/>
  <c r="AH72" i="344"/>
  <c r="AL72" i="344"/>
  <c r="AJ72" i="344"/>
  <c r="AN72" i="344"/>
  <c r="C58" i="337"/>
  <c r="D34" i="338"/>
  <c r="D37" i="338"/>
  <c r="D42" i="338"/>
  <c r="D46" i="338"/>
  <c r="D33" i="339"/>
  <c r="D40" i="339"/>
  <c r="D41" i="339"/>
  <c r="D49" i="339"/>
  <c r="D50" i="339"/>
  <c r="D57" i="339"/>
  <c r="D66" i="339"/>
  <c r="D34" i="340"/>
  <c r="D42" i="340"/>
  <c r="D51" i="340"/>
  <c r="AD27" i="343"/>
  <c r="AD35" i="343"/>
  <c r="AA47" i="341"/>
  <c r="AD47" i="341" s="1"/>
  <c r="AC47" i="341"/>
  <c r="O66" i="341"/>
  <c r="R66" i="341"/>
  <c r="AC31" i="344"/>
  <c r="AG31" i="344"/>
  <c r="AF31" i="344"/>
  <c r="R38" i="344"/>
  <c r="S38" i="344"/>
  <c r="M38" i="344"/>
  <c r="M39" i="344"/>
  <c r="O39" i="344"/>
  <c r="AE69" i="344"/>
  <c r="AG69" i="344"/>
  <c r="AF69" i="344"/>
  <c r="AC69" i="344"/>
  <c r="D31" i="340"/>
  <c r="C28" i="337"/>
  <c r="C31" i="337"/>
  <c r="C36" i="337"/>
  <c r="C39" i="337"/>
  <c r="C45" i="337"/>
  <c r="C48" i="337"/>
  <c r="D33" i="338"/>
  <c r="D49" i="338"/>
  <c r="D32" i="339"/>
  <c r="D64" i="339"/>
  <c r="D65" i="339"/>
  <c r="AE31" i="344"/>
  <c r="AG63" i="344"/>
  <c r="AF63" i="344"/>
  <c r="AE63" i="344"/>
  <c r="AA63" i="344"/>
  <c r="D32" i="338"/>
  <c r="D35" i="338"/>
  <c r="D44" i="338"/>
  <c r="D38" i="339"/>
  <c r="T42" i="341"/>
  <c r="X42" i="341"/>
  <c r="V42" i="341"/>
  <c r="Z42" i="341"/>
  <c r="C29" i="337"/>
  <c r="C34" i="337"/>
  <c r="C37" i="337"/>
  <c r="C42" i="337"/>
  <c r="C46" i="337"/>
  <c r="C59" i="337"/>
  <c r="D31" i="338"/>
  <c r="D47" i="338"/>
  <c r="D64" i="338"/>
  <c r="D30" i="339"/>
  <c r="AF44" i="341"/>
  <c r="AA53" i="341"/>
  <c r="AD53" i="341" s="1"/>
  <c r="AE53" i="341"/>
  <c r="AC53" i="341"/>
  <c r="AF62" i="341"/>
  <c r="O64" i="341"/>
  <c r="Q64" i="341"/>
  <c r="AL65" i="344"/>
  <c r="AJ65" i="344"/>
  <c r="AN65" i="344"/>
  <c r="AM65" i="344"/>
  <c r="O70" i="344"/>
  <c r="C27" i="337"/>
  <c r="D56" i="338"/>
  <c r="D66" i="338"/>
  <c r="D47" i="339"/>
  <c r="C49" i="337"/>
  <c r="D30" i="338"/>
  <c r="D38" i="338"/>
  <c r="D41" i="338"/>
  <c r="D50" i="338"/>
  <c r="D59" i="338"/>
  <c r="D28" i="339"/>
  <c r="D29" i="339"/>
  <c r="O62" i="341"/>
  <c r="S62" i="341"/>
  <c r="R62" i="341"/>
  <c r="AE37" i="344"/>
  <c r="AG37" i="344"/>
  <c r="AF37" i="344"/>
  <c r="AA37" i="344"/>
  <c r="AL45" i="344"/>
  <c r="AN45" i="344"/>
  <c r="AM49" i="344"/>
  <c r="AL49" i="344"/>
  <c r="AH49" i="344"/>
  <c r="AN49" i="344"/>
  <c r="Q64" i="344"/>
  <c r="M64" i="344"/>
  <c r="R66" i="344"/>
  <c r="Q66" i="344"/>
  <c r="M66" i="344"/>
  <c r="S66" i="344"/>
  <c r="AJ68" i="344"/>
  <c r="AM68" i="344"/>
  <c r="AL68" i="344"/>
  <c r="AN68" i="344"/>
  <c r="C51" i="337"/>
  <c r="D40" i="338"/>
  <c r="D31" i="339"/>
  <c r="D39" i="339"/>
  <c r="D48" i="339"/>
  <c r="C32" i="337"/>
  <c r="C35" i="337"/>
  <c r="C40" i="337"/>
  <c r="C44" i="337"/>
  <c r="C56" i="337"/>
  <c r="C66" i="337"/>
  <c r="D29" i="338"/>
  <c r="D45" i="338"/>
  <c r="D58" i="338"/>
  <c r="AD47" i="343"/>
  <c r="AN42" i="341"/>
  <c r="AH42" i="341"/>
  <c r="AJ51" i="341"/>
  <c r="AL51" i="341"/>
  <c r="AK51" i="341"/>
  <c r="O32" i="344"/>
  <c r="S32" i="344"/>
  <c r="R32" i="344"/>
  <c r="Q32" i="344"/>
  <c r="AL34" i="344"/>
  <c r="AN34" i="344"/>
  <c r="AM34" i="344"/>
  <c r="AH34" i="344"/>
  <c r="AF36" i="344"/>
  <c r="AE36" i="344"/>
  <c r="AA36" i="344"/>
  <c r="AG36" i="344"/>
  <c r="AC37" i="344"/>
  <c r="AM45" i="344"/>
  <c r="T47" i="344"/>
  <c r="Z47" i="344"/>
  <c r="AJ49" i="344"/>
  <c r="V65" i="344"/>
  <c r="Z65" i="344"/>
  <c r="Y65" i="344"/>
  <c r="X65" i="344"/>
  <c r="T65" i="344"/>
  <c r="O71" i="344"/>
  <c r="R71" i="344"/>
  <c r="Q71" i="344"/>
  <c r="S71" i="344"/>
  <c r="AH76" i="344"/>
  <c r="AM76" i="344"/>
  <c r="AL76" i="344"/>
  <c r="C47" i="337"/>
  <c r="C57" i="337"/>
  <c r="C64" i="337"/>
  <c r="D28" i="338"/>
  <c r="D36" i="338"/>
  <c r="D39" i="338"/>
  <c r="D48" i="338"/>
  <c r="D57" i="338"/>
  <c r="D34" i="339"/>
  <c r="D35" i="339"/>
  <c r="D42" i="339"/>
  <c r="D44" i="339"/>
  <c r="D51" i="339"/>
  <c r="D56" i="339"/>
  <c r="D59" i="339"/>
  <c r="AD32" i="343"/>
  <c r="AL41" i="341"/>
  <c r="AM41" i="341"/>
  <c r="AN41" i="341"/>
  <c r="T30" i="344"/>
  <c r="AM33" i="344"/>
  <c r="AL33" i="344"/>
  <c r="AH33" i="344"/>
  <c r="AN33" i="344"/>
  <c r="O75" i="344"/>
  <c r="S75" i="344"/>
  <c r="R75" i="344"/>
  <c r="AJ76" i="344"/>
  <c r="D36" i="339"/>
  <c r="D37" i="339"/>
  <c r="D45" i="339"/>
  <c r="D46" i="339"/>
  <c r="D30" i="340"/>
  <c r="D38" i="340"/>
  <c r="D47" i="340"/>
  <c r="D59" i="340"/>
  <c r="D65" i="340"/>
  <c r="AD33" i="343"/>
  <c r="AD45" i="343"/>
  <c r="AD56" i="343"/>
  <c r="AL30" i="341"/>
  <c r="AL31" i="341"/>
  <c r="AK32" i="341"/>
  <c r="AJ33" i="341"/>
  <c r="AM38" i="341"/>
  <c r="AJ39" i="341"/>
  <c r="AL40" i="341"/>
  <c r="V43" i="341"/>
  <c r="V44" i="341"/>
  <c r="AH59" i="341"/>
  <c r="AK61" i="341"/>
  <c r="X66" i="341"/>
  <c r="AJ30" i="344"/>
  <c r="X31" i="344"/>
  <c r="AL31" i="344"/>
  <c r="T32" i="344"/>
  <c r="AG32" i="344"/>
  <c r="T34" i="344"/>
  <c r="AF34" i="344"/>
  <c r="M35" i="344"/>
  <c r="V36" i="344"/>
  <c r="Y37" i="344"/>
  <c r="AG39" i="344"/>
  <c r="AM40" i="344"/>
  <c r="M42" i="344"/>
  <c r="X42" i="344"/>
  <c r="Q45" i="344"/>
  <c r="AE45" i="344"/>
  <c r="O46" i="344"/>
  <c r="AH46" i="344"/>
  <c r="Q47" i="344"/>
  <c r="Z48" i="344"/>
  <c r="Q65" i="344"/>
  <c r="V68" i="344"/>
  <c r="AE68" i="344"/>
  <c r="AF71" i="344"/>
  <c r="AG74" i="344"/>
  <c r="T75" i="344"/>
  <c r="AC76" i="344"/>
  <c r="D33" i="340"/>
  <c r="D41" i="340"/>
  <c r="D50" i="340"/>
  <c r="D64" i="340"/>
  <c r="AD28" i="343"/>
  <c r="AD30" i="343"/>
  <c r="AD34" i="343"/>
  <c r="AD41" i="343"/>
  <c r="AD57" i="343"/>
  <c r="AN38" i="341"/>
  <c r="AL61" i="341"/>
  <c r="Y31" i="344"/>
  <c r="Z37" i="344"/>
  <c r="X40" i="344"/>
  <c r="AN40" i="344"/>
  <c r="R45" i="344"/>
  <c r="R65" i="344"/>
  <c r="AF68" i="344"/>
  <c r="AL70" i="344"/>
  <c r="AG71" i="344"/>
  <c r="AE76" i="344"/>
  <c r="D28" i="340"/>
  <c r="D36" i="340"/>
  <c r="D45" i="340"/>
  <c r="D57" i="340"/>
  <c r="AD36" i="343"/>
  <c r="AD38" i="343"/>
  <c r="AD42" i="343"/>
  <c r="AD51" i="343"/>
  <c r="AE51" i="341"/>
  <c r="AJ59" i="341"/>
  <c r="AM61" i="341"/>
  <c r="O31" i="344"/>
  <c r="Z31" i="344"/>
  <c r="V32" i="344"/>
  <c r="O35" i="344"/>
  <c r="AN39" i="344"/>
  <c r="Y40" i="344"/>
  <c r="O42" i="344"/>
  <c r="Z42" i="344"/>
  <c r="AM42" i="344"/>
  <c r="S45" i="344"/>
  <c r="AG45" i="344"/>
  <c r="S47" i="344"/>
  <c r="R48" i="344"/>
  <c r="AC64" i="344"/>
  <c r="AG68" i="344"/>
  <c r="AC70" i="344"/>
  <c r="AM70" i="344"/>
  <c r="O74" i="344"/>
  <c r="D29" i="340"/>
  <c r="D37" i="340"/>
  <c r="D46" i="340"/>
  <c r="D66" i="340"/>
  <c r="AD31" i="343"/>
  <c r="AD50" i="343"/>
  <c r="D32" i="340"/>
  <c r="D40" i="340"/>
  <c r="D49" i="340"/>
  <c r="D67" i="340"/>
  <c r="AD29" i="343"/>
  <c r="AD39" i="343"/>
  <c r="AD46" i="343"/>
  <c r="AL45" i="341"/>
  <c r="AG46" i="341"/>
  <c r="AM55" i="341"/>
  <c r="AC59" i="341"/>
  <c r="AE39" i="344"/>
  <c r="Y49" i="344"/>
  <c r="R50" i="344"/>
  <c r="O65" i="344"/>
  <c r="AE74" i="344"/>
  <c r="D58" i="339"/>
  <c r="D35" i="340"/>
  <c r="D44" i="340"/>
  <c r="D56" i="340"/>
  <c r="AD37" i="343"/>
  <c r="AD58" i="343"/>
  <c r="AJ37" i="341"/>
  <c r="AJ38" i="341"/>
  <c r="AN44" i="341"/>
  <c r="AH53" i="341"/>
  <c r="T54" i="341"/>
  <c r="AE59" i="341"/>
  <c r="T60" i="341"/>
  <c r="AJ61" i="341"/>
  <c r="T64" i="341"/>
  <c r="AE34" i="344"/>
  <c r="M37" i="344"/>
  <c r="X37" i="344"/>
  <c r="AH37" i="344"/>
  <c r="T39" i="344"/>
  <c r="AF39" i="344"/>
  <c r="AL40" i="344"/>
  <c r="AJ41" i="344"/>
  <c r="AC46" i="344"/>
  <c r="Y48" i="344"/>
  <c r="AJ64" i="344"/>
  <c r="AJ70" i="344"/>
  <c r="AC71" i="344"/>
  <c r="V74" i="344"/>
  <c r="AF74" i="344"/>
  <c r="V46" i="341"/>
  <c r="R50" i="341"/>
  <c r="T45" i="341"/>
  <c r="Q58" i="341"/>
  <c r="AF58" i="341"/>
  <c r="AG58" i="341"/>
  <c r="AH57" i="341"/>
  <c r="AM57" i="341"/>
  <c r="AN57" i="341"/>
  <c r="AF56" i="341"/>
  <c r="V26" i="341"/>
  <c r="R29" i="341"/>
  <c r="AC39" i="341"/>
  <c r="X26" i="341"/>
  <c r="T30" i="341"/>
  <c r="AA40" i="341"/>
  <c r="AD40" i="341" s="1"/>
  <c r="T36" i="341"/>
  <c r="V38" i="341"/>
  <c r="R27" i="341"/>
  <c r="AE34" i="341"/>
  <c r="X38" i="341"/>
  <c r="Z26" i="341"/>
  <c r="T27" i="341"/>
  <c r="Z38" i="341"/>
  <c r="O39" i="341"/>
  <c r="V28" i="341"/>
  <c r="O40" i="341"/>
  <c r="X27" i="341"/>
  <c r="X31" i="341"/>
  <c r="Z27" i="341"/>
  <c r="Z28" i="341"/>
  <c r="S40" i="341"/>
  <c r="AF34" i="341"/>
  <c r="AE28" i="341"/>
  <c r="Y32" i="341"/>
  <c r="V35" i="341"/>
  <c r="AE39" i="341"/>
  <c r="X29" i="341"/>
  <c r="V30" i="341"/>
  <c r="R37" i="341"/>
  <c r="R39" i="341"/>
  <c r="AF39" i="341"/>
  <c r="AF41" i="341"/>
  <c r="T28" i="341"/>
  <c r="Z29" i="341"/>
  <c r="R31" i="341"/>
  <c r="AF32" i="341"/>
  <c r="X34" i="341"/>
  <c r="X35" i="341"/>
  <c r="V36" i="341"/>
  <c r="Z30" i="341"/>
  <c r="T31" i="341"/>
  <c r="Z35" i="341"/>
  <c r="V39" i="341"/>
  <c r="X40" i="341"/>
  <c r="O41" i="341"/>
  <c r="Y36" i="341"/>
  <c r="X37" i="341"/>
  <c r="AE30" i="341"/>
  <c r="V31" i="341"/>
  <c r="AA39" i="341"/>
  <c r="AD39" i="341" s="1"/>
  <c r="R41" i="341"/>
  <c r="T29" i="341"/>
  <c r="T35" i="341"/>
  <c r="AA30" i="344"/>
  <c r="T33" i="344"/>
  <c r="AH35" i="344"/>
  <c r="M36" i="344"/>
  <c r="AA38" i="344"/>
  <c r="T45" i="344"/>
  <c r="AH47" i="344"/>
  <c r="M49" i="344"/>
  <c r="T50" i="344"/>
  <c r="Z70" i="344"/>
  <c r="Y70" i="344"/>
  <c r="X70" i="344"/>
  <c r="T70" i="344"/>
  <c r="Z72" i="344"/>
  <c r="Y72" i="344"/>
  <c r="X72" i="344"/>
  <c r="AN50" i="344"/>
  <c r="AL50" i="344"/>
  <c r="AH50" i="344"/>
  <c r="AG66" i="344"/>
  <c r="AF66" i="344"/>
  <c r="AE66" i="344"/>
  <c r="Z76" i="344"/>
  <c r="Y76" i="344"/>
  <c r="X76" i="344"/>
  <c r="T76" i="344"/>
  <c r="AJ35" i="344"/>
  <c r="AM63" i="344"/>
  <c r="AL63" i="344"/>
  <c r="AJ63" i="344"/>
  <c r="AN63" i="344"/>
  <c r="AC66" i="344"/>
  <c r="V30" i="344"/>
  <c r="AL30" i="344"/>
  <c r="Q31" i="344"/>
  <c r="AJ32" i="344"/>
  <c r="O33" i="344"/>
  <c r="AE33" i="344"/>
  <c r="AC35" i="344"/>
  <c r="X36" i="344"/>
  <c r="V38" i="344"/>
  <c r="AL38" i="344"/>
  <c r="Q39" i="344"/>
  <c r="O40" i="344"/>
  <c r="AF40" i="344"/>
  <c r="AC41" i="344"/>
  <c r="AL41" i="344"/>
  <c r="X45" i="344"/>
  <c r="V46" i="344"/>
  <c r="AE46" i="344"/>
  <c r="AL47" i="344"/>
  <c r="AJ48" i="344"/>
  <c r="AN66" i="344"/>
  <c r="AM66" i="344"/>
  <c r="AL66" i="344"/>
  <c r="AH66" i="344"/>
  <c r="AM69" i="344"/>
  <c r="AL69" i="344"/>
  <c r="AJ69" i="344"/>
  <c r="AN69" i="344"/>
  <c r="AG72" i="344"/>
  <c r="AF72" i="344"/>
  <c r="AE72" i="344"/>
  <c r="AA72" i="344"/>
  <c r="AE40" i="344"/>
  <c r="V64" i="344"/>
  <c r="V76" i="344"/>
  <c r="O30" i="344"/>
  <c r="AE30" i="344"/>
  <c r="AM30" i="344"/>
  <c r="R31" i="344"/>
  <c r="AH31" i="344"/>
  <c r="M32" i="344"/>
  <c r="AC32" i="344"/>
  <c r="X33" i="344"/>
  <c r="AF33" i="344"/>
  <c r="AA34" i="344"/>
  <c r="V35" i="344"/>
  <c r="AL35" i="344"/>
  <c r="Q36" i="344"/>
  <c r="Y36" i="344"/>
  <c r="T37" i="344"/>
  <c r="AJ37" i="344"/>
  <c r="O38" i="344"/>
  <c r="AE38" i="344"/>
  <c r="AM38" i="344"/>
  <c r="R39" i="344"/>
  <c r="AA39" i="344"/>
  <c r="AJ39" i="344"/>
  <c r="AG40" i="344"/>
  <c r="M41" i="344"/>
  <c r="AM41" i="344"/>
  <c r="T42" i="344"/>
  <c r="AC42" i="344"/>
  <c r="Y45" i="344"/>
  <c r="AH45" i="344"/>
  <c r="AF46" i="344"/>
  <c r="M47" i="344"/>
  <c r="V47" i="344"/>
  <c r="AM47" i="344"/>
  <c r="Q49" i="344"/>
  <c r="AA50" i="344"/>
  <c r="AM50" i="344"/>
  <c r="AJ66" i="344"/>
  <c r="AC72" i="344"/>
  <c r="AN75" i="344"/>
  <c r="AM75" i="344"/>
  <c r="AL75" i="344"/>
  <c r="O49" i="344"/>
  <c r="AF75" i="344"/>
  <c r="AE75" i="344"/>
  <c r="AC75" i="344"/>
  <c r="AG75" i="344"/>
  <c r="X30" i="344"/>
  <c r="AF30" i="344"/>
  <c r="AN30" i="344"/>
  <c r="S31" i="344"/>
  <c r="AA31" i="344"/>
  <c r="AL32" i="344"/>
  <c r="Q33" i="344"/>
  <c r="Y33" i="344"/>
  <c r="AG33" i="344"/>
  <c r="AE35" i="344"/>
  <c r="AM35" i="344"/>
  <c r="R36" i="344"/>
  <c r="Z36" i="344"/>
  <c r="X38" i="344"/>
  <c r="AF38" i="344"/>
  <c r="AN38" i="344"/>
  <c r="S39" i="344"/>
  <c r="Q40" i="344"/>
  <c r="AE41" i="344"/>
  <c r="Z45" i="344"/>
  <c r="X46" i="344"/>
  <c r="AN47" i="344"/>
  <c r="AL48" i="344"/>
  <c r="R49" i="344"/>
  <c r="AC49" i="344"/>
  <c r="AA49" i="344"/>
  <c r="AE49" i="344"/>
  <c r="S64" i="344"/>
  <c r="R64" i="344"/>
  <c r="S70" i="344"/>
  <c r="R70" i="344"/>
  <c r="Q70" i="344"/>
  <c r="R72" i="344"/>
  <c r="Q72" i="344"/>
  <c r="O72" i="344"/>
  <c r="S72" i="344"/>
  <c r="AJ75" i="344"/>
  <c r="AC30" i="344"/>
  <c r="Q30" i="344"/>
  <c r="Y30" i="344"/>
  <c r="AJ31" i="344"/>
  <c r="AE32" i="344"/>
  <c r="AM32" i="344"/>
  <c r="R33" i="344"/>
  <c r="Z33" i="344"/>
  <c r="X35" i="344"/>
  <c r="AF35" i="344"/>
  <c r="S36" i="344"/>
  <c r="AL37" i="344"/>
  <c r="Q38" i="344"/>
  <c r="Y38" i="344"/>
  <c r="AG38" i="344"/>
  <c r="AL39" i="344"/>
  <c r="R40" i="344"/>
  <c r="AG41" i="344"/>
  <c r="AE42" i="344"/>
  <c r="AJ45" i="344"/>
  <c r="Z46" i="344"/>
  <c r="X47" i="344"/>
  <c r="AM48" i="344"/>
  <c r="AC50" i="344"/>
  <c r="Y66" i="344"/>
  <c r="X66" i="344"/>
  <c r="V66" i="344"/>
  <c r="Z66" i="344"/>
  <c r="S68" i="344"/>
  <c r="R68" i="344"/>
  <c r="Q68" i="344"/>
  <c r="M68" i="344"/>
  <c r="AM71" i="344"/>
  <c r="AL71" i="344"/>
  <c r="AJ71" i="344"/>
  <c r="AN71" i="344"/>
  <c r="X50" i="344"/>
  <c r="V50" i="344"/>
  <c r="Z50" i="344"/>
  <c r="Z64" i="344"/>
  <c r="X64" i="344"/>
  <c r="T64" i="344"/>
  <c r="AJ50" i="344"/>
  <c r="AM39" i="344"/>
  <c r="S40" i="344"/>
  <c r="AA40" i="344"/>
  <c r="AJ40" i="344"/>
  <c r="Y41" i="344"/>
  <c r="AH41" i="344"/>
  <c r="AF42" i="344"/>
  <c r="R46" i="344"/>
  <c r="AA46" i="344"/>
  <c r="Y47" i="344"/>
  <c r="V48" i="344"/>
  <c r="AE48" i="344"/>
  <c r="AF49" i="344"/>
  <c r="AE50" i="344"/>
  <c r="V63" i="344"/>
  <c r="T63" i="344"/>
  <c r="X63" i="344"/>
  <c r="O68" i="344"/>
  <c r="T72" i="344"/>
  <c r="S76" i="344"/>
  <c r="R76" i="344"/>
  <c r="Q76" i="344"/>
  <c r="O76" i="344"/>
  <c r="AE65" i="344"/>
  <c r="X69" i="344"/>
  <c r="X71" i="344"/>
  <c r="AL74" i="344"/>
  <c r="Q75" i="344"/>
  <c r="AF64" i="344"/>
  <c r="AA65" i="344"/>
  <c r="Y68" i="344"/>
  <c r="T69" i="344"/>
  <c r="AF70" i="344"/>
  <c r="T71" i="344"/>
  <c r="AM72" i="344"/>
  <c r="R74" i="344"/>
  <c r="AH74" i="344"/>
  <c r="M75" i="344"/>
  <c r="AF76" i="344"/>
  <c r="AN76" i="344"/>
  <c r="AJ74" i="344"/>
  <c r="V27" i="341"/>
  <c r="AL27" i="341"/>
  <c r="Y28" i="341"/>
  <c r="AL28" i="341"/>
  <c r="V29" i="341"/>
  <c r="AL29" i="341"/>
  <c r="Y30" i="341"/>
  <c r="AK30" i="341"/>
  <c r="AJ31" i="341"/>
  <c r="X32" i="341"/>
  <c r="AJ32" i="341"/>
  <c r="T33" i="341"/>
  <c r="R35" i="341"/>
  <c r="AH35" i="341"/>
  <c r="AH36" i="341"/>
  <c r="AF38" i="341"/>
  <c r="X39" i="341"/>
  <c r="Q40" i="341"/>
  <c r="Z40" i="341"/>
  <c r="AE41" i="341"/>
  <c r="AG42" i="341"/>
  <c r="AN43" i="341"/>
  <c r="Y44" i="341"/>
  <c r="AK45" i="341"/>
  <c r="T48" i="341"/>
  <c r="AA50" i="341"/>
  <c r="AD50" i="341" s="1"/>
  <c r="S52" i="341"/>
  <c r="AA52" i="341"/>
  <c r="AD52" i="341" s="1"/>
  <c r="S54" i="341"/>
  <c r="AA54" i="341"/>
  <c r="AD54" i="341" s="1"/>
  <c r="AK59" i="341"/>
  <c r="S60" i="341"/>
  <c r="AA60" i="341"/>
  <c r="AD60" i="341" s="1"/>
  <c r="Q62" i="341"/>
  <c r="Y62" i="341"/>
  <c r="Z64" i="341"/>
  <c r="AE65" i="341"/>
  <c r="AN28" i="341"/>
  <c r="AM30" i="341"/>
  <c r="Z32" i="341"/>
  <c r="AL32" i="341"/>
  <c r="V33" i="341"/>
  <c r="AL33" i="341"/>
  <c r="Y34" i="341"/>
  <c r="AJ35" i="341"/>
  <c r="X36" i="341"/>
  <c r="AJ36" i="341"/>
  <c r="T37" i="341"/>
  <c r="AL39" i="341"/>
  <c r="T40" i="341"/>
  <c r="AN45" i="341"/>
  <c r="AE47" i="341"/>
  <c r="V48" i="341"/>
  <c r="AF50" i="341"/>
  <c r="AM51" i="341"/>
  <c r="AF52" i="341"/>
  <c r="AF54" i="341"/>
  <c r="AN55" i="341"/>
  <c r="AG56" i="341"/>
  <c r="AF60" i="341"/>
  <c r="AA62" i="341"/>
  <c r="AD62" i="341" s="1"/>
  <c r="R64" i="341"/>
  <c r="Y66" i="341"/>
  <c r="AN30" i="341"/>
  <c r="Z34" i="341"/>
  <c r="AL35" i="341"/>
  <c r="AK36" i="341"/>
  <c r="Q44" i="341"/>
  <c r="X46" i="341"/>
  <c r="AC51" i="341"/>
  <c r="AN51" i="341"/>
  <c r="V52" i="341"/>
  <c r="AG52" i="341"/>
  <c r="AG54" i="341"/>
  <c r="AG60" i="341"/>
  <c r="T62" i="341"/>
  <c r="Z66" i="341"/>
  <c r="AF28" i="341"/>
  <c r="AF30" i="341"/>
  <c r="Z31" i="341"/>
  <c r="T32" i="341"/>
  <c r="AE32" i="341"/>
  <c r="X33" i="341"/>
  <c r="AL36" i="341"/>
  <c r="V37" i="341"/>
  <c r="AL37" i="341"/>
  <c r="Y38" i="341"/>
  <c r="AL38" i="341"/>
  <c r="T39" i="341"/>
  <c r="AN39" i="341"/>
  <c r="V40" i="341"/>
  <c r="Y42" i="341"/>
  <c r="Z43" i="341"/>
  <c r="S44" i="341"/>
  <c r="Y46" i="341"/>
  <c r="X48" i="341"/>
  <c r="AC55" i="341"/>
  <c r="AC61" i="341"/>
  <c r="Q66" i="341"/>
  <c r="AA66" i="341"/>
  <c r="AD66" i="341" s="1"/>
  <c r="AH27" i="341"/>
  <c r="AH28" i="341"/>
  <c r="AH29" i="341"/>
  <c r="AH30" i="341"/>
  <c r="Z33" i="341"/>
  <c r="T34" i="341"/>
  <c r="AM36" i="341"/>
  <c r="AH45" i="341"/>
  <c r="R46" i="341"/>
  <c r="Z46" i="341"/>
  <c r="T47" i="341"/>
  <c r="Y48" i="341"/>
  <c r="Q56" i="341"/>
  <c r="AG62" i="341"/>
  <c r="AE63" i="341"/>
  <c r="AE36" i="341"/>
  <c r="Q48" i="341"/>
  <c r="Q52" i="341"/>
  <c r="Y52" i="341"/>
  <c r="Q54" i="341"/>
  <c r="AE55" i="341"/>
  <c r="Q60" i="341"/>
  <c r="AE61" i="341"/>
  <c r="AH62" i="341"/>
  <c r="X64" i="341"/>
  <c r="T66" i="341"/>
  <c r="AG66" i="341"/>
  <c r="AJ27" i="341"/>
  <c r="AJ28" i="341"/>
  <c r="AJ29" i="341"/>
  <c r="R33" i="341"/>
  <c r="AH33" i="341"/>
  <c r="AF36" i="341"/>
  <c r="Z37" i="341"/>
  <c r="AE38" i="341"/>
  <c r="M39" i="341"/>
  <c r="AH39" i="341"/>
  <c r="AF42" i="341"/>
  <c r="T43" i="341"/>
  <c r="AK43" i="341"/>
  <c r="AJ45" i="341"/>
  <c r="R48" i="341"/>
  <c r="AE49" i="341"/>
  <c r="Z50" i="341"/>
  <c r="R52" i="341"/>
  <c r="R54" i="341"/>
  <c r="AH55" i="341"/>
  <c r="R60" i="341"/>
  <c r="L57" i="341"/>
  <c r="AH63" i="341"/>
  <c r="AH65" i="341"/>
  <c r="AK63" i="341"/>
  <c r="S64" i="341"/>
  <c r="AA64" i="341"/>
  <c r="AD64" i="341" s="1"/>
  <c r="AK65" i="341"/>
  <c r="S66" i="341"/>
  <c r="AL63" i="341"/>
  <c r="AL65" i="341"/>
  <c r="AC63" i="341"/>
  <c r="AM63" i="341"/>
  <c r="AF64" i="341"/>
  <c r="AM65" i="341"/>
  <c r="AH66" i="341"/>
  <c r="AJ63" i="341"/>
  <c r="AJ65" i="341"/>
  <c r="AG64" i="341"/>
  <c r="AC65" i="341"/>
  <c r="AH64" i="341"/>
  <c r="V56" i="341"/>
  <c r="AC57" i="341"/>
  <c r="V58" i="341"/>
  <c r="AH56" i="341"/>
  <c r="AE57" i="341"/>
  <c r="AH58" i="341"/>
  <c r="Y56" i="341"/>
  <c r="Y58" i="341"/>
  <c r="AJ55" i="341"/>
  <c r="R56" i="341"/>
  <c r="Z56" i="341"/>
  <c r="AJ57" i="341"/>
  <c r="R58" i="341"/>
  <c r="Z58" i="341"/>
  <c r="X58" i="341"/>
  <c r="AK55" i="341"/>
  <c r="S56" i="341"/>
  <c r="AA56" i="341"/>
  <c r="AD56" i="341" s="1"/>
  <c r="AK57" i="341"/>
  <c r="S58" i="341"/>
  <c r="AA58" i="341"/>
  <c r="AD58" i="341" s="1"/>
  <c r="X56" i="341"/>
  <c r="AN47" i="341"/>
  <c r="AM43" i="341"/>
  <c r="AH47" i="341"/>
  <c r="Q50" i="341"/>
  <c r="Y50" i="341"/>
  <c r="AJ47" i="341"/>
  <c r="AK49" i="341"/>
  <c r="S50" i="341"/>
  <c r="AH43" i="341"/>
  <c r="X44" i="341"/>
  <c r="AF46" i="341"/>
  <c r="AK47" i="341"/>
  <c r="S48" i="341"/>
  <c r="AA48" i="341"/>
  <c r="AD48" i="341" s="1"/>
  <c r="AL49" i="341"/>
  <c r="T50" i="341"/>
  <c r="AL47" i="341"/>
  <c r="AM49" i="341"/>
  <c r="AJ43" i="341"/>
  <c r="R44" i="341"/>
  <c r="Z44" i="341"/>
  <c r="M45" i="341"/>
  <c r="AF48" i="341"/>
  <c r="AC49" i="341"/>
  <c r="AN49" i="341"/>
  <c r="V50" i="341"/>
  <c r="AG50" i="341"/>
  <c r="Q46" i="341"/>
  <c r="AH41" i="341"/>
  <c r="AJ41" i="341"/>
  <c r="AK41" i="341"/>
  <c r="S43" i="341"/>
  <c r="Q43" i="341"/>
  <c r="AN50" i="341"/>
  <c r="AM50" i="341"/>
  <c r="AL50" i="341"/>
  <c r="AK50" i="341"/>
  <c r="AJ50" i="341"/>
  <c r="T53" i="341"/>
  <c r="Z53" i="341"/>
  <c r="Y53" i="341"/>
  <c r="X53" i="341"/>
  <c r="S65" i="341"/>
  <c r="R65" i="341"/>
  <c r="Q65" i="341"/>
  <c r="O65" i="341"/>
  <c r="S27" i="341"/>
  <c r="AA27" i="341"/>
  <c r="AD27" i="341" s="1"/>
  <c r="O28" i="341"/>
  <c r="S29" i="341"/>
  <c r="AA29" i="341"/>
  <c r="AD29" i="341" s="1"/>
  <c r="O30" i="341"/>
  <c r="S31" i="341"/>
  <c r="AA31" i="341"/>
  <c r="AD31" i="341" s="1"/>
  <c r="O32" i="341"/>
  <c r="S33" i="341"/>
  <c r="AA33" i="341"/>
  <c r="AD33" i="341" s="1"/>
  <c r="O34" i="341"/>
  <c r="S35" i="341"/>
  <c r="AA35" i="341"/>
  <c r="AD35" i="341" s="1"/>
  <c r="O36" i="341"/>
  <c r="S37" i="341"/>
  <c r="AA37" i="341"/>
  <c r="AD37" i="341" s="1"/>
  <c r="O38" i="341"/>
  <c r="AE40" i="341"/>
  <c r="AC40" i="341"/>
  <c r="V41" i="341"/>
  <c r="O42" i="341"/>
  <c r="M42" i="341"/>
  <c r="O43" i="341"/>
  <c r="S47" i="341"/>
  <c r="R47" i="341"/>
  <c r="Q47" i="341"/>
  <c r="T49" i="341"/>
  <c r="Z49" i="341"/>
  <c r="Y49" i="341"/>
  <c r="X49" i="341"/>
  <c r="V53" i="341"/>
  <c r="S55" i="341"/>
  <c r="R55" i="341"/>
  <c r="Q55" i="341"/>
  <c r="O55" i="341"/>
  <c r="T59" i="341"/>
  <c r="Z59" i="341"/>
  <c r="Y59" i="341"/>
  <c r="X59" i="341"/>
  <c r="AA43" i="341"/>
  <c r="AD43" i="341" s="1"/>
  <c r="AG43" i="341"/>
  <c r="AA45" i="341"/>
  <c r="AD45" i="341" s="1"/>
  <c r="AG45" i="341"/>
  <c r="AF45" i="341"/>
  <c r="O47" i="341"/>
  <c r="V49" i="341"/>
  <c r="S51" i="341"/>
  <c r="R51" i="341"/>
  <c r="Q51" i="341"/>
  <c r="V59" i="341"/>
  <c r="S61" i="341"/>
  <c r="R61" i="341"/>
  <c r="Q61" i="341"/>
  <c r="O61" i="341"/>
  <c r="T65" i="341"/>
  <c r="Z65" i="341"/>
  <c r="Y65" i="341"/>
  <c r="X65" i="341"/>
  <c r="M27" i="341"/>
  <c r="AC27" i="341"/>
  <c r="AK27" i="341"/>
  <c r="Q28" i="341"/>
  <c r="AG28" i="341"/>
  <c r="M29" i="341"/>
  <c r="AC29" i="341"/>
  <c r="AK29" i="341"/>
  <c r="Q30" i="341"/>
  <c r="AG30" i="341"/>
  <c r="M31" i="341"/>
  <c r="AC31" i="341"/>
  <c r="AK31" i="341"/>
  <c r="Q32" i="341"/>
  <c r="AG32" i="341"/>
  <c r="M33" i="341"/>
  <c r="AC33" i="341"/>
  <c r="AK33" i="341"/>
  <c r="Q34" i="341"/>
  <c r="AG34" i="341"/>
  <c r="M35" i="341"/>
  <c r="AC35" i="341"/>
  <c r="AK35" i="341"/>
  <c r="Q36" i="341"/>
  <c r="AG36" i="341"/>
  <c r="M37" i="341"/>
  <c r="AC37" i="341"/>
  <c r="AK37" i="341"/>
  <c r="Q38" i="341"/>
  <c r="AG38" i="341"/>
  <c r="AF40" i="341"/>
  <c r="S41" i="341"/>
  <c r="Q41" i="341"/>
  <c r="X41" i="341"/>
  <c r="Q42" i="341"/>
  <c r="AM42" i="341"/>
  <c r="AK42" i="341"/>
  <c r="R43" i="341"/>
  <c r="AC43" i="341"/>
  <c r="AE44" i="341"/>
  <c r="AC44" i="341"/>
  <c r="S45" i="341"/>
  <c r="R45" i="341"/>
  <c r="Q45" i="341"/>
  <c r="AC45" i="341"/>
  <c r="O51" i="341"/>
  <c r="T55" i="341"/>
  <c r="Z55" i="341"/>
  <c r="Y55" i="341"/>
  <c r="X55" i="341"/>
  <c r="V65" i="341"/>
  <c r="R36" i="341"/>
  <c r="R38" i="341"/>
  <c r="Z41" i="341"/>
  <c r="T61" i="341"/>
  <c r="Z61" i="341"/>
  <c r="Y61" i="341"/>
  <c r="X61" i="341"/>
  <c r="O27" i="341"/>
  <c r="AE27" i="341"/>
  <c r="AM27" i="341"/>
  <c r="S28" i="341"/>
  <c r="AA28" i="341"/>
  <c r="AD28" i="341" s="1"/>
  <c r="O29" i="341"/>
  <c r="AE29" i="341"/>
  <c r="AM29" i="341"/>
  <c r="S30" i="341"/>
  <c r="AA30" i="341"/>
  <c r="AD30" i="341" s="1"/>
  <c r="O31" i="341"/>
  <c r="AE31" i="341"/>
  <c r="AM31" i="341"/>
  <c r="S32" i="341"/>
  <c r="AA32" i="341"/>
  <c r="AD32" i="341" s="1"/>
  <c r="O33" i="341"/>
  <c r="AE33" i="341"/>
  <c r="AM33" i="341"/>
  <c r="S34" i="341"/>
  <c r="AA34" i="341"/>
  <c r="AD34" i="341" s="1"/>
  <c r="O35" i="341"/>
  <c r="AE35" i="341"/>
  <c r="AM35" i="341"/>
  <c r="S36" i="341"/>
  <c r="AA36" i="341"/>
  <c r="AD36" i="341" s="1"/>
  <c r="O37" i="341"/>
  <c r="AE37" i="341"/>
  <c r="AM37" i="341"/>
  <c r="S38" i="341"/>
  <c r="AA38" i="341"/>
  <c r="AD38" i="341" s="1"/>
  <c r="Z39" i="341"/>
  <c r="AA41" i="341"/>
  <c r="AD41" i="341" s="1"/>
  <c r="AG41" i="341"/>
  <c r="S42" i="341"/>
  <c r="AL42" i="341"/>
  <c r="AE43" i="341"/>
  <c r="AG44" i="341"/>
  <c r="AE45" i="341"/>
  <c r="Z47" i="341"/>
  <c r="Y47" i="341"/>
  <c r="X47" i="341"/>
  <c r="T51" i="341"/>
  <c r="Z51" i="341"/>
  <c r="Y51" i="341"/>
  <c r="X51" i="341"/>
  <c r="V61" i="341"/>
  <c r="S63" i="341"/>
  <c r="R63" i="341"/>
  <c r="Q63" i="341"/>
  <c r="O63" i="341"/>
  <c r="R30" i="341"/>
  <c r="R32" i="341"/>
  <c r="R34" i="341"/>
  <c r="S57" i="341"/>
  <c r="R57" i="341"/>
  <c r="Q57" i="341"/>
  <c r="O57" i="341"/>
  <c r="AF27" i="341"/>
  <c r="AF29" i="341"/>
  <c r="AF31" i="341"/>
  <c r="AF33" i="341"/>
  <c r="AF35" i="341"/>
  <c r="AF37" i="341"/>
  <c r="AM40" i="341"/>
  <c r="AK40" i="341"/>
  <c r="AE42" i="341"/>
  <c r="AC42" i="341"/>
  <c r="AF43" i="341"/>
  <c r="AM46" i="341"/>
  <c r="L46" i="341" s="1"/>
  <c r="AL46" i="341"/>
  <c r="AK46" i="341"/>
  <c r="AJ46" i="341"/>
  <c r="S49" i="341"/>
  <c r="R49" i="341"/>
  <c r="Q49" i="341"/>
  <c r="S53" i="341"/>
  <c r="R53" i="341"/>
  <c r="Q53" i="341"/>
  <c r="O53" i="341"/>
  <c r="T57" i="341"/>
  <c r="Z57" i="341"/>
  <c r="Y57" i="341"/>
  <c r="X57" i="341"/>
  <c r="R28" i="341"/>
  <c r="AN48" i="341"/>
  <c r="AM48" i="341"/>
  <c r="AL48" i="341"/>
  <c r="AK48" i="341"/>
  <c r="AJ48" i="341"/>
  <c r="S39" i="341"/>
  <c r="R40" i="341"/>
  <c r="AJ40" i="341"/>
  <c r="T41" i="341"/>
  <c r="M43" i="341"/>
  <c r="AM44" i="341"/>
  <c r="AL44" i="341"/>
  <c r="AK44" i="341"/>
  <c r="Z45" i="341"/>
  <c r="Y45" i="341"/>
  <c r="X45" i="341"/>
  <c r="AN46" i="341"/>
  <c r="O49" i="341"/>
  <c r="AH50" i="341"/>
  <c r="V57" i="341"/>
  <c r="S59" i="341"/>
  <c r="R59" i="341"/>
  <c r="Q59" i="341"/>
  <c r="O59" i="341"/>
  <c r="T63" i="341"/>
  <c r="Z63" i="341"/>
  <c r="Y63" i="341"/>
  <c r="X63" i="341"/>
  <c r="M65" i="341"/>
  <c r="AF47" i="341"/>
  <c r="AF49" i="341"/>
  <c r="AF51" i="341"/>
  <c r="AJ52" i="341"/>
  <c r="AF53" i="341"/>
  <c r="AJ54" i="341"/>
  <c r="AF55" i="341"/>
  <c r="AJ56" i="341"/>
  <c r="AF57" i="341"/>
  <c r="AJ58" i="341"/>
  <c r="AF59" i="341"/>
  <c r="AJ60" i="341"/>
  <c r="AF61" i="341"/>
  <c r="AJ62" i="341"/>
  <c r="AF63" i="341"/>
  <c r="AJ64" i="341"/>
  <c r="AF65" i="341"/>
  <c r="AJ66" i="341"/>
  <c r="M44" i="341"/>
  <c r="M46" i="341"/>
  <c r="AC46" i="341"/>
  <c r="AG47" i="341"/>
  <c r="M48" i="341"/>
  <c r="AC48" i="341"/>
  <c r="AG49" i="341"/>
  <c r="M50" i="341"/>
  <c r="AC50" i="341"/>
  <c r="AG51" i="341"/>
  <c r="M52" i="341"/>
  <c r="AC52" i="341"/>
  <c r="AK52" i="341"/>
  <c r="AG53" i="341"/>
  <c r="M54" i="341"/>
  <c r="AC54" i="341"/>
  <c r="AK54" i="341"/>
  <c r="AG55" i="341"/>
  <c r="M56" i="341"/>
  <c r="AC56" i="341"/>
  <c r="AK56" i="341"/>
  <c r="AG57" i="341"/>
  <c r="M58" i="341"/>
  <c r="AC58" i="341"/>
  <c r="AK58" i="341"/>
  <c r="AG59" i="341"/>
  <c r="M60" i="341"/>
  <c r="AC60" i="341"/>
  <c r="AK60" i="341"/>
  <c r="AG61" i="341"/>
  <c r="M62" i="341"/>
  <c r="AC62" i="341"/>
  <c r="AK62" i="341"/>
  <c r="AG63" i="341"/>
  <c r="M64" i="341"/>
  <c r="AC64" i="341"/>
  <c r="AK64" i="341"/>
  <c r="AG65" i="341"/>
  <c r="M66" i="341"/>
  <c r="AC66" i="341"/>
  <c r="AK66" i="341"/>
  <c r="AL52" i="341"/>
  <c r="AL54" i="341"/>
  <c r="AL56" i="341"/>
  <c r="AL58" i="341"/>
  <c r="AL60" i="341"/>
  <c r="AL62" i="341"/>
  <c r="AL64" i="341"/>
  <c r="AL66" i="341"/>
  <c r="AM52" i="341"/>
  <c r="AM54" i="341"/>
  <c r="AM56" i="341"/>
  <c r="AM58" i="341"/>
  <c r="AM60" i="341"/>
  <c r="AM62" i="341"/>
  <c r="AM64" i="341"/>
  <c r="AE66" i="341"/>
  <c r="AM66" i="341"/>
  <c r="AK26" i="341"/>
  <c r="AL26" i="341"/>
  <c r="AM26" i="341"/>
  <c r="AN26" i="341"/>
  <c r="AH26" i="341"/>
  <c r="AC26" i="341"/>
  <c r="AA26" i="341"/>
  <c r="AD26" i="341" s="1"/>
  <c r="AE26" i="341"/>
  <c r="AF26" i="341"/>
  <c r="Y26" i="341"/>
  <c r="S26" i="341"/>
  <c r="M26" i="341"/>
  <c r="Q26" i="341"/>
  <c r="R26" i="341"/>
  <c r="C1" i="339" a="1"/>
  <c r="L53" i="346" l="1"/>
  <c r="L55" i="346"/>
  <c r="L57" i="346"/>
  <c r="L54" i="346"/>
  <c r="L51" i="346"/>
  <c r="L45" i="346"/>
  <c r="L48" i="346"/>
  <c r="L49" i="346"/>
  <c r="L56" i="346"/>
  <c r="L58" i="346"/>
  <c r="L46" i="346"/>
  <c r="L42" i="346"/>
  <c r="L41" i="346"/>
  <c r="L52" i="346"/>
  <c r="L47" i="346"/>
  <c r="L50" i="346"/>
  <c r="L68" i="344"/>
  <c r="L72" i="344"/>
  <c r="L50" i="344"/>
  <c r="L59" i="344"/>
  <c r="L55" i="344"/>
  <c r="L51" i="344"/>
  <c r="L53" i="344"/>
  <c r="L65" i="344"/>
  <c r="L69" i="344"/>
  <c r="L66" i="344"/>
  <c r="L49" i="344"/>
  <c r="L62" i="344"/>
  <c r="L58" i="344"/>
  <c r="L56" i="344"/>
  <c r="L61" i="344"/>
  <c r="L60" i="344"/>
  <c r="L54" i="344"/>
  <c r="L57" i="344"/>
  <c r="L52" i="344"/>
  <c r="L27" i="347"/>
  <c r="L31" i="347"/>
  <c r="L39" i="347"/>
  <c r="L29" i="347"/>
  <c r="L28" i="347"/>
  <c r="L38" i="347"/>
  <c r="L41" i="348"/>
  <c r="L45" i="348"/>
  <c r="L47" i="348"/>
  <c r="L43" i="348"/>
  <c r="L49" i="348"/>
  <c r="L39" i="348"/>
  <c r="L46" i="348"/>
  <c r="L44" i="348"/>
  <c r="L48" i="348"/>
  <c r="L40" i="348"/>
  <c r="L42" i="348"/>
  <c r="L32" i="348"/>
  <c r="L35" i="348"/>
  <c r="L31" i="348"/>
  <c r="L38" i="348"/>
  <c r="L37" i="348"/>
  <c r="L27" i="348"/>
  <c r="L33" i="348"/>
  <c r="L29" i="348"/>
  <c r="L30" i="348"/>
  <c r="L34" i="348"/>
  <c r="L26" i="348"/>
  <c r="L36" i="348"/>
  <c r="L28" i="348"/>
  <c r="C1" i="339"/>
  <c r="C15" i="339" s="1"/>
  <c r="D15" i="339" s="1"/>
  <c r="L30" i="347"/>
  <c r="L40" i="346"/>
  <c r="L36" i="346"/>
  <c r="L30" i="346"/>
  <c r="L28" i="346"/>
  <c r="L43" i="346"/>
  <c r="L32" i="346"/>
  <c r="L38" i="346"/>
  <c r="L34" i="346"/>
  <c r="L37" i="346"/>
  <c r="L31" i="346"/>
  <c r="L33" i="346"/>
  <c r="L27" i="346"/>
  <c r="L39" i="346"/>
  <c r="L35" i="346"/>
  <c r="L29" i="346"/>
  <c r="L27" i="345"/>
  <c r="L34" i="345"/>
  <c r="L28" i="345"/>
  <c r="L26" i="345"/>
  <c r="L35" i="345"/>
  <c r="L29" i="345"/>
  <c r="L36" i="345"/>
  <c r="L32" i="345"/>
  <c r="L37" i="345"/>
  <c r="L33" i="345"/>
  <c r="L31" i="345"/>
  <c r="L40" i="345"/>
  <c r="L39" i="345"/>
  <c r="L30" i="345"/>
  <c r="L38" i="345"/>
  <c r="L74" i="344"/>
  <c r="L76" i="344"/>
  <c r="L45" i="344"/>
  <c r="L63" i="341"/>
  <c r="L56" i="341"/>
  <c r="L55" i="341"/>
  <c r="L39" i="341"/>
  <c r="L41" i="341"/>
  <c r="L33" i="341"/>
  <c r="L75" i="344"/>
  <c r="L47" i="344"/>
  <c r="L46" i="344"/>
  <c r="L45" i="341"/>
  <c r="L31" i="341"/>
  <c r="L37" i="341"/>
  <c r="L29" i="341"/>
  <c r="L30" i="341"/>
  <c r="L66" i="341"/>
  <c r="L44" i="341"/>
  <c r="L38" i="341"/>
  <c r="L48" i="341"/>
  <c r="L65" i="341"/>
  <c r="L28" i="341"/>
  <c r="L32" i="341"/>
  <c r="L40" i="341"/>
  <c r="L64" i="341"/>
  <c r="L58" i="341"/>
  <c r="L49" i="341"/>
  <c r="L43" i="341"/>
  <c r="L47" i="341"/>
  <c r="L50" i="341"/>
  <c r="L36" i="341"/>
  <c r="L27" i="341"/>
  <c r="L35" i="341"/>
  <c r="L34" i="341"/>
  <c r="L26" i="341"/>
  <c r="C1" i="340" a="1"/>
  <c r="C1" i="340" l="1"/>
  <c r="C11" i="339"/>
  <c r="D11" i="339" s="1"/>
  <c r="B24" i="339"/>
  <c r="B23" i="339"/>
  <c r="C1" i="336" a="1"/>
  <c r="C1" i="336" l="1"/>
  <c r="C15" i="340"/>
  <c r="D15" i="340" s="1"/>
  <c r="C1" i="341" a="1"/>
  <c r="C1" i="341" l="1"/>
  <c r="B23" i="340"/>
  <c r="C11" i="340"/>
  <c r="D11" i="340" s="1"/>
  <c r="B24" i="340"/>
  <c r="C1" i="348" a="1"/>
  <c r="C1" i="348" l="1"/>
  <c r="D13" i="336"/>
  <c r="AE67" i="336"/>
  <c r="AD67" i="336"/>
  <c r="AB67" i="336"/>
  <c r="Z67" i="336"/>
  <c r="Y67" i="336"/>
  <c r="X67" i="336"/>
  <c r="W67" i="336"/>
  <c r="U67" i="336"/>
  <c r="S67" i="336"/>
  <c r="R67" i="336"/>
  <c r="Q67" i="336"/>
  <c r="P67" i="336"/>
  <c r="N67" i="336"/>
  <c r="L67" i="336"/>
  <c r="K67" i="336"/>
  <c r="J67" i="336"/>
  <c r="I67" i="336"/>
  <c r="G67" i="336"/>
  <c r="E67" i="336"/>
  <c r="AE66" i="336"/>
  <c r="AD66" i="336"/>
  <c r="AB66" i="336"/>
  <c r="Z66" i="336"/>
  <c r="Y66" i="336"/>
  <c r="X66" i="336"/>
  <c r="W66" i="336"/>
  <c r="U66" i="336"/>
  <c r="S66" i="336"/>
  <c r="R66" i="336"/>
  <c r="Q66" i="336"/>
  <c r="P66" i="336"/>
  <c r="N66" i="336"/>
  <c r="L66" i="336"/>
  <c r="K66" i="336"/>
  <c r="J66" i="336"/>
  <c r="I66" i="336"/>
  <c r="G66" i="336"/>
  <c r="E66" i="336"/>
  <c r="AE65" i="336"/>
  <c r="AD65" i="336"/>
  <c r="AB65" i="336"/>
  <c r="Z65" i="336"/>
  <c r="Y65" i="336"/>
  <c r="X65" i="336"/>
  <c r="W65" i="336"/>
  <c r="U65" i="336"/>
  <c r="S65" i="336"/>
  <c r="R65" i="336"/>
  <c r="Q65" i="336"/>
  <c r="P65" i="336"/>
  <c r="N65" i="336"/>
  <c r="L65" i="336"/>
  <c r="K65" i="336"/>
  <c r="J65" i="336"/>
  <c r="I65" i="336"/>
  <c r="G65" i="336"/>
  <c r="E65" i="336"/>
  <c r="R64" i="336"/>
  <c r="P64" i="336"/>
  <c r="N64" i="336"/>
  <c r="L64" i="336"/>
  <c r="K64" i="336"/>
  <c r="I64" i="336"/>
  <c r="G64" i="336"/>
  <c r="E64" i="336"/>
  <c r="R63" i="336"/>
  <c r="P63" i="336"/>
  <c r="N63" i="336"/>
  <c r="L63" i="336"/>
  <c r="K63" i="336"/>
  <c r="I63" i="336"/>
  <c r="G63" i="336"/>
  <c r="E63" i="336"/>
  <c r="R62" i="336"/>
  <c r="P62" i="336"/>
  <c r="N62" i="336"/>
  <c r="L62" i="336"/>
  <c r="K62" i="336"/>
  <c r="I62" i="336"/>
  <c r="G62" i="336"/>
  <c r="E62" i="336"/>
  <c r="R61" i="336"/>
  <c r="P61" i="336"/>
  <c r="N61" i="336"/>
  <c r="L61" i="336"/>
  <c r="K61" i="336"/>
  <c r="I61" i="336"/>
  <c r="G61" i="336"/>
  <c r="E61" i="336"/>
  <c r="S27" i="336"/>
  <c r="R111" i="336"/>
  <c r="R110" i="336"/>
  <c r="R109" i="336"/>
  <c r="R108" i="336"/>
  <c r="R107" i="336"/>
  <c r="R106" i="336"/>
  <c r="R105" i="336"/>
  <c r="R104" i="336"/>
  <c r="R103" i="336"/>
  <c r="R102" i="336"/>
  <c r="R101" i="336"/>
  <c r="R100" i="336"/>
  <c r="R99" i="336"/>
  <c r="R98" i="336"/>
  <c r="R97" i="336"/>
  <c r="R96" i="336"/>
  <c r="R95" i="336"/>
  <c r="R94" i="336"/>
  <c r="R93" i="336"/>
  <c r="R92" i="336"/>
  <c r="R91" i="336"/>
  <c r="R90" i="336"/>
  <c r="R89" i="336"/>
  <c r="R88" i="336"/>
  <c r="R87" i="336"/>
  <c r="R86" i="336"/>
  <c r="R85" i="336"/>
  <c r="R84" i="336"/>
  <c r="R83" i="336"/>
  <c r="R82" i="336"/>
  <c r="R81" i="336"/>
  <c r="R80" i="336"/>
  <c r="R79" i="336"/>
  <c r="R78" i="336"/>
  <c r="R77" i="336"/>
  <c r="R76" i="336"/>
  <c r="R75" i="336"/>
  <c r="R74" i="336"/>
  <c r="R73" i="336"/>
  <c r="R72" i="336"/>
  <c r="R71" i="336"/>
  <c r="R70" i="336"/>
  <c r="R69" i="336"/>
  <c r="R59" i="336"/>
  <c r="R58" i="336"/>
  <c r="R57" i="336"/>
  <c r="R56" i="336"/>
  <c r="R55" i="336"/>
  <c r="R54" i="336"/>
  <c r="R53" i="336"/>
  <c r="R51" i="336"/>
  <c r="R50" i="336"/>
  <c r="R49" i="336"/>
  <c r="R48" i="336"/>
  <c r="R47" i="336"/>
  <c r="R46" i="336"/>
  <c r="R45" i="336"/>
  <c r="R44" i="336"/>
  <c r="R43" i="336"/>
  <c r="R42" i="336"/>
  <c r="R41" i="336"/>
  <c r="R40" i="336"/>
  <c r="R39" i="336"/>
  <c r="R38" i="336"/>
  <c r="R37" i="336"/>
  <c r="R36" i="336"/>
  <c r="R35" i="336"/>
  <c r="R34" i="336"/>
  <c r="R33" i="336"/>
  <c r="R32" i="336"/>
  <c r="R31" i="336"/>
  <c r="R30" i="336"/>
  <c r="R29" i="336"/>
  <c r="R28" i="336"/>
  <c r="P111" i="336"/>
  <c r="P110" i="336"/>
  <c r="P109" i="336"/>
  <c r="P108" i="336"/>
  <c r="P107" i="336"/>
  <c r="P106" i="336"/>
  <c r="P105" i="336"/>
  <c r="P104" i="336"/>
  <c r="P103" i="336"/>
  <c r="P102" i="336"/>
  <c r="P101" i="336"/>
  <c r="P100" i="336"/>
  <c r="P99" i="336"/>
  <c r="P98" i="336"/>
  <c r="P97" i="336"/>
  <c r="P96" i="336"/>
  <c r="P95" i="336"/>
  <c r="P94" i="336"/>
  <c r="P93" i="336"/>
  <c r="P92" i="336"/>
  <c r="P91" i="336"/>
  <c r="P90" i="336"/>
  <c r="P89" i="336"/>
  <c r="P88" i="336"/>
  <c r="P87" i="336"/>
  <c r="P86" i="336"/>
  <c r="P85" i="336"/>
  <c r="P84" i="336"/>
  <c r="P83" i="336"/>
  <c r="P82" i="336"/>
  <c r="P81" i="336"/>
  <c r="P80" i="336"/>
  <c r="P79" i="336"/>
  <c r="P78" i="336"/>
  <c r="P77" i="336"/>
  <c r="P76" i="336"/>
  <c r="P75" i="336"/>
  <c r="P74" i="336"/>
  <c r="P73" i="336"/>
  <c r="P72" i="336"/>
  <c r="P71" i="336"/>
  <c r="P70" i="336"/>
  <c r="P69" i="336"/>
  <c r="P59" i="336"/>
  <c r="P58" i="336"/>
  <c r="P57" i="336"/>
  <c r="P56" i="336"/>
  <c r="P55" i="336"/>
  <c r="P54" i="336"/>
  <c r="P53" i="336"/>
  <c r="P51" i="336"/>
  <c r="P50" i="336"/>
  <c r="P49" i="336"/>
  <c r="P48" i="336"/>
  <c r="P47" i="336"/>
  <c r="P46" i="336"/>
  <c r="P45" i="336"/>
  <c r="P44" i="336"/>
  <c r="P43" i="336"/>
  <c r="P42" i="336"/>
  <c r="P41" i="336"/>
  <c r="P40" i="336"/>
  <c r="P39" i="336"/>
  <c r="P38" i="336"/>
  <c r="P37" i="336"/>
  <c r="P36" i="336"/>
  <c r="P35" i="336"/>
  <c r="P34" i="336"/>
  <c r="P33" i="336"/>
  <c r="P32" i="336"/>
  <c r="P31" i="336"/>
  <c r="P30" i="336"/>
  <c r="P29" i="336"/>
  <c r="P28" i="336"/>
  <c r="N110" i="336"/>
  <c r="N109" i="336"/>
  <c r="N108" i="336"/>
  <c r="N107" i="336"/>
  <c r="N106" i="336"/>
  <c r="N105" i="336"/>
  <c r="N104" i="336"/>
  <c r="N103" i="336"/>
  <c r="N102" i="336"/>
  <c r="N101" i="336"/>
  <c r="N100" i="336"/>
  <c r="N99" i="336"/>
  <c r="N98" i="336"/>
  <c r="N97" i="336"/>
  <c r="N96" i="336"/>
  <c r="N95" i="336"/>
  <c r="N94" i="336"/>
  <c r="N93" i="336"/>
  <c r="N92" i="336"/>
  <c r="N91" i="336"/>
  <c r="N90" i="336"/>
  <c r="N89" i="336"/>
  <c r="N88" i="336"/>
  <c r="N87" i="336"/>
  <c r="N86" i="336"/>
  <c r="N85" i="336"/>
  <c r="N84" i="336"/>
  <c r="N83" i="336"/>
  <c r="N82" i="336"/>
  <c r="N81" i="336"/>
  <c r="N80" i="336"/>
  <c r="N79" i="336"/>
  <c r="N78" i="336"/>
  <c r="N77" i="336"/>
  <c r="N76" i="336"/>
  <c r="N75" i="336"/>
  <c r="N74" i="336"/>
  <c r="N73" i="336"/>
  <c r="N72" i="336"/>
  <c r="N71" i="336"/>
  <c r="N70" i="336"/>
  <c r="N69" i="336"/>
  <c r="N59" i="336"/>
  <c r="N58" i="336"/>
  <c r="N57" i="336"/>
  <c r="N56" i="336"/>
  <c r="N55" i="336"/>
  <c r="N54" i="336"/>
  <c r="N53" i="336"/>
  <c r="N51" i="336"/>
  <c r="N50" i="336"/>
  <c r="N49" i="336"/>
  <c r="N48" i="336"/>
  <c r="N47" i="336"/>
  <c r="N46" i="336"/>
  <c r="N45" i="336"/>
  <c r="N44" i="336"/>
  <c r="N43" i="336"/>
  <c r="N42" i="336"/>
  <c r="N41" i="336"/>
  <c r="N40" i="336"/>
  <c r="N39" i="336"/>
  <c r="N38" i="336"/>
  <c r="N37" i="336"/>
  <c r="N36" i="336"/>
  <c r="N35" i="336"/>
  <c r="N34" i="336"/>
  <c r="N33" i="336"/>
  <c r="N32" i="336"/>
  <c r="N31" i="336"/>
  <c r="N30" i="336"/>
  <c r="N29" i="336"/>
  <c r="N28" i="336"/>
  <c r="L59" i="336"/>
  <c r="L58" i="336"/>
  <c r="L57" i="336"/>
  <c r="L56" i="336"/>
  <c r="L55" i="336"/>
  <c r="L54" i="336"/>
  <c r="L53" i="336"/>
  <c r="L51" i="336"/>
  <c r="L50" i="336"/>
  <c r="L49" i="336"/>
  <c r="L48" i="336"/>
  <c r="L47" i="336"/>
  <c r="L46" i="336"/>
  <c r="L45" i="336"/>
  <c r="L44" i="336"/>
  <c r="L43" i="336"/>
  <c r="L42" i="336"/>
  <c r="L41" i="336"/>
  <c r="L40" i="336"/>
  <c r="L39" i="336"/>
  <c r="L38" i="336"/>
  <c r="L37" i="336"/>
  <c r="L36" i="336"/>
  <c r="L35" i="336"/>
  <c r="L34" i="336"/>
  <c r="L33" i="336"/>
  <c r="L32" i="336"/>
  <c r="L31" i="336"/>
  <c r="L30" i="336"/>
  <c r="L29" i="336"/>
  <c r="L28" i="336"/>
  <c r="K108" i="336"/>
  <c r="K107" i="336"/>
  <c r="K106" i="336"/>
  <c r="K105" i="336"/>
  <c r="K104" i="336"/>
  <c r="K103" i="336"/>
  <c r="K102" i="336"/>
  <c r="K101" i="336"/>
  <c r="K100" i="336"/>
  <c r="K99" i="336"/>
  <c r="K98" i="336"/>
  <c r="K97" i="336"/>
  <c r="K96" i="336"/>
  <c r="K95" i="336"/>
  <c r="K94" i="336"/>
  <c r="K93" i="336"/>
  <c r="K92" i="336"/>
  <c r="K91" i="336"/>
  <c r="K90" i="336"/>
  <c r="K89" i="336"/>
  <c r="K88" i="336"/>
  <c r="K87" i="336"/>
  <c r="K86" i="336"/>
  <c r="K85" i="336"/>
  <c r="K84" i="336"/>
  <c r="K83" i="336"/>
  <c r="K82" i="336"/>
  <c r="K81" i="336"/>
  <c r="K80" i="336"/>
  <c r="K79" i="336"/>
  <c r="K78" i="336"/>
  <c r="K77" i="336"/>
  <c r="K76" i="336"/>
  <c r="K75" i="336"/>
  <c r="K74" i="336"/>
  <c r="K73" i="336"/>
  <c r="K72" i="336"/>
  <c r="K71" i="336"/>
  <c r="K70" i="336"/>
  <c r="K69" i="336"/>
  <c r="K59" i="336"/>
  <c r="K58" i="336"/>
  <c r="K57" i="336"/>
  <c r="K56" i="336"/>
  <c r="K55" i="336"/>
  <c r="K54" i="336"/>
  <c r="K53" i="336"/>
  <c r="I108" i="336"/>
  <c r="I107" i="336"/>
  <c r="I106" i="336"/>
  <c r="I105" i="336"/>
  <c r="I104" i="336"/>
  <c r="I103" i="336"/>
  <c r="I102" i="336"/>
  <c r="I101" i="336"/>
  <c r="I100" i="336"/>
  <c r="I99" i="336"/>
  <c r="I98" i="336"/>
  <c r="I97" i="336"/>
  <c r="I96" i="336"/>
  <c r="I95" i="336"/>
  <c r="I94" i="336"/>
  <c r="I93" i="336"/>
  <c r="I92" i="336"/>
  <c r="I91" i="336"/>
  <c r="I90" i="336"/>
  <c r="I89" i="336"/>
  <c r="I88" i="336"/>
  <c r="I87" i="336"/>
  <c r="I86" i="336"/>
  <c r="I85" i="336"/>
  <c r="I84" i="336"/>
  <c r="I83" i="336"/>
  <c r="I82" i="336"/>
  <c r="I81" i="336"/>
  <c r="I80" i="336"/>
  <c r="I79" i="336"/>
  <c r="I78" i="336"/>
  <c r="I77" i="336"/>
  <c r="I76" i="336"/>
  <c r="I75" i="336"/>
  <c r="I74" i="336"/>
  <c r="I73" i="336"/>
  <c r="I72" i="336"/>
  <c r="I71" i="336"/>
  <c r="I70" i="336"/>
  <c r="I69" i="336"/>
  <c r="I59" i="336"/>
  <c r="I58" i="336"/>
  <c r="I57" i="336"/>
  <c r="I56" i="336"/>
  <c r="I55" i="336"/>
  <c r="I54" i="336"/>
  <c r="I53" i="336"/>
  <c r="G125" i="336"/>
  <c r="G124" i="336"/>
  <c r="G123" i="336"/>
  <c r="G122" i="336"/>
  <c r="G121" i="336"/>
  <c r="G120" i="336"/>
  <c r="G119" i="336"/>
  <c r="G118" i="336"/>
  <c r="G117" i="336"/>
  <c r="G116" i="336"/>
  <c r="G115" i="336"/>
  <c r="G114" i="336"/>
  <c r="G113" i="336"/>
  <c r="G112" i="336"/>
  <c r="G111" i="336"/>
  <c r="G110" i="336"/>
  <c r="G109" i="336"/>
  <c r="G108" i="336"/>
  <c r="G107" i="336"/>
  <c r="G106" i="336"/>
  <c r="G105" i="336"/>
  <c r="G104" i="336"/>
  <c r="G103" i="336"/>
  <c r="G102" i="336"/>
  <c r="G101" i="336"/>
  <c r="G100" i="336"/>
  <c r="G99" i="336"/>
  <c r="G98" i="336"/>
  <c r="G97" i="336"/>
  <c r="G96" i="336"/>
  <c r="G95" i="336"/>
  <c r="G94" i="336"/>
  <c r="G93" i="336"/>
  <c r="G92" i="336"/>
  <c r="G91" i="336"/>
  <c r="G90" i="336"/>
  <c r="G89" i="336"/>
  <c r="G88" i="336"/>
  <c r="G87" i="336"/>
  <c r="G86" i="336"/>
  <c r="G85" i="336"/>
  <c r="G84" i="336"/>
  <c r="G83" i="336"/>
  <c r="G82" i="336"/>
  <c r="G81" i="336"/>
  <c r="G80" i="336"/>
  <c r="G79" i="336"/>
  <c r="G78" i="336"/>
  <c r="G77" i="336"/>
  <c r="G76" i="336"/>
  <c r="G75" i="336"/>
  <c r="G74" i="336"/>
  <c r="G73" i="336"/>
  <c r="G72" i="336"/>
  <c r="G71" i="336"/>
  <c r="G70" i="336"/>
  <c r="G69" i="336"/>
  <c r="G59" i="336"/>
  <c r="G58" i="336"/>
  <c r="G57" i="336"/>
  <c r="G56" i="336"/>
  <c r="G55" i="336"/>
  <c r="G54" i="336"/>
  <c r="G53" i="336"/>
  <c r="E70" i="336"/>
  <c r="E69" i="336"/>
  <c r="E59" i="336"/>
  <c r="E58" i="336"/>
  <c r="E57" i="336"/>
  <c r="E56" i="336"/>
  <c r="E55" i="336"/>
  <c r="E54" i="336"/>
  <c r="E53" i="336"/>
  <c r="AE59" i="336"/>
  <c r="AE58" i="336"/>
  <c r="AE57" i="336"/>
  <c r="AE51" i="336"/>
  <c r="AE50" i="336"/>
  <c r="AE49" i="336"/>
  <c r="AE48" i="336"/>
  <c r="AE47" i="336"/>
  <c r="AE46" i="336"/>
  <c r="AE45" i="336"/>
  <c r="AE44" i="336"/>
  <c r="AE43" i="336"/>
  <c r="AE42" i="336"/>
  <c r="AE41" i="336"/>
  <c r="AE40" i="336"/>
  <c r="AE39" i="336"/>
  <c r="AE38" i="336"/>
  <c r="AE37" i="336"/>
  <c r="AE36" i="336"/>
  <c r="AE35" i="336"/>
  <c r="AE34" i="336"/>
  <c r="AE33" i="336"/>
  <c r="AE32" i="336"/>
  <c r="AE31" i="336"/>
  <c r="AE30" i="336"/>
  <c r="AE29" i="336"/>
  <c r="AE28" i="336"/>
  <c r="AE27" i="336"/>
  <c r="X59" i="336"/>
  <c r="X58" i="336"/>
  <c r="X57" i="336"/>
  <c r="X51" i="336"/>
  <c r="X50" i="336"/>
  <c r="X49" i="336"/>
  <c r="X48" i="336"/>
  <c r="X47" i="336"/>
  <c r="X46" i="336"/>
  <c r="X45" i="336"/>
  <c r="X44" i="336"/>
  <c r="X42" i="336"/>
  <c r="X41" i="336"/>
  <c r="X40" i="336"/>
  <c r="X39" i="336"/>
  <c r="X38" i="336"/>
  <c r="X37" i="336"/>
  <c r="X36" i="336"/>
  <c r="X35" i="336"/>
  <c r="X34" i="336"/>
  <c r="X33" i="336"/>
  <c r="X32" i="336"/>
  <c r="X31" i="336"/>
  <c r="X30" i="336"/>
  <c r="X29" i="336"/>
  <c r="X28" i="336"/>
  <c r="X27" i="336"/>
  <c r="Q59" i="336"/>
  <c r="Q58" i="336"/>
  <c r="Q57" i="336"/>
  <c r="Q51" i="336"/>
  <c r="Q50" i="336"/>
  <c r="Q49" i="336"/>
  <c r="Q48" i="336"/>
  <c r="Q47" i="336"/>
  <c r="Q46" i="336"/>
  <c r="Q45" i="336"/>
  <c r="Q44" i="336"/>
  <c r="Q42" i="336"/>
  <c r="Q41" i="336"/>
  <c r="Q40" i="336"/>
  <c r="Q39" i="336"/>
  <c r="Q38" i="336"/>
  <c r="Q37" i="336"/>
  <c r="Q36" i="336"/>
  <c r="Q35" i="336"/>
  <c r="Q34" i="336"/>
  <c r="Q33" i="336"/>
  <c r="Q32" i="336"/>
  <c r="Q31" i="336"/>
  <c r="Q30" i="336"/>
  <c r="Q29" i="336"/>
  <c r="Q28" i="336"/>
  <c r="J28" i="336"/>
  <c r="Q27" i="336"/>
  <c r="AD59" i="336"/>
  <c r="AB59" i="336"/>
  <c r="Z59" i="336"/>
  <c r="Y59" i="336"/>
  <c r="W59" i="336"/>
  <c r="U59" i="336"/>
  <c r="S59" i="336"/>
  <c r="J59" i="336"/>
  <c r="AD58" i="336"/>
  <c r="AB58" i="336"/>
  <c r="Z58" i="336"/>
  <c r="Y58" i="336"/>
  <c r="W58" i="336"/>
  <c r="U58" i="336"/>
  <c r="S58" i="336"/>
  <c r="J58" i="336"/>
  <c r="AD57" i="336"/>
  <c r="AB57" i="336"/>
  <c r="Z57" i="336"/>
  <c r="Y57" i="336"/>
  <c r="W57" i="336"/>
  <c r="U57" i="336"/>
  <c r="S57" i="336"/>
  <c r="J57" i="336"/>
  <c r="AD51" i="336"/>
  <c r="AB51" i="336"/>
  <c r="Z51" i="336"/>
  <c r="Y51" i="336"/>
  <c r="W51" i="336"/>
  <c r="U51" i="336"/>
  <c r="S51" i="336"/>
  <c r="K51" i="336"/>
  <c r="J51" i="336"/>
  <c r="I51" i="336"/>
  <c r="G51" i="336"/>
  <c r="E51" i="336"/>
  <c r="AD50" i="336"/>
  <c r="AB50" i="336"/>
  <c r="Z50" i="336"/>
  <c r="Y50" i="336"/>
  <c r="W50" i="336"/>
  <c r="U50" i="336"/>
  <c r="S50" i="336"/>
  <c r="K50" i="336"/>
  <c r="J50" i="336"/>
  <c r="I50" i="336"/>
  <c r="G50" i="336"/>
  <c r="E50" i="336"/>
  <c r="AD49" i="336"/>
  <c r="AB49" i="336"/>
  <c r="Z49" i="336"/>
  <c r="Y49" i="336"/>
  <c r="W49" i="336"/>
  <c r="U49" i="336"/>
  <c r="S49" i="336"/>
  <c r="K49" i="336"/>
  <c r="J49" i="336"/>
  <c r="I49" i="336"/>
  <c r="G49" i="336"/>
  <c r="E49" i="336"/>
  <c r="AD48" i="336"/>
  <c r="AB48" i="336"/>
  <c r="Z48" i="336"/>
  <c r="Y48" i="336"/>
  <c r="W48" i="336"/>
  <c r="U48" i="336"/>
  <c r="S48" i="336"/>
  <c r="K48" i="336"/>
  <c r="J48" i="336"/>
  <c r="I48" i="336"/>
  <c r="G48" i="336"/>
  <c r="E48" i="336"/>
  <c r="AD47" i="336"/>
  <c r="AB47" i="336"/>
  <c r="Z47" i="336"/>
  <c r="Y47" i="336"/>
  <c r="W47" i="336"/>
  <c r="U47" i="336"/>
  <c r="S47" i="336"/>
  <c r="K47" i="336"/>
  <c r="J47" i="336"/>
  <c r="I47" i="336"/>
  <c r="G47" i="336"/>
  <c r="E47" i="336"/>
  <c r="AD46" i="336"/>
  <c r="AB46" i="336"/>
  <c r="Z46" i="336"/>
  <c r="Y46" i="336"/>
  <c r="W46" i="336"/>
  <c r="U46" i="336"/>
  <c r="S46" i="336"/>
  <c r="K46" i="336"/>
  <c r="J46" i="336"/>
  <c r="I46" i="336"/>
  <c r="G46" i="336"/>
  <c r="E46" i="336"/>
  <c r="AD45" i="336"/>
  <c r="AB45" i="336"/>
  <c r="Z45" i="336"/>
  <c r="Y45" i="336"/>
  <c r="W45" i="336"/>
  <c r="U45" i="336"/>
  <c r="S45" i="336"/>
  <c r="K45" i="336"/>
  <c r="J45" i="336"/>
  <c r="I45" i="336"/>
  <c r="G45" i="336"/>
  <c r="E45" i="336"/>
  <c r="AD44" i="336"/>
  <c r="AB44" i="336"/>
  <c r="Z44" i="336"/>
  <c r="Y44" i="336"/>
  <c r="W44" i="336"/>
  <c r="U44" i="336"/>
  <c r="S44" i="336"/>
  <c r="K44" i="336"/>
  <c r="J44" i="336"/>
  <c r="I44" i="336"/>
  <c r="G44" i="336"/>
  <c r="E44" i="336"/>
  <c r="AD43" i="336"/>
  <c r="AB43" i="336"/>
  <c r="Z43" i="336"/>
  <c r="Y43" i="336"/>
  <c r="W43" i="336"/>
  <c r="U43" i="336"/>
  <c r="S43" i="336"/>
  <c r="K43" i="336"/>
  <c r="I43" i="336"/>
  <c r="G43" i="336"/>
  <c r="E43" i="336"/>
  <c r="AD42" i="336"/>
  <c r="AB42" i="336"/>
  <c r="Z42" i="336"/>
  <c r="Y42" i="336"/>
  <c r="W42" i="336"/>
  <c r="U42" i="336"/>
  <c r="S42" i="336"/>
  <c r="K42" i="336"/>
  <c r="J42" i="336"/>
  <c r="I42" i="336"/>
  <c r="G42" i="336"/>
  <c r="E42" i="336"/>
  <c r="AD41" i="336"/>
  <c r="AB41" i="336"/>
  <c r="Z41" i="336"/>
  <c r="Y41" i="336"/>
  <c r="W41" i="336"/>
  <c r="U41" i="336"/>
  <c r="S41" i="336"/>
  <c r="K41" i="336"/>
  <c r="J41" i="336"/>
  <c r="I41" i="336"/>
  <c r="G41" i="336"/>
  <c r="E41" i="336"/>
  <c r="AD40" i="336"/>
  <c r="AB40" i="336"/>
  <c r="Z40" i="336"/>
  <c r="Y40" i="336"/>
  <c r="W40" i="336"/>
  <c r="U40" i="336"/>
  <c r="S40" i="336"/>
  <c r="K40" i="336"/>
  <c r="J40" i="336"/>
  <c r="I40" i="336"/>
  <c r="G40" i="336"/>
  <c r="E40" i="336"/>
  <c r="AD39" i="336"/>
  <c r="AB39" i="336"/>
  <c r="Z39" i="336"/>
  <c r="Y39" i="336"/>
  <c r="W39" i="336"/>
  <c r="U39" i="336"/>
  <c r="S39" i="336"/>
  <c r="K39" i="336"/>
  <c r="J39" i="336"/>
  <c r="I39" i="336"/>
  <c r="G39" i="336"/>
  <c r="E39" i="336"/>
  <c r="AD38" i="336"/>
  <c r="AB38" i="336"/>
  <c r="Z38" i="336"/>
  <c r="Y38" i="336"/>
  <c r="W38" i="336"/>
  <c r="U38" i="336"/>
  <c r="S38" i="336"/>
  <c r="K38" i="336"/>
  <c r="J38" i="336"/>
  <c r="I38" i="336"/>
  <c r="G38" i="336"/>
  <c r="E38" i="336"/>
  <c r="AD37" i="336"/>
  <c r="AB37" i="336"/>
  <c r="Z37" i="336"/>
  <c r="Y37" i="336"/>
  <c r="W37" i="336"/>
  <c r="U37" i="336"/>
  <c r="S37" i="336"/>
  <c r="K37" i="336"/>
  <c r="J37" i="336"/>
  <c r="I37" i="336"/>
  <c r="G37" i="336"/>
  <c r="E37" i="336"/>
  <c r="AD36" i="336"/>
  <c r="AB36" i="336"/>
  <c r="Z36" i="336"/>
  <c r="Y36" i="336"/>
  <c r="W36" i="336"/>
  <c r="U36" i="336"/>
  <c r="S36" i="336"/>
  <c r="K36" i="336"/>
  <c r="J36" i="336"/>
  <c r="I36" i="336"/>
  <c r="G36" i="336"/>
  <c r="E36" i="336"/>
  <c r="AD35" i="336"/>
  <c r="AB35" i="336"/>
  <c r="Z35" i="336"/>
  <c r="Y35" i="336"/>
  <c r="W35" i="336"/>
  <c r="U35" i="336"/>
  <c r="S35" i="336"/>
  <c r="K35" i="336"/>
  <c r="J35" i="336"/>
  <c r="I35" i="336"/>
  <c r="G35" i="336"/>
  <c r="E35" i="336"/>
  <c r="AD34" i="336"/>
  <c r="AB34" i="336"/>
  <c r="Z34" i="336"/>
  <c r="Y34" i="336"/>
  <c r="W34" i="336"/>
  <c r="U34" i="336"/>
  <c r="S34" i="336"/>
  <c r="K34" i="336"/>
  <c r="J34" i="336"/>
  <c r="I34" i="336"/>
  <c r="G34" i="336"/>
  <c r="E34" i="336"/>
  <c r="AD33" i="336"/>
  <c r="AB33" i="336"/>
  <c r="Z33" i="336"/>
  <c r="Y33" i="336"/>
  <c r="W33" i="336"/>
  <c r="U33" i="336"/>
  <c r="S33" i="336"/>
  <c r="K33" i="336"/>
  <c r="J33" i="336"/>
  <c r="I33" i="336"/>
  <c r="G33" i="336"/>
  <c r="E33" i="336"/>
  <c r="AD32" i="336"/>
  <c r="AB32" i="336"/>
  <c r="Z32" i="336"/>
  <c r="Y32" i="336"/>
  <c r="W32" i="336"/>
  <c r="U32" i="336"/>
  <c r="S32" i="336"/>
  <c r="K32" i="336"/>
  <c r="J32" i="336"/>
  <c r="I32" i="336"/>
  <c r="G32" i="336"/>
  <c r="E32" i="336"/>
  <c r="AD31" i="336"/>
  <c r="AB31" i="336"/>
  <c r="Z31" i="336"/>
  <c r="Y31" i="336"/>
  <c r="W31" i="336"/>
  <c r="U31" i="336"/>
  <c r="S31" i="336"/>
  <c r="K31" i="336"/>
  <c r="J31" i="336"/>
  <c r="I31" i="336"/>
  <c r="G31" i="336"/>
  <c r="E31" i="336"/>
  <c r="AD30" i="336"/>
  <c r="AB30" i="336"/>
  <c r="Z30" i="336"/>
  <c r="Y30" i="336"/>
  <c r="W30" i="336"/>
  <c r="U30" i="336"/>
  <c r="S30" i="336"/>
  <c r="K30" i="336"/>
  <c r="J30" i="336"/>
  <c r="I30" i="336"/>
  <c r="G30" i="336"/>
  <c r="E30" i="336"/>
  <c r="AD29" i="336"/>
  <c r="AB29" i="336"/>
  <c r="Z29" i="336"/>
  <c r="Y29" i="336"/>
  <c r="W29" i="336"/>
  <c r="U29" i="336"/>
  <c r="S29" i="336"/>
  <c r="K29" i="336"/>
  <c r="J29" i="336"/>
  <c r="I29" i="336"/>
  <c r="G29" i="336"/>
  <c r="E29" i="336"/>
  <c r="AD28" i="336"/>
  <c r="AB28" i="336"/>
  <c r="Z28" i="336"/>
  <c r="Y28" i="336"/>
  <c r="W28" i="336"/>
  <c r="U28" i="336"/>
  <c r="S28" i="336"/>
  <c r="K28" i="336"/>
  <c r="I28" i="336"/>
  <c r="G28" i="336"/>
  <c r="E28" i="336"/>
  <c r="AF27" i="336"/>
  <c r="AD27" i="336"/>
  <c r="AB27" i="336"/>
  <c r="Z27" i="336"/>
  <c r="Y27" i="336"/>
  <c r="W27" i="336"/>
  <c r="U27" i="336"/>
  <c r="R27" i="336"/>
  <c r="P27" i="336"/>
  <c r="N27" i="336"/>
  <c r="L27" i="336"/>
  <c r="I27" i="336"/>
  <c r="K27" i="336"/>
  <c r="G27" i="336"/>
  <c r="E27" i="336"/>
  <c r="J27" i="336"/>
  <c r="D16" i="336"/>
  <c r="D14" i="336"/>
  <c r="D2" i="336"/>
  <c r="C3" i="336"/>
  <c r="AA240" i="335"/>
  <c r="AA239" i="335"/>
  <c r="AA238" i="335"/>
  <c r="AA237" i="335"/>
  <c r="AA236" i="335"/>
  <c r="AA235" i="335"/>
  <c r="AA234" i="335"/>
  <c r="AA233" i="335"/>
  <c r="AA232" i="335"/>
  <c r="AA231" i="335"/>
  <c r="AA230" i="335"/>
  <c r="AA229" i="335"/>
  <c r="AA228" i="335"/>
  <c r="AA227" i="335"/>
  <c r="AA226" i="335"/>
  <c r="AA225" i="335"/>
  <c r="AA224" i="335"/>
  <c r="AA223" i="335"/>
  <c r="AA222" i="335"/>
  <c r="AA221" i="335"/>
  <c r="AA220" i="335"/>
  <c r="AA219" i="335"/>
  <c r="AA218" i="335"/>
  <c r="AA217" i="335"/>
  <c r="AA216" i="335"/>
  <c r="AA215" i="335"/>
  <c r="AA214" i="335"/>
  <c r="AA213" i="335"/>
  <c r="AA212" i="335"/>
  <c r="AA211" i="335"/>
  <c r="AA210" i="335"/>
  <c r="AA209" i="335"/>
  <c r="AA208" i="335"/>
  <c r="AA207" i="335"/>
  <c r="AA206" i="335"/>
  <c r="AA205" i="335"/>
  <c r="AA204" i="335"/>
  <c r="AA203" i="335"/>
  <c r="AA202" i="335"/>
  <c r="AA201" i="335"/>
  <c r="AA200" i="335"/>
  <c r="AA199" i="335"/>
  <c r="AA198" i="335"/>
  <c r="AA197" i="335"/>
  <c r="AA196" i="335"/>
  <c r="AA195" i="335"/>
  <c r="AA194" i="335"/>
  <c r="AA193" i="335"/>
  <c r="AA192" i="335"/>
  <c r="AA191" i="335"/>
  <c r="AA190" i="335"/>
  <c r="AA189" i="335"/>
  <c r="AA188" i="335"/>
  <c r="AA187" i="335"/>
  <c r="AA186" i="335"/>
  <c r="AA185" i="335"/>
  <c r="AA184" i="335"/>
  <c r="AA183" i="335"/>
  <c r="AA182" i="335"/>
  <c r="AA181" i="335"/>
  <c r="AA180" i="335"/>
  <c r="AA179" i="335"/>
  <c r="AA178" i="335"/>
  <c r="AA177" i="335"/>
  <c r="AA176" i="335"/>
  <c r="AA175" i="335"/>
  <c r="AA174" i="335"/>
  <c r="AA173" i="335"/>
  <c r="AA172" i="335"/>
  <c r="AA171" i="335"/>
  <c r="AA170" i="335"/>
  <c r="AA169" i="335"/>
  <c r="AA168" i="335"/>
  <c r="AA167" i="335"/>
  <c r="AA166" i="335"/>
  <c r="AA165" i="335"/>
  <c r="AA164" i="335"/>
  <c r="AA163" i="335"/>
  <c r="AA162" i="335"/>
  <c r="AA161" i="335"/>
  <c r="AA160" i="335"/>
  <c r="AA159" i="335"/>
  <c r="AA158" i="335"/>
  <c r="AA157" i="335"/>
  <c r="AA156" i="335"/>
  <c r="AA155" i="335"/>
  <c r="AA154" i="335"/>
  <c r="AA153" i="335"/>
  <c r="AA152" i="335"/>
  <c r="AA151" i="335"/>
  <c r="AA150" i="335"/>
  <c r="AA149" i="335"/>
  <c r="AA148" i="335"/>
  <c r="AA147" i="335"/>
  <c r="AA146" i="335"/>
  <c r="AA145" i="335"/>
  <c r="AA144" i="335"/>
  <c r="AA143" i="335"/>
  <c r="AA142" i="335"/>
  <c r="AA141" i="335"/>
  <c r="AA140" i="335"/>
  <c r="AA139" i="335"/>
  <c r="AA138" i="335"/>
  <c r="AA137" i="335"/>
  <c r="AA136" i="335"/>
  <c r="AA135" i="335"/>
  <c r="AA134" i="335"/>
  <c r="AA133" i="335"/>
  <c r="AA132" i="335"/>
  <c r="AA131" i="335"/>
  <c r="AA130" i="335"/>
  <c r="AA129" i="335"/>
  <c r="AA128" i="335"/>
  <c r="AA127" i="335"/>
  <c r="AA126" i="335"/>
  <c r="AA125" i="335"/>
  <c r="AA124" i="335"/>
  <c r="AA123" i="335"/>
  <c r="AA122" i="335"/>
  <c r="AA121" i="335"/>
  <c r="AA120" i="335"/>
  <c r="AA119" i="335"/>
  <c r="AA118" i="335"/>
  <c r="AA117" i="335"/>
  <c r="AA116" i="335"/>
  <c r="AA115" i="335"/>
  <c r="AA114" i="335"/>
  <c r="AA113" i="335"/>
  <c r="AA112" i="335"/>
  <c r="AA111" i="335"/>
  <c r="AA110" i="335"/>
  <c r="AA109" i="335"/>
  <c r="AA108" i="335"/>
  <c r="AA107" i="335"/>
  <c r="AA106" i="335"/>
  <c r="AA105" i="335"/>
  <c r="AA104" i="335"/>
  <c r="AA103" i="335"/>
  <c r="AA102" i="335"/>
  <c r="AA101" i="335"/>
  <c r="AA100" i="335"/>
  <c r="AA99" i="335"/>
  <c r="AA98" i="335"/>
  <c r="AA97" i="335"/>
  <c r="AA96" i="335"/>
  <c r="AA95" i="335"/>
  <c r="AA94" i="335"/>
  <c r="AA93" i="335"/>
  <c r="AA92" i="335"/>
  <c r="AA91" i="335"/>
  <c r="AA90" i="335"/>
  <c r="AA89" i="335"/>
  <c r="AA88" i="335"/>
  <c r="AA87" i="335"/>
  <c r="AA86" i="335"/>
  <c r="AA85" i="335"/>
  <c r="AA84" i="335"/>
  <c r="AA83" i="335"/>
  <c r="AA82" i="335"/>
  <c r="AA81" i="335"/>
  <c r="AA80" i="335"/>
  <c r="AA79" i="335"/>
  <c r="AA78" i="335"/>
  <c r="AA77" i="335"/>
  <c r="AA76" i="335"/>
  <c r="AA75" i="335"/>
  <c r="AA74" i="335"/>
  <c r="AA73" i="335"/>
  <c r="AA72" i="335"/>
  <c r="AA71" i="335"/>
  <c r="AA70" i="335"/>
  <c r="AA69" i="335"/>
  <c r="AA68" i="335"/>
  <c r="AA67" i="335"/>
  <c r="AA66" i="335"/>
  <c r="AA65" i="335"/>
  <c r="AA64" i="335"/>
  <c r="AA63" i="335"/>
  <c r="AA62" i="335"/>
  <c r="AA61" i="335"/>
  <c r="AA60" i="335"/>
  <c r="AA59" i="335"/>
  <c r="AA58" i="335"/>
  <c r="AA57" i="335"/>
  <c r="AA56" i="335"/>
  <c r="AA55" i="335"/>
  <c r="AA54" i="335"/>
  <c r="AA53" i="335"/>
  <c r="AA52" i="335"/>
  <c r="AA51" i="335"/>
  <c r="AA50" i="335"/>
  <c r="AA49" i="335"/>
  <c r="AA48" i="335"/>
  <c r="AA47" i="335"/>
  <c r="AA46" i="335"/>
  <c r="AA45" i="335"/>
  <c r="AA44" i="335"/>
  <c r="AA43" i="335"/>
  <c r="AA42" i="335"/>
  <c r="AA41" i="335"/>
  <c r="AA40" i="335"/>
  <c r="AA39" i="335"/>
  <c r="AA38" i="335"/>
  <c r="AA37" i="335"/>
  <c r="AA36" i="335"/>
  <c r="AA35" i="335"/>
  <c r="AA34" i="335"/>
  <c r="AA33" i="335"/>
  <c r="AA32" i="335"/>
  <c r="AA31" i="335"/>
  <c r="AA30" i="335"/>
  <c r="AA29" i="335"/>
  <c r="AA28" i="335"/>
  <c r="AA27" i="335"/>
  <c r="AA26" i="335"/>
  <c r="AA25" i="335"/>
  <c r="AA24" i="335"/>
  <c r="AA23" i="335"/>
  <c r="AA22" i="335"/>
  <c r="AA21" i="335"/>
  <c r="AA20" i="335"/>
  <c r="AA19" i="335"/>
  <c r="AA18" i="335"/>
  <c r="AA17" i="335"/>
  <c r="AA16" i="335"/>
  <c r="AA15" i="335"/>
  <c r="AA14" i="335"/>
  <c r="AA13" i="335"/>
  <c r="AA12" i="335"/>
  <c r="AA11" i="335"/>
  <c r="AA10" i="335"/>
  <c r="AA9" i="335"/>
  <c r="AA8" i="335"/>
  <c r="AA7" i="335"/>
  <c r="AA6" i="335"/>
  <c r="AA5" i="335"/>
  <c r="AA4" i="335"/>
  <c r="Y240" i="335"/>
  <c r="Y239" i="335"/>
  <c r="Y238" i="335"/>
  <c r="Y237" i="335"/>
  <c r="Y236" i="335"/>
  <c r="Y235" i="335"/>
  <c r="Y234" i="335"/>
  <c r="Y233" i="335"/>
  <c r="Y232" i="335"/>
  <c r="Y231" i="335"/>
  <c r="Y230" i="335"/>
  <c r="Y229" i="335"/>
  <c r="Y228" i="335"/>
  <c r="Y227" i="335"/>
  <c r="Y226" i="335"/>
  <c r="Y225" i="335"/>
  <c r="Y224" i="335"/>
  <c r="Y223" i="335"/>
  <c r="Y222" i="335"/>
  <c r="Y221" i="335"/>
  <c r="Y220" i="335"/>
  <c r="Y219" i="335"/>
  <c r="Y218" i="335"/>
  <c r="Y217" i="335"/>
  <c r="Y216" i="335"/>
  <c r="Y215" i="335"/>
  <c r="Y214" i="335"/>
  <c r="Y213" i="335"/>
  <c r="Y212" i="335"/>
  <c r="Y211" i="335"/>
  <c r="Y210" i="335"/>
  <c r="Y209" i="335"/>
  <c r="Y208" i="335"/>
  <c r="Y207" i="335"/>
  <c r="Y206" i="335"/>
  <c r="Y205" i="335"/>
  <c r="Y204" i="335"/>
  <c r="Y203" i="335"/>
  <c r="Y202" i="335"/>
  <c r="Y201" i="335"/>
  <c r="Y200" i="335"/>
  <c r="Y199" i="335"/>
  <c r="Y198" i="335"/>
  <c r="Y197" i="335"/>
  <c r="Y196" i="335"/>
  <c r="Y195" i="335"/>
  <c r="Y194" i="335"/>
  <c r="Y193" i="335"/>
  <c r="Y192" i="335"/>
  <c r="Y191" i="335"/>
  <c r="Y190" i="335"/>
  <c r="Y189" i="335"/>
  <c r="Y188" i="335"/>
  <c r="Y187" i="335"/>
  <c r="Y186" i="335"/>
  <c r="Y185" i="335"/>
  <c r="Y184" i="335"/>
  <c r="Y183" i="335"/>
  <c r="Y182" i="335"/>
  <c r="Y181" i="335"/>
  <c r="Y180" i="335"/>
  <c r="Y179" i="335"/>
  <c r="Y178" i="335"/>
  <c r="Y177" i="335"/>
  <c r="Y176" i="335"/>
  <c r="Y175" i="335"/>
  <c r="Y174" i="335"/>
  <c r="Y173" i="335"/>
  <c r="Y172" i="335"/>
  <c r="Y171" i="335"/>
  <c r="Y170" i="335"/>
  <c r="Y169" i="335"/>
  <c r="Y168" i="335"/>
  <c r="Y167" i="335"/>
  <c r="Y166" i="335"/>
  <c r="Y165" i="335"/>
  <c r="Y164" i="335"/>
  <c r="Y163" i="335"/>
  <c r="Y162" i="335"/>
  <c r="Y161" i="335"/>
  <c r="Y160" i="335"/>
  <c r="Y159" i="335"/>
  <c r="Y158" i="335"/>
  <c r="Y157" i="335"/>
  <c r="Y156" i="335"/>
  <c r="Y155" i="335"/>
  <c r="Y154" i="335"/>
  <c r="Y153" i="335"/>
  <c r="Y152" i="335"/>
  <c r="Y151" i="335"/>
  <c r="Y150" i="335"/>
  <c r="Y149" i="335"/>
  <c r="Y148" i="335"/>
  <c r="Y147" i="335"/>
  <c r="Y146" i="335"/>
  <c r="Y145" i="335"/>
  <c r="Y144" i="335"/>
  <c r="Y143" i="335"/>
  <c r="Y142" i="335"/>
  <c r="Y141" i="335"/>
  <c r="Y140" i="335"/>
  <c r="Y139" i="335"/>
  <c r="Y138" i="335"/>
  <c r="Y137" i="335"/>
  <c r="Y136" i="335"/>
  <c r="Y135" i="335"/>
  <c r="Y134" i="335"/>
  <c r="Y133" i="335"/>
  <c r="Y132" i="335"/>
  <c r="Y131" i="335"/>
  <c r="Y130" i="335"/>
  <c r="Y129" i="335"/>
  <c r="Y128" i="335"/>
  <c r="Y127" i="335"/>
  <c r="Y126" i="335"/>
  <c r="Y125" i="335"/>
  <c r="Y124" i="335"/>
  <c r="Y123" i="335"/>
  <c r="Y122" i="335"/>
  <c r="Y121" i="335"/>
  <c r="Y120" i="335"/>
  <c r="Y119" i="335"/>
  <c r="Y118" i="335"/>
  <c r="Y117" i="335"/>
  <c r="Y116" i="335"/>
  <c r="Y115" i="335"/>
  <c r="Y114" i="335"/>
  <c r="Y113" i="335"/>
  <c r="Y112" i="335"/>
  <c r="Y111" i="335"/>
  <c r="Y110" i="335"/>
  <c r="Y109" i="335"/>
  <c r="Y108" i="335"/>
  <c r="Y107" i="335"/>
  <c r="Y106" i="335"/>
  <c r="Y105" i="335"/>
  <c r="Y104" i="335"/>
  <c r="Y103" i="335"/>
  <c r="Y102" i="335"/>
  <c r="Y101" i="335"/>
  <c r="Y100" i="335"/>
  <c r="Y99" i="335"/>
  <c r="Y98" i="335"/>
  <c r="Y97" i="335"/>
  <c r="Y96" i="335"/>
  <c r="Y95" i="335"/>
  <c r="Y94" i="335"/>
  <c r="Y93" i="335"/>
  <c r="Y92" i="335"/>
  <c r="Y91" i="335"/>
  <c r="Y90" i="335"/>
  <c r="Y89" i="335"/>
  <c r="Y88" i="335"/>
  <c r="Y87" i="335"/>
  <c r="Y86" i="335"/>
  <c r="Y85" i="335"/>
  <c r="Y84" i="335"/>
  <c r="Y83" i="335"/>
  <c r="Y82" i="335"/>
  <c r="Y81" i="335"/>
  <c r="Y80" i="335"/>
  <c r="Y79" i="335"/>
  <c r="Y78" i="335"/>
  <c r="Y77" i="335"/>
  <c r="Y76" i="335"/>
  <c r="Y75" i="335"/>
  <c r="Y74" i="335"/>
  <c r="Y73" i="335"/>
  <c r="Y72" i="335"/>
  <c r="Y71" i="335"/>
  <c r="Y70" i="335"/>
  <c r="Y69" i="335"/>
  <c r="Y68" i="335"/>
  <c r="Y67" i="335"/>
  <c r="Y66" i="335"/>
  <c r="Y65" i="335"/>
  <c r="Y64" i="335"/>
  <c r="Y63" i="335"/>
  <c r="Y62" i="335"/>
  <c r="Y61" i="335"/>
  <c r="Y60" i="335"/>
  <c r="Y59" i="335"/>
  <c r="Y58" i="335"/>
  <c r="Y57" i="335"/>
  <c r="Y56" i="335"/>
  <c r="Y55" i="335"/>
  <c r="Y54" i="335"/>
  <c r="Y53" i="335"/>
  <c r="Y52" i="335"/>
  <c r="Y51" i="335"/>
  <c r="Y50" i="335"/>
  <c r="Y49" i="335"/>
  <c r="Y48" i="335"/>
  <c r="Y47" i="335"/>
  <c r="Y46" i="335"/>
  <c r="Y45" i="335"/>
  <c r="Y44" i="335"/>
  <c r="Y43" i="335"/>
  <c r="Y42" i="335"/>
  <c r="Y41" i="335"/>
  <c r="Y40" i="335"/>
  <c r="Y39" i="335"/>
  <c r="Y38" i="335"/>
  <c r="Y37" i="335"/>
  <c r="Y36" i="335"/>
  <c r="Y35" i="335"/>
  <c r="Y34" i="335"/>
  <c r="Y33" i="335"/>
  <c r="Y32" i="335"/>
  <c r="Y31" i="335"/>
  <c r="Y30" i="335"/>
  <c r="Y29" i="335"/>
  <c r="Y28" i="335"/>
  <c r="Y27" i="335"/>
  <c r="Y26" i="335"/>
  <c r="Y25" i="335"/>
  <c r="Y24" i="335"/>
  <c r="Y23" i="335"/>
  <c r="Y22" i="335"/>
  <c r="Y21" i="335"/>
  <c r="Y20" i="335"/>
  <c r="Y19" i="335"/>
  <c r="Y18" i="335"/>
  <c r="Y17" i="335"/>
  <c r="Y16" i="335"/>
  <c r="Y15" i="335"/>
  <c r="Y14" i="335"/>
  <c r="Y13" i="335"/>
  <c r="Y12" i="335"/>
  <c r="Y11" i="335"/>
  <c r="Y10" i="335"/>
  <c r="Y9" i="335"/>
  <c r="Y8" i="335"/>
  <c r="Y7" i="335"/>
  <c r="Y6" i="335"/>
  <c r="Y5" i="335"/>
  <c r="Y4" i="335"/>
  <c r="W240" i="335"/>
  <c r="W239" i="335"/>
  <c r="W238" i="335"/>
  <c r="W237" i="335"/>
  <c r="W236" i="335"/>
  <c r="W235" i="335"/>
  <c r="W234" i="335"/>
  <c r="W233" i="335"/>
  <c r="W232" i="335"/>
  <c r="W231" i="335"/>
  <c r="W230" i="335"/>
  <c r="W229" i="335"/>
  <c r="W228" i="335"/>
  <c r="W227" i="335"/>
  <c r="W226" i="335"/>
  <c r="W225" i="335"/>
  <c r="W224" i="335"/>
  <c r="W223" i="335"/>
  <c r="W222" i="335"/>
  <c r="W221" i="335"/>
  <c r="W220" i="335"/>
  <c r="W219" i="335"/>
  <c r="W218" i="335"/>
  <c r="W217" i="335"/>
  <c r="W216" i="335"/>
  <c r="W215" i="335"/>
  <c r="W214" i="335"/>
  <c r="W213" i="335"/>
  <c r="W212" i="335"/>
  <c r="W211" i="335"/>
  <c r="W210" i="335"/>
  <c r="W209" i="335"/>
  <c r="W208" i="335"/>
  <c r="W207" i="335"/>
  <c r="W206" i="335"/>
  <c r="W205" i="335"/>
  <c r="W204" i="335"/>
  <c r="W203" i="335"/>
  <c r="W202" i="335"/>
  <c r="W201" i="335"/>
  <c r="W200" i="335"/>
  <c r="W199" i="335"/>
  <c r="W198" i="335"/>
  <c r="W197" i="335"/>
  <c r="W196" i="335"/>
  <c r="W195" i="335"/>
  <c r="W194" i="335"/>
  <c r="W193" i="335"/>
  <c r="W192" i="335"/>
  <c r="W191" i="335"/>
  <c r="W190" i="335"/>
  <c r="W189" i="335"/>
  <c r="W188" i="335"/>
  <c r="W187" i="335"/>
  <c r="W186" i="335"/>
  <c r="W185" i="335"/>
  <c r="W184" i="335"/>
  <c r="W183" i="335"/>
  <c r="W182" i="335"/>
  <c r="W181" i="335"/>
  <c r="W180" i="335"/>
  <c r="W179" i="335"/>
  <c r="W178" i="335"/>
  <c r="W177" i="335"/>
  <c r="W176" i="335"/>
  <c r="W175" i="335"/>
  <c r="W174" i="335"/>
  <c r="W173" i="335"/>
  <c r="W172" i="335"/>
  <c r="W171" i="335"/>
  <c r="W170" i="335"/>
  <c r="W169" i="335"/>
  <c r="W168" i="335"/>
  <c r="W167" i="335"/>
  <c r="W166" i="335"/>
  <c r="W165" i="335"/>
  <c r="W164" i="335"/>
  <c r="W163" i="335"/>
  <c r="W162" i="335"/>
  <c r="W161" i="335"/>
  <c r="W160" i="335"/>
  <c r="W159" i="335"/>
  <c r="W158" i="335"/>
  <c r="W157" i="335"/>
  <c r="W156" i="335"/>
  <c r="W155" i="335"/>
  <c r="W154" i="335"/>
  <c r="W153" i="335"/>
  <c r="W152" i="335"/>
  <c r="W151" i="335"/>
  <c r="W150" i="335"/>
  <c r="W149" i="335"/>
  <c r="W148" i="335"/>
  <c r="W147" i="335"/>
  <c r="W146" i="335"/>
  <c r="W145" i="335"/>
  <c r="W144" i="335"/>
  <c r="W143" i="335"/>
  <c r="W142" i="335"/>
  <c r="W141" i="335"/>
  <c r="W140" i="335"/>
  <c r="W139" i="335"/>
  <c r="W138" i="335"/>
  <c r="W137" i="335"/>
  <c r="W136" i="335"/>
  <c r="W135" i="335"/>
  <c r="W134" i="335"/>
  <c r="W133" i="335"/>
  <c r="W132" i="335"/>
  <c r="W131" i="335"/>
  <c r="W130" i="335"/>
  <c r="W129" i="335"/>
  <c r="W128" i="335"/>
  <c r="W127" i="335"/>
  <c r="W126" i="335"/>
  <c r="W125" i="335"/>
  <c r="W124" i="335"/>
  <c r="W123" i="335"/>
  <c r="W122" i="335"/>
  <c r="W121" i="335"/>
  <c r="W120" i="335"/>
  <c r="W119" i="335"/>
  <c r="W118" i="335"/>
  <c r="W117" i="335"/>
  <c r="W116" i="335"/>
  <c r="W115" i="335"/>
  <c r="W114" i="335"/>
  <c r="W113" i="335"/>
  <c r="W112" i="335"/>
  <c r="W111" i="335"/>
  <c r="W110" i="335"/>
  <c r="W109" i="335"/>
  <c r="W108" i="335"/>
  <c r="W107" i="335"/>
  <c r="W106" i="335"/>
  <c r="W105" i="335"/>
  <c r="W104" i="335"/>
  <c r="W103" i="335"/>
  <c r="W102" i="335"/>
  <c r="W101" i="335"/>
  <c r="W100" i="335"/>
  <c r="W99" i="335"/>
  <c r="W98" i="335"/>
  <c r="W97" i="335"/>
  <c r="W96" i="335"/>
  <c r="W95" i="335"/>
  <c r="W94" i="335"/>
  <c r="W93" i="335"/>
  <c r="W92" i="335"/>
  <c r="W91" i="335"/>
  <c r="W90" i="335"/>
  <c r="W89" i="335"/>
  <c r="W88" i="335"/>
  <c r="W87" i="335"/>
  <c r="W86" i="335"/>
  <c r="W85" i="335"/>
  <c r="W84" i="335"/>
  <c r="W83" i="335"/>
  <c r="W82" i="335"/>
  <c r="W81" i="335"/>
  <c r="W80" i="335"/>
  <c r="W79" i="335"/>
  <c r="W78" i="335"/>
  <c r="W77" i="335"/>
  <c r="W76" i="335"/>
  <c r="W75" i="335"/>
  <c r="W74" i="335"/>
  <c r="W73" i="335"/>
  <c r="W72" i="335"/>
  <c r="W71" i="335"/>
  <c r="W70" i="335"/>
  <c r="W69" i="335"/>
  <c r="W68" i="335"/>
  <c r="W67" i="335"/>
  <c r="W66" i="335"/>
  <c r="W65" i="335"/>
  <c r="W64" i="335"/>
  <c r="W63" i="335"/>
  <c r="W62" i="335"/>
  <c r="W61" i="335"/>
  <c r="W60" i="335"/>
  <c r="W59" i="335"/>
  <c r="W58" i="335"/>
  <c r="W57" i="335"/>
  <c r="W56" i="335"/>
  <c r="W55" i="335"/>
  <c r="W54" i="335"/>
  <c r="W53" i="335"/>
  <c r="W52" i="335"/>
  <c r="W51" i="335"/>
  <c r="W50" i="335"/>
  <c r="W49" i="335"/>
  <c r="W48" i="335"/>
  <c r="W47" i="335"/>
  <c r="W46" i="335"/>
  <c r="W45" i="335"/>
  <c r="W44" i="335"/>
  <c r="W43" i="335"/>
  <c r="W42" i="335"/>
  <c r="W41" i="335"/>
  <c r="W40" i="335"/>
  <c r="W39" i="335"/>
  <c r="W38" i="335"/>
  <c r="W37" i="335"/>
  <c r="W36" i="335"/>
  <c r="W35" i="335"/>
  <c r="W34" i="335"/>
  <c r="W33" i="335"/>
  <c r="W32" i="335"/>
  <c r="W31" i="335"/>
  <c r="W30" i="335"/>
  <c r="W29" i="335"/>
  <c r="W28" i="335"/>
  <c r="W27" i="335"/>
  <c r="W26" i="335"/>
  <c r="W25" i="335"/>
  <c r="W24" i="335"/>
  <c r="W23" i="335"/>
  <c r="W22" i="335"/>
  <c r="W21" i="335"/>
  <c r="W20" i="335"/>
  <c r="W19" i="335"/>
  <c r="W18" i="335"/>
  <c r="W17" i="335"/>
  <c r="W16" i="335"/>
  <c r="W15" i="335"/>
  <c r="W14" i="335"/>
  <c r="W13" i="335"/>
  <c r="W12" i="335"/>
  <c r="W11" i="335"/>
  <c r="W10" i="335"/>
  <c r="W9" i="335"/>
  <c r="W8" i="335"/>
  <c r="W7" i="335"/>
  <c r="W6" i="335"/>
  <c r="W5" i="335"/>
  <c r="W4" i="335"/>
  <c r="U240" i="335"/>
  <c r="U239" i="335"/>
  <c r="U238" i="335"/>
  <c r="U237" i="335"/>
  <c r="U236" i="335"/>
  <c r="U235" i="335"/>
  <c r="U234" i="335"/>
  <c r="U233" i="335"/>
  <c r="U232" i="335"/>
  <c r="U231" i="335"/>
  <c r="U230" i="335"/>
  <c r="U229" i="335"/>
  <c r="U228" i="335"/>
  <c r="U227" i="335"/>
  <c r="U226" i="335"/>
  <c r="U225" i="335"/>
  <c r="U224" i="335"/>
  <c r="U223" i="335"/>
  <c r="U222" i="335"/>
  <c r="U221" i="335"/>
  <c r="U220" i="335"/>
  <c r="U219" i="335"/>
  <c r="U218" i="335"/>
  <c r="U217" i="335"/>
  <c r="U216" i="335"/>
  <c r="U215" i="335"/>
  <c r="U214" i="335"/>
  <c r="U213" i="335"/>
  <c r="U212" i="335"/>
  <c r="U211" i="335"/>
  <c r="U210" i="335"/>
  <c r="U209" i="335"/>
  <c r="U208" i="335"/>
  <c r="U207" i="335"/>
  <c r="U206" i="335"/>
  <c r="U205" i="335"/>
  <c r="U204" i="335"/>
  <c r="U203" i="335"/>
  <c r="U202" i="335"/>
  <c r="U201" i="335"/>
  <c r="U200" i="335"/>
  <c r="U199" i="335"/>
  <c r="U198" i="335"/>
  <c r="U197" i="335"/>
  <c r="U196" i="335"/>
  <c r="U195" i="335"/>
  <c r="U194" i="335"/>
  <c r="U193" i="335"/>
  <c r="U192" i="335"/>
  <c r="U191" i="335"/>
  <c r="U190" i="335"/>
  <c r="U189" i="335"/>
  <c r="U188" i="335"/>
  <c r="U187" i="335"/>
  <c r="U186" i="335"/>
  <c r="U185" i="335"/>
  <c r="U184" i="335"/>
  <c r="U183" i="335"/>
  <c r="U182" i="335"/>
  <c r="U181" i="335"/>
  <c r="U180" i="335"/>
  <c r="U179" i="335"/>
  <c r="U178" i="335"/>
  <c r="U177" i="335"/>
  <c r="U176" i="335"/>
  <c r="U175" i="335"/>
  <c r="U174" i="335"/>
  <c r="U173" i="335"/>
  <c r="U172" i="335"/>
  <c r="U171" i="335"/>
  <c r="U170" i="335"/>
  <c r="U169" i="335"/>
  <c r="U168" i="335"/>
  <c r="U167" i="335"/>
  <c r="U166" i="335"/>
  <c r="U165" i="335"/>
  <c r="U164" i="335"/>
  <c r="U163" i="335"/>
  <c r="U162" i="335"/>
  <c r="U161" i="335"/>
  <c r="U160" i="335"/>
  <c r="U159" i="335"/>
  <c r="U158" i="335"/>
  <c r="U157" i="335"/>
  <c r="U156" i="335"/>
  <c r="U155" i="335"/>
  <c r="U154" i="335"/>
  <c r="U153" i="335"/>
  <c r="U152" i="335"/>
  <c r="U151" i="335"/>
  <c r="U150" i="335"/>
  <c r="U149" i="335"/>
  <c r="U148" i="335"/>
  <c r="U147" i="335"/>
  <c r="U146" i="335"/>
  <c r="U145" i="335"/>
  <c r="U144" i="335"/>
  <c r="U143" i="335"/>
  <c r="U142" i="335"/>
  <c r="U141" i="335"/>
  <c r="U140" i="335"/>
  <c r="U139" i="335"/>
  <c r="U138" i="335"/>
  <c r="U137" i="335"/>
  <c r="U136" i="335"/>
  <c r="U135" i="335"/>
  <c r="U134" i="335"/>
  <c r="U133" i="335"/>
  <c r="U132" i="335"/>
  <c r="U131" i="335"/>
  <c r="U130" i="335"/>
  <c r="U129" i="335"/>
  <c r="U128" i="335"/>
  <c r="U127" i="335"/>
  <c r="U126" i="335"/>
  <c r="U125" i="335"/>
  <c r="U124" i="335"/>
  <c r="U123" i="335"/>
  <c r="U122" i="335"/>
  <c r="U121" i="335"/>
  <c r="U120" i="335"/>
  <c r="U119" i="335"/>
  <c r="U118" i="335"/>
  <c r="U117" i="335"/>
  <c r="U116" i="335"/>
  <c r="U115" i="335"/>
  <c r="U114" i="335"/>
  <c r="U113" i="335"/>
  <c r="U112" i="335"/>
  <c r="U111" i="335"/>
  <c r="U110" i="335"/>
  <c r="U109" i="335"/>
  <c r="U108" i="335"/>
  <c r="U107" i="335"/>
  <c r="U106" i="335"/>
  <c r="U105" i="335"/>
  <c r="U104" i="335"/>
  <c r="U103" i="335"/>
  <c r="U102" i="335"/>
  <c r="U101" i="335"/>
  <c r="U100" i="335"/>
  <c r="U99" i="335"/>
  <c r="U98" i="335"/>
  <c r="U97" i="335"/>
  <c r="U96" i="335"/>
  <c r="U95" i="335"/>
  <c r="U94" i="335"/>
  <c r="U93" i="335"/>
  <c r="U92" i="335"/>
  <c r="U91" i="335"/>
  <c r="U90" i="335"/>
  <c r="U89" i="335"/>
  <c r="U88" i="335"/>
  <c r="U87" i="335"/>
  <c r="U86" i="335"/>
  <c r="U85" i="335"/>
  <c r="U84" i="335"/>
  <c r="U83" i="335"/>
  <c r="U82" i="335"/>
  <c r="U81" i="335"/>
  <c r="U80" i="335"/>
  <c r="U79" i="335"/>
  <c r="U78" i="335"/>
  <c r="U77" i="335"/>
  <c r="U76" i="335"/>
  <c r="U75" i="335"/>
  <c r="U74" i="335"/>
  <c r="U73" i="335"/>
  <c r="U72" i="335"/>
  <c r="U71" i="335"/>
  <c r="U70" i="335"/>
  <c r="U69" i="335"/>
  <c r="U68" i="335"/>
  <c r="U67" i="335"/>
  <c r="U66" i="335"/>
  <c r="U65" i="335"/>
  <c r="U64" i="335"/>
  <c r="U63" i="335"/>
  <c r="U62" i="335"/>
  <c r="U61" i="335"/>
  <c r="U60" i="335"/>
  <c r="U59" i="335"/>
  <c r="U58" i="335"/>
  <c r="U57" i="335"/>
  <c r="U56" i="335"/>
  <c r="U55" i="335"/>
  <c r="U54" i="335"/>
  <c r="U53" i="335"/>
  <c r="U52" i="335"/>
  <c r="U51" i="335"/>
  <c r="U50" i="335"/>
  <c r="U49" i="335"/>
  <c r="U48" i="335"/>
  <c r="U47" i="335"/>
  <c r="U46" i="335"/>
  <c r="U45" i="335"/>
  <c r="U44" i="335"/>
  <c r="U43" i="335"/>
  <c r="U42" i="335"/>
  <c r="U41" i="335"/>
  <c r="U40" i="335"/>
  <c r="U39" i="335"/>
  <c r="U38" i="335"/>
  <c r="U37" i="335"/>
  <c r="U36" i="335"/>
  <c r="U35" i="335"/>
  <c r="U34" i="335"/>
  <c r="U33" i="335"/>
  <c r="U32" i="335"/>
  <c r="U31" i="335"/>
  <c r="U30" i="335"/>
  <c r="U29" i="335"/>
  <c r="U28" i="335"/>
  <c r="U27" i="335"/>
  <c r="U26" i="335"/>
  <c r="U25" i="335"/>
  <c r="U24" i="335"/>
  <c r="U23" i="335"/>
  <c r="U22" i="335"/>
  <c r="U21" i="335"/>
  <c r="U20" i="335"/>
  <c r="U19" i="335"/>
  <c r="U18" i="335"/>
  <c r="U17" i="335"/>
  <c r="U16" i="335"/>
  <c r="U15" i="335"/>
  <c r="U14" i="335"/>
  <c r="U13" i="335"/>
  <c r="U12" i="335"/>
  <c r="U11" i="335"/>
  <c r="U10" i="335"/>
  <c r="U9" i="335"/>
  <c r="U8" i="335"/>
  <c r="U7" i="335"/>
  <c r="U6" i="335"/>
  <c r="U5" i="335"/>
  <c r="U4" i="335"/>
  <c r="S240" i="335"/>
  <c r="S239" i="335"/>
  <c r="S238" i="335"/>
  <c r="S237" i="335"/>
  <c r="S236" i="335"/>
  <c r="S235" i="335"/>
  <c r="S234" i="335"/>
  <c r="S233" i="335"/>
  <c r="S232" i="335"/>
  <c r="S231" i="335"/>
  <c r="S230" i="335"/>
  <c r="S229" i="335"/>
  <c r="S228" i="335"/>
  <c r="S227" i="335"/>
  <c r="S226" i="335"/>
  <c r="S225" i="335"/>
  <c r="S224" i="335"/>
  <c r="S223" i="335"/>
  <c r="S222" i="335"/>
  <c r="S221" i="335"/>
  <c r="S220" i="335"/>
  <c r="S219" i="335"/>
  <c r="S218" i="335"/>
  <c r="S217" i="335"/>
  <c r="S216" i="335"/>
  <c r="S215" i="335"/>
  <c r="S214" i="335"/>
  <c r="S213" i="335"/>
  <c r="S212" i="335"/>
  <c r="S211" i="335"/>
  <c r="S210" i="335"/>
  <c r="S209" i="335"/>
  <c r="S208" i="335"/>
  <c r="S207" i="335"/>
  <c r="S206" i="335"/>
  <c r="S205" i="335"/>
  <c r="S204" i="335"/>
  <c r="S203" i="335"/>
  <c r="S202" i="335"/>
  <c r="S201" i="335"/>
  <c r="S200" i="335"/>
  <c r="S199" i="335"/>
  <c r="S198" i="335"/>
  <c r="S197" i="335"/>
  <c r="S196" i="335"/>
  <c r="S195" i="335"/>
  <c r="S194" i="335"/>
  <c r="S193" i="335"/>
  <c r="S192" i="335"/>
  <c r="S191" i="335"/>
  <c r="S190" i="335"/>
  <c r="S189" i="335"/>
  <c r="S188" i="335"/>
  <c r="S187" i="335"/>
  <c r="S186" i="335"/>
  <c r="S185" i="335"/>
  <c r="S184" i="335"/>
  <c r="S183" i="335"/>
  <c r="S182" i="335"/>
  <c r="S181" i="335"/>
  <c r="S180" i="335"/>
  <c r="S179" i="335"/>
  <c r="S178" i="335"/>
  <c r="S177" i="335"/>
  <c r="S176" i="335"/>
  <c r="S175" i="335"/>
  <c r="S174" i="335"/>
  <c r="S173" i="335"/>
  <c r="S172" i="335"/>
  <c r="S171" i="335"/>
  <c r="S170" i="335"/>
  <c r="S169" i="335"/>
  <c r="S168" i="335"/>
  <c r="S167" i="335"/>
  <c r="S166" i="335"/>
  <c r="S165" i="335"/>
  <c r="S164" i="335"/>
  <c r="S163" i="335"/>
  <c r="S162" i="335"/>
  <c r="S161" i="335"/>
  <c r="S160" i="335"/>
  <c r="S159" i="335"/>
  <c r="S158" i="335"/>
  <c r="S157" i="335"/>
  <c r="S156" i="335"/>
  <c r="S155" i="335"/>
  <c r="S154" i="335"/>
  <c r="S153" i="335"/>
  <c r="S152" i="335"/>
  <c r="S151" i="335"/>
  <c r="S150" i="335"/>
  <c r="S149" i="335"/>
  <c r="S148" i="335"/>
  <c r="S147" i="335"/>
  <c r="S146" i="335"/>
  <c r="S145" i="335"/>
  <c r="S144" i="335"/>
  <c r="S143" i="335"/>
  <c r="S142" i="335"/>
  <c r="S141" i="335"/>
  <c r="S140" i="335"/>
  <c r="S139" i="335"/>
  <c r="S138" i="335"/>
  <c r="S137" i="335"/>
  <c r="S136" i="335"/>
  <c r="S135" i="335"/>
  <c r="S134" i="335"/>
  <c r="S133" i="335"/>
  <c r="S132" i="335"/>
  <c r="S131" i="335"/>
  <c r="S130" i="335"/>
  <c r="S129" i="335"/>
  <c r="S128" i="335"/>
  <c r="S127" i="335"/>
  <c r="S126" i="335"/>
  <c r="S125" i="335"/>
  <c r="S124" i="335"/>
  <c r="S123" i="335"/>
  <c r="S122" i="335"/>
  <c r="S121" i="335"/>
  <c r="S120" i="335"/>
  <c r="S119" i="335"/>
  <c r="S118" i="335"/>
  <c r="S117" i="335"/>
  <c r="S116" i="335"/>
  <c r="S115" i="335"/>
  <c r="S114" i="335"/>
  <c r="S113" i="335"/>
  <c r="S112" i="335"/>
  <c r="S111" i="335"/>
  <c r="S110" i="335"/>
  <c r="S109" i="335"/>
  <c r="S108" i="335"/>
  <c r="S107" i="335"/>
  <c r="S106" i="335"/>
  <c r="S105" i="335"/>
  <c r="S104" i="335"/>
  <c r="S103" i="335"/>
  <c r="S102" i="335"/>
  <c r="S101" i="335"/>
  <c r="S100" i="335"/>
  <c r="S99" i="335"/>
  <c r="S98" i="335"/>
  <c r="S97" i="335"/>
  <c r="S96" i="335"/>
  <c r="S95" i="335"/>
  <c r="S94" i="335"/>
  <c r="S93" i="335"/>
  <c r="S92" i="335"/>
  <c r="S91" i="335"/>
  <c r="S90" i="335"/>
  <c r="S89" i="335"/>
  <c r="S88" i="335"/>
  <c r="S87" i="335"/>
  <c r="S86" i="335"/>
  <c r="S85" i="335"/>
  <c r="S84" i="335"/>
  <c r="S83" i="335"/>
  <c r="S82" i="335"/>
  <c r="S81" i="335"/>
  <c r="S80" i="335"/>
  <c r="S79" i="335"/>
  <c r="S78" i="335"/>
  <c r="S77" i="335"/>
  <c r="S76" i="335"/>
  <c r="S75" i="335"/>
  <c r="S74" i="335"/>
  <c r="S73" i="335"/>
  <c r="S72" i="335"/>
  <c r="S71" i="335"/>
  <c r="S70" i="335"/>
  <c r="S69" i="335"/>
  <c r="S68" i="335"/>
  <c r="S67" i="335"/>
  <c r="S66" i="335"/>
  <c r="S65" i="335"/>
  <c r="S64" i="335"/>
  <c r="S63" i="335"/>
  <c r="S62" i="335"/>
  <c r="S61" i="335"/>
  <c r="S60" i="335"/>
  <c r="S59" i="335"/>
  <c r="S58" i="335"/>
  <c r="S57" i="335"/>
  <c r="S56" i="335"/>
  <c r="S55" i="335"/>
  <c r="S54" i="335"/>
  <c r="S53" i="335"/>
  <c r="S52" i="335"/>
  <c r="S51" i="335"/>
  <c r="S50" i="335"/>
  <c r="S49" i="335"/>
  <c r="S48" i="335"/>
  <c r="S47" i="335"/>
  <c r="S46" i="335"/>
  <c r="S45" i="335"/>
  <c r="S44" i="335"/>
  <c r="S43" i="335"/>
  <c r="S42" i="335"/>
  <c r="S41" i="335"/>
  <c r="S40" i="335"/>
  <c r="S39" i="335"/>
  <c r="S38" i="335"/>
  <c r="S37" i="335"/>
  <c r="S36" i="335"/>
  <c r="S35" i="335"/>
  <c r="S34" i="335"/>
  <c r="S33" i="335"/>
  <c r="S32" i="335"/>
  <c r="S31" i="335"/>
  <c r="S30" i="335"/>
  <c r="S29" i="335"/>
  <c r="S28" i="335"/>
  <c r="S27" i="335"/>
  <c r="S26" i="335"/>
  <c r="S25" i="335"/>
  <c r="S24" i="335"/>
  <c r="S23" i="335"/>
  <c r="S22" i="335"/>
  <c r="S21" i="335"/>
  <c r="S20" i="335"/>
  <c r="S19" i="335"/>
  <c r="S18" i="335"/>
  <c r="S17" i="335"/>
  <c r="S16" i="335"/>
  <c r="S15" i="335"/>
  <c r="S14" i="335"/>
  <c r="S13" i="335"/>
  <c r="S12" i="335"/>
  <c r="S11" i="335"/>
  <c r="S10" i="335"/>
  <c r="S9" i="335"/>
  <c r="S8" i="335"/>
  <c r="S7" i="335"/>
  <c r="S6" i="335"/>
  <c r="S5" i="335"/>
  <c r="S4" i="335"/>
  <c r="Q240" i="335"/>
  <c r="Q239" i="335"/>
  <c r="Q238" i="335"/>
  <c r="Q237" i="335"/>
  <c r="Q236" i="335"/>
  <c r="Q235" i="335"/>
  <c r="Q234" i="335"/>
  <c r="Q233" i="335"/>
  <c r="Q232" i="335"/>
  <c r="Q231" i="335"/>
  <c r="Q230" i="335"/>
  <c r="Q229" i="335"/>
  <c r="Q228" i="335"/>
  <c r="Q227" i="335"/>
  <c r="Q226" i="335"/>
  <c r="Q225" i="335"/>
  <c r="Q224" i="335"/>
  <c r="Q223" i="335"/>
  <c r="Q222" i="335"/>
  <c r="Q221" i="335"/>
  <c r="Q220" i="335"/>
  <c r="Q219" i="335"/>
  <c r="Q218" i="335"/>
  <c r="Q217" i="335"/>
  <c r="Q216" i="335"/>
  <c r="Q215" i="335"/>
  <c r="Q214" i="335"/>
  <c r="Q213" i="335"/>
  <c r="Q212" i="335"/>
  <c r="Q211" i="335"/>
  <c r="Q210" i="335"/>
  <c r="Q209" i="335"/>
  <c r="Q208" i="335"/>
  <c r="Q207" i="335"/>
  <c r="Q206" i="335"/>
  <c r="Q205" i="335"/>
  <c r="Q204" i="335"/>
  <c r="Q203" i="335"/>
  <c r="Q202" i="335"/>
  <c r="Q201" i="335"/>
  <c r="Q200" i="335"/>
  <c r="Q199" i="335"/>
  <c r="Q198" i="335"/>
  <c r="Q197" i="335"/>
  <c r="Q196" i="335"/>
  <c r="Q195" i="335"/>
  <c r="Q194" i="335"/>
  <c r="Q193" i="335"/>
  <c r="Q192" i="335"/>
  <c r="Q191" i="335"/>
  <c r="Q190" i="335"/>
  <c r="Q189" i="335"/>
  <c r="Q188" i="335"/>
  <c r="Q187" i="335"/>
  <c r="Q186" i="335"/>
  <c r="Q185" i="335"/>
  <c r="Q184" i="335"/>
  <c r="Q183" i="335"/>
  <c r="Q182" i="335"/>
  <c r="Q181" i="335"/>
  <c r="Q180" i="335"/>
  <c r="Q179" i="335"/>
  <c r="Q178" i="335"/>
  <c r="Q177" i="335"/>
  <c r="Q176" i="335"/>
  <c r="Q175" i="335"/>
  <c r="Q174" i="335"/>
  <c r="Q173" i="335"/>
  <c r="Q172" i="335"/>
  <c r="Q171" i="335"/>
  <c r="Q170" i="335"/>
  <c r="Q169" i="335"/>
  <c r="Q168" i="335"/>
  <c r="Q167" i="335"/>
  <c r="Q166" i="335"/>
  <c r="Q165" i="335"/>
  <c r="Q164" i="335"/>
  <c r="Q163" i="335"/>
  <c r="Q162" i="335"/>
  <c r="Q161" i="335"/>
  <c r="Q160" i="335"/>
  <c r="Q159" i="335"/>
  <c r="Q158" i="335"/>
  <c r="Q157" i="335"/>
  <c r="Q156" i="335"/>
  <c r="Q155" i="335"/>
  <c r="Q154" i="335"/>
  <c r="Q153" i="335"/>
  <c r="Q152" i="335"/>
  <c r="Q151" i="335"/>
  <c r="Q150" i="335"/>
  <c r="Q149" i="335"/>
  <c r="Q148" i="335"/>
  <c r="Q147" i="335"/>
  <c r="Q146" i="335"/>
  <c r="Q145" i="335"/>
  <c r="Q144" i="335"/>
  <c r="Q143" i="335"/>
  <c r="Q142" i="335"/>
  <c r="Q141" i="335"/>
  <c r="Q140" i="335"/>
  <c r="Q139" i="335"/>
  <c r="Q138" i="335"/>
  <c r="Q137" i="335"/>
  <c r="Q136" i="335"/>
  <c r="Q135" i="335"/>
  <c r="Q134" i="335"/>
  <c r="Q133" i="335"/>
  <c r="Q132" i="335"/>
  <c r="Q131" i="335"/>
  <c r="Q130" i="335"/>
  <c r="Q129" i="335"/>
  <c r="Q128" i="335"/>
  <c r="Q127" i="335"/>
  <c r="Q126" i="335"/>
  <c r="Q125" i="335"/>
  <c r="Q124" i="335"/>
  <c r="Q123" i="335"/>
  <c r="Q122" i="335"/>
  <c r="Q121" i="335"/>
  <c r="Q120" i="335"/>
  <c r="Q119" i="335"/>
  <c r="Q118" i="335"/>
  <c r="Q117" i="335"/>
  <c r="Q116" i="335"/>
  <c r="Q115" i="335"/>
  <c r="Q114" i="335"/>
  <c r="Q113" i="335"/>
  <c r="Q112" i="335"/>
  <c r="Q111" i="335"/>
  <c r="Q110" i="335"/>
  <c r="Q109" i="335"/>
  <c r="Q108" i="335"/>
  <c r="Q107" i="335"/>
  <c r="Q106" i="335"/>
  <c r="Q105" i="335"/>
  <c r="Q104" i="335"/>
  <c r="Q103" i="335"/>
  <c r="Q102" i="335"/>
  <c r="Q101" i="335"/>
  <c r="Q100" i="335"/>
  <c r="Q99" i="335"/>
  <c r="Q98" i="335"/>
  <c r="Q97" i="335"/>
  <c r="Q96" i="335"/>
  <c r="Q95" i="335"/>
  <c r="Q94" i="335"/>
  <c r="Q93" i="335"/>
  <c r="Q92" i="335"/>
  <c r="Q91" i="335"/>
  <c r="Q90" i="335"/>
  <c r="Q89" i="335"/>
  <c r="Q88" i="335"/>
  <c r="Q87" i="335"/>
  <c r="Q86" i="335"/>
  <c r="Q85" i="335"/>
  <c r="Q84" i="335"/>
  <c r="Q83" i="335"/>
  <c r="Q82" i="335"/>
  <c r="Q81" i="335"/>
  <c r="Q80" i="335"/>
  <c r="Q79" i="335"/>
  <c r="Q78" i="335"/>
  <c r="Q77" i="335"/>
  <c r="Q76" i="335"/>
  <c r="Q75" i="335"/>
  <c r="Q74" i="335"/>
  <c r="Q73" i="335"/>
  <c r="Q72" i="335"/>
  <c r="Q71" i="335"/>
  <c r="Q70" i="335"/>
  <c r="Q69" i="335"/>
  <c r="Q68" i="335"/>
  <c r="Q67" i="335"/>
  <c r="Q66" i="335"/>
  <c r="Q65" i="335"/>
  <c r="Q64" i="335"/>
  <c r="Q63" i="335"/>
  <c r="Q62" i="335"/>
  <c r="Q61" i="335"/>
  <c r="Q60" i="335"/>
  <c r="Q59" i="335"/>
  <c r="Q58" i="335"/>
  <c r="Q57" i="335"/>
  <c r="Q56" i="335"/>
  <c r="Q55" i="335"/>
  <c r="Q54" i="335"/>
  <c r="Q53" i="335"/>
  <c r="Q52" i="335"/>
  <c r="Q51" i="335"/>
  <c r="Q50" i="335"/>
  <c r="Q49" i="335"/>
  <c r="Q48" i="335"/>
  <c r="Q47" i="335"/>
  <c r="Q46" i="335"/>
  <c r="Q45" i="335"/>
  <c r="Q44" i="335"/>
  <c r="Q43" i="335"/>
  <c r="Q42" i="335"/>
  <c r="Q41" i="335"/>
  <c r="Q40" i="335"/>
  <c r="Q39" i="335"/>
  <c r="Q38" i="335"/>
  <c r="Q37" i="335"/>
  <c r="Q36" i="335"/>
  <c r="Q35" i="335"/>
  <c r="Q34" i="335"/>
  <c r="Q33" i="335"/>
  <c r="Q32" i="335"/>
  <c r="Q31" i="335"/>
  <c r="Q30" i="335"/>
  <c r="Q29" i="335"/>
  <c r="Q28" i="335"/>
  <c r="Q27" i="335"/>
  <c r="Q26" i="335"/>
  <c r="Q25" i="335"/>
  <c r="Q24" i="335"/>
  <c r="Q23" i="335"/>
  <c r="Q22" i="335"/>
  <c r="Q21" i="335"/>
  <c r="Q20" i="335"/>
  <c r="Q19" i="335"/>
  <c r="Q18" i="335"/>
  <c r="Q17" i="335"/>
  <c r="Q16" i="335"/>
  <c r="Q15" i="335"/>
  <c r="Q14" i="335"/>
  <c r="Q13" i="335"/>
  <c r="Q12" i="335"/>
  <c r="Q11" i="335"/>
  <c r="Q10" i="335"/>
  <c r="Q9" i="335"/>
  <c r="Q8" i="335"/>
  <c r="Q7" i="335"/>
  <c r="Q6" i="335"/>
  <c r="Q5" i="335"/>
  <c r="Q4" i="335"/>
  <c r="AN240" i="335"/>
  <c r="AL240" i="335"/>
  <c r="AJ240" i="335"/>
  <c r="AO240" i="335" s="1"/>
  <c r="AH240" i="335"/>
  <c r="AG240" i="335"/>
  <c r="AD240" i="335" s="1" a="1"/>
  <c r="AD240" i="335" s="1"/>
  <c r="AN239" i="335"/>
  <c r="AL239" i="335"/>
  <c r="AJ239" i="335"/>
  <c r="AK239" i="335" s="1"/>
  <c r="AH239" i="335"/>
  <c r="AG239" i="335"/>
  <c r="AN238" i="335"/>
  <c r="AL238" i="335"/>
  <c r="AJ238" i="335"/>
  <c r="AK238" i="335" s="1"/>
  <c r="AH238" i="335"/>
  <c r="AG238" i="335"/>
  <c r="AD238" i="335" s="1" a="1"/>
  <c r="AD238" i="335" s="1"/>
  <c r="AN237" i="335"/>
  <c r="AL237" i="335"/>
  <c r="AJ237" i="335"/>
  <c r="G237" i="335" s="1" a="1"/>
  <c r="G237" i="335" s="1"/>
  <c r="AH237" i="335"/>
  <c r="AG237" i="335"/>
  <c r="AE237" i="335" s="1" a="1"/>
  <c r="AE237" i="335" s="1"/>
  <c r="AN236" i="335"/>
  <c r="AL236" i="335"/>
  <c r="AJ236" i="335"/>
  <c r="G236" i="335" s="1" a="1"/>
  <c r="G236" i="335" s="1"/>
  <c r="AH236" i="335"/>
  <c r="AG236" i="335"/>
  <c r="AN235" i="335"/>
  <c r="AL235" i="335"/>
  <c r="AJ235" i="335"/>
  <c r="AH235" i="335"/>
  <c r="AG235" i="335"/>
  <c r="AE235" i="335" s="1" a="1"/>
  <c r="AE235" i="335" s="1"/>
  <c r="AN234" i="335"/>
  <c r="AL234" i="335"/>
  <c r="AJ234" i="335"/>
  <c r="AO234" i="335" s="1"/>
  <c r="AH234" i="335"/>
  <c r="AG234" i="335"/>
  <c r="AD234" i="335" s="1" a="1"/>
  <c r="AD234" i="335" s="1"/>
  <c r="AN233" i="335"/>
  <c r="AL233" i="335"/>
  <c r="AJ233" i="335"/>
  <c r="AO233" i="335" s="1"/>
  <c r="AH233" i="335"/>
  <c r="AG233" i="335"/>
  <c r="AD233" i="335" s="1" a="1"/>
  <c r="AD233" i="335" s="1"/>
  <c r="AN232" i="335"/>
  <c r="AL232" i="335"/>
  <c r="AJ232" i="335"/>
  <c r="AH232" i="335"/>
  <c r="AG232" i="335"/>
  <c r="AN231" i="335"/>
  <c r="AL231" i="335"/>
  <c r="AJ231" i="335"/>
  <c r="G231" i="335" s="1" a="1"/>
  <c r="G231" i="335" s="1"/>
  <c r="AH231" i="335"/>
  <c r="AG231" i="335"/>
  <c r="AN230" i="335"/>
  <c r="AL230" i="335"/>
  <c r="AJ230" i="335"/>
  <c r="AK230" i="335" s="1"/>
  <c r="AH230" i="335"/>
  <c r="AG230" i="335"/>
  <c r="AD230" i="335" s="1" a="1"/>
  <c r="AD230" i="335" s="1"/>
  <c r="AN229" i="335"/>
  <c r="AL229" i="335"/>
  <c r="AJ229" i="335"/>
  <c r="AK229" i="335" s="1"/>
  <c r="AH229" i="335"/>
  <c r="AG229" i="335"/>
  <c r="AE229" i="335" s="1" a="1"/>
  <c r="AE229" i="335" s="1"/>
  <c r="AN228" i="335"/>
  <c r="AL228" i="335"/>
  <c r="AJ228" i="335"/>
  <c r="AO228" i="335" s="1"/>
  <c r="AH228" i="335"/>
  <c r="AG228" i="335"/>
  <c r="AE228" i="335" s="1" a="1"/>
  <c r="AE228" i="335" s="1"/>
  <c r="AN227" i="335"/>
  <c r="AL227" i="335"/>
  <c r="AJ227" i="335"/>
  <c r="AH227" i="335"/>
  <c r="AG227" i="335"/>
  <c r="AE227" i="335" s="1" a="1"/>
  <c r="AE227" i="335" s="1"/>
  <c r="AN226" i="335"/>
  <c r="AL226" i="335"/>
  <c r="AJ226" i="335"/>
  <c r="AK226" i="335" s="1"/>
  <c r="AH226" i="335"/>
  <c r="AG226" i="335"/>
  <c r="AE226" i="335" s="1" a="1"/>
  <c r="AE226" i="335" s="1"/>
  <c r="AN225" i="335"/>
  <c r="AL225" i="335"/>
  <c r="AJ225" i="335"/>
  <c r="AO225" i="335" s="1"/>
  <c r="AH225" i="335"/>
  <c r="AG225" i="335"/>
  <c r="AD225" i="335" s="1" a="1"/>
  <c r="AD225" i="335" s="1"/>
  <c r="AN224" i="335"/>
  <c r="AL224" i="335"/>
  <c r="AJ224" i="335"/>
  <c r="AK224" i="335" s="1"/>
  <c r="AH224" i="335"/>
  <c r="AG224" i="335"/>
  <c r="AN223" i="335"/>
  <c r="AL223" i="335"/>
  <c r="AJ223" i="335"/>
  <c r="G223" i="335" s="1" a="1"/>
  <c r="G223" i="335" s="1"/>
  <c r="AH223" i="335"/>
  <c r="AG223" i="335"/>
  <c r="AD223" i="335" s="1" a="1"/>
  <c r="AD223" i="335" s="1"/>
  <c r="AN222" i="335"/>
  <c r="AL222" i="335"/>
  <c r="AJ222" i="335"/>
  <c r="AK222" i="335" s="1"/>
  <c r="AH222" i="335"/>
  <c r="AG222" i="335"/>
  <c r="AD222" i="335" s="1" a="1"/>
  <c r="AD222" i="335" s="1"/>
  <c r="AE222" i="335" a="1"/>
  <c r="AE222" i="335" s="1"/>
  <c r="AN221" i="335"/>
  <c r="AL221" i="335"/>
  <c r="AJ221" i="335"/>
  <c r="AH221" i="335"/>
  <c r="AG221" i="335"/>
  <c r="AE221" i="335" s="1" a="1"/>
  <c r="AE221" i="335" s="1"/>
  <c r="AN220" i="335"/>
  <c r="AL220" i="335"/>
  <c r="AJ220" i="335"/>
  <c r="AO220" i="335" s="1"/>
  <c r="AH220" i="335"/>
  <c r="AG220" i="335"/>
  <c r="AE220" i="335" s="1" a="1"/>
  <c r="AE220" i="335" s="1"/>
  <c r="AN219" i="335"/>
  <c r="AL219" i="335"/>
  <c r="AJ219" i="335"/>
  <c r="AH219" i="335"/>
  <c r="AG219" i="335"/>
  <c r="AE219" i="335" s="1" a="1"/>
  <c r="AE219" i="335" s="1"/>
  <c r="AN218" i="335"/>
  <c r="AL218" i="335"/>
  <c r="AJ218" i="335"/>
  <c r="AH218" i="335"/>
  <c r="AG218" i="335"/>
  <c r="AE218" i="335" s="1" a="1"/>
  <c r="AE218" i="335" s="1"/>
  <c r="AN217" i="335"/>
  <c r="AL217" i="335"/>
  <c r="AJ217" i="335"/>
  <c r="AO217" i="335" s="1"/>
  <c r="AH217" i="335"/>
  <c r="AG217" i="335"/>
  <c r="AD217" i="335" s="1" a="1"/>
  <c r="AD217" i="335" s="1"/>
  <c r="AN216" i="335"/>
  <c r="AL216" i="335"/>
  <c r="AJ216" i="335"/>
  <c r="AO216" i="335" s="1"/>
  <c r="AH216" i="335"/>
  <c r="AG216" i="335"/>
  <c r="AN215" i="335"/>
  <c r="AL215" i="335"/>
  <c r="AJ215" i="335"/>
  <c r="G215" i="335" s="1" a="1"/>
  <c r="G215" i="335" s="1"/>
  <c r="AH215" i="335"/>
  <c r="AG215" i="335"/>
  <c r="AD215" i="335" s="1" a="1"/>
  <c r="AD215" i="335" s="1"/>
  <c r="AN214" i="335"/>
  <c r="AL214" i="335"/>
  <c r="AJ214" i="335"/>
  <c r="AK214" i="335" s="1"/>
  <c r="AH214" i="335"/>
  <c r="AG214" i="335"/>
  <c r="AN213" i="335"/>
  <c r="AL213" i="335"/>
  <c r="AJ213" i="335"/>
  <c r="AK213" i="335" s="1"/>
  <c r="AH213" i="335"/>
  <c r="AG213" i="335"/>
  <c r="AN212" i="335"/>
  <c r="AL212" i="335"/>
  <c r="AJ212" i="335"/>
  <c r="AH212" i="335"/>
  <c r="AG212" i="335"/>
  <c r="AD212" i="335" s="1" a="1"/>
  <c r="AD212" i="335" s="1"/>
  <c r="AN211" i="335"/>
  <c r="AL211" i="335"/>
  <c r="AJ211" i="335"/>
  <c r="AH211" i="335"/>
  <c r="AG211" i="335"/>
  <c r="AE211" i="335" s="1" a="1"/>
  <c r="AE211" i="335" s="1"/>
  <c r="AN210" i="335"/>
  <c r="AL210" i="335"/>
  <c r="AJ210" i="335"/>
  <c r="AO210" i="335" s="1"/>
  <c r="AH210" i="335"/>
  <c r="AG210" i="335"/>
  <c r="AN209" i="335"/>
  <c r="AL209" i="335"/>
  <c r="AJ209" i="335"/>
  <c r="AO209" i="335" s="1"/>
  <c r="AH209" i="335"/>
  <c r="AG209" i="335"/>
  <c r="AN208" i="335"/>
  <c r="AL208" i="335"/>
  <c r="AJ208" i="335"/>
  <c r="AK208" i="335" s="1"/>
  <c r="AH208" i="335"/>
  <c r="AG208" i="335"/>
  <c r="AN207" i="335"/>
  <c r="AL207" i="335"/>
  <c r="AJ207" i="335"/>
  <c r="AH207" i="335"/>
  <c r="AG207" i="335"/>
  <c r="AE207" i="335" s="1" a="1"/>
  <c r="AE207" i="335" s="1"/>
  <c r="AN206" i="335"/>
  <c r="AL206" i="335"/>
  <c r="AJ206" i="335"/>
  <c r="AK206" i="335" s="1"/>
  <c r="AH206" i="335"/>
  <c r="AG206" i="335"/>
  <c r="AD206" i="335" s="1" a="1"/>
  <c r="AD206" i="335" s="1"/>
  <c r="AN205" i="335"/>
  <c r="AL205" i="335"/>
  <c r="AJ205" i="335"/>
  <c r="AK205" i="335" s="1"/>
  <c r="AH205" i="335"/>
  <c r="AG205" i="335"/>
  <c r="AE205" i="335" s="1" a="1"/>
  <c r="AE205" i="335" s="1"/>
  <c r="AN204" i="335"/>
  <c r="AL204" i="335"/>
  <c r="AJ204" i="335"/>
  <c r="AO204" i="335" s="1"/>
  <c r="AH204" i="335"/>
  <c r="AG204" i="335"/>
  <c r="AN203" i="335"/>
  <c r="AL203" i="335"/>
  <c r="AJ203" i="335"/>
  <c r="AH203" i="335"/>
  <c r="AG203" i="335"/>
  <c r="AE203" i="335" s="1" a="1"/>
  <c r="AE203" i="335" s="1"/>
  <c r="AN202" i="335"/>
  <c r="AL202" i="335"/>
  <c r="AJ202" i="335"/>
  <c r="AK202" i="335" s="1"/>
  <c r="AH202" i="335"/>
  <c r="AG202" i="335"/>
  <c r="AE202" i="335" s="1" a="1"/>
  <c r="AE202" i="335" s="1"/>
  <c r="AN201" i="335"/>
  <c r="AL201" i="335"/>
  <c r="AJ201" i="335"/>
  <c r="AO201" i="335" s="1"/>
  <c r="AH201" i="335"/>
  <c r="AG201" i="335"/>
  <c r="AD201" i="335" s="1" a="1"/>
  <c r="AD201" i="335" s="1"/>
  <c r="AN200" i="335"/>
  <c r="AL200" i="335"/>
  <c r="AJ200" i="335"/>
  <c r="AO200" i="335" s="1"/>
  <c r="AH200" i="335"/>
  <c r="AG200" i="335"/>
  <c r="AN199" i="335"/>
  <c r="AL199" i="335"/>
  <c r="AJ199" i="335"/>
  <c r="AH199" i="335"/>
  <c r="AG199" i="335"/>
  <c r="AE199" i="335" s="1" a="1"/>
  <c r="AE199" i="335" s="1"/>
  <c r="AN198" i="335"/>
  <c r="AL198" i="335"/>
  <c r="AJ198" i="335"/>
  <c r="AK198" i="335" s="1"/>
  <c r="AH198" i="335"/>
  <c r="AG198" i="335"/>
  <c r="AD198" i="335" s="1" a="1"/>
  <c r="AD198" i="335" s="1"/>
  <c r="AN197" i="335"/>
  <c r="AL197" i="335"/>
  <c r="AJ197" i="335"/>
  <c r="AH197" i="335"/>
  <c r="AG197" i="335"/>
  <c r="AE197" i="335" s="1" a="1"/>
  <c r="AE197" i="335" s="1"/>
  <c r="AN196" i="335"/>
  <c r="AL196" i="335"/>
  <c r="AJ196" i="335"/>
  <c r="AO196" i="335" s="1"/>
  <c r="AH196" i="335"/>
  <c r="AG196" i="335"/>
  <c r="AE196" i="335" s="1" a="1"/>
  <c r="AE196" i="335" s="1"/>
  <c r="AN195" i="335"/>
  <c r="AL195" i="335"/>
  <c r="AJ195" i="335"/>
  <c r="AH195" i="335"/>
  <c r="AG195" i="335"/>
  <c r="AN194" i="335"/>
  <c r="AL194" i="335"/>
  <c r="AJ194" i="335"/>
  <c r="AH194" i="335"/>
  <c r="AG194" i="335"/>
  <c r="AE194" i="335" s="1" a="1"/>
  <c r="AE194" i="335" s="1"/>
  <c r="AN193" i="335"/>
  <c r="AL193" i="335"/>
  <c r="AJ193" i="335"/>
  <c r="AO193" i="335" s="1"/>
  <c r="AH193" i="335"/>
  <c r="AG193" i="335"/>
  <c r="AN192" i="335"/>
  <c r="AL192" i="335"/>
  <c r="AJ192" i="335"/>
  <c r="G192" i="335" s="1" a="1"/>
  <c r="G192" i="335" s="1"/>
  <c r="AH192" i="335"/>
  <c r="AG192" i="335"/>
  <c r="AN191" i="335"/>
  <c r="AL191" i="335"/>
  <c r="AJ191" i="335"/>
  <c r="G191" i="335" s="1" a="1"/>
  <c r="G191" i="335" s="1"/>
  <c r="AH191" i="335"/>
  <c r="AG191" i="335"/>
  <c r="AN190" i="335"/>
  <c r="AL190" i="335"/>
  <c r="AJ190" i="335"/>
  <c r="AK190" i="335" s="1"/>
  <c r="AH190" i="335"/>
  <c r="AG190" i="335"/>
  <c r="AE190" i="335" s="1" a="1"/>
  <c r="AE190" i="335" s="1"/>
  <c r="AN189" i="335"/>
  <c r="AL189" i="335"/>
  <c r="AJ189" i="335"/>
  <c r="AK189" i="335" s="1"/>
  <c r="AH189" i="335"/>
  <c r="AG189" i="335"/>
  <c r="AE189" i="335" s="1" a="1"/>
  <c r="AE189" i="335" s="1"/>
  <c r="AN188" i="335"/>
  <c r="AL188" i="335"/>
  <c r="AJ188" i="335"/>
  <c r="AO188" i="335" s="1"/>
  <c r="AH188" i="335"/>
  <c r="AG188" i="335"/>
  <c r="AE188" i="335" s="1" a="1"/>
  <c r="AE188" i="335" s="1"/>
  <c r="AN187" i="335"/>
  <c r="AL187" i="335"/>
  <c r="AJ187" i="335"/>
  <c r="AH187" i="335"/>
  <c r="AG187" i="335"/>
  <c r="AN186" i="335"/>
  <c r="AL186" i="335"/>
  <c r="AJ186" i="335"/>
  <c r="AH186" i="335"/>
  <c r="AG186" i="335"/>
  <c r="AN185" i="335"/>
  <c r="AL185" i="335"/>
  <c r="AJ185" i="335"/>
  <c r="AO185" i="335" s="1"/>
  <c r="AH185" i="335"/>
  <c r="AG185" i="335"/>
  <c r="AD185" i="335" s="1" a="1"/>
  <c r="AD185" i="335" s="1"/>
  <c r="AN184" i="335"/>
  <c r="AL184" i="335"/>
  <c r="AJ184" i="335"/>
  <c r="AK184" i="335" s="1"/>
  <c r="AH184" i="335"/>
  <c r="AG184" i="335"/>
  <c r="AN183" i="335"/>
  <c r="AL183" i="335"/>
  <c r="AJ183" i="335"/>
  <c r="G183" i="335" s="1" a="1"/>
  <c r="G183" i="335" s="1"/>
  <c r="AH183" i="335"/>
  <c r="AG183" i="335"/>
  <c r="AE183" i="335" s="1" a="1"/>
  <c r="AE183" i="335" s="1"/>
  <c r="AN182" i="335"/>
  <c r="AL182" i="335"/>
  <c r="AJ182" i="335"/>
  <c r="AK182" i="335" s="1"/>
  <c r="AH182" i="335"/>
  <c r="AG182" i="335"/>
  <c r="AD182" i="335" s="1" a="1"/>
  <c r="AD182" i="335" s="1"/>
  <c r="AN181" i="335"/>
  <c r="AL181" i="335"/>
  <c r="AJ181" i="335"/>
  <c r="AK181" i="335" s="1"/>
  <c r="AH181" i="335"/>
  <c r="AG181" i="335"/>
  <c r="AN180" i="335"/>
  <c r="AL180" i="335"/>
  <c r="AJ180" i="335"/>
  <c r="AO180" i="335" s="1"/>
  <c r="AH180" i="335"/>
  <c r="AG180" i="335"/>
  <c r="AE180" i="335" s="1" a="1"/>
  <c r="AE180" i="335" s="1"/>
  <c r="AN179" i="335"/>
  <c r="AL179" i="335"/>
  <c r="AJ179" i="335"/>
  <c r="AH179" i="335"/>
  <c r="AG179" i="335"/>
  <c r="AN178" i="335"/>
  <c r="AL178" i="335"/>
  <c r="AJ178" i="335"/>
  <c r="AK178" i="335" s="1"/>
  <c r="AH178" i="335"/>
  <c r="AG178" i="335"/>
  <c r="AE178" i="335" s="1" a="1"/>
  <c r="AE178" i="335" s="1"/>
  <c r="AN177" i="335"/>
  <c r="AL177" i="335"/>
  <c r="AJ177" i="335"/>
  <c r="AO177" i="335" s="1"/>
  <c r="AH177" i="335"/>
  <c r="AG177" i="335"/>
  <c r="AD177" i="335" s="1" a="1"/>
  <c r="AD177" i="335" s="1"/>
  <c r="AN176" i="335"/>
  <c r="AL176" i="335"/>
  <c r="AJ176" i="335"/>
  <c r="AO176" i="335" s="1"/>
  <c r="AH176" i="335"/>
  <c r="AG176" i="335"/>
  <c r="AD176" i="335" s="1" a="1"/>
  <c r="AD176" i="335" s="1"/>
  <c r="AN175" i="335"/>
  <c r="AL175" i="335"/>
  <c r="AJ175" i="335"/>
  <c r="G175" i="335" s="1" a="1"/>
  <c r="G175" i="335" s="1"/>
  <c r="AH175" i="335"/>
  <c r="AG175" i="335"/>
  <c r="AE175" i="335" s="1" a="1"/>
  <c r="AE175" i="335" s="1"/>
  <c r="AN174" i="335"/>
  <c r="AL174" i="335"/>
  <c r="AJ174" i="335"/>
  <c r="AH174" i="335"/>
  <c r="AG174" i="335"/>
  <c r="AD174" i="335" s="1" a="1"/>
  <c r="AD174" i="335" s="1"/>
  <c r="AN173" i="335"/>
  <c r="AL173" i="335"/>
  <c r="AJ173" i="335"/>
  <c r="AK173" i="335" s="1"/>
  <c r="AH173" i="335"/>
  <c r="AG173" i="335"/>
  <c r="AE173" i="335" s="1" a="1"/>
  <c r="AE173" i="335" s="1"/>
  <c r="AN172" i="335"/>
  <c r="AL172" i="335"/>
  <c r="AJ172" i="335"/>
  <c r="AO172" i="335" s="1"/>
  <c r="AH172" i="335"/>
  <c r="AG172" i="335"/>
  <c r="AN171" i="335"/>
  <c r="AL171" i="335"/>
  <c r="AJ171" i="335"/>
  <c r="AH171" i="335"/>
  <c r="AG171" i="335"/>
  <c r="AN170" i="335"/>
  <c r="AL170" i="335"/>
  <c r="AJ170" i="335"/>
  <c r="AO170" i="335" s="1"/>
  <c r="AH170" i="335"/>
  <c r="AG170" i="335"/>
  <c r="AE170" i="335" s="1" a="1"/>
  <c r="AE170" i="335" s="1"/>
  <c r="AN169" i="335"/>
  <c r="AL169" i="335"/>
  <c r="AJ169" i="335"/>
  <c r="AO169" i="335" s="1"/>
  <c r="AH169" i="335"/>
  <c r="AG169" i="335"/>
  <c r="AD169" i="335" s="1" a="1"/>
  <c r="AD169" i="335" s="1"/>
  <c r="AN168" i="335"/>
  <c r="AL168" i="335"/>
  <c r="AJ168" i="335"/>
  <c r="AO168" i="335" s="1"/>
  <c r="AH168" i="335"/>
  <c r="AG168" i="335"/>
  <c r="AE168" i="335" s="1" a="1"/>
  <c r="AE168" i="335" s="1"/>
  <c r="AN167" i="335"/>
  <c r="AL167" i="335"/>
  <c r="AJ167" i="335"/>
  <c r="G167" i="335" s="1" a="1"/>
  <c r="G167" i="335" s="1"/>
  <c r="AH167" i="335"/>
  <c r="AG167" i="335"/>
  <c r="AN166" i="335"/>
  <c r="AL166" i="335"/>
  <c r="AJ166" i="335"/>
  <c r="G166" i="335" s="1" a="1"/>
  <c r="G166" i="335" s="1"/>
  <c r="AH166" i="335"/>
  <c r="AG166" i="335"/>
  <c r="AD166" i="335" s="1" a="1"/>
  <c r="AD166" i="335" s="1"/>
  <c r="AN165" i="335"/>
  <c r="AL165" i="335"/>
  <c r="AJ165" i="335"/>
  <c r="AO165" i="335" s="1"/>
  <c r="AH165" i="335"/>
  <c r="AG165" i="335"/>
  <c r="AE165" i="335" s="1" a="1"/>
  <c r="AE165" i="335" s="1"/>
  <c r="AN164" i="335"/>
  <c r="AL164" i="335"/>
  <c r="AJ164" i="335"/>
  <c r="AH164" i="335"/>
  <c r="AG164" i="335"/>
  <c r="AE164" i="335" s="1" a="1"/>
  <c r="AE164" i="335" s="1"/>
  <c r="AN163" i="335"/>
  <c r="AL163" i="335"/>
  <c r="AJ163" i="335"/>
  <c r="AK163" i="335" s="1"/>
  <c r="AH163" i="335"/>
  <c r="AG163" i="335"/>
  <c r="AN162" i="335"/>
  <c r="AL162" i="335"/>
  <c r="AJ162" i="335"/>
  <c r="AH162" i="335"/>
  <c r="AG162" i="335"/>
  <c r="AD162" i="335" s="1" a="1"/>
  <c r="AD162" i="335" s="1"/>
  <c r="AN161" i="335"/>
  <c r="AL161" i="335"/>
  <c r="AJ161" i="335"/>
  <c r="AH161" i="335"/>
  <c r="AG161" i="335"/>
  <c r="AD161" i="335" s="1" a="1"/>
  <c r="AD161" i="335" s="1"/>
  <c r="AN160" i="335"/>
  <c r="AL160" i="335"/>
  <c r="AJ160" i="335"/>
  <c r="AO160" i="335" s="1"/>
  <c r="AH160" i="335"/>
  <c r="AG160" i="335"/>
  <c r="AD160" i="335" s="1" a="1"/>
  <c r="AD160" i="335" s="1"/>
  <c r="AN159" i="335"/>
  <c r="AL159" i="335"/>
  <c r="AJ159" i="335"/>
  <c r="AH159" i="335"/>
  <c r="AG159" i="335"/>
  <c r="AN158" i="335"/>
  <c r="AL158" i="335"/>
  <c r="AJ158" i="335"/>
  <c r="AH158" i="335"/>
  <c r="AG158" i="335"/>
  <c r="AN157" i="335"/>
  <c r="AL157" i="335"/>
  <c r="AJ157" i="335"/>
  <c r="AK157" i="335" s="1"/>
  <c r="AH157" i="335"/>
  <c r="AG157" i="335"/>
  <c r="AD157" i="335" s="1" a="1"/>
  <c r="AD157" i="335" s="1"/>
  <c r="AN156" i="335"/>
  <c r="AL156" i="335"/>
  <c r="AJ156" i="335"/>
  <c r="AO156" i="335" s="1"/>
  <c r="AH156" i="335"/>
  <c r="AG156" i="335"/>
  <c r="AD156" i="335" s="1" a="1"/>
  <c r="AD156" i="335" s="1"/>
  <c r="AN155" i="335"/>
  <c r="AL155" i="335"/>
  <c r="AJ155" i="335"/>
  <c r="AK155" i="335" s="1"/>
  <c r="AH155" i="335"/>
  <c r="AG155" i="335"/>
  <c r="AN154" i="335"/>
  <c r="AL154" i="335"/>
  <c r="AJ154" i="335"/>
  <c r="AH154" i="335"/>
  <c r="AG154" i="335"/>
  <c r="AD154" i="335" s="1" a="1"/>
  <c r="AD154" i="335" s="1"/>
  <c r="AN153" i="335"/>
  <c r="AL153" i="335"/>
  <c r="AJ153" i="335"/>
  <c r="AH153" i="335"/>
  <c r="AG153" i="335"/>
  <c r="AD153" i="335" s="1" a="1"/>
  <c r="AD153" i="335" s="1"/>
  <c r="AN152" i="335"/>
  <c r="AL152" i="335"/>
  <c r="AJ152" i="335"/>
  <c r="AO152" i="335" s="1"/>
  <c r="AH152" i="335"/>
  <c r="AG152" i="335"/>
  <c r="AE152" i="335" s="1" a="1"/>
  <c r="AE152" i="335" s="1"/>
  <c r="AN151" i="335"/>
  <c r="AL151" i="335"/>
  <c r="AJ151" i="335"/>
  <c r="AK151" i="335" s="1"/>
  <c r="AH151" i="335"/>
  <c r="AG151" i="335"/>
  <c r="AN150" i="335"/>
  <c r="AL150" i="335"/>
  <c r="AJ150" i="335"/>
  <c r="AH150" i="335"/>
  <c r="AG150" i="335"/>
  <c r="AN149" i="335"/>
  <c r="AL149" i="335"/>
  <c r="AJ149" i="335"/>
  <c r="AK149" i="335" s="1"/>
  <c r="AH149" i="335"/>
  <c r="AG149" i="335"/>
  <c r="AD149" i="335" s="1" a="1"/>
  <c r="AD149" i="335" s="1"/>
  <c r="AN148" i="335"/>
  <c r="AL148" i="335"/>
  <c r="AJ148" i="335"/>
  <c r="G148" i="335" s="1" a="1"/>
  <c r="G148" i="335" s="1"/>
  <c r="AH148" i="335"/>
  <c r="AG148" i="335"/>
  <c r="AD148" i="335" s="1" a="1"/>
  <c r="AD148" i="335" s="1"/>
  <c r="AN147" i="335"/>
  <c r="AL147" i="335"/>
  <c r="AJ147" i="335"/>
  <c r="AK147" i="335" s="1"/>
  <c r="AH147" i="335"/>
  <c r="AG147" i="335"/>
  <c r="AN146" i="335"/>
  <c r="AL146" i="335"/>
  <c r="AJ146" i="335"/>
  <c r="AK146" i="335" s="1"/>
  <c r="AH146" i="335"/>
  <c r="AG146" i="335"/>
  <c r="AE146" i="335" s="1" a="1"/>
  <c r="AE146" i="335" s="1"/>
  <c r="AN145" i="335"/>
  <c r="AL145" i="335"/>
  <c r="AJ145" i="335"/>
  <c r="AH145" i="335"/>
  <c r="AG145" i="335"/>
  <c r="AE145" i="335" s="1" a="1"/>
  <c r="AE145" i="335" s="1"/>
  <c r="AN144" i="335"/>
  <c r="AL144" i="335"/>
  <c r="AJ144" i="335"/>
  <c r="AO144" i="335" s="1"/>
  <c r="AH144" i="335"/>
  <c r="AG144" i="335"/>
  <c r="AE144" i="335" s="1" a="1"/>
  <c r="AE144" i="335" s="1"/>
  <c r="AN143" i="335"/>
  <c r="AL143" i="335"/>
  <c r="AJ143" i="335"/>
  <c r="AH143" i="335"/>
  <c r="AG143" i="335"/>
  <c r="AE143" i="335" s="1" a="1"/>
  <c r="AE143" i="335" s="1"/>
  <c r="AN142" i="335"/>
  <c r="AL142" i="335"/>
  <c r="AJ142" i="335"/>
  <c r="AH142" i="335"/>
  <c r="AG142" i="335"/>
  <c r="AN141" i="335"/>
  <c r="AL141" i="335"/>
  <c r="AJ141" i="335"/>
  <c r="AH141" i="335"/>
  <c r="AG141" i="335"/>
  <c r="AD141" i="335" s="1" a="1"/>
  <c r="AD141" i="335" s="1"/>
  <c r="AN140" i="335"/>
  <c r="AL140" i="335"/>
  <c r="AJ140" i="335"/>
  <c r="G140" i="335" s="1" a="1"/>
  <c r="G140" i="335" s="1"/>
  <c r="AH140" i="335"/>
  <c r="AG140" i="335"/>
  <c r="AN139" i="335"/>
  <c r="AL139" i="335"/>
  <c r="AJ139" i="335"/>
  <c r="AK139" i="335" s="1"/>
  <c r="AH139" i="335"/>
  <c r="AG139" i="335"/>
  <c r="AN138" i="335"/>
  <c r="AL138" i="335"/>
  <c r="AJ138" i="335"/>
  <c r="G138" i="335" s="1" a="1"/>
  <c r="G138" i="335" s="1"/>
  <c r="AH138" i="335"/>
  <c r="AG138" i="335"/>
  <c r="AE138" i="335" s="1" a="1"/>
  <c r="AE138" i="335" s="1"/>
  <c r="AN137" i="335"/>
  <c r="AL137" i="335"/>
  <c r="AJ137" i="335"/>
  <c r="AO137" i="335" s="1"/>
  <c r="AH137" i="335"/>
  <c r="AG137" i="335"/>
  <c r="AN136" i="335"/>
  <c r="AL136" i="335"/>
  <c r="AJ136" i="335"/>
  <c r="AH136" i="335"/>
  <c r="AG136" i="335"/>
  <c r="AE136" i="335" s="1" a="1"/>
  <c r="AE136" i="335" s="1"/>
  <c r="AN135" i="335"/>
  <c r="AL135" i="335"/>
  <c r="AJ135" i="335"/>
  <c r="G135" i="335" s="1" a="1"/>
  <c r="G135" i="335" s="1"/>
  <c r="AH135" i="335"/>
  <c r="AG135" i="335"/>
  <c r="AE135" i="335" s="1" a="1"/>
  <c r="AE135" i="335" s="1"/>
  <c r="AN134" i="335"/>
  <c r="AL134" i="335"/>
  <c r="AJ134" i="335"/>
  <c r="AH134" i="335"/>
  <c r="AG134" i="335"/>
  <c r="AE134" i="335" s="1" a="1"/>
  <c r="AE134" i="335" s="1"/>
  <c r="AN133" i="335"/>
  <c r="AL133" i="335"/>
  <c r="AJ133" i="335"/>
  <c r="AK133" i="335" s="1"/>
  <c r="AH133" i="335"/>
  <c r="AG133" i="335"/>
  <c r="AD133" i="335" s="1" a="1"/>
  <c r="AD133" i="335" s="1"/>
  <c r="AN132" i="335"/>
  <c r="AL132" i="335"/>
  <c r="AJ132" i="335"/>
  <c r="AO132" i="335" s="1"/>
  <c r="AH132" i="335"/>
  <c r="AG132" i="335"/>
  <c r="AN131" i="335"/>
  <c r="AL131" i="335"/>
  <c r="AJ131" i="335"/>
  <c r="AH131" i="335"/>
  <c r="AG131" i="335"/>
  <c r="AN130" i="335"/>
  <c r="AL130" i="335"/>
  <c r="AJ130" i="335"/>
  <c r="AO130" i="335" s="1"/>
  <c r="AH130" i="335"/>
  <c r="AG130" i="335"/>
  <c r="AE130" i="335" s="1" a="1"/>
  <c r="AE130" i="335" s="1"/>
  <c r="AN129" i="335"/>
  <c r="AL129" i="335"/>
  <c r="AJ129" i="335"/>
  <c r="AO129" i="335" s="1"/>
  <c r="AH129" i="335"/>
  <c r="AG129" i="335"/>
  <c r="AD129" i="335" s="1" a="1"/>
  <c r="AD129" i="335" s="1"/>
  <c r="AN128" i="335"/>
  <c r="AL128" i="335"/>
  <c r="AJ128" i="335"/>
  <c r="AO128" i="335" s="1"/>
  <c r="AH128" i="335"/>
  <c r="AG128" i="335"/>
  <c r="AE128" i="335" s="1" a="1"/>
  <c r="AE128" i="335" s="1"/>
  <c r="AN127" i="335"/>
  <c r="AL127" i="335"/>
  <c r="AJ127" i="335"/>
  <c r="G127" i="335" s="1" a="1"/>
  <c r="G127" i="335" s="1"/>
  <c r="AH127" i="335"/>
  <c r="AG127" i="335"/>
  <c r="AE127" i="335" s="1" a="1"/>
  <c r="AE127" i="335" s="1"/>
  <c r="AN126" i="335"/>
  <c r="AL126" i="335"/>
  <c r="AJ126" i="335"/>
  <c r="AH126" i="335"/>
  <c r="AG126" i="335"/>
  <c r="AN125" i="335"/>
  <c r="AL125" i="335"/>
  <c r="AJ125" i="335"/>
  <c r="AK125" i="335" s="1"/>
  <c r="AH125" i="335"/>
  <c r="AG125" i="335"/>
  <c r="AD125" i="335" s="1" a="1"/>
  <c r="AD125" i="335" s="1"/>
  <c r="AN124" i="335"/>
  <c r="AL124" i="335"/>
  <c r="AJ124" i="335"/>
  <c r="AK124" i="335" s="1"/>
  <c r="AH124" i="335"/>
  <c r="AG124" i="335"/>
  <c r="AE124" i="335" s="1" a="1"/>
  <c r="AE124" i="335" s="1"/>
  <c r="AN123" i="335"/>
  <c r="AL123" i="335"/>
  <c r="AJ123" i="335"/>
  <c r="AH123" i="335"/>
  <c r="AG123" i="335"/>
  <c r="AN122" i="335"/>
  <c r="AL122" i="335"/>
  <c r="AJ122" i="335"/>
  <c r="AK122" i="335" s="1"/>
  <c r="AH122" i="335"/>
  <c r="AG122" i="335"/>
  <c r="AE122" i="335" s="1" a="1"/>
  <c r="AE122" i="335" s="1"/>
  <c r="AN121" i="335"/>
  <c r="AL121" i="335"/>
  <c r="AJ121" i="335"/>
  <c r="AO121" i="335" s="1"/>
  <c r="AH121" i="335"/>
  <c r="AG121" i="335"/>
  <c r="AE121" i="335" s="1" a="1"/>
  <c r="AE121" i="335" s="1"/>
  <c r="AN120" i="335"/>
  <c r="AL120" i="335"/>
  <c r="AJ120" i="335"/>
  <c r="AO120" i="335" s="1"/>
  <c r="AH120" i="335"/>
  <c r="AG120" i="335"/>
  <c r="AE120" i="335" s="1" a="1"/>
  <c r="AE120" i="335" s="1"/>
  <c r="AN119" i="335"/>
  <c r="AL119" i="335"/>
  <c r="AJ119" i="335"/>
  <c r="AH119" i="335"/>
  <c r="AG119" i="335"/>
  <c r="AN118" i="335"/>
  <c r="AL118" i="335"/>
  <c r="AJ118" i="335"/>
  <c r="AH118" i="335"/>
  <c r="AG118" i="335"/>
  <c r="AE118" i="335" s="1" a="1"/>
  <c r="AE118" i="335" s="1"/>
  <c r="AN117" i="335"/>
  <c r="AL117" i="335"/>
  <c r="AJ117" i="335"/>
  <c r="AK117" i="335" s="1"/>
  <c r="AH117" i="335"/>
  <c r="AG117" i="335"/>
  <c r="AE117" i="335" s="1" a="1"/>
  <c r="AE117" i="335" s="1"/>
  <c r="AD117" i="335" a="1"/>
  <c r="AD117" i="335" s="1"/>
  <c r="AN116" i="335"/>
  <c r="AL116" i="335"/>
  <c r="AJ116" i="335"/>
  <c r="AH116" i="335"/>
  <c r="AG116" i="335"/>
  <c r="AE116" i="335" s="1" a="1"/>
  <c r="AE116" i="335" s="1"/>
  <c r="AN115" i="335"/>
  <c r="AL115" i="335"/>
  <c r="AJ115" i="335"/>
  <c r="AH115" i="335"/>
  <c r="AG115" i="335"/>
  <c r="AN114" i="335"/>
  <c r="AL114" i="335"/>
  <c r="AJ114" i="335"/>
  <c r="AH114" i="335"/>
  <c r="AG114" i="335"/>
  <c r="AN113" i="335"/>
  <c r="AL113" i="335"/>
  <c r="AJ113" i="335"/>
  <c r="AH113" i="335"/>
  <c r="AG113" i="335"/>
  <c r="AN112" i="335"/>
  <c r="AL112" i="335"/>
  <c r="AJ112" i="335"/>
  <c r="AO112" i="335" s="1"/>
  <c r="AH112" i="335"/>
  <c r="AG112" i="335"/>
  <c r="AE112" i="335" s="1" a="1"/>
  <c r="AE112" i="335" s="1"/>
  <c r="AD112" i="335" a="1"/>
  <c r="AD112" i="335" s="1"/>
  <c r="AN111" i="335"/>
  <c r="AL111" i="335"/>
  <c r="AJ111" i="335"/>
  <c r="G111" i="335" s="1" a="1"/>
  <c r="G111" i="335" s="1"/>
  <c r="AH111" i="335"/>
  <c r="AG111" i="335"/>
  <c r="AE111" i="335" s="1" a="1"/>
  <c r="AE111" i="335" s="1"/>
  <c r="AN110" i="335"/>
  <c r="AL110" i="335"/>
  <c r="AJ110" i="335"/>
  <c r="AO110" i="335" s="1"/>
  <c r="AH110" i="335"/>
  <c r="AG110" i="335"/>
  <c r="AD110" i="335" s="1" a="1"/>
  <c r="AD110" i="335" s="1"/>
  <c r="AN109" i="335"/>
  <c r="AL109" i="335"/>
  <c r="AJ109" i="335"/>
  <c r="AK109" i="335" s="1"/>
  <c r="AH109" i="335"/>
  <c r="AG109" i="335"/>
  <c r="AD109" i="335" s="1" a="1"/>
  <c r="AD109" i="335" s="1"/>
  <c r="AN108" i="335"/>
  <c r="AL108" i="335"/>
  <c r="AJ108" i="335"/>
  <c r="AO108" i="335" s="1"/>
  <c r="AH108" i="335"/>
  <c r="AG108" i="335"/>
  <c r="AN107" i="335"/>
  <c r="AL107" i="335"/>
  <c r="AJ107" i="335"/>
  <c r="AH107" i="335"/>
  <c r="AG107" i="335"/>
  <c r="AN106" i="335"/>
  <c r="AL106" i="335"/>
  <c r="AJ106" i="335"/>
  <c r="AK106" i="335" s="1"/>
  <c r="AH106" i="335"/>
  <c r="AG106" i="335"/>
  <c r="AN105" i="335"/>
  <c r="AL105" i="335"/>
  <c r="AJ105" i="335"/>
  <c r="AH105" i="335"/>
  <c r="AG105" i="335"/>
  <c r="AD105" i="335" s="1" a="1"/>
  <c r="AD105" i="335" s="1"/>
  <c r="AN104" i="335"/>
  <c r="AL104" i="335"/>
  <c r="AJ104" i="335"/>
  <c r="AK104" i="335" s="1"/>
  <c r="AH104" i="335"/>
  <c r="AG104" i="335"/>
  <c r="AN103" i="335"/>
  <c r="AL103" i="335"/>
  <c r="AJ103" i="335"/>
  <c r="AH103" i="335"/>
  <c r="AG103" i="335"/>
  <c r="AE103" i="335" s="1" a="1"/>
  <c r="AE103" i="335" s="1"/>
  <c r="AN102" i="335"/>
  <c r="AL102" i="335"/>
  <c r="AJ102" i="335"/>
  <c r="AO102" i="335" s="1"/>
  <c r="AH102" i="335"/>
  <c r="AG102" i="335"/>
  <c r="AE102" i="335" s="1" a="1"/>
  <c r="AE102" i="335" s="1"/>
  <c r="AN101" i="335"/>
  <c r="AL101" i="335"/>
  <c r="AJ101" i="335"/>
  <c r="AK101" i="335" s="1"/>
  <c r="AH101" i="335"/>
  <c r="AG101" i="335"/>
  <c r="AN100" i="335"/>
  <c r="AL100" i="335"/>
  <c r="AJ100" i="335"/>
  <c r="AH100" i="335"/>
  <c r="AG100" i="335"/>
  <c r="AE100" i="335" s="1" a="1"/>
  <c r="AE100" i="335" s="1"/>
  <c r="AN99" i="335"/>
  <c r="AL99" i="335"/>
  <c r="AJ99" i="335"/>
  <c r="G99" i="335" s="1" a="1"/>
  <c r="G99" i="335" s="1"/>
  <c r="AH99" i="335"/>
  <c r="AG99" i="335"/>
  <c r="AD99" i="335" s="1" a="1"/>
  <c r="AD99" i="335" s="1"/>
  <c r="AN98" i="335"/>
  <c r="AL98" i="335"/>
  <c r="AJ98" i="335"/>
  <c r="AK98" i="335" s="1"/>
  <c r="AH98" i="335"/>
  <c r="AG98" i="335"/>
  <c r="AN97" i="335"/>
  <c r="AL97" i="335"/>
  <c r="AJ97" i="335"/>
  <c r="G97" i="335" s="1" a="1"/>
  <c r="G97" i="335" s="1"/>
  <c r="AH97" i="335"/>
  <c r="AG97" i="335"/>
  <c r="AD97" i="335" s="1" a="1"/>
  <c r="AD97" i="335" s="1"/>
  <c r="AN96" i="335"/>
  <c r="AL96" i="335"/>
  <c r="AJ96" i="335"/>
  <c r="AH96" i="335"/>
  <c r="AG96" i="335"/>
  <c r="AD96" i="335" s="1" a="1"/>
  <c r="AD96" i="335" s="1"/>
  <c r="AN95" i="335"/>
  <c r="AL95" i="335"/>
  <c r="AJ95" i="335"/>
  <c r="G95" i="335" s="1" a="1"/>
  <c r="G95" i="335" s="1"/>
  <c r="AH95" i="335"/>
  <c r="AG95" i="335"/>
  <c r="AD95" i="335" s="1" a="1"/>
  <c r="AD95" i="335" s="1"/>
  <c r="AN94" i="335"/>
  <c r="AL94" i="335"/>
  <c r="AJ94" i="335"/>
  <c r="AO94" i="335" s="1"/>
  <c r="AH94" i="335"/>
  <c r="AG94" i="335"/>
  <c r="AN93" i="335"/>
  <c r="AL93" i="335"/>
  <c r="AJ93" i="335"/>
  <c r="AK93" i="335" s="1"/>
  <c r="AH93" i="335"/>
  <c r="AG93" i="335"/>
  <c r="AE93" i="335" s="1" a="1"/>
  <c r="AE93" i="335" s="1"/>
  <c r="AN92" i="335"/>
  <c r="AL92" i="335"/>
  <c r="AJ92" i="335"/>
  <c r="AK92" i="335" s="1"/>
  <c r="AH92" i="335"/>
  <c r="AG92" i="335"/>
  <c r="AD92" i="335" s="1" a="1"/>
  <c r="AD92" i="335" s="1"/>
  <c r="AN91" i="335"/>
  <c r="AL91" i="335"/>
  <c r="AJ91" i="335"/>
  <c r="G91" i="335" s="1" a="1"/>
  <c r="G91" i="335" s="1"/>
  <c r="AH91" i="335"/>
  <c r="AG91" i="335"/>
  <c r="AD91" i="335" s="1" a="1"/>
  <c r="AD91" i="335" s="1"/>
  <c r="AN90" i="335"/>
  <c r="AL90" i="335"/>
  <c r="AJ90" i="335"/>
  <c r="AH90" i="335"/>
  <c r="AG90" i="335"/>
  <c r="AE90" i="335" s="1" a="1"/>
  <c r="AE90" i="335" s="1"/>
  <c r="AN89" i="335"/>
  <c r="AL89" i="335"/>
  <c r="AJ89" i="335"/>
  <c r="AO89" i="335" s="1"/>
  <c r="AH89" i="335"/>
  <c r="AG89" i="335"/>
  <c r="AN88" i="335"/>
  <c r="AL88" i="335"/>
  <c r="AJ88" i="335"/>
  <c r="AK88" i="335" s="1"/>
  <c r="AH88" i="335"/>
  <c r="AG88" i="335"/>
  <c r="AN87" i="335"/>
  <c r="AL87" i="335"/>
  <c r="AJ87" i="335"/>
  <c r="AH87" i="335"/>
  <c r="AG87" i="335"/>
  <c r="AN86" i="335"/>
  <c r="AL86" i="335"/>
  <c r="AJ86" i="335"/>
  <c r="AH86" i="335"/>
  <c r="AG86" i="335"/>
  <c r="AD86" i="335" s="1" a="1"/>
  <c r="AD86" i="335" s="1"/>
  <c r="AN85" i="335"/>
  <c r="AL85" i="335"/>
  <c r="AJ85" i="335"/>
  <c r="AH85" i="335"/>
  <c r="AG85" i="335"/>
  <c r="AE85" i="335" s="1" a="1"/>
  <c r="AE85" i="335" s="1"/>
  <c r="AN84" i="335"/>
  <c r="AL84" i="335"/>
  <c r="AJ84" i="335"/>
  <c r="AO84" i="335" s="1"/>
  <c r="AH84" i="335"/>
  <c r="AG84" i="335"/>
  <c r="AN83" i="335"/>
  <c r="AL83" i="335"/>
  <c r="AJ83" i="335"/>
  <c r="G83" i="335" s="1" a="1"/>
  <c r="G83" i="335" s="1"/>
  <c r="AH83" i="335"/>
  <c r="AG83" i="335"/>
  <c r="AN82" i="335"/>
  <c r="AL82" i="335"/>
  <c r="AJ82" i="335"/>
  <c r="AO82" i="335" s="1"/>
  <c r="AH82" i="335"/>
  <c r="AG82" i="335"/>
  <c r="AN81" i="335"/>
  <c r="AL81" i="335"/>
  <c r="AJ81" i="335"/>
  <c r="AH81" i="335"/>
  <c r="AG81" i="335"/>
  <c r="AN80" i="335"/>
  <c r="AL80" i="335"/>
  <c r="AJ80" i="335"/>
  <c r="AH80" i="335"/>
  <c r="AG80" i="335"/>
  <c r="AN79" i="335"/>
  <c r="AL79" i="335"/>
  <c r="AJ79" i="335"/>
  <c r="AH79" i="335"/>
  <c r="AG79" i="335"/>
  <c r="AD79" i="335" s="1" a="1"/>
  <c r="AD79" i="335" s="1"/>
  <c r="AN78" i="335"/>
  <c r="AL78" i="335"/>
  <c r="AJ78" i="335"/>
  <c r="AH78" i="335"/>
  <c r="AG78" i="335"/>
  <c r="AE78" i="335" s="1" a="1"/>
  <c r="AE78" i="335" s="1"/>
  <c r="AN77" i="335"/>
  <c r="AL77" i="335"/>
  <c r="AJ77" i="335"/>
  <c r="AH77" i="335"/>
  <c r="AG77" i="335"/>
  <c r="AE77" i="335" s="1" a="1"/>
  <c r="AE77" i="335" s="1"/>
  <c r="AN76" i="335"/>
  <c r="AL76" i="335"/>
  <c r="AJ76" i="335"/>
  <c r="AO76" i="335" s="1"/>
  <c r="AH76" i="335"/>
  <c r="AG76" i="335"/>
  <c r="AN75" i="335"/>
  <c r="AL75" i="335"/>
  <c r="AJ75" i="335"/>
  <c r="G75" i="335" s="1" a="1"/>
  <c r="G75" i="335" s="1"/>
  <c r="AH75" i="335"/>
  <c r="AG75" i="335"/>
  <c r="AE75" i="335" s="1" a="1"/>
  <c r="AE75" i="335" s="1"/>
  <c r="AN74" i="335"/>
  <c r="AL74" i="335"/>
  <c r="AJ74" i="335"/>
  <c r="AH74" i="335"/>
  <c r="AG74" i="335"/>
  <c r="AD74" i="335" s="1" a="1"/>
  <c r="AD74" i="335" s="1"/>
  <c r="AN73" i="335"/>
  <c r="AL73" i="335"/>
  <c r="AJ73" i="335"/>
  <c r="AK73" i="335" s="1"/>
  <c r="AH73" i="335"/>
  <c r="AG73" i="335"/>
  <c r="AN72" i="335"/>
  <c r="AL72" i="335"/>
  <c r="AJ72" i="335"/>
  <c r="AH72" i="335"/>
  <c r="AG72" i="335"/>
  <c r="AN71" i="335"/>
  <c r="AL71" i="335"/>
  <c r="AJ71" i="335"/>
  <c r="AH71" i="335"/>
  <c r="AG71" i="335"/>
  <c r="AN70" i="335"/>
  <c r="AL70" i="335"/>
  <c r="AJ70" i="335"/>
  <c r="AO70" i="335" s="1"/>
  <c r="AH70" i="335"/>
  <c r="AG70" i="335"/>
  <c r="AE70" i="335" s="1" a="1"/>
  <c r="AE70" i="335" s="1"/>
  <c r="AN69" i="335"/>
  <c r="AL69" i="335"/>
  <c r="AJ69" i="335"/>
  <c r="AH69" i="335"/>
  <c r="AG69" i="335"/>
  <c r="AD69" i="335" s="1" a="1"/>
  <c r="AD69" i="335" s="1"/>
  <c r="AN68" i="335"/>
  <c r="AL68" i="335"/>
  <c r="AJ68" i="335"/>
  <c r="AH68" i="335"/>
  <c r="AG68" i="335"/>
  <c r="AN67" i="335"/>
  <c r="AL67" i="335"/>
  <c r="AJ67" i="335"/>
  <c r="G67" i="335" s="1" a="1"/>
  <c r="G67" i="335" s="1"/>
  <c r="AH67" i="335"/>
  <c r="AG67" i="335"/>
  <c r="AE67" i="335" s="1" a="1"/>
  <c r="AE67" i="335" s="1"/>
  <c r="AN66" i="335"/>
  <c r="AL66" i="335"/>
  <c r="AJ66" i="335"/>
  <c r="AO66" i="335" s="1"/>
  <c r="AH66" i="335"/>
  <c r="AG66" i="335"/>
  <c r="AE66" i="335" s="1" a="1"/>
  <c r="AE66" i="335" s="1"/>
  <c r="AN65" i="335"/>
  <c r="AL65" i="335"/>
  <c r="AJ65" i="335"/>
  <c r="AK65" i="335" s="1"/>
  <c r="AH65" i="335"/>
  <c r="AG65" i="335"/>
  <c r="AE65" i="335" s="1" a="1"/>
  <c r="AE65" i="335" s="1"/>
  <c r="AN64" i="335"/>
  <c r="AL64" i="335"/>
  <c r="AJ64" i="335"/>
  <c r="AO64" i="335" s="1"/>
  <c r="AH64" i="335"/>
  <c r="AG64" i="335"/>
  <c r="AN63" i="335"/>
  <c r="AL63" i="335"/>
  <c r="AJ63" i="335"/>
  <c r="AK63" i="335" s="1"/>
  <c r="AH63" i="335"/>
  <c r="AG63" i="335"/>
  <c r="AD63" i="335" s="1" a="1"/>
  <c r="AD63" i="335" s="1"/>
  <c r="AN62" i="335"/>
  <c r="AL62" i="335"/>
  <c r="AJ62" i="335"/>
  <c r="AK62" i="335" s="1"/>
  <c r="AH62" i="335"/>
  <c r="AG62" i="335"/>
  <c r="AN61" i="335"/>
  <c r="AL61" i="335"/>
  <c r="AJ61" i="335"/>
  <c r="G61" i="335" s="1" a="1"/>
  <c r="G61" i="335" s="1"/>
  <c r="AH61" i="335"/>
  <c r="AG61" i="335"/>
  <c r="AN60" i="335"/>
  <c r="AL60" i="335"/>
  <c r="AJ60" i="335"/>
  <c r="G60" i="335" s="1" a="1"/>
  <c r="G60" i="335" s="1"/>
  <c r="AH60" i="335"/>
  <c r="AG60" i="335"/>
  <c r="AD60" i="335" s="1" a="1"/>
  <c r="AD60" i="335" s="1"/>
  <c r="AN59" i="335"/>
  <c r="AL59" i="335"/>
  <c r="AJ59" i="335"/>
  <c r="G59" i="335" s="1" a="1"/>
  <c r="G59" i="335" s="1"/>
  <c r="AH59" i="335"/>
  <c r="AG59" i="335"/>
  <c r="AE59" i="335" s="1" a="1"/>
  <c r="AE59" i="335" s="1"/>
  <c r="AN58" i="335"/>
  <c r="AL58" i="335"/>
  <c r="AJ58" i="335"/>
  <c r="AH58" i="335"/>
  <c r="AG58" i="335"/>
  <c r="AE58" i="335" s="1" a="1"/>
  <c r="AE58" i="335" s="1"/>
  <c r="AN57" i="335"/>
  <c r="AL57" i="335"/>
  <c r="AJ57" i="335"/>
  <c r="AK57" i="335" s="1"/>
  <c r="AH57" i="335"/>
  <c r="AG57" i="335"/>
  <c r="AN56" i="335"/>
  <c r="AL56" i="335"/>
  <c r="AJ56" i="335"/>
  <c r="AK56" i="335" s="1"/>
  <c r="AH56" i="335"/>
  <c r="AG56" i="335"/>
  <c r="AD56" i="335" s="1" a="1"/>
  <c r="AD56" i="335" s="1"/>
  <c r="AN55" i="335"/>
  <c r="AL55" i="335"/>
  <c r="AJ55" i="335"/>
  <c r="AH55" i="335"/>
  <c r="AG55" i="335"/>
  <c r="AN54" i="335"/>
  <c r="AL54" i="335"/>
  <c r="AJ54" i="335"/>
  <c r="G54" i="335" s="1" a="1"/>
  <c r="G54" i="335" s="1"/>
  <c r="AH54" i="335"/>
  <c r="AG54" i="335"/>
  <c r="AE54" i="335" s="1" a="1"/>
  <c r="AE54" i="335" s="1"/>
  <c r="AN53" i="335"/>
  <c r="AL53" i="335"/>
  <c r="AJ53" i="335"/>
  <c r="G53" i="335" s="1" a="1"/>
  <c r="G53" i="335" s="1"/>
  <c r="AH53" i="335"/>
  <c r="AG53" i="335"/>
  <c r="AD53" i="335" s="1" a="1"/>
  <c r="AD53" i="335" s="1"/>
  <c r="AN52" i="335"/>
  <c r="AL52" i="335"/>
  <c r="AJ52" i="335"/>
  <c r="AH52" i="335"/>
  <c r="AG52" i="335"/>
  <c r="AE52" i="335" s="1" a="1"/>
  <c r="AE52" i="335" s="1"/>
  <c r="AN51" i="335"/>
  <c r="AL51" i="335"/>
  <c r="AJ51" i="335"/>
  <c r="AH51" i="335"/>
  <c r="AG51" i="335"/>
  <c r="AD51" i="335" s="1" a="1"/>
  <c r="AD51" i="335" s="1"/>
  <c r="AN50" i="335"/>
  <c r="AL50" i="335"/>
  <c r="AJ50" i="335"/>
  <c r="AH50" i="335"/>
  <c r="AG50" i="335"/>
  <c r="AE50" i="335" s="1" a="1"/>
  <c r="AE50" i="335" s="1"/>
  <c r="AN49" i="335"/>
  <c r="AL49" i="335"/>
  <c r="AJ49" i="335"/>
  <c r="AK49" i="335" s="1"/>
  <c r="AH49" i="335"/>
  <c r="AG49" i="335"/>
  <c r="AN48" i="335"/>
  <c r="AL48" i="335"/>
  <c r="AJ48" i="335"/>
  <c r="AK48" i="335" s="1"/>
  <c r="AH48" i="335"/>
  <c r="AG48" i="335"/>
  <c r="AN47" i="335"/>
  <c r="AL47" i="335"/>
  <c r="AJ47" i="335"/>
  <c r="G47" i="335" s="1" a="1"/>
  <c r="G47" i="335" s="1"/>
  <c r="AH47" i="335"/>
  <c r="AG47" i="335"/>
  <c r="AN46" i="335"/>
  <c r="AL46" i="335"/>
  <c r="AJ46" i="335"/>
  <c r="AH46" i="335"/>
  <c r="AG46" i="335"/>
  <c r="AD46" i="335" s="1" a="1"/>
  <c r="AD46" i="335" s="1"/>
  <c r="AN45" i="335"/>
  <c r="AL45" i="335"/>
  <c r="AJ45" i="335"/>
  <c r="G45" i="335" s="1" a="1"/>
  <c r="G45" i="335" s="1"/>
  <c r="AH45" i="335"/>
  <c r="AG45" i="335"/>
  <c r="AD45" i="335" s="1" a="1"/>
  <c r="AD45" i="335" s="1"/>
  <c r="AN44" i="335"/>
  <c r="AL44" i="335"/>
  <c r="AJ44" i="335"/>
  <c r="AH44" i="335"/>
  <c r="AG44" i="335"/>
  <c r="AE44" i="335" s="1" a="1"/>
  <c r="AE44" i="335" s="1"/>
  <c r="AN43" i="335"/>
  <c r="AL43" i="335"/>
  <c r="AJ43" i="335"/>
  <c r="AH43" i="335"/>
  <c r="AG43" i="335"/>
  <c r="AE43" i="335" s="1" a="1"/>
  <c r="AE43" i="335" s="1"/>
  <c r="AN42" i="335"/>
  <c r="AL42" i="335"/>
  <c r="AJ42" i="335"/>
  <c r="AH42" i="335"/>
  <c r="AG42" i="335"/>
  <c r="AN41" i="335"/>
  <c r="AL41" i="335"/>
  <c r="AJ41" i="335"/>
  <c r="AK41" i="335" s="1"/>
  <c r="AH41" i="335"/>
  <c r="AG41" i="335"/>
  <c r="AN40" i="335"/>
  <c r="AL40" i="335"/>
  <c r="AJ40" i="335"/>
  <c r="AH40" i="335"/>
  <c r="AG40" i="335"/>
  <c r="AN39" i="335"/>
  <c r="AL39" i="335"/>
  <c r="AJ39" i="335"/>
  <c r="G39" i="335" s="1" a="1"/>
  <c r="G39" i="335" s="1"/>
  <c r="AH39" i="335"/>
  <c r="AG39" i="335"/>
  <c r="AD39" i="335" s="1" a="1"/>
  <c r="AD39" i="335" s="1"/>
  <c r="AN38" i="335"/>
  <c r="AL38" i="335"/>
  <c r="AJ38" i="335"/>
  <c r="AH38" i="335"/>
  <c r="AG38" i="335"/>
  <c r="AD38" i="335" s="1" a="1"/>
  <c r="AD38" i="335" s="1"/>
  <c r="AN37" i="335"/>
  <c r="AL37" i="335"/>
  <c r="AJ37" i="335"/>
  <c r="G37" i="335" s="1" a="1"/>
  <c r="G37" i="335" s="1"/>
  <c r="AH37" i="335"/>
  <c r="AG37" i="335"/>
  <c r="AE37" i="335" s="1" a="1"/>
  <c r="AE37" i="335" s="1"/>
  <c r="AN36" i="335"/>
  <c r="AL36" i="335"/>
  <c r="AJ36" i="335"/>
  <c r="AH36" i="335"/>
  <c r="AG36" i="335"/>
  <c r="AE36" i="335" s="1" a="1"/>
  <c r="AE36" i="335" s="1"/>
  <c r="AN35" i="335"/>
  <c r="AL35" i="335"/>
  <c r="AJ35" i="335"/>
  <c r="AH35" i="335"/>
  <c r="AG35" i="335"/>
  <c r="AE35" i="335" s="1" a="1"/>
  <c r="AE35" i="335" s="1"/>
  <c r="AN34" i="335"/>
  <c r="AL34" i="335"/>
  <c r="AJ34" i="335"/>
  <c r="AH34" i="335"/>
  <c r="AG34" i="335"/>
  <c r="AE34" i="335" s="1" a="1"/>
  <c r="AE34" i="335" s="1"/>
  <c r="AN33" i="335"/>
  <c r="AL33" i="335"/>
  <c r="AJ33" i="335"/>
  <c r="AK33" i="335" s="1"/>
  <c r="AH33" i="335"/>
  <c r="AG33" i="335"/>
  <c r="AN32" i="335"/>
  <c r="AL32" i="335"/>
  <c r="AJ32" i="335"/>
  <c r="AO32" i="335" s="1"/>
  <c r="AH32" i="335"/>
  <c r="AG32" i="335"/>
  <c r="AN31" i="335"/>
  <c r="AL31" i="335"/>
  <c r="AJ31" i="335"/>
  <c r="AK31" i="335" s="1"/>
  <c r="AH31" i="335"/>
  <c r="AG31" i="335"/>
  <c r="AD31" i="335" s="1" a="1"/>
  <c r="AD31" i="335" s="1"/>
  <c r="AN30" i="335"/>
  <c r="AL30" i="335"/>
  <c r="AJ30" i="335"/>
  <c r="G30" i="335" s="1" a="1"/>
  <c r="G30" i="335" s="1"/>
  <c r="AH30" i="335"/>
  <c r="AG30" i="335"/>
  <c r="AN29" i="335"/>
  <c r="AL29" i="335"/>
  <c r="AJ29" i="335"/>
  <c r="AO29" i="335" s="1"/>
  <c r="AH29" i="335"/>
  <c r="AG29" i="335"/>
  <c r="AE29" i="335" s="1" a="1"/>
  <c r="AE29" i="335" s="1"/>
  <c r="AN28" i="335"/>
  <c r="AL28" i="335"/>
  <c r="AJ28" i="335"/>
  <c r="AK28" i="335" s="1"/>
  <c r="AH28" i="335"/>
  <c r="AG28" i="335"/>
  <c r="AE28" i="335" s="1" a="1"/>
  <c r="AE28" i="335" s="1"/>
  <c r="AN27" i="335"/>
  <c r="AL27" i="335"/>
  <c r="AJ27" i="335"/>
  <c r="G27" i="335" s="1" a="1"/>
  <c r="G27" i="335" s="1"/>
  <c r="AH27" i="335"/>
  <c r="AG27" i="335"/>
  <c r="AE27" i="335" s="1" a="1"/>
  <c r="AE27" i="335" s="1"/>
  <c r="AN26" i="335"/>
  <c r="AL26" i="335"/>
  <c r="AJ26" i="335"/>
  <c r="AO26" i="335" s="1"/>
  <c r="AH26" i="335"/>
  <c r="AG26" i="335"/>
  <c r="AN25" i="335"/>
  <c r="AL25" i="335"/>
  <c r="AJ25" i="335"/>
  <c r="AK25" i="335" s="1"/>
  <c r="AH25" i="335"/>
  <c r="AG25" i="335"/>
  <c r="AN24" i="335"/>
  <c r="AL24" i="335"/>
  <c r="AJ24" i="335"/>
  <c r="G24" i="335" s="1" a="1"/>
  <c r="G24" i="335" s="1"/>
  <c r="AH24" i="335"/>
  <c r="AG24" i="335"/>
  <c r="AN23" i="335"/>
  <c r="AL23" i="335"/>
  <c r="AJ23" i="335"/>
  <c r="AH23" i="335"/>
  <c r="AG23" i="335"/>
  <c r="AN22" i="335"/>
  <c r="AL22" i="335"/>
  <c r="AJ22" i="335"/>
  <c r="G22" i="335" s="1" a="1"/>
  <c r="G22" i="335" s="1"/>
  <c r="AH22" i="335"/>
  <c r="AG22" i="335"/>
  <c r="AD22" i="335" s="1" a="1"/>
  <c r="AD22" i="335" s="1"/>
  <c r="AN21" i="335"/>
  <c r="AL21" i="335"/>
  <c r="AJ21" i="335"/>
  <c r="G21" i="335" s="1" a="1"/>
  <c r="G21" i="335" s="1"/>
  <c r="AH21" i="335"/>
  <c r="AG21" i="335"/>
  <c r="AD21" i="335" s="1" a="1"/>
  <c r="AD21" i="335" s="1"/>
  <c r="AN20" i="335"/>
  <c r="AL20" i="335"/>
  <c r="AJ20" i="335"/>
  <c r="AK20" i="335" s="1"/>
  <c r="AH20" i="335"/>
  <c r="AG20" i="335"/>
  <c r="AE20" i="335" s="1" a="1"/>
  <c r="AE20" i="335" s="1"/>
  <c r="AN19" i="335"/>
  <c r="AL19" i="335"/>
  <c r="AJ19" i="335"/>
  <c r="AH19" i="335"/>
  <c r="AG19" i="335"/>
  <c r="AE19" i="335" s="1" a="1"/>
  <c r="AE19" i="335" s="1"/>
  <c r="AN18" i="335"/>
  <c r="AL18" i="335"/>
  <c r="AJ18" i="335"/>
  <c r="AO18" i="335" s="1"/>
  <c r="AH18" i="335"/>
  <c r="AG18" i="335"/>
  <c r="AE18" i="335" s="1" a="1"/>
  <c r="AE18" i="335" s="1"/>
  <c r="AN17" i="335"/>
  <c r="AL17" i="335"/>
  <c r="AJ17" i="335"/>
  <c r="AK17" i="335" s="1"/>
  <c r="AH17" i="335"/>
  <c r="AG17" i="335"/>
  <c r="AN16" i="335"/>
  <c r="AL16" i="335"/>
  <c r="AJ16" i="335"/>
  <c r="G16" i="335" s="1" a="1"/>
  <c r="G16" i="335" s="1"/>
  <c r="AH16" i="335"/>
  <c r="AG16" i="335"/>
  <c r="AN15" i="335"/>
  <c r="AL15" i="335"/>
  <c r="AJ15" i="335"/>
  <c r="AK15" i="335" s="1"/>
  <c r="AH15" i="335"/>
  <c r="AG15" i="335"/>
  <c r="AD15" i="335" s="1" a="1"/>
  <c r="AD15" i="335" s="1"/>
  <c r="AN14" i="335"/>
  <c r="AL14" i="335"/>
  <c r="AJ14" i="335"/>
  <c r="G14" i="335" s="1" a="1"/>
  <c r="G14" i="335" s="1"/>
  <c r="AH14" i="335"/>
  <c r="AG14" i="335"/>
  <c r="AD14" i="335" s="1" a="1"/>
  <c r="AD14" i="335" s="1"/>
  <c r="AN13" i="335"/>
  <c r="AL13" i="335"/>
  <c r="AJ13" i="335"/>
  <c r="G13" i="335" s="1" a="1"/>
  <c r="G13" i="335" s="1"/>
  <c r="AH13" i="335"/>
  <c r="AG13" i="335"/>
  <c r="AE13" i="335" s="1" a="1"/>
  <c r="AE13" i="335" s="1"/>
  <c r="AN12" i="335"/>
  <c r="AL12" i="335"/>
  <c r="AJ12" i="335"/>
  <c r="AH12" i="335"/>
  <c r="AG12" i="335"/>
  <c r="AE12" i="335" s="1" a="1"/>
  <c r="AE12" i="335" s="1"/>
  <c r="AN11" i="335"/>
  <c r="AL11" i="335"/>
  <c r="AJ11" i="335"/>
  <c r="AO11" i="335" s="1"/>
  <c r="AH11" i="335"/>
  <c r="AG11" i="335"/>
  <c r="AE11" i="335" s="1" a="1"/>
  <c r="AE11" i="335" s="1"/>
  <c r="AN10" i="335"/>
  <c r="AL10" i="335"/>
  <c r="AJ10" i="335"/>
  <c r="G10" i="335" s="1" a="1"/>
  <c r="G10" i="335" s="1"/>
  <c r="AH10" i="335"/>
  <c r="AG10" i="335"/>
  <c r="AE10" i="335" s="1" a="1"/>
  <c r="AE10" i="335" s="1"/>
  <c r="AN9" i="335"/>
  <c r="AL9" i="335"/>
  <c r="AJ9" i="335"/>
  <c r="AK9" i="335" s="1"/>
  <c r="AH9" i="335"/>
  <c r="AG9" i="335"/>
  <c r="AN8" i="335"/>
  <c r="AL8" i="335"/>
  <c r="AJ8" i="335"/>
  <c r="AO8" i="335" s="1"/>
  <c r="AH8" i="335"/>
  <c r="AG8" i="335"/>
  <c r="AN7" i="335"/>
  <c r="AL7" i="335"/>
  <c r="AJ7" i="335"/>
  <c r="AK7" i="335" s="1"/>
  <c r="AH7" i="335"/>
  <c r="AG7" i="335"/>
  <c r="AD7" i="335" s="1" a="1"/>
  <c r="AD7" i="335" s="1"/>
  <c r="AN6" i="335"/>
  <c r="AL6" i="335"/>
  <c r="AJ6" i="335"/>
  <c r="G6" i="335" s="1" a="1"/>
  <c r="G6" i="335" s="1"/>
  <c r="AH6" i="335"/>
  <c r="AG6" i="335"/>
  <c r="AE6" i="335" s="1" a="1"/>
  <c r="AE6" i="335" s="1"/>
  <c r="AN5" i="335"/>
  <c r="AL5" i="335"/>
  <c r="AJ5" i="335"/>
  <c r="G5" i="335" s="1" a="1"/>
  <c r="G5" i="335" s="1"/>
  <c r="AH5" i="335"/>
  <c r="AG5" i="335"/>
  <c r="AE5" i="335" s="1" a="1"/>
  <c r="AE5" i="335" s="1"/>
  <c r="AN4" i="335"/>
  <c r="AL4" i="335"/>
  <c r="AJ4" i="335"/>
  <c r="AO4" i="335" s="1"/>
  <c r="AH4" i="335"/>
  <c r="AD4" i="335" s="1" a="1"/>
  <c r="AD4" i="335" s="1"/>
  <c r="AG4" i="335"/>
  <c r="AE4" i="335" s="1" a="1"/>
  <c r="AE4" i="335" s="1"/>
  <c r="B2" i="335"/>
  <c r="C2" i="335" s="1"/>
  <c r="D2" i="335" s="1"/>
  <c r="E2" i="335" s="1"/>
  <c r="F2" i="335" s="1"/>
  <c r="G2" i="335" s="1"/>
  <c r="H2" i="335" s="1"/>
  <c r="I2" i="335" s="1"/>
  <c r="J2" i="335" s="1"/>
  <c r="K2" i="335" s="1"/>
  <c r="L2" i="335" s="1"/>
  <c r="M2" i="335" s="1"/>
  <c r="N2" i="335" s="1"/>
  <c r="O2" i="335" s="1"/>
  <c r="P2" i="335" s="1"/>
  <c r="Q2" i="335" s="1"/>
  <c r="R2" i="335" s="1"/>
  <c r="S2" i="335" s="1"/>
  <c r="T2" i="335" s="1"/>
  <c r="U2" i="335" s="1"/>
  <c r="V2" i="335" s="1"/>
  <c r="W2" i="335" s="1"/>
  <c r="X2" i="335" s="1"/>
  <c r="Y2" i="335" s="1"/>
  <c r="Z2" i="335" s="1"/>
  <c r="AA2" i="335" s="1"/>
  <c r="AB2" i="335" s="1"/>
  <c r="AC2" i="335" s="1"/>
  <c r="AD2" i="335" s="1"/>
  <c r="AE2" i="335" s="1"/>
  <c r="AF2" i="335" s="1"/>
  <c r="AG2" i="335" s="1"/>
  <c r="AH2" i="335" s="1"/>
  <c r="AI2" i="335" s="1"/>
  <c r="AJ2" i="335" s="1"/>
  <c r="AK2" i="335" s="1"/>
  <c r="AL2" i="335" s="1"/>
  <c r="AM2" i="335" s="1"/>
  <c r="AN2" i="335" s="1"/>
  <c r="AO2" i="335" s="1"/>
  <c r="AP2" i="335" s="1"/>
  <c r="C1" i="335" a="1"/>
  <c r="C1" i="335" s="1"/>
  <c r="AR4" i="2"/>
  <c r="AR5" i="2"/>
  <c r="AR6" i="2"/>
  <c r="AR7" i="2"/>
  <c r="AR8" i="2"/>
  <c r="AR9" i="2"/>
  <c r="AR10" i="2"/>
  <c r="AR11" i="2"/>
  <c r="AR12" i="2"/>
  <c r="AR13" i="2"/>
  <c r="AR14" i="2"/>
  <c r="AR15" i="2"/>
  <c r="AR16" i="2"/>
  <c r="AR17" i="2"/>
  <c r="AR18" i="2"/>
  <c r="AR19" i="2"/>
  <c r="AR20" i="2"/>
  <c r="AR21" i="2"/>
  <c r="AR22" i="2"/>
  <c r="AR23" i="2"/>
  <c r="AR24" i="2"/>
  <c r="AR25" i="2"/>
  <c r="AR26" i="2"/>
  <c r="AR27" i="2"/>
  <c r="AR28" i="2"/>
  <c r="AR29" i="2"/>
  <c r="AR30" i="2"/>
  <c r="AR31" i="2"/>
  <c r="AR32" i="2"/>
  <c r="AR33" i="2"/>
  <c r="AR34" i="2"/>
  <c r="AR35" i="2"/>
  <c r="AR36" i="2"/>
  <c r="AR37" i="2"/>
  <c r="AR38" i="2"/>
  <c r="AR39" i="2"/>
  <c r="AR40" i="2"/>
  <c r="AR41" i="2"/>
  <c r="AR42" i="2"/>
  <c r="AR43" i="2"/>
  <c r="AR44" i="2"/>
  <c r="AR45" i="2"/>
  <c r="AR46" i="2"/>
  <c r="AR47" i="2"/>
  <c r="AR48" i="2"/>
  <c r="AR49" i="2"/>
  <c r="AR50" i="2"/>
  <c r="AR51" i="2"/>
  <c r="AR52" i="2"/>
  <c r="AR53" i="2"/>
  <c r="AR54" i="2"/>
  <c r="AR55" i="2"/>
  <c r="AR56" i="2"/>
  <c r="AR57" i="2"/>
  <c r="AR58" i="2"/>
  <c r="AR59" i="2"/>
  <c r="AR60" i="2"/>
  <c r="AR61" i="2"/>
  <c r="AR62" i="2"/>
  <c r="AR63" i="2"/>
  <c r="AR64" i="2"/>
  <c r="AR65" i="2"/>
  <c r="AR66" i="2"/>
  <c r="AR67" i="2"/>
  <c r="AR68" i="2"/>
  <c r="AR69" i="2"/>
  <c r="AR70" i="2"/>
  <c r="AR71" i="2"/>
  <c r="AR72" i="2"/>
  <c r="AR73" i="2"/>
  <c r="AR74" i="2"/>
  <c r="AR75" i="2"/>
  <c r="AR76" i="2"/>
  <c r="AR77" i="2"/>
  <c r="AR78" i="2"/>
  <c r="AR79" i="2"/>
  <c r="AR80" i="2"/>
  <c r="AR81" i="2"/>
  <c r="AR82" i="2"/>
  <c r="AR83" i="2"/>
  <c r="AR84" i="2"/>
  <c r="AR85" i="2"/>
  <c r="AR86" i="2"/>
  <c r="AR87" i="2"/>
  <c r="AR88" i="2"/>
  <c r="AR89" i="2"/>
  <c r="AR90" i="2"/>
  <c r="AR91" i="2"/>
  <c r="AR92" i="2"/>
  <c r="AR93" i="2"/>
  <c r="AR94" i="2"/>
  <c r="AR95" i="2"/>
  <c r="AR96" i="2"/>
  <c r="AR97" i="2"/>
  <c r="AR98" i="2"/>
  <c r="AR99" i="2"/>
  <c r="AR100" i="2"/>
  <c r="AR101" i="2"/>
  <c r="AR102" i="2"/>
  <c r="AR103" i="2"/>
  <c r="AR104" i="2"/>
  <c r="AR105" i="2"/>
  <c r="AR106" i="2"/>
  <c r="AR107" i="2"/>
  <c r="AR108" i="2"/>
  <c r="AR109" i="2"/>
  <c r="AR110" i="2"/>
  <c r="AR111" i="2"/>
  <c r="AR112" i="2"/>
  <c r="AR113" i="2"/>
  <c r="AR114" i="2"/>
  <c r="AR115" i="2"/>
  <c r="AR116" i="2"/>
  <c r="AR117" i="2"/>
  <c r="AR118" i="2"/>
  <c r="AR119" i="2"/>
  <c r="AR120" i="2"/>
  <c r="AR121" i="2"/>
  <c r="AR122" i="2"/>
  <c r="AR123" i="2"/>
  <c r="AR124" i="2"/>
  <c r="AR125" i="2"/>
  <c r="AR126" i="2"/>
  <c r="AR127" i="2"/>
  <c r="AR128" i="2"/>
  <c r="AR129" i="2"/>
  <c r="AR130" i="2"/>
  <c r="AR131" i="2"/>
  <c r="AR132" i="2"/>
  <c r="AR133" i="2"/>
  <c r="AR134" i="2"/>
  <c r="AR135" i="2"/>
  <c r="AR136" i="2"/>
  <c r="AR137" i="2"/>
  <c r="AR138" i="2"/>
  <c r="AR139" i="2"/>
  <c r="AR140" i="2"/>
  <c r="AR141" i="2"/>
  <c r="AR142" i="2"/>
  <c r="AR143" i="2"/>
  <c r="AR144" i="2"/>
  <c r="AR145" i="2"/>
  <c r="AR146" i="2"/>
  <c r="AR147" i="2"/>
  <c r="AR148" i="2"/>
  <c r="AR149" i="2"/>
  <c r="AR150" i="2"/>
  <c r="AR151" i="2"/>
  <c r="AR152" i="2"/>
  <c r="AR153" i="2"/>
  <c r="AR154" i="2"/>
  <c r="AR155" i="2"/>
  <c r="AR156" i="2"/>
  <c r="AR157" i="2"/>
  <c r="AR158" i="2"/>
  <c r="AR159" i="2"/>
  <c r="AR160" i="2"/>
  <c r="AR161" i="2"/>
  <c r="AR162" i="2"/>
  <c r="AR163" i="2"/>
  <c r="AR164" i="2"/>
  <c r="AR165" i="2"/>
  <c r="AR166" i="2"/>
  <c r="AR167" i="2"/>
  <c r="AR168" i="2"/>
  <c r="AR169" i="2"/>
  <c r="AR170" i="2"/>
  <c r="AR171" i="2"/>
  <c r="AR172" i="2"/>
  <c r="AR173" i="2"/>
  <c r="AR174" i="2"/>
  <c r="AR175" i="2"/>
  <c r="AR176" i="2"/>
  <c r="AR177" i="2"/>
  <c r="AR178" i="2"/>
  <c r="AR179" i="2"/>
  <c r="AR180" i="2"/>
  <c r="AR181" i="2"/>
  <c r="AR182" i="2"/>
  <c r="AR183" i="2"/>
  <c r="AR184" i="2"/>
  <c r="AR185" i="2"/>
  <c r="AR186" i="2"/>
  <c r="AR187" i="2"/>
  <c r="AR188" i="2"/>
  <c r="AR189" i="2"/>
  <c r="AR190" i="2"/>
  <c r="AR191" i="2"/>
  <c r="AR192" i="2"/>
  <c r="AR193" i="2"/>
  <c r="AR194" i="2"/>
  <c r="AR195" i="2"/>
  <c r="AR196" i="2"/>
  <c r="AR197" i="2"/>
  <c r="AR198" i="2"/>
  <c r="AR199" i="2"/>
  <c r="AR200" i="2"/>
  <c r="AR201" i="2"/>
  <c r="AR202" i="2"/>
  <c r="AR203" i="2"/>
  <c r="AR204" i="2"/>
  <c r="AR205" i="2"/>
  <c r="AR206" i="2"/>
  <c r="AR207" i="2"/>
  <c r="AR208" i="2"/>
  <c r="AR209" i="2"/>
  <c r="AR210" i="2"/>
  <c r="AR211" i="2"/>
  <c r="AR212" i="2"/>
  <c r="AR213" i="2"/>
  <c r="AR214" i="2"/>
  <c r="AR215" i="2"/>
  <c r="AR216" i="2"/>
  <c r="AR217" i="2"/>
  <c r="AR218" i="2"/>
  <c r="AR219" i="2"/>
  <c r="AR220" i="2"/>
  <c r="AR221" i="2"/>
  <c r="AR222" i="2"/>
  <c r="AR223" i="2"/>
  <c r="AR224" i="2"/>
  <c r="AR225" i="2"/>
  <c r="AR226" i="2"/>
  <c r="AR227" i="2"/>
  <c r="AR228" i="2"/>
  <c r="AR229" i="2"/>
  <c r="AR230" i="2"/>
  <c r="AR231" i="2"/>
  <c r="AR232" i="2"/>
  <c r="AR233" i="2"/>
  <c r="AR234" i="2"/>
  <c r="AR235" i="2"/>
  <c r="AR236" i="2"/>
  <c r="AR237" i="2"/>
  <c r="AR238" i="2"/>
  <c r="AR239" i="2"/>
  <c r="AR240" i="2"/>
  <c r="C1" i="345" a="1"/>
  <c r="G130" i="335" l="1" a="1"/>
  <c r="G130" i="335" s="1"/>
  <c r="AD143" i="335" a="1"/>
  <c r="AD143" i="335" s="1"/>
  <c r="AD190" i="335" a="1"/>
  <c r="AD190" i="335" s="1"/>
  <c r="G165" i="335" a="1"/>
  <c r="G165" i="335" s="1"/>
  <c r="AD103" i="335" a="1"/>
  <c r="AD103" i="335" s="1"/>
  <c r="AE39" i="335" a="1"/>
  <c r="AE39" i="335" s="1"/>
  <c r="AI39" i="335" s="1"/>
  <c r="AE86" i="335" a="1"/>
  <c r="AE86" i="335" s="1"/>
  <c r="AD152" i="335" a="1"/>
  <c r="AD152" i="335" s="1"/>
  <c r="AE174" i="335" a="1"/>
  <c r="AE174" i="335" s="1"/>
  <c r="AO215" i="335"/>
  <c r="AP185" i="335"/>
  <c r="AO57" i="335"/>
  <c r="AD58" i="335" a="1"/>
  <c r="AD58" i="335" s="1"/>
  <c r="AE97" i="335" a="1"/>
  <c r="AE97" i="335" s="1"/>
  <c r="AI97" i="335" s="1"/>
  <c r="AO226" i="335"/>
  <c r="AD35" i="335" a="1"/>
  <c r="AD35" i="335" s="1"/>
  <c r="AE74" i="335" a="1"/>
  <c r="AE74" i="335" s="1"/>
  <c r="AE96" i="335" a="1"/>
  <c r="AE96" i="335" s="1"/>
  <c r="AE125" i="335" a="1"/>
  <c r="AE125" i="335" s="1"/>
  <c r="G220" i="335" a="1"/>
  <c r="G220" i="335" s="1"/>
  <c r="G226" i="335" a="1"/>
  <c r="G226" i="335" s="1"/>
  <c r="AK176" i="335"/>
  <c r="AP57" i="335"/>
  <c r="AP121" i="335"/>
  <c r="AP7" i="335"/>
  <c r="C12" i="340" s="1"/>
  <c r="D12" i="340" s="1"/>
  <c r="AE60" i="335" a="1"/>
  <c r="AE60" i="335" s="1"/>
  <c r="AI60" i="335" s="1"/>
  <c r="AO146" i="335"/>
  <c r="AP71" i="335"/>
  <c r="AP135" i="335"/>
  <c r="C1" i="345"/>
  <c r="C10" i="348"/>
  <c r="L10" i="348" s="1"/>
  <c r="B23" i="348"/>
  <c r="C14" i="348"/>
  <c r="L14" i="348" s="1"/>
  <c r="B22" i="348"/>
  <c r="AO60" i="335"/>
  <c r="AE95" i="335" a="1"/>
  <c r="AE95" i="335" s="1"/>
  <c r="AI95" i="335" s="1"/>
  <c r="AD122" i="335" a="1"/>
  <c r="AD122" i="335" s="1"/>
  <c r="AD221" i="335" a="1"/>
  <c r="AD221" i="335" s="1"/>
  <c r="AD228" i="335" a="1"/>
  <c r="AD228" i="335" s="1"/>
  <c r="AD145" i="335" a="1"/>
  <c r="AD145" i="335" s="1"/>
  <c r="AO205" i="335"/>
  <c r="G224" i="335" a="1"/>
  <c r="G224" i="335" s="1"/>
  <c r="AK16" i="335"/>
  <c r="AP10" i="335"/>
  <c r="C11" i="348" s="1"/>
  <c r="L11" i="348" s="1"/>
  <c r="AP18" i="335"/>
  <c r="AP34" i="335"/>
  <c r="AP42" i="335"/>
  <c r="AP50" i="335"/>
  <c r="AP66" i="335"/>
  <c r="AP74" i="335"/>
  <c r="AP82" i="335"/>
  <c r="AP98" i="335"/>
  <c r="AP106" i="335"/>
  <c r="AP114" i="335"/>
  <c r="AP130" i="335"/>
  <c r="AP138" i="335"/>
  <c r="AP146" i="335"/>
  <c r="AP162" i="335"/>
  <c r="AP170" i="335"/>
  <c r="AP178" i="335"/>
  <c r="AP194" i="335"/>
  <c r="AP202" i="335"/>
  <c r="AP210" i="335"/>
  <c r="AP226" i="335"/>
  <c r="AP234" i="335"/>
  <c r="G32" i="335" a="1"/>
  <c r="G32" i="335" s="1"/>
  <c r="AD85" i="335" a="1"/>
  <c r="AD85" i="335" s="1"/>
  <c r="AE156" i="335" a="1"/>
  <c r="AE156" i="335" s="1"/>
  <c r="G205" i="335" a="1"/>
  <c r="G205" i="335" s="1"/>
  <c r="AP19" i="335"/>
  <c r="AP51" i="335"/>
  <c r="AP67" i="335"/>
  <c r="AP83" i="335"/>
  <c r="AP115" i="335"/>
  <c r="AP131" i="335"/>
  <c r="AP147" i="335"/>
  <c r="AP179" i="335"/>
  <c r="AP195" i="335"/>
  <c r="AP227" i="335"/>
  <c r="AP23" i="335"/>
  <c r="AP55" i="335"/>
  <c r="AP87" i="335"/>
  <c r="AP119" i="335"/>
  <c r="AP151" i="335"/>
  <c r="AP183" i="335"/>
  <c r="AP215" i="335"/>
  <c r="AD11" i="335" a="1"/>
  <c r="AD11" i="335" s="1"/>
  <c r="AD170" i="335" a="1"/>
  <c r="AD170" i="335" s="1"/>
  <c r="G204" i="335" a="1"/>
  <c r="G204" i="335" s="1"/>
  <c r="G240" i="335" a="1"/>
  <c r="G240" i="335" s="1"/>
  <c r="AI240" i="335" s="1"/>
  <c r="AP13" i="335"/>
  <c r="AP21" i="335"/>
  <c r="AP29" i="335"/>
  <c r="AP45" i="335"/>
  <c r="AP53" i="335"/>
  <c r="AP61" i="335"/>
  <c r="AP77" i="335"/>
  <c r="AP85" i="335"/>
  <c r="AP93" i="335"/>
  <c r="AP109" i="335"/>
  <c r="AP117" i="335"/>
  <c r="AP125" i="335"/>
  <c r="AP141" i="335"/>
  <c r="AP149" i="335"/>
  <c r="AP157" i="335"/>
  <c r="AP173" i="335"/>
  <c r="AP181" i="335"/>
  <c r="AP189" i="335"/>
  <c r="AP205" i="335"/>
  <c r="AP213" i="335"/>
  <c r="AP221" i="335"/>
  <c r="AP237" i="335"/>
  <c r="AP16" i="335"/>
  <c r="AP32" i="335"/>
  <c r="AP48" i="335"/>
  <c r="AP64" i="335"/>
  <c r="AP80" i="335"/>
  <c r="AP96" i="335"/>
  <c r="AP112" i="335"/>
  <c r="AP128" i="335"/>
  <c r="AP144" i="335"/>
  <c r="AP160" i="335"/>
  <c r="AP176" i="335"/>
  <c r="AP192" i="335"/>
  <c r="AP224" i="335"/>
  <c r="AP35" i="335"/>
  <c r="AP99" i="335"/>
  <c r="AP163" i="335"/>
  <c r="AP25" i="335"/>
  <c r="AP89" i="335"/>
  <c r="AP153" i="335"/>
  <c r="AP217" i="335"/>
  <c r="G122" i="335" a="1"/>
  <c r="G122" i="335" s="1"/>
  <c r="AI122" i="335" s="1"/>
  <c r="AO122" i="335"/>
  <c r="AD218" i="335" a="1"/>
  <c r="AD218" i="335" s="1"/>
  <c r="AP39" i="335"/>
  <c r="AP103" i="335"/>
  <c r="AP167" i="335"/>
  <c r="AE92" i="335" a="1"/>
  <c r="AE92" i="335" s="1"/>
  <c r="AD118" i="335" a="1"/>
  <c r="AD118" i="335" s="1"/>
  <c r="AD168" i="335" a="1"/>
  <c r="AD168" i="335" s="1"/>
  <c r="AD194" i="335" a="1"/>
  <c r="AD194" i="335" s="1"/>
  <c r="AK196" i="335"/>
  <c r="AO223" i="335"/>
  <c r="G228" i="335" a="1"/>
  <c r="G228" i="335" s="1"/>
  <c r="AP4" i="335"/>
  <c r="AP12" i="335"/>
  <c r="AP20" i="335"/>
  <c r="AP36" i="335"/>
  <c r="AP44" i="335"/>
  <c r="AP52" i="335"/>
  <c r="AP68" i="335"/>
  <c r="AP76" i="335"/>
  <c r="AP84" i="335"/>
  <c r="AP100" i="335"/>
  <c r="AP108" i="335"/>
  <c r="AP116" i="335"/>
  <c r="AP132" i="335"/>
  <c r="AP140" i="335"/>
  <c r="AP148" i="335"/>
  <c r="AP164" i="335"/>
  <c r="AP172" i="335"/>
  <c r="AP180" i="335"/>
  <c r="AP196" i="335"/>
  <c r="AP204" i="335"/>
  <c r="AP212" i="335"/>
  <c r="AP228" i="335"/>
  <c r="AP236" i="335"/>
  <c r="AD116" i="335" a="1"/>
  <c r="AD116" i="335" s="1"/>
  <c r="G146" i="335" a="1"/>
  <c r="G146" i="335" s="1"/>
  <c r="AK148" i="335"/>
  <c r="AD175" i="335" a="1"/>
  <c r="AD175" i="335" s="1"/>
  <c r="AI175" i="335" s="1"/>
  <c r="AK191" i="335"/>
  <c r="G216" i="335" a="1"/>
  <c r="G216" i="335" s="1"/>
  <c r="AP14" i="335"/>
  <c r="AP46" i="335"/>
  <c r="AP78" i="335"/>
  <c r="AP110" i="335"/>
  <c r="AP142" i="335"/>
  <c r="AP174" i="335"/>
  <c r="AP206" i="335"/>
  <c r="AP238" i="335"/>
  <c r="G57" i="335" a="1"/>
  <c r="G57" i="335" s="1"/>
  <c r="AK59" i="335"/>
  <c r="AD70" i="335" a="1"/>
  <c r="AD70" i="335" s="1"/>
  <c r="AK172" i="335"/>
  <c r="AD189" i="335" a="1"/>
  <c r="AD189" i="335" s="1"/>
  <c r="AE215" i="335" a="1"/>
  <c r="AE215" i="335" s="1"/>
  <c r="AI215" i="335" s="1"/>
  <c r="AP31" i="335"/>
  <c r="AP63" i="335"/>
  <c r="AP95" i="335"/>
  <c r="AP127" i="335"/>
  <c r="AP159" i="335"/>
  <c r="AP191" i="335"/>
  <c r="AP223" i="335"/>
  <c r="AP26" i="335"/>
  <c r="AP58" i="335"/>
  <c r="AP90" i="335"/>
  <c r="AP122" i="335"/>
  <c r="AP154" i="335"/>
  <c r="AP186" i="335"/>
  <c r="AP218" i="335"/>
  <c r="AP211" i="335"/>
  <c r="AP6" i="335"/>
  <c r="C12" i="339" s="1"/>
  <c r="D12" i="339" s="1"/>
  <c r="AP38" i="335"/>
  <c r="AP70" i="335"/>
  <c r="AP102" i="335"/>
  <c r="AP134" i="335"/>
  <c r="AP166" i="335"/>
  <c r="AP198" i="335"/>
  <c r="AP230" i="335"/>
  <c r="G8" i="335" a="1"/>
  <c r="G8" i="335" s="1"/>
  <c r="AO127" i="335"/>
  <c r="G196" i="335" a="1"/>
  <c r="G196" i="335" s="1"/>
  <c r="G202" i="335" a="1"/>
  <c r="G202" i="335" s="1"/>
  <c r="AO208" i="335"/>
  <c r="AP8" i="335"/>
  <c r="AP24" i="335"/>
  <c r="AP40" i="335"/>
  <c r="AP56" i="335"/>
  <c r="AP72" i="335"/>
  <c r="AP88" i="335"/>
  <c r="AP104" i="335"/>
  <c r="AP120" i="335"/>
  <c r="AP136" i="335"/>
  <c r="AP152" i="335"/>
  <c r="AP168" i="335"/>
  <c r="AP184" i="335"/>
  <c r="AP200" i="335"/>
  <c r="AP208" i="335"/>
  <c r="AP216" i="335"/>
  <c r="AP232" i="335"/>
  <c r="AP240" i="335"/>
  <c r="AP27" i="335"/>
  <c r="AP59" i="335"/>
  <c r="AP91" i="335"/>
  <c r="AP123" i="335"/>
  <c r="AP155" i="335"/>
  <c r="AP187" i="335"/>
  <c r="AP219" i="335"/>
  <c r="AO39" i="335"/>
  <c r="G124" i="335" a="1"/>
  <c r="G124" i="335" s="1"/>
  <c r="AO237" i="335"/>
  <c r="AP9" i="335"/>
  <c r="AP17" i="335"/>
  <c r="AP33" i="335"/>
  <c r="AP41" i="335"/>
  <c r="AP49" i="335"/>
  <c r="AP65" i="335"/>
  <c r="AP73" i="335"/>
  <c r="AP81" i="335"/>
  <c r="AP97" i="335"/>
  <c r="AP105" i="335"/>
  <c r="AP113" i="335"/>
  <c r="AP129" i="335"/>
  <c r="AP137" i="335"/>
  <c r="AP145" i="335"/>
  <c r="AP161" i="335"/>
  <c r="AP169" i="335"/>
  <c r="AP177" i="335"/>
  <c r="AP193" i="335"/>
  <c r="AP201" i="335"/>
  <c r="AP209" i="335"/>
  <c r="AP225" i="335"/>
  <c r="AP233" i="335"/>
  <c r="AP28" i="335"/>
  <c r="AP60" i="335"/>
  <c r="AP92" i="335"/>
  <c r="AP124" i="335"/>
  <c r="AP156" i="335"/>
  <c r="AP188" i="335"/>
  <c r="AP220" i="335"/>
  <c r="AP15" i="335"/>
  <c r="AP47" i="335"/>
  <c r="AP79" i="335"/>
  <c r="AP111" i="335"/>
  <c r="AP143" i="335"/>
  <c r="AP175" i="335"/>
  <c r="AP199" i="335"/>
  <c r="AP207" i="335"/>
  <c r="AP231" i="335"/>
  <c r="AP239" i="335"/>
  <c r="AE22" i="335" a="1"/>
  <c r="AE22" i="335" s="1"/>
  <c r="AI22" i="335" s="1"/>
  <c r="AD93" i="335" a="1"/>
  <c r="AD93" i="335" s="1"/>
  <c r="AK120" i="335"/>
  <c r="AD124" i="335" a="1"/>
  <c r="AD124" i="335" s="1"/>
  <c r="G208" i="335" a="1"/>
  <c r="G208" i="335" s="1"/>
  <c r="AK216" i="335"/>
  <c r="G238" i="335" a="1"/>
  <c r="G238" i="335" s="1"/>
  <c r="AP5" i="335"/>
  <c r="AP37" i="335"/>
  <c r="AP69" i="335"/>
  <c r="AP101" i="335"/>
  <c r="AP133" i="335"/>
  <c r="AP165" i="335"/>
  <c r="AP197" i="335"/>
  <c r="AP229" i="335"/>
  <c r="AP30" i="335"/>
  <c r="AP62" i="335"/>
  <c r="AP94" i="335"/>
  <c r="AP126" i="335"/>
  <c r="AP158" i="335"/>
  <c r="AP190" i="335"/>
  <c r="AP222" i="335"/>
  <c r="G229" i="335" a="1"/>
  <c r="G229" i="335" s="1"/>
  <c r="AP11" i="335"/>
  <c r="AP43" i="335"/>
  <c r="AP75" i="335"/>
  <c r="AP107" i="335"/>
  <c r="AP139" i="335"/>
  <c r="AP171" i="335"/>
  <c r="AP203" i="335"/>
  <c r="AP235" i="335"/>
  <c r="AP22" i="335"/>
  <c r="AP54" i="335"/>
  <c r="AP86" i="335"/>
  <c r="AP118" i="335"/>
  <c r="AP150" i="335"/>
  <c r="AP182" i="335"/>
  <c r="AP214" i="335"/>
  <c r="D65" i="336"/>
  <c r="D67" i="336"/>
  <c r="D66" i="336"/>
  <c r="D64" i="336"/>
  <c r="D59" i="336"/>
  <c r="D56" i="336"/>
  <c r="D46" i="336"/>
  <c r="D45" i="336"/>
  <c r="D44" i="336"/>
  <c r="D47" i="336"/>
  <c r="D51" i="336"/>
  <c r="D49" i="336"/>
  <c r="AK138" i="335"/>
  <c r="AO47" i="335"/>
  <c r="AO92" i="335"/>
  <c r="G104" i="335" a="1"/>
  <c r="G104" i="335" s="1"/>
  <c r="AO147" i="335"/>
  <c r="AO124" i="335"/>
  <c r="AE225" i="335" a="1"/>
  <c r="AE225" i="335" s="1"/>
  <c r="AK37" i="335"/>
  <c r="AD121" i="335" a="1"/>
  <c r="AD121" i="335" s="1"/>
  <c r="AE182" i="335" a="1"/>
  <c r="AE182" i="335" s="1"/>
  <c r="AD220" i="335" a="1"/>
  <c r="AD220" i="335" s="1"/>
  <c r="AK110" i="335"/>
  <c r="AO93" i="335"/>
  <c r="G94" i="335" a="1"/>
  <c r="G94" i="335" s="1"/>
  <c r="AO104" i="335"/>
  <c r="AK14" i="335"/>
  <c r="AO65" i="335"/>
  <c r="AO148" i="335"/>
  <c r="AE56" i="335" a="1"/>
  <c r="AE56" i="335" s="1"/>
  <c r="AE105" i="335" a="1"/>
  <c r="AE105" i="335" s="1"/>
  <c r="AE149" i="335" a="1"/>
  <c r="AE149" i="335" s="1"/>
  <c r="AD199" i="335" a="1"/>
  <c r="AD199" i="335" s="1"/>
  <c r="AD226" i="335" a="1"/>
  <c r="AD226" i="335" s="1"/>
  <c r="D48" i="336"/>
  <c r="AK231" i="335"/>
  <c r="AK237" i="335"/>
  <c r="AK210" i="335"/>
  <c r="AK183" i="335"/>
  <c r="AO21" i="335"/>
  <c r="AO183" i="335"/>
  <c r="G4" i="335" a="1"/>
  <c r="G4" i="335" s="1"/>
  <c r="AI4" i="335" s="1"/>
  <c r="AK39" i="335"/>
  <c r="AO61" i="335"/>
  <c r="G184" i="335" a="1"/>
  <c r="G184" i="335" s="1"/>
  <c r="AE46" i="335" a="1"/>
  <c r="AE46" i="335" s="1"/>
  <c r="AO117" i="335"/>
  <c r="AO173" i="335"/>
  <c r="AO178" i="335"/>
  <c r="AE217" i="335" a="1"/>
  <c r="AE217" i="335" s="1"/>
  <c r="AO22" i="335"/>
  <c r="AO62" i="335"/>
  <c r="AO184" i="335"/>
  <c r="AD196" i="335" a="1"/>
  <c r="AD196" i="335" s="1"/>
  <c r="AD207" i="335" a="1"/>
  <c r="AD207" i="335" s="1"/>
  <c r="G92" i="335" a="1"/>
  <c r="G92" i="335" s="1"/>
  <c r="AE53" i="335" a="1"/>
  <c r="AE53" i="335" s="1"/>
  <c r="AI53" i="335" s="1"/>
  <c r="G63" i="335" a="1"/>
  <c r="G63" i="335" s="1"/>
  <c r="AE69" i="335" a="1"/>
  <c r="AE69" i="335" s="1"/>
  <c r="AD135" i="335" a="1"/>
  <c r="AD135" i="335" s="1"/>
  <c r="AI135" i="335" s="1"/>
  <c r="AD164" i="335" a="1"/>
  <c r="AD164" i="335" s="1"/>
  <c r="G180" i="335" a="1"/>
  <c r="G180" i="335" s="1"/>
  <c r="AE185" i="335" a="1"/>
  <c r="AE185" i="335" s="1"/>
  <c r="D50" i="336"/>
  <c r="AK111" i="335"/>
  <c r="AK234" i="335"/>
  <c r="AK53" i="335"/>
  <c r="AD59" i="335" a="1"/>
  <c r="AD59" i="335" s="1"/>
  <c r="AI59" i="335" s="1"/>
  <c r="AK135" i="335"/>
  <c r="AK180" i="335"/>
  <c r="AD229" i="335" a="1"/>
  <c r="AD229" i="335" s="1"/>
  <c r="AK47" i="335"/>
  <c r="AK175" i="335"/>
  <c r="AO202" i="335"/>
  <c r="G76" i="335" a="1"/>
  <c r="G76" i="335" s="1"/>
  <c r="D57" i="336"/>
  <c r="D58" i="336"/>
  <c r="D36" i="336"/>
  <c r="D37" i="336"/>
  <c r="D38" i="336"/>
  <c r="D39" i="336"/>
  <c r="D40" i="336"/>
  <c r="D41" i="336"/>
  <c r="D42" i="336"/>
  <c r="D27" i="336"/>
  <c r="D33" i="336"/>
  <c r="D28" i="336"/>
  <c r="D31" i="336"/>
  <c r="D35" i="336"/>
  <c r="D34" i="336"/>
  <c r="D32" i="336"/>
  <c r="D30" i="336"/>
  <c r="D29" i="336"/>
  <c r="AE21" i="335" a="1"/>
  <c r="AE21" i="335" s="1"/>
  <c r="AI21" i="335" s="1"/>
  <c r="AE31" i="335" a="1"/>
  <c r="AE31" i="335" s="1"/>
  <c r="AE51" i="335" a="1"/>
  <c r="AE51" i="335" s="1"/>
  <c r="AO98" i="335"/>
  <c r="AE129" i="335" a="1"/>
  <c r="AE129" i="335" s="1"/>
  <c r="AE141" i="335" a="1"/>
  <c r="AE141" i="335" s="1"/>
  <c r="AE153" i="335" a="1"/>
  <c r="AE153" i="335" s="1"/>
  <c r="AE154" i="335" a="1"/>
  <c r="AE154" i="335" s="1"/>
  <c r="AE161" i="335" a="1"/>
  <c r="AE161" i="335" s="1"/>
  <c r="AE162" i="335" a="1"/>
  <c r="AE162" i="335" s="1"/>
  <c r="AE166" i="335" a="1"/>
  <c r="AE166" i="335" s="1"/>
  <c r="AI166" i="335" s="1"/>
  <c r="AD188" i="335" a="1"/>
  <c r="AD188" i="335" s="1"/>
  <c r="G62" i="335" a="1"/>
  <c r="G62" i="335" s="1"/>
  <c r="G64" i="335" a="1"/>
  <c r="G64" i="335" s="1"/>
  <c r="G65" i="335" a="1"/>
  <c r="G65" i="335" s="1"/>
  <c r="AK70" i="335"/>
  <c r="G88" i="335" a="1"/>
  <c r="G88" i="335" s="1"/>
  <c r="G98" i="335" a="1"/>
  <c r="G98" i="335" s="1"/>
  <c r="AK112" i="335"/>
  <c r="AK132" i="335"/>
  <c r="AK156" i="335"/>
  <c r="AK170" i="335"/>
  <c r="AE223" i="335" a="1"/>
  <c r="AE223" i="335" s="1"/>
  <c r="AI223" i="335" s="1"/>
  <c r="AD237" i="335" a="1"/>
  <c r="AD237" i="335" s="1"/>
  <c r="AI237" i="335" s="1"/>
  <c r="AO15" i="335"/>
  <c r="AK6" i="335"/>
  <c r="AO14" i="335"/>
  <c r="AO16" i="335"/>
  <c r="AD37" i="335" a="1"/>
  <c r="AD37" i="335" s="1"/>
  <c r="AI37" i="335" s="1"/>
  <c r="AD100" i="335" a="1"/>
  <c r="AD100" i="335" s="1"/>
  <c r="G110" i="335" a="1"/>
  <c r="G110" i="335" s="1"/>
  <c r="AK128" i="335"/>
  <c r="AD146" i="335" a="1"/>
  <c r="AD146" i="335" s="1"/>
  <c r="G234" i="335" a="1"/>
  <c r="G234" i="335" s="1"/>
  <c r="AK8" i="335"/>
  <c r="AD12" i="335" a="1"/>
  <c r="AD12" i="335" s="1"/>
  <c r="AD18" i="335" a="1"/>
  <c r="AD18" i="335" s="1"/>
  <c r="AK21" i="335"/>
  <c r="AK32" i="335"/>
  <c r="AD36" i="335" a="1"/>
  <c r="AD36" i="335" s="1"/>
  <c r="AE38" i="335" a="1"/>
  <c r="AE38" i="335" s="1"/>
  <c r="G48" i="335" a="1"/>
  <c r="G48" i="335" s="1"/>
  <c r="AO53" i="335"/>
  <c r="G70" i="335" a="1"/>
  <c r="G70" i="335" s="1"/>
  <c r="AE99" i="335" a="1"/>
  <c r="AE99" i="335" s="1"/>
  <c r="AI99" i="335" s="1"/>
  <c r="AK102" i="335"/>
  <c r="AE109" i="335" a="1"/>
  <c r="AE109" i="335" s="1"/>
  <c r="AE110" i="335" a="1"/>
  <c r="AE110" i="335" s="1"/>
  <c r="AD111" i="335" a="1"/>
  <c r="AD111" i="335" s="1"/>
  <c r="AI111" i="335" s="1"/>
  <c r="G112" i="335" a="1"/>
  <c r="G112" i="335" s="1"/>
  <c r="AI112" i="335" s="1"/>
  <c r="AK130" i="335"/>
  <c r="AK140" i="335"/>
  <c r="AD144" i="335" a="1"/>
  <c r="AD144" i="335" s="1"/>
  <c r="AE169" i="335" a="1"/>
  <c r="AE169" i="335" s="1"/>
  <c r="G170" i="335" a="1"/>
  <c r="G170" i="335" s="1"/>
  <c r="AD173" i="335" a="1"/>
  <c r="AD173" i="335" s="1"/>
  <c r="AO175" i="335"/>
  <c r="AD183" i="335" a="1"/>
  <c r="AD183" i="335" s="1"/>
  <c r="AI183" i="335" s="1"/>
  <c r="AD205" i="335" a="1"/>
  <c r="AD205" i="335" s="1"/>
  <c r="AE206" i="335" a="1"/>
  <c r="AE206" i="335" s="1"/>
  <c r="AO213" i="335"/>
  <c r="AE234" i="335" a="1"/>
  <c r="AE234" i="335" s="1"/>
  <c r="G17" i="335" a="1"/>
  <c r="G17" i="335" s="1"/>
  <c r="G156" i="335" a="1"/>
  <c r="G156" i="335" s="1"/>
  <c r="AD13" i="335" a="1"/>
  <c r="AD13" i="335" s="1"/>
  <c r="AI13" i="335" s="1"/>
  <c r="AO6" i="335"/>
  <c r="AO7" i="335"/>
  <c r="AD10" i="335" a="1"/>
  <c r="AD10" i="335" s="1"/>
  <c r="AI10" i="335" s="1"/>
  <c r="AK22" i="335"/>
  <c r="AO24" i="335"/>
  <c r="G26" i="335" a="1"/>
  <c r="G26" i="335" s="1"/>
  <c r="AO30" i="335"/>
  <c r="AO31" i="335"/>
  <c r="AD34" i="335" a="1"/>
  <c r="AD34" i="335" s="1"/>
  <c r="AD43" i="335" a="1"/>
  <c r="AD43" i="335" s="1"/>
  <c r="AD44" i="335" a="1"/>
  <c r="AD44" i="335" s="1"/>
  <c r="AE45" i="335" a="1"/>
  <c r="AE45" i="335" s="1"/>
  <c r="AI45" i="335" s="1"/>
  <c r="AK60" i="335"/>
  <c r="AK64" i="335"/>
  <c r="AO75" i="335"/>
  <c r="AD78" i="335" a="1"/>
  <c r="AD78" i="335" s="1"/>
  <c r="AE91" i="335" a="1"/>
  <c r="AE91" i="335" s="1"/>
  <c r="AI91" i="335" s="1"/>
  <c r="AK97" i="335"/>
  <c r="G133" i="335" a="1"/>
  <c r="G133" i="335" s="1"/>
  <c r="AO135" i="335"/>
  <c r="AD165" i="335" a="1"/>
  <c r="AD165" i="335" s="1"/>
  <c r="AI165" i="335" s="1"/>
  <c r="G176" i="335" a="1"/>
  <c r="G176" i="335" s="1"/>
  <c r="AD178" i="335" a="1"/>
  <c r="AD178" i="335" s="1"/>
  <c r="AD180" i="335" a="1"/>
  <c r="AD180" i="335" s="1"/>
  <c r="G213" i="335" a="1"/>
  <c r="G213" i="335" s="1"/>
  <c r="AK223" i="335"/>
  <c r="AK228" i="335"/>
  <c r="AD77" i="335" a="1"/>
  <c r="AD77" i="335" s="1"/>
  <c r="G128" i="335" a="1"/>
  <c r="G128" i="335" s="1"/>
  <c r="AE133" i="335" a="1"/>
  <c r="AE133" i="335" s="1"/>
  <c r="AE157" i="335" a="1"/>
  <c r="AE157" i="335" s="1"/>
  <c r="AE177" i="335" a="1"/>
  <c r="AE177" i="335" s="1"/>
  <c r="G189" i="335" a="1"/>
  <c r="G189" i="335" s="1"/>
  <c r="AO189" i="335"/>
  <c r="AK204" i="335"/>
  <c r="AE212" i="335" a="1"/>
  <c r="AE212" i="335" s="1"/>
  <c r="AK220" i="335"/>
  <c r="G103" i="335" a="1"/>
  <c r="G103" i="335" s="1"/>
  <c r="AO103" i="335"/>
  <c r="AK103" i="335"/>
  <c r="AK13" i="335"/>
  <c r="AE172" i="335" a="1"/>
  <c r="AE172" i="335" s="1"/>
  <c r="AD172" i="335" a="1"/>
  <c r="AD172" i="335" s="1"/>
  <c r="AE239" i="335" a="1"/>
  <c r="AE239" i="335" s="1"/>
  <c r="AD239" i="335" a="1"/>
  <c r="AD239" i="335" s="1"/>
  <c r="AD6" i="335" a="1"/>
  <c r="AD6" i="335" s="1"/>
  <c r="AI6" i="335" s="1"/>
  <c r="AD28" i="335" a="1"/>
  <c r="AD28" i="335" s="1"/>
  <c r="AO42" i="335"/>
  <c r="AK42" i="335"/>
  <c r="AK45" i="335"/>
  <c r="G46" i="335" a="1"/>
  <c r="G46" i="335" s="1"/>
  <c r="AO46" i="335"/>
  <c r="AO50" i="335"/>
  <c r="AK50" i="335"/>
  <c r="G52" i="335" a="1"/>
  <c r="G52" i="335" s="1"/>
  <c r="AK52" i="335"/>
  <c r="AK54" i="335"/>
  <c r="AE62" i="335" a="1"/>
  <c r="AE62" i="335" s="1"/>
  <c r="AD62" i="335" a="1"/>
  <c r="AD62" i="335" s="1"/>
  <c r="AD67" i="335" a="1"/>
  <c r="AD67" i="335" s="1"/>
  <c r="AI67" i="335" s="1"/>
  <c r="AD75" i="335" a="1"/>
  <c r="AD75" i="335" s="1"/>
  <c r="AI75" i="335" s="1"/>
  <c r="AO90" i="335"/>
  <c r="AK90" i="335"/>
  <c r="AE108" i="335" a="1"/>
  <c r="AE108" i="335" s="1"/>
  <c r="AD108" i="335" a="1"/>
  <c r="AD108" i="335" s="1"/>
  <c r="AE113" i="335" a="1"/>
  <c r="AE113" i="335" s="1"/>
  <c r="AD113" i="335" a="1"/>
  <c r="AD113" i="335" s="1"/>
  <c r="AO114" i="335"/>
  <c r="G114" i="335" a="1"/>
  <c r="G114" i="335" s="1"/>
  <c r="AE151" i="335" a="1"/>
  <c r="AE151" i="335" s="1"/>
  <c r="AD151" i="335" a="1"/>
  <c r="AD151" i="335" s="1"/>
  <c r="AE167" i="335" a="1"/>
  <c r="AE167" i="335" s="1"/>
  <c r="AD167" i="335" a="1"/>
  <c r="AD167" i="335" s="1"/>
  <c r="AE204" i="335" a="1"/>
  <c r="AE204" i="335" s="1"/>
  <c r="AD204" i="335" a="1"/>
  <c r="AD204" i="335" s="1"/>
  <c r="AD209" i="335" a="1"/>
  <c r="AD209" i="335" s="1"/>
  <c r="AE209" i="335" a="1"/>
  <c r="AE209" i="335" s="1"/>
  <c r="G85" i="335" a="1"/>
  <c r="G85" i="335" s="1"/>
  <c r="AO85" i="335"/>
  <c r="AK85" i="335"/>
  <c r="AO86" i="335"/>
  <c r="G86" i="335" a="1"/>
  <c r="G86" i="335" s="1"/>
  <c r="AK86" i="335"/>
  <c r="AE210" i="335" a="1"/>
  <c r="AE210" i="335" s="1"/>
  <c r="AD210" i="335" a="1"/>
  <c r="AD210" i="335" s="1"/>
  <c r="AO212" i="335"/>
  <c r="G212" i="335" a="1"/>
  <c r="G212" i="335" s="1"/>
  <c r="AK212" i="335"/>
  <c r="AO232" i="335"/>
  <c r="AK232" i="335"/>
  <c r="AO100" i="335"/>
  <c r="G100" i="335" a="1"/>
  <c r="G100" i="335" s="1"/>
  <c r="AK100" i="335"/>
  <c r="AO116" i="335"/>
  <c r="G116" i="335" a="1"/>
  <c r="G116" i="335" s="1"/>
  <c r="AI116" i="335" s="1"/>
  <c r="AK116" i="335"/>
  <c r="AD5" i="335" a="1"/>
  <c r="AD5" i="335" s="1"/>
  <c r="AI5" i="335" s="1"/>
  <c r="AD27" i="335" a="1"/>
  <c r="AD27" i="335" s="1"/>
  <c r="AI27" i="335" s="1"/>
  <c r="AD29" i="335" a="1"/>
  <c r="AD29" i="335" s="1"/>
  <c r="AK46" i="335"/>
  <c r="AD66" i="335" a="1"/>
  <c r="AD66" i="335" s="1"/>
  <c r="AD88" i="335" a="1"/>
  <c r="AD88" i="335" s="1"/>
  <c r="AE88" i="335" a="1"/>
  <c r="AE88" i="335" s="1"/>
  <c r="AK114" i="335"/>
  <c r="AD120" i="335" a="1"/>
  <c r="AD120" i="335" s="1"/>
  <c r="AO154" i="335"/>
  <c r="G154" i="335" a="1"/>
  <c r="G154" i="335" s="1"/>
  <c r="AK154" i="335"/>
  <c r="AE181" i="335" a="1"/>
  <c r="AE181" i="335" s="1"/>
  <c r="AD181" i="335" a="1"/>
  <c r="AD181" i="335" s="1"/>
  <c r="AO186" i="335"/>
  <c r="G186" i="335" a="1"/>
  <c r="G186" i="335" s="1"/>
  <c r="AK186" i="335"/>
  <c r="AD193" i="335" a="1"/>
  <c r="AD193" i="335" s="1"/>
  <c r="AE193" i="335" a="1"/>
  <c r="AE193" i="335" s="1"/>
  <c r="G199" i="335" a="1"/>
  <c r="G199" i="335" s="1"/>
  <c r="AO199" i="335"/>
  <c r="AK199" i="335"/>
  <c r="AE236" i="335" a="1"/>
  <c r="AE236" i="335" s="1"/>
  <c r="AD236" i="335" a="1"/>
  <c r="AD236" i="335" s="1"/>
  <c r="AO78" i="335"/>
  <c r="G78" i="335" a="1"/>
  <c r="G78" i="335" s="1"/>
  <c r="AD30" i="335" a="1"/>
  <c r="AD30" i="335" s="1"/>
  <c r="AE30" i="335" a="1"/>
  <c r="AE30" i="335" s="1"/>
  <c r="G38" i="335" a="1"/>
  <c r="G38" i="335" s="1"/>
  <c r="AK38" i="335"/>
  <c r="G40" i="335" a="1"/>
  <c r="G40" i="335" s="1"/>
  <c r="AK40" i="335"/>
  <c r="AE63" i="335" a="1"/>
  <c r="AE63" i="335" s="1"/>
  <c r="AD68" i="335" a="1"/>
  <c r="AD68" i="335" s="1"/>
  <c r="AE68" i="335" a="1"/>
  <c r="AE68" i="335" s="1"/>
  <c r="AE72" i="335" a="1"/>
  <c r="AE72" i="335" s="1"/>
  <c r="AD72" i="335" a="1"/>
  <c r="AD72" i="335" s="1"/>
  <c r="AO155" i="335"/>
  <c r="AK164" i="335"/>
  <c r="AO164" i="335"/>
  <c r="G164" i="335" a="1"/>
  <c r="G164" i="335" s="1"/>
  <c r="AD214" i="335" a="1"/>
  <c r="AD214" i="335" s="1"/>
  <c r="AE214" i="335" a="1"/>
  <c r="AE214" i="335" s="1"/>
  <c r="AO118" i="335"/>
  <c r="AK118" i="335"/>
  <c r="AO136" i="335"/>
  <c r="G136" i="335" a="1"/>
  <c r="G136" i="335" s="1"/>
  <c r="AK136" i="335"/>
  <c r="AO142" i="335"/>
  <c r="AK142" i="335"/>
  <c r="AK24" i="335"/>
  <c r="AO74" i="335"/>
  <c r="G74" i="335" a="1"/>
  <c r="G74" i="335" s="1"/>
  <c r="G80" i="335" a="1"/>
  <c r="G80" i="335" s="1"/>
  <c r="AO80" i="335"/>
  <c r="AD84" i="335" a="1"/>
  <c r="AD84" i="335" s="1"/>
  <c r="AE84" i="335" a="1"/>
  <c r="AE84" i="335" s="1"/>
  <c r="AE119" i="335" a="1"/>
  <c r="AE119" i="335" s="1"/>
  <c r="AD119" i="335" a="1"/>
  <c r="AD119" i="335" s="1"/>
  <c r="AE137" i="335" a="1"/>
  <c r="AE137" i="335" s="1"/>
  <c r="AD137" i="335" a="1"/>
  <c r="AD137" i="335" s="1"/>
  <c r="AE159" i="335" a="1"/>
  <c r="AE159" i="335" s="1"/>
  <c r="AD159" i="335" a="1"/>
  <c r="AD159" i="335" s="1"/>
  <c r="AO162" i="335"/>
  <c r="G162" i="335" a="1"/>
  <c r="G162" i="335" s="1"/>
  <c r="AK162" i="335"/>
  <c r="AE191" i="335" a="1"/>
  <c r="AE191" i="335" s="1"/>
  <c r="AD191" i="335" a="1"/>
  <c r="AD191" i="335" s="1"/>
  <c r="AK197" i="335"/>
  <c r="AO197" i="335"/>
  <c r="G197" i="335" a="1"/>
  <c r="G197" i="335" s="1"/>
  <c r="G207" i="335" a="1"/>
  <c r="G207" i="335" s="1"/>
  <c r="AO207" i="335"/>
  <c r="AK207" i="335"/>
  <c r="AE213" i="335" a="1"/>
  <c r="AE213" i="335" s="1"/>
  <c r="AD213" i="335" a="1"/>
  <c r="AD213" i="335" s="1"/>
  <c r="AK221" i="335"/>
  <c r="AO221" i="335"/>
  <c r="G221" i="335" a="1"/>
  <c r="G221" i="335" s="1"/>
  <c r="AI221" i="335" s="1"/>
  <c r="G232" i="335" a="1"/>
  <c r="G232" i="335" s="1"/>
  <c r="AD55" i="335" a="1"/>
  <c r="AD55" i="335" s="1"/>
  <c r="AE55" i="335" a="1"/>
  <c r="AE55" i="335" s="1"/>
  <c r="AE26" i="335" a="1"/>
  <c r="AE26" i="335" s="1"/>
  <c r="AD26" i="335" a="1"/>
  <c r="AD26" i="335" s="1"/>
  <c r="AK78" i="335"/>
  <c r="AD23" i="335" a="1"/>
  <c r="AD23" i="335" s="1"/>
  <c r="AE23" i="335" a="1"/>
  <c r="AE23" i="335" s="1"/>
  <c r="AK26" i="335"/>
  <c r="AO34" i="335"/>
  <c r="G34" i="335" a="1"/>
  <c r="G34" i="335" s="1"/>
  <c r="AO45" i="335"/>
  <c r="AO54" i="335"/>
  <c r="AD20" i="335" a="1"/>
  <c r="AD20" i="335" s="1"/>
  <c r="AK23" i="335"/>
  <c r="AO23" i="335"/>
  <c r="G29" i="335" a="1"/>
  <c r="G29" i="335" s="1"/>
  <c r="AK29" i="335"/>
  <c r="AK34" i="335"/>
  <c r="AO48" i="335"/>
  <c r="G50" i="335" a="1"/>
  <c r="G50" i="335" s="1"/>
  <c r="AD52" i="335" a="1"/>
  <c r="AD52" i="335" s="1"/>
  <c r="G56" i="335" a="1"/>
  <c r="G56" i="335" s="1"/>
  <c r="AO56" i="335"/>
  <c r="AO68" i="335"/>
  <c r="G68" i="335" a="1"/>
  <c r="G68" i="335" s="1"/>
  <c r="AK68" i="335"/>
  <c r="AO72" i="335"/>
  <c r="G72" i="335" a="1"/>
  <c r="G72" i="335" s="1"/>
  <c r="AK74" i="335"/>
  <c r="AK80" i="335"/>
  <c r="AE83" i="335" a="1"/>
  <c r="AE83" i="335" s="1"/>
  <c r="AD83" i="335" a="1"/>
  <c r="AD83" i="335" s="1"/>
  <c r="AK87" i="335"/>
  <c r="AO87" i="335"/>
  <c r="AE132" i="335" a="1"/>
  <c r="AE132" i="335" s="1"/>
  <c r="AD132" i="335" a="1"/>
  <c r="AD132" i="335" s="1"/>
  <c r="G142" i="335" a="1"/>
  <c r="G142" i="335" s="1"/>
  <c r="AO163" i="335"/>
  <c r="AO194" i="335"/>
  <c r="G194" i="335" a="1"/>
  <c r="G194" i="335" s="1"/>
  <c r="AK194" i="335"/>
  <c r="AO218" i="335"/>
  <c r="G218" i="335" a="1"/>
  <c r="G218" i="335" s="1"/>
  <c r="AK218" i="335"/>
  <c r="AE231" i="335" a="1"/>
  <c r="AE231" i="335" s="1"/>
  <c r="AD231" i="335" a="1"/>
  <c r="AD231" i="335" s="1"/>
  <c r="AE42" i="335" a="1"/>
  <c r="AE42" i="335" s="1"/>
  <c r="AD42" i="335" a="1"/>
  <c r="AD42" i="335" s="1"/>
  <c r="AD47" i="335" a="1"/>
  <c r="AD47" i="335" s="1"/>
  <c r="AE47" i="335" a="1"/>
  <c r="AE47" i="335" s="1"/>
  <c r="AE114" i="335" a="1"/>
  <c r="AE114" i="335" s="1"/>
  <c r="AD114" i="335" a="1"/>
  <c r="AD114" i="335" s="1"/>
  <c r="AE126" i="335" a="1"/>
  <c r="AE126" i="335" s="1"/>
  <c r="AD126" i="335" a="1"/>
  <c r="AD126" i="335" s="1"/>
  <c r="AE186" i="335" a="1"/>
  <c r="AE186" i="335" s="1"/>
  <c r="AD186" i="335" a="1"/>
  <c r="AD186" i="335" s="1"/>
  <c r="AO13" i="335"/>
  <c r="G9" i="335" a="1"/>
  <c r="G9" i="335" s="1"/>
  <c r="AE14" i="335" a="1"/>
  <c r="AE14" i="335" s="1"/>
  <c r="AI14" i="335" s="1"/>
  <c r="G18" i="335" a="1"/>
  <c r="G18" i="335" s="1"/>
  <c r="AD19" i="335" a="1"/>
  <c r="AD19" i="335" s="1"/>
  <c r="AK30" i="335"/>
  <c r="AO38" i="335"/>
  <c r="AO40" i="335"/>
  <c r="G42" i="335" a="1"/>
  <c r="G42" i="335" s="1"/>
  <c r="AD50" i="335" a="1"/>
  <c r="AD50" i="335" s="1"/>
  <c r="AK67" i="335"/>
  <c r="AK72" i="335"/>
  <c r="G77" i="335" a="1"/>
  <c r="G77" i="335" s="1"/>
  <c r="AK77" i="335"/>
  <c r="G90" i="335" a="1"/>
  <c r="G90" i="335" s="1"/>
  <c r="G106" i="335" a="1"/>
  <c r="G106" i="335" s="1"/>
  <c r="AO106" i="335"/>
  <c r="G119" i="335" a="1"/>
  <c r="G119" i="335" s="1"/>
  <c r="AO119" i="335"/>
  <c r="AO192" i="335"/>
  <c r="AK192" i="335"/>
  <c r="AO37" i="335"/>
  <c r="AO97" i="335"/>
  <c r="G101" i="335" a="1"/>
  <c r="G101" i="335" s="1"/>
  <c r="G102" i="335" a="1"/>
  <c r="G102" i="335" s="1"/>
  <c r="G117" i="335" a="1"/>
  <c r="G117" i="335" s="1"/>
  <c r="AI117" i="335" s="1"/>
  <c r="AD127" i="335" a="1"/>
  <c r="AD127" i="335" s="1"/>
  <c r="AI127" i="335" s="1"/>
  <c r="AO133" i="335"/>
  <c r="AE160" i="335" a="1"/>
  <c r="AE160" i="335" s="1"/>
  <c r="G178" i="335" a="1"/>
  <c r="G178" i="335" s="1"/>
  <c r="G200" i="335" a="1"/>
  <c r="G200" i="335" s="1"/>
  <c r="AE201" i="335" a="1"/>
  <c r="AE201" i="335" s="1"/>
  <c r="AD202" i="335" a="1"/>
  <c r="AD202" i="335" s="1"/>
  <c r="AO224" i="335"/>
  <c r="AE233" i="335" a="1"/>
  <c r="AE233" i="335" s="1"/>
  <c r="G181" i="335" a="1"/>
  <c r="G181" i="335" s="1"/>
  <c r="AO229" i="335"/>
  <c r="AK84" i="335"/>
  <c r="G132" i="335" a="1"/>
  <c r="G132" i="335" s="1"/>
  <c r="AO139" i="335"/>
  <c r="AK152" i="335"/>
  <c r="AK160" i="335"/>
  <c r="AO167" i="335"/>
  <c r="AK168" i="335"/>
  <c r="G172" i="335" a="1"/>
  <c r="G172" i="335" s="1"/>
  <c r="AO181" i="335"/>
  <c r="AK188" i="335"/>
  <c r="AK200" i="335"/>
  <c r="AO239" i="335"/>
  <c r="G84" i="335" a="1"/>
  <c r="G84" i="335" s="1"/>
  <c r="AO138" i="335"/>
  <c r="AO140" i="335"/>
  <c r="G160" i="335" a="1"/>
  <c r="G160" i="335" s="1"/>
  <c r="AI160" i="335" s="1"/>
  <c r="AO191" i="335"/>
  <c r="G210" i="335" a="1"/>
  <c r="G210" i="335" s="1"/>
  <c r="AE230" i="335" a="1"/>
  <c r="AE230" i="335" s="1"/>
  <c r="AO231" i="335"/>
  <c r="AK236" i="335"/>
  <c r="AE238" i="335" a="1"/>
  <c r="AE238" i="335" s="1"/>
  <c r="AK75" i="335"/>
  <c r="AO88" i="335"/>
  <c r="G93" i="335" a="1"/>
  <c r="G93" i="335" s="1"/>
  <c r="AO101" i="335"/>
  <c r="G120" i="335" a="1"/>
  <c r="G120" i="335" s="1"/>
  <c r="G125" i="335" a="1"/>
  <c r="G125" i="335" s="1"/>
  <c r="AO125" i="335"/>
  <c r="AK127" i="335"/>
  <c r="G144" i="335" a="1"/>
  <c r="G144" i="335" s="1"/>
  <c r="AK144" i="335"/>
  <c r="G149" i="335" a="1"/>
  <c r="G149" i="335" s="1"/>
  <c r="AO149" i="335"/>
  <c r="G152" i="335" a="1"/>
  <c r="G152" i="335" s="1"/>
  <c r="G157" i="335" a="1"/>
  <c r="G157" i="335" s="1"/>
  <c r="AO157" i="335"/>
  <c r="AK165" i="335"/>
  <c r="G168" i="335" a="1"/>
  <c r="G168" i="335" s="1"/>
  <c r="G173" i="335" a="1"/>
  <c r="G173" i="335" s="1"/>
  <c r="G188" i="335" a="1"/>
  <c r="G188" i="335" s="1"/>
  <c r="AD197" i="335" a="1"/>
  <c r="AD197" i="335" s="1"/>
  <c r="AK215" i="335"/>
  <c r="AO51" i="335"/>
  <c r="G51" i="335" a="1"/>
  <c r="G51" i="335" s="1"/>
  <c r="AK79" i="335"/>
  <c r="G79" i="335" a="1"/>
  <c r="G79" i="335" s="1"/>
  <c r="AO79" i="335"/>
  <c r="AK81" i="335"/>
  <c r="AO81" i="335"/>
  <c r="G81" i="335" a="1"/>
  <c r="G81" i="335" s="1"/>
  <c r="AO58" i="335"/>
  <c r="AK58" i="335"/>
  <c r="G11" i="335" a="1"/>
  <c r="G11" i="335" s="1"/>
  <c r="AK4" i="335"/>
  <c r="AO10" i="335"/>
  <c r="AK10" i="335"/>
  <c r="AE15" i="335" a="1"/>
  <c r="AE15" i="335" s="1"/>
  <c r="AD24" i="335" a="1"/>
  <c r="AD24" i="335" s="1"/>
  <c r="AE24" i="335" a="1"/>
  <c r="AE24" i="335" s="1"/>
  <c r="AE25" i="335" a="1"/>
  <c r="AE25" i="335" s="1"/>
  <c r="AD25" i="335" a="1"/>
  <c r="AD25" i="335" s="1"/>
  <c r="AO28" i="335"/>
  <c r="G28" i="335" a="1"/>
  <c r="G28" i="335" s="1"/>
  <c r="AE98" i="335" a="1"/>
  <c r="AE98" i="335" s="1"/>
  <c r="AD98" i="335" a="1"/>
  <c r="AD98" i="335" s="1"/>
  <c r="AD8" i="335" a="1"/>
  <c r="AD8" i="335" s="1"/>
  <c r="AE8" i="335" a="1"/>
  <c r="AE8" i="335" s="1"/>
  <c r="AO19" i="335"/>
  <c r="AK19" i="335"/>
  <c r="AD64" i="335" a="1"/>
  <c r="AD64" i="335" s="1"/>
  <c r="AE64" i="335" a="1"/>
  <c r="AE64" i="335" s="1"/>
  <c r="AD87" i="335" a="1"/>
  <c r="AD87" i="335" s="1"/>
  <c r="AE87" i="335" a="1"/>
  <c r="AE87" i="335" s="1"/>
  <c r="AO96" i="335"/>
  <c r="G96" i="335" a="1"/>
  <c r="G96" i="335" s="1"/>
  <c r="AI96" i="335" s="1"/>
  <c r="AK96" i="335"/>
  <c r="G19" i="335" a="1"/>
  <c r="G19" i="335" s="1"/>
  <c r="AK66" i="335"/>
  <c r="G69" i="335" a="1"/>
  <c r="G69" i="335" s="1"/>
  <c r="AO69" i="335"/>
  <c r="AD76" i="335" a="1"/>
  <c r="AD76" i="335" s="1"/>
  <c r="AE76" i="335" a="1"/>
  <c r="AE76" i="335" s="1"/>
  <c r="AO83" i="335"/>
  <c r="AK83" i="335"/>
  <c r="AO20" i="335"/>
  <c r="G20" i="335" a="1"/>
  <c r="G20" i="335" s="1"/>
  <c r="AO43" i="335"/>
  <c r="AK43" i="335"/>
  <c r="AD48" i="335" a="1"/>
  <c r="AD48" i="335" s="1"/>
  <c r="AE48" i="335" a="1"/>
  <c r="AE48" i="335" s="1"/>
  <c r="AE49" i="335" a="1"/>
  <c r="AE49" i="335" s="1"/>
  <c r="AD49" i="335" a="1"/>
  <c r="AD49" i="335" s="1"/>
  <c r="AK55" i="335"/>
  <c r="AO55" i="335"/>
  <c r="AD61" i="335" a="1"/>
  <c r="AD61" i="335" s="1"/>
  <c r="AE61" i="335" a="1"/>
  <c r="AE61" i="335" s="1"/>
  <c r="G66" i="335" a="1"/>
  <c r="G66" i="335" s="1"/>
  <c r="AK69" i="335"/>
  <c r="AD71" i="335" a="1"/>
  <c r="AD71" i="335" s="1"/>
  <c r="AE71" i="335" a="1"/>
  <c r="AE71" i="335" s="1"/>
  <c r="AK51" i="335"/>
  <c r="AE17" i="335" a="1"/>
  <c r="AE17" i="335" s="1"/>
  <c r="AD17" i="335" a="1"/>
  <c r="AD17" i="335" s="1"/>
  <c r="AO12" i="335"/>
  <c r="G12" i="335" a="1"/>
  <c r="G12" i="335" s="1"/>
  <c r="AO35" i="335"/>
  <c r="AK35" i="335"/>
  <c r="AD40" i="335" a="1"/>
  <c r="AD40" i="335" s="1"/>
  <c r="AE40" i="335" a="1"/>
  <c r="AE40" i="335" s="1"/>
  <c r="AE41" i="335" a="1"/>
  <c r="AE41" i="335" s="1"/>
  <c r="AD41" i="335" a="1"/>
  <c r="AD41" i="335" s="1"/>
  <c r="G43" i="335" a="1"/>
  <c r="G43" i="335" s="1"/>
  <c r="AO44" i="335"/>
  <c r="G44" i="335" a="1"/>
  <c r="G44" i="335" s="1"/>
  <c r="G58" i="335" a="1"/>
  <c r="G58" i="335" s="1"/>
  <c r="AE73" i="335" a="1"/>
  <c r="AE73" i="335" s="1"/>
  <c r="AD73" i="335" a="1"/>
  <c r="AD73" i="335" s="1"/>
  <c r="AE82" i="335" a="1"/>
  <c r="AE82" i="335" s="1"/>
  <c r="AD82" i="335" a="1"/>
  <c r="AD82" i="335" s="1"/>
  <c r="AD104" i="335" a="1"/>
  <c r="AD104" i="335" s="1"/>
  <c r="AE104" i="335" a="1"/>
  <c r="AE104" i="335" s="1"/>
  <c r="AO95" i="335"/>
  <c r="AK95" i="335"/>
  <c r="AE9" i="335" a="1"/>
  <c r="AE9" i="335" s="1"/>
  <c r="AD9" i="335" a="1"/>
  <c r="AD9" i="335" s="1"/>
  <c r="AK11" i="335"/>
  <c r="AD16" i="335" a="1"/>
  <c r="AD16" i="335" s="1"/>
  <c r="AE16" i="335" a="1"/>
  <c r="AE16" i="335" s="1"/>
  <c r="AK5" i="335"/>
  <c r="AE7" i="335" a="1"/>
  <c r="AE7" i="335" s="1"/>
  <c r="AK12" i="335"/>
  <c r="AD32" i="335" a="1"/>
  <c r="AD32" i="335" s="1"/>
  <c r="AE32" i="335" a="1"/>
  <c r="AE32" i="335" s="1"/>
  <c r="AE33" i="335" a="1"/>
  <c r="AE33" i="335" s="1"/>
  <c r="AD33" i="335" a="1"/>
  <c r="AD33" i="335" s="1"/>
  <c r="G35" i="335" a="1"/>
  <c r="G35" i="335" s="1"/>
  <c r="AO36" i="335"/>
  <c r="G36" i="335" a="1"/>
  <c r="G36" i="335" s="1"/>
  <c r="AK44" i="335"/>
  <c r="G55" i="335" a="1"/>
  <c r="G55" i="335" s="1"/>
  <c r="AE57" i="335" a="1"/>
  <c r="AE57" i="335" s="1"/>
  <c r="AD57" i="335" a="1"/>
  <c r="AD57" i="335" s="1"/>
  <c r="AO5" i="335"/>
  <c r="AO27" i="335"/>
  <c r="AK27" i="335"/>
  <c r="AK36" i="335"/>
  <c r="AD80" i="335" a="1"/>
  <c r="AD80" i="335" s="1"/>
  <c r="AE80" i="335" a="1"/>
  <c r="AE80" i="335" s="1"/>
  <c r="AE101" i="335" a="1"/>
  <c r="AE101" i="335" s="1"/>
  <c r="AD101" i="335" a="1"/>
  <c r="AD101" i="335" s="1"/>
  <c r="AO9" i="335"/>
  <c r="AO17" i="335"/>
  <c r="AO25" i="335"/>
  <c r="AO33" i="335"/>
  <c r="AO41" i="335"/>
  <c r="AO49" i="335"/>
  <c r="AK99" i="335"/>
  <c r="AO99" i="335"/>
  <c r="AO134" i="335"/>
  <c r="AK134" i="335"/>
  <c r="G134" i="335" a="1"/>
  <c r="G134" i="335" s="1"/>
  <c r="G25" i="335" a="1"/>
  <c r="G25" i="335" s="1"/>
  <c r="G33" i="335" a="1"/>
  <c r="G33" i="335" s="1"/>
  <c r="G41" i="335" a="1"/>
  <c r="G41" i="335" s="1"/>
  <c r="G49" i="335" a="1"/>
  <c r="G49" i="335" s="1"/>
  <c r="AO63" i="335"/>
  <c r="AO67" i="335"/>
  <c r="AK71" i="335"/>
  <c r="G71" i="335" a="1"/>
  <c r="G71" i="335" s="1"/>
  <c r="AD94" i="335" a="1"/>
  <c r="AD94" i="335" s="1"/>
  <c r="AE94" i="335" a="1"/>
  <c r="AE94" i="335" s="1"/>
  <c r="G118" i="335" a="1"/>
  <c r="G118" i="335" s="1"/>
  <c r="AD140" i="335" a="1"/>
  <c r="AD140" i="335" s="1"/>
  <c r="AE140" i="335" a="1"/>
  <c r="AE140" i="335" s="1"/>
  <c r="AE155" i="335" a="1"/>
  <c r="AE155" i="335" s="1"/>
  <c r="AD155" i="335" a="1"/>
  <c r="AD155" i="335" s="1"/>
  <c r="AO52" i="335"/>
  <c r="AD54" i="335" a="1"/>
  <c r="AD54" i="335" s="1"/>
  <c r="AI54" i="335" s="1"/>
  <c r="AO59" i="335"/>
  <c r="AO77" i="335"/>
  <c r="AD106" i="335" a="1"/>
  <c r="AD106" i="335" s="1"/>
  <c r="AE106" i="335" a="1"/>
  <c r="AE106" i="335" s="1"/>
  <c r="AE142" i="335" a="1"/>
  <c r="AE142" i="335" s="1"/>
  <c r="AD142" i="335" a="1"/>
  <c r="AD142" i="335" s="1"/>
  <c r="AK161" i="335"/>
  <c r="G161" i="335" a="1"/>
  <c r="G161" i="335" s="1"/>
  <c r="AO161" i="335"/>
  <c r="G7" i="335" a="1"/>
  <c r="G7" i="335" s="1"/>
  <c r="G15" i="335" a="1"/>
  <c r="G15" i="335" s="1"/>
  <c r="G23" i="335" a="1"/>
  <c r="G23" i="335" s="1"/>
  <c r="G31" i="335" a="1"/>
  <c r="G31" i="335" s="1"/>
  <c r="AK61" i="335"/>
  <c r="AD65" i="335" a="1"/>
  <c r="AD65" i="335" s="1"/>
  <c r="G73" i="335" a="1"/>
  <c r="G73" i="335" s="1"/>
  <c r="AK76" i="335"/>
  <c r="AK82" i="335"/>
  <c r="AE89" i="335" a="1"/>
  <c r="AE89" i="335" s="1"/>
  <c r="AD89" i="335" a="1"/>
  <c r="AD89" i="335" s="1"/>
  <c r="AD90" i="335" a="1"/>
  <c r="AD90" i="335" s="1"/>
  <c r="AK18" i="335"/>
  <c r="AO71" i="335"/>
  <c r="AE79" i="335" a="1"/>
  <c r="AE79" i="335" s="1"/>
  <c r="AE81" i="335" a="1"/>
  <c r="AE81" i="335" s="1"/>
  <c r="AD81" i="335" a="1"/>
  <c r="AD81" i="335" s="1"/>
  <c r="G82" i="335" a="1"/>
  <c r="G82" i="335" s="1"/>
  <c r="AO91" i="335"/>
  <c r="AK91" i="335"/>
  <c r="AK105" i="335"/>
  <c r="G105" i="335" a="1"/>
  <c r="G105" i="335" s="1"/>
  <c r="AO105" i="335"/>
  <c r="AE115" i="335" a="1"/>
  <c r="AE115" i="335" s="1"/>
  <c r="AD115" i="335" a="1"/>
  <c r="AD115" i="335" s="1"/>
  <c r="AO73" i="335"/>
  <c r="AK89" i="335"/>
  <c r="G89" i="335" a="1"/>
  <c r="G89" i="335" s="1"/>
  <c r="AK107" i="335"/>
  <c r="AO107" i="335"/>
  <c r="G107" i="335" a="1"/>
  <c r="G107" i="335" s="1"/>
  <c r="AO126" i="335"/>
  <c r="AK126" i="335"/>
  <c r="G126" i="335" a="1"/>
  <c r="G126" i="335" s="1"/>
  <c r="AK141" i="335"/>
  <c r="AO141" i="335"/>
  <c r="G141" i="335" a="1"/>
  <c r="G141" i="335" s="1"/>
  <c r="AE139" i="335" a="1"/>
  <c r="AE139" i="335" s="1"/>
  <c r="AD139" i="335" a="1"/>
  <c r="AD139" i="335" s="1"/>
  <c r="AO150" i="335"/>
  <c r="AK150" i="335"/>
  <c r="G151" i="335" a="1"/>
  <c r="G151" i="335" s="1"/>
  <c r="AO151" i="335"/>
  <c r="AE123" i="335" a="1"/>
  <c r="AE123" i="335" s="1"/>
  <c r="AD123" i="335" a="1"/>
  <c r="AD123" i="335" s="1"/>
  <c r="AE131" i="335" a="1"/>
  <c r="AE131" i="335" s="1"/>
  <c r="AD131" i="335" a="1"/>
  <c r="AD131" i="335" s="1"/>
  <c r="AO158" i="335"/>
  <c r="AK158" i="335"/>
  <c r="G159" i="335" a="1"/>
  <c r="G159" i="335" s="1"/>
  <c r="AO159" i="335"/>
  <c r="AE163" i="335" a="1"/>
  <c r="AE163" i="335" s="1"/>
  <c r="AD163" i="335" a="1"/>
  <c r="AD163" i="335" s="1"/>
  <c r="G109" i="335" a="1"/>
  <c r="G109" i="335" s="1"/>
  <c r="AK115" i="335"/>
  <c r="G115" i="335" a="1"/>
  <c r="G115" i="335" s="1"/>
  <c r="AD128" i="335" a="1"/>
  <c r="AD128" i="335" s="1"/>
  <c r="AD130" i="335" a="1"/>
  <c r="AD130" i="335" s="1"/>
  <c r="AI130" i="335" s="1"/>
  <c r="AD136" i="335" a="1"/>
  <c r="AD136" i="335" s="1"/>
  <c r="AD138" i="335" a="1"/>
  <c r="AD138" i="335" s="1"/>
  <c r="AI138" i="335" s="1"/>
  <c r="G150" i="335" a="1"/>
  <c r="G150" i="335" s="1"/>
  <c r="AK159" i="335"/>
  <c r="AK113" i="335"/>
  <c r="G113" i="335" a="1"/>
  <c r="G113" i="335" s="1"/>
  <c r="AK123" i="335"/>
  <c r="G123" i="335" a="1"/>
  <c r="G123" i="335" s="1"/>
  <c r="AK131" i="335"/>
  <c r="G131" i="335" a="1"/>
  <c r="G131" i="335" s="1"/>
  <c r="AD134" i="335" a="1"/>
  <c r="AD134" i="335" s="1"/>
  <c r="AD192" i="335" a="1"/>
  <c r="AD192" i="335" s="1"/>
  <c r="AE192" i="335" a="1"/>
  <c r="AE192" i="335" s="1"/>
  <c r="G87" i="335" a="1"/>
  <c r="G87" i="335" s="1"/>
  <c r="AK94" i="335"/>
  <c r="AD102" i="335" a="1"/>
  <c r="AD102" i="335" s="1"/>
  <c r="AK119" i="335"/>
  <c r="AK121" i="335"/>
  <c r="G121" i="335" a="1"/>
  <c r="G121" i="335" s="1"/>
  <c r="AK129" i="335"/>
  <c r="G129" i="335" a="1"/>
  <c r="G129" i="335" s="1"/>
  <c r="AK137" i="335"/>
  <c r="G137" i="335" a="1"/>
  <c r="G137" i="335" s="1"/>
  <c r="AK145" i="335"/>
  <c r="G145" i="335" a="1"/>
  <c r="G145" i="335" s="1"/>
  <c r="AO145" i="335"/>
  <c r="AE150" i="335" a="1"/>
  <c r="AE150" i="335" s="1"/>
  <c r="AD150" i="335" a="1"/>
  <c r="AD150" i="335" s="1"/>
  <c r="G158" i="335" a="1"/>
  <c r="G158" i="335" s="1"/>
  <c r="AO115" i="335"/>
  <c r="G143" i="335" a="1"/>
  <c r="G143" i="335" s="1"/>
  <c r="AI143" i="335" s="1"/>
  <c r="AO143" i="335"/>
  <c r="AO166" i="335"/>
  <c r="AK166" i="335"/>
  <c r="AD184" i="335" a="1"/>
  <c r="AD184" i="335" s="1"/>
  <c r="AE184" i="335" a="1"/>
  <c r="AE184" i="335" s="1"/>
  <c r="AE107" i="335" a="1"/>
  <c r="AE107" i="335" s="1"/>
  <c r="AD107" i="335" a="1"/>
  <c r="AD107" i="335" s="1"/>
  <c r="G108" i="335" a="1"/>
  <c r="G108" i="335" s="1"/>
  <c r="AK108" i="335"/>
  <c r="AO109" i="335"/>
  <c r="AO111" i="335"/>
  <c r="AO113" i="335"/>
  <c r="AO123" i="335"/>
  <c r="AO131" i="335"/>
  <c r="AK143" i="335"/>
  <c r="AE147" i="335" a="1"/>
  <c r="AE147" i="335" s="1"/>
  <c r="AD147" i="335" a="1"/>
  <c r="AD147" i="335" s="1"/>
  <c r="AE148" i="335" a="1"/>
  <c r="AE148" i="335" s="1"/>
  <c r="AI148" i="335" s="1"/>
  <c r="AK153" i="335"/>
  <c r="G153" i="335" a="1"/>
  <c r="G153" i="335" s="1"/>
  <c r="AO153" i="335"/>
  <c r="AE158" i="335" a="1"/>
  <c r="AE158" i="335" s="1"/>
  <c r="AD158" i="335" a="1"/>
  <c r="AD158" i="335" s="1"/>
  <c r="AE171" i="335" a="1"/>
  <c r="AE171" i="335" s="1"/>
  <c r="AD171" i="335" a="1"/>
  <c r="AD171" i="335" s="1"/>
  <c r="AE200" i="335" a="1"/>
  <c r="AE200" i="335" s="1"/>
  <c r="AD200" i="335" a="1"/>
  <c r="AD200" i="335" s="1"/>
  <c r="AK171" i="335"/>
  <c r="G171" i="335" a="1"/>
  <c r="G171" i="335" s="1"/>
  <c r="AE179" i="335" a="1"/>
  <c r="AE179" i="335" s="1"/>
  <c r="AD179" i="335" a="1"/>
  <c r="AD179" i="335" s="1"/>
  <c r="AE187" i="335" a="1"/>
  <c r="AE187" i="335" s="1"/>
  <c r="AD187" i="335" a="1"/>
  <c r="AD187" i="335" s="1"/>
  <c r="AE195" i="335" a="1"/>
  <c r="AE195" i="335" s="1"/>
  <c r="AD195" i="335" a="1"/>
  <c r="AD195" i="335" s="1"/>
  <c r="G139" i="335" a="1"/>
  <c r="G139" i="335" s="1"/>
  <c r="G147" i="335" a="1"/>
  <c r="G147" i="335" s="1"/>
  <c r="G155" i="335" a="1"/>
  <c r="G155" i="335" s="1"/>
  <c r="G163" i="335" a="1"/>
  <c r="G163" i="335" s="1"/>
  <c r="AK167" i="335"/>
  <c r="AK169" i="335"/>
  <c r="G169" i="335" a="1"/>
  <c r="G169" i="335" s="1"/>
  <c r="G174" i="335" a="1"/>
  <c r="G174" i="335" s="1"/>
  <c r="AI174" i="335" s="1"/>
  <c r="AO174" i="335"/>
  <c r="AO179" i="335"/>
  <c r="AK179" i="335"/>
  <c r="G179" i="335" a="1"/>
  <c r="G179" i="335" s="1"/>
  <c r="AO187" i="335"/>
  <c r="AK187" i="335"/>
  <c r="G187" i="335" a="1"/>
  <c r="G187" i="335" s="1"/>
  <c r="AO195" i="335"/>
  <c r="AK195" i="335"/>
  <c r="G195" i="335" a="1"/>
  <c r="G195" i="335" s="1"/>
  <c r="AO203" i="335"/>
  <c r="AK203" i="335"/>
  <c r="G203" i="335" a="1"/>
  <c r="G203" i="335" s="1"/>
  <c r="AO211" i="335"/>
  <c r="AK211" i="335"/>
  <c r="G211" i="335" a="1"/>
  <c r="G211" i="335" s="1"/>
  <c r="AO219" i="335"/>
  <c r="AK219" i="335"/>
  <c r="G219" i="335" a="1"/>
  <c r="G219" i="335" s="1"/>
  <c r="AO227" i="335"/>
  <c r="AK227" i="335"/>
  <c r="G227" i="335" a="1"/>
  <c r="G227" i="335" s="1"/>
  <c r="AO171" i="335"/>
  <c r="AK174" i="335"/>
  <c r="G182" i="335" a="1"/>
  <c r="G182" i="335" s="1"/>
  <c r="AO182" i="335"/>
  <c r="G190" i="335" a="1"/>
  <c r="G190" i="335" s="1"/>
  <c r="AI190" i="335" s="1"/>
  <c r="AO190" i="335"/>
  <c r="AE198" i="335" a="1"/>
  <c r="AE198" i="335" s="1"/>
  <c r="AO235" i="335"/>
  <c r="AK235" i="335"/>
  <c r="G235" i="335" a="1"/>
  <c r="G235" i="335" s="1"/>
  <c r="AE176" i="335" a="1"/>
  <c r="AE176" i="335" s="1"/>
  <c r="AK177" i="335"/>
  <c r="G177" i="335" a="1"/>
  <c r="G177" i="335" s="1"/>
  <c r="AK185" i="335"/>
  <c r="G185" i="335" a="1"/>
  <c r="G185" i="335" s="1"/>
  <c r="AK193" i="335"/>
  <c r="G193" i="335" a="1"/>
  <c r="G193" i="335" s="1"/>
  <c r="AE208" i="335" a="1"/>
  <c r="AE208" i="335" s="1"/>
  <c r="AD208" i="335" a="1"/>
  <c r="AD208" i="335" s="1"/>
  <c r="AE216" i="335" a="1"/>
  <c r="AE216" i="335" s="1"/>
  <c r="AD216" i="335" a="1"/>
  <c r="AD216" i="335" s="1"/>
  <c r="AE224" i="335" a="1"/>
  <c r="AE224" i="335" s="1"/>
  <c r="AD224" i="335" a="1"/>
  <c r="AD224" i="335" s="1"/>
  <c r="AE232" i="335" a="1"/>
  <c r="AE232" i="335" s="1"/>
  <c r="AD232" i="335" a="1"/>
  <c r="AD232" i="335" s="1"/>
  <c r="AO198" i="335"/>
  <c r="G201" i="335" a="1"/>
  <c r="G201" i="335" s="1"/>
  <c r="AD203" i="335" a="1"/>
  <c r="AD203" i="335" s="1"/>
  <c r="AO206" i="335"/>
  <c r="G209" i="335" a="1"/>
  <c r="G209" i="335" s="1"/>
  <c r="AD211" i="335" a="1"/>
  <c r="AD211" i="335" s="1"/>
  <c r="AO214" i="335"/>
  <c r="G217" i="335" a="1"/>
  <c r="G217" i="335" s="1"/>
  <c r="AD219" i="335" a="1"/>
  <c r="AD219" i="335" s="1"/>
  <c r="AO222" i="335"/>
  <c r="G225" i="335" a="1"/>
  <c r="G225" i="335" s="1"/>
  <c r="AD227" i="335" a="1"/>
  <c r="AD227" i="335" s="1"/>
  <c r="AO230" i="335"/>
  <c r="G233" i="335" a="1"/>
  <c r="G233" i="335" s="1"/>
  <c r="AD235" i="335" a="1"/>
  <c r="AD235" i="335" s="1"/>
  <c r="AO238" i="335"/>
  <c r="AK240" i="335"/>
  <c r="AK201" i="335"/>
  <c r="AK209" i="335"/>
  <c r="AK217" i="335"/>
  <c r="AK225" i="335"/>
  <c r="AK233" i="335"/>
  <c r="AO236" i="335"/>
  <c r="G239" i="335" a="1"/>
  <c r="G239" i="335" s="1"/>
  <c r="G198" i="335" a="1"/>
  <c r="G198" i="335" s="1"/>
  <c r="G206" i="335" a="1"/>
  <c r="G206" i="335" s="1"/>
  <c r="G214" i="335" a="1"/>
  <c r="G214" i="335" s="1"/>
  <c r="G222" i="335" a="1"/>
  <c r="G222" i="335" s="1"/>
  <c r="AI222" i="335" s="1"/>
  <c r="G230" i="335" a="1"/>
  <c r="G230" i="335" s="1"/>
  <c r="AI145" i="335" l="1"/>
  <c r="AI34" i="335"/>
  <c r="AI229" i="335"/>
  <c r="AI156" i="335"/>
  <c r="AI162" i="335"/>
  <c r="AI141" i="335"/>
  <c r="AI103" i="335"/>
  <c r="AI118" i="335"/>
  <c r="AI35" i="335"/>
  <c r="AI152" i="335"/>
  <c r="AI153" i="335"/>
  <c r="AI121" i="335"/>
  <c r="AI86" i="335"/>
  <c r="AI205" i="335"/>
  <c r="AI90" i="335"/>
  <c r="AI170" i="335"/>
  <c r="AI168" i="335"/>
  <c r="AI100" i="335"/>
  <c r="AI65" i="335"/>
  <c r="AI194" i="335"/>
  <c r="AI31" i="335"/>
  <c r="AI7" i="335"/>
  <c r="AI220" i="335"/>
  <c r="AI125" i="335"/>
  <c r="AI109" i="335"/>
  <c r="AI93" i="335"/>
  <c r="AI20" i="335"/>
  <c r="AI110" i="335"/>
  <c r="AI238" i="335"/>
  <c r="AI137" i="335"/>
  <c r="AI149" i="335"/>
  <c r="AI128" i="335"/>
  <c r="AI226" i="335"/>
  <c r="AI189" i="335"/>
  <c r="AI92" i="335"/>
  <c r="AI47" i="335"/>
  <c r="AI230" i="335"/>
  <c r="AI44" i="335"/>
  <c r="AI225" i="335"/>
  <c r="AI167" i="335"/>
  <c r="AI38" i="335"/>
  <c r="AI228" i="335"/>
  <c r="AI196" i="335"/>
  <c r="AI217" i="335"/>
  <c r="AI108" i="335"/>
  <c r="AI11" i="335"/>
  <c r="AI144" i="335"/>
  <c r="AI177" i="335"/>
  <c r="AI157" i="335"/>
  <c r="AI85" i="335"/>
  <c r="AI77" i="335"/>
  <c r="AI74" i="335"/>
  <c r="AI198" i="335"/>
  <c r="AI182" i="335"/>
  <c r="AI28" i="335"/>
  <c r="AI218" i="335"/>
  <c r="AI191" i="335"/>
  <c r="AI30" i="335"/>
  <c r="AI154" i="335"/>
  <c r="AI124" i="335"/>
  <c r="AI146" i="335"/>
  <c r="AI180" i="335"/>
  <c r="AI232" i="335"/>
  <c r="AI161" i="335"/>
  <c r="AI36" i="335"/>
  <c r="AI58" i="335"/>
  <c r="AI202" i="335"/>
  <c r="AI78" i="335"/>
  <c r="AI51" i="335"/>
  <c r="AI201" i="335"/>
  <c r="AI150" i="335"/>
  <c r="AI178" i="335"/>
  <c r="AI193" i="335"/>
  <c r="AI131" i="335"/>
  <c r="AI72" i="335"/>
  <c r="AI29" i="335"/>
  <c r="AI46" i="335"/>
  <c r="AI133" i="335"/>
  <c r="AI70" i="335"/>
  <c r="AI26" i="335"/>
  <c r="AI102" i="335"/>
  <c r="AI68" i="335"/>
  <c r="AI213" i="335"/>
  <c r="AI63" i="335"/>
  <c r="AI216" i="335"/>
  <c r="AI76" i="335"/>
  <c r="AI236" i="335"/>
  <c r="AI88" i="335"/>
  <c r="AI214" i="335"/>
  <c r="AI212" i="335"/>
  <c r="AI52" i="335"/>
  <c r="AI173" i="335"/>
  <c r="AI18" i="335"/>
  <c r="AI119" i="335"/>
  <c r="AI62" i="335"/>
  <c r="AI94" i="335"/>
  <c r="AI184" i="335"/>
  <c r="AI19" i="335"/>
  <c r="AI204" i="335"/>
  <c r="AI172" i="335"/>
  <c r="AI199" i="335"/>
  <c r="AI15" i="335"/>
  <c r="AI164" i="335"/>
  <c r="AI207" i="335"/>
  <c r="AI233" i="335"/>
  <c r="AI224" i="335"/>
  <c r="AI210" i="335"/>
  <c r="AI82" i="335"/>
  <c r="AI176" i="335"/>
  <c r="AI187" i="335"/>
  <c r="AI69" i="335"/>
  <c r="AI169" i="335"/>
  <c r="AI56" i="335"/>
  <c r="AI234" i="335"/>
  <c r="AI105" i="335"/>
  <c r="AI185" i="335"/>
  <c r="AI87" i="335"/>
  <c r="AI84" i="335"/>
  <c r="AI188" i="335"/>
  <c r="AI66" i="335"/>
  <c r="AI151" i="335"/>
  <c r="AI231" i="335"/>
  <c r="AI61" i="335"/>
  <c r="AI83" i="335"/>
  <c r="AI101" i="335"/>
  <c r="AI57" i="335"/>
  <c r="AI16" i="335"/>
  <c r="AI24" i="335"/>
  <c r="AI197" i="335"/>
  <c r="AI163" i="335"/>
  <c r="AI33" i="335"/>
  <c r="AI142" i="335"/>
  <c r="AI206" i="335"/>
  <c r="AI129" i="335"/>
  <c r="AI113" i="335"/>
  <c r="AI25" i="335"/>
  <c r="AI55" i="335"/>
  <c r="AI43" i="335"/>
  <c r="AI12" i="335"/>
  <c r="AI195" i="335"/>
  <c r="AI115" i="335"/>
  <c r="AI89" i="335"/>
  <c r="AI71" i="335"/>
  <c r="AI140" i="335"/>
  <c r="AI239" i="335"/>
  <c r="AI186" i="335"/>
  <c r="AI147" i="335"/>
  <c r="AI123" i="335"/>
  <c r="AI136" i="335"/>
  <c r="AI80" i="335"/>
  <c r="AI40" i="335"/>
  <c r="AI17" i="335"/>
  <c r="AI48" i="335"/>
  <c r="AI139" i="335"/>
  <c r="AI159" i="335"/>
  <c r="AI23" i="335"/>
  <c r="AI49" i="335"/>
  <c r="AI132" i="335"/>
  <c r="AI50" i="335"/>
  <c r="AI181" i="335"/>
  <c r="AI209" i="335"/>
  <c r="AI211" i="335"/>
  <c r="AI158" i="335"/>
  <c r="AI192" i="335"/>
  <c r="AI41" i="335"/>
  <c r="AI8" i="335"/>
  <c r="AI120" i="335"/>
  <c r="AI42" i="335"/>
  <c r="AI126" i="335"/>
  <c r="AI98" i="335"/>
  <c r="AI208" i="335"/>
  <c r="AI200" i="335"/>
  <c r="AI73" i="335"/>
  <c r="AI32" i="335"/>
  <c r="AI9" i="335"/>
  <c r="AI64" i="335"/>
  <c r="AI114" i="335"/>
  <c r="AI219" i="335"/>
  <c r="AI155" i="335"/>
  <c r="AI79" i="335"/>
  <c r="AI106" i="335"/>
  <c r="AI104" i="335"/>
  <c r="AI81" i="335"/>
  <c r="AI227" i="335"/>
  <c r="AI107" i="335"/>
  <c r="AI134" i="335"/>
  <c r="AI203" i="335"/>
  <c r="AI235" i="335"/>
  <c r="AI179" i="335"/>
  <c r="AI171" i="335"/>
  <c r="E199" i="3" l="1"/>
  <c r="AP240" i="332"/>
  <c r="AN240" i="332"/>
  <c r="AL240" i="332"/>
  <c r="AM240" i="332" s="1"/>
  <c r="AJ240" i="332"/>
  <c r="AI240" i="332"/>
  <c r="AE240" i="332" a="1"/>
  <c r="AE240" i="332" s="1"/>
  <c r="AP239" i="332"/>
  <c r="AN239" i="332"/>
  <c r="AL239" i="332"/>
  <c r="AQ239" i="332" s="1"/>
  <c r="AJ239" i="332"/>
  <c r="AI239" i="332"/>
  <c r="AE239" i="332" a="1"/>
  <c r="AE239" i="332" s="1"/>
  <c r="AP238" i="332"/>
  <c r="AN238" i="332"/>
  <c r="AL238" i="332"/>
  <c r="AM238" i="332" s="1"/>
  <c r="AJ238" i="332"/>
  <c r="AI238" i="332"/>
  <c r="AE238" i="332" a="1"/>
  <c r="AE238" i="332" s="1"/>
  <c r="AP237" i="332"/>
  <c r="AN237" i="332"/>
  <c r="AL237" i="332"/>
  <c r="AQ237" i="332" s="1"/>
  <c r="AJ237" i="332"/>
  <c r="AI237" i="332"/>
  <c r="AE237" i="332" a="1"/>
  <c r="AE237" i="332" s="1"/>
  <c r="AP236" i="332"/>
  <c r="AN236" i="332"/>
  <c r="AL236" i="332"/>
  <c r="AQ236" i="332" s="1"/>
  <c r="AJ236" i="332"/>
  <c r="AI236" i="332"/>
  <c r="AE236" i="332" a="1"/>
  <c r="AE236" i="332" s="1"/>
  <c r="AP235" i="332"/>
  <c r="AN235" i="332"/>
  <c r="AL235" i="332"/>
  <c r="AQ235" i="332" s="1"/>
  <c r="AJ235" i="332"/>
  <c r="AI235" i="332"/>
  <c r="AE235" i="332" a="1"/>
  <c r="AE235" i="332" s="1"/>
  <c r="AP234" i="332"/>
  <c r="AN234" i="332"/>
  <c r="AL234" i="332"/>
  <c r="AJ234" i="332"/>
  <c r="AI234" i="332"/>
  <c r="AG234" i="332"/>
  <c r="AE234" i="332" a="1"/>
  <c r="AE234" i="332" s="1"/>
  <c r="AP233" i="332"/>
  <c r="AN233" i="332"/>
  <c r="AL233" i="332"/>
  <c r="AQ233" i="332" s="1"/>
  <c r="AJ233" i="332"/>
  <c r="AI233" i="332"/>
  <c r="AG233" i="332"/>
  <c r="AE233" i="332" a="1"/>
  <c r="AE233" i="332" s="1"/>
  <c r="AP232" i="332"/>
  <c r="AN232" i="332"/>
  <c r="AL232" i="332"/>
  <c r="AQ232" i="332" s="1"/>
  <c r="AJ232" i="332"/>
  <c r="AI232" i="332"/>
  <c r="AG232" i="332"/>
  <c r="AE232" i="332" a="1"/>
  <c r="AE232" i="332" s="1"/>
  <c r="AP231" i="332"/>
  <c r="AN231" i="332"/>
  <c r="AL231" i="332"/>
  <c r="AQ231" i="332" s="1"/>
  <c r="AJ231" i="332"/>
  <c r="AI231" i="332"/>
  <c r="AG231" i="332"/>
  <c r="AE231" i="332" a="1"/>
  <c r="AE231" i="332" s="1"/>
  <c r="AP230" i="332"/>
  <c r="AN230" i="332"/>
  <c r="AL230" i="332"/>
  <c r="AM230" i="332" s="1"/>
  <c r="AJ230" i="332"/>
  <c r="AI230" i="332"/>
  <c r="AG230" i="332"/>
  <c r="AE230" i="332" a="1"/>
  <c r="AE230" i="332" s="1"/>
  <c r="AP229" i="332"/>
  <c r="AN229" i="332"/>
  <c r="AL229" i="332"/>
  <c r="AQ229" i="332" s="1"/>
  <c r="AJ229" i="332"/>
  <c r="AI229" i="332"/>
  <c r="AG229" i="332"/>
  <c r="AE229" i="332" a="1"/>
  <c r="AE229" i="332" s="1"/>
  <c r="AP228" i="332"/>
  <c r="AN228" i="332"/>
  <c r="AL228" i="332"/>
  <c r="AQ228" i="332" s="1"/>
  <c r="AJ228" i="332"/>
  <c r="AI228" i="332"/>
  <c r="AG228" i="332"/>
  <c r="AE228" i="332" a="1"/>
  <c r="AE228" i="332" s="1"/>
  <c r="AP227" i="332"/>
  <c r="AN227" i="332"/>
  <c r="AL227" i="332"/>
  <c r="AM227" i="332" s="1"/>
  <c r="AJ227" i="332"/>
  <c r="AI227" i="332"/>
  <c r="AG227" i="332"/>
  <c r="AE227" i="332" a="1"/>
  <c r="AE227" i="332" s="1"/>
  <c r="AP226" i="332"/>
  <c r="AN226" i="332"/>
  <c r="AL226" i="332"/>
  <c r="AJ226" i="332"/>
  <c r="AI226" i="332"/>
  <c r="AG226" i="332"/>
  <c r="AE226" i="332" a="1"/>
  <c r="AE226" i="332" s="1"/>
  <c r="AP225" i="332"/>
  <c r="AN225" i="332"/>
  <c r="AL225" i="332"/>
  <c r="AQ225" i="332" s="1"/>
  <c r="AJ225" i="332"/>
  <c r="AI225" i="332"/>
  <c r="AG225" i="332"/>
  <c r="AE225" i="332" a="1"/>
  <c r="AE225" i="332" s="1"/>
  <c r="AP224" i="332"/>
  <c r="AN224" i="332"/>
  <c r="AL224" i="332"/>
  <c r="AQ224" i="332" s="1"/>
  <c r="AJ224" i="332"/>
  <c r="AI224" i="332"/>
  <c r="AG224" i="332"/>
  <c r="AE224" i="332" a="1"/>
  <c r="AE224" i="332" s="1"/>
  <c r="AP223" i="332"/>
  <c r="AN223" i="332"/>
  <c r="AL223" i="332"/>
  <c r="AM223" i="332" s="1"/>
  <c r="AJ223" i="332"/>
  <c r="AI223" i="332"/>
  <c r="AG223" i="332"/>
  <c r="AE223" i="332" a="1"/>
  <c r="AE223" i="332" s="1"/>
  <c r="AP222" i="332"/>
  <c r="AN222" i="332"/>
  <c r="AL222" i="332"/>
  <c r="AM222" i="332" s="1"/>
  <c r="AJ222" i="332"/>
  <c r="AI222" i="332"/>
  <c r="AG222" i="332"/>
  <c r="AE222" i="332" a="1"/>
  <c r="AE222" i="332" s="1"/>
  <c r="AP221" i="332"/>
  <c r="AN221" i="332"/>
  <c r="AL221" i="332"/>
  <c r="AQ221" i="332" s="1"/>
  <c r="AJ221" i="332"/>
  <c r="AI221" i="332"/>
  <c r="AG221" i="332"/>
  <c r="AE221" i="332" a="1"/>
  <c r="AE221" i="332" s="1"/>
  <c r="AP220" i="332"/>
  <c r="AN220" i="332"/>
  <c r="AL220" i="332"/>
  <c r="AQ220" i="332" s="1"/>
  <c r="AJ220" i="332"/>
  <c r="AI220" i="332"/>
  <c r="AG220" i="332"/>
  <c r="AE220" i="332" a="1"/>
  <c r="AE220" i="332" s="1"/>
  <c r="AP219" i="332"/>
  <c r="AN219" i="332"/>
  <c r="AL219" i="332"/>
  <c r="AM219" i="332" s="1"/>
  <c r="AJ219" i="332"/>
  <c r="AI219" i="332"/>
  <c r="AG219" i="332"/>
  <c r="AE219" i="332" a="1"/>
  <c r="AE219" i="332" s="1"/>
  <c r="AP218" i="332"/>
  <c r="AN218" i="332"/>
  <c r="AL218" i="332"/>
  <c r="AJ218" i="332"/>
  <c r="AI218" i="332"/>
  <c r="AG218" i="332"/>
  <c r="AE218" i="332" a="1"/>
  <c r="AE218" i="332" s="1"/>
  <c r="AP217" i="332"/>
  <c r="AN217" i="332"/>
  <c r="AL217" i="332"/>
  <c r="AM217" i="332" s="1"/>
  <c r="AJ217" i="332"/>
  <c r="AI217" i="332"/>
  <c r="AG217" i="332"/>
  <c r="AE217" i="332" a="1"/>
  <c r="AE217" i="332" s="1"/>
  <c r="AP216" i="332"/>
  <c r="AN216" i="332"/>
  <c r="AL216" i="332"/>
  <c r="AQ216" i="332" s="1"/>
  <c r="AJ216" i="332"/>
  <c r="AI216" i="332"/>
  <c r="AG216" i="332"/>
  <c r="AE216" i="332" a="1"/>
  <c r="AE216" i="332" s="1"/>
  <c r="AP215" i="332"/>
  <c r="AN215" i="332"/>
  <c r="AL215" i="332"/>
  <c r="AQ215" i="332" s="1"/>
  <c r="AJ215" i="332"/>
  <c r="AI215" i="332"/>
  <c r="AE215" i="332" a="1"/>
  <c r="AE215" i="332" s="1"/>
  <c r="AP214" i="332"/>
  <c r="AN214" i="332"/>
  <c r="AL214" i="332"/>
  <c r="AM214" i="332" s="1"/>
  <c r="AJ214" i="332"/>
  <c r="AI214" i="332"/>
  <c r="AG214" i="332"/>
  <c r="AE214" i="332" a="1"/>
  <c r="AE214" i="332" s="1"/>
  <c r="AP213" i="332"/>
  <c r="AN213" i="332"/>
  <c r="AL213" i="332"/>
  <c r="AQ213" i="332" s="1"/>
  <c r="AJ213" i="332"/>
  <c r="AI213" i="332"/>
  <c r="AG213" i="332"/>
  <c r="AE213" i="332" a="1"/>
  <c r="AE213" i="332" s="1"/>
  <c r="AP212" i="332"/>
  <c r="AN212" i="332"/>
  <c r="AL212" i="332"/>
  <c r="AQ212" i="332" s="1"/>
  <c r="AJ212" i="332"/>
  <c r="AI212" i="332"/>
  <c r="AG212" i="332"/>
  <c r="AE212" i="332" a="1"/>
  <c r="AE212" i="332" s="1"/>
  <c r="AP211" i="332"/>
  <c r="AN211" i="332"/>
  <c r="AL211" i="332"/>
  <c r="AM211" i="332" s="1"/>
  <c r="AJ211" i="332"/>
  <c r="AI211" i="332"/>
  <c r="AG211" i="332"/>
  <c r="AE211" i="332" a="1"/>
  <c r="AE211" i="332" s="1"/>
  <c r="AP210" i="332"/>
  <c r="AN210" i="332"/>
  <c r="AL210" i="332"/>
  <c r="AJ210" i="332"/>
  <c r="AI210" i="332"/>
  <c r="AE210" i="332" a="1"/>
  <c r="AE210" i="332" s="1"/>
  <c r="AP209" i="332"/>
  <c r="AN209" i="332"/>
  <c r="AL209" i="332"/>
  <c r="AQ209" i="332" s="1"/>
  <c r="AJ209" i="332"/>
  <c r="AI209" i="332"/>
  <c r="AG209" i="332"/>
  <c r="AE209" i="332" a="1"/>
  <c r="AE209" i="332" s="1"/>
  <c r="AP208" i="332"/>
  <c r="AN208" i="332"/>
  <c r="AL208" i="332"/>
  <c r="AQ208" i="332" s="1"/>
  <c r="AJ208" i="332"/>
  <c r="AI208" i="332"/>
  <c r="AG208" i="332"/>
  <c r="AE208" i="332" a="1"/>
  <c r="AE208" i="332" s="1"/>
  <c r="AP207" i="332"/>
  <c r="AN207" i="332"/>
  <c r="AL207" i="332"/>
  <c r="AM207" i="332" s="1"/>
  <c r="AJ207" i="332"/>
  <c r="AI207" i="332"/>
  <c r="AG207" i="332"/>
  <c r="AE207" i="332" a="1"/>
  <c r="AE207" i="332" s="1"/>
  <c r="AP206" i="332"/>
  <c r="AN206" i="332"/>
  <c r="AL206" i="332"/>
  <c r="AM206" i="332" s="1"/>
  <c r="AJ206" i="332"/>
  <c r="AI206" i="332"/>
  <c r="AE206" i="332" a="1"/>
  <c r="AE206" i="332" s="1"/>
  <c r="AP205" i="332"/>
  <c r="AN205" i="332"/>
  <c r="AL205" i="332"/>
  <c r="AQ205" i="332" s="1"/>
  <c r="AJ205" i="332"/>
  <c r="AI205" i="332"/>
  <c r="AG205" i="332"/>
  <c r="AE205" i="332" a="1"/>
  <c r="AE205" i="332" s="1"/>
  <c r="AP204" i="332"/>
  <c r="AN204" i="332"/>
  <c r="AL204" i="332"/>
  <c r="AQ204" i="332" s="1"/>
  <c r="AJ204" i="332"/>
  <c r="AI204" i="332"/>
  <c r="AG204" i="332"/>
  <c r="AE204" i="332" a="1"/>
  <c r="AE204" i="332" s="1"/>
  <c r="AP203" i="332"/>
  <c r="AN203" i="332"/>
  <c r="AL203" i="332"/>
  <c r="AM203" i="332" s="1"/>
  <c r="AJ203" i="332"/>
  <c r="AI203" i="332"/>
  <c r="AG203" i="332"/>
  <c r="AE203" i="332" a="1"/>
  <c r="AE203" i="332" s="1"/>
  <c r="AP202" i="332"/>
  <c r="AN202" i="332"/>
  <c r="AL202" i="332"/>
  <c r="AJ202" i="332"/>
  <c r="AI202" i="332"/>
  <c r="AG202" i="332"/>
  <c r="AE202" i="332" a="1"/>
  <c r="AE202" i="332" s="1"/>
  <c r="AP201" i="332"/>
  <c r="AN201" i="332"/>
  <c r="AL201" i="332"/>
  <c r="AQ201" i="332" s="1"/>
  <c r="AJ201" i="332"/>
  <c r="AI201" i="332"/>
  <c r="AG201" i="332"/>
  <c r="AE201" i="332" a="1"/>
  <c r="AE201" i="332" s="1"/>
  <c r="AP200" i="332"/>
  <c r="AN200" i="332"/>
  <c r="AL200" i="332"/>
  <c r="AQ200" i="332" s="1"/>
  <c r="AJ200" i="332"/>
  <c r="AI200" i="332"/>
  <c r="AE200" i="332" a="1"/>
  <c r="AE200" i="332" s="1"/>
  <c r="AP199" i="332"/>
  <c r="AN199" i="332"/>
  <c r="AL199" i="332"/>
  <c r="AM199" i="332" s="1"/>
  <c r="AJ199" i="332"/>
  <c r="AI199" i="332"/>
  <c r="AG199" i="332"/>
  <c r="AE199" i="332" a="1"/>
  <c r="AE199" i="332" s="1"/>
  <c r="AP198" i="332"/>
  <c r="AN198" i="332"/>
  <c r="AL198" i="332"/>
  <c r="AM198" i="332" s="1"/>
  <c r="AJ198" i="332"/>
  <c r="AI198" i="332"/>
  <c r="AE198" i="332" a="1"/>
  <c r="AE198" i="332" s="1"/>
  <c r="AP197" i="332"/>
  <c r="AN197" i="332"/>
  <c r="AL197" i="332"/>
  <c r="AQ197" i="332" s="1"/>
  <c r="AJ197" i="332"/>
  <c r="AI197" i="332"/>
  <c r="AG197" i="332"/>
  <c r="AE197" i="332" a="1"/>
  <c r="AE197" i="332" s="1"/>
  <c r="AP196" i="332"/>
  <c r="AN196" i="332"/>
  <c r="AL196" i="332"/>
  <c r="AQ196" i="332" s="1"/>
  <c r="AJ196" i="332"/>
  <c r="AI196" i="332"/>
  <c r="AG196" i="332"/>
  <c r="AE196" i="332" a="1"/>
  <c r="AE196" i="332" s="1"/>
  <c r="AP195" i="332"/>
  <c r="AN195" i="332"/>
  <c r="AL195" i="332"/>
  <c r="AM195" i="332" s="1"/>
  <c r="AJ195" i="332"/>
  <c r="AI195" i="332"/>
  <c r="AG195" i="332"/>
  <c r="AE195" i="332" a="1"/>
  <c r="AE195" i="332" s="1"/>
  <c r="AP194" i="332"/>
  <c r="AN194" i="332"/>
  <c r="AL194" i="332"/>
  <c r="AJ194" i="332"/>
  <c r="AI194" i="332"/>
  <c r="AG194" i="332"/>
  <c r="AE194" i="332" a="1"/>
  <c r="AE194" i="332" s="1"/>
  <c r="AP193" i="332"/>
  <c r="AN193" i="332"/>
  <c r="AL193" i="332"/>
  <c r="AM193" i="332" s="1"/>
  <c r="AJ193" i="332"/>
  <c r="AI193" i="332"/>
  <c r="AG193" i="332"/>
  <c r="AE193" i="332" a="1"/>
  <c r="AE193" i="332" s="1"/>
  <c r="AP192" i="332"/>
  <c r="AN192" i="332"/>
  <c r="AL192" i="332"/>
  <c r="AQ192" i="332" s="1"/>
  <c r="AJ192" i="332"/>
  <c r="AI192" i="332"/>
  <c r="AG192" i="332"/>
  <c r="AE192" i="332" a="1"/>
  <c r="AE192" i="332" s="1"/>
  <c r="AP191" i="332"/>
  <c r="AN191" i="332"/>
  <c r="AL191" i="332"/>
  <c r="AQ191" i="332" s="1"/>
  <c r="AJ191" i="332"/>
  <c r="AI191" i="332"/>
  <c r="AG191" i="332"/>
  <c r="AE191" i="332" a="1"/>
  <c r="AE191" i="332" s="1"/>
  <c r="AP190" i="332"/>
  <c r="AN190" i="332"/>
  <c r="AL190" i="332"/>
  <c r="AM190" i="332" s="1"/>
  <c r="AJ190" i="332"/>
  <c r="AI190" i="332"/>
  <c r="AG190" i="332"/>
  <c r="AE190" i="332" a="1"/>
  <c r="AE190" i="332" s="1"/>
  <c r="AP189" i="332"/>
  <c r="AN189" i="332"/>
  <c r="AL189" i="332"/>
  <c r="AQ189" i="332" s="1"/>
  <c r="AJ189" i="332"/>
  <c r="AI189" i="332"/>
  <c r="AG189" i="332"/>
  <c r="AE189" i="332" a="1"/>
  <c r="AE189" i="332" s="1"/>
  <c r="AP188" i="332"/>
  <c r="AN188" i="332"/>
  <c r="AL188" i="332"/>
  <c r="AQ188" i="332" s="1"/>
  <c r="AJ188" i="332"/>
  <c r="AI188" i="332"/>
  <c r="AG188" i="332"/>
  <c r="AE188" i="332" a="1"/>
  <c r="AE188" i="332" s="1"/>
  <c r="AP187" i="332"/>
  <c r="AN187" i="332"/>
  <c r="AL187" i="332"/>
  <c r="AM187" i="332" s="1"/>
  <c r="AJ187" i="332"/>
  <c r="AI187" i="332"/>
  <c r="AG187" i="332"/>
  <c r="AE187" i="332" a="1"/>
  <c r="AE187" i="332" s="1"/>
  <c r="AP186" i="332"/>
  <c r="AN186" i="332"/>
  <c r="AL186" i="332"/>
  <c r="AJ186" i="332"/>
  <c r="AI186" i="332"/>
  <c r="AG186" i="332"/>
  <c r="AE186" i="332" a="1"/>
  <c r="AE186" i="332" s="1"/>
  <c r="AP185" i="332"/>
  <c r="AN185" i="332"/>
  <c r="AL185" i="332"/>
  <c r="AQ185" i="332" s="1"/>
  <c r="AJ185" i="332"/>
  <c r="AI185" i="332"/>
  <c r="AG185" i="332"/>
  <c r="AE185" i="332" a="1"/>
  <c r="AE185" i="332" s="1"/>
  <c r="AP184" i="332"/>
  <c r="AN184" i="332"/>
  <c r="AL184" i="332"/>
  <c r="AQ184" i="332" s="1"/>
  <c r="AJ184" i="332"/>
  <c r="AI184" i="332"/>
  <c r="AG184" i="332"/>
  <c r="AE184" i="332" a="1"/>
  <c r="AE184" i="332" s="1"/>
  <c r="AP183" i="332"/>
  <c r="AN183" i="332"/>
  <c r="AL183" i="332"/>
  <c r="AQ183" i="332" s="1"/>
  <c r="AJ183" i="332"/>
  <c r="AI183" i="332"/>
  <c r="AG183" i="332"/>
  <c r="AE183" i="332" a="1"/>
  <c r="AE183" i="332" s="1"/>
  <c r="AP182" i="332"/>
  <c r="AN182" i="332"/>
  <c r="AL182" i="332"/>
  <c r="AM182" i="332" s="1"/>
  <c r="AJ182" i="332"/>
  <c r="AI182" i="332"/>
  <c r="AG182" i="332"/>
  <c r="AE182" i="332" a="1"/>
  <c r="AE182" i="332" s="1"/>
  <c r="AP181" i="332"/>
  <c r="AN181" i="332"/>
  <c r="AL181" i="332"/>
  <c r="AQ181" i="332" s="1"/>
  <c r="AJ181" i="332"/>
  <c r="AI181" i="332"/>
  <c r="AG181" i="332"/>
  <c r="AE181" i="332" a="1"/>
  <c r="AE181" i="332" s="1"/>
  <c r="AP180" i="332"/>
  <c r="AN180" i="332"/>
  <c r="AL180" i="332"/>
  <c r="AQ180" i="332" s="1"/>
  <c r="AJ180" i="332"/>
  <c r="AI180" i="332"/>
  <c r="AG180" i="332"/>
  <c r="AE180" i="332" a="1"/>
  <c r="AE180" i="332" s="1"/>
  <c r="AP179" i="332"/>
  <c r="AN179" i="332"/>
  <c r="AL179" i="332"/>
  <c r="AM179" i="332" s="1"/>
  <c r="AJ179" i="332"/>
  <c r="AI179" i="332"/>
  <c r="AG179" i="332"/>
  <c r="AE179" i="332" a="1"/>
  <c r="AE179" i="332" s="1"/>
  <c r="AP178" i="332"/>
  <c r="AN178" i="332"/>
  <c r="AL178" i="332"/>
  <c r="AJ178" i="332"/>
  <c r="AI178" i="332"/>
  <c r="AG178" i="332"/>
  <c r="AE178" i="332" a="1"/>
  <c r="AE178" i="332" s="1"/>
  <c r="AP177" i="332"/>
  <c r="AN177" i="332"/>
  <c r="AL177" i="332"/>
  <c r="AQ177" i="332" s="1"/>
  <c r="AJ177" i="332"/>
  <c r="AI177" i="332"/>
  <c r="AG177" i="332"/>
  <c r="AE177" i="332" a="1"/>
  <c r="AE177" i="332" s="1"/>
  <c r="AP176" i="332"/>
  <c r="AN176" i="332"/>
  <c r="AL176" i="332"/>
  <c r="AM176" i="332" s="1"/>
  <c r="AJ176" i="332"/>
  <c r="AI176" i="332"/>
  <c r="AG176" i="332"/>
  <c r="AE176" i="332" a="1"/>
  <c r="AE176" i="332" s="1"/>
  <c r="AP175" i="332"/>
  <c r="AN175" i="332"/>
  <c r="AL175" i="332"/>
  <c r="AM175" i="332" s="1"/>
  <c r="AJ175" i="332"/>
  <c r="AI175" i="332"/>
  <c r="AG175" i="332"/>
  <c r="AE175" i="332" a="1"/>
  <c r="AE175" i="332" s="1"/>
  <c r="AP174" i="332"/>
  <c r="AN174" i="332"/>
  <c r="AL174" i="332"/>
  <c r="AM174" i="332" s="1"/>
  <c r="AJ174" i="332"/>
  <c r="AI174" i="332"/>
  <c r="AG174" i="332"/>
  <c r="AE174" i="332" a="1"/>
  <c r="AE174" i="332" s="1"/>
  <c r="AP173" i="332"/>
  <c r="AN173" i="332"/>
  <c r="AL173" i="332"/>
  <c r="AQ173" i="332" s="1"/>
  <c r="AJ173" i="332"/>
  <c r="AI173" i="332"/>
  <c r="AG173" i="332"/>
  <c r="AE173" i="332" a="1"/>
  <c r="AE173" i="332" s="1"/>
  <c r="AP172" i="332"/>
  <c r="AN172" i="332"/>
  <c r="AL172" i="332"/>
  <c r="AQ172" i="332" s="1"/>
  <c r="AJ172" i="332"/>
  <c r="AI172" i="332"/>
  <c r="AG172" i="332"/>
  <c r="AE172" i="332" a="1"/>
  <c r="AE172" i="332" s="1"/>
  <c r="AP171" i="332"/>
  <c r="AN171" i="332"/>
  <c r="AL171" i="332"/>
  <c r="AM171" i="332" s="1"/>
  <c r="AJ171" i="332"/>
  <c r="AI171" i="332"/>
  <c r="AG171" i="332"/>
  <c r="AE171" i="332" a="1"/>
  <c r="AE171" i="332" s="1"/>
  <c r="AP170" i="332"/>
  <c r="AN170" i="332"/>
  <c r="AL170" i="332"/>
  <c r="AJ170" i="332"/>
  <c r="AI170" i="332"/>
  <c r="AG170" i="332"/>
  <c r="AE170" i="332" a="1"/>
  <c r="AE170" i="332" s="1"/>
  <c r="AP169" i="332"/>
  <c r="AN169" i="332"/>
  <c r="AL169" i="332"/>
  <c r="AM169" i="332" s="1"/>
  <c r="AJ169" i="332"/>
  <c r="AI169" i="332"/>
  <c r="AG169" i="332"/>
  <c r="AE169" i="332" a="1"/>
  <c r="AE169" i="332" s="1"/>
  <c r="AP168" i="332"/>
  <c r="AN168" i="332"/>
  <c r="AL168" i="332"/>
  <c r="AM168" i="332" s="1"/>
  <c r="AJ168" i="332"/>
  <c r="AI168" i="332"/>
  <c r="AG168" i="332"/>
  <c r="AE168" i="332" a="1"/>
  <c r="AE168" i="332" s="1"/>
  <c r="AP167" i="332"/>
  <c r="AN167" i="332"/>
  <c r="AL167" i="332"/>
  <c r="AM167" i="332" s="1"/>
  <c r="AJ167" i="332"/>
  <c r="AI167" i="332"/>
  <c r="AG167" i="332"/>
  <c r="AE167" i="332" a="1"/>
  <c r="AE167" i="332" s="1"/>
  <c r="AP166" i="332"/>
  <c r="AN166" i="332"/>
  <c r="AL166" i="332"/>
  <c r="AM166" i="332" s="1"/>
  <c r="AJ166" i="332"/>
  <c r="AI166" i="332"/>
  <c r="AG166" i="332"/>
  <c r="AE166" i="332" a="1"/>
  <c r="AE166" i="332" s="1"/>
  <c r="AP165" i="332"/>
  <c r="AN165" i="332"/>
  <c r="AL165" i="332"/>
  <c r="AQ165" i="332" s="1"/>
  <c r="AJ165" i="332"/>
  <c r="AI165" i="332"/>
  <c r="AG165" i="332"/>
  <c r="AE165" i="332" a="1"/>
  <c r="AE165" i="332" s="1"/>
  <c r="AP164" i="332"/>
  <c r="AN164" i="332"/>
  <c r="AL164" i="332"/>
  <c r="AQ164" i="332" s="1"/>
  <c r="AJ164" i="332"/>
  <c r="AI164" i="332"/>
  <c r="AG164" i="332"/>
  <c r="AE164" i="332" a="1"/>
  <c r="AE164" i="332" s="1"/>
  <c r="AP163" i="332"/>
  <c r="AN163" i="332"/>
  <c r="AL163" i="332"/>
  <c r="AM163" i="332" s="1"/>
  <c r="AJ163" i="332"/>
  <c r="AI163" i="332"/>
  <c r="AG163" i="332"/>
  <c r="AE163" i="332" a="1"/>
  <c r="AE163" i="332" s="1"/>
  <c r="AP162" i="332"/>
  <c r="AN162" i="332"/>
  <c r="AL162" i="332"/>
  <c r="AJ162" i="332"/>
  <c r="AI162" i="332"/>
  <c r="AG162" i="332"/>
  <c r="AE162" i="332" a="1"/>
  <c r="AE162" i="332" s="1"/>
  <c r="AP161" i="332"/>
  <c r="AN161" i="332"/>
  <c r="AL161" i="332"/>
  <c r="AM161" i="332" s="1"/>
  <c r="AJ161" i="332"/>
  <c r="AI161" i="332"/>
  <c r="AG161" i="332"/>
  <c r="AE161" i="332" a="1"/>
  <c r="AE161" i="332" s="1"/>
  <c r="AP160" i="332"/>
  <c r="AN160" i="332"/>
  <c r="AL160" i="332"/>
  <c r="AQ160" i="332" s="1"/>
  <c r="AJ160" i="332"/>
  <c r="AI160" i="332"/>
  <c r="AG160" i="332"/>
  <c r="AE160" i="332" a="1"/>
  <c r="AE160" i="332" s="1"/>
  <c r="AP159" i="332"/>
  <c r="AN159" i="332"/>
  <c r="AL159" i="332"/>
  <c r="AQ159" i="332" s="1"/>
  <c r="AJ159" i="332"/>
  <c r="AI159" i="332"/>
  <c r="AG159" i="332"/>
  <c r="AE159" i="332" a="1"/>
  <c r="AE159" i="332" s="1"/>
  <c r="AP158" i="332"/>
  <c r="AN158" i="332"/>
  <c r="AL158" i="332"/>
  <c r="AM158" i="332" s="1"/>
  <c r="AJ158" i="332"/>
  <c r="AI158" i="332"/>
  <c r="AG158" i="332"/>
  <c r="AE158" i="332" a="1"/>
  <c r="AE158" i="332" s="1"/>
  <c r="AP157" i="332"/>
  <c r="AN157" i="332"/>
  <c r="AL157" i="332"/>
  <c r="AQ157" i="332" s="1"/>
  <c r="AJ157" i="332"/>
  <c r="AI157" i="332"/>
  <c r="AG157" i="332"/>
  <c r="AE157" i="332" a="1"/>
  <c r="AE157" i="332" s="1"/>
  <c r="AP156" i="332"/>
  <c r="AN156" i="332"/>
  <c r="AL156" i="332"/>
  <c r="AQ156" i="332" s="1"/>
  <c r="AJ156" i="332"/>
  <c r="AI156" i="332"/>
  <c r="AG156" i="332"/>
  <c r="AE156" i="332" a="1"/>
  <c r="AE156" i="332" s="1"/>
  <c r="AP155" i="332"/>
  <c r="AN155" i="332"/>
  <c r="AL155" i="332"/>
  <c r="AM155" i="332" s="1"/>
  <c r="AJ155" i="332"/>
  <c r="AI155" i="332"/>
  <c r="AG155" i="332"/>
  <c r="AE155" i="332" a="1"/>
  <c r="AE155" i="332" s="1"/>
  <c r="AP154" i="332"/>
  <c r="AN154" i="332"/>
  <c r="AL154" i="332"/>
  <c r="AJ154" i="332"/>
  <c r="AI154" i="332"/>
  <c r="AG154" i="332"/>
  <c r="AE154" i="332" a="1"/>
  <c r="AE154" i="332" s="1"/>
  <c r="AP153" i="332"/>
  <c r="AN153" i="332"/>
  <c r="AL153" i="332"/>
  <c r="AM153" i="332" s="1"/>
  <c r="AJ153" i="332"/>
  <c r="AI153" i="332"/>
  <c r="AG153" i="332"/>
  <c r="AE153" i="332" a="1"/>
  <c r="AE153" i="332" s="1"/>
  <c r="AP152" i="332"/>
  <c r="AN152" i="332"/>
  <c r="AL152" i="332"/>
  <c r="AQ152" i="332" s="1"/>
  <c r="AJ152" i="332"/>
  <c r="AI152" i="332"/>
  <c r="AG152" i="332"/>
  <c r="AE152" i="332" a="1"/>
  <c r="AE152" i="332" s="1"/>
  <c r="AP151" i="332"/>
  <c r="AN151" i="332"/>
  <c r="AL151" i="332"/>
  <c r="AQ151" i="332" s="1"/>
  <c r="AJ151" i="332"/>
  <c r="AI151" i="332"/>
  <c r="AG151" i="332"/>
  <c r="AE151" i="332" a="1"/>
  <c r="AE151" i="332" s="1"/>
  <c r="AP150" i="332"/>
  <c r="AN150" i="332"/>
  <c r="AL150" i="332"/>
  <c r="AM150" i="332" s="1"/>
  <c r="AJ150" i="332"/>
  <c r="AI150" i="332"/>
  <c r="AG150" i="332"/>
  <c r="AE150" i="332" a="1"/>
  <c r="AE150" i="332" s="1"/>
  <c r="AP149" i="332"/>
  <c r="AN149" i="332"/>
  <c r="AL149" i="332"/>
  <c r="AQ149" i="332" s="1"/>
  <c r="AJ149" i="332"/>
  <c r="AI149" i="332"/>
  <c r="AG149" i="332"/>
  <c r="AE149" i="332" a="1"/>
  <c r="AE149" i="332" s="1"/>
  <c r="AP148" i="332"/>
  <c r="AN148" i="332"/>
  <c r="AL148" i="332"/>
  <c r="AQ148" i="332" s="1"/>
  <c r="AJ148" i="332"/>
  <c r="AI148" i="332"/>
  <c r="AG148" i="332"/>
  <c r="AE148" i="332" a="1"/>
  <c r="AE148" i="332" s="1"/>
  <c r="AP147" i="332"/>
  <c r="AN147" i="332"/>
  <c r="AL147" i="332"/>
  <c r="AM147" i="332" s="1"/>
  <c r="AJ147" i="332"/>
  <c r="AI147" i="332"/>
  <c r="AG147" i="332"/>
  <c r="AE147" i="332" a="1"/>
  <c r="AE147" i="332" s="1"/>
  <c r="AP146" i="332"/>
  <c r="AN146" i="332"/>
  <c r="AL146" i="332"/>
  <c r="AJ146" i="332"/>
  <c r="AI146" i="332"/>
  <c r="AG146" i="332"/>
  <c r="AE146" i="332" a="1"/>
  <c r="AE146" i="332" s="1"/>
  <c r="AP145" i="332"/>
  <c r="AN145" i="332"/>
  <c r="AL145" i="332"/>
  <c r="AM145" i="332" s="1"/>
  <c r="AJ145" i="332"/>
  <c r="AI145" i="332"/>
  <c r="AG145" i="332"/>
  <c r="AE145" i="332" a="1"/>
  <c r="AE145" i="332" s="1"/>
  <c r="AP144" i="332"/>
  <c r="AN144" i="332"/>
  <c r="AL144" i="332"/>
  <c r="AQ144" i="332" s="1"/>
  <c r="AJ144" i="332"/>
  <c r="AI144" i="332"/>
  <c r="AG144" i="332"/>
  <c r="AE144" i="332" a="1"/>
  <c r="AE144" i="332" s="1"/>
  <c r="AP143" i="332"/>
  <c r="AN143" i="332"/>
  <c r="AL143" i="332"/>
  <c r="AM143" i="332" s="1"/>
  <c r="AJ143" i="332"/>
  <c r="AI143" i="332"/>
  <c r="AE143" i="332" a="1"/>
  <c r="AE143" i="332" s="1"/>
  <c r="AP142" i="332"/>
  <c r="AN142" i="332"/>
  <c r="AL142" i="332"/>
  <c r="AM142" i="332" s="1"/>
  <c r="AJ142" i="332"/>
  <c r="AI142" i="332"/>
  <c r="AG142" i="332"/>
  <c r="AE142" i="332" a="1"/>
  <c r="AE142" i="332" s="1"/>
  <c r="AP141" i="332"/>
  <c r="AN141" i="332"/>
  <c r="AL141" i="332"/>
  <c r="AQ141" i="332" s="1"/>
  <c r="AJ141" i="332"/>
  <c r="AI141" i="332"/>
  <c r="AG141" i="332"/>
  <c r="AE141" i="332" a="1"/>
  <c r="AE141" i="332" s="1"/>
  <c r="AP140" i="332"/>
  <c r="AN140" i="332"/>
  <c r="AL140" i="332"/>
  <c r="AQ140" i="332" s="1"/>
  <c r="AJ140" i="332"/>
  <c r="AI140" i="332"/>
  <c r="AG140" i="332"/>
  <c r="AE140" i="332" a="1"/>
  <c r="AE140" i="332" s="1"/>
  <c r="AP139" i="332"/>
  <c r="AN139" i="332"/>
  <c r="AL139" i="332"/>
  <c r="AM139" i="332" s="1"/>
  <c r="AJ139" i="332"/>
  <c r="AI139" i="332"/>
  <c r="AG139" i="332"/>
  <c r="AE139" i="332" a="1"/>
  <c r="AE139" i="332" s="1"/>
  <c r="AP138" i="332"/>
  <c r="AN138" i="332"/>
  <c r="AL138" i="332"/>
  <c r="AJ138" i="332"/>
  <c r="AI138" i="332"/>
  <c r="AG138" i="332"/>
  <c r="AE138" i="332" a="1"/>
  <c r="AE138" i="332" s="1"/>
  <c r="AP137" i="332"/>
  <c r="AN137" i="332"/>
  <c r="AL137" i="332"/>
  <c r="AM137" i="332" s="1"/>
  <c r="AJ137" i="332"/>
  <c r="AI137" i="332"/>
  <c r="AG137" i="332"/>
  <c r="AE137" i="332" a="1"/>
  <c r="AE137" i="332" s="1"/>
  <c r="AP136" i="332"/>
  <c r="AN136" i="332"/>
  <c r="AL136" i="332"/>
  <c r="AQ136" i="332" s="1"/>
  <c r="AJ136" i="332"/>
  <c r="AI136" i="332"/>
  <c r="AG136" i="332"/>
  <c r="AE136" i="332" a="1"/>
  <c r="AE136" i="332" s="1"/>
  <c r="AP135" i="332"/>
  <c r="AN135" i="332"/>
  <c r="AL135" i="332"/>
  <c r="AQ135" i="332" s="1"/>
  <c r="AJ135" i="332"/>
  <c r="AI135" i="332"/>
  <c r="AG135" i="332"/>
  <c r="AE135" i="332" a="1"/>
  <c r="AE135" i="332" s="1"/>
  <c r="AP134" i="332"/>
  <c r="AN134" i="332"/>
  <c r="AL134" i="332"/>
  <c r="AM134" i="332" s="1"/>
  <c r="AJ134" i="332"/>
  <c r="AI134" i="332"/>
  <c r="AG134" i="332"/>
  <c r="AE134" i="332" a="1"/>
  <c r="AE134" i="332" s="1"/>
  <c r="AP133" i="332"/>
  <c r="AN133" i="332"/>
  <c r="AL133" i="332"/>
  <c r="AQ133" i="332" s="1"/>
  <c r="AJ133" i="332"/>
  <c r="AI133" i="332"/>
  <c r="AG133" i="332"/>
  <c r="AE133" i="332" a="1"/>
  <c r="AE133" i="332" s="1"/>
  <c r="AP132" i="332"/>
  <c r="AN132" i="332"/>
  <c r="AL132" i="332"/>
  <c r="AQ132" i="332" s="1"/>
  <c r="AJ132" i="332"/>
  <c r="AI132" i="332"/>
  <c r="AG132" i="332"/>
  <c r="AE132" i="332" a="1"/>
  <c r="AE132" i="332" s="1"/>
  <c r="AP131" i="332"/>
  <c r="AN131" i="332"/>
  <c r="AL131" i="332"/>
  <c r="AM131" i="332" s="1"/>
  <c r="AJ131" i="332"/>
  <c r="AI131" i="332"/>
  <c r="AE131" i="332" a="1"/>
  <c r="AE131" i="332" s="1"/>
  <c r="AP130" i="332"/>
  <c r="AN130" i="332"/>
  <c r="AL130" i="332"/>
  <c r="AJ130" i="332"/>
  <c r="AI130" i="332"/>
  <c r="AG130" i="332"/>
  <c r="AE130" i="332" a="1"/>
  <c r="AE130" i="332" s="1"/>
  <c r="AP129" i="332"/>
  <c r="AN129" i="332"/>
  <c r="AL129" i="332"/>
  <c r="AM129" i="332" s="1"/>
  <c r="AJ129" i="332"/>
  <c r="AI129" i="332"/>
  <c r="AG129" i="332"/>
  <c r="AE129" i="332" a="1"/>
  <c r="AE129" i="332" s="1"/>
  <c r="AP128" i="332"/>
  <c r="AN128" i="332"/>
  <c r="AL128" i="332"/>
  <c r="AQ128" i="332" s="1"/>
  <c r="AJ128" i="332"/>
  <c r="AI128" i="332"/>
  <c r="AG128" i="332"/>
  <c r="AE128" i="332" a="1"/>
  <c r="AE128" i="332" s="1"/>
  <c r="AP127" i="332"/>
  <c r="AN127" i="332"/>
  <c r="AL127" i="332"/>
  <c r="AM127" i="332" s="1"/>
  <c r="AJ127" i="332"/>
  <c r="AI127" i="332"/>
  <c r="AG127" i="332"/>
  <c r="AE127" i="332" a="1"/>
  <c r="AE127" i="332" s="1"/>
  <c r="AP126" i="332"/>
  <c r="AN126" i="332"/>
  <c r="AL126" i="332"/>
  <c r="AM126" i="332" s="1"/>
  <c r="AJ126" i="332"/>
  <c r="AI126" i="332"/>
  <c r="AG126" i="332"/>
  <c r="AE126" i="332" a="1"/>
  <c r="AE126" i="332" s="1"/>
  <c r="AP125" i="332"/>
  <c r="AN125" i="332"/>
  <c r="AL125" i="332"/>
  <c r="AQ125" i="332" s="1"/>
  <c r="AJ125" i="332"/>
  <c r="AI125" i="332"/>
  <c r="AG125" i="332"/>
  <c r="AE125" i="332" a="1"/>
  <c r="AE125" i="332" s="1"/>
  <c r="AP124" i="332"/>
  <c r="AN124" i="332"/>
  <c r="AL124" i="332"/>
  <c r="AQ124" i="332" s="1"/>
  <c r="AJ124" i="332"/>
  <c r="AI124" i="332"/>
  <c r="AG124" i="332"/>
  <c r="AE124" i="332" a="1"/>
  <c r="AE124" i="332" s="1"/>
  <c r="AP123" i="332"/>
  <c r="AN123" i="332"/>
  <c r="AL123" i="332"/>
  <c r="AM123" i="332" s="1"/>
  <c r="AJ123" i="332"/>
  <c r="AI123" i="332"/>
  <c r="AE123" i="332" a="1"/>
  <c r="AE123" i="332" s="1"/>
  <c r="AP122" i="332"/>
  <c r="AN122" i="332"/>
  <c r="AL122" i="332"/>
  <c r="AJ122" i="332"/>
  <c r="AI122" i="332"/>
  <c r="AG122" i="332"/>
  <c r="AE122" i="332" a="1"/>
  <c r="AE122" i="332" s="1"/>
  <c r="AP121" i="332"/>
  <c r="AN121" i="332"/>
  <c r="AL121" i="332"/>
  <c r="AM121" i="332" s="1"/>
  <c r="AJ121" i="332"/>
  <c r="AI121" i="332"/>
  <c r="AG121" i="332"/>
  <c r="AE121" i="332" a="1"/>
  <c r="AE121" i="332" s="1"/>
  <c r="AP120" i="332"/>
  <c r="AN120" i="332"/>
  <c r="AL120" i="332"/>
  <c r="AQ120" i="332" s="1"/>
  <c r="AJ120" i="332"/>
  <c r="AI120" i="332"/>
  <c r="AG120" i="332"/>
  <c r="AE120" i="332" a="1"/>
  <c r="AE120" i="332" s="1"/>
  <c r="AP119" i="332"/>
  <c r="AN119" i="332"/>
  <c r="AL119" i="332"/>
  <c r="AQ119" i="332" s="1"/>
  <c r="AJ119" i="332"/>
  <c r="AI119" i="332"/>
  <c r="AG119" i="332"/>
  <c r="AE119" i="332" a="1"/>
  <c r="AE119" i="332" s="1"/>
  <c r="AP118" i="332"/>
  <c r="AN118" i="332"/>
  <c r="AL118" i="332"/>
  <c r="AQ118" i="332" s="1"/>
  <c r="AJ118" i="332"/>
  <c r="AI118" i="332"/>
  <c r="AG118" i="332"/>
  <c r="AE118" i="332" a="1"/>
  <c r="AE118" i="332" s="1"/>
  <c r="AP117" i="332"/>
  <c r="AN117" i="332"/>
  <c r="AL117" i="332"/>
  <c r="AM117" i="332" s="1"/>
  <c r="AJ117" i="332"/>
  <c r="AI117" i="332"/>
  <c r="AG117" i="332"/>
  <c r="AE117" i="332" a="1"/>
  <c r="AE117" i="332" s="1"/>
  <c r="AP116" i="332"/>
  <c r="AN116" i="332"/>
  <c r="AL116" i="332"/>
  <c r="AQ116" i="332" s="1"/>
  <c r="AJ116" i="332"/>
  <c r="AI116" i="332"/>
  <c r="AG116" i="332"/>
  <c r="AE116" i="332" a="1"/>
  <c r="AE116" i="332" s="1"/>
  <c r="AP115" i="332"/>
  <c r="AN115" i="332"/>
  <c r="AL115" i="332"/>
  <c r="AM115" i="332" s="1"/>
  <c r="AJ115" i="332"/>
  <c r="AI115" i="332"/>
  <c r="AG115" i="332"/>
  <c r="AE115" i="332" a="1"/>
  <c r="AE115" i="332" s="1"/>
  <c r="AP114" i="332"/>
  <c r="AN114" i="332"/>
  <c r="AL114" i="332"/>
  <c r="AJ114" i="332"/>
  <c r="AI114" i="332"/>
  <c r="AG114" i="332"/>
  <c r="AE114" i="332" a="1"/>
  <c r="AE114" i="332" s="1"/>
  <c r="AP113" i="332"/>
  <c r="AN113" i="332"/>
  <c r="AL113" i="332"/>
  <c r="AM113" i="332" s="1"/>
  <c r="AJ113" i="332"/>
  <c r="AI113" i="332"/>
  <c r="AG113" i="332"/>
  <c r="AE113" i="332" a="1"/>
  <c r="AE113" i="332" s="1"/>
  <c r="AP112" i="332"/>
  <c r="AN112" i="332"/>
  <c r="AL112" i="332"/>
  <c r="AQ112" i="332" s="1"/>
  <c r="AJ112" i="332"/>
  <c r="AI112" i="332"/>
  <c r="AG112" i="332"/>
  <c r="AE112" i="332" a="1"/>
  <c r="AE112" i="332" s="1"/>
  <c r="AP111" i="332"/>
  <c r="AN111" i="332"/>
  <c r="AL111" i="332"/>
  <c r="AQ111" i="332" s="1"/>
  <c r="AJ111" i="332"/>
  <c r="AI111" i="332"/>
  <c r="AG111" i="332"/>
  <c r="AE111" i="332" a="1"/>
  <c r="AE111" i="332" s="1"/>
  <c r="AP110" i="332"/>
  <c r="AN110" i="332"/>
  <c r="AL110" i="332"/>
  <c r="AQ110" i="332" s="1"/>
  <c r="AJ110" i="332"/>
  <c r="AI110" i="332"/>
  <c r="AG110" i="332"/>
  <c r="AE110" i="332" a="1"/>
  <c r="AE110" i="332" s="1"/>
  <c r="AP109" i="332"/>
  <c r="AN109" i="332"/>
  <c r="AL109" i="332"/>
  <c r="AM109" i="332" s="1"/>
  <c r="AJ109" i="332"/>
  <c r="AI109" i="332"/>
  <c r="AG109" i="332"/>
  <c r="AE109" i="332" a="1"/>
  <c r="AE109" i="332" s="1"/>
  <c r="AP108" i="332"/>
  <c r="AN108" i="332"/>
  <c r="AL108" i="332"/>
  <c r="AQ108" i="332" s="1"/>
  <c r="AJ108" i="332"/>
  <c r="AI108" i="332"/>
  <c r="AG108" i="332"/>
  <c r="AE108" i="332" a="1"/>
  <c r="AE108" i="332" s="1"/>
  <c r="AP107" i="332"/>
  <c r="AN107" i="332"/>
  <c r="AL107" i="332"/>
  <c r="AJ107" i="332"/>
  <c r="AI107" i="332"/>
  <c r="AG107" i="332"/>
  <c r="AE107" i="332" a="1"/>
  <c r="AE107" i="332" s="1"/>
  <c r="AP106" i="332"/>
  <c r="AN106" i="332"/>
  <c r="AL106" i="332"/>
  <c r="AJ106" i="332"/>
  <c r="AI106" i="332"/>
  <c r="AG106" i="332"/>
  <c r="AE106" i="332" a="1"/>
  <c r="AE106" i="332" s="1"/>
  <c r="AP105" i="332"/>
  <c r="AN105" i="332"/>
  <c r="AL105" i="332"/>
  <c r="AM105" i="332" s="1"/>
  <c r="AJ105" i="332"/>
  <c r="AI105" i="332"/>
  <c r="AE105" i="332" a="1"/>
  <c r="AE105" i="332" s="1"/>
  <c r="AP104" i="332"/>
  <c r="AN104" i="332"/>
  <c r="AL104" i="332"/>
  <c r="AQ104" i="332" s="1"/>
  <c r="AJ104" i="332"/>
  <c r="AI104" i="332"/>
  <c r="AG104" i="332"/>
  <c r="AE104" i="332" a="1"/>
  <c r="AE104" i="332" s="1"/>
  <c r="AP103" i="332"/>
  <c r="AN103" i="332"/>
  <c r="AL103" i="332"/>
  <c r="AQ103" i="332" s="1"/>
  <c r="AJ103" i="332"/>
  <c r="AI103" i="332"/>
  <c r="AG103" i="332"/>
  <c r="AE103" i="332" a="1"/>
  <c r="AE103" i="332" s="1"/>
  <c r="AP102" i="332"/>
  <c r="AN102" i="332"/>
  <c r="AL102" i="332"/>
  <c r="AQ102" i="332" s="1"/>
  <c r="AJ102" i="332"/>
  <c r="AI102" i="332"/>
  <c r="AG102" i="332"/>
  <c r="AE102" i="332" a="1"/>
  <c r="AE102" i="332" s="1"/>
  <c r="AP101" i="332"/>
  <c r="AN101" i="332"/>
  <c r="AL101" i="332"/>
  <c r="AM101" i="332" s="1"/>
  <c r="AJ101" i="332"/>
  <c r="AI101" i="332"/>
  <c r="AG101" i="332"/>
  <c r="AE101" i="332" a="1"/>
  <c r="AE101" i="332" s="1"/>
  <c r="AP100" i="332"/>
  <c r="AN100" i="332"/>
  <c r="AL100" i="332"/>
  <c r="AQ100" i="332" s="1"/>
  <c r="AJ100" i="332"/>
  <c r="AI100" i="332"/>
  <c r="AG100" i="332"/>
  <c r="AE100" i="332" a="1"/>
  <c r="AE100" i="332" s="1"/>
  <c r="AP99" i="332"/>
  <c r="AN99" i="332"/>
  <c r="AL99" i="332"/>
  <c r="AJ99" i="332"/>
  <c r="AI99" i="332"/>
  <c r="AG99" i="332"/>
  <c r="AE99" i="332" a="1"/>
  <c r="AE99" i="332" s="1"/>
  <c r="AP98" i="332"/>
  <c r="AN98" i="332"/>
  <c r="AL98" i="332"/>
  <c r="AJ98" i="332"/>
  <c r="AI98" i="332"/>
  <c r="AG98" i="332"/>
  <c r="AE98" i="332" a="1"/>
  <c r="AE98" i="332" s="1"/>
  <c r="AP97" i="332"/>
  <c r="AN97" i="332"/>
  <c r="AL97" i="332"/>
  <c r="AM97" i="332" s="1"/>
  <c r="AJ97" i="332"/>
  <c r="AI97" i="332"/>
  <c r="AG97" i="332"/>
  <c r="AE97" i="332" a="1"/>
  <c r="AE97" i="332" s="1"/>
  <c r="AP96" i="332"/>
  <c r="AN96" i="332"/>
  <c r="AL96" i="332"/>
  <c r="AQ96" i="332" s="1"/>
  <c r="AJ96" i="332"/>
  <c r="AI96" i="332"/>
  <c r="AG96" i="332"/>
  <c r="AE96" i="332" a="1"/>
  <c r="AE96" i="332" s="1"/>
  <c r="AP95" i="332"/>
  <c r="AN95" i="332"/>
  <c r="AL95" i="332"/>
  <c r="AQ95" i="332" s="1"/>
  <c r="AJ95" i="332"/>
  <c r="AI95" i="332"/>
  <c r="AG95" i="332"/>
  <c r="AE95" i="332" a="1"/>
  <c r="AE95" i="332" s="1"/>
  <c r="AP94" i="332"/>
  <c r="AN94" i="332"/>
  <c r="AL94" i="332"/>
  <c r="AQ94" i="332" s="1"/>
  <c r="AJ94" i="332"/>
  <c r="AI94" i="332"/>
  <c r="AG94" i="332"/>
  <c r="AE94" i="332" a="1"/>
  <c r="AE94" i="332" s="1"/>
  <c r="AP93" i="332"/>
  <c r="AN93" i="332"/>
  <c r="AL93" i="332"/>
  <c r="AM93" i="332" s="1"/>
  <c r="AJ93" i="332"/>
  <c r="AI93" i="332"/>
  <c r="AG93" i="332"/>
  <c r="AE93" i="332" a="1"/>
  <c r="AE93" i="332" s="1"/>
  <c r="AP92" i="332"/>
  <c r="AN92" i="332"/>
  <c r="AL92" i="332"/>
  <c r="AQ92" i="332" s="1"/>
  <c r="AJ92" i="332"/>
  <c r="AI92" i="332"/>
  <c r="AG92" i="332"/>
  <c r="AE92" i="332" a="1"/>
  <c r="AE92" i="332" s="1"/>
  <c r="AP91" i="332"/>
  <c r="AN91" i="332"/>
  <c r="AL91" i="332"/>
  <c r="AJ91" i="332"/>
  <c r="AI91" i="332"/>
  <c r="AG91" i="332"/>
  <c r="AE91" i="332" a="1"/>
  <c r="AE91" i="332" s="1"/>
  <c r="AP90" i="332"/>
  <c r="AN90" i="332"/>
  <c r="AL90" i="332"/>
  <c r="AJ90" i="332"/>
  <c r="AI90" i="332"/>
  <c r="AG90" i="332"/>
  <c r="AE90" i="332" a="1"/>
  <c r="AE90" i="332" s="1"/>
  <c r="AP89" i="332"/>
  <c r="AN89" i="332"/>
  <c r="AL89" i="332"/>
  <c r="AM89" i="332" s="1"/>
  <c r="AJ89" i="332"/>
  <c r="AI89" i="332"/>
  <c r="AG89" i="332"/>
  <c r="AE89" i="332" a="1"/>
  <c r="AE89" i="332" s="1"/>
  <c r="AP88" i="332"/>
  <c r="AN88" i="332"/>
  <c r="AL88" i="332"/>
  <c r="AQ88" i="332" s="1"/>
  <c r="AJ88" i="332"/>
  <c r="AI88" i="332"/>
  <c r="AG88" i="332"/>
  <c r="AE88" i="332" a="1"/>
  <c r="AE88" i="332" s="1"/>
  <c r="AP87" i="332"/>
  <c r="AN87" i="332"/>
  <c r="AL87" i="332"/>
  <c r="AQ87" i="332" s="1"/>
  <c r="AJ87" i="332"/>
  <c r="AI87" i="332"/>
  <c r="AG87" i="332"/>
  <c r="AE87" i="332" a="1"/>
  <c r="AE87" i="332" s="1"/>
  <c r="AP86" i="332"/>
  <c r="AN86" i="332"/>
  <c r="AL86" i="332"/>
  <c r="AQ86" i="332" s="1"/>
  <c r="AJ86" i="332"/>
  <c r="AI86" i="332"/>
  <c r="AG86" i="332"/>
  <c r="AE86" i="332" a="1"/>
  <c r="AE86" i="332" s="1"/>
  <c r="AP85" i="332"/>
  <c r="AN85" i="332"/>
  <c r="AL85" i="332"/>
  <c r="AM85" i="332" s="1"/>
  <c r="AJ85" i="332"/>
  <c r="AI85" i="332"/>
  <c r="AG85" i="332"/>
  <c r="AE85" i="332" a="1"/>
  <c r="AE85" i="332" s="1"/>
  <c r="AP84" i="332"/>
  <c r="AN84" i="332"/>
  <c r="AL84" i="332"/>
  <c r="AQ84" i="332" s="1"/>
  <c r="AJ84" i="332"/>
  <c r="AI84" i="332"/>
  <c r="AG84" i="332"/>
  <c r="AE84" i="332" a="1"/>
  <c r="AE84" i="332" s="1"/>
  <c r="AP83" i="332"/>
  <c r="AN83" i="332"/>
  <c r="AL83" i="332"/>
  <c r="AJ83" i="332"/>
  <c r="AI83" i="332"/>
  <c r="AG83" i="332"/>
  <c r="AE83" i="332" a="1"/>
  <c r="AE83" i="332" s="1"/>
  <c r="AP82" i="332"/>
  <c r="AN82" i="332"/>
  <c r="AL82" i="332"/>
  <c r="AJ82" i="332"/>
  <c r="AI82" i="332"/>
  <c r="AG82" i="332"/>
  <c r="AE82" i="332" a="1"/>
  <c r="AE82" i="332" s="1"/>
  <c r="AP81" i="332"/>
  <c r="AN81" i="332"/>
  <c r="AL81" i="332"/>
  <c r="AJ81" i="332"/>
  <c r="AI81" i="332"/>
  <c r="AG81" i="332"/>
  <c r="AE81" i="332" a="1"/>
  <c r="AE81" i="332" s="1"/>
  <c r="AP80" i="332"/>
  <c r="AN80" i="332"/>
  <c r="AL80" i="332"/>
  <c r="AQ80" i="332" s="1"/>
  <c r="AJ80" i="332"/>
  <c r="AI80" i="332"/>
  <c r="AG80" i="332"/>
  <c r="AE80" i="332" a="1"/>
  <c r="AE80" i="332" s="1"/>
  <c r="AP79" i="332"/>
  <c r="AN79" i="332"/>
  <c r="AL79" i="332"/>
  <c r="AM79" i="332" s="1"/>
  <c r="AJ79" i="332"/>
  <c r="AI79" i="332"/>
  <c r="AG79" i="332"/>
  <c r="AE79" i="332" a="1"/>
  <c r="AE79" i="332" s="1"/>
  <c r="AP78" i="332"/>
  <c r="AN78" i="332"/>
  <c r="AL78" i="332"/>
  <c r="AQ78" i="332" s="1"/>
  <c r="AJ78" i="332"/>
  <c r="AI78" i="332"/>
  <c r="AG78" i="332"/>
  <c r="AE78" i="332" a="1"/>
  <c r="AE78" i="332" s="1"/>
  <c r="AP77" i="332"/>
  <c r="AN77" i="332"/>
  <c r="AL77" i="332"/>
  <c r="AM77" i="332" s="1"/>
  <c r="AJ77" i="332"/>
  <c r="AI77" i="332"/>
  <c r="AG77" i="332"/>
  <c r="AE77" i="332" a="1"/>
  <c r="AE77" i="332" s="1"/>
  <c r="AP76" i="332"/>
  <c r="AN76" i="332"/>
  <c r="AL76" i="332"/>
  <c r="AQ76" i="332" s="1"/>
  <c r="AJ76" i="332"/>
  <c r="AI76" i="332"/>
  <c r="AG76" i="332"/>
  <c r="AE76" i="332" a="1"/>
  <c r="AE76" i="332" s="1"/>
  <c r="AP75" i="332"/>
  <c r="AN75" i="332"/>
  <c r="AL75" i="332"/>
  <c r="AM75" i="332" s="1"/>
  <c r="AJ75" i="332"/>
  <c r="AI75" i="332"/>
  <c r="AG75" i="332"/>
  <c r="AE75" i="332" a="1"/>
  <c r="AE75" i="332" s="1"/>
  <c r="AP74" i="332"/>
  <c r="AN74" i="332"/>
  <c r="AL74" i="332"/>
  <c r="AJ74" i="332"/>
  <c r="AI74" i="332"/>
  <c r="AG74" i="332"/>
  <c r="AE74" i="332" a="1"/>
  <c r="AE74" i="332" s="1"/>
  <c r="AP73" i="332"/>
  <c r="AN73" i="332"/>
  <c r="AL73" i="332"/>
  <c r="AJ73" i="332"/>
  <c r="AI73" i="332"/>
  <c r="AG73" i="332"/>
  <c r="AE73" i="332" a="1"/>
  <c r="AE73" i="332" s="1"/>
  <c r="AP72" i="332"/>
  <c r="AN72" i="332"/>
  <c r="AL72" i="332"/>
  <c r="AQ72" i="332" s="1"/>
  <c r="AJ72" i="332"/>
  <c r="AI72" i="332"/>
  <c r="AG72" i="332"/>
  <c r="AE72" i="332" a="1"/>
  <c r="AE72" i="332" s="1"/>
  <c r="AP71" i="332"/>
  <c r="AN71" i="332"/>
  <c r="AL71" i="332"/>
  <c r="AQ71" i="332" s="1"/>
  <c r="AJ71" i="332"/>
  <c r="AI71" i="332"/>
  <c r="AG71" i="332"/>
  <c r="AE71" i="332" a="1"/>
  <c r="AE71" i="332" s="1"/>
  <c r="AP70" i="332"/>
  <c r="AN70" i="332"/>
  <c r="AL70" i="332"/>
  <c r="AM70" i="332" s="1"/>
  <c r="AJ70" i="332"/>
  <c r="AI70" i="332"/>
  <c r="AG70" i="332"/>
  <c r="AE70" i="332" a="1"/>
  <c r="AE70" i="332" s="1"/>
  <c r="AP69" i="332"/>
  <c r="AN69" i="332"/>
  <c r="AL69" i="332"/>
  <c r="AM69" i="332" s="1"/>
  <c r="AJ69" i="332"/>
  <c r="AI69" i="332"/>
  <c r="AG69" i="332"/>
  <c r="AE69" i="332" a="1"/>
  <c r="AE69" i="332" s="1"/>
  <c r="AP68" i="332"/>
  <c r="AN68" i="332"/>
  <c r="AL68" i="332"/>
  <c r="AQ68" i="332" s="1"/>
  <c r="AJ68" i="332"/>
  <c r="AI68" i="332"/>
  <c r="AG68" i="332"/>
  <c r="AE68" i="332" a="1"/>
  <c r="AE68" i="332" s="1"/>
  <c r="AP67" i="332"/>
  <c r="AN67" i="332"/>
  <c r="AL67" i="332"/>
  <c r="AQ67" i="332" s="1"/>
  <c r="AJ67" i="332"/>
  <c r="AI67" i="332"/>
  <c r="AG67" i="332"/>
  <c r="AE67" i="332" a="1"/>
  <c r="AE67" i="332" s="1"/>
  <c r="AP66" i="332"/>
  <c r="AN66" i="332"/>
  <c r="AL66" i="332"/>
  <c r="AM66" i="332" s="1"/>
  <c r="AJ66" i="332"/>
  <c r="AI66" i="332"/>
  <c r="AG66" i="332"/>
  <c r="AE66" i="332" a="1"/>
  <c r="AE66" i="332" s="1"/>
  <c r="AP65" i="332"/>
  <c r="AN65" i="332"/>
  <c r="AL65" i="332"/>
  <c r="AQ65" i="332" s="1"/>
  <c r="AJ65" i="332"/>
  <c r="AI65" i="332"/>
  <c r="AG65" i="332"/>
  <c r="AE65" i="332" a="1"/>
  <c r="AE65" i="332" s="1"/>
  <c r="AP64" i="332"/>
  <c r="AN64" i="332"/>
  <c r="AL64" i="332"/>
  <c r="AM64" i="332" s="1"/>
  <c r="AJ64" i="332"/>
  <c r="AI64" i="332"/>
  <c r="AG64" i="332"/>
  <c r="AE64" i="332" a="1"/>
  <c r="AE64" i="332" s="1"/>
  <c r="AP63" i="332"/>
  <c r="AN63" i="332"/>
  <c r="AL63" i="332"/>
  <c r="AQ63" i="332" s="1"/>
  <c r="AJ63" i="332"/>
  <c r="AI63" i="332"/>
  <c r="AG63" i="332"/>
  <c r="AE63" i="332" a="1"/>
  <c r="AE63" i="332" s="1"/>
  <c r="AP62" i="332"/>
  <c r="AN62" i="332"/>
  <c r="AL62" i="332"/>
  <c r="AM62" i="332" s="1"/>
  <c r="AJ62" i="332"/>
  <c r="AI62" i="332"/>
  <c r="AG62" i="332"/>
  <c r="AE62" i="332" a="1"/>
  <c r="AE62" i="332" s="1"/>
  <c r="AP61" i="332"/>
  <c r="AN61" i="332"/>
  <c r="AL61" i="332"/>
  <c r="AQ61" i="332" s="1"/>
  <c r="AJ61" i="332"/>
  <c r="AI61" i="332"/>
  <c r="AG61" i="332"/>
  <c r="AE61" i="332" a="1"/>
  <c r="AE61" i="332" s="1"/>
  <c r="AP60" i="332"/>
  <c r="AN60" i="332"/>
  <c r="AL60" i="332"/>
  <c r="AQ60" i="332" s="1"/>
  <c r="AJ60" i="332"/>
  <c r="AI60" i="332"/>
  <c r="AG60" i="332"/>
  <c r="AE60" i="332" a="1"/>
  <c r="AE60" i="332" s="1"/>
  <c r="AP59" i="332"/>
  <c r="AN59" i="332"/>
  <c r="AL59" i="332"/>
  <c r="AQ59" i="332" s="1"/>
  <c r="AJ59" i="332"/>
  <c r="AI59" i="332"/>
  <c r="AG59" i="332"/>
  <c r="AE59" i="332" a="1"/>
  <c r="AE59" i="332" s="1"/>
  <c r="AP58" i="332"/>
  <c r="AN58" i="332"/>
  <c r="AL58" i="332"/>
  <c r="AM58" i="332" s="1"/>
  <c r="AJ58" i="332"/>
  <c r="AI58" i="332"/>
  <c r="AG58" i="332"/>
  <c r="AE58" i="332" a="1"/>
  <c r="AE58" i="332" s="1"/>
  <c r="AP57" i="332"/>
  <c r="AN57" i="332"/>
  <c r="AL57" i="332"/>
  <c r="AQ57" i="332" s="1"/>
  <c r="AJ57" i="332"/>
  <c r="AI57" i="332"/>
  <c r="AG57" i="332"/>
  <c r="AE57" i="332" a="1"/>
  <c r="AE57" i="332" s="1"/>
  <c r="AP56" i="332"/>
  <c r="AN56" i="332"/>
  <c r="AL56" i="332"/>
  <c r="AM56" i="332" s="1"/>
  <c r="AJ56" i="332"/>
  <c r="AI56" i="332"/>
  <c r="AG56" i="332"/>
  <c r="AE56" i="332" a="1"/>
  <c r="AE56" i="332" s="1"/>
  <c r="AP55" i="332"/>
  <c r="AN55" i="332"/>
  <c r="AL55" i="332"/>
  <c r="AQ55" i="332" s="1"/>
  <c r="AJ55" i="332"/>
  <c r="AI55" i="332"/>
  <c r="AG55" i="332"/>
  <c r="AE55" i="332" a="1"/>
  <c r="AE55" i="332" s="1"/>
  <c r="AP54" i="332"/>
  <c r="AN54" i="332"/>
  <c r="AL54" i="332"/>
  <c r="AM54" i="332" s="1"/>
  <c r="AJ54" i="332"/>
  <c r="AI54" i="332"/>
  <c r="AG54" i="332"/>
  <c r="AE54" i="332" a="1"/>
  <c r="AE54" i="332" s="1"/>
  <c r="AP53" i="332"/>
  <c r="AN53" i="332"/>
  <c r="AL53" i="332"/>
  <c r="AM53" i="332" s="1"/>
  <c r="AJ53" i="332"/>
  <c r="AI53" i="332"/>
  <c r="AE53" i="332" a="1"/>
  <c r="AE53" i="332" s="1"/>
  <c r="AP52" i="332"/>
  <c r="AN52" i="332"/>
  <c r="AL52" i="332"/>
  <c r="AQ52" i="332" s="1"/>
  <c r="AJ52" i="332"/>
  <c r="AI52" i="332"/>
  <c r="AG52" i="332"/>
  <c r="AE52" i="332" a="1"/>
  <c r="AE52" i="332" s="1"/>
  <c r="AP51" i="332"/>
  <c r="AN51" i="332"/>
  <c r="AL51" i="332"/>
  <c r="AQ51" i="332" s="1"/>
  <c r="AJ51" i="332"/>
  <c r="AI51" i="332"/>
  <c r="AG51" i="332"/>
  <c r="AE51" i="332" a="1"/>
  <c r="AE51" i="332" s="1"/>
  <c r="AP50" i="332"/>
  <c r="AN50" i="332"/>
  <c r="AL50" i="332"/>
  <c r="AM50" i="332" s="1"/>
  <c r="AJ50" i="332"/>
  <c r="AI50" i="332"/>
  <c r="AG50" i="332"/>
  <c r="AE50" i="332" a="1"/>
  <c r="AE50" i="332" s="1"/>
  <c r="AP49" i="332"/>
  <c r="AN49" i="332"/>
  <c r="AL49" i="332"/>
  <c r="AQ49" i="332" s="1"/>
  <c r="AJ49" i="332"/>
  <c r="AI49" i="332"/>
  <c r="AE49" i="332" a="1"/>
  <c r="AE49" i="332" s="1"/>
  <c r="AP48" i="332"/>
  <c r="AN48" i="332"/>
  <c r="AL48" i="332"/>
  <c r="AM48" i="332" s="1"/>
  <c r="AJ48" i="332"/>
  <c r="AI48" i="332"/>
  <c r="AG48" i="332"/>
  <c r="AE48" i="332" a="1"/>
  <c r="AE48" i="332" s="1"/>
  <c r="AP47" i="332"/>
  <c r="AN47" i="332"/>
  <c r="AL47" i="332"/>
  <c r="AQ47" i="332" s="1"/>
  <c r="AJ47" i="332"/>
  <c r="AI47" i="332"/>
  <c r="AG47" i="332"/>
  <c r="AE47" i="332" a="1"/>
  <c r="AE47" i="332" s="1"/>
  <c r="AP46" i="332"/>
  <c r="AN46" i="332"/>
  <c r="AL46" i="332"/>
  <c r="AM46" i="332" s="1"/>
  <c r="AJ46" i="332"/>
  <c r="AI46" i="332"/>
  <c r="AG46" i="332"/>
  <c r="AE46" i="332" a="1"/>
  <c r="AE46" i="332" s="1"/>
  <c r="AP45" i="332"/>
  <c r="AN45" i="332"/>
  <c r="AL45" i="332"/>
  <c r="AM45" i="332" s="1"/>
  <c r="AJ45" i="332"/>
  <c r="AI45" i="332"/>
  <c r="AG45" i="332"/>
  <c r="AE45" i="332" a="1"/>
  <c r="AE45" i="332" s="1"/>
  <c r="AP44" i="332"/>
  <c r="AN44" i="332"/>
  <c r="AL44" i="332"/>
  <c r="AQ44" i="332" s="1"/>
  <c r="AJ44" i="332"/>
  <c r="AI44" i="332"/>
  <c r="AG44" i="332"/>
  <c r="AE44" i="332" a="1"/>
  <c r="AE44" i="332" s="1"/>
  <c r="AP43" i="332"/>
  <c r="AN43" i="332"/>
  <c r="AL43" i="332"/>
  <c r="AQ43" i="332" s="1"/>
  <c r="AJ43" i="332"/>
  <c r="AI43" i="332"/>
  <c r="AG43" i="332"/>
  <c r="AE43" i="332" a="1"/>
  <c r="AE43" i="332" s="1"/>
  <c r="AP42" i="332"/>
  <c r="AN42" i="332"/>
  <c r="AL42" i="332"/>
  <c r="AM42" i="332" s="1"/>
  <c r="AJ42" i="332"/>
  <c r="AI42" i="332"/>
  <c r="AG42" i="332"/>
  <c r="AE42" i="332" a="1"/>
  <c r="AE42" i="332" s="1"/>
  <c r="AP41" i="332"/>
  <c r="AN41" i="332"/>
  <c r="AL41" i="332"/>
  <c r="AQ41" i="332" s="1"/>
  <c r="AJ41" i="332"/>
  <c r="AI41" i="332"/>
  <c r="AG41" i="332"/>
  <c r="AE41" i="332" a="1"/>
  <c r="AE41" i="332" s="1"/>
  <c r="AP40" i="332"/>
  <c r="AN40" i="332"/>
  <c r="AL40" i="332"/>
  <c r="AQ40" i="332" s="1"/>
  <c r="AJ40" i="332"/>
  <c r="AI40" i="332"/>
  <c r="AG40" i="332"/>
  <c r="AE40" i="332" a="1"/>
  <c r="AE40" i="332" s="1"/>
  <c r="AP39" i="332"/>
  <c r="AN39" i="332"/>
  <c r="AL39" i="332"/>
  <c r="AQ39" i="332" s="1"/>
  <c r="AJ39" i="332"/>
  <c r="AI39" i="332"/>
  <c r="AG39" i="332"/>
  <c r="AE39" i="332" a="1"/>
  <c r="AE39" i="332" s="1"/>
  <c r="AP38" i="332"/>
  <c r="AN38" i="332"/>
  <c r="AL38" i="332"/>
  <c r="AM38" i="332" s="1"/>
  <c r="AJ38" i="332"/>
  <c r="AI38" i="332"/>
  <c r="AG38" i="332"/>
  <c r="AE38" i="332" a="1"/>
  <c r="AE38" i="332" s="1"/>
  <c r="AP37" i="332"/>
  <c r="AN37" i="332"/>
  <c r="AL37" i="332"/>
  <c r="AM37" i="332" s="1"/>
  <c r="AJ37" i="332"/>
  <c r="AI37" i="332"/>
  <c r="AG37" i="332"/>
  <c r="AE37" i="332" a="1"/>
  <c r="AE37" i="332" s="1"/>
  <c r="AP36" i="332"/>
  <c r="AN36" i="332"/>
  <c r="AL36" i="332"/>
  <c r="AQ36" i="332" s="1"/>
  <c r="AJ36" i="332"/>
  <c r="AI36" i="332"/>
  <c r="AG36" i="332"/>
  <c r="AE36" i="332" a="1"/>
  <c r="AE36" i="332" s="1"/>
  <c r="AP35" i="332"/>
  <c r="AN35" i="332"/>
  <c r="AL35" i="332"/>
  <c r="AQ35" i="332" s="1"/>
  <c r="AJ35" i="332"/>
  <c r="AI35" i="332"/>
  <c r="AG35" i="332"/>
  <c r="AE35" i="332" a="1"/>
  <c r="AE35" i="332" s="1"/>
  <c r="AP34" i="332"/>
  <c r="AN34" i="332"/>
  <c r="AL34" i="332"/>
  <c r="AM34" i="332" s="1"/>
  <c r="AJ34" i="332"/>
  <c r="AI34" i="332"/>
  <c r="AG34" i="332"/>
  <c r="AE34" i="332" a="1"/>
  <c r="AE34" i="332" s="1"/>
  <c r="AP33" i="332"/>
  <c r="AN33" i="332"/>
  <c r="AL33" i="332"/>
  <c r="AQ33" i="332" s="1"/>
  <c r="AJ33" i="332"/>
  <c r="AI33" i="332"/>
  <c r="AG33" i="332"/>
  <c r="AE33" i="332" a="1"/>
  <c r="AE33" i="332" s="1"/>
  <c r="AP32" i="332"/>
  <c r="AN32" i="332"/>
  <c r="AL32" i="332"/>
  <c r="AM32" i="332" s="1"/>
  <c r="AJ32" i="332"/>
  <c r="AI32" i="332"/>
  <c r="AG32" i="332"/>
  <c r="AE32" i="332" a="1"/>
  <c r="AE32" i="332" s="1"/>
  <c r="AP31" i="332"/>
  <c r="AN31" i="332"/>
  <c r="AL31" i="332"/>
  <c r="AM31" i="332" s="1"/>
  <c r="AJ31" i="332"/>
  <c r="AI31" i="332"/>
  <c r="AG31" i="332"/>
  <c r="AE31" i="332" a="1"/>
  <c r="AE31" i="332" s="1"/>
  <c r="AP30" i="332"/>
  <c r="AN30" i="332"/>
  <c r="AL30" i="332"/>
  <c r="AM30" i="332" s="1"/>
  <c r="AJ30" i="332"/>
  <c r="AI30" i="332"/>
  <c r="AG30" i="332"/>
  <c r="AE30" i="332" a="1"/>
  <c r="AE30" i="332" s="1"/>
  <c r="AP29" i="332"/>
  <c r="AN29" i="332"/>
  <c r="AL29" i="332"/>
  <c r="AQ29" i="332" s="1"/>
  <c r="AJ29" i="332"/>
  <c r="AI29" i="332"/>
  <c r="AG29" i="332"/>
  <c r="AE29" i="332" a="1"/>
  <c r="AE29" i="332" s="1"/>
  <c r="AP28" i="332"/>
  <c r="AN28" i="332"/>
  <c r="AL28" i="332"/>
  <c r="AQ28" i="332" s="1"/>
  <c r="AJ28" i="332"/>
  <c r="AI28" i="332"/>
  <c r="AG28" i="332"/>
  <c r="AE28" i="332" a="1"/>
  <c r="AE28" i="332" s="1"/>
  <c r="AP27" i="332"/>
  <c r="AN27" i="332"/>
  <c r="AL27" i="332"/>
  <c r="AQ27" i="332" s="1"/>
  <c r="AJ27" i="332"/>
  <c r="AI27" i="332"/>
  <c r="AG27" i="332"/>
  <c r="AE27" i="332" a="1"/>
  <c r="AE27" i="332" s="1"/>
  <c r="AP26" i="332"/>
  <c r="AN26" i="332"/>
  <c r="AL26" i="332"/>
  <c r="AM26" i="332" s="1"/>
  <c r="AJ26" i="332"/>
  <c r="AI26" i="332"/>
  <c r="AG26" i="332"/>
  <c r="AE26" i="332" a="1"/>
  <c r="AE26" i="332" s="1"/>
  <c r="AP25" i="332"/>
  <c r="AN25" i="332"/>
  <c r="AL25" i="332"/>
  <c r="AQ25" i="332" s="1"/>
  <c r="AJ25" i="332"/>
  <c r="AI25" i="332"/>
  <c r="AG25" i="332"/>
  <c r="AE25" i="332" a="1"/>
  <c r="AE25" i="332" s="1"/>
  <c r="AP24" i="332"/>
  <c r="AN24" i="332"/>
  <c r="AL24" i="332"/>
  <c r="AQ24" i="332" s="1"/>
  <c r="AJ24" i="332"/>
  <c r="AI24" i="332"/>
  <c r="AG24" i="332"/>
  <c r="AE24" i="332" a="1"/>
  <c r="AE24" i="332" s="1"/>
  <c r="AP23" i="332"/>
  <c r="AN23" i="332"/>
  <c r="AL23" i="332"/>
  <c r="AQ23" i="332" s="1"/>
  <c r="AJ23" i="332"/>
  <c r="AI23" i="332"/>
  <c r="AG23" i="332"/>
  <c r="AE23" i="332" a="1"/>
  <c r="AE23" i="332" s="1"/>
  <c r="AP22" i="332"/>
  <c r="AN22" i="332"/>
  <c r="AL22" i="332"/>
  <c r="AM22" i="332" s="1"/>
  <c r="AJ22" i="332"/>
  <c r="AI22" i="332"/>
  <c r="AG22" i="332"/>
  <c r="AE22" i="332" a="1"/>
  <c r="AE22" i="332" s="1"/>
  <c r="AP21" i="332"/>
  <c r="AN21" i="332"/>
  <c r="AL21" i="332"/>
  <c r="AM21" i="332" s="1"/>
  <c r="AJ21" i="332"/>
  <c r="AI21" i="332"/>
  <c r="AG21" i="332"/>
  <c r="AE21" i="332" a="1"/>
  <c r="AE21" i="332" s="1"/>
  <c r="AP20" i="332"/>
  <c r="AN20" i="332"/>
  <c r="AL20" i="332"/>
  <c r="AQ20" i="332" s="1"/>
  <c r="AJ20" i="332"/>
  <c r="AI20" i="332"/>
  <c r="AG20" i="332"/>
  <c r="AE20" i="332" a="1"/>
  <c r="AE20" i="332" s="1"/>
  <c r="AP19" i="332"/>
  <c r="AN19" i="332"/>
  <c r="AL19" i="332"/>
  <c r="AQ19" i="332" s="1"/>
  <c r="AJ19" i="332"/>
  <c r="AI19" i="332"/>
  <c r="AG19" i="332"/>
  <c r="AE19" i="332" a="1"/>
  <c r="AE19" i="332" s="1"/>
  <c r="AP18" i="332"/>
  <c r="AN18" i="332"/>
  <c r="AL18" i="332"/>
  <c r="AM18" i="332" s="1"/>
  <c r="AJ18" i="332"/>
  <c r="AI18" i="332"/>
  <c r="AG18" i="332"/>
  <c r="AE18" i="332" a="1"/>
  <c r="AE18" i="332" s="1"/>
  <c r="AP17" i="332"/>
  <c r="AN17" i="332"/>
  <c r="AL17" i="332"/>
  <c r="AQ17" i="332" s="1"/>
  <c r="AJ17" i="332"/>
  <c r="AI17" i="332"/>
  <c r="AG17" i="332"/>
  <c r="AE17" i="332" a="1"/>
  <c r="AE17" i="332" s="1"/>
  <c r="AP16" i="332"/>
  <c r="AN16" i="332"/>
  <c r="AL16" i="332"/>
  <c r="AQ16" i="332" s="1"/>
  <c r="AJ16" i="332"/>
  <c r="AI16" i="332"/>
  <c r="AG16" i="332"/>
  <c r="AE16" i="332" a="1"/>
  <c r="AE16" i="332" s="1"/>
  <c r="AP15" i="332"/>
  <c r="AN15" i="332"/>
  <c r="AL15" i="332"/>
  <c r="AM15" i="332" s="1"/>
  <c r="AJ15" i="332"/>
  <c r="AI15" i="332"/>
  <c r="AE15" i="332" a="1"/>
  <c r="AE15" i="332" s="1"/>
  <c r="AP14" i="332"/>
  <c r="AN14" i="332"/>
  <c r="AL14" i="332"/>
  <c r="AM14" i="332" s="1"/>
  <c r="AJ14" i="332"/>
  <c r="AI14" i="332"/>
  <c r="AG14" i="332"/>
  <c r="AE14" i="332" a="1"/>
  <c r="AE14" i="332" s="1"/>
  <c r="AP13" i="332"/>
  <c r="AN13" i="332"/>
  <c r="AL13" i="332"/>
  <c r="AQ13" i="332" s="1"/>
  <c r="AJ13" i="332"/>
  <c r="AI13" i="332"/>
  <c r="AG13" i="332"/>
  <c r="AE13" i="332" a="1"/>
  <c r="AE13" i="332" s="1"/>
  <c r="AP12" i="332"/>
  <c r="AN12" i="332"/>
  <c r="AL12" i="332"/>
  <c r="AQ12" i="332" s="1"/>
  <c r="AJ12" i="332"/>
  <c r="AI12" i="332"/>
  <c r="AG12" i="332"/>
  <c r="AE12" i="332" a="1"/>
  <c r="AE12" i="332" s="1"/>
  <c r="AP11" i="332"/>
  <c r="AN11" i="332"/>
  <c r="AL11" i="332"/>
  <c r="AQ11" i="332" s="1"/>
  <c r="AJ11" i="332"/>
  <c r="AI11" i="332"/>
  <c r="AG11" i="332"/>
  <c r="AE11" i="332" a="1"/>
  <c r="AE11" i="332" s="1"/>
  <c r="C23" i="348" s="1"/>
  <c r="L23" i="348" s="1"/>
  <c r="AP10" i="332"/>
  <c r="AN10" i="332"/>
  <c r="AL10" i="332"/>
  <c r="AM10" i="332" s="1"/>
  <c r="AJ10" i="332"/>
  <c r="AI10" i="332"/>
  <c r="AG10" i="332"/>
  <c r="AE10" i="332" a="1"/>
  <c r="AE10" i="332" s="1"/>
  <c r="AP9" i="332"/>
  <c r="AN9" i="332"/>
  <c r="AL9" i="332"/>
  <c r="AQ9" i="332" s="1"/>
  <c r="AJ9" i="332"/>
  <c r="AI9" i="332"/>
  <c r="AG9" i="332"/>
  <c r="AE9" i="332" a="1"/>
  <c r="AE9" i="332" s="1"/>
  <c r="C22" i="348" s="1"/>
  <c r="L22" i="348" s="1"/>
  <c r="AP8" i="332"/>
  <c r="AN8" i="332"/>
  <c r="AL8" i="332"/>
  <c r="AQ8" i="332" s="1"/>
  <c r="AJ8" i="332"/>
  <c r="AI8" i="332"/>
  <c r="AG8" i="332"/>
  <c r="AE8" i="332" a="1"/>
  <c r="AE8" i="332" s="1"/>
  <c r="C24" i="340" s="1"/>
  <c r="D24" i="340" s="1"/>
  <c r="AP7" i="332"/>
  <c r="AN7" i="332"/>
  <c r="AL7" i="332"/>
  <c r="AQ7" i="332" s="1"/>
  <c r="AJ7" i="332"/>
  <c r="AI7" i="332"/>
  <c r="AG7" i="332"/>
  <c r="AE7" i="332" a="1"/>
  <c r="AE7" i="332" s="1"/>
  <c r="C24" i="339" s="1"/>
  <c r="D24" i="339" s="1"/>
  <c r="AP6" i="332"/>
  <c r="AN6" i="332"/>
  <c r="AL6" i="332"/>
  <c r="AM6" i="332" s="1"/>
  <c r="AJ6" i="332"/>
  <c r="AI6" i="332"/>
  <c r="AG6" i="332"/>
  <c r="AE6" i="332" a="1"/>
  <c r="AE6" i="332" s="1"/>
  <c r="C23" i="340" s="1"/>
  <c r="D23" i="340" s="1"/>
  <c r="AP5" i="332"/>
  <c r="AN5" i="332"/>
  <c r="AL5" i="332"/>
  <c r="AQ5" i="332" s="1"/>
  <c r="AJ5" i="332"/>
  <c r="AI5" i="332"/>
  <c r="AG5" i="332"/>
  <c r="AE5" i="332" a="1"/>
  <c r="AE5" i="332" s="1"/>
  <c r="C23" i="339" s="1"/>
  <c r="D23" i="339" s="1"/>
  <c r="AP4" i="332"/>
  <c r="AN4" i="332"/>
  <c r="AL4" i="332"/>
  <c r="AQ4" i="332" s="1"/>
  <c r="AJ4" i="332"/>
  <c r="AI4" i="332"/>
  <c r="AE4" i="332" a="1"/>
  <c r="AE4" i="332" s="1"/>
  <c r="B2" i="332"/>
  <c r="C2" i="332" s="1"/>
  <c r="D2" i="332" s="1"/>
  <c r="E2" i="332" s="1"/>
  <c r="F2" i="332" s="1"/>
  <c r="G2" i="332" s="1"/>
  <c r="H2" i="332" s="1"/>
  <c r="I2" i="332" s="1"/>
  <c r="J2" i="332" s="1"/>
  <c r="K2" i="332" s="1"/>
  <c r="L2" i="332" s="1"/>
  <c r="M2" i="332" s="1"/>
  <c r="N2" i="332" s="1"/>
  <c r="O2" i="332" s="1"/>
  <c r="P2" i="332" s="1"/>
  <c r="Q2" i="332" s="1"/>
  <c r="R2" i="332" s="1"/>
  <c r="S2" i="332" s="1"/>
  <c r="T2" i="332" s="1"/>
  <c r="U2" i="332" s="1"/>
  <c r="V2" i="332" s="1"/>
  <c r="W2" i="332" s="1"/>
  <c r="X2" i="332" s="1"/>
  <c r="Y2" i="332" s="1"/>
  <c r="Z2" i="332" s="1"/>
  <c r="AA2" i="332" s="1"/>
  <c r="AB2" i="332" s="1"/>
  <c r="AC2" i="332" s="1"/>
  <c r="AD2" i="332" s="1"/>
  <c r="AE2" i="332" s="1"/>
  <c r="AF2" i="332" s="1"/>
  <c r="AG2" i="332" s="1"/>
  <c r="AH2" i="332" s="1"/>
  <c r="AI2" i="332" s="1"/>
  <c r="AJ2" i="332" s="1"/>
  <c r="AK2" i="332" s="1"/>
  <c r="AL2" i="332" s="1"/>
  <c r="AM2" i="332" s="1"/>
  <c r="AN2" i="332" s="1"/>
  <c r="AO2" i="332" s="1"/>
  <c r="AP2" i="332" s="1"/>
  <c r="AQ2" i="332" s="1"/>
  <c r="C1" i="332" a="1"/>
  <c r="C1" i="332" s="1"/>
  <c r="AH234" i="330"/>
  <c r="AH233" i="330"/>
  <c r="AH232" i="330"/>
  <c r="AH231" i="330"/>
  <c r="AH230" i="330"/>
  <c r="AH229" i="330"/>
  <c r="AH228" i="330"/>
  <c r="AH227" i="330"/>
  <c r="AH226" i="330"/>
  <c r="AH225" i="330"/>
  <c r="AH224" i="330"/>
  <c r="AH223" i="330"/>
  <c r="AH222" i="330"/>
  <c r="AH221" i="330"/>
  <c r="AH220" i="330"/>
  <c r="AH219" i="330"/>
  <c r="AH218" i="330"/>
  <c r="AH217" i="330"/>
  <c r="AH216" i="330"/>
  <c r="AH214" i="330"/>
  <c r="AH213" i="330"/>
  <c r="AH212" i="330"/>
  <c r="AH211" i="330"/>
  <c r="AH209" i="330"/>
  <c r="AH208" i="330"/>
  <c r="AH207" i="330"/>
  <c r="AH205" i="330"/>
  <c r="AH204" i="330"/>
  <c r="AH203" i="330"/>
  <c r="AH202" i="330"/>
  <c r="AH201" i="330"/>
  <c r="AH199" i="330"/>
  <c r="AH197" i="330"/>
  <c r="AH196" i="330"/>
  <c r="AH195" i="330"/>
  <c r="AH194" i="330"/>
  <c r="AH193" i="330"/>
  <c r="AH192" i="330"/>
  <c r="AH191" i="330"/>
  <c r="AH190" i="330"/>
  <c r="AH189" i="330"/>
  <c r="AH188" i="330"/>
  <c r="AH187" i="330"/>
  <c r="AH186" i="330"/>
  <c r="AH185" i="330"/>
  <c r="AH184" i="330"/>
  <c r="AH183" i="330"/>
  <c r="AH182" i="330"/>
  <c r="AH181" i="330"/>
  <c r="AH180" i="330"/>
  <c r="AH179" i="330"/>
  <c r="AH178" i="330"/>
  <c r="AH177" i="330"/>
  <c r="AH176" i="330"/>
  <c r="AH175" i="330"/>
  <c r="AH174" i="330"/>
  <c r="AH173" i="330"/>
  <c r="AH172" i="330"/>
  <c r="AH171" i="330"/>
  <c r="AH170" i="330"/>
  <c r="AH169" i="330"/>
  <c r="AH168" i="330"/>
  <c r="AH167" i="330"/>
  <c r="AH166" i="330"/>
  <c r="AH165" i="330"/>
  <c r="AH164" i="330"/>
  <c r="AH163" i="330"/>
  <c r="AH162" i="330"/>
  <c r="AH161" i="330"/>
  <c r="AH160" i="330"/>
  <c r="AH159" i="330"/>
  <c r="AH158" i="330"/>
  <c r="AH157" i="330"/>
  <c r="AH156" i="330"/>
  <c r="AH155" i="330"/>
  <c r="AH154" i="330"/>
  <c r="AH153" i="330"/>
  <c r="AH152" i="330"/>
  <c r="AH151" i="330"/>
  <c r="AH150" i="330"/>
  <c r="AH149" i="330"/>
  <c r="AH148" i="330"/>
  <c r="AH147" i="330"/>
  <c r="AH146" i="330"/>
  <c r="AH145" i="330"/>
  <c r="AH144" i="330"/>
  <c r="AH142" i="330"/>
  <c r="AH141" i="330"/>
  <c r="AH140" i="330"/>
  <c r="AH139" i="330"/>
  <c r="AH138" i="330"/>
  <c r="AH137" i="330"/>
  <c r="AH136" i="330"/>
  <c r="AH135" i="330"/>
  <c r="AH134" i="330"/>
  <c r="AH133" i="330"/>
  <c r="AH132" i="330"/>
  <c r="AH130" i="330"/>
  <c r="AH129" i="330"/>
  <c r="AH128" i="330"/>
  <c r="AH127" i="330"/>
  <c r="AH126" i="330"/>
  <c r="AH125" i="330"/>
  <c r="AH124" i="330"/>
  <c r="AH122" i="330"/>
  <c r="AH121" i="330"/>
  <c r="AH120" i="330"/>
  <c r="AH119" i="330"/>
  <c r="AH118" i="330"/>
  <c r="AH117" i="330"/>
  <c r="AH116" i="330"/>
  <c r="AH115" i="330"/>
  <c r="AH114" i="330"/>
  <c r="AH113" i="330"/>
  <c r="AH112" i="330"/>
  <c r="AH111" i="330"/>
  <c r="AH110" i="330"/>
  <c r="AH109" i="330"/>
  <c r="AH108" i="330"/>
  <c r="AH107" i="330"/>
  <c r="AH106" i="330"/>
  <c r="AH104" i="330"/>
  <c r="AH103" i="330"/>
  <c r="AH102" i="330"/>
  <c r="AH101" i="330"/>
  <c r="AH100" i="330"/>
  <c r="AH99" i="330"/>
  <c r="AH98" i="330"/>
  <c r="AH97" i="330"/>
  <c r="AH96" i="330"/>
  <c r="AH95" i="330"/>
  <c r="AH94" i="330"/>
  <c r="AH93" i="330"/>
  <c r="AH92" i="330"/>
  <c r="AH91" i="330"/>
  <c r="AH90" i="330"/>
  <c r="AH89" i="330"/>
  <c r="AH88" i="330"/>
  <c r="AH87" i="330"/>
  <c r="AH86" i="330"/>
  <c r="AH85" i="330"/>
  <c r="AH84" i="330"/>
  <c r="AH83" i="330"/>
  <c r="AH82" i="330"/>
  <c r="AH81" i="330"/>
  <c r="AH80" i="330"/>
  <c r="AH79" i="330"/>
  <c r="AH78" i="330"/>
  <c r="AH77" i="330"/>
  <c r="AH76" i="330"/>
  <c r="AH75" i="330"/>
  <c r="AH74" i="330"/>
  <c r="AH73" i="330"/>
  <c r="AH72" i="330"/>
  <c r="AH71" i="330"/>
  <c r="AH70" i="330"/>
  <c r="AH69" i="330"/>
  <c r="AH68" i="330"/>
  <c r="AH67" i="330"/>
  <c r="AH66" i="330"/>
  <c r="AH65" i="330"/>
  <c r="AH64" i="330"/>
  <c r="AH63" i="330"/>
  <c r="AH62" i="330"/>
  <c r="AH61" i="330"/>
  <c r="AH60" i="330"/>
  <c r="AH59" i="330"/>
  <c r="AH58" i="330"/>
  <c r="AH57" i="330"/>
  <c r="AH56" i="330"/>
  <c r="AH55" i="330"/>
  <c r="AH54" i="330"/>
  <c r="AH52" i="330"/>
  <c r="AH51" i="330"/>
  <c r="AH50" i="330"/>
  <c r="AH48" i="330"/>
  <c r="AH47" i="330"/>
  <c r="AH46" i="330"/>
  <c r="AH45" i="330"/>
  <c r="AH44" i="330"/>
  <c r="AH43" i="330"/>
  <c r="AH42" i="330"/>
  <c r="AH41" i="330"/>
  <c r="AH40" i="330"/>
  <c r="AH39" i="330"/>
  <c r="AH38" i="330"/>
  <c r="AH37" i="330"/>
  <c r="AH36" i="330"/>
  <c r="AH35" i="330"/>
  <c r="AH34" i="330"/>
  <c r="AH33" i="330"/>
  <c r="AH32" i="330"/>
  <c r="AH31" i="330"/>
  <c r="AH30" i="330"/>
  <c r="AH29" i="330"/>
  <c r="AH28" i="330"/>
  <c r="AH27" i="330"/>
  <c r="AH26" i="330"/>
  <c r="AH25" i="330"/>
  <c r="AH24" i="330"/>
  <c r="AH23" i="330"/>
  <c r="AH22" i="330"/>
  <c r="AH21" i="330"/>
  <c r="AH20" i="330"/>
  <c r="AH19" i="330"/>
  <c r="AH18" i="330"/>
  <c r="AH17" i="330"/>
  <c r="AH16" i="330"/>
  <c r="AH14" i="330"/>
  <c r="AH13" i="330"/>
  <c r="AH12" i="330"/>
  <c r="AH10" i="330"/>
  <c r="AH9" i="330"/>
  <c r="AH8" i="330"/>
  <c r="AH7" i="330"/>
  <c r="AH6" i="330"/>
  <c r="AH5" i="330"/>
  <c r="AH11" i="330"/>
  <c r="AF240" i="330" a="1"/>
  <c r="AF240" i="330" s="1"/>
  <c r="AF239" i="330" a="1"/>
  <c r="AF239" i="330" s="1"/>
  <c r="AF238" i="330" a="1"/>
  <c r="AF238" i="330" s="1"/>
  <c r="AF237" i="330" a="1"/>
  <c r="AF237" i="330" s="1"/>
  <c r="AF236" i="330" a="1"/>
  <c r="AF236" i="330" s="1"/>
  <c r="AF235" i="330" a="1"/>
  <c r="AF235" i="330" s="1"/>
  <c r="AF234" i="330" a="1"/>
  <c r="AF234" i="330" s="1"/>
  <c r="AF233" i="330" a="1"/>
  <c r="AF233" i="330" s="1"/>
  <c r="AF232" i="330" a="1"/>
  <c r="AF232" i="330" s="1"/>
  <c r="AF231" i="330" a="1"/>
  <c r="AF231" i="330" s="1"/>
  <c r="AF230" i="330" a="1"/>
  <c r="AF230" i="330" s="1"/>
  <c r="AF229" i="330" a="1"/>
  <c r="AF229" i="330" s="1"/>
  <c r="AF228" i="330" a="1"/>
  <c r="AF228" i="330" s="1"/>
  <c r="AF227" i="330" a="1"/>
  <c r="AF227" i="330" s="1"/>
  <c r="AF226" i="330" a="1"/>
  <c r="AF226" i="330" s="1"/>
  <c r="AF225" i="330" a="1"/>
  <c r="AF225" i="330" s="1"/>
  <c r="AF224" i="330" a="1"/>
  <c r="AF224" i="330" s="1"/>
  <c r="AF223" i="330" a="1"/>
  <c r="AF223" i="330" s="1"/>
  <c r="AF222" i="330" a="1"/>
  <c r="AF222" i="330" s="1"/>
  <c r="AF221" i="330" a="1"/>
  <c r="AF221" i="330" s="1"/>
  <c r="AF220" i="330" a="1"/>
  <c r="AF220" i="330" s="1"/>
  <c r="AF219" i="330" a="1"/>
  <c r="AF219" i="330" s="1"/>
  <c r="AF218" i="330" a="1"/>
  <c r="AF218" i="330" s="1"/>
  <c r="AF217" i="330" a="1"/>
  <c r="AF217" i="330" s="1"/>
  <c r="AF216" i="330" a="1"/>
  <c r="AF216" i="330" s="1"/>
  <c r="AF215" i="330" a="1"/>
  <c r="AF215" i="330" s="1"/>
  <c r="AF214" i="330" a="1"/>
  <c r="AF214" i="330" s="1"/>
  <c r="AF213" i="330" a="1"/>
  <c r="AF213" i="330" s="1"/>
  <c r="AF212" i="330" a="1"/>
  <c r="AF212" i="330" s="1"/>
  <c r="AF211" i="330" a="1"/>
  <c r="AF211" i="330" s="1"/>
  <c r="AF210" i="330" a="1"/>
  <c r="AF210" i="330" s="1"/>
  <c r="AF209" i="330" a="1"/>
  <c r="AF209" i="330" s="1"/>
  <c r="AF208" i="330" a="1"/>
  <c r="AF208" i="330" s="1"/>
  <c r="AF207" i="330" a="1"/>
  <c r="AF207" i="330" s="1"/>
  <c r="AF206" i="330" a="1"/>
  <c r="AF206" i="330" s="1"/>
  <c r="AF205" i="330" a="1"/>
  <c r="AF205" i="330" s="1"/>
  <c r="AF204" i="330" a="1"/>
  <c r="AF204" i="330" s="1"/>
  <c r="AF203" i="330" a="1"/>
  <c r="AF203" i="330" s="1"/>
  <c r="AF202" i="330" a="1"/>
  <c r="AF202" i="330" s="1"/>
  <c r="AF201" i="330" a="1"/>
  <c r="AF201" i="330" s="1"/>
  <c r="AF200" i="330" a="1"/>
  <c r="AF200" i="330" s="1"/>
  <c r="AF199" i="330" a="1"/>
  <c r="AF199" i="330" s="1"/>
  <c r="AF198" i="330" a="1"/>
  <c r="AF198" i="330" s="1"/>
  <c r="AF197" i="330" a="1"/>
  <c r="AF197" i="330" s="1"/>
  <c r="AF196" i="330" a="1"/>
  <c r="AF196" i="330" s="1"/>
  <c r="AF195" i="330" a="1"/>
  <c r="AF195" i="330" s="1"/>
  <c r="AF194" i="330" a="1"/>
  <c r="AF194" i="330" s="1"/>
  <c r="AF193" i="330" a="1"/>
  <c r="AF193" i="330" s="1"/>
  <c r="AF192" i="330" a="1"/>
  <c r="AF192" i="330" s="1"/>
  <c r="AF191" i="330" a="1"/>
  <c r="AF191" i="330" s="1"/>
  <c r="AF190" i="330" a="1"/>
  <c r="AF190" i="330" s="1"/>
  <c r="AF189" i="330" a="1"/>
  <c r="AF189" i="330" s="1"/>
  <c r="AF188" i="330" a="1"/>
  <c r="AF188" i="330" s="1"/>
  <c r="AF187" i="330" a="1"/>
  <c r="AF187" i="330" s="1"/>
  <c r="AF186" i="330" a="1"/>
  <c r="AF186" i="330" s="1"/>
  <c r="AF185" i="330" a="1"/>
  <c r="AF185" i="330" s="1"/>
  <c r="AF184" i="330" a="1"/>
  <c r="AF184" i="330" s="1"/>
  <c r="AF183" i="330" a="1"/>
  <c r="AF183" i="330" s="1"/>
  <c r="AF182" i="330" a="1"/>
  <c r="AF182" i="330" s="1"/>
  <c r="AF181" i="330" a="1"/>
  <c r="AF181" i="330" s="1"/>
  <c r="AF180" i="330" a="1"/>
  <c r="AF180" i="330" s="1"/>
  <c r="AF179" i="330" a="1"/>
  <c r="AF179" i="330" s="1"/>
  <c r="AF178" i="330" a="1"/>
  <c r="AF178" i="330" s="1"/>
  <c r="AF177" i="330" a="1"/>
  <c r="AF177" i="330" s="1"/>
  <c r="AF176" i="330" a="1"/>
  <c r="AF176" i="330" s="1"/>
  <c r="AF175" i="330" a="1"/>
  <c r="AF175" i="330" s="1"/>
  <c r="AF174" i="330" a="1"/>
  <c r="AF174" i="330" s="1"/>
  <c r="AF173" i="330" a="1"/>
  <c r="AF173" i="330" s="1"/>
  <c r="AF172" i="330" a="1"/>
  <c r="AF172" i="330" s="1"/>
  <c r="AF171" i="330" a="1"/>
  <c r="AF171" i="330" s="1"/>
  <c r="AF170" i="330" a="1"/>
  <c r="AF170" i="330" s="1"/>
  <c r="AF169" i="330" a="1"/>
  <c r="AF169" i="330" s="1"/>
  <c r="AF168" i="330" a="1"/>
  <c r="AF168" i="330" s="1"/>
  <c r="AF167" i="330" a="1"/>
  <c r="AF167" i="330" s="1"/>
  <c r="AF166" i="330" a="1"/>
  <c r="AF166" i="330" s="1"/>
  <c r="AF165" i="330" a="1"/>
  <c r="AF165" i="330" s="1"/>
  <c r="AF164" i="330" a="1"/>
  <c r="AF164" i="330" s="1"/>
  <c r="AF163" i="330" a="1"/>
  <c r="AF163" i="330" s="1"/>
  <c r="AF162" i="330" a="1"/>
  <c r="AF162" i="330" s="1"/>
  <c r="AF161" i="330" a="1"/>
  <c r="AF161" i="330" s="1"/>
  <c r="AF160" i="330" a="1"/>
  <c r="AF160" i="330" s="1"/>
  <c r="AF159" i="330" a="1"/>
  <c r="AF159" i="330" s="1"/>
  <c r="AF158" i="330" a="1"/>
  <c r="AF158" i="330" s="1"/>
  <c r="AF157" i="330" a="1"/>
  <c r="AF157" i="330" s="1"/>
  <c r="AF156" i="330" a="1"/>
  <c r="AF156" i="330" s="1"/>
  <c r="AF155" i="330" a="1"/>
  <c r="AF155" i="330" s="1"/>
  <c r="AF154" i="330" a="1"/>
  <c r="AF154" i="330" s="1"/>
  <c r="AF153" i="330" a="1"/>
  <c r="AF153" i="330" s="1"/>
  <c r="AF152" i="330" a="1"/>
  <c r="AF152" i="330" s="1"/>
  <c r="AF151" i="330" a="1"/>
  <c r="AF151" i="330" s="1"/>
  <c r="AF150" i="330" a="1"/>
  <c r="AF150" i="330" s="1"/>
  <c r="AF149" i="330" a="1"/>
  <c r="AF149" i="330" s="1"/>
  <c r="AF148" i="330" a="1"/>
  <c r="AF148" i="330" s="1"/>
  <c r="AF147" i="330" a="1"/>
  <c r="AF147" i="330" s="1"/>
  <c r="AF146" i="330" a="1"/>
  <c r="AF146" i="330" s="1"/>
  <c r="AF145" i="330" a="1"/>
  <c r="AF145" i="330" s="1"/>
  <c r="AF144" i="330" a="1"/>
  <c r="AF144" i="330" s="1"/>
  <c r="AF143" i="330" a="1"/>
  <c r="AF143" i="330" s="1"/>
  <c r="AF142" i="330" a="1"/>
  <c r="AF142" i="330" s="1"/>
  <c r="AF141" i="330" a="1"/>
  <c r="AF141" i="330" s="1"/>
  <c r="AF140" i="330" a="1"/>
  <c r="AF140" i="330" s="1"/>
  <c r="AF139" i="330" a="1"/>
  <c r="AF139" i="330" s="1"/>
  <c r="AF138" i="330" a="1"/>
  <c r="AF138" i="330" s="1"/>
  <c r="AF137" i="330" a="1"/>
  <c r="AF137" i="330" s="1"/>
  <c r="AF136" i="330" a="1"/>
  <c r="AF136" i="330" s="1"/>
  <c r="AF135" i="330" a="1"/>
  <c r="AF135" i="330" s="1"/>
  <c r="AF134" i="330" a="1"/>
  <c r="AF134" i="330" s="1"/>
  <c r="AF133" i="330" a="1"/>
  <c r="AF133" i="330" s="1"/>
  <c r="AF132" i="330" a="1"/>
  <c r="AF132" i="330" s="1"/>
  <c r="AF131" i="330" a="1"/>
  <c r="AF131" i="330" s="1"/>
  <c r="AF130" i="330" a="1"/>
  <c r="AF130" i="330" s="1"/>
  <c r="AF129" i="330" a="1"/>
  <c r="AF129" i="330" s="1"/>
  <c r="AF128" i="330" a="1"/>
  <c r="AF128" i="330" s="1"/>
  <c r="AF127" i="330" a="1"/>
  <c r="AF127" i="330" s="1"/>
  <c r="AF126" i="330" a="1"/>
  <c r="AF126" i="330" s="1"/>
  <c r="AF125" i="330" a="1"/>
  <c r="AF125" i="330" s="1"/>
  <c r="AF124" i="330" a="1"/>
  <c r="AF124" i="330" s="1"/>
  <c r="AF123" i="330" a="1"/>
  <c r="AF123" i="330" s="1"/>
  <c r="AF122" i="330" a="1"/>
  <c r="AF122" i="330" s="1"/>
  <c r="AF121" i="330" a="1"/>
  <c r="AF121" i="330" s="1"/>
  <c r="AF120" i="330" a="1"/>
  <c r="AF120" i="330" s="1"/>
  <c r="AF119" i="330" a="1"/>
  <c r="AF119" i="330" s="1"/>
  <c r="AF118" i="330" a="1"/>
  <c r="AF118" i="330" s="1"/>
  <c r="AF117" i="330" a="1"/>
  <c r="AF117" i="330" s="1"/>
  <c r="AF116" i="330" a="1"/>
  <c r="AF116" i="330" s="1"/>
  <c r="AF115" i="330" a="1"/>
  <c r="AF115" i="330" s="1"/>
  <c r="AF114" i="330" a="1"/>
  <c r="AF114" i="330" s="1"/>
  <c r="AF113" i="330" a="1"/>
  <c r="AF113" i="330" s="1"/>
  <c r="AF112" i="330" a="1"/>
  <c r="AF112" i="330" s="1"/>
  <c r="AF111" i="330" a="1"/>
  <c r="AF111" i="330" s="1"/>
  <c r="AF110" i="330" a="1"/>
  <c r="AF110" i="330" s="1"/>
  <c r="AF109" i="330" a="1"/>
  <c r="AF109" i="330" s="1"/>
  <c r="AF108" i="330" a="1"/>
  <c r="AF108" i="330" s="1"/>
  <c r="AF107" i="330" a="1"/>
  <c r="AF107" i="330" s="1"/>
  <c r="AF106" i="330" a="1"/>
  <c r="AF106" i="330" s="1"/>
  <c r="AF105" i="330" a="1"/>
  <c r="AF105" i="330" s="1"/>
  <c r="AF104" i="330" a="1"/>
  <c r="AF104" i="330" s="1"/>
  <c r="AF103" i="330" a="1"/>
  <c r="AF103" i="330" s="1"/>
  <c r="AF102" i="330" a="1"/>
  <c r="AF102" i="330" s="1"/>
  <c r="AF101" i="330" a="1"/>
  <c r="AF101" i="330" s="1"/>
  <c r="AF100" i="330" a="1"/>
  <c r="AF100" i="330" s="1"/>
  <c r="AF99" i="330" a="1"/>
  <c r="AF99" i="330" s="1"/>
  <c r="AF98" i="330" a="1"/>
  <c r="AF98" i="330" s="1"/>
  <c r="AF97" i="330" a="1"/>
  <c r="AF97" i="330" s="1"/>
  <c r="AF96" i="330" a="1"/>
  <c r="AF96" i="330" s="1"/>
  <c r="AF95" i="330" a="1"/>
  <c r="AF95" i="330" s="1"/>
  <c r="AF94" i="330" a="1"/>
  <c r="AF94" i="330" s="1"/>
  <c r="AF93" i="330" a="1"/>
  <c r="AF93" i="330" s="1"/>
  <c r="AF92" i="330" a="1"/>
  <c r="AF92" i="330" s="1"/>
  <c r="AF91" i="330" a="1"/>
  <c r="AF91" i="330" s="1"/>
  <c r="AF90" i="330" a="1"/>
  <c r="AF90" i="330" s="1"/>
  <c r="AF89" i="330" a="1"/>
  <c r="AF89" i="330" s="1"/>
  <c r="AF88" i="330" a="1"/>
  <c r="AF88" i="330" s="1"/>
  <c r="AF87" i="330" a="1"/>
  <c r="AF87" i="330" s="1"/>
  <c r="AF86" i="330" a="1"/>
  <c r="AF86" i="330" s="1"/>
  <c r="AF85" i="330" a="1"/>
  <c r="AF85" i="330" s="1"/>
  <c r="AF84" i="330" a="1"/>
  <c r="AF84" i="330" s="1"/>
  <c r="AF83" i="330" a="1"/>
  <c r="AF83" i="330" s="1"/>
  <c r="AF82" i="330" a="1"/>
  <c r="AF82" i="330" s="1"/>
  <c r="AF81" i="330" a="1"/>
  <c r="AF81" i="330" s="1"/>
  <c r="AF80" i="330" a="1"/>
  <c r="AF80" i="330" s="1"/>
  <c r="AF79" i="330" a="1"/>
  <c r="AF79" i="330" s="1"/>
  <c r="AF78" i="330" a="1"/>
  <c r="AF78" i="330" s="1"/>
  <c r="AF77" i="330" a="1"/>
  <c r="AF77" i="330" s="1"/>
  <c r="AF76" i="330" a="1"/>
  <c r="AF76" i="330" s="1"/>
  <c r="AF75" i="330" a="1"/>
  <c r="AF75" i="330" s="1"/>
  <c r="AF74" i="330" a="1"/>
  <c r="AF74" i="330" s="1"/>
  <c r="AF73" i="330" a="1"/>
  <c r="AF73" i="330" s="1"/>
  <c r="AF72" i="330" a="1"/>
  <c r="AF72" i="330" s="1"/>
  <c r="AF71" i="330" a="1"/>
  <c r="AF71" i="330" s="1"/>
  <c r="AF70" i="330" a="1"/>
  <c r="AF70" i="330" s="1"/>
  <c r="AF69" i="330" a="1"/>
  <c r="AF69" i="330" s="1"/>
  <c r="AF68" i="330" a="1"/>
  <c r="AF68" i="330" s="1"/>
  <c r="AF67" i="330" a="1"/>
  <c r="AF67" i="330" s="1"/>
  <c r="AF66" i="330" a="1"/>
  <c r="AF66" i="330" s="1"/>
  <c r="AF65" i="330" a="1"/>
  <c r="AF65" i="330" s="1"/>
  <c r="AF64" i="330" a="1"/>
  <c r="AF64" i="330" s="1"/>
  <c r="AF63" i="330" a="1"/>
  <c r="AF63" i="330" s="1"/>
  <c r="AF62" i="330" a="1"/>
  <c r="AF62" i="330" s="1"/>
  <c r="AF61" i="330" a="1"/>
  <c r="AF61" i="330" s="1"/>
  <c r="AF60" i="330" a="1"/>
  <c r="AF60" i="330" s="1"/>
  <c r="AF59" i="330" a="1"/>
  <c r="AF59" i="330" s="1"/>
  <c r="AF58" i="330" a="1"/>
  <c r="AF58" i="330" s="1"/>
  <c r="AF57" i="330" a="1"/>
  <c r="AF57" i="330" s="1"/>
  <c r="AF56" i="330" a="1"/>
  <c r="AF56" i="330" s="1"/>
  <c r="AF55" i="330" a="1"/>
  <c r="AF55" i="330" s="1"/>
  <c r="AF54" i="330" a="1"/>
  <c r="AF54" i="330" s="1"/>
  <c r="AF53" i="330" a="1"/>
  <c r="AF53" i="330" s="1"/>
  <c r="AF52" i="330" a="1"/>
  <c r="AF52" i="330" s="1"/>
  <c r="AF51" i="330" a="1"/>
  <c r="AF51" i="330" s="1"/>
  <c r="AF50" i="330" a="1"/>
  <c r="AF50" i="330" s="1"/>
  <c r="AF49" i="330" a="1"/>
  <c r="AF49" i="330" s="1"/>
  <c r="AF48" i="330" a="1"/>
  <c r="AF48" i="330" s="1"/>
  <c r="AF47" i="330" a="1"/>
  <c r="AF47" i="330" s="1"/>
  <c r="AF46" i="330" a="1"/>
  <c r="AF46" i="330" s="1"/>
  <c r="AF45" i="330" a="1"/>
  <c r="AF45" i="330" s="1"/>
  <c r="AF44" i="330" a="1"/>
  <c r="AF44" i="330" s="1"/>
  <c r="AF43" i="330" a="1"/>
  <c r="AF43" i="330" s="1"/>
  <c r="AF42" i="330" a="1"/>
  <c r="AF42" i="330" s="1"/>
  <c r="AF41" i="330" a="1"/>
  <c r="AF41" i="330" s="1"/>
  <c r="AF40" i="330" a="1"/>
  <c r="AF40" i="330" s="1"/>
  <c r="AF39" i="330" a="1"/>
  <c r="AF39" i="330" s="1"/>
  <c r="AF38" i="330" a="1"/>
  <c r="AF38" i="330" s="1"/>
  <c r="AF37" i="330" a="1"/>
  <c r="AF37" i="330" s="1"/>
  <c r="AF36" i="330" a="1"/>
  <c r="AF36" i="330" s="1"/>
  <c r="AF35" i="330" a="1"/>
  <c r="AF35" i="330" s="1"/>
  <c r="AF34" i="330" a="1"/>
  <c r="AF34" i="330" s="1"/>
  <c r="AF33" i="330" a="1"/>
  <c r="AF33" i="330" s="1"/>
  <c r="AF32" i="330" a="1"/>
  <c r="AF32" i="330" s="1"/>
  <c r="AF31" i="330" a="1"/>
  <c r="AF31" i="330" s="1"/>
  <c r="AF30" i="330" a="1"/>
  <c r="AF30" i="330" s="1"/>
  <c r="AF29" i="330" a="1"/>
  <c r="AF29" i="330" s="1"/>
  <c r="AF28" i="330" a="1"/>
  <c r="AF28" i="330" s="1"/>
  <c r="AF27" i="330" a="1"/>
  <c r="AF27" i="330" s="1"/>
  <c r="AF26" i="330" a="1"/>
  <c r="AF26" i="330" s="1"/>
  <c r="AF25" i="330" a="1"/>
  <c r="AF25" i="330" s="1"/>
  <c r="AF24" i="330" a="1"/>
  <c r="AF24" i="330" s="1"/>
  <c r="AF23" i="330" a="1"/>
  <c r="AF23" i="330" s="1"/>
  <c r="AF22" i="330" a="1"/>
  <c r="AF22" i="330" s="1"/>
  <c r="AF21" i="330" a="1"/>
  <c r="AF21" i="330" s="1"/>
  <c r="AF20" i="330" a="1"/>
  <c r="AF20" i="330" s="1"/>
  <c r="AF19" i="330" a="1"/>
  <c r="AF19" i="330" s="1"/>
  <c r="AF18" i="330" a="1"/>
  <c r="AF18" i="330" s="1"/>
  <c r="AF17" i="330" a="1"/>
  <c r="AF17" i="330" s="1"/>
  <c r="AF16" i="330" a="1"/>
  <c r="AF16" i="330" s="1"/>
  <c r="AF15" i="330" a="1"/>
  <c r="AF15" i="330" s="1"/>
  <c r="AF14" i="330" a="1"/>
  <c r="AF14" i="330" s="1"/>
  <c r="AF13" i="330" a="1"/>
  <c r="AF13" i="330" s="1"/>
  <c r="AF12" i="330" a="1"/>
  <c r="AF12" i="330" s="1"/>
  <c r="AF11" i="330" a="1"/>
  <c r="AF11" i="330" s="1"/>
  <c r="AF10" i="330" a="1"/>
  <c r="AF10" i="330" s="1"/>
  <c r="AF9" i="330" a="1"/>
  <c r="AF9" i="330" s="1"/>
  <c r="AF8" i="330" a="1"/>
  <c r="AF8" i="330" s="1"/>
  <c r="AF7" i="330" a="1"/>
  <c r="AF7" i="330" s="1"/>
  <c r="AF6" i="330" a="1"/>
  <c r="AF6" i="330" s="1"/>
  <c r="AP240" i="331"/>
  <c r="AN240" i="331"/>
  <c r="AL240" i="331"/>
  <c r="AQ240" i="331" s="1"/>
  <c r="AJ240" i="331"/>
  <c r="AI240" i="331"/>
  <c r="AF240" i="331" s="1" a="1"/>
  <c r="AF240" i="331" s="1"/>
  <c r="AP239" i="331"/>
  <c r="AN239" i="331"/>
  <c r="AL239" i="331"/>
  <c r="AQ239" i="331" s="1"/>
  <c r="AJ239" i="331"/>
  <c r="AI239" i="331"/>
  <c r="AP238" i="331"/>
  <c r="AN238" i="331"/>
  <c r="AL238" i="331"/>
  <c r="G238" i="331" s="1" a="1"/>
  <c r="G238" i="331" s="1"/>
  <c r="AJ238" i="331"/>
  <c r="AI238" i="331"/>
  <c r="AF238" i="331" s="1" a="1"/>
  <c r="AF238" i="331" s="1"/>
  <c r="AP237" i="331"/>
  <c r="AN237" i="331"/>
  <c r="AL237" i="331"/>
  <c r="AM237" i="331" s="1"/>
  <c r="AJ237" i="331"/>
  <c r="AI237" i="331"/>
  <c r="AG237" i="331" s="1" a="1"/>
  <c r="AG237" i="331" s="1"/>
  <c r="AP236" i="331"/>
  <c r="AN236" i="331"/>
  <c r="AL236" i="331"/>
  <c r="AM236" i="331" s="1"/>
  <c r="AJ236" i="331"/>
  <c r="AI236" i="331"/>
  <c r="AP235" i="331"/>
  <c r="AN235" i="331"/>
  <c r="AL235" i="331"/>
  <c r="AQ235" i="331" s="1"/>
  <c r="AJ235" i="331"/>
  <c r="AI235" i="331"/>
  <c r="AG235" i="331" s="1" a="1"/>
  <c r="AG235" i="331" s="1"/>
  <c r="AP234" i="331"/>
  <c r="AN234" i="331"/>
  <c r="AL234" i="331"/>
  <c r="AQ234" i="331" s="1"/>
  <c r="AJ234" i="331"/>
  <c r="AI234" i="331"/>
  <c r="AG234" i="331" s="1" a="1"/>
  <c r="AG234" i="331" s="1"/>
  <c r="AP233" i="331"/>
  <c r="AN233" i="331"/>
  <c r="AL233" i="331"/>
  <c r="G233" i="331" s="1" a="1"/>
  <c r="G233" i="331" s="1"/>
  <c r="AJ233" i="331"/>
  <c r="AI233" i="331"/>
  <c r="AG233" i="331" s="1" a="1"/>
  <c r="AG233" i="331" s="1"/>
  <c r="AP232" i="331"/>
  <c r="AN232" i="331"/>
  <c r="AL232" i="331"/>
  <c r="AM232" i="331" s="1"/>
  <c r="AJ232" i="331"/>
  <c r="AI232" i="331"/>
  <c r="AG232" i="331" s="1" a="1"/>
  <c r="AG232" i="331" s="1"/>
  <c r="AP231" i="331"/>
  <c r="AN231" i="331"/>
  <c r="AL231" i="331"/>
  <c r="AQ231" i="331" s="1"/>
  <c r="AJ231" i="331"/>
  <c r="AI231" i="331"/>
  <c r="AP230" i="331"/>
  <c r="AN230" i="331"/>
  <c r="AL230" i="331"/>
  <c r="AJ230" i="331"/>
  <c r="AI230" i="331"/>
  <c r="AG230" i="331" s="1" a="1"/>
  <c r="AG230" i="331" s="1"/>
  <c r="AP229" i="331"/>
  <c r="AN229" i="331"/>
  <c r="AL229" i="331"/>
  <c r="AM229" i="331" s="1"/>
  <c r="AJ229" i="331"/>
  <c r="AI229" i="331"/>
  <c r="AF229" i="331" s="1" a="1"/>
  <c r="AF229" i="331" s="1"/>
  <c r="AP228" i="331"/>
  <c r="AN228" i="331"/>
  <c r="AL228" i="331"/>
  <c r="G228" i="331" s="1" a="1"/>
  <c r="G228" i="331" s="1"/>
  <c r="AJ228" i="331"/>
  <c r="AI228" i="331"/>
  <c r="AF228" i="331" s="1" a="1"/>
  <c r="AF228" i="331" s="1"/>
  <c r="AP227" i="331"/>
  <c r="AN227" i="331"/>
  <c r="AL227" i="331"/>
  <c r="AQ227" i="331" s="1"/>
  <c r="AJ227" i="331"/>
  <c r="AI227" i="331"/>
  <c r="AP226" i="331"/>
  <c r="AN226" i="331"/>
  <c r="AL226" i="331"/>
  <c r="AQ226" i="331" s="1"/>
  <c r="AJ226" i="331"/>
  <c r="AI226" i="331"/>
  <c r="AP225" i="331"/>
  <c r="AN225" i="331"/>
  <c r="AL225" i="331"/>
  <c r="AM225" i="331" s="1"/>
  <c r="AJ225" i="331"/>
  <c r="AI225" i="331"/>
  <c r="AF225" i="331" s="1" a="1"/>
  <c r="AF225" i="331" s="1"/>
  <c r="AP224" i="331"/>
  <c r="AN224" i="331"/>
  <c r="AL224" i="331"/>
  <c r="AQ224" i="331" s="1"/>
  <c r="AJ224" i="331"/>
  <c r="AI224" i="331"/>
  <c r="AG224" i="331" s="1" a="1"/>
  <c r="AG224" i="331" s="1"/>
  <c r="AP223" i="331"/>
  <c r="AN223" i="331"/>
  <c r="AL223" i="331"/>
  <c r="AQ223" i="331" s="1"/>
  <c r="AJ223" i="331"/>
  <c r="AI223" i="331"/>
  <c r="AF223" i="331" s="1" a="1"/>
  <c r="AF223" i="331" s="1"/>
  <c r="AP222" i="331"/>
  <c r="AN222" i="331"/>
  <c r="AL222" i="331"/>
  <c r="AQ222" i="331" s="1"/>
  <c r="AJ222" i="331"/>
  <c r="AI222" i="331"/>
  <c r="AG222" i="331" s="1" a="1"/>
  <c r="AG222" i="331" s="1"/>
  <c r="AP221" i="331"/>
  <c r="AN221" i="331"/>
  <c r="AL221" i="331"/>
  <c r="AJ221" i="331"/>
  <c r="AI221" i="331"/>
  <c r="AG221" i="331" s="1" a="1"/>
  <c r="AG221" i="331" s="1"/>
  <c r="AP220" i="331"/>
  <c r="AN220" i="331"/>
  <c r="AL220" i="331"/>
  <c r="AJ220" i="331"/>
  <c r="AI220" i="331"/>
  <c r="AG220" i="331" s="1" a="1"/>
  <c r="AG220" i="331" s="1"/>
  <c r="AP219" i="331"/>
  <c r="AN219" i="331"/>
  <c r="AL219" i="331"/>
  <c r="AQ219" i="331" s="1"/>
  <c r="AJ219" i="331"/>
  <c r="AI219" i="331"/>
  <c r="AF219" i="331" s="1" a="1"/>
  <c r="AF219" i="331" s="1"/>
  <c r="AP218" i="331"/>
  <c r="AN218" i="331"/>
  <c r="AL218" i="331"/>
  <c r="AQ218" i="331" s="1"/>
  <c r="AJ218" i="331"/>
  <c r="AI218" i="331"/>
  <c r="AG218" i="331" s="1" a="1"/>
  <c r="AG218" i="331" s="1"/>
  <c r="AP217" i="331"/>
  <c r="AN217" i="331"/>
  <c r="AL217" i="331"/>
  <c r="AJ217" i="331"/>
  <c r="AI217" i="331"/>
  <c r="AG217" i="331" s="1" a="1"/>
  <c r="AG217" i="331" s="1"/>
  <c r="AP216" i="331"/>
  <c r="AN216" i="331"/>
  <c r="AL216" i="331"/>
  <c r="AM216" i="331" s="1"/>
  <c r="AJ216" i="331"/>
  <c r="AI216" i="331"/>
  <c r="AP215" i="331"/>
  <c r="AN215" i="331"/>
  <c r="AL215" i="331"/>
  <c r="AJ215" i="331"/>
  <c r="AI215" i="331"/>
  <c r="AG215" i="331" s="1" a="1"/>
  <c r="AG215" i="331" s="1"/>
  <c r="AP214" i="331"/>
  <c r="AN214" i="331"/>
  <c r="AL214" i="331"/>
  <c r="AQ214" i="331" s="1"/>
  <c r="AJ214" i="331"/>
  <c r="AI214" i="331"/>
  <c r="AF214" i="331" s="1" a="1"/>
  <c r="AF214" i="331" s="1"/>
  <c r="AP213" i="331"/>
  <c r="AN213" i="331"/>
  <c r="AL213" i="331"/>
  <c r="AQ213" i="331" s="1"/>
  <c r="AJ213" i="331"/>
  <c r="AI213" i="331"/>
  <c r="AF213" i="331" s="1" a="1"/>
  <c r="AF213" i="331" s="1"/>
  <c r="AP212" i="331"/>
  <c r="AN212" i="331"/>
  <c r="AL212" i="331"/>
  <c r="AQ212" i="331" s="1"/>
  <c r="AJ212" i="331"/>
  <c r="AI212" i="331"/>
  <c r="AG212" i="331" s="1" a="1"/>
  <c r="AG212" i="331" s="1"/>
  <c r="AP211" i="331"/>
  <c r="AN211" i="331"/>
  <c r="AL211" i="331"/>
  <c r="AQ211" i="331" s="1"/>
  <c r="AJ211" i="331"/>
  <c r="AI211" i="331"/>
  <c r="AP210" i="331"/>
  <c r="AN210" i="331"/>
  <c r="AL210" i="331"/>
  <c r="AJ210" i="331"/>
  <c r="AI210" i="331"/>
  <c r="AG210" i="331" s="1" a="1"/>
  <c r="AG210" i="331" s="1"/>
  <c r="AP209" i="331"/>
  <c r="AN209" i="331"/>
  <c r="AL209" i="331"/>
  <c r="AM209" i="331" s="1"/>
  <c r="AJ209" i="331"/>
  <c r="AI209" i="331"/>
  <c r="AF209" i="331" s="1" a="1"/>
  <c r="AF209" i="331" s="1"/>
  <c r="AP208" i="331"/>
  <c r="AN208" i="331"/>
  <c r="AL208" i="331"/>
  <c r="AM208" i="331" s="1"/>
  <c r="AJ208" i="331"/>
  <c r="AI208" i="331"/>
  <c r="AG208" i="331" s="1" a="1"/>
  <c r="AG208" i="331" s="1"/>
  <c r="AP207" i="331"/>
  <c r="AN207" i="331"/>
  <c r="AL207" i="331"/>
  <c r="AQ207" i="331" s="1"/>
  <c r="AJ207" i="331"/>
  <c r="AI207" i="331"/>
  <c r="AG207" i="331" s="1" a="1"/>
  <c r="AG207" i="331" s="1"/>
  <c r="AP206" i="331"/>
  <c r="AN206" i="331"/>
  <c r="AL206" i="331"/>
  <c r="AQ206" i="331" s="1"/>
  <c r="AJ206" i="331"/>
  <c r="AI206" i="331"/>
  <c r="AP205" i="331"/>
  <c r="AN205" i="331"/>
  <c r="AL205" i="331"/>
  <c r="AM205" i="331" s="1"/>
  <c r="AJ205" i="331"/>
  <c r="AI205" i="331"/>
  <c r="AF205" i="331" s="1" a="1"/>
  <c r="AF205" i="331" s="1"/>
  <c r="AP204" i="331"/>
  <c r="AN204" i="331"/>
  <c r="AL204" i="331"/>
  <c r="AM204" i="331" s="1"/>
  <c r="AJ204" i="331"/>
  <c r="AI204" i="331"/>
  <c r="AG204" i="331" s="1" a="1"/>
  <c r="AG204" i="331" s="1"/>
  <c r="AP203" i="331"/>
  <c r="AN203" i="331"/>
  <c r="AL203" i="331"/>
  <c r="AQ203" i="331" s="1"/>
  <c r="AJ203" i="331"/>
  <c r="AI203" i="331"/>
  <c r="AG203" i="331" s="1" a="1"/>
  <c r="AG203" i="331" s="1"/>
  <c r="AP202" i="331"/>
  <c r="AN202" i="331"/>
  <c r="AL202" i="331"/>
  <c r="AQ202" i="331" s="1"/>
  <c r="AJ202" i="331"/>
  <c r="AI202" i="331"/>
  <c r="AG202" i="331" s="1" a="1"/>
  <c r="AG202" i="331" s="1"/>
  <c r="AP201" i="331"/>
  <c r="AN201" i="331"/>
  <c r="AL201" i="331"/>
  <c r="AQ201" i="331" s="1"/>
  <c r="AJ201" i="331"/>
  <c r="AI201" i="331"/>
  <c r="AP200" i="331"/>
  <c r="AN200" i="331"/>
  <c r="AL200" i="331"/>
  <c r="AM200" i="331" s="1"/>
  <c r="AJ200" i="331"/>
  <c r="AI200" i="331"/>
  <c r="AF200" i="331" s="1" a="1"/>
  <c r="AF200" i="331" s="1"/>
  <c r="AP199" i="331"/>
  <c r="AN199" i="331"/>
  <c r="AL199" i="331"/>
  <c r="AQ199" i="331" s="1"/>
  <c r="AJ199" i="331"/>
  <c r="AI199" i="331"/>
  <c r="AF199" i="331" s="1" a="1"/>
  <c r="AF199" i="331" s="1"/>
  <c r="AP198" i="331"/>
  <c r="AN198" i="331"/>
  <c r="AL198" i="331"/>
  <c r="AQ198" i="331" s="1"/>
  <c r="AJ198" i="331"/>
  <c r="AI198" i="331"/>
  <c r="AG198" i="331" s="1" a="1"/>
  <c r="AG198" i="331" s="1"/>
  <c r="AP197" i="331"/>
  <c r="AN197" i="331"/>
  <c r="AL197" i="331"/>
  <c r="AQ197" i="331" s="1"/>
  <c r="AJ197" i="331"/>
  <c r="AI197" i="331"/>
  <c r="AF197" i="331" s="1" a="1"/>
  <c r="AF197" i="331" s="1"/>
  <c r="AP196" i="331"/>
  <c r="AN196" i="331"/>
  <c r="AL196" i="331"/>
  <c r="AJ196" i="331"/>
  <c r="AI196" i="331"/>
  <c r="AG196" i="331" s="1" a="1"/>
  <c r="AG196" i="331" s="1"/>
  <c r="AP195" i="331"/>
  <c r="AN195" i="331"/>
  <c r="AL195" i="331"/>
  <c r="AJ195" i="331"/>
  <c r="AI195" i="331"/>
  <c r="AG195" i="331" s="1" a="1"/>
  <c r="AG195" i="331" s="1"/>
  <c r="AP194" i="331"/>
  <c r="AN194" i="331"/>
  <c r="AL194" i="331"/>
  <c r="AQ194" i="331" s="1"/>
  <c r="AJ194" i="331"/>
  <c r="AI194" i="331"/>
  <c r="AG194" i="331" s="1" a="1"/>
  <c r="AG194" i="331" s="1"/>
  <c r="AP193" i="331"/>
  <c r="AN193" i="331"/>
  <c r="AL193" i="331"/>
  <c r="AM193" i="331" s="1"/>
  <c r="AJ193" i="331"/>
  <c r="AI193" i="331"/>
  <c r="AG193" i="331" s="1" a="1"/>
  <c r="AG193" i="331" s="1"/>
  <c r="AP192" i="331"/>
  <c r="AN192" i="331"/>
  <c r="AL192" i="331"/>
  <c r="AM192" i="331" s="1"/>
  <c r="AJ192" i="331"/>
  <c r="AI192" i="331"/>
  <c r="AG192" i="331" s="1" a="1"/>
  <c r="AG192" i="331" s="1"/>
  <c r="AP191" i="331"/>
  <c r="AN191" i="331"/>
  <c r="AL191" i="331"/>
  <c r="AQ191" i="331" s="1"/>
  <c r="AJ191" i="331"/>
  <c r="AI191" i="331"/>
  <c r="AF191" i="331" s="1" a="1"/>
  <c r="AF191" i="331" s="1"/>
  <c r="AP190" i="331"/>
  <c r="AN190" i="331"/>
  <c r="AL190" i="331"/>
  <c r="AQ190" i="331" s="1"/>
  <c r="AJ190" i="331"/>
  <c r="AI190" i="331"/>
  <c r="AF190" i="331" s="1" a="1"/>
  <c r="AF190" i="331" s="1"/>
  <c r="AP189" i="331"/>
  <c r="AN189" i="331"/>
  <c r="AL189" i="331"/>
  <c r="G189" i="331" s="1" a="1"/>
  <c r="G189" i="331" s="1"/>
  <c r="AJ189" i="331"/>
  <c r="AI189" i="331"/>
  <c r="AG189" i="331" s="1" a="1"/>
  <c r="AG189" i="331" s="1"/>
  <c r="AP188" i="331"/>
  <c r="AN188" i="331"/>
  <c r="AL188" i="331"/>
  <c r="AQ188" i="331" s="1"/>
  <c r="AJ188" i="331"/>
  <c r="AI188" i="331"/>
  <c r="AP187" i="331"/>
  <c r="AN187" i="331"/>
  <c r="AL187" i="331"/>
  <c r="G187" i="331" s="1" a="1"/>
  <c r="G187" i="331" s="1"/>
  <c r="AJ187" i="331"/>
  <c r="AI187" i="331"/>
  <c r="AG187" i="331" s="1" a="1"/>
  <c r="AG187" i="331" s="1"/>
  <c r="AP186" i="331"/>
  <c r="AN186" i="331"/>
  <c r="AL186" i="331"/>
  <c r="AQ186" i="331" s="1"/>
  <c r="AJ186" i="331"/>
  <c r="AI186" i="331"/>
  <c r="AP185" i="331"/>
  <c r="AN185" i="331"/>
  <c r="AL185" i="331"/>
  <c r="AQ185" i="331" s="1"/>
  <c r="AJ185" i="331"/>
  <c r="AI185" i="331"/>
  <c r="AP184" i="331"/>
  <c r="AN184" i="331"/>
  <c r="AL184" i="331"/>
  <c r="AQ184" i="331" s="1"/>
  <c r="AJ184" i="331"/>
  <c r="AI184" i="331"/>
  <c r="AG184" i="331" s="1" a="1"/>
  <c r="AG184" i="331" s="1"/>
  <c r="AP183" i="331"/>
  <c r="AN183" i="331"/>
  <c r="AL183" i="331"/>
  <c r="AQ183" i="331" s="1"/>
  <c r="AJ183" i="331"/>
  <c r="AI183" i="331"/>
  <c r="AF183" i="331" s="1" a="1"/>
  <c r="AF183" i="331" s="1"/>
  <c r="AP182" i="331"/>
  <c r="AN182" i="331"/>
  <c r="AL182" i="331"/>
  <c r="AJ182" i="331"/>
  <c r="AI182" i="331"/>
  <c r="AG182" i="331" s="1" a="1"/>
  <c r="AG182" i="331" s="1"/>
  <c r="AP181" i="331"/>
  <c r="AN181" i="331"/>
  <c r="AL181" i="331"/>
  <c r="G181" i="331" s="1" a="1"/>
  <c r="G181" i="331" s="1"/>
  <c r="AJ181" i="331"/>
  <c r="AI181" i="331"/>
  <c r="AF181" i="331" s="1" a="1"/>
  <c r="AF181" i="331" s="1"/>
  <c r="AP180" i="331"/>
  <c r="AN180" i="331"/>
  <c r="AL180" i="331"/>
  <c r="G180" i="331" s="1" a="1"/>
  <c r="G180" i="331" s="1"/>
  <c r="AJ180" i="331"/>
  <c r="AI180" i="331"/>
  <c r="AF180" i="331" s="1" a="1"/>
  <c r="AF180" i="331" s="1"/>
  <c r="AP179" i="331"/>
  <c r="AN179" i="331"/>
  <c r="AL179" i="331"/>
  <c r="AM179" i="331" s="1"/>
  <c r="AJ179" i="331"/>
  <c r="AI179" i="331"/>
  <c r="AG179" i="331" s="1" a="1"/>
  <c r="AG179" i="331" s="1"/>
  <c r="AP178" i="331"/>
  <c r="AN178" i="331"/>
  <c r="AL178" i="331"/>
  <c r="AQ178" i="331" s="1"/>
  <c r="AJ178" i="331"/>
  <c r="AI178" i="331"/>
  <c r="AF178" i="331" s="1" a="1"/>
  <c r="AF178" i="331" s="1"/>
  <c r="AP177" i="331"/>
  <c r="AN177" i="331"/>
  <c r="AL177" i="331"/>
  <c r="AQ177" i="331" s="1"/>
  <c r="AJ177" i="331"/>
  <c r="AI177" i="331"/>
  <c r="AP176" i="331"/>
  <c r="AN176" i="331"/>
  <c r="AL176" i="331"/>
  <c r="AQ176" i="331" s="1"/>
  <c r="AJ176" i="331"/>
  <c r="AI176" i="331"/>
  <c r="AG176" i="331" s="1" a="1"/>
  <c r="AG176" i="331" s="1"/>
  <c r="AP175" i="331"/>
  <c r="AN175" i="331"/>
  <c r="AL175" i="331"/>
  <c r="AQ175" i="331" s="1"/>
  <c r="AJ175" i="331"/>
  <c r="AI175" i="331"/>
  <c r="AG175" i="331" s="1" a="1"/>
  <c r="AG175" i="331" s="1"/>
  <c r="AP174" i="331"/>
  <c r="AN174" i="331"/>
  <c r="AL174" i="331"/>
  <c r="AQ174" i="331" s="1"/>
  <c r="AJ174" i="331"/>
  <c r="AI174" i="331"/>
  <c r="AF174" i="331" s="1" a="1"/>
  <c r="AF174" i="331" s="1"/>
  <c r="AP173" i="331"/>
  <c r="AN173" i="331"/>
  <c r="AL173" i="331"/>
  <c r="AQ173" i="331" s="1"/>
  <c r="AJ173" i="331"/>
  <c r="AI173" i="331"/>
  <c r="AF173" i="331" s="1" a="1"/>
  <c r="AF173" i="331" s="1"/>
  <c r="AP172" i="331"/>
  <c r="AN172" i="331"/>
  <c r="AL172" i="331"/>
  <c r="AQ172" i="331" s="1"/>
  <c r="AJ172" i="331"/>
  <c r="AI172" i="331"/>
  <c r="AP171" i="331"/>
  <c r="AN171" i="331"/>
  <c r="AL171" i="331"/>
  <c r="AQ171" i="331" s="1"/>
  <c r="AJ171" i="331"/>
  <c r="AI171" i="331"/>
  <c r="AF171" i="331" s="1" a="1"/>
  <c r="AF171" i="331" s="1"/>
  <c r="AP170" i="331"/>
  <c r="AN170" i="331"/>
  <c r="AL170" i="331"/>
  <c r="AQ170" i="331" s="1"/>
  <c r="AJ170" i="331"/>
  <c r="AI170" i="331"/>
  <c r="AG170" i="331" s="1" a="1"/>
  <c r="AG170" i="331" s="1"/>
  <c r="AP169" i="331"/>
  <c r="AN169" i="331"/>
  <c r="AL169" i="331"/>
  <c r="AJ169" i="331"/>
  <c r="AI169" i="331"/>
  <c r="AG169" i="331" s="1" a="1"/>
  <c r="AG169" i="331" s="1"/>
  <c r="AP168" i="331"/>
  <c r="AN168" i="331"/>
  <c r="AL168" i="331"/>
  <c r="AQ168" i="331" s="1"/>
  <c r="AJ168" i="331"/>
  <c r="AI168" i="331"/>
  <c r="AP167" i="331"/>
  <c r="AN167" i="331"/>
  <c r="AL167" i="331"/>
  <c r="AQ167" i="331" s="1"/>
  <c r="AJ167" i="331"/>
  <c r="AI167" i="331"/>
  <c r="AP166" i="331"/>
  <c r="AN166" i="331"/>
  <c r="AL166" i="331"/>
  <c r="AJ166" i="331"/>
  <c r="AI166" i="331"/>
  <c r="AG166" i="331" s="1" a="1"/>
  <c r="AG166" i="331" s="1"/>
  <c r="AP165" i="331"/>
  <c r="AN165" i="331"/>
  <c r="AL165" i="331"/>
  <c r="AJ165" i="331"/>
  <c r="AI165" i="331"/>
  <c r="AG165" i="331" s="1" a="1"/>
  <c r="AG165" i="331" s="1"/>
  <c r="AP164" i="331"/>
  <c r="AN164" i="331"/>
  <c r="AL164" i="331"/>
  <c r="AQ164" i="331" s="1"/>
  <c r="AJ164" i="331"/>
  <c r="AI164" i="331"/>
  <c r="AP163" i="331"/>
  <c r="AN163" i="331"/>
  <c r="AL163" i="331"/>
  <c r="AQ163" i="331" s="1"/>
  <c r="AJ163" i="331"/>
  <c r="AI163" i="331"/>
  <c r="AG163" i="331" s="1" a="1"/>
  <c r="AG163" i="331" s="1"/>
  <c r="AP162" i="331"/>
  <c r="AN162" i="331"/>
  <c r="AL162" i="331"/>
  <c r="AQ162" i="331" s="1"/>
  <c r="AJ162" i="331"/>
  <c r="AI162" i="331"/>
  <c r="AG162" i="331" s="1" a="1"/>
  <c r="AG162" i="331" s="1"/>
  <c r="AP161" i="331"/>
  <c r="AN161" i="331"/>
  <c r="AL161" i="331"/>
  <c r="AQ161" i="331" s="1"/>
  <c r="AJ161" i="331"/>
  <c r="AI161" i="331"/>
  <c r="AG161" i="331" s="1" a="1"/>
  <c r="AG161" i="331" s="1"/>
  <c r="AP160" i="331"/>
  <c r="AN160" i="331"/>
  <c r="AL160" i="331"/>
  <c r="AQ160" i="331" s="1"/>
  <c r="AJ160" i="331"/>
  <c r="AI160" i="331"/>
  <c r="AP159" i="331"/>
  <c r="AN159" i="331"/>
  <c r="AL159" i="331"/>
  <c r="AM159" i="331" s="1"/>
  <c r="AJ159" i="331"/>
  <c r="AI159" i="331"/>
  <c r="AF159" i="331" s="1" a="1"/>
  <c r="AF159" i="331" s="1"/>
  <c r="AP158" i="331"/>
  <c r="AN158" i="331"/>
  <c r="AL158" i="331"/>
  <c r="AQ158" i="331" s="1"/>
  <c r="AJ158" i="331"/>
  <c r="AI158" i="331"/>
  <c r="AF158" i="331" s="1" a="1"/>
  <c r="AF158" i="331" s="1"/>
  <c r="AP157" i="331"/>
  <c r="AN157" i="331"/>
  <c r="AL157" i="331"/>
  <c r="AQ157" i="331" s="1"/>
  <c r="AJ157" i="331"/>
  <c r="AI157" i="331"/>
  <c r="AG157" i="331" s="1" a="1"/>
  <c r="AG157" i="331" s="1"/>
  <c r="AP156" i="331"/>
  <c r="AN156" i="331"/>
  <c r="AL156" i="331"/>
  <c r="AM156" i="331" s="1"/>
  <c r="AJ156" i="331"/>
  <c r="AI156" i="331"/>
  <c r="AF156" i="331" s="1" a="1"/>
  <c r="AF156" i="331" s="1"/>
  <c r="AP155" i="331"/>
  <c r="AN155" i="331"/>
  <c r="AL155" i="331"/>
  <c r="AM155" i="331" s="1"/>
  <c r="AJ155" i="331"/>
  <c r="AI155" i="331"/>
  <c r="AG155" i="331" s="1" a="1"/>
  <c r="AG155" i="331" s="1"/>
  <c r="AP154" i="331"/>
  <c r="AN154" i="331"/>
  <c r="AL154" i="331"/>
  <c r="AQ154" i="331" s="1"/>
  <c r="AJ154" i="331"/>
  <c r="AI154" i="331"/>
  <c r="AG154" i="331" s="1" a="1"/>
  <c r="AG154" i="331" s="1"/>
  <c r="AP153" i="331"/>
  <c r="AN153" i="331"/>
  <c r="AL153" i="331"/>
  <c r="AM153" i="331" s="1"/>
  <c r="AJ153" i="331"/>
  <c r="AI153" i="331"/>
  <c r="AG153" i="331" s="1" a="1"/>
  <c r="AG153" i="331" s="1"/>
  <c r="AP152" i="331"/>
  <c r="AN152" i="331"/>
  <c r="AL152" i="331"/>
  <c r="AQ152" i="331" s="1"/>
  <c r="AJ152" i="331"/>
  <c r="AI152" i="331"/>
  <c r="AP151" i="331"/>
  <c r="AN151" i="331"/>
  <c r="AL151" i="331"/>
  <c r="AJ151" i="331"/>
  <c r="AI151" i="331"/>
  <c r="AG151" i="331" s="1" a="1"/>
  <c r="AG151" i="331" s="1"/>
  <c r="AP150" i="331"/>
  <c r="AN150" i="331"/>
  <c r="AL150" i="331"/>
  <c r="AQ150" i="331" s="1"/>
  <c r="AJ150" i="331"/>
  <c r="AI150" i="331"/>
  <c r="AP149" i="331"/>
  <c r="AN149" i="331"/>
  <c r="AL149" i="331"/>
  <c r="AM149" i="331" s="1"/>
  <c r="AJ149" i="331"/>
  <c r="AI149" i="331"/>
  <c r="AG149" i="331" s="1" a="1"/>
  <c r="AG149" i="331" s="1"/>
  <c r="AP148" i="331"/>
  <c r="AN148" i="331"/>
  <c r="AL148" i="331"/>
  <c r="AM148" i="331" s="1"/>
  <c r="AJ148" i="331"/>
  <c r="AI148" i="331"/>
  <c r="AG148" i="331" s="1" a="1"/>
  <c r="AG148" i="331" s="1"/>
  <c r="AP147" i="331"/>
  <c r="AN147" i="331"/>
  <c r="AL147" i="331"/>
  <c r="G147" i="331" s="1" a="1"/>
  <c r="G147" i="331" s="1"/>
  <c r="AJ147" i="331"/>
  <c r="AI147" i="331"/>
  <c r="AG147" i="331" s="1" a="1"/>
  <c r="AG147" i="331" s="1"/>
  <c r="AP146" i="331"/>
  <c r="AN146" i="331"/>
  <c r="AL146" i="331"/>
  <c r="AQ146" i="331" s="1"/>
  <c r="AJ146" i="331"/>
  <c r="AI146" i="331"/>
  <c r="AG146" i="331" s="1" a="1"/>
  <c r="AG146" i="331" s="1"/>
  <c r="AP145" i="331"/>
  <c r="AN145" i="331"/>
  <c r="AL145" i="331"/>
  <c r="AM145" i="331" s="1"/>
  <c r="AJ145" i="331"/>
  <c r="AI145" i="331"/>
  <c r="AP144" i="331"/>
  <c r="AN144" i="331"/>
  <c r="AL144" i="331"/>
  <c r="AM144" i="331" s="1"/>
  <c r="AJ144" i="331"/>
  <c r="AI144" i="331"/>
  <c r="AF144" i="331" s="1" a="1"/>
  <c r="AF144" i="331" s="1"/>
  <c r="AP143" i="331"/>
  <c r="AN143" i="331"/>
  <c r="AL143" i="331"/>
  <c r="G143" i="331" s="1" a="1"/>
  <c r="G143" i="331" s="1"/>
  <c r="AJ143" i="331"/>
  <c r="AI143" i="331"/>
  <c r="AF143" i="331" s="1" a="1"/>
  <c r="AF143" i="331" s="1"/>
  <c r="AP142" i="331"/>
  <c r="AN142" i="331"/>
  <c r="AL142" i="331"/>
  <c r="AQ142" i="331" s="1"/>
  <c r="AJ142" i="331"/>
  <c r="AI142" i="331"/>
  <c r="AG142" i="331" s="1" a="1"/>
  <c r="AG142" i="331" s="1"/>
  <c r="AP141" i="331"/>
  <c r="AN141" i="331"/>
  <c r="AL141" i="331"/>
  <c r="AM141" i="331" s="1"/>
  <c r="AJ141" i="331"/>
  <c r="AI141" i="331"/>
  <c r="AP140" i="331"/>
  <c r="AN140" i="331"/>
  <c r="AL140" i="331"/>
  <c r="AQ140" i="331" s="1"/>
  <c r="AJ140" i="331"/>
  <c r="AI140" i="331"/>
  <c r="AP139" i="331"/>
  <c r="AN139" i="331"/>
  <c r="AL139" i="331"/>
  <c r="G139" i="331" s="1" a="1"/>
  <c r="G139" i="331" s="1"/>
  <c r="AJ139" i="331"/>
  <c r="AI139" i="331"/>
  <c r="AG139" i="331" s="1" a="1"/>
  <c r="AG139" i="331" s="1"/>
  <c r="AP138" i="331"/>
  <c r="AN138" i="331"/>
  <c r="AL138" i="331"/>
  <c r="AJ138" i="331"/>
  <c r="AI138" i="331"/>
  <c r="AG138" i="331" s="1" a="1"/>
  <c r="AG138" i="331" s="1"/>
  <c r="AP137" i="331"/>
  <c r="AN137" i="331"/>
  <c r="AL137" i="331"/>
  <c r="AJ137" i="331"/>
  <c r="AI137" i="331"/>
  <c r="AG137" i="331" s="1" a="1"/>
  <c r="AG137" i="331" s="1"/>
  <c r="AP136" i="331"/>
  <c r="AN136" i="331"/>
  <c r="AL136" i="331"/>
  <c r="AM136" i="331" s="1"/>
  <c r="AJ136" i="331"/>
  <c r="AI136" i="331"/>
  <c r="AG136" i="331" s="1" a="1"/>
  <c r="AG136" i="331" s="1"/>
  <c r="AP135" i="331"/>
  <c r="AN135" i="331"/>
  <c r="AL135" i="331"/>
  <c r="G135" i="331" s="1" a="1"/>
  <c r="G135" i="331" s="1"/>
  <c r="AJ135" i="331"/>
  <c r="AI135" i="331"/>
  <c r="AF135" i="331" s="1" a="1"/>
  <c r="AF135" i="331" s="1"/>
  <c r="AP134" i="331"/>
  <c r="AN134" i="331"/>
  <c r="AL134" i="331"/>
  <c r="AJ134" i="331"/>
  <c r="AI134" i="331"/>
  <c r="AG134" i="331" s="1" a="1"/>
  <c r="AG134" i="331" s="1"/>
  <c r="AP133" i="331"/>
  <c r="AN133" i="331"/>
  <c r="AL133" i="331"/>
  <c r="AM133" i="331" s="1"/>
  <c r="AJ133" i="331"/>
  <c r="AI133" i="331"/>
  <c r="AG133" i="331" s="1" a="1"/>
  <c r="AG133" i="331" s="1"/>
  <c r="AP132" i="331"/>
  <c r="AN132" i="331"/>
  <c r="AL132" i="331"/>
  <c r="AJ132" i="331"/>
  <c r="AI132" i="331"/>
  <c r="AF132" i="331" s="1" a="1"/>
  <c r="AF132" i="331" s="1"/>
  <c r="AP131" i="331"/>
  <c r="AN131" i="331"/>
  <c r="AL131" i="331"/>
  <c r="G131" i="331" s="1" a="1"/>
  <c r="G131" i="331" s="1"/>
  <c r="AJ131" i="331"/>
  <c r="AI131" i="331"/>
  <c r="AF131" i="331" s="1" a="1"/>
  <c r="AF131" i="331" s="1"/>
  <c r="AP130" i="331"/>
  <c r="AN130" i="331"/>
  <c r="AL130" i="331"/>
  <c r="AJ130" i="331"/>
  <c r="AI130" i="331"/>
  <c r="AF130" i="331" s="1" a="1"/>
  <c r="AF130" i="331" s="1"/>
  <c r="AP129" i="331"/>
  <c r="AN129" i="331"/>
  <c r="AL129" i="331"/>
  <c r="AM129" i="331" s="1"/>
  <c r="AJ129" i="331"/>
  <c r="AI129" i="331"/>
  <c r="AP128" i="331"/>
  <c r="AN128" i="331"/>
  <c r="AL128" i="331"/>
  <c r="AQ128" i="331" s="1"/>
  <c r="AJ128" i="331"/>
  <c r="AI128" i="331"/>
  <c r="AG128" i="331" s="1" a="1"/>
  <c r="AG128" i="331" s="1"/>
  <c r="AP127" i="331"/>
  <c r="AN127" i="331"/>
  <c r="AL127" i="331"/>
  <c r="G127" i="331" s="1" a="1"/>
  <c r="G127" i="331" s="1"/>
  <c r="AJ127" i="331"/>
  <c r="AI127" i="331"/>
  <c r="AG127" i="331" s="1" a="1"/>
  <c r="AG127" i="331" s="1"/>
  <c r="AP126" i="331"/>
  <c r="AN126" i="331"/>
  <c r="AL126" i="331"/>
  <c r="AJ126" i="331"/>
  <c r="AI126" i="331"/>
  <c r="AG126" i="331" s="1" a="1"/>
  <c r="AG126" i="331" s="1"/>
  <c r="AP125" i="331"/>
  <c r="AN125" i="331"/>
  <c r="AL125" i="331"/>
  <c r="AM125" i="331" s="1"/>
  <c r="AJ125" i="331"/>
  <c r="AI125" i="331"/>
  <c r="AP124" i="331"/>
  <c r="AN124" i="331"/>
  <c r="AL124" i="331"/>
  <c r="AM124" i="331" s="1"/>
  <c r="AJ124" i="331"/>
  <c r="AI124" i="331"/>
  <c r="AG124" i="331" s="1" a="1"/>
  <c r="AG124" i="331" s="1"/>
  <c r="AP123" i="331"/>
  <c r="AN123" i="331"/>
  <c r="AL123" i="331"/>
  <c r="AQ123" i="331" s="1"/>
  <c r="AJ123" i="331"/>
  <c r="AI123" i="331"/>
  <c r="AG123" i="331" s="1" a="1"/>
  <c r="AG123" i="331" s="1"/>
  <c r="AP122" i="331"/>
  <c r="AN122" i="331"/>
  <c r="AL122" i="331"/>
  <c r="AM122" i="331" s="1"/>
  <c r="AJ122" i="331"/>
  <c r="AI122" i="331"/>
  <c r="AP121" i="331"/>
  <c r="AN121" i="331"/>
  <c r="AL121" i="331"/>
  <c r="AM121" i="331" s="1"/>
  <c r="AJ121" i="331"/>
  <c r="AI121" i="331"/>
  <c r="AG121" i="331" s="1" a="1"/>
  <c r="AG121" i="331" s="1"/>
  <c r="AP120" i="331"/>
  <c r="AN120" i="331"/>
  <c r="AL120" i="331"/>
  <c r="AJ120" i="331"/>
  <c r="AI120" i="331"/>
  <c r="AF120" i="331" s="1" a="1"/>
  <c r="AF120" i="331" s="1"/>
  <c r="AP119" i="331"/>
  <c r="AN119" i="331"/>
  <c r="AL119" i="331"/>
  <c r="AJ119" i="331"/>
  <c r="AI119" i="331"/>
  <c r="AG119" i="331" s="1" a="1"/>
  <c r="AG119" i="331" s="1"/>
  <c r="AP118" i="331"/>
  <c r="AN118" i="331"/>
  <c r="AL118" i="331"/>
  <c r="AM118" i="331" s="1"/>
  <c r="AJ118" i="331"/>
  <c r="AI118" i="331"/>
  <c r="AP117" i="331"/>
  <c r="AN117" i="331"/>
  <c r="AL117" i="331"/>
  <c r="AJ117" i="331"/>
  <c r="AI117" i="331"/>
  <c r="AG117" i="331" s="1" a="1"/>
  <c r="AG117" i="331" s="1"/>
  <c r="AF117" i="331" a="1"/>
  <c r="AF117" i="331" s="1"/>
  <c r="AP116" i="331"/>
  <c r="AN116" i="331"/>
  <c r="AL116" i="331"/>
  <c r="AQ116" i="331" s="1"/>
  <c r="AJ116" i="331"/>
  <c r="AI116" i="331"/>
  <c r="AG116" i="331" s="1" a="1"/>
  <c r="AG116" i="331" s="1"/>
  <c r="AP115" i="331"/>
  <c r="AN115" i="331"/>
  <c r="AL115" i="331"/>
  <c r="AJ115" i="331"/>
  <c r="AI115" i="331"/>
  <c r="AP114" i="331"/>
  <c r="AN114" i="331"/>
  <c r="AL114" i="331"/>
  <c r="AQ114" i="331" s="1"/>
  <c r="AJ114" i="331"/>
  <c r="AI114" i="331"/>
  <c r="AF114" i="331" s="1" a="1"/>
  <c r="AF114" i="331" s="1"/>
  <c r="AP113" i="331"/>
  <c r="AN113" i="331"/>
  <c r="AL113" i="331"/>
  <c r="G113" i="331" s="1" a="1"/>
  <c r="G113" i="331" s="1"/>
  <c r="AJ113" i="331"/>
  <c r="AI113" i="331"/>
  <c r="AG113" i="331" s="1" a="1"/>
  <c r="AG113" i="331" s="1"/>
  <c r="AP112" i="331"/>
  <c r="AN112" i="331"/>
  <c r="AL112" i="331"/>
  <c r="AM112" i="331" s="1"/>
  <c r="AJ112" i="331"/>
  <c r="AI112" i="331"/>
  <c r="AG112" i="331" s="1" a="1"/>
  <c r="AG112" i="331" s="1"/>
  <c r="AP111" i="331"/>
  <c r="AN111" i="331"/>
  <c r="AL111" i="331"/>
  <c r="AJ111" i="331"/>
  <c r="AI111" i="331"/>
  <c r="AF111" i="331" s="1" a="1"/>
  <c r="AF111" i="331" s="1"/>
  <c r="AP110" i="331"/>
  <c r="AN110" i="331"/>
  <c r="AL110" i="331"/>
  <c r="G110" i="331" s="1" a="1"/>
  <c r="G110" i="331" s="1"/>
  <c r="AJ110" i="331"/>
  <c r="AI110" i="331"/>
  <c r="AP109" i="331"/>
  <c r="AN109" i="331"/>
  <c r="AL109" i="331"/>
  <c r="G109" i="331" s="1" a="1"/>
  <c r="G109" i="331" s="1"/>
  <c r="AJ109" i="331"/>
  <c r="AI109" i="331"/>
  <c r="AG109" i="331" s="1" a="1"/>
  <c r="AG109" i="331" s="1"/>
  <c r="AP108" i="331"/>
  <c r="AN108" i="331"/>
  <c r="AL108" i="331"/>
  <c r="AM108" i="331" s="1"/>
  <c r="AJ108" i="331"/>
  <c r="AI108" i="331"/>
  <c r="AP107" i="331"/>
  <c r="AN107" i="331"/>
  <c r="AL107" i="331"/>
  <c r="G107" i="331" s="1" a="1"/>
  <c r="G107" i="331" s="1"/>
  <c r="AJ107" i="331"/>
  <c r="AI107" i="331"/>
  <c r="AF107" i="331" s="1" a="1"/>
  <c r="AF107" i="331" s="1"/>
  <c r="AP106" i="331"/>
  <c r="AN106" i="331"/>
  <c r="AL106" i="331"/>
  <c r="AJ106" i="331"/>
  <c r="AI106" i="331"/>
  <c r="AG106" i="331" s="1" a="1"/>
  <c r="AG106" i="331" s="1"/>
  <c r="AP105" i="331"/>
  <c r="AN105" i="331"/>
  <c r="AL105" i="331"/>
  <c r="AJ105" i="331"/>
  <c r="AI105" i="331"/>
  <c r="AG105" i="331" s="1" a="1"/>
  <c r="AG105" i="331" s="1"/>
  <c r="AP104" i="331"/>
  <c r="AN104" i="331"/>
  <c r="AL104" i="331"/>
  <c r="AJ104" i="331"/>
  <c r="AI104" i="331"/>
  <c r="AG104" i="331" s="1" a="1"/>
  <c r="AG104" i="331" s="1"/>
  <c r="AP103" i="331"/>
  <c r="AN103" i="331"/>
  <c r="AL103" i="331"/>
  <c r="AJ103" i="331"/>
  <c r="AI103" i="331"/>
  <c r="AF103" i="331" s="1" a="1"/>
  <c r="AF103" i="331" s="1"/>
  <c r="AP102" i="331"/>
  <c r="AN102" i="331"/>
  <c r="AL102" i="331"/>
  <c r="AJ102" i="331"/>
  <c r="AI102" i="331"/>
  <c r="AF102" i="331" s="1" a="1"/>
  <c r="AF102" i="331" s="1"/>
  <c r="AP101" i="331"/>
  <c r="AN101" i="331"/>
  <c r="AL101" i="331"/>
  <c r="AM101" i="331" s="1"/>
  <c r="AJ101" i="331"/>
  <c r="AI101" i="331"/>
  <c r="AP100" i="331"/>
  <c r="AN100" i="331"/>
  <c r="AL100" i="331"/>
  <c r="AJ100" i="331"/>
  <c r="AI100" i="331"/>
  <c r="AG100" i="331" s="1" a="1"/>
  <c r="AG100" i="331" s="1"/>
  <c r="AP99" i="331"/>
  <c r="AN99" i="331"/>
  <c r="AL99" i="331"/>
  <c r="AQ99" i="331" s="1"/>
  <c r="AJ99" i="331"/>
  <c r="AI99" i="331"/>
  <c r="AF99" i="331" s="1" a="1"/>
  <c r="AF99" i="331" s="1"/>
  <c r="AP98" i="331"/>
  <c r="AN98" i="331"/>
  <c r="AL98" i="331"/>
  <c r="AQ98" i="331" s="1"/>
  <c r="AJ98" i="331"/>
  <c r="AI98" i="331"/>
  <c r="AG98" i="331" s="1" a="1"/>
  <c r="AG98" i="331" s="1"/>
  <c r="AP97" i="331"/>
  <c r="AN97" i="331"/>
  <c r="AL97" i="331"/>
  <c r="G97" i="331" s="1" a="1"/>
  <c r="G97" i="331" s="1"/>
  <c r="AJ97" i="331"/>
  <c r="AI97" i="331"/>
  <c r="AG97" i="331" s="1" a="1"/>
  <c r="AG97" i="331" s="1"/>
  <c r="AP96" i="331"/>
  <c r="AN96" i="331"/>
  <c r="AL96" i="331"/>
  <c r="AQ96" i="331" s="1"/>
  <c r="AJ96" i="331"/>
  <c r="AI96" i="331"/>
  <c r="AF96" i="331" s="1" a="1"/>
  <c r="AF96" i="331" s="1"/>
  <c r="AP95" i="331"/>
  <c r="AN95" i="331"/>
  <c r="AL95" i="331"/>
  <c r="AJ95" i="331"/>
  <c r="AI95" i="331"/>
  <c r="AP94" i="331"/>
  <c r="AN94" i="331"/>
  <c r="AL94" i="331"/>
  <c r="AJ94" i="331"/>
  <c r="AI94" i="331"/>
  <c r="AP93" i="331"/>
  <c r="AN93" i="331"/>
  <c r="AL93" i="331"/>
  <c r="AJ93" i="331"/>
  <c r="AI93" i="331"/>
  <c r="AP92" i="331"/>
  <c r="AN92" i="331"/>
  <c r="AL92" i="331"/>
  <c r="AJ92" i="331"/>
  <c r="AI92" i="331"/>
  <c r="AF92" i="331" s="1" a="1"/>
  <c r="AF92" i="331" s="1"/>
  <c r="AP91" i="331"/>
  <c r="AN91" i="331"/>
  <c r="AL91" i="331"/>
  <c r="AJ91" i="331"/>
  <c r="AI91" i="331"/>
  <c r="AP90" i="331"/>
  <c r="AN90" i="331"/>
  <c r="AL90" i="331"/>
  <c r="AJ90" i="331"/>
  <c r="AI90" i="331"/>
  <c r="AG90" i="331" s="1" a="1"/>
  <c r="AG90" i="331" s="1"/>
  <c r="AP89" i="331"/>
  <c r="AN89" i="331"/>
  <c r="AL89" i="331"/>
  <c r="AM89" i="331" s="1"/>
  <c r="AJ89" i="331"/>
  <c r="AI89" i="331"/>
  <c r="AG89" i="331" s="1" a="1"/>
  <c r="AG89" i="331" s="1"/>
  <c r="AP88" i="331"/>
  <c r="AN88" i="331"/>
  <c r="AL88" i="331"/>
  <c r="AQ88" i="331" s="1"/>
  <c r="AJ88" i="331"/>
  <c r="AI88" i="331"/>
  <c r="AF88" i="331" s="1" a="1"/>
  <c r="AF88" i="331" s="1"/>
  <c r="AP87" i="331"/>
  <c r="AN87" i="331"/>
  <c r="AL87" i="331"/>
  <c r="AJ87" i="331"/>
  <c r="AI87" i="331"/>
  <c r="AG87" i="331" s="1" a="1"/>
  <c r="AG87" i="331" s="1"/>
  <c r="AP86" i="331"/>
  <c r="AN86" i="331"/>
  <c r="AL86" i="331"/>
  <c r="AJ86" i="331"/>
  <c r="AI86" i="331"/>
  <c r="AP85" i="331"/>
  <c r="AN85" i="331"/>
  <c r="AL85" i="331"/>
  <c r="G85" i="331" s="1" a="1"/>
  <c r="G85" i="331" s="1"/>
  <c r="AJ85" i="331"/>
  <c r="AI85" i="331"/>
  <c r="AP84" i="331"/>
  <c r="AN84" i="331"/>
  <c r="AL84" i="331"/>
  <c r="G84" i="331" s="1" a="1"/>
  <c r="G84" i="331" s="1"/>
  <c r="AJ84" i="331"/>
  <c r="AI84" i="331"/>
  <c r="AF84" i="331" s="1" a="1"/>
  <c r="AF84" i="331" s="1"/>
  <c r="AP83" i="331"/>
  <c r="AN83" i="331"/>
  <c r="AL83" i="331"/>
  <c r="AQ83" i="331" s="1"/>
  <c r="AJ83" i="331"/>
  <c r="AI83" i="331"/>
  <c r="AF83" i="331" s="1" a="1"/>
  <c r="AF83" i="331" s="1"/>
  <c r="AP82" i="331"/>
  <c r="AN82" i="331"/>
  <c r="AL82" i="331"/>
  <c r="AJ82" i="331"/>
  <c r="AI82" i="331"/>
  <c r="AP81" i="331"/>
  <c r="AN81" i="331"/>
  <c r="AL81" i="331"/>
  <c r="AQ81" i="331" s="1"/>
  <c r="AJ81" i="331"/>
  <c r="AI81" i="331"/>
  <c r="AG81" i="331" s="1" a="1"/>
  <c r="AG81" i="331" s="1"/>
  <c r="AP80" i="331"/>
  <c r="AN80" i="331"/>
  <c r="AL80" i="331"/>
  <c r="AQ80" i="331" s="1"/>
  <c r="AJ80" i="331"/>
  <c r="AI80" i="331"/>
  <c r="AF80" i="331" s="1" a="1"/>
  <c r="AF80" i="331" s="1"/>
  <c r="AP79" i="331"/>
  <c r="AN79" i="331"/>
  <c r="AL79" i="331"/>
  <c r="G79" i="331" s="1" a="1"/>
  <c r="G79" i="331" s="1"/>
  <c r="AJ79" i="331"/>
  <c r="AI79" i="331"/>
  <c r="AP78" i="331"/>
  <c r="AN78" i="331"/>
  <c r="AL78" i="331"/>
  <c r="G78" i="331" s="1" a="1"/>
  <c r="G78" i="331" s="1"/>
  <c r="AJ78" i="331"/>
  <c r="AI78" i="331"/>
  <c r="AP77" i="331"/>
  <c r="AN77" i="331"/>
  <c r="AL77" i="331"/>
  <c r="AJ77" i="331"/>
  <c r="AI77" i="331"/>
  <c r="AP76" i="331"/>
  <c r="AN76" i="331"/>
  <c r="AL76" i="331"/>
  <c r="AQ76" i="331" s="1"/>
  <c r="AJ76" i="331"/>
  <c r="AI76" i="331"/>
  <c r="AG76" i="331" s="1" a="1"/>
  <c r="AG76" i="331" s="1"/>
  <c r="AP75" i="331"/>
  <c r="AN75" i="331"/>
  <c r="AL75" i="331"/>
  <c r="AQ75" i="331" s="1"/>
  <c r="AJ75" i="331"/>
  <c r="AI75" i="331"/>
  <c r="AF75" i="331" s="1" a="1"/>
  <c r="AF75" i="331" s="1"/>
  <c r="AP74" i="331"/>
  <c r="AN74" i="331"/>
  <c r="AL74" i="331"/>
  <c r="AQ74" i="331" s="1"/>
  <c r="AJ74" i="331"/>
  <c r="AI74" i="331"/>
  <c r="AF74" i="331" s="1" a="1"/>
  <c r="AF74" i="331" s="1"/>
  <c r="AP73" i="331"/>
  <c r="AN73" i="331"/>
  <c r="AL73" i="331"/>
  <c r="AJ73" i="331"/>
  <c r="AI73" i="331"/>
  <c r="AP72" i="331"/>
  <c r="AN72" i="331"/>
  <c r="AL72" i="331"/>
  <c r="AQ72" i="331" s="1"/>
  <c r="AJ72" i="331"/>
  <c r="AI72" i="331"/>
  <c r="AF72" i="331" s="1" a="1"/>
  <c r="AF72" i="331" s="1"/>
  <c r="AP71" i="331"/>
  <c r="AN71" i="331"/>
  <c r="AL71" i="331"/>
  <c r="G71" i="331" s="1" a="1"/>
  <c r="G71" i="331" s="1"/>
  <c r="AJ71" i="331"/>
  <c r="AI71" i="331"/>
  <c r="AP70" i="331"/>
  <c r="AN70" i="331"/>
  <c r="AL70" i="331"/>
  <c r="G70" i="331" s="1" a="1"/>
  <c r="G70" i="331" s="1"/>
  <c r="AJ70" i="331"/>
  <c r="AI70" i="331"/>
  <c r="AP69" i="331"/>
  <c r="AN69" i="331"/>
  <c r="AL69" i="331"/>
  <c r="AJ69" i="331"/>
  <c r="AI69" i="331"/>
  <c r="AP68" i="331"/>
  <c r="AN68" i="331"/>
  <c r="AL68" i="331"/>
  <c r="AJ68" i="331"/>
  <c r="AI68" i="331"/>
  <c r="AP67" i="331"/>
  <c r="AN67" i="331"/>
  <c r="AL67" i="331"/>
  <c r="AJ67" i="331"/>
  <c r="AI67" i="331"/>
  <c r="AF67" i="331" s="1" a="1"/>
  <c r="AF67" i="331" s="1"/>
  <c r="AP66" i="331"/>
  <c r="AN66" i="331"/>
  <c r="AL66" i="331"/>
  <c r="AQ66" i="331" s="1"/>
  <c r="AJ66" i="331"/>
  <c r="AI66" i="331"/>
  <c r="AP65" i="331"/>
  <c r="AN65" i="331"/>
  <c r="AL65" i="331"/>
  <c r="AM65" i="331" s="1"/>
  <c r="AJ65" i="331"/>
  <c r="AI65" i="331"/>
  <c r="AG65" i="331" s="1" a="1"/>
  <c r="AG65" i="331" s="1"/>
  <c r="AP64" i="331"/>
  <c r="AN64" i="331"/>
  <c r="AL64" i="331"/>
  <c r="AQ64" i="331" s="1"/>
  <c r="AJ64" i="331"/>
  <c r="AI64" i="331"/>
  <c r="AF64" i="331" s="1" a="1"/>
  <c r="AF64" i="331" s="1"/>
  <c r="AP63" i="331"/>
  <c r="AN63" i="331"/>
  <c r="AL63" i="331"/>
  <c r="G63" i="331" s="1" a="1"/>
  <c r="G63" i="331" s="1"/>
  <c r="AJ63" i="331"/>
  <c r="AI63" i="331"/>
  <c r="AG63" i="331" s="1" a="1"/>
  <c r="AG63" i="331" s="1"/>
  <c r="AP62" i="331"/>
  <c r="AN62" i="331"/>
  <c r="AL62" i="331"/>
  <c r="AJ62" i="331"/>
  <c r="AI62" i="331"/>
  <c r="AP61" i="331"/>
  <c r="AN61" i="331"/>
  <c r="AL61" i="331"/>
  <c r="AM61" i="331" s="1"/>
  <c r="AJ61" i="331"/>
  <c r="AI61" i="331"/>
  <c r="AP60" i="331"/>
  <c r="AN60" i="331"/>
  <c r="AL60" i="331"/>
  <c r="AQ60" i="331" s="1"/>
  <c r="AJ60" i="331"/>
  <c r="AI60" i="331"/>
  <c r="AG60" i="331" s="1" a="1"/>
  <c r="AG60" i="331" s="1"/>
  <c r="AP59" i="331"/>
  <c r="AN59" i="331"/>
  <c r="AL59" i="331"/>
  <c r="AJ59" i="331"/>
  <c r="AI59" i="331"/>
  <c r="AG59" i="331" s="1" a="1"/>
  <c r="AG59" i="331" s="1"/>
  <c r="AP58" i="331"/>
  <c r="AN58" i="331"/>
  <c r="AL58" i="331"/>
  <c r="AQ58" i="331" s="1"/>
  <c r="AJ58" i="331"/>
  <c r="AI58" i="331"/>
  <c r="AF58" i="331" s="1" a="1"/>
  <c r="AF58" i="331" s="1"/>
  <c r="AP57" i="331"/>
  <c r="AN57" i="331"/>
  <c r="AL57" i="331"/>
  <c r="G57" i="331" s="1" a="1"/>
  <c r="G57" i="331" s="1"/>
  <c r="AJ57" i="331"/>
  <c r="AI57" i="331"/>
  <c r="AG57" i="331" s="1" a="1"/>
  <c r="AG57" i="331" s="1"/>
  <c r="AP56" i="331"/>
  <c r="AN56" i="331"/>
  <c r="AL56" i="331"/>
  <c r="AQ56" i="331" s="1"/>
  <c r="AJ56" i="331"/>
  <c r="AI56" i="331"/>
  <c r="AG56" i="331" s="1" a="1"/>
  <c r="AG56" i="331" s="1"/>
  <c r="AP55" i="331"/>
  <c r="AN55" i="331"/>
  <c r="AL55" i="331"/>
  <c r="AM55" i="331" s="1"/>
  <c r="AJ55" i="331"/>
  <c r="AI55" i="331"/>
  <c r="AP54" i="331"/>
  <c r="AN54" i="331"/>
  <c r="AL54" i="331"/>
  <c r="AJ54" i="331"/>
  <c r="AI54" i="331"/>
  <c r="AF54" i="331" s="1" a="1"/>
  <c r="AF54" i="331" s="1"/>
  <c r="AP53" i="331"/>
  <c r="AN53" i="331"/>
  <c r="AL53" i="331"/>
  <c r="AJ53" i="331"/>
  <c r="AI53" i="331"/>
  <c r="AG53" i="331" s="1" a="1"/>
  <c r="AG53" i="331" s="1"/>
  <c r="AP52" i="331"/>
  <c r="AN52" i="331"/>
  <c r="AL52" i="331"/>
  <c r="AM52" i="331" s="1"/>
  <c r="AJ52" i="331"/>
  <c r="AI52" i="331"/>
  <c r="AF52" i="331" s="1" a="1"/>
  <c r="AF52" i="331" s="1"/>
  <c r="AP51" i="331"/>
  <c r="AN51" i="331"/>
  <c r="AL51" i="331"/>
  <c r="G51" i="331" s="1" a="1"/>
  <c r="G51" i="331" s="1"/>
  <c r="AJ51" i="331"/>
  <c r="AI51" i="331"/>
  <c r="AG51" i="331" s="1" a="1"/>
  <c r="AG51" i="331" s="1"/>
  <c r="AP50" i="331"/>
  <c r="AN50" i="331"/>
  <c r="AL50" i="331"/>
  <c r="G50" i="331" s="1" a="1"/>
  <c r="G50" i="331" s="1"/>
  <c r="AJ50" i="331"/>
  <c r="AI50" i="331"/>
  <c r="AF50" i="331" s="1" a="1"/>
  <c r="AF50" i="331" s="1"/>
  <c r="AP49" i="331"/>
  <c r="AN49" i="331"/>
  <c r="AL49" i="331"/>
  <c r="G49" i="331" s="1" a="1"/>
  <c r="G49" i="331" s="1"/>
  <c r="AJ49" i="331"/>
  <c r="AI49" i="331"/>
  <c r="AG49" i="331" s="1" a="1"/>
  <c r="AG49" i="331" s="1"/>
  <c r="AP48" i="331"/>
  <c r="AN48" i="331"/>
  <c r="AL48" i="331"/>
  <c r="AM48" i="331" s="1"/>
  <c r="AJ48" i="331"/>
  <c r="AI48" i="331"/>
  <c r="AF48" i="331" s="1" a="1"/>
  <c r="AF48" i="331" s="1"/>
  <c r="AP47" i="331"/>
  <c r="AN47" i="331"/>
  <c r="AL47" i="331"/>
  <c r="AJ47" i="331"/>
  <c r="AI47" i="331"/>
  <c r="AG47" i="331" s="1" a="1"/>
  <c r="AG47" i="331" s="1"/>
  <c r="AP46" i="331"/>
  <c r="AN46" i="331"/>
  <c r="AL46" i="331"/>
  <c r="G46" i="331" s="1" a="1"/>
  <c r="G46" i="331" s="1"/>
  <c r="AJ46" i="331"/>
  <c r="AI46" i="331"/>
  <c r="AF46" i="331" s="1" a="1"/>
  <c r="AF46" i="331" s="1"/>
  <c r="AP45" i="331"/>
  <c r="AN45" i="331"/>
  <c r="AL45" i="331"/>
  <c r="AJ45" i="331"/>
  <c r="AI45" i="331"/>
  <c r="AP44" i="331"/>
  <c r="AN44" i="331"/>
  <c r="AL44" i="331"/>
  <c r="AJ44" i="331"/>
  <c r="AI44" i="331"/>
  <c r="AP43" i="331"/>
  <c r="AN43" i="331"/>
  <c r="AL43" i="331"/>
  <c r="AJ43" i="331"/>
  <c r="AI43" i="331"/>
  <c r="AG43" i="331" s="1" a="1"/>
  <c r="AG43" i="331" s="1"/>
  <c r="AP42" i="331"/>
  <c r="AN42" i="331"/>
  <c r="AL42" i="331"/>
  <c r="G42" i="331" s="1" a="1"/>
  <c r="G42" i="331" s="1"/>
  <c r="AJ42" i="331"/>
  <c r="AI42" i="331"/>
  <c r="AF42" i="331" s="1" a="1"/>
  <c r="AF42" i="331" s="1"/>
  <c r="AP41" i="331"/>
  <c r="AN41" i="331"/>
  <c r="AL41" i="331"/>
  <c r="G41" i="331" s="1" a="1"/>
  <c r="G41" i="331" s="1"/>
  <c r="AJ41" i="331"/>
  <c r="AI41" i="331"/>
  <c r="AG41" i="331" s="1" a="1"/>
  <c r="AG41" i="331" s="1"/>
  <c r="AP40" i="331"/>
  <c r="AN40" i="331"/>
  <c r="AL40" i="331"/>
  <c r="AJ40" i="331"/>
  <c r="AI40" i="331"/>
  <c r="AF40" i="331" s="1" a="1"/>
  <c r="AF40" i="331" s="1"/>
  <c r="AP39" i="331"/>
  <c r="AN39" i="331"/>
  <c r="AL39" i="331"/>
  <c r="AM39" i="331" s="1"/>
  <c r="AJ39" i="331"/>
  <c r="AI39" i="331"/>
  <c r="AG39" i="331" s="1" a="1"/>
  <c r="AG39" i="331" s="1"/>
  <c r="AP38" i="331"/>
  <c r="AN38" i="331"/>
  <c r="AL38" i="331"/>
  <c r="G38" i="331" s="1" a="1"/>
  <c r="G38" i="331" s="1"/>
  <c r="AJ38" i="331"/>
  <c r="AI38" i="331"/>
  <c r="AG38" i="331" s="1" a="1"/>
  <c r="AG38" i="331" s="1"/>
  <c r="AP37" i="331"/>
  <c r="AN37" i="331"/>
  <c r="AL37" i="331"/>
  <c r="G37" i="331" s="1" a="1"/>
  <c r="G37" i="331" s="1"/>
  <c r="AJ37" i="331"/>
  <c r="AI37" i="331"/>
  <c r="AG37" i="331" s="1" a="1"/>
  <c r="AG37" i="331" s="1"/>
  <c r="AP36" i="331"/>
  <c r="AN36" i="331"/>
  <c r="AL36" i="331"/>
  <c r="AJ36" i="331"/>
  <c r="AI36" i="331"/>
  <c r="AF36" i="331" s="1" a="1"/>
  <c r="AF36" i="331" s="1"/>
  <c r="AP35" i="331"/>
  <c r="AN35" i="331"/>
  <c r="AL35" i="331"/>
  <c r="G35" i="331" s="1" a="1"/>
  <c r="G35" i="331" s="1"/>
  <c r="AJ35" i="331"/>
  <c r="AI35" i="331"/>
  <c r="AG35" i="331" s="1" a="1"/>
  <c r="AG35" i="331" s="1"/>
  <c r="AP34" i="331"/>
  <c r="AN34" i="331"/>
  <c r="AL34" i="331"/>
  <c r="G34" i="331" s="1" a="1"/>
  <c r="G34" i="331" s="1"/>
  <c r="AJ34" i="331"/>
  <c r="AI34" i="331"/>
  <c r="AF34" i="331" s="1" a="1"/>
  <c r="AF34" i="331" s="1"/>
  <c r="AP33" i="331"/>
  <c r="AN33" i="331"/>
  <c r="AL33" i="331"/>
  <c r="G33" i="331" s="1" a="1"/>
  <c r="G33" i="331" s="1"/>
  <c r="AJ33" i="331"/>
  <c r="AI33" i="331"/>
  <c r="AG33" i="331" s="1" a="1"/>
  <c r="AG33" i="331" s="1"/>
  <c r="AP32" i="331"/>
  <c r="AN32" i="331"/>
  <c r="AL32" i="331"/>
  <c r="AQ32" i="331" s="1"/>
  <c r="AJ32" i="331"/>
  <c r="AI32" i="331"/>
  <c r="AF32" i="331" s="1" a="1"/>
  <c r="AF32" i="331" s="1"/>
  <c r="AP31" i="331"/>
  <c r="AN31" i="331"/>
  <c r="AL31" i="331"/>
  <c r="AM31" i="331" s="1"/>
  <c r="AJ31" i="331"/>
  <c r="AI31" i="331"/>
  <c r="AG31" i="331" s="1" a="1"/>
  <c r="AG31" i="331" s="1"/>
  <c r="AP30" i="331"/>
  <c r="AN30" i="331"/>
  <c r="AL30" i="331"/>
  <c r="G30" i="331" s="1" a="1"/>
  <c r="G30" i="331" s="1"/>
  <c r="AJ30" i="331"/>
  <c r="AI30" i="331"/>
  <c r="AG30" i="331" s="1" a="1"/>
  <c r="AG30" i="331" s="1"/>
  <c r="AP29" i="331"/>
  <c r="AN29" i="331"/>
  <c r="AL29" i="331"/>
  <c r="AQ29" i="331" s="1"/>
  <c r="AJ29" i="331"/>
  <c r="AI29" i="331"/>
  <c r="AG29" i="331" s="1" a="1"/>
  <c r="AG29" i="331" s="1"/>
  <c r="AP28" i="331"/>
  <c r="AN28" i="331"/>
  <c r="AL28" i="331"/>
  <c r="AQ28" i="331" s="1"/>
  <c r="AJ28" i="331"/>
  <c r="AI28" i="331"/>
  <c r="AF28" i="331" s="1" a="1"/>
  <c r="AF28" i="331" s="1"/>
  <c r="AP27" i="331"/>
  <c r="AN27" i="331"/>
  <c r="AL27" i="331"/>
  <c r="AJ27" i="331"/>
  <c r="AI27" i="331"/>
  <c r="AP26" i="331"/>
  <c r="AN26" i="331"/>
  <c r="AL26" i="331"/>
  <c r="G26" i="331" s="1" a="1"/>
  <c r="G26" i="331" s="1"/>
  <c r="AJ26" i="331"/>
  <c r="AI26" i="331"/>
  <c r="AF26" i="331" s="1" a="1"/>
  <c r="AF26" i="331" s="1"/>
  <c r="AP25" i="331"/>
  <c r="AN25" i="331"/>
  <c r="AL25" i="331"/>
  <c r="AJ25" i="331"/>
  <c r="AI25" i="331"/>
  <c r="AP24" i="331"/>
  <c r="AN24" i="331"/>
  <c r="AL24" i="331"/>
  <c r="AJ24" i="331"/>
  <c r="AI24" i="331"/>
  <c r="AF24" i="331" s="1" a="1"/>
  <c r="AF24" i="331" s="1"/>
  <c r="AP23" i="331"/>
  <c r="AN23" i="331"/>
  <c r="AL23" i="331"/>
  <c r="AM23" i="331" s="1"/>
  <c r="AJ23" i="331"/>
  <c r="AI23" i="331"/>
  <c r="AF23" i="331" s="1" a="1"/>
  <c r="AF23" i="331" s="1"/>
  <c r="AP22" i="331"/>
  <c r="AN22" i="331"/>
  <c r="AL22" i="331"/>
  <c r="AM22" i="331" s="1"/>
  <c r="AJ22" i="331"/>
  <c r="AI22" i="331"/>
  <c r="AG22" i="331" s="1" a="1"/>
  <c r="AG22" i="331" s="1"/>
  <c r="AP21" i="331"/>
  <c r="AN21" i="331"/>
  <c r="AL21" i="331"/>
  <c r="AQ21" i="331" s="1"/>
  <c r="AJ21" i="331"/>
  <c r="AI21" i="331"/>
  <c r="AF21" i="331" s="1" a="1"/>
  <c r="AF21" i="331" s="1"/>
  <c r="AP20" i="331"/>
  <c r="AN20" i="331"/>
  <c r="AL20" i="331"/>
  <c r="AM20" i="331" s="1"/>
  <c r="AJ20" i="331"/>
  <c r="AI20" i="331"/>
  <c r="AF20" i="331" s="1" a="1"/>
  <c r="AF20" i="331" s="1"/>
  <c r="AP19" i="331"/>
  <c r="AN19" i="331"/>
  <c r="AL19" i="331"/>
  <c r="AM19" i="331" s="1"/>
  <c r="AJ19" i="331"/>
  <c r="AI19" i="331"/>
  <c r="AF19" i="331" s="1" a="1"/>
  <c r="AF19" i="331" s="1"/>
  <c r="AP18" i="331"/>
  <c r="AN18" i="331"/>
  <c r="AL18" i="331"/>
  <c r="AQ18" i="331" s="1"/>
  <c r="AJ18" i="331"/>
  <c r="AI18" i="331"/>
  <c r="AF18" i="331" s="1" a="1"/>
  <c r="AF18" i="331" s="1"/>
  <c r="AP17" i="331"/>
  <c r="AN17" i="331"/>
  <c r="AL17" i="331"/>
  <c r="AQ17" i="331" s="1"/>
  <c r="AJ17" i="331"/>
  <c r="AI17" i="331"/>
  <c r="AG17" i="331" s="1" a="1"/>
  <c r="AG17" i="331" s="1"/>
  <c r="AP16" i="331"/>
  <c r="AN16" i="331"/>
  <c r="AL16" i="331"/>
  <c r="G16" i="331" s="1" a="1"/>
  <c r="G16" i="331" s="1"/>
  <c r="AJ16" i="331"/>
  <c r="AI16" i="331"/>
  <c r="AG16" i="331" s="1" a="1"/>
  <c r="AG16" i="331" s="1"/>
  <c r="AP15" i="331"/>
  <c r="AN15" i="331"/>
  <c r="AL15" i="331"/>
  <c r="AM15" i="331" s="1"/>
  <c r="AJ15" i="331"/>
  <c r="AI15" i="331"/>
  <c r="AG15" i="331" s="1" a="1"/>
  <c r="AG15" i="331" s="1"/>
  <c r="AP14" i="331"/>
  <c r="AN14" i="331"/>
  <c r="AL14" i="331"/>
  <c r="AQ14" i="331" s="1"/>
  <c r="AJ14" i="331"/>
  <c r="AI14" i="331"/>
  <c r="AF14" i="331" s="1" a="1"/>
  <c r="AF14" i="331" s="1"/>
  <c r="AP13" i="331"/>
  <c r="AN13" i="331"/>
  <c r="AL13" i="331"/>
  <c r="AQ13" i="331" s="1"/>
  <c r="AJ13" i="331"/>
  <c r="AI13" i="331"/>
  <c r="AG13" i="331" s="1" a="1"/>
  <c r="AG13" i="331" s="1"/>
  <c r="AP12" i="331"/>
  <c r="AN12" i="331"/>
  <c r="AL12" i="331"/>
  <c r="AM12" i="331" s="1"/>
  <c r="AJ12" i="331"/>
  <c r="AI12" i="331"/>
  <c r="AG12" i="331" s="1" a="1"/>
  <c r="AG12" i="331" s="1"/>
  <c r="AP11" i="331"/>
  <c r="AN11" i="331"/>
  <c r="AL11" i="331"/>
  <c r="AJ11" i="331"/>
  <c r="AI11" i="331"/>
  <c r="AP10" i="331"/>
  <c r="AN10" i="331"/>
  <c r="AL10" i="331"/>
  <c r="AJ10" i="331"/>
  <c r="AI10" i="331"/>
  <c r="AP9" i="331"/>
  <c r="AN9" i="331"/>
  <c r="AL9" i="331"/>
  <c r="AJ9" i="331"/>
  <c r="AI9" i="331"/>
  <c r="AP8" i="331"/>
  <c r="AN8" i="331"/>
  <c r="AL8" i="331"/>
  <c r="AJ8" i="331"/>
  <c r="AI8" i="331"/>
  <c r="AG8" i="331" s="1" a="1"/>
  <c r="AG8" i="331" s="1"/>
  <c r="AP7" i="331"/>
  <c r="AN7" i="331"/>
  <c r="AL7" i="331"/>
  <c r="AM7" i="331" s="1"/>
  <c r="AJ7" i="331"/>
  <c r="AI7" i="331"/>
  <c r="AG7" i="331" s="1" a="1"/>
  <c r="AG7" i="331" s="1"/>
  <c r="AP6" i="331"/>
  <c r="AN6" i="331"/>
  <c r="AL6" i="331"/>
  <c r="AQ6" i="331" s="1"/>
  <c r="AJ6" i="331"/>
  <c r="AI6" i="331"/>
  <c r="AG6" i="331" s="1" a="1"/>
  <c r="AG6" i="331" s="1"/>
  <c r="AP5" i="331"/>
  <c r="AN5" i="331"/>
  <c r="AL5" i="331"/>
  <c r="AQ5" i="331" s="1"/>
  <c r="AJ5" i="331"/>
  <c r="AI5" i="331"/>
  <c r="AG5" i="331" s="1" a="1"/>
  <c r="AG5" i="331" s="1"/>
  <c r="AF5" i="331" a="1"/>
  <c r="AF5" i="331" s="1"/>
  <c r="AP4" i="331"/>
  <c r="AN4" i="331"/>
  <c r="AL4" i="331"/>
  <c r="AQ4" i="331" s="1"/>
  <c r="AJ4" i="331"/>
  <c r="AI4" i="331"/>
  <c r="AG4" i="331" s="1" a="1"/>
  <c r="AG4" i="331" s="1"/>
  <c r="AF4" i="331" a="1"/>
  <c r="AF4" i="331" s="1"/>
  <c r="B2" i="331"/>
  <c r="C2" i="331" s="1"/>
  <c r="D2" i="331" s="1"/>
  <c r="E2" i="331" s="1"/>
  <c r="F2" i="331" s="1"/>
  <c r="G2" i="331" s="1"/>
  <c r="H2" i="331" s="1"/>
  <c r="I2" i="331" s="1"/>
  <c r="J2" i="331" s="1"/>
  <c r="K2" i="331" s="1"/>
  <c r="L2" i="331" s="1"/>
  <c r="M2" i="331" s="1"/>
  <c r="N2" i="331" s="1"/>
  <c r="O2" i="331" s="1"/>
  <c r="P2" i="331" s="1"/>
  <c r="Q2" i="331" s="1"/>
  <c r="R2" i="331" s="1"/>
  <c r="S2" i="331" s="1"/>
  <c r="T2" i="331" s="1"/>
  <c r="U2" i="331" s="1"/>
  <c r="V2" i="331" s="1"/>
  <c r="W2" i="331" s="1"/>
  <c r="X2" i="331" s="1"/>
  <c r="Y2" i="331" s="1"/>
  <c r="Z2" i="331" s="1"/>
  <c r="AA2" i="331" s="1"/>
  <c r="AB2" i="331" s="1"/>
  <c r="AC2" i="331" s="1"/>
  <c r="AD2" i="331" s="1"/>
  <c r="AE2" i="331" s="1"/>
  <c r="AF2" i="331" s="1"/>
  <c r="AG2" i="331" s="1"/>
  <c r="AH2" i="331" s="1"/>
  <c r="AI2" i="331" s="1"/>
  <c r="AJ2" i="331" s="1"/>
  <c r="AK2" i="331" s="1"/>
  <c r="AL2" i="331" s="1"/>
  <c r="AM2" i="331" s="1"/>
  <c r="AN2" i="331" s="1"/>
  <c r="AO2" i="331" s="1"/>
  <c r="AP2" i="331" s="1"/>
  <c r="AQ2" i="331" s="1"/>
  <c r="C1" i="331" a="1"/>
  <c r="C1" i="331" s="1"/>
  <c r="AF5" i="330" a="1"/>
  <c r="AF5" i="330" s="1"/>
  <c r="AF4" i="330" a="1"/>
  <c r="AF4" i="330" s="1"/>
  <c r="AQ240" i="330"/>
  <c r="AO240" i="330"/>
  <c r="AM240" i="330"/>
  <c r="AR240" i="330" s="1"/>
  <c r="AK240" i="330"/>
  <c r="AJ240" i="330"/>
  <c r="AQ239" i="330"/>
  <c r="AO239" i="330"/>
  <c r="AM239" i="330"/>
  <c r="AR239" i="330" s="1"/>
  <c r="AK239" i="330"/>
  <c r="AJ239" i="330"/>
  <c r="AQ238" i="330"/>
  <c r="AO238" i="330"/>
  <c r="AM238" i="330"/>
  <c r="AR238" i="330" s="1"/>
  <c r="AK238" i="330"/>
  <c r="AJ238" i="330"/>
  <c r="AQ237" i="330"/>
  <c r="AO237" i="330"/>
  <c r="AM237" i="330"/>
  <c r="AR237" i="330" s="1"/>
  <c r="AK237" i="330"/>
  <c r="AJ237" i="330"/>
  <c r="AQ236" i="330"/>
  <c r="AO236" i="330"/>
  <c r="AM236" i="330"/>
  <c r="AR236" i="330" s="1"/>
  <c r="AK236" i="330"/>
  <c r="AJ236" i="330"/>
  <c r="AQ235" i="330"/>
  <c r="AO235" i="330"/>
  <c r="AM235" i="330"/>
  <c r="AR235" i="330" s="1"/>
  <c r="AK235" i="330"/>
  <c r="AJ235" i="330"/>
  <c r="AQ234" i="330"/>
  <c r="AO234" i="330"/>
  <c r="AM234" i="330"/>
  <c r="AR234" i="330" s="1"/>
  <c r="AK234" i="330"/>
  <c r="AJ234" i="330"/>
  <c r="AQ233" i="330"/>
  <c r="AO233" i="330"/>
  <c r="AM233" i="330"/>
  <c r="AR233" i="330" s="1"/>
  <c r="AK233" i="330"/>
  <c r="AJ233" i="330"/>
  <c r="AQ232" i="330"/>
  <c r="AO232" i="330"/>
  <c r="AM232" i="330"/>
  <c r="AN232" i="330" s="1"/>
  <c r="AK232" i="330"/>
  <c r="AJ232" i="330"/>
  <c r="AQ231" i="330"/>
  <c r="AO231" i="330"/>
  <c r="AM231" i="330"/>
  <c r="AR231" i="330" s="1"/>
  <c r="AK231" i="330"/>
  <c r="AJ231" i="330"/>
  <c r="AQ230" i="330"/>
  <c r="AO230" i="330"/>
  <c r="AM230" i="330"/>
  <c r="AR230" i="330" s="1"/>
  <c r="AK230" i="330"/>
  <c r="AJ230" i="330"/>
  <c r="AQ229" i="330"/>
  <c r="AO229" i="330"/>
  <c r="AM229" i="330"/>
  <c r="AN229" i="330" s="1"/>
  <c r="AK229" i="330"/>
  <c r="AJ229" i="330"/>
  <c r="AQ228" i="330"/>
  <c r="AO228" i="330"/>
  <c r="AM228" i="330"/>
  <c r="AN228" i="330" s="1"/>
  <c r="AK228" i="330"/>
  <c r="AJ228" i="330"/>
  <c r="AQ227" i="330"/>
  <c r="AO227" i="330"/>
  <c r="AM227" i="330"/>
  <c r="AR227" i="330" s="1"/>
  <c r="AK227" i="330"/>
  <c r="AJ227" i="330"/>
  <c r="AQ226" i="330"/>
  <c r="AO226" i="330"/>
  <c r="AM226" i="330"/>
  <c r="AR226" i="330" s="1"/>
  <c r="AK226" i="330"/>
  <c r="AJ226" i="330"/>
  <c r="AQ225" i="330"/>
  <c r="AO225" i="330"/>
  <c r="AM225" i="330"/>
  <c r="AR225" i="330" s="1"/>
  <c r="AK225" i="330"/>
  <c r="AJ225" i="330"/>
  <c r="AQ224" i="330"/>
  <c r="AO224" i="330"/>
  <c r="AM224" i="330"/>
  <c r="AR224" i="330" s="1"/>
  <c r="AK224" i="330"/>
  <c r="AJ224" i="330"/>
  <c r="AQ223" i="330"/>
  <c r="AO223" i="330"/>
  <c r="AM223" i="330"/>
  <c r="AR223" i="330" s="1"/>
  <c r="AK223" i="330"/>
  <c r="AJ223" i="330"/>
  <c r="AQ222" i="330"/>
  <c r="AO222" i="330"/>
  <c r="AM222" i="330"/>
  <c r="AR222" i="330" s="1"/>
  <c r="AK222" i="330"/>
  <c r="AJ222" i="330"/>
  <c r="AQ221" i="330"/>
  <c r="AO221" i="330"/>
  <c r="AM221" i="330"/>
  <c r="AR221" i="330" s="1"/>
  <c r="AK221" i="330"/>
  <c r="AJ221" i="330"/>
  <c r="AQ220" i="330"/>
  <c r="AO220" i="330"/>
  <c r="AM220" i="330"/>
  <c r="AN220" i="330" s="1"/>
  <c r="AK220" i="330"/>
  <c r="AJ220" i="330"/>
  <c r="AQ219" i="330"/>
  <c r="AO219" i="330"/>
  <c r="AM219" i="330"/>
  <c r="AR219" i="330" s="1"/>
  <c r="AK219" i="330"/>
  <c r="AJ219" i="330"/>
  <c r="AQ218" i="330"/>
  <c r="AO218" i="330"/>
  <c r="AM218" i="330"/>
  <c r="AR218" i="330" s="1"/>
  <c r="AK218" i="330"/>
  <c r="AJ218" i="330"/>
  <c r="AQ217" i="330"/>
  <c r="AO217" i="330"/>
  <c r="AM217" i="330"/>
  <c r="AR217" i="330" s="1"/>
  <c r="AK217" i="330"/>
  <c r="AJ217" i="330"/>
  <c r="AQ216" i="330"/>
  <c r="AO216" i="330"/>
  <c r="AM216" i="330"/>
  <c r="AR216" i="330" s="1"/>
  <c r="AK216" i="330"/>
  <c r="AJ216" i="330"/>
  <c r="AQ215" i="330"/>
  <c r="AO215" i="330"/>
  <c r="AM215" i="330"/>
  <c r="AR215" i="330" s="1"/>
  <c r="AK215" i="330"/>
  <c r="AJ215" i="330"/>
  <c r="AQ214" i="330"/>
  <c r="AO214" i="330"/>
  <c r="AM214" i="330"/>
  <c r="AR214" i="330" s="1"/>
  <c r="AK214" i="330"/>
  <c r="AJ214" i="330"/>
  <c r="AQ213" i="330"/>
  <c r="AO213" i="330"/>
  <c r="AM213" i="330"/>
  <c r="AR213" i="330" s="1"/>
  <c r="AK213" i="330"/>
  <c r="AJ213" i="330"/>
  <c r="AQ212" i="330"/>
  <c r="AO212" i="330"/>
  <c r="AM212" i="330"/>
  <c r="AR212" i="330" s="1"/>
  <c r="AK212" i="330"/>
  <c r="AJ212" i="330"/>
  <c r="AQ211" i="330"/>
  <c r="AO211" i="330"/>
  <c r="AM211" i="330"/>
  <c r="AR211" i="330" s="1"/>
  <c r="AK211" i="330"/>
  <c r="AJ211" i="330"/>
  <c r="AQ210" i="330"/>
  <c r="AO210" i="330"/>
  <c r="AM210" i="330"/>
  <c r="AR210" i="330" s="1"/>
  <c r="AK210" i="330"/>
  <c r="AJ210" i="330"/>
  <c r="AQ209" i="330"/>
  <c r="AO209" i="330"/>
  <c r="AM209" i="330"/>
  <c r="AK209" i="330"/>
  <c r="AJ209" i="330"/>
  <c r="AQ208" i="330"/>
  <c r="AO208" i="330"/>
  <c r="AM208" i="330"/>
  <c r="AN208" i="330" s="1"/>
  <c r="AK208" i="330"/>
  <c r="AJ208" i="330"/>
  <c r="AQ207" i="330"/>
  <c r="AO207" i="330"/>
  <c r="AM207" i="330"/>
  <c r="AR207" i="330" s="1"/>
  <c r="AK207" i="330"/>
  <c r="AJ207" i="330"/>
  <c r="AQ206" i="330"/>
  <c r="AO206" i="330"/>
  <c r="AM206" i="330"/>
  <c r="AK206" i="330"/>
  <c r="AJ206" i="330"/>
  <c r="AQ205" i="330"/>
  <c r="AO205" i="330"/>
  <c r="AM205" i="330"/>
  <c r="AK205" i="330"/>
  <c r="AJ205" i="330"/>
  <c r="AQ204" i="330"/>
  <c r="AO204" i="330"/>
  <c r="AM204" i="330"/>
  <c r="AR204" i="330" s="1"/>
  <c r="AK204" i="330"/>
  <c r="AJ204" i="330"/>
  <c r="AQ203" i="330"/>
  <c r="AO203" i="330"/>
  <c r="AM203" i="330"/>
  <c r="AR203" i="330" s="1"/>
  <c r="AK203" i="330"/>
  <c r="AJ203" i="330"/>
  <c r="AQ202" i="330"/>
  <c r="AO202" i="330"/>
  <c r="AM202" i="330"/>
  <c r="AK202" i="330"/>
  <c r="AJ202" i="330"/>
  <c r="AQ201" i="330"/>
  <c r="AO201" i="330"/>
  <c r="AM201" i="330"/>
  <c r="AR201" i="330" s="1"/>
  <c r="AK201" i="330"/>
  <c r="AJ201" i="330"/>
  <c r="AQ200" i="330"/>
  <c r="AO200" i="330"/>
  <c r="AM200" i="330"/>
  <c r="AR200" i="330" s="1"/>
  <c r="AK200" i="330"/>
  <c r="AJ200" i="330"/>
  <c r="AQ199" i="330"/>
  <c r="AO199" i="330"/>
  <c r="AM199" i="330"/>
  <c r="AR199" i="330" s="1"/>
  <c r="AK199" i="330"/>
  <c r="AJ199" i="330"/>
  <c r="AQ198" i="330"/>
  <c r="AO198" i="330"/>
  <c r="AM198" i="330"/>
  <c r="AR198" i="330" s="1"/>
  <c r="AK198" i="330"/>
  <c r="AJ198" i="330"/>
  <c r="AQ197" i="330"/>
  <c r="AO197" i="330"/>
  <c r="AM197" i="330"/>
  <c r="AR197" i="330" s="1"/>
  <c r="AK197" i="330"/>
  <c r="AJ197" i="330"/>
  <c r="AQ196" i="330"/>
  <c r="AO196" i="330"/>
  <c r="AM196" i="330"/>
  <c r="AR196" i="330" s="1"/>
  <c r="AK196" i="330"/>
  <c r="AJ196" i="330"/>
  <c r="AQ195" i="330"/>
  <c r="AO195" i="330"/>
  <c r="AM195" i="330"/>
  <c r="AR195" i="330" s="1"/>
  <c r="AK195" i="330"/>
  <c r="AJ195" i="330"/>
  <c r="AQ194" i="330"/>
  <c r="AO194" i="330"/>
  <c r="AM194" i="330"/>
  <c r="AR194" i="330" s="1"/>
  <c r="AK194" i="330"/>
  <c r="AJ194" i="330"/>
  <c r="AQ193" i="330"/>
  <c r="AO193" i="330"/>
  <c r="AM193" i="330"/>
  <c r="AR193" i="330" s="1"/>
  <c r="AK193" i="330"/>
  <c r="AJ193" i="330"/>
  <c r="AQ192" i="330"/>
  <c r="AO192" i="330"/>
  <c r="AM192" i="330"/>
  <c r="AR192" i="330" s="1"/>
  <c r="AK192" i="330"/>
  <c r="AJ192" i="330"/>
  <c r="AQ191" i="330"/>
  <c r="AO191" i="330"/>
  <c r="AM191" i="330"/>
  <c r="AR191" i="330" s="1"/>
  <c r="AK191" i="330"/>
  <c r="AJ191" i="330"/>
  <c r="AQ190" i="330"/>
  <c r="AO190" i="330"/>
  <c r="AM190" i="330"/>
  <c r="AR190" i="330" s="1"/>
  <c r="AK190" i="330"/>
  <c r="AJ190" i="330"/>
  <c r="AQ189" i="330"/>
  <c r="AO189" i="330"/>
  <c r="AM189" i="330"/>
  <c r="AR189" i="330" s="1"/>
  <c r="AK189" i="330"/>
  <c r="AJ189" i="330"/>
  <c r="AQ188" i="330"/>
  <c r="AO188" i="330"/>
  <c r="AM188" i="330"/>
  <c r="AR188" i="330" s="1"/>
  <c r="AK188" i="330"/>
  <c r="AJ188" i="330"/>
  <c r="AQ187" i="330"/>
  <c r="AO187" i="330"/>
  <c r="AM187" i="330"/>
  <c r="AR187" i="330" s="1"/>
  <c r="AK187" i="330"/>
  <c r="AJ187" i="330"/>
  <c r="AQ186" i="330"/>
  <c r="AO186" i="330"/>
  <c r="AM186" i="330"/>
  <c r="AR186" i="330" s="1"/>
  <c r="AK186" i="330"/>
  <c r="AJ186" i="330"/>
  <c r="AQ185" i="330"/>
  <c r="AO185" i="330"/>
  <c r="AM185" i="330"/>
  <c r="AN185" i="330" s="1"/>
  <c r="AK185" i="330"/>
  <c r="AJ185" i="330"/>
  <c r="AQ184" i="330"/>
  <c r="AO184" i="330"/>
  <c r="AM184" i="330"/>
  <c r="AR184" i="330" s="1"/>
  <c r="AK184" i="330"/>
  <c r="AJ184" i="330"/>
  <c r="AQ183" i="330"/>
  <c r="AO183" i="330"/>
  <c r="AM183" i="330"/>
  <c r="AR183" i="330" s="1"/>
  <c r="AK183" i="330"/>
  <c r="AJ183" i="330"/>
  <c r="AQ182" i="330"/>
  <c r="AO182" i="330"/>
  <c r="AM182" i="330"/>
  <c r="AR182" i="330" s="1"/>
  <c r="AK182" i="330"/>
  <c r="AJ182" i="330"/>
  <c r="AQ181" i="330"/>
  <c r="AO181" i="330"/>
  <c r="AM181" i="330"/>
  <c r="AR181" i="330" s="1"/>
  <c r="AK181" i="330"/>
  <c r="AJ181" i="330"/>
  <c r="AQ180" i="330"/>
  <c r="AO180" i="330"/>
  <c r="AM180" i="330"/>
  <c r="AN180" i="330" s="1"/>
  <c r="AK180" i="330"/>
  <c r="AJ180" i="330"/>
  <c r="AQ179" i="330"/>
  <c r="AO179" i="330"/>
  <c r="AM179" i="330"/>
  <c r="AR179" i="330" s="1"/>
  <c r="AK179" i="330"/>
  <c r="AJ179" i="330"/>
  <c r="AQ178" i="330"/>
  <c r="AO178" i="330"/>
  <c r="AM178" i="330"/>
  <c r="AR178" i="330" s="1"/>
  <c r="AK178" i="330"/>
  <c r="AJ178" i="330"/>
  <c r="AQ177" i="330"/>
  <c r="AO177" i="330"/>
  <c r="AM177" i="330"/>
  <c r="AR177" i="330" s="1"/>
  <c r="AK177" i="330"/>
  <c r="AJ177" i="330"/>
  <c r="AQ176" i="330"/>
  <c r="AO176" i="330"/>
  <c r="AM176" i="330"/>
  <c r="AR176" i="330" s="1"/>
  <c r="AK176" i="330"/>
  <c r="AJ176" i="330"/>
  <c r="AQ175" i="330"/>
  <c r="AO175" i="330"/>
  <c r="AM175" i="330"/>
  <c r="AR175" i="330" s="1"/>
  <c r="AK175" i="330"/>
  <c r="AJ175" i="330"/>
  <c r="AQ174" i="330"/>
  <c r="AO174" i="330"/>
  <c r="AM174" i="330"/>
  <c r="AR174" i="330" s="1"/>
  <c r="AK174" i="330"/>
  <c r="AJ174" i="330"/>
  <c r="AQ173" i="330"/>
  <c r="AO173" i="330"/>
  <c r="AM173" i="330"/>
  <c r="AR173" i="330" s="1"/>
  <c r="AK173" i="330"/>
  <c r="AJ173" i="330"/>
  <c r="AQ172" i="330"/>
  <c r="AO172" i="330"/>
  <c r="AM172" i="330"/>
  <c r="AN172" i="330" s="1"/>
  <c r="AK172" i="330"/>
  <c r="AJ172" i="330"/>
  <c r="AQ171" i="330"/>
  <c r="AO171" i="330"/>
  <c r="AM171" i="330"/>
  <c r="AR171" i="330" s="1"/>
  <c r="AK171" i="330"/>
  <c r="AJ171" i="330"/>
  <c r="AQ170" i="330"/>
  <c r="AO170" i="330"/>
  <c r="AM170" i="330"/>
  <c r="AR170" i="330" s="1"/>
  <c r="AK170" i="330"/>
  <c r="AJ170" i="330"/>
  <c r="AQ169" i="330"/>
  <c r="AO169" i="330"/>
  <c r="AM169" i="330"/>
  <c r="AK169" i="330"/>
  <c r="AJ169" i="330"/>
  <c r="AQ168" i="330"/>
  <c r="AO168" i="330"/>
  <c r="AM168" i="330"/>
  <c r="AR168" i="330" s="1"/>
  <c r="AK168" i="330"/>
  <c r="AJ168" i="330"/>
  <c r="AQ167" i="330"/>
  <c r="AO167" i="330"/>
  <c r="AM167" i="330"/>
  <c r="AR167" i="330" s="1"/>
  <c r="AK167" i="330"/>
  <c r="AJ167" i="330"/>
  <c r="AQ166" i="330"/>
  <c r="AO166" i="330"/>
  <c r="AM166" i="330"/>
  <c r="AK166" i="330"/>
  <c r="AJ166" i="330"/>
  <c r="AQ165" i="330"/>
  <c r="AO165" i="330"/>
  <c r="AM165" i="330"/>
  <c r="AR165" i="330" s="1"/>
  <c r="AK165" i="330"/>
  <c r="AJ165" i="330"/>
  <c r="AQ164" i="330"/>
  <c r="AO164" i="330"/>
  <c r="AM164" i="330"/>
  <c r="AN164" i="330" s="1"/>
  <c r="AK164" i="330"/>
  <c r="AJ164" i="330"/>
  <c r="AQ163" i="330"/>
  <c r="AO163" i="330"/>
  <c r="AM163" i="330"/>
  <c r="AR163" i="330" s="1"/>
  <c r="AK163" i="330"/>
  <c r="AJ163" i="330"/>
  <c r="AQ162" i="330"/>
  <c r="AO162" i="330"/>
  <c r="AM162" i="330"/>
  <c r="AR162" i="330" s="1"/>
  <c r="AK162" i="330"/>
  <c r="AJ162" i="330"/>
  <c r="AQ161" i="330"/>
  <c r="AO161" i="330"/>
  <c r="AM161" i="330"/>
  <c r="AR161" i="330" s="1"/>
  <c r="AK161" i="330"/>
  <c r="AJ161" i="330"/>
  <c r="AQ160" i="330"/>
  <c r="AO160" i="330"/>
  <c r="AM160" i="330"/>
  <c r="AR160" i="330" s="1"/>
  <c r="AK160" i="330"/>
  <c r="AJ160" i="330"/>
  <c r="AQ159" i="330"/>
  <c r="AO159" i="330"/>
  <c r="AM159" i="330"/>
  <c r="AR159" i="330" s="1"/>
  <c r="AK159" i="330"/>
  <c r="AJ159" i="330"/>
  <c r="AQ158" i="330"/>
  <c r="AO158" i="330"/>
  <c r="AM158" i="330"/>
  <c r="AR158" i="330" s="1"/>
  <c r="AK158" i="330"/>
  <c r="AJ158" i="330"/>
  <c r="AQ157" i="330"/>
  <c r="AO157" i="330"/>
  <c r="AM157" i="330"/>
  <c r="AR157" i="330" s="1"/>
  <c r="AK157" i="330"/>
  <c r="AJ157" i="330"/>
  <c r="AQ156" i="330"/>
  <c r="AO156" i="330"/>
  <c r="AM156" i="330"/>
  <c r="AR156" i="330" s="1"/>
  <c r="AK156" i="330"/>
  <c r="AJ156" i="330"/>
  <c r="AQ155" i="330"/>
  <c r="AO155" i="330"/>
  <c r="AM155" i="330"/>
  <c r="AN155" i="330" s="1"/>
  <c r="AK155" i="330"/>
  <c r="AJ155" i="330"/>
  <c r="AQ154" i="330"/>
  <c r="AO154" i="330"/>
  <c r="AM154" i="330"/>
  <c r="AR154" i="330" s="1"/>
  <c r="AK154" i="330"/>
  <c r="AJ154" i="330"/>
  <c r="AQ153" i="330"/>
  <c r="AO153" i="330"/>
  <c r="AM153" i="330"/>
  <c r="AK153" i="330"/>
  <c r="AJ153" i="330"/>
  <c r="AQ152" i="330"/>
  <c r="AO152" i="330"/>
  <c r="AM152" i="330"/>
  <c r="AR152" i="330" s="1"/>
  <c r="AK152" i="330"/>
  <c r="AJ152" i="330"/>
  <c r="AQ151" i="330"/>
  <c r="AO151" i="330"/>
  <c r="AM151" i="330"/>
  <c r="AR151" i="330" s="1"/>
  <c r="AK151" i="330"/>
  <c r="AJ151" i="330"/>
  <c r="AQ150" i="330"/>
  <c r="AO150" i="330"/>
  <c r="AM150" i="330"/>
  <c r="AN150" i="330" s="1"/>
  <c r="AK150" i="330"/>
  <c r="AJ150" i="330"/>
  <c r="AQ149" i="330"/>
  <c r="AO149" i="330"/>
  <c r="AM149" i="330"/>
  <c r="AK149" i="330"/>
  <c r="AJ149" i="330"/>
  <c r="AQ148" i="330"/>
  <c r="AO148" i="330"/>
  <c r="AM148" i="330"/>
  <c r="AR148" i="330" s="1"/>
  <c r="AK148" i="330"/>
  <c r="AJ148" i="330"/>
  <c r="AQ147" i="330"/>
  <c r="AO147" i="330"/>
  <c r="AM147" i="330"/>
  <c r="AR147" i="330" s="1"/>
  <c r="AK147" i="330"/>
  <c r="AJ147" i="330"/>
  <c r="AQ146" i="330"/>
  <c r="AO146" i="330"/>
  <c r="AM146" i="330"/>
  <c r="AN146" i="330" s="1"/>
  <c r="AK146" i="330"/>
  <c r="AJ146" i="330"/>
  <c r="AQ145" i="330"/>
  <c r="AO145" i="330"/>
  <c r="AM145" i="330"/>
  <c r="AR145" i="330" s="1"/>
  <c r="AK145" i="330"/>
  <c r="AJ145" i="330"/>
  <c r="AQ144" i="330"/>
  <c r="AO144" i="330"/>
  <c r="AM144" i="330"/>
  <c r="AR144" i="330" s="1"/>
  <c r="AK144" i="330"/>
  <c r="AJ144" i="330"/>
  <c r="AQ143" i="330"/>
  <c r="AO143" i="330"/>
  <c r="AM143" i="330"/>
  <c r="AK143" i="330"/>
  <c r="AJ143" i="330"/>
  <c r="AQ142" i="330"/>
  <c r="AO142" i="330"/>
  <c r="AM142" i="330"/>
  <c r="AN142" i="330" s="1"/>
  <c r="AK142" i="330"/>
  <c r="AJ142" i="330"/>
  <c r="AQ141" i="330"/>
  <c r="AO141" i="330"/>
  <c r="AM141" i="330"/>
  <c r="AK141" i="330"/>
  <c r="AJ141" i="330"/>
  <c r="AQ140" i="330"/>
  <c r="AO140" i="330"/>
  <c r="AM140" i="330"/>
  <c r="AR140" i="330" s="1"/>
  <c r="AK140" i="330"/>
  <c r="AJ140" i="330"/>
  <c r="AQ139" i="330"/>
  <c r="AO139" i="330"/>
  <c r="AM139" i="330"/>
  <c r="AR139" i="330" s="1"/>
  <c r="AK139" i="330"/>
  <c r="AJ139" i="330"/>
  <c r="AQ138" i="330"/>
  <c r="AO138" i="330"/>
  <c r="AM138" i="330"/>
  <c r="AR138" i="330" s="1"/>
  <c r="AK138" i="330"/>
  <c r="AJ138" i="330"/>
  <c r="AQ137" i="330"/>
  <c r="AO137" i="330"/>
  <c r="AM137" i="330"/>
  <c r="AK137" i="330"/>
  <c r="AJ137" i="330"/>
  <c r="AQ136" i="330"/>
  <c r="AO136" i="330"/>
  <c r="AM136" i="330"/>
  <c r="AN136" i="330" s="1"/>
  <c r="AK136" i="330"/>
  <c r="AJ136" i="330"/>
  <c r="AQ135" i="330"/>
  <c r="AO135" i="330"/>
  <c r="AM135" i="330"/>
  <c r="AR135" i="330" s="1"/>
  <c r="AK135" i="330"/>
  <c r="AJ135" i="330"/>
  <c r="AQ134" i="330"/>
  <c r="AO134" i="330"/>
  <c r="AM134" i="330"/>
  <c r="AR134" i="330" s="1"/>
  <c r="AK134" i="330"/>
  <c r="AJ134" i="330"/>
  <c r="AQ133" i="330"/>
  <c r="AO133" i="330"/>
  <c r="AM133" i="330"/>
  <c r="AK133" i="330"/>
  <c r="AJ133" i="330"/>
  <c r="AQ132" i="330"/>
  <c r="AO132" i="330"/>
  <c r="AM132" i="330"/>
  <c r="AR132" i="330" s="1"/>
  <c r="AK132" i="330"/>
  <c r="AJ132" i="330"/>
  <c r="AQ131" i="330"/>
  <c r="AO131" i="330"/>
  <c r="AM131" i="330"/>
  <c r="AN131" i="330" s="1"/>
  <c r="AK131" i="330"/>
  <c r="AJ131" i="330"/>
  <c r="AQ130" i="330"/>
  <c r="AO130" i="330"/>
  <c r="AM130" i="330"/>
  <c r="AR130" i="330" s="1"/>
  <c r="AK130" i="330"/>
  <c r="AJ130" i="330"/>
  <c r="AQ129" i="330"/>
  <c r="AO129" i="330"/>
  <c r="AM129" i="330"/>
  <c r="AK129" i="330"/>
  <c r="AJ129" i="330"/>
  <c r="AQ128" i="330"/>
  <c r="AO128" i="330"/>
  <c r="AM128" i="330"/>
  <c r="AR128" i="330" s="1"/>
  <c r="AK128" i="330"/>
  <c r="AJ128" i="330"/>
  <c r="AQ127" i="330"/>
  <c r="AO127" i="330"/>
  <c r="AM127" i="330"/>
  <c r="AR127" i="330" s="1"/>
  <c r="AK127" i="330"/>
  <c r="AJ127" i="330"/>
  <c r="AQ126" i="330"/>
  <c r="AO126" i="330"/>
  <c r="AM126" i="330"/>
  <c r="AN126" i="330" s="1"/>
  <c r="AK126" i="330"/>
  <c r="AJ126" i="330"/>
  <c r="AQ125" i="330"/>
  <c r="AO125" i="330"/>
  <c r="AM125" i="330"/>
  <c r="AK125" i="330"/>
  <c r="AJ125" i="330"/>
  <c r="AQ124" i="330"/>
  <c r="AO124" i="330"/>
  <c r="AM124" i="330"/>
  <c r="AR124" i="330" s="1"/>
  <c r="AK124" i="330"/>
  <c r="AJ124" i="330"/>
  <c r="AQ123" i="330"/>
  <c r="AO123" i="330"/>
  <c r="AM123" i="330"/>
  <c r="AR123" i="330" s="1"/>
  <c r="AK123" i="330"/>
  <c r="AJ123" i="330"/>
  <c r="AQ122" i="330"/>
  <c r="AO122" i="330"/>
  <c r="AM122" i="330"/>
  <c r="AR122" i="330" s="1"/>
  <c r="AK122" i="330"/>
  <c r="AJ122" i="330"/>
  <c r="AQ121" i="330"/>
  <c r="AO121" i="330"/>
  <c r="AM121" i="330"/>
  <c r="AK121" i="330"/>
  <c r="AJ121" i="330"/>
  <c r="AQ120" i="330"/>
  <c r="AO120" i="330"/>
  <c r="AM120" i="330"/>
  <c r="AN120" i="330" s="1"/>
  <c r="AK120" i="330"/>
  <c r="AJ120" i="330"/>
  <c r="AQ119" i="330"/>
  <c r="AO119" i="330"/>
  <c r="AM119" i="330"/>
  <c r="AR119" i="330" s="1"/>
  <c r="AK119" i="330"/>
  <c r="AJ119" i="330"/>
  <c r="AQ118" i="330"/>
  <c r="AO118" i="330"/>
  <c r="AM118" i="330"/>
  <c r="AR118" i="330" s="1"/>
  <c r="AK118" i="330"/>
  <c r="AJ118" i="330"/>
  <c r="AQ117" i="330"/>
  <c r="AO117" i="330"/>
  <c r="AM117" i="330"/>
  <c r="AR117" i="330" s="1"/>
  <c r="AK117" i="330"/>
  <c r="AJ117" i="330"/>
  <c r="AQ116" i="330"/>
  <c r="AO116" i="330"/>
  <c r="AM116" i="330"/>
  <c r="AR116" i="330" s="1"/>
  <c r="AK116" i="330"/>
  <c r="AJ116" i="330"/>
  <c r="AQ115" i="330"/>
  <c r="AO115" i="330"/>
  <c r="AM115" i="330"/>
  <c r="AR115" i="330" s="1"/>
  <c r="AK115" i="330"/>
  <c r="AJ115" i="330"/>
  <c r="AQ114" i="330"/>
  <c r="AO114" i="330"/>
  <c r="AM114" i="330"/>
  <c r="AR114" i="330" s="1"/>
  <c r="AK114" i="330"/>
  <c r="AJ114" i="330"/>
  <c r="AQ113" i="330"/>
  <c r="AO113" i="330"/>
  <c r="AM113" i="330"/>
  <c r="AK113" i="330"/>
  <c r="AJ113" i="330"/>
  <c r="AQ112" i="330"/>
  <c r="AO112" i="330"/>
  <c r="AM112" i="330"/>
  <c r="AR112" i="330" s="1"/>
  <c r="AK112" i="330"/>
  <c r="AJ112" i="330"/>
  <c r="AQ111" i="330"/>
  <c r="AO111" i="330"/>
  <c r="AM111" i="330"/>
  <c r="AR111" i="330" s="1"/>
  <c r="AK111" i="330"/>
  <c r="AJ111" i="330"/>
  <c r="AQ110" i="330"/>
  <c r="AO110" i="330"/>
  <c r="AM110" i="330"/>
  <c r="AK110" i="330"/>
  <c r="AJ110" i="330"/>
  <c r="AQ109" i="330"/>
  <c r="AO109" i="330"/>
  <c r="AM109" i="330"/>
  <c r="AR109" i="330" s="1"/>
  <c r="AK109" i="330"/>
  <c r="AJ109" i="330"/>
  <c r="AQ108" i="330"/>
  <c r="AO108" i="330"/>
  <c r="AM108" i="330"/>
  <c r="AN108" i="330" s="1"/>
  <c r="AK108" i="330"/>
  <c r="AJ108" i="330"/>
  <c r="AQ107" i="330"/>
  <c r="AO107" i="330"/>
  <c r="AM107" i="330"/>
  <c r="AR107" i="330" s="1"/>
  <c r="AK107" i="330"/>
  <c r="AJ107" i="330"/>
  <c r="AQ106" i="330"/>
  <c r="AO106" i="330"/>
  <c r="AM106" i="330"/>
  <c r="AR106" i="330" s="1"/>
  <c r="AK106" i="330"/>
  <c r="AJ106" i="330"/>
  <c r="AQ105" i="330"/>
  <c r="AO105" i="330"/>
  <c r="AM105" i="330"/>
  <c r="AK105" i="330"/>
  <c r="AJ105" i="330"/>
  <c r="AQ104" i="330"/>
  <c r="AO104" i="330"/>
  <c r="AM104" i="330"/>
  <c r="AR104" i="330" s="1"/>
  <c r="AK104" i="330"/>
  <c r="AJ104" i="330"/>
  <c r="AQ103" i="330"/>
  <c r="AO103" i="330"/>
  <c r="AM103" i="330"/>
  <c r="AR103" i="330" s="1"/>
  <c r="AK103" i="330"/>
  <c r="AJ103" i="330"/>
  <c r="AQ102" i="330"/>
  <c r="AO102" i="330"/>
  <c r="AM102" i="330"/>
  <c r="AR102" i="330" s="1"/>
  <c r="AK102" i="330"/>
  <c r="AJ102" i="330"/>
  <c r="AQ101" i="330"/>
  <c r="AO101" i="330"/>
  <c r="AM101" i="330"/>
  <c r="AR101" i="330" s="1"/>
  <c r="AK101" i="330"/>
  <c r="AJ101" i="330"/>
  <c r="AQ100" i="330"/>
  <c r="AO100" i="330"/>
  <c r="AM100" i="330"/>
  <c r="AR100" i="330" s="1"/>
  <c r="AK100" i="330"/>
  <c r="AJ100" i="330"/>
  <c r="AQ99" i="330"/>
  <c r="AO99" i="330"/>
  <c r="AM99" i="330"/>
  <c r="AR99" i="330" s="1"/>
  <c r="AK99" i="330"/>
  <c r="AJ99" i="330"/>
  <c r="AQ98" i="330"/>
  <c r="AO98" i="330"/>
  <c r="AM98" i="330"/>
  <c r="AR98" i="330" s="1"/>
  <c r="AK98" i="330"/>
  <c r="AJ98" i="330"/>
  <c r="AQ97" i="330"/>
  <c r="AO97" i="330"/>
  <c r="AM97" i="330"/>
  <c r="AR97" i="330" s="1"/>
  <c r="AK97" i="330"/>
  <c r="AJ97" i="330"/>
  <c r="AQ96" i="330"/>
  <c r="AO96" i="330"/>
  <c r="AM96" i="330"/>
  <c r="AK96" i="330"/>
  <c r="AJ96" i="330"/>
  <c r="AQ95" i="330"/>
  <c r="AO95" i="330"/>
  <c r="AM95" i="330"/>
  <c r="AN95" i="330" s="1"/>
  <c r="AK95" i="330"/>
  <c r="AJ95" i="330"/>
  <c r="AQ94" i="330"/>
  <c r="AO94" i="330"/>
  <c r="AM94" i="330"/>
  <c r="AR94" i="330" s="1"/>
  <c r="AK94" i="330"/>
  <c r="AJ94" i="330"/>
  <c r="AQ93" i="330"/>
  <c r="AO93" i="330"/>
  <c r="AM93" i="330"/>
  <c r="AR93" i="330" s="1"/>
  <c r="AK93" i="330"/>
  <c r="AJ93" i="330"/>
  <c r="AQ92" i="330"/>
  <c r="AO92" i="330"/>
  <c r="AM92" i="330"/>
  <c r="AR92" i="330" s="1"/>
  <c r="AK92" i="330"/>
  <c r="AJ92" i="330"/>
  <c r="AQ91" i="330"/>
  <c r="AO91" i="330"/>
  <c r="AM91" i="330"/>
  <c r="AR91" i="330" s="1"/>
  <c r="AK91" i="330"/>
  <c r="AJ91" i="330"/>
  <c r="AQ90" i="330"/>
  <c r="AO90" i="330"/>
  <c r="AM90" i="330"/>
  <c r="AR90" i="330" s="1"/>
  <c r="AK90" i="330"/>
  <c r="AJ90" i="330"/>
  <c r="AQ89" i="330"/>
  <c r="AO89" i="330"/>
  <c r="AM89" i="330"/>
  <c r="AR89" i="330" s="1"/>
  <c r="AK89" i="330"/>
  <c r="AJ89" i="330"/>
  <c r="AQ88" i="330"/>
  <c r="AO88" i="330"/>
  <c r="AM88" i="330"/>
  <c r="AK88" i="330"/>
  <c r="AJ88" i="330"/>
  <c r="AQ87" i="330"/>
  <c r="AO87" i="330"/>
  <c r="AM87" i="330"/>
  <c r="AN87" i="330" s="1"/>
  <c r="AK87" i="330"/>
  <c r="AJ87" i="330"/>
  <c r="AQ86" i="330"/>
  <c r="AO86" i="330"/>
  <c r="AM86" i="330"/>
  <c r="AR86" i="330" s="1"/>
  <c r="AK86" i="330"/>
  <c r="AJ86" i="330"/>
  <c r="AQ85" i="330"/>
  <c r="AO85" i="330"/>
  <c r="AM85" i="330"/>
  <c r="AR85" i="330" s="1"/>
  <c r="AK85" i="330"/>
  <c r="AJ85" i="330"/>
  <c r="AQ84" i="330"/>
  <c r="AO84" i="330"/>
  <c r="AM84" i="330"/>
  <c r="AR84" i="330" s="1"/>
  <c r="AK84" i="330"/>
  <c r="AJ84" i="330"/>
  <c r="AQ83" i="330"/>
  <c r="AO83" i="330"/>
  <c r="AM83" i="330"/>
  <c r="AR83" i="330" s="1"/>
  <c r="AK83" i="330"/>
  <c r="AJ83" i="330"/>
  <c r="AQ82" i="330"/>
  <c r="AO82" i="330"/>
  <c r="AM82" i="330"/>
  <c r="AK82" i="330"/>
  <c r="AJ82" i="330"/>
  <c r="AQ81" i="330"/>
  <c r="AO81" i="330"/>
  <c r="AM81" i="330"/>
  <c r="AN81" i="330" s="1"/>
  <c r="AK81" i="330"/>
  <c r="AJ81" i="330"/>
  <c r="AQ80" i="330"/>
  <c r="AO80" i="330"/>
  <c r="AM80" i="330"/>
  <c r="AK80" i="330"/>
  <c r="AJ80" i="330"/>
  <c r="AQ79" i="330"/>
  <c r="AO79" i="330"/>
  <c r="AM79" i="330"/>
  <c r="AR79" i="330" s="1"/>
  <c r="AK79" i="330"/>
  <c r="AJ79" i="330"/>
  <c r="AQ78" i="330"/>
  <c r="AO78" i="330"/>
  <c r="AM78" i="330"/>
  <c r="AN78" i="330" s="1"/>
  <c r="AK78" i="330"/>
  <c r="AJ78" i="330"/>
  <c r="AQ77" i="330"/>
  <c r="AO77" i="330"/>
  <c r="AM77" i="330"/>
  <c r="AR77" i="330" s="1"/>
  <c r="AK77" i="330"/>
  <c r="AJ77" i="330"/>
  <c r="AQ76" i="330"/>
  <c r="AO76" i="330"/>
  <c r="AM76" i="330"/>
  <c r="AR76" i="330" s="1"/>
  <c r="AK76" i="330"/>
  <c r="AJ76" i="330"/>
  <c r="AQ75" i="330"/>
  <c r="AO75" i="330"/>
  <c r="AM75" i="330"/>
  <c r="AR75" i="330" s="1"/>
  <c r="AK75" i="330"/>
  <c r="AJ75" i="330"/>
  <c r="AQ74" i="330"/>
  <c r="AO74" i="330"/>
  <c r="AM74" i="330"/>
  <c r="AR74" i="330" s="1"/>
  <c r="AK74" i="330"/>
  <c r="AJ74" i="330"/>
  <c r="AQ73" i="330"/>
  <c r="AO73" i="330"/>
  <c r="AM73" i="330"/>
  <c r="AK73" i="330"/>
  <c r="AJ73" i="330"/>
  <c r="AQ72" i="330"/>
  <c r="AO72" i="330"/>
  <c r="AM72" i="330"/>
  <c r="AK72" i="330"/>
  <c r="AJ72" i="330"/>
  <c r="AQ71" i="330"/>
  <c r="AO71" i="330"/>
  <c r="AM71" i="330"/>
  <c r="AR71" i="330" s="1"/>
  <c r="AK71" i="330"/>
  <c r="AJ71" i="330"/>
  <c r="AQ70" i="330"/>
  <c r="AO70" i="330"/>
  <c r="AM70" i="330"/>
  <c r="AK70" i="330"/>
  <c r="AJ70" i="330"/>
  <c r="AQ69" i="330"/>
  <c r="AO69" i="330"/>
  <c r="AM69" i="330"/>
  <c r="AR69" i="330" s="1"/>
  <c r="AK69" i="330"/>
  <c r="AJ69" i="330"/>
  <c r="AQ68" i="330"/>
  <c r="AO68" i="330"/>
  <c r="AM68" i="330"/>
  <c r="AR68" i="330" s="1"/>
  <c r="AK68" i="330"/>
  <c r="AJ68" i="330"/>
  <c r="AQ67" i="330"/>
  <c r="AO67" i="330"/>
  <c r="AM67" i="330"/>
  <c r="AN67" i="330" s="1"/>
  <c r="AK67" i="330"/>
  <c r="AJ67" i="330"/>
  <c r="AQ66" i="330"/>
  <c r="AO66" i="330"/>
  <c r="AM66" i="330"/>
  <c r="AR66" i="330" s="1"/>
  <c r="AK66" i="330"/>
  <c r="AJ66" i="330"/>
  <c r="AQ65" i="330"/>
  <c r="AO65" i="330"/>
  <c r="AM65" i="330"/>
  <c r="AR65" i="330" s="1"/>
  <c r="AK65" i="330"/>
  <c r="AJ65" i="330"/>
  <c r="AQ64" i="330"/>
  <c r="AO64" i="330"/>
  <c r="AM64" i="330"/>
  <c r="AK64" i="330"/>
  <c r="AJ64" i="330"/>
  <c r="AQ63" i="330"/>
  <c r="AO63" i="330"/>
  <c r="AM63" i="330"/>
  <c r="AK63" i="330"/>
  <c r="AJ63" i="330"/>
  <c r="AQ62" i="330"/>
  <c r="AO62" i="330"/>
  <c r="AM62" i="330"/>
  <c r="AR62" i="330" s="1"/>
  <c r="AK62" i="330"/>
  <c r="AJ62" i="330"/>
  <c r="AQ61" i="330"/>
  <c r="AO61" i="330"/>
  <c r="AM61" i="330"/>
  <c r="AR61" i="330" s="1"/>
  <c r="AK61" i="330"/>
  <c r="AJ61" i="330"/>
  <c r="AQ60" i="330"/>
  <c r="AO60" i="330"/>
  <c r="AM60" i="330"/>
  <c r="AR60" i="330" s="1"/>
  <c r="AK60" i="330"/>
  <c r="AJ60" i="330"/>
  <c r="AQ59" i="330"/>
  <c r="AO59" i="330"/>
  <c r="AM59" i="330"/>
  <c r="AN59" i="330" s="1"/>
  <c r="AK59" i="330"/>
  <c r="AJ59" i="330"/>
  <c r="AQ58" i="330"/>
  <c r="AO58" i="330"/>
  <c r="AM58" i="330"/>
  <c r="AR58" i="330" s="1"/>
  <c r="AK58" i="330"/>
  <c r="AJ58" i="330"/>
  <c r="AQ57" i="330"/>
  <c r="AO57" i="330"/>
  <c r="AM57" i="330"/>
  <c r="AR57" i="330" s="1"/>
  <c r="AK57" i="330"/>
  <c r="AJ57" i="330"/>
  <c r="AQ56" i="330"/>
  <c r="AO56" i="330"/>
  <c r="AM56" i="330"/>
  <c r="AR56" i="330" s="1"/>
  <c r="AK56" i="330"/>
  <c r="AJ56" i="330"/>
  <c r="AQ55" i="330"/>
  <c r="AO55" i="330"/>
  <c r="AM55" i="330"/>
  <c r="AR55" i="330" s="1"/>
  <c r="AK55" i="330"/>
  <c r="AJ55" i="330"/>
  <c r="AQ54" i="330"/>
  <c r="AO54" i="330"/>
  <c r="AM54" i="330"/>
  <c r="AR54" i="330" s="1"/>
  <c r="AK54" i="330"/>
  <c r="AJ54" i="330"/>
  <c r="AQ53" i="330"/>
  <c r="AO53" i="330"/>
  <c r="AM53" i="330"/>
  <c r="AR53" i="330" s="1"/>
  <c r="AK53" i="330"/>
  <c r="AJ53" i="330"/>
  <c r="AQ52" i="330"/>
  <c r="AO52" i="330"/>
  <c r="AM52" i="330"/>
  <c r="AR52" i="330" s="1"/>
  <c r="AK52" i="330"/>
  <c r="AJ52" i="330"/>
  <c r="AQ51" i="330"/>
  <c r="AO51" i="330"/>
  <c r="AM51" i="330"/>
  <c r="AR51" i="330" s="1"/>
  <c r="AK51" i="330"/>
  <c r="AJ51" i="330"/>
  <c r="AQ50" i="330"/>
  <c r="AO50" i="330"/>
  <c r="AM50" i="330"/>
  <c r="AR50" i="330" s="1"/>
  <c r="AK50" i="330"/>
  <c r="AJ50" i="330"/>
  <c r="AQ49" i="330"/>
  <c r="AO49" i="330"/>
  <c r="AM49" i="330"/>
  <c r="AR49" i="330" s="1"/>
  <c r="AK49" i="330"/>
  <c r="AJ49" i="330"/>
  <c r="AQ48" i="330"/>
  <c r="AO48" i="330"/>
  <c r="AM48" i="330"/>
  <c r="AR48" i="330" s="1"/>
  <c r="AK48" i="330"/>
  <c r="AJ48" i="330"/>
  <c r="AQ47" i="330"/>
  <c r="AO47" i="330"/>
  <c r="AM47" i="330"/>
  <c r="AN47" i="330" s="1"/>
  <c r="AK47" i="330"/>
  <c r="AJ47" i="330"/>
  <c r="AQ46" i="330"/>
  <c r="AO46" i="330"/>
  <c r="AM46" i="330"/>
  <c r="AR46" i="330" s="1"/>
  <c r="AK46" i="330"/>
  <c r="AJ46" i="330"/>
  <c r="AQ45" i="330"/>
  <c r="AO45" i="330"/>
  <c r="AM45" i="330"/>
  <c r="AR45" i="330" s="1"/>
  <c r="AK45" i="330"/>
  <c r="AJ45" i="330"/>
  <c r="AQ44" i="330"/>
  <c r="AO44" i="330"/>
  <c r="AM44" i="330"/>
  <c r="AN44" i="330" s="1"/>
  <c r="AK44" i="330"/>
  <c r="AJ44" i="330"/>
  <c r="AQ43" i="330"/>
  <c r="AO43" i="330"/>
  <c r="AM43" i="330"/>
  <c r="AR43" i="330" s="1"/>
  <c r="AK43" i="330"/>
  <c r="AJ43" i="330"/>
  <c r="AQ42" i="330"/>
  <c r="AO42" i="330"/>
  <c r="AM42" i="330"/>
  <c r="AR42" i="330" s="1"/>
  <c r="AK42" i="330"/>
  <c r="AJ42" i="330"/>
  <c r="AQ41" i="330"/>
  <c r="AO41" i="330"/>
  <c r="AM41" i="330"/>
  <c r="AR41" i="330" s="1"/>
  <c r="AK41" i="330"/>
  <c r="AJ41" i="330"/>
  <c r="AQ40" i="330"/>
  <c r="AO40" i="330"/>
  <c r="AM40" i="330"/>
  <c r="AR40" i="330" s="1"/>
  <c r="AK40" i="330"/>
  <c r="AJ40" i="330"/>
  <c r="AQ39" i="330"/>
  <c r="AO39" i="330"/>
  <c r="AM39" i="330"/>
  <c r="AN39" i="330" s="1"/>
  <c r="AK39" i="330"/>
  <c r="AJ39" i="330"/>
  <c r="AQ38" i="330"/>
  <c r="AO38" i="330"/>
  <c r="AM38" i="330"/>
  <c r="AR38" i="330" s="1"/>
  <c r="AK38" i="330"/>
  <c r="AJ38" i="330"/>
  <c r="AQ37" i="330"/>
  <c r="AO37" i="330"/>
  <c r="AM37" i="330"/>
  <c r="AR37" i="330" s="1"/>
  <c r="AK37" i="330"/>
  <c r="AJ37" i="330"/>
  <c r="AQ36" i="330"/>
  <c r="AO36" i="330"/>
  <c r="AM36" i="330"/>
  <c r="AN36" i="330" s="1"/>
  <c r="AK36" i="330"/>
  <c r="AJ36" i="330"/>
  <c r="AQ35" i="330"/>
  <c r="AO35" i="330"/>
  <c r="AM35" i="330"/>
  <c r="AR35" i="330" s="1"/>
  <c r="AK35" i="330"/>
  <c r="AJ35" i="330"/>
  <c r="AQ34" i="330"/>
  <c r="AO34" i="330"/>
  <c r="AM34" i="330"/>
  <c r="AR34" i="330" s="1"/>
  <c r="AK34" i="330"/>
  <c r="AJ34" i="330"/>
  <c r="AQ33" i="330"/>
  <c r="AO33" i="330"/>
  <c r="AM33" i="330"/>
  <c r="AR33" i="330" s="1"/>
  <c r="AK33" i="330"/>
  <c r="AJ33" i="330"/>
  <c r="AQ32" i="330"/>
  <c r="AO32" i="330"/>
  <c r="AM32" i="330"/>
  <c r="AR32" i="330" s="1"/>
  <c r="AK32" i="330"/>
  <c r="AJ32" i="330"/>
  <c r="AQ31" i="330"/>
  <c r="AO31" i="330"/>
  <c r="AM31" i="330"/>
  <c r="AR31" i="330" s="1"/>
  <c r="AK31" i="330"/>
  <c r="AJ31" i="330"/>
  <c r="AQ30" i="330"/>
  <c r="AO30" i="330"/>
  <c r="AM30" i="330"/>
  <c r="AR30" i="330" s="1"/>
  <c r="AK30" i="330"/>
  <c r="AJ30" i="330"/>
  <c r="AQ29" i="330"/>
  <c r="AO29" i="330"/>
  <c r="AM29" i="330"/>
  <c r="AR29" i="330" s="1"/>
  <c r="AK29" i="330"/>
  <c r="AJ29" i="330"/>
  <c r="AQ28" i="330"/>
  <c r="AO28" i="330"/>
  <c r="AM28" i="330"/>
  <c r="AN28" i="330" s="1"/>
  <c r="AK28" i="330"/>
  <c r="AJ28" i="330"/>
  <c r="AQ27" i="330"/>
  <c r="AO27" i="330"/>
  <c r="AM27" i="330"/>
  <c r="AR27" i="330" s="1"/>
  <c r="AK27" i="330"/>
  <c r="AJ27" i="330"/>
  <c r="AQ26" i="330"/>
  <c r="AO26" i="330"/>
  <c r="AM26" i="330"/>
  <c r="AR26" i="330" s="1"/>
  <c r="AK26" i="330"/>
  <c r="AJ26" i="330"/>
  <c r="AQ25" i="330"/>
  <c r="AO25" i="330"/>
  <c r="AM25" i="330"/>
  <c r="AR25" i="330" s="1"/>
  <c r="AK25" i="330"/>
  <c r="AJ25" i="330"/>
  <c r="AQ24" i="330"/>
  <c r="AO24" i="330"/>
  <c r="AM24" i="330"/>
  <c r="AR24" i="330" s="1"/>
  <c r="AK24" i="330"/>
  <c r="AJ24" i="330"/>
  <c r="AQ23" i="330"/>
  <c r="AO23" i="330"/>
  <c r="AM23" i="330"/>
  <c r="AN23" i="330" s="1"/>
  <c r="AK23" i="330"/>
  <c r="AJ23" i="330"/>
  <c r="AQ22" i="330"/>
  <c r="AO22" i="330"/>
  <c r="AM22" i="330"/>
  <c r="AR22" i="330" s="1"/>
  <c r="AK22" i="330"/>
  <c r="AJ22" i="330"/>
  <c r="AQ21" i="330"/>
  <c r="AO21" i="330"/>
  <c r="AM21" i="330"/>
  <c r="AR21" i="330" s="1"/>
  <c r="AK21" i="330"/>
  <c r="AJ21" i="330"/>
  <c r="AQ20" i="330"/>
  <c r="AO20" i="330"/>
  <c r="AM20" i="330"/>
  <c r="AR20" i="330" s="1"/>
  <c r="AK20" i="330"/>
  <c r="AJ20" i="330"/>
  <c r="AQ19" i="330"/>
  <c r="AO19" i="330"/>
  <c r="AM19" i="330"/>
  <c r="AR19" i="330" s="1"/>
  <c r="AK19" i="330"/>
  <c r="AJ19" i="330"/>
  <c r="AQ18" i="330"/>
  <c r="AO18" i="330"/>
  <c r="AM18" i="330"/>
  <c r="AR18" i="330" s="1"/>
  <c r="AK18" i="330"/>
  <c r="AJ18" i="330"/>
  <c r="AQ17" i="330"/>
  <c r="AO17" i="330"/>
  <c r="AM17" i="330"/>
  <c r="AR17" i="330" s="1"/>
  <c r="AK17" i="330"/>
  <c r="AJ17" i="330"/>
  <c r="AQ16" i="330"/>
  <c r="AO16" i="330"/>
  <c r="AM16" i="330"/>
  <c r="AK16" i="330"/>
  <c r="AJ16" i="330"/>
  <c r="AQ15" i="330"/>
  <c r="AO15" i="330"/>
  <c r="AM15" i="330"/>
  <c r="AN15" i="330" s="1"/>
  <c r="AK15" i="330"/>
  <c r="AJ15" i="330"/>
  <c r="AQ14" i="330"/>
  <c r="AO14" i="330"/>
  <c r="AM14" i="330"/>
  <c r="AN14" i="330" s="1"/>
  <c r="AK14" i="330"/>
  <c r="AJ14" i="330"/>
  <c r="AQ13" i="330"/>
  <c r="AO13" i="330"/>
  <c r="AM13" i="330"/>
  <c r="AK13" i="330"/>
  <c r="AJ13" i="330"/>
  <c r="AQ12" i="330"/>
  <c r="AO12" i="330"/>
  <c r="AM12" i="330"/>
  <c r="AN12" i="330" s="1"/>
  <c r="AK12" i="330"/>
  <c r="AJ12" i="330"/>
  <c r="AQ11" i="330"/>
  <c r="AO11" i="330"/>
  <c r="AM11" i="330"/>
  <c r="AR11" i="330" s="1"/>
  <c r="AK11" i="330"/>
  <c r="AJ11" i="330"/>
  <c r="AQ10" i="330"/>
  <c r="AO10" i="330"/>
  <c r="AM10" i="330"/>
  <c r="AN10" i="330" s="1"/>
  <c r="AK10" i="330"/>
  <c r="AJ10" i="330"/>
  <c r="AQ9" i="330"/>
  <c r="AO9" i="330"/>
  <c r="AM9" i="330"/>
  <c r="AK9" i="330"/>
  <c r="AJ9" i="330"/>
  <c r="AQ8" i="330"/>
  <c r="AO8" i="330"/>
  <c r="AM8" i="330"/>
  <c r="AN8" i="330" s="1"/>
  <c r="AK8" i="330"/>
  <c r="AJ8" i="330"/>
  <c r="AQ7" i="330"/>
  <c r="AO7" i="330"/>
  <c r="AM7" i="330"/>
  <c r="AN7" i="330" s="1"/>
  <c r="AK7" i="330"/>
  <c r="AJ7" i="330"/>
  <c r="AQ6" i="330"/>
  <c r="AO6" i="330"/>
  <c r="AM6" i="330"/>
  <c r="AN6" i="330" s="1"/>
  <c r="AK6" i="330"/>
  <c r="AJ6" i="330"/>
  <c r="AQ5" i="330"/>
  <c r="AO5" i="330"/>
  <c r="AM5" i="330"/>
  <c r="AR5" i="330" s="1"/>
  <c r="AK5" i="330"/>
  <c r="AJ5" i="330"/>
  <c r="AQ4" i="330"/>
  <c r="AO4" i="330"/>
  <c r="AM4" i="330"/>
  <c r="AN4" i="330" s="1"/>
  <c r="AK4" i="330"/>
  <c r="AJ4" i="330"/>
  <c r="B2" i="330"/>
  <c r="C2" i="330" s="1"/>
  <c r="D2" i="330" s="1"/>
  <c r="E2" i="330" s="1"/>
  <c r="F2" i="330" s="1"/>
  <c r="G2" i="330" s="1"/>
  <c r="H2" i="330" s="1"/>
  <c r="I2" i="330" s="1"/>
  <c r="J2" i="330" s="1"/>
  <c r="K2" i="330" s="1"/>
  <c r="L2" i="330" s="1"/>
  <c r="M2" i="330" s="1"/>
  <c r="N2" i="330" s="1"/>
  <c r="O2" i="330" s="1"/>
  <c r="P2" i="330" s="1"/>
  <c r="Q2" i="330" s="1"/>
  <c r="R2" i="330" s="1"/>
  <c r="S2" i="330" s="1"/>
  <c r="T2" i="330" s="1"/>
  <c r="U2" i="330" s="1"/>
  <c r="V2" i="330" s="1"/>
  <c r="W2" i="330" s="1"/>
  <c r="X2" i="330" s="1"/>
  <c r="Y2" i="330" s="1"/>
  <c r="Z2" i="330" s="1"/>
  <c r="AA2" i="330" s="1"/>
  <c r="AB2" i="330" s="1"/>
  <c r="AC2" i="330" s="1"/>
  <c r="AD2" i="330" s="1"/>
  <c r="AE2" i="330" s="1"/>
  <c r="AF2" i="330" s="1"/>
  <c r="AG2" i="330" s="1"/>
  <c r="AH2" i="330" s="1"/>
  <c r="AI2" i="330" s="1"/>
  <c r="AJ2" i="330" s="1"/>
  <c r="AK2" i="330" s="1"/>
  <c r="AL2" i="330" s="1"/>
  <c r="AM2" i="330" s="1"/>
  <c r="AN2" i="330" s="1"/>
  <c r="AO2" i="330" s="1"/>
  <c r="AP2" i="330" s="1"/>
  <c r="AQ2" i="330" s="1"/>
  <c r="C1" i="330" a="1"/>
  <c r="C1" i="330" s="1"/>
  <c r="A614" i="240"/>
  <c r="E1" i="240" s="1"/>
  <c r="A613" i="240"/>
  <c r="B479" i="242"/>
  <c r="A478" i="242"/>
  <c r="L475" i="242"/>
  <c r="AE578" i="242" s="1"/>
  <c r="K475" i="242"/>
  <c r="Z578" i="242" s="1"/>
  <c r="J475" i="242"/>
  <c r="X578" i="242" s="1"/>
  <c r="I475" i="242"/>
  <c r="S578" i="242" s="1"/>
  <c r="H475" i="242"/>
  <c r="Q578" i="242" s="1"/>
  <c r="G475" i="242"/>
  <c r="L578" i="242" s="1"/>
  <c r="F475" i="242"/>
  <c r="J578" i="242" s="1"/>
  <c r="E475" i="242"/>
  <c r="F578" i="242" s="1"/>
  <c r="D475" i="242"/>
  <c r="D578" i="242" s="1"/>
  <c r="C578" i="242" s="1"/>
  <c r="L474" i="242"/>
  <c r="AE577" i="242" s="1"/>
  <c r="K474" i="242"/>
  <c r="Z577" i="242" s="1"/>
  <c r="J474" i="242"/>
  <c r="X577" i="242" s="1"/>
  <c r="I474" i="242"/>
  <c r="S577" i="242" s="1"/>
  <c r="H474" i="242"/>
  <c r="Q577" i="242" s="1"/>
  <c r="G474" i="242"/>
  <c r="L577" i="242" s="1"/>
  <c r="F474" i="242"/>
  <c r="J577" i="242" s="1"/>
  <c r="E474" i="242"/>
  <c r="D474" i="242"/>
  <c r="D577" i="242" s="1"/>
  <c r="C577" i="242" s="1"/>
  <c r="L473" i="242"/>
  <c r="AE576" i="242" s="1"/>
  <c r="K473" i="242"/>
  <c r="Z576" i="242" s="1"/>
  <c r="J473" i="242"/>
  <c r="X576" i="242" s="1"/>
  <c r="I473" i="242"/>
  <c r="S576" i="242" s="1"/>
  <c r="H473" i="242"/>
  <c r="Q576" i="242" s="1"/>
  <c r="G473" i="242"/>
  <c r="L576" i="242" s="1"/>
  <c r="F473" i="242"/>
  <c r="J576" i="242" s="1"/>
  <c r="E473" i="242"/>
  <c r="F576" i="242" s="1"/>
  <c r="D473" i="242"/>
  <c r="D576" i="242" s="1"/>
  <c r="C576" i="242" s="1"/>
  <c r="L472" i="242"/>
  <c r="AE575" i="242" s="1"/>
  <c r="K472" i="242"/>
  <c r="Z575" i="242" s="1"/>
  <c r="J472" i="242"/>
  <c r="X575" i="242" s="1"/>
  <c r="I472" i="242"/>
  <c r="S575" i="242" s="1"/>
  <c r="H472" i="242"/>
  <c r="Q575" i="242" s="1"/>
  <c r="G472" i="242"/>
  <c r="L575" i="242" s="1"/>
  <c r="F472" i="242"/>
  <c r="J575" i="242" s="1"/>
  <c r="E472" i="242"/>
  <c r="F575" i="242" s="1"/>
  <c r="D472" i="242"/>
  <c r="D575" i="242" s="1"/>
  <c r="C575" i="242" s="1"/>
  <c r="L471" i="242"/>
  <c r="AE574" i="242" s="1"/>
  <c r="K471" i="242"/>
  <c r="Z574" i="242" s="1"/>
  <c r="J471" i="242"/>
  <c r="X574" i="242" s="1"/>
  <c r="I471" i="242"/>
  <c r="S574" i="242" s="1"/>
  <c r="H471" i="242"/>
  <c r="Q574" i="242" s="1"/>
  <c r="G471" i="242"/>
  <c r="L574" i="242" s="1"/>
  <c r="F471" i="242"/>
  <c r="J574" i="242" s="1"/>
  <c r="E471" i="242"/>
  <c r="F574" i="242" s="1"/>
  <c r="D471" i="242"/>
  <c r="D574" i="242" s="1"/>
  <c r="C574" i="242" s="1"/>
  <c r="L470" i="242"/>
  <c r="AE573" i="242" s="1"/>
  <c r="K470" i="242"/>
  <c r="Z573" i="242" s="1"/>
  <c r="J470" i="242"/>
  <c r="X573" i="242" s="1"/>
  <c r="I470" i="242"/>
  <c r="S573" i="242" s="1"/>
  <c r="H470" i="242"/>
  <c r="Q573" i="242" s="1"/>
  <c r="G470" i="242"/>
  <c r="L573" i="242" s="1"/>
  <c r="F470" i="242"/>
  <c r="J573" i="242" s="1"/>
  <c r="E470" i="242"/>
  <c r="F573" i="242" s="1"/>
  <c r="D470" i="242"/>
  <c r="D573" i="242" s="1"/>
  <c r="C573" i="242" s="1"/>
  <c r="L469" i="242"/>
  <c r="AE572" i="242" s="1"/>
  <c r="K469" i="242"/>
  <c r="Z572" i="242" s="1"/>
  <c r="J469" i="242"/>
  <c r="X572" i="242" s="1"/>
  <c r="I469" i="242"/>
  <c r="S572" i="242" s="1"/>
  <c r="H469" i="242"/>
  <c r="Q572" i="242" s="1"/>
  <c r="G469" i="242"/>
  <c r="L572" i="242" s="1"/>
  <c r="F469" i="242"/>
  <c r="J572" i="242" s="1"/>
  <c r="E469" i="242"/>
  <c r="D469" i="242"/>
  <c r="D572" i="242" s="1"/>
  <c r="C572" i="242" s="1"/>
  <c r="L468" i="242"/>
  <c r="AE571" i="242" s="1"/>
  <c r="K468" i="242"/>
  <c r="Z571" i="242" s="1"/>
  <c r="J468" i="242"/>
  <c r="X571" i="242" s="1"/>
  <c r="I468" i="242"/>
  <c r="S571" i="242" s="1"/>
  <c r="H468" i="242"/>
  <c r="Q571" i="242" s="1"/>
  <c r="G468" i="242"/>
  <c r="L571" i="242" s="1"/>
  <c r="F468" i="242"/>
  <c r="J571" i="242" s="1"/>
  <c r="E468" i="242"/>
  <c r="F571" i="242" s="1"/>
  <c r="D468" i="242"/>
  <c r="D571" i="242" s="1"/>
  <c r="C571" i="242" s="1"/>
  <c r="L467" i="242"/>
  <c r="AE570" i="242" s="1"/>
  <c r="K467" i="242"/>
  <c r="Z570" i="242" s="1"/>
  <c r="J467" i="242"/>
  <c r="X570" i="242" s="1"/>
  <c r="I467" i="242"/>
  <c r="S570" i="242" s="1"/>
  <c r="H467" i="242"/>
  <c r="Q570" i="242" s="1"/>
  <c r="G467" i="242"/>
  <c r="L570" i="242" s="1"/>
  <c r="F467" i="242"/>
  <c r="J570" i="242" s="1"/>
  <c r="E467" i="242"/>
  <c r="F570" i="242" s="1"/>
  <c r="D467" i="242"/>
  <c r="D570" i="242" s="1"/>
  <c r="C570" i="242" s="1"/>
  <c r="L466" i="242"/>
  <c r="AE569" i="242" s="1"/>
  <c r="K466" i="242"/>
  <c r="Z569" i="242" s="1"/>
  <c r="J466" i="242"/>
  <c r="X569" i="242" s="1"/>
  <c r="I466" i="242"/>
  <c r="S569" i="242" s="1"/>
  <c r="H466" i="242"/>
  <c r="Q569" i="242" s="1"/>
  <c r="G466" i="242"/>
  <c r="L569" i="242" s="1"/>
  <c r="F466" i="242"/>
  <c r="J569" i="242" s="1"/>
  <c r="E466" i="242"/>
  <c r="D466" i="242"/>
  <c r="D569" i="242" s="1"/>
  <c r="C569" i="242" s="1"/>
  <c r="L465" i="242"/>
  <c r="AE568" i="242" s="1"/>
  <c r="K465" i="242"/>
  <c r="Z568" i="242" s="1"/>
  <c r="J465" i="242"/>
  <c r="X568" i="242" s="1"/>
  <c r="I465" i="242"/>
  <c r="S568" i="242" s="1"/>
  <c r="H465" i="242"/>
  <c r="Q568" i="242" s="1"/>
  <c r="G465" i="242"/>
  <c r="L568" i="242" s="1"/>
  <c r="F465" i="242"/>
  <c r="J568" i="242" s="1"/>
  <c r="E465" i="242"/>
  <c r="F568" i="242" s="1"/>
  <c r="D465" i="242"/>
  <c r="D568" i="242" s="1"/>
  <c r="C568" i="242" s="1"/>
  <c r="L464" i="242"/>
  <c r="AE567" i="242" s="1"/>
  <c r="K464" i="242"/>
  <c r="Z567" i="242" s="1"/>
  <c r="J464" i="242"/>
  <c r="X567" i="242" s="1"/>
  <c r="I464" i="242"/>
  <c r="S567" i="242" s="1"/>
  <c r="H464" i="242"/>
  <c r="Q567" i="242" s="1"/>
  <c r="G464" i="242"/>
  <c r="L567" i="242" s="1"/>
  <c r="F464" i="242"/>
  <c r="J567" i="242" s="1"/>
  <c r="E464" i="242"/>
  <c r="F567" i="242" s="1"/>
  <c r="D464" i="242"/>
  <c r="D567" i="242" s="1"/>
  <c r="C567" i="242" s="1"/>
  <c r="L463" i="242"/>
  <c r="AE566" i="242" s="1"/>
  <c r="K463" i="242"/>
  <c r="Z566" i="242" s="1"/>
  <c r="J463" i="242"/>
  <c r="X566" i="242" s="1"/>
  <c r="I463" i="242"/>
  <c r="S566" i="242" s="1"/>
  <c r="H463" i="242"/>
  <c r="Q566" i="242" s="1"/>
  <c r="G463" i="242"/>
  <c r="L566" i="242" s="1"/>
  <c r="F463" i="242"/>
  <c r="J566" i="242" s="1"/>
  <c r="E463" i="242"/>
  <c r="F566" i="242" s="1"/>
  <c r="D463" i="242"/>
  <c r="D566" i="242" s="1"/>
  <c r="C566" i="242" s="1"/>
  <c r="L462" i="242"/>
  <c r="AE565" i="242" s="1"/>
  <c r="K462" i="242"/>
  <c r="Z565" i="242" s="1"/>
  <c r="J462" i="242"/>
  <c r="X565" i="242" s="1"/>
  <c r="I462" i="242"/>
  <c r="S565" i="242" s="1"/>
  <c r="H462" i="242"/>
  <c r="Q565" i="242" s="1"/>
  <c r="G462" i="242"/>
  <c r="L565" i="242" s="1"/>
  <c r="F462" i="242"/>
  <c r="J565" i="242" s="1"/>
  <c r="E462" i="242"/>
  <c r="F565" i="242" s="1"/>
  <c r="D462" i="242"/>
  <c r="D565" i="242" s="1"/>
  <c r="C565" i="242" s="1"/>
  <c r="L461" i="242"/>
  <c r="AE564" i="242" s="1"/>
  <c r="K461" i="242"/>
  <c r="Z564" i="242" s="1"/>
  <c r="J461" i="242"/>
  <c r="X564" i="242" s="1"/>
  <c r="I461" i="242"/>
  <c r="S564" i="242" s="1"/>
  <c r="H461" i="242"/>
  <c r="Q564" i="242" s="1"/>
  <c r="G461" i="242"/>
  <c r="L564" i="242" s="1"/>
  <c r="F461" i="242"/>
  <c r="J564" i="242" s="1"/>
  <c r="E461" i="242"/>
  <c r="D461" i="242"/>
  <c r="D564" i="242" s="1"/>
  <c r="C564" i="242" s="1"/>
  <c r="L460" i="242"/>
  <c r="AE563" i="242" s="1"/>
  <c r="K460" i="242"/>
  <c r="Z563" i="242" s="1"/>
  <c r="J460" i="242"/>
  <c r="X563" i="242" s="1"/>
  <c r="I460" i="242"/>
  <c r="S563" i="242" s="1"/>
  <c r="H460" i="242"/>
  <c r="Q563" i="242" s="1"/>
  <c r="G460" i="242"/>
  <c r="L563" i="242" s="1"/>
  <c r="F460" i="242"/>
  <c r="J563" i="242" s="1"/>
  <c r="E460" i="242"/>
  <c r="F563" i="242" s="1"/>
  <c r="D460" i="242"/>
  <c r="D563" i="242" s="1"/>
  <c r="C563" i="242" s="1"/>
  <c r="L459" i="242"/>
  <c r="AE562" i="242" s="1"/>
  <c r="K459" i="242"/>
  <c r="Z562" i="242" s="1"/>
  <c r="J459" i="242"/>
  <c r="X562" i="242" s="1"/>
  <c r="I459" i="242"/>
  <c r="S562" i="242" s="1"/>
  <c r="H459" i="242"/>
  <c r="Q562" i="242" s="1"/>
  <c r="G459" i="242"/>
  <c r="L562" i="242" s="1"/>
  <c r="F459" i="242"/>
  <c r="J562" i="242" s="1"/>
  <c r="E459" i="242"/>
  <c r="F562" i="242" s="1"/>
  <c r="D459" i="242"/>
  <c r="D562" i="242" s="1"/>
  <c r="C562" i="242" s="1"/>
  <c r="L458" i="242"/>
  <c r="AE561" i="242" s="1"/>
  <c r="K458" i="242"/>
  <c r="Z561" i="242" s="1"/>
  <c r="J458" i="242"/>
  <c r="X561" i="242" s="1"/>
  <c r="I458" i="242"/>
  <c r="S561" i="242" s="1"/>
  <c r="H458" i="242"/>
  <c r="Q561" i="242" s="1"/>
  <c r="G458" i="242"/>
  <c r="L561" i="242" s="1"/>
  <c r="F458" i="242"/>
  <c r="J561" i="242" s="1"/>
  <c r="E458" i="242"/>
  <c r="D458" i="242"/>
  <c r="D561" i="242" s="1"/>
  <c r="C561" i="242" s="1"/>
  <c r="L457" i="242"/>
  <c r="AE560" i="242" s="1"/>
  <c r="K457" i="242"/>
  <c r="Z560" i="242" s="1"/>
  <c r="J457" i="242"/>
  <c r="X560" i="242" s="1"/>
  <c r="I457" i="242"/>
  <c r="S560" i="242" s="1"/>
  <c r="H457" i="242"/>
  <c r="Q560" i="242" s="1"/>
  <c r="G457" i="242"/>
  <c r="L560" i="242" s="1"/>
  <c r="F457" i="242"/>
  <c r="J560" i="242" s="1"/>
  <c r="E457" i="242"/>
  <c r="F560" i="242" s="1"/>
  <c r="D457" i="242"/>
  <c r="D560" i="242" s="1"/>
  <c r="C560" i="242" s="1"/>
  <c r="L456" i="242"/>
  <c r="AE559" i="242" s="1"/>
  <c r="K456" i="242"/>
  <c r="Z559" i="242" s="1"/>
  <c r="J456" i="242"/>
  <c r="X559" i="242" s="1"/>
  <c r="I456" i="242"/>
  <c r="S559" i="242" s="1"/>
  <c r="H456" i="242"/>
  <c r="Q559" i="242" s="1"/>
  <c r="G456" i="242"/>
  <c r="L559" i="242" s="1"/>
  <c r="F456" i="242"/>
  <c r="J559" i="242" s="1"/>
  <c r="E456" i="242"/>
  <c r="F559" i="242" s="1"/>
  <c r="H559" i="242" s="1"/>
  <c r="D456" i="242"/>
  <c r="L455" i="242"/>
  <c r="AE558" i="242" s="1"/>
  <c r="K455" i="242"/>
  <c r="Z558" i="242" s="1"/>
  <c r="J455" i="242"/>
  <c r="X558" i="242" s="1"/>
  <c r="I455" i="242"/>
  <c r="S558" i="242" s="1"/>
  <c r="H455" i="242"/>
  <c r="Q558" i="242" s="1"/>
  <c r="G455" i="242"/>
  <c r="L558" i="242" s="1"/>
  <c r="F455" i="242"/>
  <c r="J558" i="242" s="1"/>
  <c r="E455" i="242"/>
  <c r="F558" i="242" s="1"/>
  <c r="D455" i="242"/>
  <c r="D558" i="242" s="1"/>
  <c r="C558" i="242" s="1"/>
  <c r="L454" i="242"/>
  <c r="AE557" i="242" s="1"/>
  <c r="K454" i="242"/>
  <c r="Z557" i="242" s="1"/>
  <c r="AA557" i="242" s="1"/>
  <c r="J454" i="242"/>
  <c r="X557" i="242" s="1"/>
  <c r="I454" i="242"/>
  <c r="S557" i="242" s="1"/>
  <c r="H454" i="242"/>
  <c r="Q557" i="242" s="1"/>
  <c r="G454" i="242"/>
  <c r="L557" i="242" s="1"/>
  <c r="F454" i="242"/>
  <c r="J557" i="242" s="1"/>
  <c r="E454" i="242"/>
  <c r="F557" i="242" s="1"/>
  <c r="D454" i="242"/>
  <c r="D557" i="242" s="1"/>
  <c r="C557" i="242" s="1"/>
  <c r="L453" i="242"/>
  <c r="AE556" i="242" s="1"/>
  <c r="K453" i="242"/>
  <c r="Z556" i="242" s="1"/>
  <c r="J453" i="242"/>
  <c r="X556" i="242" s="1"/>
  <c r="I453" i="242"/>
  <c r="S556" i="242" s="1"/>
  <c r="H453" i="242"/>
  <c r="Q556" i="242" s="1"/>
  <c r="G453" i="242"/>
  <c r="L556" i="242" s="1"/>
  <c r="F453" i="242"/>
  <c r="J556" i="242" s="1"/>
  <c r="E453" i="242"/>
  <c r="D453" i="242"/>
  <c r="D556" i="242" s="1"/>
  <c r="C556" i="242" s="1"/>
  <c r="L452" i="242"/>
  <c r="AE555" i="242" s="1"/>
  <c r="K452" i="242"/>
  <c r="Z555" i="242" s="1"/>
  <c r="J452" i="242"/>
  <c r="X555" i="242" s="1"/>
  <c r="I452" i="242"/>
  <c r="S555" i="242" s="1"/>
  <c r="H452" i="242"/>
  <c r="Q555" i="242" s="1"/>
  <c r="G452" i="242"/>
  <c r="L555" i="242" s="1"/>
  <c r="F452" i="242"/>
  <c r="J555" i="242" s="1"/>
  <c r="E452" i="242"/>
  <c r="F555" i="242" s="1"/>
  <c r="D452" i="242"/>
  <c r="D555" i="242" s="1"/>
  <c r="C555" i="242" s="1"/>
  <c r="L451" i="242"/>
  <c r="AE554" i="242" s="1"/>
  <c r="K451" i="242"/>
  <c r="Z554" i="242" s="1"/>
  <c r="J451" i="242"/>
  <c r="X554" i="242" s="1"/>
  <c r="I451" i="242"/>
  <c r="S554" i="242" s="1"/>
  <c r="H451" i="242"/>
  <c r="Q554" i="242" s="1"/>
  <c r="G451" i="242"/>
  <c r="L554" i="242" s="1"/>
  <c r="O554" i="242" s="1"/>
  <c r="F451" i="242"/>
  <c r="J554" i="242" s="1"/>
  <c r="E451" i="242"/>
  <c r="D451" i="242"/>
  <c r="D554" i="242" s="1"/>
  <c r="C554" i="242" s="1"/>
  <c r="L450" i="242"/>
  <c r="AE553" i="242" s="1"/>
  <c r="K450" i="242"/>
  <c r="Z553" i="242" s="1"/>
  <c r="J450" i="242"/>
  <c r="X553" i="242" s="1"/>
  <c r="I450" i="242"/>
  <c r="S553" i="242" s="1"/>
  <c r="H450" i="242"/>
  <c r="Q553" i="242" s="1"/>
  <c r="G450" i="242"/>
  <c r="L553" i="242" s="1"/>
  <c r="F450" i="242"/>
  <c r="J553" i="242" s="1"/>
  <c r="E450" i="242"/>
  <c r="D450" i="242"/>
  <c r="D553" i="242" s="1"/>
  <c r="C553" i="242" s="1"/>
  <c r="L449" i="242"/>
  <c r="AE552" i="242" s="1"/>
  <c r="K449" i="242"/>
  <c r="Z552" i="242" s="1"/>
  <c r="J449" i="242"/>
  <c r="X552" i="242" s="1"/>
  <c r="I449" i="242"/>
  <c r="S552" i="242" s="1"/>
  <c r="H449" i="242"/>
  <c r="Q552" i="242" s="1"/>
  <c r="G449" i="242"/>
  <c r="L552" i="242" s="1"/>
  <c r="F449" i="242"/>
  <c r="J552" i="242" s="1"/>
  <c r="E449" i="242"/>
  <c r="F552" i="242" s="1"/>
  <c r="D449" i="242"/>
  <c r="D552" i="242" s="1"/>
  <c r="C552" i="242" s="1"/>
  <c r="L448" i="242"/>
  <c r="AE551" i="242" s="1"/>
  <c r="K448" i="242"/>
  <c r="Z551" i="242" s="1"/>
  <c r="J448" i="242"/>
  <c r="X551" i="242" s="1"/>
  <c r="I448" i="242"/>
  <c r="S551" i="242" s="1"/>
  <c r="H448" i="242"/>
  <c r="Q551" i="242" s="1"/>
  <c r="G448" i="242"/>
  <c r="L551" i="242" s="1"/>
  <c r="N551" i="242" s="1"/>
  <c r="F448" i="242"/>
  <c r="J551" i="242" s="1"/>
  <c r="E448" i="242"/>
  <c r="F551" i="242" s="1"/>
  <c r="D448" i="242"/>
  <c r="D551" i="242" s="1"/>
  <c r="C551" i="242" s="1"/>
  <c r="L447" i="242"/>
  <c r="AE550" i="242" s="1"/>
  <c r="K447" i="242"/>
  <c r="Z550" i="242" s="1"/>
  <c r="J447" i="242"/>
  <c r="X550" i="242" s="1"/>
  <c r="I447" i="242"/>
  <c r="S550" i="242" s="1"/>
  <c r="H447" i="242"/>
  <c r="Q550" i="242" s="1"/>
  <c r="G447" i="242"/>
  <c r="L550" i="242" s="1"/>
  <c r="F447" i="242"/>
  <c r="J550" i="242" s="1"/>
  <c r="E447" i="242"/>
  <c r="F550" i="242" s="1"/>
  <c r="D447" i="242"/>
  <c r="D550" i="242" s="1"/>
  <c r="C550" i="242" s="1"/>
  <c r="L446" i="242"/>
  <c r="AE549" i="242" s="1"/>
  <c r="K446" i="242"/>
  <c r="Z549" i="242" s="1"/>
  <c r="J446" i="242"/>
  <c r="X549" i="242" s="1"/>
  <c r="I446" i="242"/>
  <c r="S549" i="242" s="1"/>
  <c r="H446" i="242"/>
  <c r="Q549" i="242" s="1"/>
  <c r="G446" i="242"/>
  <c r="L549" i="242" s="1"/>
  <c r="F446" i="242"/>
  <c r="J549" i="242" s="1"/>
  <c r="E446" i="242"/>
  <c r="F549" i="242" s="1"/>
  <c r="K549" i="242" s="1"/>
  <c r="D446" i="242"/>
  <c r="D549" i="242" s="1"/>
  <c r="C549" i="242" s="1"/>
  <c r="L445" i="242"/>
  <c r="AE548" i="242" s="1"/>
  <c r="K445" i="242"/>
  <c r="Z548" i="242" s="1"/>
  <c r="J445" i="242"/>
  <c r="X548" i="242" s="1"/>
  <c r="I445" i="242"/>
  <c r="S548" i="242" s="1"/>
  <c r="V548" i="242" s="1"/>
  <c r="H445" i="242"/>
  <c r="Q548" i="242" s="1"/>
  <c r="G445" i="242"/>
  <c r="L548" i="242" s="1"/>
  <c r="P548" i="242" s="1"/>
  <c r="F445" i="242"/>
  <c r="J548" i="242" s="1"/>
  <c r="E445" i="242"/>
  <c r="D445" i="242"/>
  <c r="D548" i="242" s="1"/>
  <c r="C548" i="242" s="1"/>
  <c r="L444" i="242"/>
  <c r="AE547" i="242" s="1"/>
  <c r="K444" i="242"/>
  <c r="Z547" i="242" s="1"/>
  <c r="J444" i="242"/>
  <c r="X547" i="242" s="1"/>
  <c r="I444" i="242"/>
  <c r="S547" i="242" s="1"/>
  <c r="H444" i="242"/>
  <c r="Q547" i="242" s="1"/>
  <c r="G444" i="242"/>
  <c r="L547" i="242" s="1"/>
  <c r="F444" i="242"/>
  <c r="J547" i="242" s="1"/>
  <c r="E444" i="242"/>
  <c r="F547" i="242" s="1"/>
  <c r="D444" i="242"/>
  <c r="D547" i="242" s="1"/>
  <c r="C547" i="242" s="1"/>
  <c r="L443" i="242"/>
  <c r="AE546" i="242" s="1"/>
  <c r="K443" i="242"/>
  <c r="Z546" i="242" s="1"/>
  <c r="J443" i="242"/>
  <c r="X546" i="242" s="1"/>
  <c r="I443" i="242"/>
  <c r="S546" i="242" s="1"/>
  <c r="H443" i="242"/>
  <c r="Q546" i="242" s="1"/>
  <c r="G443" i="242"/>
  <c r="L546" i="242" s="1"/>
  <c r="F443" i="242"/>
  <c r="J546" i="242" s="1"/>
  <c r="E443" i="242"/>
  <c r="D443" i="242"/>
  <c r="D546" i="242" s="1"/>
  <c r="C546" i="242" s="1"/>
  <c r="L442" i="242"/>
  <c r="AE545" i="242" s="1"/>
  <c r="K442" i="242"/>
  <c r="Z545" i="242" s="1"/>
  <c r="J442" i="242"/>
  <c r="X545" i="242" s="1"/>
  <c r="I442" i="242"/>
  <c r="S545" i="242" s="1"/>
  <c r="H442" i="242"/>
  <c r="Q545" i="242" s="1"/>
  <c r="G442" i="242"/>
  <c r="L545" i="242" s="1"/>
  <c r="F442" i="242"/>
  <c r="J545" i="242" s="1"/>
  <c r="E442" i="242"/>
  <c r="D442" i="242"/>
  <c r="D545" i="242" s="1"/>
  <c r="C545" i="242" s="1"/>
  <c r="L441" i="242"/>
  <c r="AE544" i="242" s="1"/>
  <c r="K441" i="242"/>
  <c r="Z544" i="242" s="1"/>
  <c r="J441" i="242"/>
  <c r="X544" i="242" s="1"/>
  <c r="I441" i="242"/>
  <c r="S544" i="242" s="1"/>
  <c r="H441" i="242"/>
  <c r="Q544" i="242" s="1"/>
  <c r="G441" i="242"/>
  <c r="L544" i="242" s="1"/>
  <c r="F441" i="242"/>
  <c r="J544" i="242" s="1"/>
  <c r="E441" i="242"/>
  <c r="F544" i="242" s="1"/>
  <c r="K544" i="242" s="1"/>
  <c r="D441" i="242"/>
  <c r="D544" i="242" s="1"/>
  <c r="C544" i="242" s="1"/>
  <c r="L440" i="242"/>
  <c r="AE543" i="242" s="1"/>
  <c r="K440" i="242"/>
  <c r="Z543" i="242" s="1"/>
  <c r="J440" i="242"/>
  <c r="X543" i="242" s="1"/>
  <c r="I440" i="242"/>
  <c r="S543" i="242" s="1"/>
  <c r="V543" i="242" s="1"/>
  <c r="H440" i="242"/>
  <c r="Q543" i="242" s="1"/>
  <c r="G440" i="242"/>
  <c r="L543" i="242" s="1"/>
  <c r="F440" i="242"/>
  <c r="J543" i="242" s="1"/>
  <c r="E440" i="242"/>
  <c r="F543" i="242" s="1"/>
  <c r="D440" i="242"/>
  <c r="D543" i="242" s="1"/>
  <c r="C543" i="242" s="1"/>
  <c r="L439" i="242"/>
  <c r="AE542" i="242" s="1"/>
  <c r="K439" i="242"/>
  <c r="Z542" i="242" s="1"/>
  <c r="J439" i="242"/>
  <c r="X542" i="242" s="1"/>
  <c r="I439" i="242"/>
  <c r="S542" i="242" s="1"/>
  <c r="H439" i="242"/>
  <c r="Q542" i="242" s="1"/>
  <c r="G439" i="242"/>
  <c r="L542" i="242" s="1"/>
  <c r="F439" i="242"/>
  <c r="J542" i="242" s="1"/>
  <c r="E439" i="242"/>
  <c r="F542" i="242" s="1"/>
  <c r="D439" i="242"/>
  <c r="D542" i="242" s="1"/>
  <c r="C542" i="242" s="1"/>
  <c r="L438" i="242"/>
  <c r="AE541" i="242" s="1"/>
  <c r="K438" i="242"/>
  <c r="Z541" i="242" s="1"/>
  <c r="J438" i="242"/>
  <c r="X541" i="242" s="1"/>
  <c r="I438" i="242"/>
  <c r="S541" i="242" s="1"/>
  <c r="H438" i="242"/>
  <c r="Q541" i="242" s="1"/>
  <c r="G438" i="242"/>
  <c r="L541" i="242" s="1"/>
  <c r="F438" i="242"/>
  <c r="J541" i="242" s="1"/>
  <c r="E438" i="242"/>
  <c r="F541" i="242" s="1"/>
  <c r="H541" i="242" s="1"/>
  <c r="D438" i="242"/>
  <c r="D541" i="242" s="1"/>
  <c r="C541" i="242" s="1"/>
  <c r="L437" i="242"/>
  <c r="AE540" i="242" s="1"/>
  <c r="K437" i="242"/>
  <c r="Z540" i="242" s="1"/>
  <c r="AC540" i="242" s="1"/>
  <c r="J437" i="242"/>
  <c r="X540" i="242" s="1"/>
  <c r="I437" i="242"/>
  <c r="S540" i="242" s="1"/>
  <c r="H437" i="242"/>
  <c r="Q540" i="242" s="1"/>
  <c r="G437" i="242"/>
  <c r="L540" i="242" s="1"/>
  <c r="F437" i="242"/>
  <c r="J540" i="242" s="1"/>
  <c r="E437" i="242"/>
  <c r="D437" i="242"/>
  <c r="D540" i="242" s="1"/>
  <c r="C540" i="242" s="1"/>
  <c r="L436" i="242"/>
  <c r="AE539" i="242" s="1"/>
  <c r="K436" i="242"/>
  <c r="Z539" i="242" s="1"/>
  <c r="J436" i="242"/>
  <c r="X539" i="242" s="1"/>
  <c r="I436" i="242"/>
  <c r="S539" i="242" s="1"/>
  <c r="H436" i="242"/>
  <c r="Q539" i="242" s="1"/>
  <c r="G436" i="242"/>
  <c r="L539" i="242" s="1"/>
  <c r="F436" i="242"/>
  <c r="J539" i="242" s="1"/>
  <c r="E436" i="242"/>
  <c r="F539" i="242" s="1"/>
  <c r="D436" i="242"/>
  <c r="D539" i="242" s="1"/>
  <c r="C539" i="242" s="1"/>
  <c r="L435" i="242"/>
  <c r="AE538" i="242" s="1"/>
  <c r="K435" i="242"/>
  <c r="Z538" i="242" s="1"/>
  <c r="J435" i="242"/>
  <c r="X538" i="242" s="1"/>
  <c r="I435" i="242"/>
  <c r="S538" i="242" s="1"/>
  <c r="Y538" i="242" s="1"/>
  <c r="H435" i="242"/>
  <c r="Q538" i="242" s="1"/>
  <c r="G435" i="242"/>
  <c r="L538" i="242" s="1"/>
  <c r="F435" i="242"/>
  <c r="J538" i="242" s="1"/>
  <c r="E435" i="242"/>
  <c r="F538" i="242" s="1"/>
  <c r="D435" i="242"/>
  <c r="D538" i="242" s="1"/>
  <c r="C538" i="242" s="1"/>
  <c r="L434" i="242"/>
  <c r="AE537" i="242" s="1"/>
  <c r="K434" i="242"/>
  <c r="Z537" i="242" s="1"/>
  <c r="AB537" i="242" s="1"/>
  <c r="J434" i="242"/>
  <c r="X537" i="242" s="1"/>
  <c r="I434" i="242"/>
  <c r="S537" i="242" s="1"/>
  <c r="H434" i="242"/>
  <c r="Q537" i="242" s="1"/>
  <c r="G434" i="242"/>
  <c r="L537" i="242" s="1"/>
  <c r="F434" i="242"/>
  <c r="J537" i="242" s="1"/>
  <c r="E434" i="242"/>
  <c r="D434" i="242"/>
  <c r="D537" i="242" s="1"/>
  <c r="C537" i="242" s="1"/>
  <c r="L433" i="242"/>
  <c r="AE536" i="242" s="1"/>
  <c r="K433" i="242"/>
  <c r="Z536" i="242" s="1"/>
  <c r="J433" i="242"/>
  <c r="X536" i="242" s="1"/>
  <c r="I433" i="242"/>
  <c r="S536" i="242" s="1"/>
  <c r="H433" i="242"/>
  <c r="Q536" i="242" s="1"/>
  <c r="G433" i="242"/>
  <c r="L536" i="242" s="1"/>
  <c r="F433" i="242"/>
  <c r="J536" i="242" s="1"/>
  <c r="E433" i="242"/>
  <c r="F536" i="242" s="1"/>
  <c r="H536" i="242" s="1"/>
  <c r="D433" i="242"/>
  <c r="D536" i="242" s="1"/>
  <c r="C536" i="242" s="1"/>
  <c r="L432" i="242"/>
  <c r="AE535" i="242" s="1"/>
  <c r="K432" i="242"/>
  <c r="Z535" i="242" s="1"/>
  <c r="J432" i="242"/>
  <c r="X535" i="242" s="1"/>
  <c r="I432" i="242"/>
  <c r="S535" i="242" s="1"/>
  <c r="U535" i="242" s="1"/>
  <c r="H432" i="242"/>
  <c r="Q535" i="242" s="1"/>
  <c r="G432" i="242"/>
  <c r="L535" i="242" s="1"/>
  <c r="F432" i="242"/>
  <c r="J535" i="242" s="1"/>
  <c r="E432" i="242"/>
  <c r="F535" i="242" s="1"/>
  <c r="D432" i="242"/>
  <c r="D535" i="242" s="1"/>
  <c r="C535" i="242" s="1"/>
  <c r="L431" i="242"/>
  <c r="AE534" i="242" s="1"/>
  <c r="K431" i="242"/>
  <c r="Z534" i="242" s="1"/>
  <c r="AC534" i="242" s="1"/>
  <c r="J431" i="242"/>
  <c r="X534" i="242" s="1"/>
  <c r="I431" i="242"/>
  <c r="S534" i="242" s="1"/>
  <c r="H431" i="242"/>
  <c r="Q534" i="242" s="1"/>
  <c r="G431" i="242"/>
  <c r="L534" i="242" s="1"/>
  <c r="F431" i="242"/>
  <c r="J534" i="242" s="1"/>
  <c r="E431" i="242"/>
  <c r="D431" i="242"/>
  <c r="D534" i="242" s="1"/>
  <c r="C534" i="242" s="1"/>
  <c r="L430" i="242"/>
  <c r="AE533" i="242" s="1"/>
  <c r="K430" i="242"/>
  <c r="Z533" i="242" s="1"/>
  <c r="J430" i="242"/>
  <c r="X533" i="242" s="1"/>
  <c r="I430" i="242"/>
  <c r="S533" i="242" s="1"/>
  <c r="W533" i="242" s="1"/>
  <c r="H430" i="242"/>
  <c r="Q533" i="242" s="1"/>
  <c r="G430" i="242"/>
  <c r="L533" i="242" s="1"/>
  <c r="F430" i="242"/>
  <c r="J533" i="242" s="1"/>
  <c r="E430" i="242"/>
  <c r="F533" i="242" s="1"/>
  <c r="D430" i="242"/>
  <c r="D533" i="242" s="1"/>
  <c r="C533" i="242" s="1"/>
  <c r="L429" i="242"/>
  <c r="AE532" i="242" s="1"/>
  <c r="K429" i="242"/>
  <c r="Z532" i="242" s="1"/>
  <c r="J429" i="242"/>
  <c r="X532" i="242" s="1"/>
  <c r="I429" i="242"/>
  <c r="S532" i="242" s="1"/>
  <c r="H429" i="242"/>
  <c r="Q532" i="242" s="1"/>
  <c r="G429" i="242"/>
  <c r="L532" i="242" s="1"/>
  <c r="F429" i="242"/>
  <c r="J532" i="242" s="1"/>
  <c r="E429" i="242"/>
  <c r="F532" i="242" s="1"/>
  <c r="D429" i="242"/>
  <c r="D532" i="242" s="1"/>
  <c r="C532" i="242" s="1"/>
  <c r="L428" i="242"/>
  <c r="AE531" i="242" s="1"/>
  <c r="K428" i="242"/>
  <c r="Z531" i="242" s="1"/>
  <c r="J428" i="242"/>
  <c r="X531" i="242" s="1"/>
  <c r="I428" i="242"/>
  <c r="S531" i="242" s="1"/>
  <c r="H428" i="242"/>
  <c r="Q531" i="242" s="1"/>
  <c r="G428" i="242"/>
  <c r="L531" i="242" s="1"/>
  <c r="F428" i="242"/>
  <c r="J531" i="242" s="1"/>
  <c r="E428" i="242"/>
  <c r="D428" i="242"/>
  <c r="D531" i="242" s="1"/>
  <c r="C531" i="242" s="1"/>
  <c r="L427" i="242"/>
  <c r="AE530" i="242" s="1"/>
  <c r="K427" i="242"/>
  <c r="Z530" i="242" s="1"/>
  <c r="J427" i="242"/>
  <c r="X530" i="242" s="1"/>
  <c r="I427" i="242"/>
  <c r="S530" i="242" s="1"/>
  <c r="H427" i="242"/>
  <c r="Q530" i="242" s="1"/>
  <c r="G427" i="242"/>
  <c r="L530" i="242" s="1"/>
  <c r="F427" i="242"/>
  <c r="J530" i="242" s="1"/>
  <c r="E427" i="242"/>
  <c r="F530" i="242" s="1"/>
  <c r="D427" i="242"/>
  <c r="D530" i="242" s="1"/>
  <c r="C530" i="242" s="1"/>
  <c r="L426" i="242"/>
  <c r="AE529" i="242" s="1"/>
  <c r="K426" i="242"/>
  <c r="Z529" i="242" s="1"/>
  <c r="J426" i="242"/>
  <c r="X529" i="242" s="1"/>
  <c r="I426" i="242"/>
  <c r="S529" i="242" s="1"/>
  <c r="H426" i="242"/>
  <c r="Q529" i="242" s="1"/>
  <c r="G426" i="242"/>
  <c r="L529" i="242" s="1"/>
  <c r="F426" i="242"/>
  <c r="J529" i="242" s="1"/>
  <c r="E426" i="242"/>
  <c r="F529" i="242" s="1"/>
  <c r="H529" i="242" s="1"/>
  <c r="D426" i="242"/>
  <c r="D529" i="242" s="1"/>
  <c r="C529" i="242" s="1"/>
  <c r="L425" i="242"/>
  <c r="AE528" i="242" s="1"/>
  <c r="K425" i="242"/>
  <c r="Z528" i="242" s="1"/>
  <c r="J425" i="242"/>
  <c r="X528" i="242" s="1"/>
  <c r="I425" i="242"/>
  <c r="S528" i="242" s="1"/>
  <c r="H425" i="242"/>
  <c r="Q528" i="242" s="1"/>
  <c r="G425" i="242"/>
  <c r="L528" i="242" s="1"/>
  <c r="F425" i="242"/>
  <c r="J528" i="242" s="1"/>
  <c r="E425" i="242"/>
  <c r="D425" i="242"/>
  <c r="D528" i="242" s="1"/>
  <c r="C528" i="242" s="1"/>
  <c r="L424" i="242"/>
  <c r="AE527" i="242" s="1"/>
  <c r="K424" i="242"/>
  <c r="Z527" i="242" s="1"/>
  <c r="J424" i="242"/>
  <c r="X527" i="242" s="1"/>
  <c r="I424" i="242"/>
  <c r="S527" i="242" s="1"/>
  <c r="H424" i="242"/>
  <c r="Q527" i="242" s="1"/>
  <c r="G424" i="242"/>
  <c r="L527" i="242" s="1"/>
  <c r="P527" i="242" s="1"/>
  <c r="F424" i="242"/>
  <c r="J527" i="242" s="1"/>
  <c r="E424" i="242"/>
  <c r="F527" i="242" s="1"/>
  <c r="D424" i="242"/>
  <c r="D527" i="242" s="1"/>
  <c r="C527" i="242" s="1"/>
  <c r="L423" i="242"/>
  <c r="AE526" i="242" s="1"/>
  <c r="K423" i="242"/>
  <c r="Z526" i="242" s="1"/>
  <c r="J423" i="242"/>
  <c r="X526" i="242" s="1"/>
  <c r="I423" i="242"/>
  <c r="S526" i="242" s="1"/>
  <c r="H423" i="242"/>
  <c r="Q526" i="242" s="1"/>
  <c r="G423" i="242"/>
  <c r="L526" i="242" s="1"/>
  <c r="F423" i="242"/>
  <c r="J526" i="242" s="1"/>
  <c r="E423" i="242"/>
  <c r="F526" i="242" s="1"/>
  <c r="D423" i="242"/>
  <c r="D526" i="242" s="1"/>
  <c r="C526" i="242" s="1"/>
  <c r="L422" i="242"/>
  <c r="AE525" i="242" s="1"/>
  <c r="K422" i="242"/>
  <c r="Z525" i="242" s="1"/>
  <c r="J422" i="242"/>
  <c r="X525" i="242" s="1"/>
  <c r="I422" i="242"/>
  <c r="S525" i="242" s="1"/>
  <c r="H422" i="242"/>
  <c r="Q525" i="242" s="1"/>
  <c r="G422" i="242"/>
  <c r="L525" i="242" s="1"/>
  <c r="F422" i="242"/>
  <c r="J525" i="242" s="1"/>
  <c r="E422" i="242"/>
  <c r="F525" i="242" s="1"/>
  <c r="D422" i="242"/>
  <c r="D525" i="242" s="1"/>
  <c r="C525" i="242" s="1"/>
  <c r="L421" i="242"/>
  <c r="AE524" i="242" s="1"/>
  <c r="K421" i="242"/>
  <c r="Z524" i="242" s="1"/>
  <c r="J421" i="242"/>
  <c r="X524" i="242" s="1"/>
  <c r="I421" i="242"/>
  <c r="S524" i="242" s="1"/>
  <c r="Y524" i="242" s="1"/>
  <c r="H421" i="242"/>
  <c r="Q524" i="242" s="1"/>
  <c r="G421" i="242"/>
  <c r="L524" i="242" s="1"/>
  <c r="F421" i="242"/>
  <c r="J524" i="242" s="1"/>
  <c r="E421" i="242"/>
  <c r="F524" i="242" s="1"/>
  <c r="K524" i="242" s="1"/>
  <c r="D421" i="242"/>
  <c r="D524" i="242" s="1"/>
  <c r="C524" i="242" s="1"/>
  <c r="L420" i="242"/>
  <c r="AE523" i="242" s="1"/>
  <c r="K420" i="242"/>
  <c r="Z523" i="242" s="1"/>
  <c r="AD523" i="242" s="1"/>
  <c r="J420" i="242"/>
  <c r="X523" i="242" s="1"/>
  <c r="I420" i="242"/>
  <c r="S523" i="242" s="1"/>
  <c r="H420" i="242"/>
  <c r="Q523" i="242" s="1"/>
  <c r="G420" i="242"/>
  <c r="L523" i="242" s="1"/>
  <c r="F420" i="242"/>
  <c r="J523" i="242" s="1"/>
  <c r="E420" i="242"/>
  <c r="D420" i="242"/>
  <c r="D523" i="242" s="1"/>
  <c r="C523" i="242" s="1"/>
  <c r="L419" i="242"/>
  <c r="AE522" i="242" s="1"/>
  <c r="K419" i="242"/>
  <c r="Z522" i="242" s="1"/>
  <c r="J419" i="242"/>
  <c r="X522" i="242" s="1"/>
  <c r="I419" i="242"/>
  <c r="S522" i="242" s="1"/>
  <c r="H419" i="242"/>
  <c r="Q522" i="242" s="1"/>
  <c r="G419" i="242"/>
  <c r="L522" i="242" s="1"/>
  <c r="F419" i="242"/>
  <c r="J522" i="242" s="1"/>
  <c r="E419" i="242"/>
  <c r="F522" i="242" s="1"/>
  <c r="D419" i="242"/>
  <c r="D522" i="242" s="1"/>
  <c r="C522" i="242" s="1"/>
  <c r="L418" i="242"/>
  <c r="AE521" i="242" s="1"/>
  <c r="K418" i="242"/>
  <c r="Z521" i="242" s="1"/>
  <c r="J418" i="242"/>
  <c r="X521" i="242" s="1"/>
  <c r="I418" i="242"/>
  <c r="S521" i="242" s="1"/>
  <c r="H418" i="242"/>
  <c r="Q521" i="242" s="1"/>
  <c r="G418" i="242"/>
  <c r="L521" i="242" s="1"/>
  <c r="M521" i="242" s="1"/>
  <c r="F418" i="242"/>
  <c r="J521" i="242" s="1"/>
  <c r="E418" i="242"/>
  <c r="F521" i="242" s="1"/>
  <c r="D418" i="242"/>
  <c r="D521" i="242" s="1"/>
  <c r="C521" i="242" s="1"/>
  <c r="L417" i="242"/>
  <c r="AE520" i="242" s="1"/>
  <c r="K417" i="242"/>
  <c r="Z520" i="242" s="1"/>
  <c r="J417" i="242"/>
  <c r="X520" i="242" s="1"/>
  <c r="I417" i="242"/>
  <c r="S520" i="242" s="1"/>
  <c r="H417" i="242"/>
  <c r="Q520" i="242" s="1"/>
  <c r="G417" i="242"/>
  <c r="L520" i="242" s="1"/>
  <c r="M520" i="242" s="1"/>
  <c r="F417" i="242"/>
  <c r="J520" i="242" s="1"/>
  <c r="E417" i="242"/>
  <c r="D417" i="242"/>
  <c r="D520" i="242" s="1"/>
  <c r="C520" i="242" s="1"/>
  <c r="L416" i="242"/>
  <c r="AE519" i="242" s="1"/>
  <c r="K416" i="242"/>
  <c r="Z519" i="242" s="1"/>
  <c r="J416" i="242"/>
  <c r="X519" i="242" s="1"/>
  <c r="I416" i="242"/>
  <c r="S519" i="242" s="1"/>
  <c r="H416" i="242"/>
  <c r="Q519" i="242" s="1"/>
  <c r="G416" i="242"/>
  <c r="L519" i="242" s="1"/>
  <c r="R519" i="242" s="1"/>
  <c r="F416" i="242"/>
  <c r="J519" i="242" s="1"/>
  <c r="E416" i="242"/>
  <c r="F519" i="242" s="1"/>
  <c r="D416" i="242"/>
  <c r="D519" i="242" s="1"/>
  <c r="C519" i="242" s="1"/>
  <c r="L415" i="242"/>
  <c r="AE518" i="242" s="1"/>
  <c r="K415" i="242"/>
  <c r="Z518" i="242" s="1"/>
  <c r="AC518" i="242" s="1"/>
  <c r="J415" i="242"/>
  <c r="X518" i="242" s="1"/>
  <c r="I415" i="242"/>
  <c r="S518" i="242" s="1"/>
  <c r="H415" i="242"/>
  <c r="Q518" i="242" s="1"/>
  <c r="G415" i="242"/>
  <c r="L518" i="242" s="1"/>
  <c r="M518" i="242" s="1"/>
  <c r="F415" i="242"/>
  <c r="J518" i="242" s="1"/>
  <c r="E415" i="242"/>
  <c r="F518" i="242" s="1"/>
  <c r="D415" i="242"/>
  <c r="D518" i="242" s="1"/>
  <c r="C518" i="242" s="1"/>
  <c r="L414" i="242"/>
  <c r="AE517" i="242" s="1"/>
  <c r="K414" i="242"/>
  <c r="Z517" i="242" s="1"/>
  <c r="J414" i="242"/>
  <c r="X517" i="242" s="1"/>
  <c r="I414" i="242"/>
  <c r="S517" i="242" s="1"/>
  <c r="H414" i="242"/>
  <c r="Q517" i="242" s="1"/>
  <c r="G414" i="242"/>
  <c r="L517" i="242" s="1"/>
  <c r="F414" i="242"/>
  <c r="J517" i="242" s="1"/>
  <c r="E414" i="242"/>
  <c r="F517" i="242" s="1"/>
  <c r="D414" i="242"/>
  <c r="D517" i="242" s="1"/>
  <c r="C517" i="242" s="1"/>
  <c r="L413" i="242"/>
  <c r="AE516" i="242" s="1"/>
  <c r="K413" i="242"/>
  <c r="Z516" i="242" s="1"/>
  <c r="J413" i="242"/>
  <c r="X516" i="242" s="1"/>
  <c r="I413" i="242"/>
  <c r="S516" i="242" s="1"/>
  <c r="W516" i="242" s="1"/>
  <c r="H413" i="242"/>
  <c r="Q516" i="242" s="1"/>
  <c r="G413" i="242"/>
  <c r="L516" i="242" s="1"/>
  <c r="F413" i="242"/>
  <c r="J516" i="242" s="1"/>
  <c r="E413" i="242"/>
  <c r="F516" i="242" s="1"/>
  <c r="D413" i="242"/>
  <c r="D516" i="242" s="1"/>
  <c r="C516" i="242" s="1"/>
  <c r="L412" i="242"/>
  <c r="AE515" i="242" s="1"/>
  <c r="K412" i="242"/>
  <c r="Z515" i="242" s="1"/>
  <c r="AD515" i="242" s="1"/>
  <c r="J412" i="242"/>
  <c r="X515" i="242" s="1"/>
  <c r="I412" i="242"/>
  <c r="S515" i="242" s="1"/>
  <c r="H412" i="242"/>
  <c r="Q515" i="242" s="1"/>
  <c r="G412" i="242"/>
  <c r="L515" i="242" s="1"/>
  <c r="F412" i="242"/>
  <c r="J515" i="242" s="1"/>
  <c r="E412" i="242"/>
  <c r="D412" i="242"/>
  <c r="D515" i="242" s="1"/>
  <c r="C515" i="242" s="1"/>
  <c r="L411" i="242"/>
  <c r="AE514" i="242" s="1"/>
  <c r="K411" i="242"/>
  <c r="Z514" i="242" s="1"/>
  <c r="J411" i="242"/>
  <c r="X514" i="242" s="1"/>
  <c r="I411" i="242"/>
  <c r="S514" i="242" s="1"/>
  <c r="H411" i="242"/>
  <c r="Q514" i="242" s="1"/>
  <c r="G411" i="242"/>
  <c r="L514" i="242" s="1"/>
  <c r="F411" i="242"/>
  <c r="J514" i="242" s="1"/>
  <c r="E411" i="242"/>
  <c r="F514" i="242" s="1"/>
  <c r="D411" i="242"/>
  <c r="D514" i="242" s="1"/>
  <c r="C514" i="242" s="1"/>
  <c r="L410" i="242"/>
  <c r="AE513" i="242" s="1"/>
  <c r="K410" i="242"/>
  <c r="Z513" i="242" s="1"/>
  <c r="J410" i="242"/>
  <c r="X513" i="242" s="1"/>
  <c r="I410" i="242"/>
  <c r="S513" i="242" s="1"/>
  <c r="V513" i="242" s="1"/>
  <c r="H410" i="242"/>
  <c r="Q513" i="242" s="1"/>
  <c r="G410" i="242"/>
  <c r="L513" i="242" s="1"/>
  <c r="F410" i="242"/>
  <c r="J513" i="242" s="1"/>
  <c r="E410" i="242"/>
  <c r="F513" i="242" s="1"/>
  <c r="D410" i="242"/>
  <c r="L409" i="242"/>
  <c r="AE512" i="242" s="1"/>
  <c r="K409" i="242"/>
  <c r="Z512" i="242" s="1"/>
  <c r="AC512" i="242" s="1"/>
  <c r="J409" i="242"/>
  <c r="X512" i="242" s="1"/>
  <c r="I409" i="242"/>
  <c r="S512" i="242" s="1"/>
  <c r="H409" i="242"/>
  <c r="Q512" i="242" s="1"/>
  <c r="G409" i="242"/>
  <c r="L512" i="242" s="1"/>
  <c r="F409" i="242"/>
  <c r="J512" i="242" s="1"/>
  <c r="E409" i="242"/>
  <c r="D409" i="242"/>
  <c r="D512" i="242" s="1"/>
  <c r="C512" i="242" s="1"/>
  <c r="L408" i="242"/>
  <c r="AE511" i="242" s="1"/>
  <c r="K408" i="242"/>
  <c r="Z511" i="242" s="1"/>
  <c r="J408" i="242"/>
  <c r="X511" i="242" s="1"/>
  <c r="I408" i="242"/>
  <c r="S511" i="242" s="1"/>
  <c r="H408" i="242"/>
  <c r="Q511" i="242" s="1"/>
  <c r="G408" i="242"/>
  <c r="L511" i="242" s="1"/>
  <c r="R511" i="242" s="1"/>
  <c r="F408" i="242"/>
  <c r="J511" i="242" s="1"/>
  <c r="E408" i="242"/>
  <c r="F511" i="242" s="1"/>
  <c r="D408" i="242"/>
  <c r="D511" i="242" s="1"/>
  <c r="C511" i="242" s="1"/>
  <c r="L407" i="242"/>
  <c r="AE510" i="242" s="1"/>
  <c r="K407" i="242"/>
  <c r="Z510" i="242" s="1"/>
  <c r="J407" i="242"/>
  <c r="X510" i="242" s="1"/>
  <c r="I407" i="242"/>
  <c r="S510" i="242" s="1"/>
  <c r="H407" i="242"/>
  <c r="Q510" i="242" s="1"/>
  <c r="G407" i="242"/>
  <c r="L510" i="242" s="1"/>
  <c r="F407" i="242"/>
  <c r="J510" i="242" s="1"/>
  <c r="E407" i="242"/>
  <c r="F510" i="242" s="1"/>
  <c r="D407" i="242"/>
  <c r="D510" i="242" s="1"/>
  <c r="C510" i="242" s="1"/>
  <c r="L406" i="242"/>
  <c r="AE509" i="242" s="1"/>
  <c r="K406" i="242"/>
  <c r="Z509" i="242" s="1"/>
  <c r="AF509" i="242" s="1"/>
  <c r="J406" i="242"/>
  <c r="X509" i="242" s="1"/>
  <c r="I406" i="242"/>
  <c r="S509" i="242" s="1"/>
  <c r="H406" i="242"/>
  <c r="Q509" i="242" s="1"/>
  <c r="G406" i="242"/>
  <c r="L509" i="242" s="1"/>
  <c r="F406" i="242"/>
  <c r="J509" i="242" s="1"/>
  <c r="E406" i="242"/>
  <c r="F509" i="242" s="1"/>
  <c r="D406" i="242"/>
  <c r="D509" i="242" s="1"/>
  <c r="C509" i="242" s="1"/>
  <c r="L405" i="242"/>
  <c r="AE508" i="242" s="1"/>
  <c r="K405" i="242"/>
  <c r="Z508" i="242" s="1"/>
  <c r="J405" i="242"/>
  <c r="X508" i="242" s="1"/>
  <c r="I405" i="242"/>
  <c r="S508" i="242" s="1"/>
  <c r="W508" i="242" s="1"/>
  <c r="H405" i="242"/>
  <c r="Q508" i="242" s="1"/>
  <c r="G405" i="242"/>
  <c r="L508" i="242" s="1"/>
  <c r="F405" i="242"/>
  <c r="J508" i="242" s="1"/>
  <c r="E405" i="242"/>
  <c r="F508" i="242" s="1"/>
  <c r="D405" i="242"/>
  <c r="D508" i="242" s="1"/>
  <c r="L404" i="242"/>
  <c r="AE507" i="242" s="1"/>
  <c r="K404" i="242"/>
  <c r="Z507" i="242" s="1"/>
  <c r="AB507" i="242" s="1"/>
  <c r="J404" i="242"/>
  <c r="X507" i="242" s="1"/>
  <c r="I404" i="242"/>
  <c r="S507" i="242" s="1"/>
  <c r="H404" i="242"/>
  <c r="Q507" i="242" s="1"/>
  <c r="G404" i="242"/>
  <c r="L507" i="242" s="1"/>
  <c r="F404" i="242"/>
  <c r="J507" i="242" s="1"/>
  <c r="E404" i="242"/>
  <c r="D404" i="242"/>
  <c r="D507" i="242" s="1"/>
  <c r="L403" i="242"/>
  <c r="AE506" i="242" s="1"/>
  <c r="K403" i="242"/>
  <c r="Z506" i="242" s="1"/>
  <c r="J403" i="242"/>
  <c r="X506" i="242" s="1"/>
  <c r="I403" i="242"/>
  <c r="S506" i="242" s="1"/>
  <c r="H403" i="242"/>
  <c r="Q506" i="242" s="1"/>
  <c r="G403" i="242"/>
  <c r="L506" i="242" s="1"/>
  <c r="O506" i="242" s="1"/>
  <c r="F403" i="242"/>
  <c r="J506" i="242" s="1"/>
  <c r="E403" i="242"/>
  <c r="F506" i="242" s="1"/>
  <c r="D403" i="242"/>
  <c r="D506" i="242" s="1"/>
  <c r="L402" i="242"/>
  <c r="AE505" i="242" s="1"/>
  <c r="K402" i="242"/>
  <c r="Z505" i="242" s="1"/>
  <c r="AA505" i="242" s="1"/>
  <c r="J402" i="242"/>
  <c r="X505" i="242" s="1"/>
  <c r="I402" i="242"/>
  <c r="S505" i="242" s="1"/>
  <c r="T505" i="242" s="1"/>
  <c r="H402" i="242"/>
  <c r="Q505" i="242" s="1"/>
  <c r="G402" i="242"/>
  <c r="L505" i="242" s="1"/>
  <c r="F402" i="242"/>
  <c r="J505" i="242" s="1"/>
  <c r="E402" i="242"/>
  <c r="F505" i="242" s="1"/>
  <c r="H505" i="242" s="1"/>
  <c r="D402" i="242"/>
  <c r="D505" i="242" s="1"/>
  <c r="L401" i="242"/>
  <c r="AE504" i="242" s="1"/>
  <c r="K401" i="242"/>
  <c r="Z504" i="242" s="1"/>
  <c r="AF504" i="242" s="1"/>
  <c r="J401" i="242"/>
  <c r="X504" i="242" s="1"/>
  <c r="I401" i="242"/>
  <c r="S504" i="242" s="1"/>
  <c r="H401" i="242"/>
  <c r="Q504" i="242" s="1"/>
  <c r="G401" i="242"/>
  <c r="L504" i="242" s="1"/>
  <c r="F401" i="242"/>
  <c r="J504" i="242" s="1"/>
  <c r="E401" i="242"/>
  <c r="D401" i="242"/>
  <c r="D504" i="242" s="1"/>
  <c r="L400" i="242"/>
  <c r="AE503" i="242" s="1"/>
  <c r="K400" i="242"/>
  <c r="Z503" i="242" s="1"/>
  <c r="J400" i="242"/>
  <c r="X503" i="242" s="1"/>
  <c r="I400" i="242"/>
  <c r="S503" i="242" s="1"/>
  <c r="H400" i="242"/>
  <c r="Q503" i="242" s="1"/>
  <c r="G400" i="242"/>
  <c r="L503" i="242" s="1"/>
  <c r="P503" i="242" s="1"/>
  <c r="F400" i="242"/>
  <c r="J503" i="242" s="1"/>
  <c r="E400" i="242"/>
  <c r="F503" i="242" s="1"/>
  <c r="D400" i="242"/>
  <c r="D503" i="242" s="1"/>
  <c r="L399" i="242"/>
  <c r="AE502" i="242" s="1"/>
  <c r="K399" i="242"/>
  <c r="Z502" i="242" s="1"/>
  <c r="J399" i="242"/>
  <c r="X502" i="242" s="1"/>
  <c r="I399" i="242"/>
  <c r="S502" i="242" s="1"/>
  <c r="H399" i="242"/>
  <c r="Q502" i="242" s="1"/>
  <c r="G399" i="242"/>
  <c r="L502" i="242" s="1"/>
  <c r="F399" i="242"/>
  <c r="J502" i="242" s="1"/>
  <c r="E399" i="242"/>
  <c r="F502" i="242" s="1"/>
  <c r="D399" i="242"/>
  <c r="D502" i="242" s="1"/>
  <c r="L398" i="242"/>
  <c r="AE501" i="242" s="1"/>
  <c r="K398" i="242"/>
  <c r="Z501" i="242" s="1"/>
  <c r="AF501" i="242" s="1"/>
  <c r="J398" i="242"/>
  <c r="X501" i="242" s="1"/>
  <c r="I398" i="242"/>
  <c r="S501" i="242" s="1"/>
  <c r="H398" i="242"/>
  <c r="Q501" i="242" s="1"/>
  <c r="G398" i="242"/>
  <c r="L501" i="242" s="1"/>
  <c r="F398" i="242"/>
  <c r="J501" i="242" s="1"/>
  <c r="E398" i="242"/>
  <c r="D398" i="242"/>
  <c r="D501" i="242" s="1"/>
  <c r="L397" i="242"/>
  <c r="AE500" i="242" s="1"/>
  <c r="K397" i="242"/>
  <c r="Z500" i="242" s="1"/>
  <c r="J397" i="242"/>
  <c r="X500" i="242" s="1"/>
  <c r="I397" i="242"/>
  <c r="S500" i="242" s="1"/>
  <c r="T500" i="242" s="1"/>
  <c r="H397" i="242"/>
  <c r="Q500" i="242" s="1"/>
  <c r="G397" i="242"/>
  <c r="L500" i="242" s="1"/>
  <c r="F397" i="242"/>
  <c r="J500" i="242" s="1"/>
  <c r="E397" i="242"/>
  <c r="F500" i="242" s="1"/>
  <c r="D397" i="242"/>
  <c r="D500" i="242" s="1"/>
  <c r="L396" i="242"/>
  <c r="AE499" i="242" s="1"/>
  <c r="K396" i="242"/>
  <c r="Z499" i="242" s="1"/>
  <c r="AB499" i="242" s="1"/>
  <c r="J396" i="242"/>
  <c r="X499" i="242" s="1"/>
  <c r="I396" i="242"/>
  <c r="S499" i="242" s="1"/>
  <c r="Y499" i="242" s="1"/>
  <c r="H396" i="242"/>
  <c r="Q499" i="242" s="1"/>
  <c r="G396" i="242"/>
  <c r="L499" i="242" s="1"/>
  <c r="F396" i="242"/>
  <c r="J499" i="242" s="1"/>
  <c r="E396" i="242"/>
  <c r="D396" i="242"/>
  <c r="D499" i="242" s="1"/>
  <c r="L395" i="242"/>
  <c r="AE498" i="242" s="1"/>
  <c r="K395" i="242"/>
  <c r="Z498" i="242" s="1"/>
  <c r="J395" i="242"/>
  <c r="X498" i="242" s="1"/>
  <c r="I395" i="242"/>
  <c r="S498" i="242" s="1"/>
  <c r="H395" i="242"/>
  <c r="Q498" i="242" s="1"/>
  <c r="G395" i="242"/>
  <c r="L498" i="242" s="1"/>
  <c r="O498" i="242" s="1"/>
  <c r="F395" i="242"/>
  <c r="J498" i="242" s="1"/>
  <c r="E395" i="242"/>
  <c r="F498" i="242" s="1"/>
  <c r="K498" i="242" s="1"/>
  <c r="D395" i="242"/>
  <c r="D498" i="242" s="1"/>
  <c r="L394" i="242"/>
  <c r="AE497" i="242" s="1"/>
  <c r="K394" i="242"/>
  <c r="Z497" i="242" s="1"/>
  <c r="J394" i="242"/>
  <c r="X497" i="242" s="1"/>
  <c r="I394" i="242"/>
  <c r="S497" i="242" s="1"/>
  <c r="H394" i="242"/>
  <c r="Q497" i="242" s="1"/>
  <c r="G394" i="242"/>
  <c r="L497" i="242" s="1"/>
  <c r="F394" i="242"/>
  <c r="J497" i="242" s="1"/>
  <c r="E394" i="242"/>
  <c r="F497" i="242" s="1"/>
  <c r="H497" i="242" s="1"/>
  <c r="D394" i="242"/>
  <c r="D497" i="242" s="1"/>
  <c r="L393" i="242"/>
  <c r="AE496" i="242" s="1"/>
  <c r="K393" i="242"/>
  <c r="Z496" i="242" s="1"/>
  <c r="AA496" i="242" s="1"/>
  <c r="J393" i="242"/>
  <c r="X496" i="242" s="1"/>
  <c r="I393" i="242"/>
  <c r="S496" i="242" s="1"/>
  <c r="Y496" i="242" s="1"/>
  <c r="H393" i="242"/>
  <c r="Q496" i="242" s="1"/>
  <c r="G393" i="242"/>
  <c r="L496" i="242" s="1"/>
  <c r="F393" i="242"/>
  <c r="J496" i="242" s="1"/>
  <c r="E393" i="242"/>
  <c r="D393" i="242"/>
  <c r="D496" i="242" s="1"/>
  <c r="L392" i="242"/>
  <c r="AE495" i="242" s="1"/>
  <c r="K392" i="242"/>
  <c r="Z495" i="242" s="1"/>
  <c r="AF495" i="242" s="1"/>
  <c r="J392" i="242"/>
  <c r="X495" i="242" s="1"/>
  <c r="I392" i="242"/>
  <c r="S495" i="242" s="1"/>
  <c r="H392" i="242"/>
  <c r="Q495" i="242" s="1"/>
  <c r="G392" i="242"/>
  <c r="L495" i="242" s="1"/>
  <c r="P495" i="242" s="1"/>
  <c r="F392" i="242"/>
  <c r="J495" i="242" s="1"/>
  <c r="E392" i="242"/>
  <c r="F495" i="242" s="1"/>
  <c r="D392" i="242"/>
  <c r="D495" i="242" s="1"/>
  <c r="L391" i="242"/>
  <c r="AE494" i="242" s="1"/>
  <c r="K391" i="242"/>
  <c r="Z494" i="242" s="1"/>
  <c r="J391" i="242"/>
  <c r="X494" i="242" s="1"/>
  <c r="I391" i="242"/>
  <c r="S494" i="242" s="1"/>
  <c r="H391" i="242"/>
  <c r="Q494" i="242" s="1"/>
  <c r="G391" i="242"/>
  <c r="L494" i="242" s="1"/>
  <c r="F391" i="242"/>
  <c r="J494" i="242" s="1"/>
  <c r="E391" i="242"/>
  <c r="F494" i="242" s="1"/>
  <c r="D391" i="242"/>
  <c r="D494" i="242" s="1"/>
  <c r="L390" i="242"/>
  <c r="AE493" i="242" s="1"/>
  <c r="K390" i="242"/>
  <c r="Z493" i="242" s="1"/>
  <c r="AF493" i="242" s="1"/>
  <c r="J390" i="242"/>
  <c r="X493" i="242" s="1"/>
  <c r="I390" i="242"/>
  <c r="S493" i="242" s="1"/>
  <c r="H390" i="242"/>
  <c r="Q493" i="242" s="1"/>
  <c r="G390" i="242"/>
  <c r="L493" i="242" s="1"/>
  <c r="F390" i="242"/>
  <c r="J493" i="242" s="1"/>
  <c r="E390" i="242"/>
  <c r="D390" i="242"/>
  <c r="D493" i="242" s="1"/>
  <c r="L389" i="242"/>
  <c r="AE492" i="242" s="1"/>
  <c r="K389" i="242"/>
  <c r="Z492" i="242" s="1"/>
  <c r="J389" i="242"/>
  <c r="X492" i="242" s="1"/>
  <c r="I389" i="242"/>
  <c r="S492" i="242" s="1"/>
  <c r="T492" i="242" s="1"/>
  <c r="H389" i="242"/>
  <c r="Q492" i="242" s="1"/>
  <c r="G389" i="242"/>
  <c r="L492" i="242" s="1"/>
  <c r="O492" i="242" s="1"/>
  <c r="F389" i="242"/>
  <c r="J492" i="242" s="1"/>
  <c r="E389" i="242"/>
  <c r="F492" i="242" s="1"/>
  <c r="D389" i="242"/>
  <c r="D492" i="242" s="1"/>
  <c r="L388" i="242"/>
  <c r="AE491" i="242" s="1"/>
  <c r="K388" i="242"/>
  <c r="Z491" i="242" s="1"/>
  <c r="J388" i="242"/>
  <c r="X491" i="242" s="1"/>
  <c r="I388" i="242"/>
  <c r="S491" i="242" s="1"/>
  <c r="Y491" i="242" s="1"/>
  <c r="H388" i="242"/>
  <c r="Q491" i="242" s="1"/>
  <c r="G388" i="242"/>
  <c r="L491" i="242" s="1"/>
  <c r="F388" i="242"/>
  <c r="J491" i="242" s="1"/>
  <c r="E388" i="242"/>
  <c r="D388" i="242"/>
  <c r="D491" i="242" s="1"/>
  <c r="L387" i="242"/>
  <c r="AE490" i="242" s="1"/>
  <c r="K387" i="242"/>
  <c r="Z490" i="242" s="1"/>
  <c r="AD490" i="242" s="1"/>
  <c r="J387" i="242"/>
  <c r="X490" i="242" s="1"/>
  <c r="I387" i="242"/>
  <c r="S490" i="242" s="1"/>
  <c r="H387" i="242"/>
  <c r="Q490" i="242" s="1"/>
  <c r="G387" i="242"/>
  <c r="L490" i="242" s="1"/>
  <c r="F387" i="242"/>
  <c r="J490" i="242" s="1"/>
  <c r="E387" i="242"/>
  <c r="F490" i="242" s="1"/>
  <c r="D387" i="242"/>
  <c r="D490" i="242" s="1"/>
  <c r="L386" i="242"/>
  <c r="AE489" i="242" s="1"/>
  <c r="K386" i="242"/>
  <c r="Z489" i="242" s="1"/>
  <c r="J386" i="242"/>
  <c r="X489" i="242" s="1"/>
  <c r="I386" i="242"/>
  <c r="S489" i="242" s="1"/>
  <c r="H386" i="242"/>
  <c r="Q489" i="242" s="1"/>
  <c r="G386" i="242"/>
  <c r="L489" i="242" s="1"/>
  <c r="N489" i="242" s="1"/>
  <c r="F386" i="242"/>
  <c r="J489" i="242" s="1"/>
  <c r="E386" i="242"/>
  <c r="F489" i="242" s="1"/>
  <c r="H489" i="242" s="1"/>
  <c r="D386" i="242"/>
  <c r="L385" i="242"/>
  <c r="AE488" i="242" s="1"/>
  <c r="K385" i="242"/>
  <c r="Z488" i="242" s="1"/>
  <c r="AF488" i="242" s="1"/>
  <c r="J385" i="242"/>
  <c r="X488" i="242" s="1"/>
  <c r="I385" i="242"/>
  <c r="S488" i="242" s="1"/>
  <c r="Y488" i="242" s="1"/>
  <c r="H385" i="242"/>
  <c r="Q488" i="242" s="1"/>
  <c r="G385" i="242"/>
  <c r="L488" i="242" s="1"/>
  <c r="F385" i="242"/>
  <c r="J488" i="242" s="1"/>
  <c r="E385" i="242"/>
  <c r="F488" i="242" s="1"/>
  <c r="D385" i="242"/>
  <c r="D488" i="242" s="1"/>
  <c r="L384" i="242"/>
  <c r="AE487" i="242" s="1"/>
  <c r="K384" i="242"/>
  <c r="Z487" i="242" s="1"/>
  <c r="AF487" i="242" s="1"/>
  <c r="J384" i="242"/>
  <c r="X487" i="242" s="1"/>
  <c r="I384" i="242"/>
  <c r="S487" i="242" s="1"/>
  <c r="H384" i="242"/>
  <c r="Q487" i="242" s="1"/>
  <c r="G384" i="242"/>
  <c r="L487" i="242" s="1"/>
  <c r="P487" i="242" s="1"/>
  <c r="F384" i="242"/>
  <c r="J487" i="242" s="1"/>
  <c r="E384" i="242"/>
  <c r="F487" i="242" s="1"/>
  <c r="D384" i="242"/>
  <c r="D487" i="242" s="1"/>
  <c r="L383" i="242"/>
  <c r="AE486" i="242" s="1"/>
  <c r="K383" i="242"/>
  <c r="Z486" i="242" s="1"/>
  <c r="J383" i="242"/>
  <c r="X486" i="242" s="1"/>
  <c r="I383" i="242"/>
  <c r="S486" i="242" s="1"/>
  <c r="H383" i="242"/>
  <c r="Q486" i="242" s="1"/>
  <c r="G383" i="242"/>
  <c r="L486" i="242" s="1"/>
  <c r="R486" i="242" s="1"/>
  <c r="F383" i="242"/>
  <c r="J486" i="242" s="1"/>
  <c r="E383" i="242"/>
  <c r="F486" i="242" s="1"/>
  <c r="D383" i="242"/>
  <c r="D486" i="242" s="1"/>
  <c r="L382" i="242"/>
  <c r="AE485" i="242" s="1"/>
  <c r="K382" i="242"/>
  <c r="Z485" i="242" s="1"/>
  <c r="J382" i="242"/>
  <c r="X485" i="242" s="1"/>
  <c r="I382" i="242"/>
  <c r="S485" i="242" s="1"/>
  <c r="H382" i="242"/>
  <c r="Q485" i="242" s="1"/>
  <c r="G382" i="242"/>
  <c r="L485" i="242" s="1"/>
  <c r="F382" i="242"/>
  <c r="J485" i="242" s="1"/>
  <c r="E382" i="242"/>
  <c r="D382" i="242"/>
  <c r="D485" i="242" s="1"/>
  <c r="L381" i="242"/>
  <c r="AE484" i="242" s="1"/>
  <c r="K381" i="242"/>
  <c r="Z484" i="242" s="1"/>
  <c r="J381" i="242"/>
  <c r="X484" i="242" s="1"/>
  <c r="I381" i="242"/>
  <c r="S484" i="242" s="1"/>
  <c r="H381" i="242"/>
  <c r="Q484" i="242" s="1"/>
  <c r="G381" i="242"/>
  <c r="L484" i="242" s="1"/>
  <c r="F381" i="242"/>
  <c r="J484" i="242" s="1"/>
  <c r="E381" i="242"/>
  <c r="F484" i="242" s="1"/>
  <c r="D381" i="242"/>
  <c r="D484" i="242" s="1"/>
  <c r="L380" i="242"/>
  <c r="AE483" i="242" s="1"/>
  <c r="K380" i="242"/>
  <c r="Z483" i="242" s="1"/>
  <c r="J380" i="242"/>
  <c r="X483" i="242" s="1"/>
  <c r="I380" i="242"/>
  <c r="S483" i="242" s="1"/>
  <c r="Y483" i="242" s="1"/>
  <c r="H380" i="242"/>
  <c r="Q483" i="242" s="1"/>
  <c r="G380" i="242"/>
  <c r="L483" i="242" s="1"/>
  <c r="F380" i="242"/>
  <c r="J483" i="242" s="1"/>
  <c r="E380" i="242"/>
  <c r="D380" i="242"/>
  <c r="D483" i="242" s="1"/>
  <c r="L379" i="242"/>
  <c r="AE482" i="242" s="1"/>
  <c r="K379" i="242"/>
  <c r="Z482" i="242" s="1"/>
  <c r="AD482" i="242" s="1"/>
  <c r="J379" i="242"/>
  <c r="X482" i="242" s="1"/>
  <c r="I379" i="242"/>
  <c r="S482" i="242" s="1"/>
  <c r="Y482" i="242" s="1"/>
  <c r="H379" i="242"/>
  <c r="Q482" i="242" s="1"/>
  <c r="G379" i="242"/>
  <c r="L482" i="242" s="1"/>
  <c r="F379" i="242"/>
  <c r="J482" i="242" s="1"/>
  <c r="E379" i="242"/>
  <c r="F482" i="242" s="1"/>
  <c r="K482" i="242" s="1"/>
  <c r="D379" i="242"/>
  <c r="D482" i="242" s="1"/>
  <c r="L378" i="242"/>
  <c r="AE481" i="242" s="1"/>
  <c r="K378" i="242"/>
  <c r="Z481" i="242" s="1"/>
  <c r="J378" i="242"/>
  <c r="X481" i="242" s="1"/>
  <c r="I378" i="242"/>
  <c r="S481" i="242" s="1"/>
  <c r="H378" i="242"/>
  <c r="Q481" i="242" s="1"/>
  <c r="G378" i="242"/>
  <c r="L481" i="242" s="1"/>
  <c r="F378" i="242"/>
  <c r="J481" i="242" s="1"/>
  <c r="E378" i="242"/>
  <c r="F481" i="242" s="1"/>
  <c r="H481" i="242" s="1"/>
  <c r="D378" i="242"/>
  <c r="D481" i="242" s="1"/>
  <c r="L377" i="242"/>
  <c r="AE480" i="242" s="1"/>
  <c r="K377" i="242"/>
  <c r="Z480" i="242" s="1"/>
  <c r="AF480" i="242" s="1"/>
  <c r="J377" i="242"/>
  <c r="X480" i="242" s="1"/>
  <c r="I377" i="242"/>
  <c r="S480" i="242" s="1"/>
  <c r="H377" i="242"/>
  <c r="Q480" i="242" s="1"/>
  <c r="G377" i="242"/>
  <c r="L480" i="242" s="1"/>
  <c r="F377" i="242"/>
  <c r="J480" i="242" s="1"/>
  <c r="E377" i="242"/>
  <c r="D377" i="242"/>
  <c r="D480" i="242" s="1"/>
  <c r="L376" i="242"/>
  <c r="AE479" i="242" s="1"/>
  <c r="K376" i="242"/>
  <c r="Z479" i="242" s="1"/>
  <c r="AF479" i="242" s="1"/>
  <c r="J376" i="242"/>
  <c r="X479" i="242" s="1"/>
  <c r="I376" i="242"/>
  <c r="S479" i="242" s="1"/>
  <c r="H376" i="242"/>
  <c r="Q479" i="242" s="1"/>
  <c r="G376" i="242"/>
  <c r="L479" i="242" s="1"/>
  <c r="P479" i="242" s="1"/>
  <c r="F376" i="242"/>
  <c r="J479" i="242" s="1"/>
  <c r="E376" i="242"/>
  <c r="F479" i="242" s="1"/>
  <c r="D376" i="242"/>
  <c r="B376" i="242"/>
  <c r="B377" i="242" s="1"/>
  <c r="B378" i="242" s="1"/>
  <c r="B379" i="242" s="1"/>
  <c r="B380" i="242" s="1"/>
  <c r="B381" i="242" s="1"/>
  <c r="B382" i="242" s="1"/>
  <c r="B383" i="242" s="1"/>
  <c r="B384" i="242" s="1"/>
  <c r="B385" i="242" s="1"/>
  <c r="B386" i="242" s="1"/>
  <c r="B387" i="242" s="1"/>
  <c r="B388" i="242" s="1"/>
  <c r="B389" i="242" s="1"/>
  <c r="B390" i="242" s="1"/>
  <c r="B391" i="242" s="1"/>
  <c r="B392" i="242" s="1"/>
  <c r="B393" i="242" s="1"/>
  <c r="B394" i="242" s="1"/>
  <c r="B395" i="242" s="1"/>
  <c r="B396" i="242" s="1"/>
  <c r="B397" i="242" s="1"/>
  <c r="B398" i="242" s="1"/>
  <c r="B399" i="242" s="1"/>
  <c r="B400" i="242" s="1"/>
  <c r="B401" i="242" s="1"/>
  <c r="B402" i="242" s="1"/>
  <c r="B403" i="242" s="1"/>
  <c r="B404" i="242" s="1"/>
  <c r="B405" i="242" s="1"/>
  <c r="B406" i="242" s="1"/>
  <c r="B407" i="242" s="1"/>
  <c r="B408" i="242" s="1"/>
  <c r="B409" i="242" s="1"/>
  <c r="B410" i="242" s="1"/>
  <c r="B411" i="242" s="1"/>
  <c r="B412" i="242" s="1"/>
  <c r="B413" i="242" s="1"/>
  <c r="B414" i="242" s="1"/>
  <c r="B415" i="242" s="1"/>
  <c r="B416" i="242" s="1"/>
  <c r="B417" i="242" s="1"/>
  <c r="B418" i="242" s="1"/>
  <c r="B419" i="242" s="1"/>
  <c r="B420" i="242" s="1"/>
  <c r="B421" i="242" s="1"/>
  <c r="B422" i="242" s="1"/>
  <c r="B423" i="242" s="1"/>
  <c r="B424" i="242" s="1"/>
  <c r="B425" i="242" s="1"/>
  <c r="B426" i="242" s="1"/>
  <c r="B427" i="242" s="1"/>
  <c r="B428" i="242" s="1"/>
  <c r="B429" i="242" s="1"/>
  <c r="B430" i="242" s="1"/>
  <c r="B431" i="242" s="1"/>
  <c r="B432" i="242" s="1"/>
  <c r="B433" i="242" s="1"/>
  <c r="B434" i="242" s="1"/>
  <c r="B435" i="242" s="1"/>
  <c r="B436" i="242" s="1"/>
  <c r="B437" i="242" s="1"/>
  <c r="B438" i="242" s="1"/>
  <c r="B439" i="242" s="1"/>
  <c r="B440" i="242" s="1"/>
  <c r="B441" i="242" s="1"/>
  <c r="B442" i="242" s="1"/>
  <c r="B443" i="242" s="1"/>
  <c r="B444" i="242" s="1"/>
  <c r="B445" i="242" s="1"/>
  <c r="B446" i="242" s="1"/>
  <c r="B447" i="242" s="1"/>
  <c r="B448" i="242" s="1"/>
  <c r="B449" i="242" s="1"/>
  <c r="B450" i="242" s="1"/>
  <c r="B451" i="242" s="1"/>
  <c r="B452" i="242" s="1"/>
  <c r="B453" i="242" s="1"/>
  <c r="B454" i="242" s="1"/>
  <c r="B455" i="242" s="1"/>
  <c r="B456" i="242" s="1"/>
  <c r="B457" i="242" s="1"/>
  <c r="B458" i="242" s="1"/>
  <c r="B459" i="242" s="1"/>
  <c r="B460" i="242" s="1"/>
  <c r="B461" i="242" s="1"/>
  <c r="B462" i="242" s="1"/>
  <c r="B463" i="242" s="1"/>
  <c r="B464" i="242" s="1"/>
  <c r="B465" i="242" s="1"/>
  <c r="B466" i="242" s="1"/>
  <c r="B467" i="242" s="1"/>
  <c r="B468" i="242" s="1"/>
  <c r="B469" i="242" s="1"/>
  <c r="B470" i="242" s="1"/>
  <c r="B471" i="242" s="1"/>
  <c r="B472" i="242" s="1"/>
  <c r="B473" i="242" s="1"/>
  <c r="B474" i="242" s="1"/>
  <c r="B475" i="242" s="1"/>
  <c r="L375" i="242"/>
  <c r="AE478" i="242" s="1"/>
  <c r="K375" i="242"/>
  <c r="Z478" i="242" s="1"/>
  <c r="J375" i="242"/>
  <c r="X478" i="242" s="1"/>
  <c r="I375" i="242"/>
  <c r="S478" i="242" s="1"/>
  <c r="H375" i="242"/>
  <c r="Q478" i="242" s="1"/>
  <c r="G375" i="242"/>
  <c r="L478" i="242" s="1"/>
  <c r="F375" i="242"/>
  <c r="J478" i="242" s="1"/>
  <c r="E375" i="242"/>
  <c r="F478" i="242" s="1"/>
  <c r="D375" i="242"/>
  <c r="D478" i="242" s="1"/>
  <c r="B270" i="242"/>
  <c r="A270" i="242" s="1"/>
  <c r="A269" i="242"/>
  <c r="L263" i="242"/>
  <c r="AE369" i="242" s="1"/>
  <c r="K263" i="242"/>
  <c r="Z369" i="242" s="1"/>
  <c r="J263" i="242"/>
  <c r="X369" i="242" s="1"/>
  <c r="I263" i="242"/>
  <c r="S369" i="242" s="1"/>
  <c r="H263" i="242"/>
  <c r="Q369" i="242" s="1"/>
  <c r="G263" i="242"/>
  <c r="L369" i="242" s="1"/>
  <c r="F263" i="242"/>
  <c r="J369" i="242" s="1"/>
  <c r="E263" i="242"/>
  <c r="F369" i="242" s="1"/>
  <c r="D263" i="242"/>
  <c r="D369" i="242" s="1"/>
  <c r="L262" i="242"/>
  <c r="AE368" i="242" s="1"/>
  <c r="K262" i="242"/>
  <c r="Z368" i="242" s="1"/>
  <c r="J262" i="242"/>
  <c r="X368" i="242" s="1"/>
  <c r="I262" i="242"/>
  <c r="S368" i="242" s="1"/>
  <c r="H262" i="242"/>
  <c r="Q368" i="242" s="1"/>
  <c r="G262" i="242"/>
  <c r="L368" i="242" s="1"/>
  <c r="F262" i="242"/>
  <c r="J368" i="242" s="1"/>
  <c r="E262" i="242"/>
  <c r="F368" i="242" s="1"/>
  <c r="D262" i="242"/>
  <c r="D368" i="242" s="1"/>
  <c r="L261" i="242"/>
  <c r="AE367" i="242" s="1"/>
  <c r="K261" i="242"/>
  <c r="Z367" i="242" s="1"/>
  <c r="J261" i="242"/>
  <c r="X367" i="242" s="1"/>
  <c r="I261" i="242"/>
  <c r="S367" i="242" s="1"/>
  <c r="H261" i="242"/>
  <c r="Q367" i="242" s="1"/>
  <c r="G261" i="242"/>
  <c r="L367" i="242" s="1"/>
  <c r="F261" i="242"/>
  <c r="J367" i="242" s="1"/>
  <c r="E261" i="242"/>
  <c r="F367" i="242" s="1"/>
  <c r="D261" i="242"/>
  <c r="D367" i="242" s="1"/>
  <c r="L260" i="242"/>
  <c r="AE366" i="242" s="1"/>
  <c r="K260" i="242"/>
  <c r="Z366" i="242" s="1"/>
  <c r="J260" i="242"/>
  <c r="X366" i="242" s="1"/>
  <c r="I260" i="242"/>
  <c r="S366" i="242" s="1"/>
  <c r="H260" i="242"/>
  <c r="Q366" i="242" s="1"/>
  <c r="G260" i="242"/>
  <c r="L366" i="242" s="1"/>
  <c r="F260" i="242"/>
  <c r="J366" i="242" s="1"/>
  <c r="E260" i="242"/>
  <c r="F366" i="242" s="1"/>
  <c r="D260" i="242"/>
  <c r="D366" i="242" s="1"/>
  <c r="L259" i="242"/>
  <c r="AE365" i="242" s="1"/>
  <c r="K259" i="242"/>
  <c r="Z365" i="242" s="1"/>
  <c r="J259" i="242"/>
  <c r="X365" i="242" s="1"/>
  <c r="I259" i="242"/>
  <c r="S365" i="242" s="1"/>
  <c r="Y365" i="242" s="1"/>
  <c r="H259" i="242"/>
  <c r="Q365" i="242" s="1"/>
  <c r="G259" i="242"/>
  <c r="L365" i="242" s="1"/>
  <c r="F259" i="242"/>
  <c r="J365" i="242" s="1"/>
  <c r="E259" i="242"/>
  <c r="F365" i="242" s="1"/>
  <c r="D259" i="242"/>
  <c r="D365" i="242" s="1"/>
  <c r="L258" i="242"/>
  <c r="AE364" i="242" s="1"/>
  <c r="K258" i="242"/>
  <c r="Z364" i="242" s="1"/>
  <c r="J258" i="242"/>
  <c r="X364" i="242" s="1"/>
  <c r="I258" i="242"/>
  <c r="S364" i="242" s="1"/>
  <c r="H258" i="242"/>
  <c r="Q364" i="242" s="1"/>
  <c r="G258" i="242"/>
  <c r="L364" i="242" s="1"/>
  <c r="F258" i="242"/>
  <c r="J364" i="242" s="1"/>
  <c r="E258" i="242"/>
  <c r="F364" i="242" s="1"/>
  <c r="D258" i="242"/>
  <c r="D364" i="242" s="1"/>
  <c r="L257" i="242"/>
  <c r="AE363" i="242" s="1"/>
  <c r="K257" i="242"/>
  <c r="Z363" i="242" s="1"/>
  <c r="J257" i="242"/>
  <c r="X363" i="242" s="1"/>
  <c r="I257" i="242"/>
  <c r="S363" i="242" s="1"/>
  <c r="H257" i="242"/>
  <c r="Q363" i="242" s="1"/>
  <c r="G257" i="242"/>
  <c r="L363" i="242" s="1"/>
  <c r="F257" i="242"/>
  <c r="J363" i="242" s="1"/>
  <c r="E257" i="242"/>
  <c r="F363" i="242" s="1"/>
  <c r="D257" i="242"/>
  <c r="D363" i="242" s="1"/>
  <c r="L256" i="242"/>
  <c r="AE362" i="242" s="1"/>
  <c r="K256" i="242"/>
  <c r="Z362" i="242" s="1"/>
  <c r="J256" i="242"/>
  <c r="X362" i="242" s="1"/>
  <c r="I256" i="242"/>
  <c r="S362" i="242" s="1"/>
  <c r="H256" i="242"/>
  <c r="Q362" i="242" s="1"/>
  <c r="G256" i="242"/>
  <c r="L362" i="242" s="1"/>
  <c r="F256" i="242"/>
  <c r="J362" i="242" s="1"/>
  <c r="E256" i="242"/>
  <c r="F362" i="242" s="1"/>
  <c r="D256" i="242"/>
  <c r="D362" i="242" s="1"/>
  <c r="L255" i="242"/>
  <c r="AE361" i="242" s="1"/>
  <c r="K255" i="242"/>
  <c r="Z361" i="242" s="1"/>
  <c r="J255" i="242"/>
  <c r="X361" i="242" s="1"/>
  <c r="I255" i="242"/>
  <c r="S361" i="242" s="1"/>
  <c r="H255" i="242"/>
  <c r="Q361" i="242" s="1"/>
  <c r="G255" i="242"/>
  <c r="L361" i="242" s="1"/>
  <c r="F255" i="242"/>
  <c r="J361" i="242" s="1"/>
  <c r="E255" i="242"/>
  <c r="F361" i="242" s="1"/>
  <c r="D255" i="242"/>
  <c r="D361" i="242" s="1"/>
  <c r="L254" i="242"/>
  <c r="AE360" i="242" s="1"/>
  <c r="K254" i="242"/>
  <c r="Z360" i="242" s="1"/>
  <c r="J254" i="242"/>
  <c r="X360" i="242" s="1"/>
  <c r="I254" i="242"/>
  <c r="S360" i="242" s="1"/>
  <c r="H254" i="242"/>
  <c r="Q360" i="242" s="1"/>
  <c r="G254" i="242"/>
  <c r="L360" i="242" s="1"/>
  <c r="F254" i="242"/>
  <c r="J360" i="242" s="1"/>
  <c r="E254" i="242"/>
  <c r="F360" i="242" s="1"/>
  <c r="D254" i="242"/>
  <c r="D360" i="242" s="1"/>
  <c r="L253" i="242"/>
  <c r="AE359" i="242" s="1"/>
  <c r="K253" i="242"/>
  <c r="Z359" i="242" s="1"/>
  <c r="J253" i="242"/>
  <c r="X359" i="242" s="1"/>
  <c r="I253" i="242"/>
  <c r="S359" i="242" s="1"/>
  <c r="H253" i="242"/>
  <c r="Q359" i="242" s="1"/>
  <c r="G253" i="242"/>
  <c r="L359" i="242" s="1"/>
  <c r="F253" i="242"/>
  <c r="J359" i="242" s="1"/>
  <c r="E253" i="242"/>
  <c r="F359" i="242" s="1"/>
  <c r="D253" i="242"/>
  <c r="D359" i="242" s="1"/>
  <c r="L252" i="242"/>
  <c r="AE358" i="242" s="1"/>
  <c r="K252" i="242"/>
  <c r="Z358" i="242" s="1"/>
  <c r="J252" i="242"/>
  <c r="X358" i="242" s="1"/>
  <c r="I252" i="242"/>
  <c r="S358" i="242" s="1"/>
  <c r="H252" i="242"/>
  <c r="Q358" i="242" s="1"/>
  <c r="G252" i="242"/>
  <c r="L358" i="242" s="1"/>
  <c r="F252" i="242"/>
  <c r="J358" i="242" s="1"/>
  <c r="E252" i="242"/>
  <c r="F358" i="242" s="1"/>
  <c r="D252" i="242"/>
  <c r="D358" i="242" s="1"/>
  <c r="L251" i="242"/>
  <c r="AE357" i="242" s="1"/>
  <c r="K251" i="242"/>
  <c r="Z357" i="242" s="1"/>
  <c r="J251" i="242"/>
  <c r="X357" i="242" s="1"/>
  <c r="I251" i="242"/>
  <c r="S357" i="242" s="1"/>
  <c r="H251" i="242"/>
  <c r="Q357" i="242" s="1"/>
  <c r="G251" i="242"/>
  <c r="L357" i="242" s="1"/>
  <c r="F251" i="242"/>
  <c r="J357" i="242" s="1"/>
  <c r="E251" i="242"/>
  <c r="F357" i="242" s="1"/>
  <c r="D251" i="242"/>
  <c r="D357" i="242" s="1"/>
  <c r="L250" i="242"/>
  <c r="AE356" i="242" s="1"/>
  <c r="K250" i="242"/>
  <c r="Z356" i="242" s="1"/>
  <c r="J250" i="242"/>
  <c r="X356" i="242" s="1"/>
  <c r="I250" i="242"/>
  <c r="S356" i="242" s="1"/>
  <c r="H250" i="242"/>
  <c r="Q356" i="242" s="1"/>
  <c r="G250" i="242"/>
  <c r="L356" i="242" s="1"/>
  <c r="N356" i="242" s="1"/>
  <c r="F250" i="242"/>
  <c r="J356" i="242" s="1"/>
  <c r="E250" i="242"/>
  <c r="F356" i="242" s="1"/>
  <c r="D250" i="242"/>
  <c r="D356" i="242" s="1"/>
  <c r="L249" i="242"/>
  <c r="AE355" i="242" s="1"/>
  <c r="K249" i="242"/>
  <c r="Z355" i="242" s="1"/>
  <c r="J249" i="242"/>
  <c r="X355" i="242" s="1"/>
  <c r="I249" i="242"/>
  <c r="S355" i="242" s="1"/>
  <c r="H249" i="242"/>
  <c r="Q355" i="242" s="1"/>
  <c r="G249" i="242"/>
  <c r="L355" i="242" s="1"/>
  <c r="F249" i="242"/>
  <c r="J355" i="242" s="1"/>
  <c r="E249" i="242"/>
  <c r="F355" i="242" s="1"/>
  <c r="D249" i="242"/>
  <c r="D355" i="242" s="1"/>
  <c r="L248" i="242"/>
  <c r="AE354" i="242" s="1"/>
  <c r="K248" i="242"/>
  <c r="Z354" i="242" s="1"/>
  <c r="J248" i="242"/>
  <c r="X354" i="242" s="1"/>
  <c r="I248" i="242"/>
  <c r="S354" i="242" s="1"/>
  <c r="H248" i="242"/>
  <c r="Q354" i="242" s="1"/>
  <c r="G248" i="242"/>
  <c r="L354" i="242" s="1"/>
  <c r="F248" i="242"/>
  <c r="J354" i="242" s="1"/>
  <c r="E248" i="242"/>
  <c r="F354" i="242" s="1"/>
  <c r="D248" i="242"/>
  <c r="D354" i="242" s="1"/>
  <c r="L247" i="242"/>
  <c r="AE353" i="242" s="1"/>
  <c r="K247" i="242"/>
  <c r="Z353" i="242" s="1"/>
  <c r="J247" i="242"/>
  <c r="X353" i="242" s="1"/>
  <c r="I247" i="242"/>
  <c r="S353" i="242" s="1"/>
  <c r="H247" i="242"/>
  <c r="Q353" i="242" s="1"/>
  <c r="G247" i="242"/>
  <c r="L353" i="242" s="1"/>
  <c r="F247" i="242"/>
  <c r="J353" i="242" s="1"/>
  <c r="E247" i="242"/>
  <c r="F353" i="242" s="1"/>
  <c r="D247" i="242"/>
  <c r="D353" i="242" s="1"/>
  <c r="L246" i="242"/>
  <c r="AE352" i="242" s="1"/>
  <c r="K246" i="242"/>
  <c r="Z352" i="242" s="1"/>
  <c r="J246" i="242"/>
  <c r="X352" i="242" s="1"/>
  <c r="I246" i="242"/>
  <c r="S352" i="242" s="1"/>
  <c r="H246" i="242"/>
  <c r="Q352" i="242" s="1"/>
  <c r="G246" i="242"/>
  <c r="L352" i="242" s="1"/>
  <c r="F246" i="242"/>
  <c r="J352" i="242" s="1"/>
  <c r="E246" i="242"/>
  <c r="F352" i="242" s="1"/>
  <c r="H352" i="242" s="1"/>
  <c r="D246" i="242"/>
  <c r="D352" i="242" s="1"/>
  <c r="L245" i="242"/>
  <c r="AE351" i="242" s="1"/>
  <c r="K245" i="242"/>
  <c r="Z351" i="242" s="1"/>
  <c r="J245" i="242"/>
  <c r="X351" i="242" s="1"/>
  <c r="I245" i="242"/>
  <c r="S351" i="242" s="1"/>
  <c r="H245" i="242"/>
  <c r="Q351" i="242" s="1"/>
  <c r="G245" i="242"/>
  <c r="L351" i="242" s="1"/>
  <c r="F245" i="242"/>
  <c r="J351" i="242" s="1"/>
  <c r="E245" i="242"/>
  <c r="F351" i="242" s="1"/>
  <c r="D245" i="242"/>
  <c r="D351" i="242" s="1"/>
  <c r="L244" i="242"/>
  <c r="AE350" i="242" s="1"/>
  <c r="K244" i="242"/>
  <c r="Z350" i="242" s="1"/>
  <c r="J244" i="242"/>
  <c r="X350" i="242" s="1"/>
  <c r="I244" i="242"/>
  <c r="S350" i="242" s="1"/>
  <c r="H244" i="242"/>
  <c r="Q350" i="242" s="1"/>
  <c r="G244" i="242"/>
  <c r="L350" i="242" s="1"/>
  <c r="M350" i="242" s="1"/>
  <c r="F244" i="242"/>
  <c r="J350" i="242" s="1"/>
  <c r="E244" i="242"/>
  <c r="F350" i="242" s="1"/>
  <c r="D244" i="242"/>
  <c r="D350" i="242" s="1"/>
  <c r="L243" i="242"/>
  <c r="AE349" i="242" s="1"/>
  <c r="K243" i="242"/>
  <c r="Z349" i="242" s="1"/>
  <c r="J243" i="242"/>
  <c r="X349" i="242" s="1"/>
  <c r="I243" i="242"/>
  <c r="S349" i="242" s="1"/>
  <c r="H243" i="242"/>
  <c r="Q349" i="242" s="1"/>
  <c r="G243" i="242"/>
  <c r="L349" i="242" s="1"/>
  <c r="O349" i="242" s="1"/>
  <c r="F243" i="242"/>
  <c r="J349" i="242" s="1"/>
  <c r="E243" i="242"/>
  <c r="F349" i="242" s="1"/>
  <c r="D243" i="242"/>
  <c r="D349" i="242" s="1"/>
  <c r="L242" i="242"/>
  <c r="AE348" i="242" s="1"/>
  <c r="K242" i="242"/>
  <c r="Z348" i="242" s="1"/>
  <c r="J242" i="242"/>
  <c r="X348" i="242" s="1"/>
  <c r="I242" i="242"/>
  <c r="S348" i="242" s="1"/>
  <c r="H242" i="242"/>
  <c r="Q348" i="242" s="1"/>
  <c r="G242" i="242"/>
  <c r="L348" i="242" s="1"/>
  <c r="F242" i="242"/>
  <c r="J348" i="242" s="1"/>
  <c r="E242" i="242"/>
  <c r="F348" i="242" s="1"/>
  <c r="D242" i="242"/>
  <c r="D348" i="242" s="1"/>
  <c r="L241" i="242"/>
  <c r="AE347" i="242" s="1"/>
  <c r="K241" i="242"/>
  <c r="Z347" i="242" s="1"/>
  <c r="J241" i="242"/>
  <c r="X347" i="242" s="1"/>
  <c r="I241" i="242"/>
  <c r="S347" i="242" s="1"/>
  <c r="H241" i="242"/>
  <c r="Q347" i="242" s="1"/>
  <c r="G241" i="242"/>
  <c r="L347" i="242" s="1"/>
  <c r="F241" i="242"/>
  <c r="J347" i="242" s="1"/>
  <c r="E241" i="242"/>
  <c r="F347" i="242" s="1"/>
  <c r="D241" i="242"/>
  <c r="D347" i="242" s="1"/>
  <c r="L240" i="242"/>
  <c r="AE346" i="242" s="1"/>
  <c r="K240" i="242"/>
  <c r="Z346" i="242" s="1"/>
  <c r="J240" i="242"/>
  <c r="X346" i="242" s="1"/>
  <c r="I240" i="242"/>
  <c r="S346" i="242" s="1"/>
  <c r="H240" i="242"/>
  <c r="Q346" i="242" s="1"/>
  <c r="G240" i="242"/>
  <c r="L346" i="242" s="1"/>
  <c r="F240" i="242"/>
  <c r="J346" i="242" s="1"/>
  <c r="E240" i="242"/>
  <c r="F346" i="242" s="1"/>
  <c r="D240" i="242"/>
  <c r="D346" i="242" s="1"/>
  <c r="L239" i="242"/>
  <c r="AE345" i="242" s="1"/>
  <c r="K239" i="242"/>
  <c r="Z345" i="242" s="1"/>
  <c r="J239" i="242"/>
  <c r="X345" i="242" s="1"/>
  <c r="I239" i="242"/>
  <c r="S345" i="242" s="1"/>
  <c r="H239" i="242"/>
  <c r="Q345" i="242" s="1"/>
  <c r="G239" i="242"/>
  <c r="L345" i="242" s="1"/>
  <c r="F239" i="242"/>
  <c r="J345" i="242" s="1"/>
  <c r="E239" i="242"/>
  <c r="F345" i="242" s="1"/>
  <c r="D239" i="242"/>
  <c r="D345" i="242" s="1"/>
  <c r="L238" i="242"/>
  <c r="AE344" i="242" s="1"/>
  <c r="K238" i="242"/>
  <c r="Z344" i="242" s="1"/>
  <c r="J238" i="242"/>
  <c r="X344" i="242" s="1"/>
  <c r="I238" i="242"/>
  <c r="S344" i="242" s="1"/>
  <c r="H238" i="242"/>
  <c r="Q344" i="242" s="1"/>
  <c r="G238" i="242"/>
  <c r="L344" i="242" s="1"/>
  <c r="F238" i="242"/>
  <c r="J344" i="242" s="1"/>
  <c r="E238" i="242"/>
  <c r="F344" i="242" s="1"/>
  <c r="D238" i="242"/>
  <c r="D344" i="242" s="1"/>
  <c r="L237" i="242"/>
  <c r="AE343" i="242" s="1"/>
  <c r="K237" i="242"/>
  <c r="Z343" i="242" s="1"/>
  <c r="J237" i="242"/>
  <c r="X343" i="242" s="1"/>
  <c r="I237" i="242"/>
  <c r="S343" i="242" s="1"/>
  <c r="H237" i="242"/>
  <c r="Q343" i="242" s="1"/>
  <c r="G237" i="242"/>
  <c r="L343" i="242" s="1"/>
  <c r="P343" i="242" s="1"/>
  <c r="F237" i="242"/>
  <c r="J343" i="242" s="1"/>
  <c r="E237" i="242"/>
  <c r="F343" i="242" s="1"/>
  <c r="D237" i="242"/>
  <c r="D343" i="242" s="1"/>
  <c r="L236" i="242"/>
  <c r="AE342" i="242" s="1"/>
  <c r="K236" i="242"/>
  <c r="Z342" i="242" s="1"/>
  <c r="J236" i="242"/>
  <c r="X342" i="242" s="1"/>
  <c r="I236" i="242"/>
  <c r="S342" i="242" s="1"/>
  <c r="H236" i="242"/>
  <c r="Q342" i="242" s="1"/>
  <c r="G236" i="242"/>
  <c r="L342" i="242" s="1"/>
  <c r="F236" i="242"/>
  <c r="J342" i="242" s="1"/>
  <c r="E236" i="242"/>
  <c r="F342" i="242" s="1"/>
  <c r="D236" i="242"/>
  <c r="D342" i="242" s="1"/>
  <c r="L235" i="242"/>
  <c r="AE341" i="242" s="1"/>
  <c r="K235" i="242"/>
  <c r="Z341" i="242" s="1"/>
  <c r="J235" i="242"/>
  <c r="X341" i="242" s="1"/>
  <c r="I235" i="242"/>
  <c r="S341" i="242" s="1"/>
  <c r="H235" i="242"/>
  <c r="Q341" i="242" s="1"/>
  <c r="G235" i="242"/>
  <c r="L341" i="242" s="1"/>
  <c r="R341" i="242" s="1"/>
  <c r="F235" i="242"/>
  <c r="J341" i="242" s="1"/>
  <c r="E235" i="242"/>
  <c r="F341" i="242" s="1"/>
  <c r="D235" i="242"/>
  <c r="D341" i="242" s="1"/>
  <c r="L234" i="242"/>
  <c r="AE340" i="242" s="1"/>
  <c r="K234" i="242"/>
  <c r="Z340" i="242" s="1"/>
  <c r="J234" i="242"/>
  <c r="X340" i="242" s="1"/>
  <c r="I234" i="242"/>
  <c r="S340" i="242" s="1"/>
  <c r="H234" i="242"/>
  <c r="Q340" i="242" s="1"/>
  <c r="G234" i="242"/>
  <c r="L340" i="242" s="1"/>
  <c r="F234" i="242"/>
  <c r="J340" i="242" s="1"/>
  <c r="E234" i="242"/>
  <c r="F340" i="242" s="1"/>
  <c r="D234" i="242"/>
  <c r="D340" i="242" s="1"/>
  <c r="L233" i="242"/>
  <c r="AE339" i="242" s="1"/>
  <c r="K233" i="242"/>
  <c r="Z339" i="242" s="1"/>
  <c r="J233" i="242"/>
  <c r="X339" i="242" s="1"/>
  <c r="I233" i="242"/>
  <c r="S339" i="242" s="1"/>
  <c r="H233" i="242"/>
  <c r="Q339" i="242" s="1"/>
  <c r="G233" i="242"/>
  <c r="L339" i="242" s="1"/>
  <c r="F233" i="242"/>
  <c r="J339" i="242" s="1"/>
  <c r="E233" i="242"/>
  <c r="F339" i="242" s="1"/>
  <c r="D233" i="242"/>
  <c r="D339" i="242" s="1"/>
  <c r="L232" i="242"/>
  <c r="AE338" i="242" s="1"/>
  <c r="K232" i="242"/>
  <c r="Z338" i="242" s="1"/>
  <c r="J232" i="242"/>
  <c r="X338" i="242" s="1"/>
  <c r="I232" i="242"/>
  <c r="S338" i="242" s="1"/>
  <c r="V338" i="242" s="1"/>
  <c r="H232" i="242"/>
  <c r="Q338" i="242" s="1"/>
  <c r="G232" i="242"/>
  <c r="L338" i="242" s="1"/>
  <c r="F232" i="242"/>
  <c r="J338" i="242" s="1"/>
  <c r="E232" i="242"/>
  <c r="F338" i="242" s="1"/>
  <c r="D232" i="242"/>
  <c r="D338" i="242" s="1"/>
  <c r="L231" i="242"/>
  <c r="AE337" i="242" s="1"/>
  <c r="K231" i="242"/>
  <c r="Z337" i="242" s="1"/>
  <c r="J231" i="242"/>
  <c r="X337" i="242" s="1"/>
  <c r="I231" i="242"/>
  <c r="S337" i="242" s="1"/>
  <c r="T337" i="242" s="1"/>
  <c r="H231" i="242"/>
  <c r="Q337" i="242" s="1"/>
  <c r="G231" i="242"/>
  <c r="L337" i="242" s="1"/>
  <c r="F231" i="242"/>
  <c r="J337" i="242" s="1"/>
  <c r="E231" i="242"/>
  <c r="F337" i="242" s="1"/>
  <c r="D231" i="242"/>
  <c r="D337" i="242" s="1"/>
  <c r="L230" i="242"/>
  <c r="AE336" i="242" s="1"/>
  <c r="K230" i="242"/>
  <c r="Z336" i="242" s="1"/>
  <c r="J230" i="242"/>
  <c r="X336" i="242" s="1"/>
  <c r="I230" i="242"/>
  <c r="S336" i="242" s="1"/>
  <c r="H230" i="242"/>
  <c r="Q336" i="242" s="1"/>
  <c r="G230" i="242"/>
  <c r="L336" i="242" s="1"/>
  <c r="F230" i="242"/>
  <c r="J336" i="242" s="1"/>
  <c r="E230" i="242"/>
  <c r="F336" i="242" s="1"/>
  <c r="D230" i="242"/>
  <c r="D336" i="242" s="1"/>
  <c r="L229" i="242"/>
  <c r="AE335" i="242" s="1"/>
  <c r="K229" i="242"/>
  <c r="Z335" i="242" s="1"/>
  <c r="J229" i="242"/>
  <c r="X335" i="242" s="1"/>
  <c r="I229" i="242"/>
  <c r="S335" i="242" s="1"/>
  <c r="H229" i="242"/>
  <c r="Q335" i="242" s="1"/>
  <c r="G229" i="242"/>
  <c r="L335" i="242" s="1"/>
  <c r="F229" i="242"/>
  <c r="J335" i="242" s="1"/>
  <c r="E229" i="242"/>
  <c r="F335" i="242" s="1"/>
  <c r="D229" i="242"/>
  <c r="D335" i="242" s="1"/>
  <c r="L228" i="242"/>
  <c r="AE334" i="242" s="1"/>
  <c r="K228" i="242"/>
  <c r="Z334" i="242" s="1"/>
  <c r="J228" i="242"/>
  <c r="X334" i="242" s="1"/>
  <c r="I228" i="242"/>
  <c r="S334" i="242" s="1"/>
  <c r="H228" i="242"/>
  <c r="Q334" i="242" s="1"/>
  <c r="G228" i="242"/>
  <c r="L334" i="242" s="1"/>
  <c r="F228" i="242"/>
  <c r="J334" i="242" s="1"/>
  <c r="E228" i="242"/>
  <c r="F334" i="242" s="1"/>
  <c r="D228" i="242"/>
  <c r="D334" i="242" s="1"/>
  <c r="L227" i="242"/>
  <c r="AE333" i="242" s="1"/>
  <c r="K227" i="242"/>
  <c r="Z333" i="242" s="1"/>
  <c r="J227" i="242"/>
  <c r="X333" i="242" s="1"/>
  <c r="I227" i="242"/>
  <c r="S333" i="242" s="1"/>
  <c r="H227" i="242"/>
  <c r="Q333" i="242" s="1"/>
  <c r="G227" i="242"/>
  <c r="L333" i="242" s="1"/>
  <c r="F227" i="242"/>
  <c r="J333" i="242" s="1"/>
  <c r="E227" i="242"/>
  <c r="F333" i="242" s="1"/>
  <c r="D227" i="242"/>
  <c r="D333" i="242" s="1"/>
  <c r="L226" i="242"/>
  <c r="AE332" i="242" s="1"/>
  <c r="K226" i="242"/>
  <c r="Z332" i="242" s="1"/>
  <c r="J226" i="242"/>
  <c r="X332" i="242" s="1"/>
  <c r="I226" i="242"/>
  <c r="S332" i="242" s="1"/>
  <c r="H226" i="242"/>
  <c r="Q332" i="242" s="1"/>
  <c r="G226" i="242"/>
  <c r="L332" i="242" s="1"/>
  <c r="O332" i="242" s="1"/>
  <c r="F226" i="242"/>
  <c r="J332" i="242" s="1"/>
  <c r="E226" i="242"/>
  <c r="F332" i="242" s="1"/>
  <c r="D226" i="242"/>
  <c r="D332" i="242" s="1"/>
  <c r="L225" i="242"/>
  <c r="AE331" i="242" s="1"/>
  <c r="K225" i="242"/>
  <c r="Z331" i="242" s="1"/>
  <c r="J225" i="242"/>
  <c r="X331" i="242" s="1"/>
  <c r="I225" i="242"/>
  <c r="S331" i="242" s="1"/>
  <c r="H225" i="242"/>
  <c r="Q331" i="242" s="1"/>
  <c r="G225" i="242"/>
  <c r="L331" i="242" s="1"/>
  <c r="F225" i="242"/>
  <c r="J331" i="242" s="1"/>
  <c r="E225" i="242"/>
  <c r="F331" i="242" s="1"/>
  <c r="D225" i="242"/>
  <c r="D331" i="242" s="1"/>
  <c r="L224" i="242"/>
  <c r="AE330" i="242" s="1"/>
  <c r="K224" i="242"/>
  <c r="Z330" i="242" s="1"/>
  <c r="J224" i="242"/>
  <c r="X330" i="242" s="1"/>
  <c r="I224" i="242"/>
  <c r="S330" i="242" s="1"/>
  <c r="H224" i="242"/>
  <c r="Q330" i="242" s="1"/>
  <c r="G224" i="242"/>
  <c r="L330" i="242" s="1"/>
  <c r="F224" i="242"/>
  <c r="J330" i="242" s="1"/>
  <c r="E224" i="242"/>
  <c r="F330" i="242" s="1"/>
  <c r="D224" i="242"/>
  <c r="D330" i="242" s="1"/>
  <c r="L223" i="242"/>
  <c r="AE329" i="242" s="1"/>
  <c r="K223" i="242"/>
  <c r="Z329" i="242" s="1"/>
  <c r="J223" i="242"/>
  <c r="X329" i="242" s="1"/>
  <c r="I223" i="242"/>
  <c r="S329" i="242" s="1"/>
  <c r="H223" i="242"/>
  <c r="Q329" i="242" s="1"/>
  <c r="G223" i="242"/>
  <c r="L329" i="242" s="1"/>
  <c r="F223" i="242"/>
  <c r="J329" i="242" s="1"/>
  <c r="E223" i="242"/>
  <c r="F329" i="242" s="1"/>
  <c r="D223" i="242"/>
  <c r="D329" i="242" s="1"/>
  <c r="L222" i="242"/>
  <c r="AE328" i="242" s="1"/>
  <c r="K222" i="242"/>
  <c r="Z328" i="242" s="1"/>
  <c r="J222" i="242"/>
  <c r="X328" i="242" s="1"/>
  <c r="I222" i="242"/>
  <c r="S328" i="242" s="1"/>
  <c r="H222" i="242"/>
  <c r="Q328" i="242" s="1"/>
  <c r="G222" i="242"/>
  <c r="L328" i="242" s="1"/>
  <c r="P328" i="242" s="1"/>
  <c r="F222" i="242"/>
  <c r="J328" i="242" s="1"/>
  <c r="E222" i="242"/>
  <c r="F328" i="242" s="1"/>
  <c r="D222" i="242"/>
  <c r="D328" i="242" s="1"/>
  <c r="L221" i="242"/>
  <c r="AE327" i="242" s="1"/>
  <c r="K221" i="242"/>
  <c r="Z327" i="242" s="1"/>
  <c r="J221" i="242"/>
  <c r="X327" i="242" s="1"/>
  <c r="I221" i="242"/>
  <c r="S327" i="242" s="1"/>
  <c r="H221" i="242"/>
  <c r="Q327" i="242" s="1"/>
  <c r="G221" i="242"/>
  <c r="L327" i="242" s="1"/>
  <c r="F221" i="242"/>
  <c r="J327" i="242" s="1"/>
  <c r="E221" i="242"/>
  <c r="F327" i="242" s="1"/>
  <c r="D221" i="242"/>
  <c r="D327" i="242" s="1"/>
  <c r="L220" i="242"/>
  <c r="AE326" i="242" s="1"/>
  <c r="K220" i="242"/>
  <c r="Z326" i="242" s="1"/>
  <c r="J220" i="242"/>
  <c r="X326" i="242" s="1"/>
  <c r="I220" i="242"/>
  <c r="S326" i="242" s="1"/>
  <c r="H220" i="242"/>
  <c r="Q326" i="242" s="1"/>
  <c r="G220" i="242"/>
  <c r="L326" i="242" s="1"/>
  <c r="F220" i="242"/>
  <c r="J326" i="242" s="1"/>
  <c r="E220" i="242"/>
  <c r="F326" i="242" s="1"/>
  <c r="D220" i="242"/>
  <c r="D326" i="242" s="1"/>
  <c r="L219" i="242"/>
  <c r="AE325" i="242" s="1"/>
  <c r="K219" i="242"/>
  <c r="Z325" i="242" s="1"/>
  <c r="J219" i="242"/>
  <c r="X325" i="242" s="1"/>
  <c r="I219" i="242"/>
  <c r="S325" i="242" s="1"/>
  <c r="H219" i="242"/>
  <c r="Q325" i="242" s="1"/>
  <c r="G219" i="242"/>
  <c r="L325" i="242" s="1"/>
  <c r="F219" i="242"/>
  <c r="J325" i="242" s="1"/>
  <c r="E219" i="242"/>
  <c r="F325" i="242" s="1"/>
  <c r="D219" i="242"/>
  <c r="D325" i="242" s="1"/>
  <c r="L218" i="242"/>
  <c r="AE324" i="242" s="1"/>
  <c r="K218" i="242"/>
  <c r="Z324" i="242" s="1"/>
  <c r="J218" i="242"/>
  <c r="X324" i="242" s="1"/>
  <c r="I218" i="242"/>
  <c r="S324" i="242" s="1"/>
  <c r="H218" i="242"/>
  <c r="Q324" i="242" s="1"/>
  <c r="G218" i="242"/>
  <c r="L324" i="242" s="1"/>
  <c r="F218" i="242"/>
  <c r="J324" i="242" s="1"/>
  <c r="E218" i="242"/>
  <c r="F324" i="242" s="1"/>
  <c r="D218" i="242"/>
  <c r="D324" i="242" s="1"/>
  <c r="L217" i="242"/>
  <c r="AE323" i="242" s="1"/>
  <c r="K217" i="242"/>
  <c r="Z323" i="242" s="1"/>
  <c r="J217" i="242"/>
  <c r="X323" i="242" s="1"/>
  <c r="I217" i="242"/>
  <c r="S323" i="242" s="1"/>
  <c r="Y323" i="242" s="1"/>
  <c r="H217" i="242"/>
  <c r="Q323" i="242" s="1"/>
  <c r="G217" i="242"/>
  <c r="L323" i="242" s="1"/>
  <c r="F217" i="242"/>
  <c r="J323" i="242" s="1"/>
  <c r="E217" i="242"/>
  <c r="F323" i="242" s="1"/>
  <c r="D217" i="242"/>
  <c r="D323" i="242" s="1"/>
  <c r="L216" i="242"/>
  <c r="AE322" i="242" s="1"/>
  <c r="K216" i="242"/>
  <c r="Z322" i="242" s="1"/>
  <c r="J216" i="242"/>
  <c r="X322" i="242" s="1"/>
  <c r="I216" i="242"/>
  <c r="S322" i="242" s="1"/>
  <c r="H216" i="242"/>
  <c r="Q322" i="242" s="1"/>
  <c r="G216" i="242"/>
  <c r="L322" i="242" s="1"/>
  <c r="F216" i="242"/>
  <c r="J322" i="242" s="1"/>
  <c r="E216" i="242"/>
  <c r="F322" i="242" s="1"/>
  <c r="D216" i="242"/>
  <c r="D322" i="242" s="1"/>
  <c r="L215" i="242"/>
  <c r="AE321" i="242" s="1"/>
  <c r="K215" i="242"/>
  <c r="Z321" i="242" s="1"/>
  <c r="J215" i="242"/>
  <c r="X321" i="242" s="1"/>
  <c r="I215" i="242"/>
  <c r="S321" i="242" s="1"/>
  <c r="H215" i="242"/>
  <c r="Q321" i="242" s="1"/>
  <c r="G215" i="242"/>
  <c r="L321" i="242" s="1"/>
  <c r="F215" i="242"/>
  <c r="J321" i="242" s="1"/>
  <c r="E215" i="242"/>
  <c r="F321" i="242" s="1"/>
  <c r="H321" i="242" s="1"/>
  <c r="D215" i="242"/>
  <c r="D321" i="242" s="1"/>
  <c r="L214" i="242"/>
  <c r="AE320" i="242" s="1"/>
  <c r="K214" i="242"/>
  <c r="Z320" i="242" s="1"/>
  <c r="AB320" i="242" s="1"/>
  <c r="J214" i="242"/>
  <c r="X320" i="242" s="1"/>
  <c r="I214" i="242"/>
  <c r="S320" i="242" s="1"/>
  <c r="T320" i="242" s="1"/>
  <c r="H214" i="242"/>
  <c r="Q320" i="242" s="1"/>
  <c r="G214" i="242"/>
  <c r="L320" i="242" s="1"/>
  <c r="F214" i="242"/>
  <c r="J320" i="242" s="1"/>
  <c r="E214" i="242"/>
  <c r="F320" i="242" s="1"/>
  <c r="D214" i="242"/>
  <c r="D320" i="242" s="1"/>
  <c r="L213" i="242"/>
  <c r="AE319" i="242" s="1"/>
  <c r="K213" i="242"/>
  <c r="Z319" i="242" s="1"/>
  <c r="AB319" i="242" s="1"/>
  <c r="J213" i="242"/>
  <c r="X319" i="242" s="1"/>
  <c r="I213" i="242"/>
  <c r="S319" i="242" s="1"/>
  <c r="H213" i="242"/>
  <c r="Q319" i="242" s="1"/>
  <c r="G213" i="242"/>
  <c r="L319" i="242" s="1"/>
  <c r="F213" i="242"/>
  <c r="J319" i="242" s="1"/>
  <c r="E213" i="242"/>
  <c r="F319" i="242" s="1"/>
  <c r="D213" i="242"/>
  <c r="D319" i="242" s="1"/>
  <c r="L212" i="242"/>
  <c r="AE318" i="242" s="1"/>
  <c r="K212" i="242"/>
  <c r="Z318" i="242" s="1"/>
  <c r="J212" i="242"/>
  <c r="X318" i="242" s="1"/>
  <c r="I212" i="242"/>
  <c r="S318" i="242" s="1"/>
  <c r="V318" i="242" s="1"/>
  <c r="H212" i="242"/>
  <c r="Q318" i="242" s="1"/>
  <c r="G212" i="242"/>
  <c r="L318" i="242" s="1"/>
  <c r="F212" i="242"/>
  <c r="J318" i="242" s="1"/>
  <c r="E212" i="242"/>
  <c r="F318" i="242" s="1"/>
  <c r="H318" i="242" s="1"/>
  <c r="D212" i="242"/>
  <c r="D318" i="242" s="1"/>
  <c r="L211" i="242"/>
  <c r="AE317" i="242" s="1"/>
  <c r="K211" i="242"/>
  <c r="Z317" i="242" s="1"/>
  <c r="J211" i="242"/>
  <c r="X317" i="242" s="1"/>
  <c r="I211" i="242"/>
  <c r="S317" i="242" s="1"/>
  <c r="H211" i="242"/>
  <c r="Q317" i="242" s="1"/>
  <c r="G211" i="242"/>
  <c r="L317" i="242" s="1"/>
  <c r="F211" i="242"/>
  <c r="J317" i="242" s="1"/>
  <c r="E211" i="242"/>
  <c r="F317" i="242" s="1"/>
  <c r="D211" i="242"/>
  <c r="D317" i="242" s="1"/>
  <c r="L210" i="242"/>
  <c r="AE316" i="242" s="1"/>
  <c r="K210" i="242"/>
  <c r="Z316" i="242" s="1"/>
  <c r="J210" i="242"/>
  <c r="X316" i="242" s="1"/>
  <c r="I210" i="242"/>
  <c r="S316" i="242" s="1"/>
  <c r="H210" i="242"/>
  <c r="Q316" i="242" s="1"/>
  <c r="G210" i="242"/>
  <c r="L316" i="242" s="1"/>
  <c r="F210" i="242"/>
  <c r="J316" i="242" s="1"/>
  <c r="E210" i="242"/>
  <c r="F316" i="242" s="1"/>
  <c r="D210" i="242"/>
  <c r="D316" i="242" s="1"/>
  <c r="L209" i="242"/>
  <c r="AE315" i="242" s="1"/>
  <c r="K209" i="242"/>
  <c r="Z315" i="242" s="1"/>
  <c r="AC315" i="242" s="1"/>
  <c r="J209" i="242"/>
  <c r="X315" i="242" s="1"/>
  <c r="I209" i="242"/>
  <c r="S315" i="242" s="1"/>
  <c r="H209" i="242"/>
  <c r="Q315" i="242" s="1"/>
  <c r="G209" i="242"/>
  <c r="L315" i="242" s="1"/>
  <c r="F209" i="242"/>
  <c r="J315" i="242" s="1"/>
  <c r="E209" i="242"/>
  <c r="F315" i="242" s="1"/>
  <c r="D209" i="242"/>
  <c r="D315" i="242" s="1"/>
  <c r="L208" i="242"/>
  <c r="AE314" i="242" s="1"/>
  <c r="K208" i="242"/>
  <c r="Z314" i="242" s="1"/>
  <c r="J208" i="242"/>
  <c r="X314" i="242" s="1"/>
  <c r="I208" i="242"/>
  <c r="S314" i="242" s="1"/>
  <c r="H208" i="242"/>
  <c r="Q314" i="242" s="1"/>
  <c r="G208" i="242"/>
  <c r="L314" i="242" s="1"/>
  <c r="F208" i="242"/>
  <c r="J314" i="242" s="1"/>
  <c r="E208" i="242"/>
  <c r="F314" i="242" s="1"/>
  <c r="D208" i="242"/>
  <c r="D314" i="242" s="1"/>
  <c r="L207" i="242"/>
  <c r="AE313" i="242" s="1"/>
  <c r="K207" i="242"/>
  <c r="Z313" i="242" s="1"/>
  <c r="J207" i="242"/>
  <c r="X313" i="242" s="1"/>
  <c r="I207" i="242"/>
  <c r="S313" i="242" s="1"/>
  <c r="H207" i="242"/>
  <c r="Q313" i="242" s="1"/>
  <c r="G207" i="242"/>
  <c r="L313" i="242" s="1"/>
  <c r="F207" i="242"/>
  <c r="J313" i="242" s="1"/>
  <c r="E207" i="242"/>
  <c r="F313" i="242" s="1"/>
  <c r="D207" i="242"/>
  <c r="D313" i="242" s="1"/>
  <c r="L206" i="242"/>
  <c r="AE312" i="242" s="1"/>
  <c r="K206" i="242"/>
  <c r="Z312" i="242" s="1"/>
  <c r="J206" i="242"/>
  <c r="X312" i="242" s="1"/>
  <c r="I206" i="242"/>
  <c r="S312" i="242" s="1"/>
  <c r="U312" i="242" s="1"/>
  <c r="H206" i="242"/>
  <c r="Q312" i="242" s="1"/>
  <c r="G206" i="242"/>
  <c r="L312" i="242" s="1"/>
  <c r="M312" i="242" s="1"/>
  <c r="F206" i="242"/>
  <c r="J312" i="242" s="1"/>
  <c r="E206" i="242"/>
  <c r="D206" i="242"/>
  <c r="D312" i="242" s="1"/>
  <c r="L205" i="242"/>
  <c r="AE311" i="242" s="1"/>
  <c r="K205" i="242"/>
  <c r="Z311" i="242" s="1"/>
  <c r="J205" i="242"/>
  <c r="X311" i="242" s="1"/>
  <c r="I205" i="242"/>
  <c r="S311" i="242" s="1"/>
  <c r="H205" i="242"/>
  <c r="Q311" i="242" s="1"/>
  <c r="G205" i="242"/>
  <c r="L311" i="242" s="1"/>
  <c r="F205" i="242"/>
  <c r="J311" i="242" s="1"/>
  <c r="E205" i="242"/>
  <c r="F311" i="242" s="1"/>
  <c r="D205" i="242"/>
  <c r="D311" i="242" s="1"/>
  <c r="L204" i="242"/>
  <c r="AE310" i="242" s="1"/>
  <c r="K204" i="242"/>
  <c r="Z310" i="242" s="1"/>
  <c r="J204" i="242"/>
  <c r="X310" i="242" s="1"/>
  <c r="I204" i="242"/>
  <c r="S310" i="242" s="1"/>
  <c r="H204" i="242"/>
  <c r="Q310" i="242" s="1"/>
  <c r="G204" i="242"/>
  <c r="L310" i="242" s="1"/>
  <c r="O310" i="242" s="1"/>
  <c r="F204" i="242"/>
  <c r="J310" i="242" s="1"/>
  <c r="E204" i="242"/>
  <c r="F310" i="242" s="1"/>
  <c r="D204" i="242"/>
  <c r="D310" i="242" s="1"/>
  <c r="L203" i="242"/>
  <c r="AE309" i="242" s="1"/>
  <c r="K203" i="242"/>
  <c r="Z309" i="242" s="1"/>
  <c r="J203" i="242"/>
  <c r="X309" i="242" s="1"/>
  <c r="I203" i="242"/>
  <c r="S309" i="242" s="1"/>
  <c r="H203" i="242"/>
  <c r="Q309" i="242" s="1"/>
  <c r="G203" i="242"/>
  <c r="L309" i="242" s="1"/>
  <c r="F203" i="242"/>
  <c r="J309" i="242" s="1"/>
  <c r="E203" i="242"/>
  <c r="F309" i="242" s="1"/>
  <c r="H309" i="242" s="1"/>
  <c r="D203" i="242"/>
  <c r="D309" i="242" s="1"/>
  <c r="L202" i="242"/>
  <c r="AE308" i="242" s="1"/>
  <c r="K202" i="242"/>
  <c r="Z308" i="242" s="1"/>
  <c r="AA308" i="242" s="1"/>
  <c r="J202" i="242"/>
  <c r="X308" i="242" s="1"/>
  <c r="I202" i="242"/>
  <c r="S308" i="242" s="1"/>
  <c r="H202" i="242"/>
  <c r="Q308" i="242" s="1"/>
  <c r="G202" i="242"/>
  <c r="L308" i="242" s="1"/>
  <c r="F202" i="242"/>
  <c r="J308" i="242" s="1"/>
  <c r="E202" i="242"/>
  <c r="F308" i="242" s="1"/>
  <c r="D202" i="242"/>
  <c r="D308" i="242" s="1"/>
  <c r="L201" i="242"/>
  <c r="AE307" i="242" s="1"/>
  <c r="K201" i="242"/>
  <c r="Z307" i="242" s="1"/>
  <c r="AD307" i="242" s="1"/>
  <c r="J201" i="242"/>
  <c r="X307" i="242" s="1"/>
  <c r="I201" i="242"/>
  <c r="S307" i="242" s="1"/>
  <c r="Y307" i="242" s="1"/>
  <c r="H201" i="242"/>
  <c r="Q307" i="242" s="1"/>
  <c r="G201" i="242"/>
  <c r="L307" i="242" s="1"/>
  <c r="M307" i="242" s="1"/>
  <c r="F201" i="242"/>
  <c r="J307" i="242" s="1"/>
  <c r="E201" i="242"/>
  <c r="F307" i="242" s="1"/>
  <c r="D201" i="242"/>
  <c r="D307" i="242" s="1"/>
  <c r="L200" i="242"/>
  <c r="AE306" i="242" s="1"/>
  <c r="K200" i="242"/>
  <c r="Z306" i="242" s="1"/>
  <c r="AC306" i="242" s="1"/>
  <c r="J200" i="242"/>
  <c r="X306" i="242" s="1"/>
  <c r="I200" i="242"/>
  <c r="S306" i="242" s="1"/>
  <c r="H200" i="242"/>
  <c r="Q306" i="242" s="1"/>
  <c r="G200" i="242"/>
  <c r="L306" i="242" s="1"/>
  <c r="F200" i="242"/>
  <c r="J306" i="242" s="1"/>
  <c r="E200" i="242"/>
  <c r="F306" i="242" s="1"/>
  <c r="D200" i="242"/>
  <c r="D306" i="242" s="1"/>
  <c r="L199" i="242"/>
  <c r="AE305" i="242" s="1"/>
  <c r="K199" i="242"/>
  <c r="Z305" i="242" s="1"/>
  <c r="J199" i="242"/>
  <c r="X305" i="242" s="1"/>
  <c r="I199" i="242"/>
  <c r="S305" i="242" s="1"/>
  <c r="W305" i="242" s="1"/>
  <c r="H199" i="242"/>
  <c r="Q305" i="242" s="1"/>
  <c r="G199" i="242"/>
  <c r="L305" i="242" s="1"/>
  <c r="F199" i="242"/>
  <c r="J305" i="242" s="1"/>
  <c r="E199" i="242"/>
  <c r="F305" i="242" s="1"/>
  <c r="D199" i="242"/>
  <c r="D305" i="242" s="1"/>
  <c r="L198" i="242"/>
  <c r="AE304" i="242" s="1"/>
  <c r="K198" i="242"/>
  <c r="Z304" i="242" s="1"/>
  <c r="AB304" i="242" s="1"/>
  <c r="J198" i="242"/>
  <c r="X304" i="242" s="1"/>
  <c r="I198" i="242"/>
  <c r="S304" i="242" s="1"/>
  <c r="Y304" i="242" s="1"/>
  <c r="H198" i="242"/>
  <c r="Q304" i="242" s="1"/>
  <c r="G198" i="242"/>
  <c r="L304" i="242" s="1"/>
  <c r="F198" i="242"/>
  <c r="J304" i="242" s="1"/>
  <c r="E198" i="242"/>
  <c r="F304" i="242" s="1"/>
  <c r="D198" i="242"/>
  <c r="D304" i="242" s="1"/>
  <c r="L197" i="242"/>
  <c r="AE303" i="242" s="1"/>
  <c r="K197" i="242"/>
  <c r="Z303" i="242" s="1"/>
  <c r="J197" i="242"/>
  <c r="X303" i="242" s="1"/>
  <c r="I197" i="242"/>
  <c r="S303" i="242" s="1"/>
  <c r="Y303" i="242" s="1"/>
  <c r="H197" i="242"/>
  <c r="Q303" i="242" s="1"/>
  <c r="G197" i="242"/>
  <c r="L303" i="242" s="1"/>
  <c r="N303" i="242" s="1"/>
  <c r="F197" i="242"/>
  <c r="J303" i="242" s="1"/>
  <c r="E197" i="242"/>
  <c r="F303" i="242" s="1"/>
  <c r="K303" i="242" s="1"/>
  <c r="D197" i="242"/>
  <c r="D303" i="242" s="1"/>
  <c r="L196" i="242"/>
  <c r="AE302" i="242" s="1"/>
  <c r="K196" i="242"/>
  <c r="Z302" i="242" s="1"/>
  <c r="J196" i="242"/>
  <c r="X302" i="242" s="1"/>
  <c r="I196" i="242"/>
  <c r="S302" i="242" s="1"/>
  <c r="H196" i="242"/>
  <c r="Q302" i="242" s="1"/>
  <c r="G196" i="242"/>
  <c r="L302" i="242" s="1"/>
  <c r="N302" i="242" s="1"/>
  <c r="F196" i="242"/>
  <c r="J302" i="242" s="1"/>
  <c r="E196" i="242"/>
  <c r="F302" i="242" s="1"/>
  <c r="H302" i="242" s="1"/>
  <c r="D196" i="242"/>
  <c r="D302" i="242" s="1"/>
  <c r="L195" i="242"/>
  <c r="AE301" i="242" s="1"/>
  <c r="K195" i="242"/>
  <c r="Z301" i="242" s="1"/>
  <c r="J195" i="242"/>
  <c r="X301" i="242" s="1"/>
  <c r="I195" i="242"/>
  <c r="S301" i="242" s="1"/>
  <c r="H195" i="242"/>
  <c r="Q301" i="242" s="1"/>
  <c r="G195" i="242"/>
  <c r="L301" i="242" s="1"/>
  <c r="F195" i="242"/>
  <c r="J301" i="242" s="1"/>
  <c r="E195" i="242"/>
  <c r="F301" i="242" s="1"/>
  <c r="H301" i="242" s="1"/>
  <c r="D195" i="242"/>
  <c r="D301" i="242" s="1"/>
  <c r="L194" i="242"/>
  <c r="AE300" i="242" s="1"/>
  <c r="K194" i="242"/>
  <c r="Z300" i="242" s="1"/>
  <c r="J194" i="242"/>
  <c r="X300" i="242" s="1"/>
  <c r="I194" i="242"/>
  <c r="S300" i="242" s="1"/>
  <c r="H194" i="242"/>
  <c r="Q300" i="242" s="1"/>
  <c r="G194" i="242"/>
  <c r="L300" i="242" s="1"/>
  <c r="M300" i="242" s="1"/>
  <c r="F194" i="242"/>
  <c r="J300" i="242" s="1"/>
  <c r="E194" i="242"/>
  <c r="D194" i="242"/>
  <c r="D300" i="242" s="1"/>
  <c r="L193" i="242"/>
  <c r="AE299" i="242" s="1"/>
  <c r="K193" i="242"/>
  <c r="Z299" i="242" s="1"/>
  <c r="J193" i="242"/>
  <c r="X299" i="242" s="1"/>
  <c r="I193" i="242"/>
  <c r="S299" i="242" s="1"/>
  <c r="H193" i="242"/>
  <c r="Q299" i="242" s="1"/>
  <c r="G193" i="242"/>
  <c r="L299" i="242" s="1"/>
  <c r="F193" i="242"/>
  <c r="J299" i="242" s="1"/>
  <c r="E193" i="242"/>
  <c r="F299" i="242" s="1"/>
  <c r="D193" i="242"/>
  <c r="D299" i="242" s="1"/>
  <c r="L192" i="242"/>
  <c r="AE298" i="242" s="1"/>
  <c r="K192" i="242"/>
  <c r="Z298" i="242" s="1"/>
  <c r="J192" i="242"/>
  <c r="X298" i="242" s="1"/>
  <c r="I192" i="242"/>
  <c r="S298" i="242" s="1"/>
  <c r="H192" i="242"/>
  <c r="Q298" i="242" s="1"/>
  <c r="G192" i="242"/>
  <c r="L298" i="242" s="1"/>
  <c r="F192" i="242"/>
  <c r="J298" i="242" s="1"/>
  <c r="E192" i="242"/>
  <c r="F298" i="242" s="1"/>
  <c r="D192" i="242"/>
  <c r="L191" i="242"/>
  <c r="AE297" i="242" s="1"/>
  <c r="K191" i="242"/>
  <c r="Z297" i="242" s="1"/>
  <c r="AB297" i="242" s="1"/>
  <c r="J191" i="242"/>
  <c r="X297" i="242" s="1"/>
  <c r="I191" i="242"/>
  <c r="S297" i="242" s="1"/>
  <c r="T297" i="242" s="1"/>
  <c r="H191" i="242"/>
  <c r="Q297" i="242" s="1"/>
  <c r="G191" i="242"/>
  <c r="L297" i="242" s="1"/>
  <c r="F191" i="242"/>
  <c r="J297" i="242" s="1"/>
  <c r="E191" i="242"/>
  <c r="F297" i="242" s="1"/>
  <c r="D191" i="242"/>
  <c r="D297" i="242" s="1"/>
  <c r="L190" i="242"/>
  <c r="AE296" i="242" s="1"/>
  <c r="K190" i="242"/>
  <c r="Z296" i="242" s="1"/>
  <c r="AB296" i="242" s="1"/>
  <c r="J190" i="242"/>
  <c r="X296" i="242" s="1"/>
  <c r="I190" i="242"/>
  <c r="S296" i="242" s="1"/>
  <c r="Y296" i="242" s="1"/>
  <c r="H190" i="242"/>
  <c r="Q296" i="242" s="1"/>
  <c r="G190" i="242"/>
  <c r="L296" i="242" s="1"/>
  <c r="F190" i="242"/>
  <c r="J296" i="242" s="1"/>
  <c r="E190" i="242"/>
  <c r="F296" i="242" s="1"/>
  <c r="K296" i="242" s="1"/>
  <c r="D190" i="242"/>
  <c r="D296" i="242" s="1"/>
  <c r="L189" i="242"/>
  <c r="AE295" i="242" s="1"/>
  <c r="K189" i="242"/>
  <c r="Z295" i="242" s="1"/>
  <c r="AD295" i="242" s="1"/>
  <c r="J189" i="242"/>
  <c r="X295" i="242" s="1"/>
  <c r="I189" i="242"/>
  <c r="S295" i="242" s="1"/>
  <c r="V295" i="242" s="1"/>
  <c r="H189" i="242"/>
  <c r="Q295" i="242" s="1"/>
  <c r="G189" i="242"/>
  <c r="L295" i="242" s="1"/>
  <c r="N295" i="242" s="1"/>
  <c r="F189" i="242"/>
  <c r="J295" i="242" s="1"/>
  <c r="E189" i="242"/>
  <c r="F295" i="242" s="1"/>
  <c r="K295" i="242" s="1"/>
  <c r="D189" i="242"/>
  <c r="D295" i="242" s="1"/>
  <c r="L188" i="242"/>
  <c r="AE294" i="242" s="1"/>
  <c r="K188" i="242"/>
  <c r="Z294" i="242" s="1"/>
  <c r="J188" i="242"/>
  <c r="X294" i="242" s="1"/>
  <c r="I188" i="242"/>
  <c r="S294" i="242" s="1"/>
  <c r="V294" i="242" s="1"/>
  <c r="H188" i="242"/>
  <c r="Q294" i="242" s="1"/>
  <c r="G188" i="242"/>
  <c r="L294" i="242" s="1"/>
  <c r="F188" i="242"/>
  <c r="J294" i="242" s="1"/>
  <c r="E188" i="242"/>
  <c r="F294" i="242" s="1"/>
  <c r="H294" i="242" s="1"/>
  <c r="D188" i="242"/>
  <c r="D294" i="242" s="1"/>
  <c r="L187" i="242"/>
  <c r="AE293" i="242" s="1"/>
  <c r="K187" i="242"/>
  <c r="Z293" i="242" s="1"/>
  <c r="AF293" i="242" s="1"/>
  <c r="J187" i="242"/>
  <c r="X293" i="242" s="1"/>
  <c r="I187" i="242"/>
  <c r="S293" i="242" s="1"/>
  <c r="H187" i="242"/>
  <c r="Q293" i="242" s="1"/>
  <c r="G187" i="242"/>
  <c r="L293" i="242" s="1"/>
  <c r="P293" i="242" s="1"/>
  <c r="F187" i="242"/>
  <c r="J293" i="242" s="1"/>
  <c r="E187" i="242"/>
  <c r="F293" i="242" s="1"/>
  <c r="D187" i="242"/>
  <c r="D293" i="242" s="1"/>
  <c r="L186" i="242"/>
  <c r="AE292" i="242" s="1"/>
  <c r="K186" i="242"/>
  <c r="Z292" i="242" s="1"/>
  <c r="J186" i="242"/>
  <c r="X292" i="242" s="1"/>
  <c r="I186" i="242"/>
  <c r="S292" i="242" s="1"/>
  <c r="H186" i="242"/>
  <c r="Q292" i="242" s="1"/>
  <c r="G186" i="242"/>
  <c r="L292" i="242" s="1"/>
  <c r="P292" i="242" s="1"/>
  <c r="F186" i="242"/>
  <c r="J292" i="242" s="1"/>
  <c r="E186" i="242"/>
  <c r="F292" i="242" s="1"/>
  <c r="D186" i="242"/>
  <c r="D292" i="242" s="1"/>
  <c r="L185" i="242"/>
  <c r="AE291" i="242" s="1"/>
  <c r="K185" i="242"/>
  <c r="Z291" i="242" s="1"/>
  <c r="J185" i="242"/>
  <c r="X291" i="242" s="1"/>
  <c r="I185" i="242"/>
  <c r="S291" i="242" s="1"/>
  <c r="U291" i="242" s="1"/>
  <c r="H185" i="242"/>
  <c r="Q291" i="242" s="1"/>
  <c r="G185" i="242"/>
  <c r="L291" i="242" s="1"/>
  <c r="R291" i="242" s="1"/>
  <c r="F185" i="242"/>
  <c r="J291" i="242" s="1"/>
  <c r="E185" i="242"/>
  <c r="F291" i="242" s="1"/>
  <c r="D185" i="242"/>
  <c r="D291" i="242" s="1"/>
  <c r="L184" i="242"/>
  <c r="AE290" i="242" s="1"/>
  <c r="K184" i="242"/>
  <c r="Z290" i="242" s="1"/>
  <c r="J184" i="242"/>
  <c r="X290" i="242" s="1"/>
  <c r="I184" i="242"/>
  <c r="S290" i="242" s="1"/>
  <c r="H184" i="242"/>
  <c r="Q290" i="242" s="1"/>
  <c r="G184" i="242"/>
  <c r="L290" i="242" s="1"/>
  <c r="F184" i="242"/>
  <c r="J290" i="242" s="1"/>
  <c r="E184" i="242"/>
  <c r="F290" i="242" s="1"/>
  <c r="D184" i="242"/>
  <c r="D290" i="242" s="1"/>
  <c r="L183" i="242"/>
  <c r="AE289" i="242" s="1"/>
  <c r="K183" i="242"/>
  <c r="Z289" i="242" s="1"/>
  <c r="J183" i="242"/>
  <c r="X289" i="242" s="1"/>
  <c r="I183" i="242"/>
  <c r="S289" i="242" s="1"/>
  <c r="W289" i="242" s="1"/>
  <c r="H183" i="242"/>
  <c r="Q289" i="242" s="1"/>
  <c r="G183" i="242"/>
  <c r="L289" i="242" s="1"/>
  <c r="F183" i="242"/>
  <c r="J289" i="242" s="1"/>
  <c r="E183" i="242"/>
  <c r="F289" i="242" s="1"/>
  <c r="D183" i="242"/>
  <c r="D289" i="242" s="1"/>
  <c r="L182" i="242"/>
  <c r="AE288" i="242" s="1"/>
  <c r="K182" i="242"/>
  <c r="Z288" i="242" s="1"/>
  <c r="J182" i="242"/>
  <c r="X288" i="242" s="1"/>
  <c r="I182" i="242"/>
  <c r="S288" i="242" s="1"/>
  <c r="H182" i="242"/>
  <c r="Q288" i="242" s="1"/>
  <c r="G182" i="242"/>
  <c r="L288" i="242" s="1"/>
  <c r="F182" i="242"/>
  <c r="J288" i="242" s="1"/>
  <c r="E182" i="242"/>
  <c r="F288" i="242" s="1"/>
  <c r="D182" i="242"/>
  <c r="D288" i="242" s="1"/>
  <c r="L181" i="242"/>
  <c r="AE287" i="242" s="1"/>
  <c r="K181" i="242"/>
  <c r="Z287" i="242" s="1"/>
  <c r="AD287" i="242" s="1"/>
  <c r="J181" i="242"/>
  <c r="X287" i="242" s="1"/>
  <c r="I181" i="242"/>
  <c r="S287" i="242" s="1"/>
  <c r="H181" i="242"/>
  <c r="Q287" i="242" s="1"/>
  <c r="G181" i="242"/>
  <c r="L287" i="242" s="1"/>
  <c r="N287" i="242" s="1"/>
  <c r="F181" i="242"/>
  <c r="J287" i="242" s="1"/>
  <c r="E181" i="242"/>
  <c r="F287" i="242" s="1"/>
  <c r="D181" i="242"/>
  <c r="D287" i="242" s="1"/>
  <c r="L180" i="242"/>
  <c r="AE286" i="242" s="1"/>
  <c r="K180" i="242"/>
  <c r="Z286" i="242" s="1"/>
  <c r="AD286" i="242" s="1"/>
  <c r="J180" i="242"/>
  <c r="X286" i="242" s="1"/>
  <c r="I180" i="242"/>
  <c r="S286" i="242" s="1"/>
  <c r="H180" i="242"/>
  <c r="Q286" i="242" s="1"/>
  <c r="G180" i="242"/>
  <c r="L286" i="242" s="1"/>
  <c r="F180" i="242"/>
  <c r="J286" i="242" s="1"/>
  <c r="E180" i="242"/>
  <c r="F286" i="242" s="1"/>
  <c r="H286" i="242" s="1"/>
  <c r="D180" i="242"/>
  <c r="D286" i="242" s="1"/>
  <c r="L179" i="242"/>
  <c r="AE285" i="242" s="1"/>
  <c r="K179" i="242"/>
  <c r="Z285" i="242" s="1"/>
  <c r="AF285" i="242" s="1"/>
  <c r="J179" i="242"/>
  <c r="X285" i="242" s="1"/>
  <c r="I179" i="242"/>
  <c r="S285" i="242" s="1"/>
  <c r="H179" i="242"/>
  <c r="Q285" i="242" s="1"/>
  <c r="G179" i="242"/>
  <c r="L285" i="242" s="1"/>
  <c r="F179" i="242"/>
  <c r="J285" i="242" s="1"/>
  <c r="E179" i="242"/>
  <c r="F285" i="242" s="1"/>
  <c r="D179" i="242"/>
  <c r="D285" i="242" s="1"/>
  <c r="L178" i="242"/>
  <c r="AE284" i="242" s="1"/>
  <c r="K178" i="242"/>
  <c r="Z284" i="242" s="1"/>
  <c r="AF284" i="242" s="1"/>
  <c r="J178" i="242"/>
  <c r="X284" i="242" s="1"/>
  <c r="I178" i="242"/>
  <c r="S284" i="242" s="1"/>
  <c r="H178" i="242"/>
  <c r="Q284" i="242" s="1"/>
  <c r="G178" i="242"/>
  <c r="L284" i="242" s="1"/>
  <c r="F178" i="242"/>
  <c r="J284" i="242" s="1"/>
  <c r="E178" i="242"/>
  <c r="F284" i="242" s="1"/>
  <c r="D178" i="242"/>
  <c r="D284" i="242" s="1"/>
  <c r="L177" i="242"/>
  <c r="AE283" i="242" s="1"/>
  <c r="K177" i="242"/>
  <c r="Z283" i="242" s="1"/>
  <c r="J177" i="242"/>
  <c r="X283" i="242" s="1"/>
  <c r="I177" i="242"/>
  <c r="S283" i="242" s="1"/>
  <c r="U283" i="242" s="1"/>
  <c r="H177" i="242"/>
  <c r="Q283" i="242" s="1"/>
  <c r="G177" i="242"/>
  <c r="L283" i="242" s="1"/>
  <c r="R283" i="242" s="1"/>
  <c r="F177" i="242"/>
  <c r="J283" i="242" s="1"/>
  <c r="E177" i="242"/>
  <c r="F283" i="242" s="1"/>
  <c r="D177" i="242"/>
  <c r="D283" i="242" s="1"/>
  <c r="L176" i="242"/>
  <c r="AE282" i="242" s="1"/>
  <c r="K176" i="242"/>
  <c r="Z282" i="242" s="1"/>
  <c r="J176" i="242"/>
  <c r="X282" i="242" s="1"/>
  <c r="I176" i="242"/>
  <c r="S282" i="242" s="1"/>
  <c r="H176" i="242"/>
  <c r="Q282" i="242" s="1"/>
  <c r="G176" i="242"/>
  <c r="L282" i="242" s="1"/>
  <c r="F176" i="242"/>
  <c r="J282" i="242" s="1"/>
  <c r="E176" i="242"/>
  <c r="F282" i="242" s="1"/>
  <c r="H282" i="242" s="1"/>
  <c r="D176" i="242"/>
  <c r="L175" i="242"/>
  <c r="AE281" i="242" s="1"/>
  <c r="K175" i="242"/>
  <c r="Z281" i="242" s="1"/>
  <c r="J175" i="242"/>
  <c r="X281" i="242" s="1"/>
  <c r="I175" i="242"/>
  <c r="S281" i="242" s="1"/>
  <c r="W281" i="242" s="1"/>
  <c r="H175" i="242"/>
  <c r="Q281" i="242" s="1"/>
  <c r="G175" i="242"/>
  <c r="L281" i="242" s="1"/>
  <c r="F175" i="242"/>
  <c r="J281" i="242" s="1"/>
  <c r="E175" i="242"/>
  <c r="F281" i="242" s="1"/>
  <c r="D175" i="242"/>
  <c r="D281" i="242" s="1"/>
  <c r="L174" i="242"/>
  <c r="AE280" i="242" s="1"/>
  <c r="K174" i="242"/>
  <c r="Z280" i="242" s="1"/>
  <c r="AC280" i="242" s="1"/>
  <c r="J174" i="242"/>
  <c r="X280" i="242" s="1"/>
  <c r="I174" i="242"/>
  <c r="S280" i="242" s="1"/>
  <c r="U280" i="242" s="1"/>
  <c r="H174" i="242"/>
  <c r="Q280" i="242" s="1"/>
  <c r="G174" i="242"/>
  <c r="L280" i="242" s="1"/>
  <c r="F174" i="242"/>
  <c r="J280" i="242" s="1"/>
  <c r="E174" i="242"/>
  <c r="F280" i="242" s="1"/>
  <c r="D174" i="242"/>
  <c r="D280" i="242" s="1"/>
  <c r="L173" i="242"/>
  <c r="AE279" i="242" s="1"/>
  <c r="K173" i="242"/>
  <c r="Z279" i="242" s="1"/>
  <c r="J173" i="242"/>
  <c r="X279" i="242" s="1"/>
  <c r="I173" i="242"/>
  <c r="S279" i="242" s="1"/>
  <c r="Y279" i="242" s="1"/>
  <c r="H173" i="242"/>
  <c r="Q279" i="242" s="1"/>
  <c r="G173" i="242"/>
  <c r="L279" i="242" s="1"/>
  <c r="F173" i="242"/>
  <c r="J279" i="242" s="1"/>
  <c r="E173" i="242"/>
  <c r="F279" i="242" s="1"/>
  <c r="D173" i="242"/>
  <c r="D279" i="242" s="1"/>
  <c r="L172" i="242"/>
  <c r="AE278" i="242" s="1"/>
  <c r="K172" i="242"/>
  <c r="Z278" i="242" s="1"/>
  <c r="J172" i="242"/>
  <c r="X278" i="242" s="1"/>
  <c r="I172" i="242"/>
  <c r="S278" i="242" s="1"/>
  <c r="W278" i="242" s="1"/>
  <c r="H172" i="242"/>
  <c r="Q278" i="242" s="1"/>
  <c r="G172" i="242"/>
  <c r="L278" i="242" s="1"/>
  <c r="O278" i="242" s="1"/>
  <c r="F172" i="242"/>
  <c r="J278" i="242" s="1"/>
  <c r="E172" i="242"/>
  <c r="F278" i="242" s="1"/>
  <c r="H278" i="242" s="1"/>
  <c r="D172" i="242"/>
  <c r="D278" i="242" s="1"/>
  <c r="L171" i="242"/>
  <c r="AE277" i="242" s="1"/>
  <c r="K171" i="242"/>
  <c r="Z277" i="242" s="1"/>
  <c r="AB277" i="242" s="1"/>
  <c r="J171" i="242"/>
  <c r="X277" i="242" s="1"/>
  <c r="I171" i="242"/>
  <c r="S277" i="242" s="1"/>
  <c r="T277" i="242" s="1"/>
  <c r="H171" i="242"/>
  <c r="Q277" i="242" s="1"/>
  <c r="G171" i="242"/>
  <c r="L277" i="242" s="1"/>
  <c r="F171" i="242"/>
  <c r="J277" i="242" s="1"/>
  <c r="E171" i="242"/>
  <c r="F277" i="242" s="1"/>
  <c r="D171" i="242"/>
  <c r="D277" i="242" s="1"/>
  <c r="L170" i="242"/>
  <c r="AE276" i="242" s="1"/>
  <c r="K170" i="242"/>
  <c r="Z276" i="242" s="1"/>
  <c r="AC276" i="242" s="1"/>
  <c r="J170" i="242"/>
  <c r="X276" i="242" s="1"/>
  <c r="I170" i="242"/>
  <c r="S276" i="242" s="1"/>
  <c r="H170" i="242"/>
  <c r="Q276" i="242" s="1"/>
  <c r="G170" i="242"/>
  <c r="L276" i="242" s="1"/>
  <c r="P276" i="242" s="1"/>
  <c r="F170" i="242"/>
  <c r="J276" i="242" s="1"/>
  <c r="E170" i="242"/>
  <c r="D170" i="242"/>
  <c r="D276" i="242" s="1"/>
  <c r="L169" i="242"/>
  <c r="AE275" i="242" s="1"/>
  <c r="K169" i="242"/>
  <c r="Z275" i="242" s="1"/>
  <c r="J169" i="242"/>
  <c r="X275" i="242" s="1"/>
  <c r="I169" i="242"/>
  <c r="S275" i="242" s="1"/>
  <c r="V275" i="242" s="1"/>
  <c r="H169" i="242"/>
  <c r="Q275" i="242" s="1"/>
  <c r="G169" i="242"/>
  <c r="L275" i="242" s="1"/>
  <c r="R275" i="242" s="1"/>
  <c r="F169" i="242"/>
  <c r="J275" i="242" s="1"/>
  <c r="E169" i="242"/>
  <c r="F275" i="242" s="1"/>
  <c r="D169" i="242"/>
  <c r="D275" i="242" s="1"/>
  <c r="L168" i="242"/>
  <c r="AE274" i="242" s="1"/>
  <c r="K168" i="242"/>
  <c r="Z274" i="242" s="1"/>
  <c r="J168" i="242"/>
  <c r="X274" i="242" s="1"/>
  <c r="I168" i="242"/>
  <c r="S274" i="242" s="1"/>
  <c r="W274" i="242" s="1"/>
  <c r="H168" i="242"/>
  <c r="Q274" i="242" s="1"/>
  <c r="G168" i="242"/>
  <c r="L274" i="242" s="1"/>
  <c r="F168" i="242"/>
  <c r="J274" i="242" s="1"/>
  <c r="E168" i="242"/>
  <c r="F274" i="242" s="1"/>
  <c r="H274" i="242" s="1"/>
  <c r="D168" i="242"/>
  <c r="D274" i="242" s="1"/>
  <c r="L167" i="242"/>
  <c r="AE273" i="242" s="1"/>
  <c r="K167" i="242"/>
  <c r="Z273" i="242" s="1"/>
  <c r="AB273" i="242" s="1"/>
  <c r="J167" i="242"/>
  <c r="X273" i="242" s="1"/>
  <c r="I167" i="242"/>
  <c r="S273" i="242" s="1"/>
  <c r="W273" i="242" s="1"/>
  <c r="H167" i="242"/>
  <c r="Q273" i="242" s="1"/>
  <c r="G167" i="242"/>
  <c r="L273" i="242" s="1"/>
  <c r="F167" i="242"/>
  <c r="J273" i="242" s="1"/>
  <c r="E167" i="242"/>
  <c r="F273" i="242" s="1"/>
  <c r="D167" i="242"/>
  <c r="D273" i="242" s="1"/>
  <c r="L166" i="242"/>
  <c r="AE272" i="242" s="1"/>
  <c r="K166" i="242"/>
  <c r="Z272" i="242" s="1"/>
  <c r="J166" i="242"/>
  <c r="X272" i="242" s="1"/>
  <c r="I166" i="242"/>
  <c r="S272" i="242" s="1"/>
  <c r="V272" i="242" s="1"/>
  <c r="H166" i="242"/>
  <c r="Q272" i="242" s="1"/>
  <c r="G166" i="242"/>
  <c r="L272" i="242" s="1"/>
  <c r="F166" i="242"/>
  <c r="J272" i="242" s="1"/>
  <c r="E166" i="242"/>
  <c r="D166" i="242"/>
  <c r="D272" i="242" s="1"/>
  <c r="L165" i="242"/>
  <c r="AE271" i="242" s="1"/>
  <c r="K165" i="242"/>
  <c r="Z271" i="242" s="1"/>
  <c r="J165" i="242"/>
  <c r="X271" i="242" s="1"/>
  <c r="I165" i="242"/>
  <c r="S271" i="242" s="1"/>
  <c r="W271" i="242" s="1"/>
  <c r="H165" i="242"/>
  <c r="Q271" i="242" s="1"/>
  <c r="G165" i="242"/>
  <c r="L271" i="242" s="1"/>
  <c r="F165" i="242"/>
  <c r="J271" i="242" s="1"/>
  <c r="E165" i="242"/>
  <c r="F271" i="242" s="1"/>
  <c r="D165" i="242"/>
  <c r="D271" i="242" s="1"/>
  <c r="L164" i="242"/>
  <c r="AE270" i="242" s="1"/>
  <c r="K164" i="242"/>
  <c r="Z270" i="242" s="1"/>
  <c r="J164" i="242"/>
  <c r="X270" i="242" s="1"/>
  <c r="I164" i="242"/>
  <c r="S270" i="242" s="1"/>
  <c r="H164" i="242"/>
  <c r="Q270" i="242" s="1"/>
  <c r="G164" i="242"/>
  <c r="L270" i="242" s="1"/>
  <c r="F164" i="242"/>
  <c r="J270" i="242" s="1"/>
  <c r="E164" i="242"/>
  <c r="F270" i="242" s="1"/>
  <c r="D164" i="242"/>
  <c r="D270" i="242" s="1"/>
  <c r="B164" i="242"/>
  <c r="B165" i="242" s="1"/>
  <c r="L163" i="242"/>
  <c r="AE269" i="242" s="1"/>
  <c r="K163" i="242"/>
  <c r="Z269" i="242" s="1"/>
  <c r="AC269" i="242" s="1"/>
  <c r="J163" i="242"/>
  <c r="X269" i="242" s="1"/>
  <c r="I163" i="242"/>
  <c r="S269" i="242" s="1"/>
  <c r="H163" i="242"/>
  <c r="Q269" i="242" s="1"/>
  <c r="G163" i="242"/>
  <c r="L269" i="242" s="1"/>
  <c r="F163" i="242"/>
  <c r="J269" i="242" s="1"/>
  <c r="E163" i="242"/>
  <c r="F269" i="242" s="1"/>
  <c r="D163" i="242"/>
  <c r="D269" i="242" s="1"/>
  <c r="D150" i="242" a="1"/>
  <c r="D150" i="242" s="1"/>
  <c r="M4" i="242"/>
  <c r="M5" i="242" s="1"/>
  <c r="M6" i="242" s="1"/>
  <c r="M7" i="242" s="1"/>
  <c r="M8" i="242" s="1"/>
  <c r="M9" i="242" s="1"/>
  <c r="M10" i="242" s="1"/>
  <c r="M11" i="242" s="1"/>
  <c r="M12" i="242" s="1"/>
  <c r="M13" i="242" s="1"/>
  <c r="M14" i="242" s="1"/>
  <c r="M15" i="242" s="1"/>
  <c r="M16" i="242" s="1"/>
  <c r="M17" i="242" s="1"/>
  <c r="M18" i="242" s="1"/>
  <c r="M19" i="242" s="1"/>
  <c r="M20" i="242" s="1"/>
  <c r="M21" i="242" s="1"/>
  <c r="M22" i="242" s="1"/>
  <c r="M23" i="242" s="1"/>
  <c r="M24" i="242" s="1"/>
  <c r="M25" i="242" s="1"/>
  <c r="M26" i="242" s="1"/>
  <c r="M27" i="242" s="1"/>
  <c r="M28" i="242" s="1"/>
  <c r="M29" i="242" s="1"/>
  <c r="M30" i="242" s="1"/>
  <c r="M31" i="242" s="1"/>
  <c r="M32" i="242" s="1"/>
  <c r="M33" i="242" s="1"/>
  <c r="M34" i="242" s="1"/>
  <c r="M35" i="242" s="1"/>
  <c r="M36" i="242" s="1"/>
  <c r="M37" i="242" s="1"/>
  <c r="M38" i="242" s="1"/>
  <c r="M39" i="242" s="1"/>
  <c r="M40" i="242" s="1"/>
  <c r="M41" i="242" s="1"/>
  <c r="M42" i="242" s="1"/>
  <c r="M43" i="242" s="1"/>
  <c r="M44" i="242" s="1"/>
  <c r="M45" i="242" s="1"/>
  <c r="M46" i="242" s="1"/>
  <c r="M47" i="242" s="1"/>
  <c r="M48" i="242" s="1"/>
  <c r="M49" i="242" s="1"/>
  <c r="M50" i="242" s="1"/>
  <c r="M51" i="242" s="1"/>
  <c r="M52" i="242" s="1"/>
  <c r="M53" i="242" s="1"/>
  <c r="M54" i="242" s="1"/>
  <c r="M55" i="242" s="1"/>
  <c r="M56" i="242" s="1"/>
  <c r="M57" i="242" s="1"/>
  <c r="M58" i="242" s="1"/>
  <c r="M59" i="242" s="1"/>
  <c r="M60" i="242" s="1"/>
  <c r="M61" i="242" s="1"/>
  <c r="M62" i="242" s="1"/>
  <c r="M63" i="242" s="1"/>
  <c r="M64" i="242" s="1"/>
  <c r="M65" i="242" s="1"/>
  <c r="M66" i="242" s="1"/>
  <c r="M67" i="242" s="1"/>
  <c r="M68" i="242" s="1"/>
  <c r="M69" i="242" s="1"/>
  <c r="M70" i="242" s="1"/>
  <c r="M71" i="242" s="1"/>
  <c r="M72" i="242" s="1"/>
  <c r="M73" i="242" s="1"/>
  <c r="M74" i="242" s="1"/>
  <c r="M75" i="242" s="1"/>
  <c r="M76" i="242" s="1"/>
  <c r="M77" i="242" s="1"/>
  <c r="M78" i="242" s="1"/>
  <c r="M79" i="242" s="1"/>
  <c r="M80" i="242" s="1"/>
  <c r="M81" i="242" s="1"/>
  <c r="M82" i="242" s="1"/>
  <c r="M83" i="242" s="1"/>
  <c r="M84" i="242" s="1"/>
  <c r="M85" i="242" s="1"/>
  <c r="M86" i="242" s="1"/>
  <c r="M87" i="242" s="1"/>
  <c r="M88" i="242" s="1"/>
  <c r="M89" i="242" s="1"/>
  <c r="M90" i="242" s="1"/>
  <c r="M91" i="242" s="1"/>
  <c r="M92" i="242" s="1"/>
  <c r="M93" i="242" s="1"/>
  <c r="M94" i="242" s="1"/>
  <c r="M95" i="242" s="1"/>
  <c r="M96" i="242" s="1"/>
  <c r="M97" i="242" s="1"/>
  <c r="M98" i="242" s="1"/>
  <c r="M99" i="242" s="1"/>
  <c r="M100" i="242" s="1"/>
  <c r="M101" i="242" s="1"/>
  <c r="M102" i="242" s="1"/>
  <c r="M103" i="242" s="1"/>
  <c r="B4" i="242"/>
  <c r="B5" i="242" s="1"/>
  <c r="B6" i="242" s="1"/>
  <c r="B7" i="242" s="1"/>
  <c r="B8" i="242" s="1"/>
  <c r="B9" i="242" s="1"/>
  <c r="B10" i="242" s="1"/>
  <c r="B11" i="242" s="1"/>
  <c r="B12" i="242" s="1"/>
  <c r="B13" i="242" s="1"/>
  <c r="B14" i="242" s="1"/>
  <c r="B15" i="242" s="1"/>
  <c r="B16" i="242" s="1"/>
  <c r="B17" i="242" s="1"/>
  <c r="B18" i="242" s="1"/>
  <c r="B19" i="242" s="1"/>
  <c r="B20" i="242" s="1"/>
  <c r="B21" i="242" s="1"/>
  <c r="B22" i="242" s="1"/>
  <c r="B23" i="242" s="1"/>
  <c r="B24" i="242" s="1"/>
  <c r="B25" i="242" s="1"/>
  <c r="B26" i="242" s="1"/>
  <c r="B27" i="242" s="1"/>
  <c r="B28" i="242" s="1"/>
  <c r="B29" i="242" s="1"/>
  <c r="B30" i="242" s="1"/>
  <c r="B31" i="242" s="1"/>
  <c r="B32" i="242" s="1"/>
  <c r="B33" i="242" s="1"/>
  <c r="B34" i="242" s="1"/>
  <c r="B35" i="242" s="1"/>
  <c r="B36" i="242" s="1"/>
  <c r="B37" i="242" s="1"/>
  <c r="B38" i="242" s="1"/>
  <c r="B39" i="242" s="1"/>
  <c r="B40" i="242" s="1"/>
  <c r="B41" i="242" s="1"/>
  <c r="B42" i="242" s="1"/>
  <c r="B43" i="242" s="1"/>
  <c r="B44" i="242" s="1"/>
  <c r="B45" i="242" s="1"/>
  <c r="B46" i="242" s="1"/>
  <c r="B47" i="242" s="1"/>
  <c r="B48" i="242" s="1"/>
  <c r="B49" i="242" s="1"/>
  <c r="B50" i="242" s="1"/>
  <c r="B51" i="242" s="1"/>
  <c r="B52" i="242" s="1"/>
  <c r="B53" i="242" s="1"/>
  <c r="B54" i="242" s="1"/>
  <c r="B55" i="242" s="1"/>
  <c r="B56" i="242" s="1"/>
  <c r="B57" i="242" s="1"/>
  <c r="B58" i="242" s="1"/>
  <c r="B59" i="242" s="1"/>
  <c r="B60" i="242" s="1"/>
  <c r="B61" i="242" s="1"/>
  <c r="B62" i="242" s="1"/>
  <c r="B63" i="242" s="1"/>
  <c r="B64" i="242" s="1"/>
  <c r="B65" i="242" s="1"/>
  <c r="B66" i="242" s="1"/>
  <c r="B67" i="242" s="1"/>
  <c r="B68" i="242" s="1"/>
  <c r="B69" i="242" s="1"/>
  <c r="B70" i="242" s="1"/>
  <c r="B71" i="242" s="1"/>
  <c r="B72" i="242" s="1"/>
  <c r="B73" i="242" s="1"/>
  <c r="B74" i="242" s="1"/>
  <c r="B75" i="242" s="1"/>
  <c r="B76" i="242" s="1"/>
  <c r="B77" i="242" s="1"/>
  <c r="B78" i="242" s="1"/>
  <c r="B79" i="242" s="1"/>
  <c r="B80" i="242" s="1"/>
  <c r="B81" i="242" s="1"/>
  <c r="B82" i="242" s="1"/>
  <c r="B83" i="242" s="1"/>
  <c r="B84" i="242" s="1"/>
  <c r="B85" i="242" s="1"/>
  <c r="B86" i="242" s="1"/>
  <c r="B87" i="242" s="1"/>
  <c r="B88" i="242" s="1"/>
  <c r="B89" i="242" s="1"/>
  <c r="B90" i="242" s="1"/>
  <c r="B91" i="242" s="1"/>
  <c r="B92" i="242" s="1"/>
  <c r="B93" i="242" s="1"/>
  <c r="B94" i="242" s="1"/>
  <c r="B95" i="242" s="1"/>
  <c r="B96" i="242" s="1"/>
  <c r="B97" i="242" s="1"/>
  <c r="B98" i="242" s="1"/>
  <c r="B99" i="242" s="1"/>
  <c r="B100" i="242" s="1"/>
  <c r="B101" i="242" s="1"/>
  <c r="B102" i="242" s="1"/>
  <c r="B103" i="242" s="1"/>
  <c r="S1" i="242"/>
  <c r="C650" i="242" s="1"/>
  <c r="R1" i="242"/>
  <c r="C672" i="242" s="1"/>
  <c r="E1" i="242"/>
  <c r="D149" i="242" s="1"/>
  <c r="B1" i="242" a="1"/>
  <c r="B1" i="242" s="1"/>
  <c r="B479" i="240"/>
  <c r="B480" i="240" s="1"/>
  <c r="A480" i="240" s="1"/>
  <c r="A478" i="240"/>
  <c r="L475" i="240"/>
  <c r="AE578" i="240" s="1"/>
  <c r="K475" i="240"/>
  <c r="Z578" i="240" s="1"/>
  <c r="J475" i="240"/>
  <c r="X578" i="240" s="1"/>
  <c r="I475" i="240"/>
  <c r="S578" i="240" s="1"/>
  <c r="H475" i="240"/>
  <c r="Q578" i="240" s="1"/>
  <c r="G475" i="240"/>
  <c r="L578" i="240" s="1"/>
  <c r="F475" i="240"/>
  <c r="J578" i="240" s="1"/>
  <c r="E475" i="240"/>
  <c r="F578" i="240" s="1"/>
  <c r="D475" i="240"/>
  <c r="D578" i="240" s="1"/>
  <c r="C578" i="240" s="1"/>
  <c r="L474" i="240"/>
  <c r="AE577" i="240" s="1"/>
  <c r="K474" i="240"/>
  <c r="Z577" i="240" s="1"/>
  <c r="J474" i="240"/>
  <c r="X577" i="240" s="1"/>
  <c r="I474" i="240"/>
  <c r="S577" i="240" s="1"/>
  <c r="H474" i="240"/>
  <c r="Q577" i="240" s="1"/>
  <c r="G474" i="240"/>
  <c r="L577" i="240" s="1"/>
  <c r="F474" i="240"/>
  <c r="J577" i="240" s="1"/>
  <c r="E474" i="240"/>
  <c r="F577" i="240" s="1"/>
  <c r="D474" i="240"/>
  <c r="L473" i="240"/>
  <c r="AE576" i="240" s="1"/>
  <c r="K473" i="240"/>
  <c r="Z576" i="240" s="1"/>
  <c r="J473" i="240"/>
  <c r="X576" i="240" s="1"/>
  <c r="I473" i="240"/>
  <c r="S576" i="240" s="1"/>
  <c r="H473" i="240"/>
  <c r="Q576" i="240" s="1"/>
  <c r="G473" i="240"/>
  <c r="L576" i="240" s="1"/>
  <c r="F473" i="240"/>
  <c r="J576" i="240" s="1"/>
  <c r="E473" i="240"/>
  <c r="F576" i="240" s="1"/>
  <c r="D473" i="240"/>
  <c r="D576" i="240" s="1"/>
  <c r="C576" i="240" s="1"/>
  <c r="L472" i="240"/>
  <c r="AE575" i="240" s="1"/>
  <c r="K472" i="240"/>
  <c r="Z575" i="240" s="1"/>
  <c r="J472" i="240"/>
  <c r="X575" i="240" s="1"/>
  <c r="I472" i="240"/>
  <c r="S575" i="240" s="1"/>
  <c r="H472" i="240"/>
  <c r="Q575" i="240" s="1"/>
  <c r="G472" i="240"/>
  <c r="L575" i="240" s="1"/>
  <c r="F472" i="240"/>
  <c r="J575" i="240" s="1"/>
  <c r="E472" i="240"/>
  <c r="F575" i="240" s="1"/>
  <c r="D472" i="240"/>
  <c r="D575" i="240" s="1"/>
  <c r="C575" i="240" s="1"/>
  <c r="L471" i="240"/>
  <c r="AE574" i="240" s="1"/>
  <c r="K471" i="240"/>
  <c r="Z574" i="240" s="1"/>
  <c r="J471" i="240"/>
  <c r="X574" i="240" s="1"/>
  <c r="I471" i="240"/>
  <c r="S574" i="240" s="1"/>
  <c r="H471" i="240"/>
  <c r="Q574" i="240" s="1"/>
  <c r="G471" i="240"/>
  <c r="L574" i="240" s="1"/>
  <c r="F471" i="240"/>
  <c r="J574" i="240" s="1"/>
  <c r="E471" i="240"/>
  <c r="D471" i="240"/>
  <c r="D574" i="240" s="1"/>
  <c r="C574" i="240" s="1"/>
  <c r="L470" i="240"/>
  <c r="AE573" i="240" s="1"/>
  <c r="K470" i="240"/>
  <c r="Z573" i="240" s="1"/>
  <c r="J470" i="240"/>
  <c r="X573" i="240" s="1"/>
  <c r="I470" i="240"/>
  <c r="S573" i="240" s="1"/>
  <c r="H470" i="240"/>
  <c r="Q573" i="240" s="1"/>
  <c r="G470" i="240"/>
  <c r="L573" i="240" s="1"/>
  <c r="F470" i="240"/>
  <c r="J573" i="240" s="1"/>
  <c r="E470" i="240"/>
  <c r="F573" i="240" s="1"/>
  <c r="D470" i="240"/>
  <c r="D573" i="240" s="1"/>
  <c r="C573" i="240" s="1"/>
  <c r="L469" i="240"/>
  <c r="AE572" i="240" s="1"/>
  <c r="K469" i="240"/>
  <c r="Z572" i="240" s="1"/>
  <c r="J469" i="240"/>
  <c r="X572" i="240" s="1"/>
  <c r="I469" i="240"/>
  <c r="S572" i="240" s="1"/>
  <c r="H469" i="240"/>
  <c r="Q572" i="240" s="1"/>
  <c r="G469" i="240"/>
  <c r="L572" i="240" s="1"/>
  <c r="F469" i="240"/>
  <c r="J572" i="240" s="1"/>
  <c r="E469" i="240"/>
  <c r="F572" i="240" s="1"/>
  <c r="D469" i="240"/>
  <c r="D572" i="240" s="1"/>
  <c r="C572" i="240" s="1"/>
  <c r="L468" i="240"/>
  <c r="AE571" i="240" s="1"/>
  <c r="K468" i="240"/>
  <c r="Z571" i="240" s="1"/>
  <c r="J468" i="240"/>
  <c r="X571" i="240" s="1"/>
  <c r="I468" i="240"/>
  <c r="S571" i="240" s="1"/>
  <c r="H468" i="240"/>
  <c r="Q571" i="240" s="1"/>
  <c r="G468" i="240"/>
  <c r="L571" i="240" s="1"/>
  <c r="F468" i="240"/>
  <c r="J571" i="240" s="1"/>
  <c r="E468" i="240"/>
  <c r="F571" i="240" s="1"/>
  <c r="D468" i="240"/>
  <c r="D571" i="240" s="1"/>
  <c r="C571" i="240" s="1"/>
  <c r="L467" i="240"/>
  <c r="AE570" i="240" s="1"/>
  <c r="K467" i="240"/>
  <c r="Z570" i="240" s="1"/>
  <c r="J467" i="240"/>
  <c r="X570" i="240" s="1"/>
  <c r="I467" i="240"/>
  <c r="S570" i="240" s="1"/>
  <c r="H467" i="240"/>
  <c r="Q570" i="240" s="1"/>
  <c r="G467" i="240"/>
  <c r="L570" i="240" s="1"/>
  <c r="F467" i="240"/>
  <c r="J570" i="240" s="1"/>
  <c r="E467" i="240"/>
  <c r="F570" i="240" s="1"/>
  <c r="D467" i="240"/>
  <c r="D570" i="240" s="1"/>
  <c r="C570" i="240" s="1"/>
  <c r="L466" i="240"/>
  <c r="AE569" i="240" s="1"/>
  <c r="K466" i="240"/>
  <c r="Z569" i="240" s="1"/>
  <c r="J466" i="240"/>
  <c r="X569" i="240" s="1"/>
  <c r="I466" i="240"/>
  <c r="S569" i="240" s="1"/>
  <c r="H466" i="240"/>
  <c r="Q569" i="240" s="1"/>
  <c r="G466" i="240"/>
  <c r="L569" i="240" s="1"/>
  <c r="F466" i="240"/>
  <c r="J569" i="240" s="1"/>
  <c r="E466" i="240"/>
  <c r="F569" i="240" s="1"/>
  <c r="D466" i="240"/>
  <c r="L465" i="240"/>
  <c r="AE568" i="240" s="1"/>
  <c r="K465" i="240"/>
  <c r="Z568" i="240" s="1"/>
  <c r="J465" i="240"/>
  <c r="X568" i="240" s="1"/>
  <c r="I465" i="240"/>
  <c r="S568" i="240" s="1"/>
  <c r="H465" i="240"/>
  <c r="Q568" i="240" s="1"/>
  <c r="G465" i="240"/>
  <c r="L568" i="240" s="1"/>
  <c r="F465" i="240"/>
  <c r="J568" i="240" s="1"/>
  <c r="E465" i="240"/>
  <c r="F568" i="240" s="1"/>
  <c r="D465" i="240"/>
  <c r="D568" i="240" s="1"/>
  <c r="C568" i="240" s="1"/>
  <c r="L464" i="240"/>
  <c r="AE567" i="240" s="1"/>
  <c r="K464" i="240"/>
  <c r="Z567" i="240" s="1"/>
  <c r="J464" i="240"/>
  <c r="X567" i="240" s="1"/>
  <c r="I464" i="240"/>
  <c r="S567" i="240" s="1"/>
  <c r="H464" i="240"/>
  <c r="Q567" i="240" s="1"/>
  <c r="G464" i="240"/>
  <c r="L567" i="240" s="1"/>
  <c r="F464" i="240"/>
  <c r="J567" i="240" s="1"/>
  <c r="E464" i="240"/>
  <c r="F567" i="240" s="1"/>
  <c r="D464" i="240"/>
  <c r="D567" i="240" s="1"/>
  <c r="C567" i="240" s="1"/>
  <c r="L463" i="240"/>
  <c r="AE566" i="240" s="1"/>
  <c r="K463" i="240"/>
  <c r="Z566" i="240" s="1"/>
  <c r="J463" i="240"/>
  <c r="X566" i="240" s="1"/>
  <c r="I463" i="240"/>
  <c r="S566" i="240" s="1"/>
  <c r="H463" i="240"/>
  <c r="Q566" i="240" s="1"/>
  <c r="G463" i="240"/>
  <c r="L566" i="240" s="1"/>
  <c r="F463" i="240"/>
  <c r="J566" i="240" s="1"/>
  <c r="E463" i="240"/>
  <c r="D463" i="240"/>
  <c r="D566" i="240" s="1"/>
  <c r="C566" i="240" s="1"/>
  <c r="L462" i="240"/>
  <c r="AE565" i="240" s="1"/>
  <c r="K462" i="240"/>
  <c r="Z565" i="240" s="1"/>
  <c r="J462" i="240"/>
  <c r="X565" i="240" s="1"/>
  <c r="I462" i="240"/>
  <c r="S565" i="240" s="1"/>
  <c r="H462" i="240"/>
  <c r="Q565" i="240" s="1"/>
  <c r="G462" i="240"/>
  <c r="L565" i="240" s="1"/>
  <c r="F462" i="240"/>
  <c r="J565" i="240" s="1"/>
  <c r="E462" i="240"/>
  <c r="F565" i="240" s="1"/>
  <c r="D462" i="240"/>
  <c r="D565" i="240" s="1"/>
  <c r="C565" i="240" s="1"/>
  <c r="L461" i="240"/>
  <c r="AE564" i="240" s="1"/>
  <c r="K461" i="240"/>
  <c r="Z564" i="240" s="1"/>
  <c r="J461" i="240"/>
  <c r="X564" i="240" s="1"/>
  <c r="I461" i="240"/>
  <c r="S564" i="240" s="1"/>
  <c r="H461" i="240"/>
  <c r="Q564" i="240" s="1"/>
  <c r="G461" i="240"/>
  <c r="L564" i="240" s="1"/>
  <c r="F461" i="240"/>
  <c r="J564" i="240" s="1"/>
  <c r="E461" i="240"/>
  <c r="F564" i="240" s="1"/>
  <c r="D461" i="240"/>
  <c r="D564" i="240" s="1"/>
  <c r="C564" i="240" s="1"/>
  <c r="L460" i="240"/>
  <c r="AE563" i="240" s="1"/>
  <c r="K460" i="240"/>
  <c r="Z563" i="240" s="1"/>
  <c r="J460" i="240"/>
  <c r="X563" i="240" s="1"/>
  <c r="I460" i="240"/>
  <c r="S563" i="240" s="1"/>
  <c r="H460" i="240"/>
  <c r="Q563" i="240" s="1"/>
  <c r="G460" i="240"/>
  <c r="L563" i="240" s="1"/>
  <c r="F460" i="240"/>
  <c r="J563" i="240" s="1"/>
  <c r="E460" i="240"/>
  <c r="F563" i="240" s="1"/>
  <c r="D460" i="240"/>
  <c r="D563" i="240" s="1"/>
  <c r="C563" i="240" s="1"/>
  <c r="L459" i="240"/>
  <c r="AE562" i="240" s="1"/>
  <c r="K459" i="240"/>
  <c r="Z562" i="240" s="1"/>
  <c r="J459" i="240"/>
  <c r="X562" i="240" s="1"/>
  <c r="I459" i="240"/>
  <c r="S562" i="240" s="1"/>
  <c r="H459" i="240"/>
  <c r="Q562" i="240" s="1"/>
  <c r="G459" i="240"/>
  <c r="L562" i="240" s="1"/>
  <c r="F459" i="240"/>
  <c r="J562" i="240" s="1"/>
  <c r="E459" i="240"/>
  <c r="F562" i="240" s="1"/>
  <c r="D459" i="240"/>
  <c r="D562" i="240" s="1"/>
  <c r="C562" i="240" s="1"/>
  <c r="L458" i="240"/>
  <c r="AE561" i="240" s="1"/>
  <c r="K458" i="240"/>
  <c r="Z561" i="240" s="1"/>
  <c r="J458" i="240"/>
  <c r="X561" i="240" s="1"/>
  <c r="I458" i="240"/>
  <c r="S561" i="240" s="1"/>
  <c r="H458" i="240"/>
  <c r="Q561" i="240" s="1"/>
  <c r="G458" i="240"/>
  <c r="L561" i="240" s="1"/>
  <c r="F458" i="240"/>
  <c r="J561" i="240" s="1"/>
  <c r="E458" i="240"/>
  <c r="F561" i="240" s="1"/>
  <c r="D458" i="240"/>
  <c r="L457" i="240"/>
  <c r="AE560" i="240" s="1"/>
  <c r="K457" i="240"/>
  <c r="Z560" i="240" s="1"/>
  <c r="J457" i="240"/>
  <c r="X560" i="240" s="1"/>
  <c r="I457" i="240"/>
  <c r="S560" i="240" s="1"/>
  <c r="H457" i="240"/>
  <c r="Q560" i="240" s="1"/>
  <c r="G457" i="240"/>
  <c r="L560" i="240" s="1"/>
  <c r="F457" i="240"/>
  <c r="J560" i="240" s="1"/>
  <c r="E457" i="240"/>
  <c r="F560" i="240" s="1"/>
  <c r="D457" i="240"/>
  <c r="D560" i="240" s="1"/>
  <c r="C560" i="240" s="1"/>
  <c r="L456" i="240"/>
  <c r="AE559" i="240" s="1"/>
  <c r="K456" i="240"/>
  <c r="Z559" i="240" s="1"/>
  <c r="J456" i="240"/>
  <c r="X559" i="240" s="1"/>
  <c r="I456" i="240"/>
  <c r="S559" i="240" s="1"/>
  <c r="H456" i="240"/>
  <c r="Q559" i="240" s="1"/>
  <c r="G456" i="240"/>
  <c r="L559" i="240" s="1"/>
  <c r="F456" i="240"/>
  <c r="J559" i="240" s="1"/>
  <c r="E456" i="240"/>
  <c r="D456" i="240"/>
  <c r="D559" i="240" s="1"/>
  <c r="C559" i="240" s="1"/>
  <c r="L455" i="240"/>
  <c r="AE558" i="240" s="1"/>
  <c r="K455" i="240"/>
  <c r="Z558" i="240" s="1"/>
  <c r="J455" i="240"/>
  <c r="X558" i="240" s="1"/>
  <c r="I455" i="240"/>
  <c r="S558" i="240" s="1"/>
  <c r="H455" i="240"/>
  <c r="Q558" i="240" s="1"/>
  <c r="G455" i="240"/>
  <c r="L558" i="240" s="1"/>
  <c r="F455" i="240"/>
  <c r="J558" i="240" s="1"/>
  <c r="E455" i="240"/>
  <c r="D455" i="240"/>
  <c r="D558" i="240" s="1"/>
  <c r="C558" i="240" s="1"/>
  <c r="L454" i="240"/>
  <c r="AE557" i="240" s="1"/>
  <c r="K454" i="240"/>
  <c r="Z557" i="240" s="1"/>
  <c r="J454" i="240"/>
  <c r="X557" i="240" s="1"/>
  <c r="I454" i="240"/>
  <c r="S557" i="240" s="1"/>
  <c r="H454" i="240"/>
  <c r="Q557" i="240" s="1"/>
  <c r="G454" i="240"/>
  <c r="L557" i="240" s="1"/>
  <c r="F454" i="240"/>
  <c r="J557" i="240" s="1"/>
  <c r="E454" i="240"/>
  <c r="F557" i="240" s="1"/>
  <c r="D454" i="240"/>
  <c r="D557" i="240" s="1"/>
  <c r="C557" i="240" s="1"/>
  <c r="L453" i="240"/>
  <c r="AE556" i="240" s="1"/>
  <c r="K453" i="240"/>
  <c r="Z556" i="240" s="1"/>
  <c r="J453" i="240"/>
  <c r="X556" i="240" s="1"/>
  <c r="I453" i="240"/>
  <c r="S556" i="240" s="1"/>
  <c r="H453" i="240"/>
  <c r="Q556" i="240" s="1"/>
  <c r="G453" i="240"/>
  <c r="L556" i="240" s="1"/>
  <c r="F453" i="240"/>
  <c r="J556" i="240" s="1"/>
  <c r="E453" i="240"/>
  <c r="F556" i="240" s="1"/>
  <c r="D453" i="240"/>
  <c r="D556" i="240" s="1"/>
  <c r="C556" i="240" s="1"/>
  <c r="L452" i="240"/>
  <c r="AE555" i="240" s="1"/>
  <c r="K452" i="240"/>
  <c r="Z555" i="240" s="1"/>
  <c r="J452" i="240"/>
  <c r="X555" i="240" s="1"/>
  <c r="I452" i="240"/>
  <c r="S555" i="240" s="1"/>
  <c r="H452" i="240"/>
  <c r="Q555" i="240" s="1"/>
  <c r="G452" i="240"/>
  <c r="L555" i="240" s="1"/>
  <c r="F452" i="240"/>
  <c r="J555" i="240" s="1"/>
  <c r="E452" i="240"/>
  <c r="F555" i="240" s="1"/>
  <c r="D452" i="240"/>
  <c r="D555" i="240" s="1"/>
  <c r="C555" i="240" s="1"/>
  <c r="L451" i="240"/>
  <c r="AE554" i="240" s="1"/>
  <c r="K451" i="240"/>
  <c r="Z554" i="240" s="1"/>
  <c r="J451" i="240"/>
  <c r="X554" i="240" s="1"/>
  <c r="I451" i="240"/>
  <c r="S554" i="240" s="1"/>
  <c r="H451" i="240"/>
  <c r="Q554" i="240" s="1"/>
  <c r="G451" i="240"/>
  <c r="L554" i="240" s="1"/>
  <c r="F451" i="240"/>
  <c r="J554" i="240" s="1"/>
  <c r="E451" i="240"/>
  <c r="F554" i="240" s="1"/>
  <c r="D451" i="240"/>
  <c r="D554" i="240" s="1"/>
  <c r="C554" i="240" s="1"/>
  <c r="L450" i="240"/>
  <c r="AE553" i="240" s="1"/>
  <c r="K450" i="240"/>
  <c r="Z553" i="240" s="1"/>
  <c r="J450" i="240"/>
  <c r="X553" i="240" s="1"/>
  <c r="I450" i="240"/>
  <c r="S553" i="240" s="1"/>
  <c r="H450" i="240"/>
  <c r="Q553" i="240" s="1"/>
  <c r="G450" i="240"/>
  <c r="L553" i="240" s="1"/>
  <c r="F450" i="240"/>
  <c r="J553" i="240" s="1"/>
  <c r="E450" i="240"/>
  <c r="F553" i="240" s="1"/>
  <c r="D450" i="240"/>
  <c r="L449" i="240"/>
  <c r="AE552" i="240" s="1"/>
  <c r="K449" i="240"/>
  <c r="Z552" i="240" s="1"/>
  <c r="J449" i="240"/>
  <c r="X552" i="240" s="1"/>
  <c r="I449" i="240"/>
  <c r="S552" i="240" s="1"/>
  <c r="H449" i="240"/>
  <c r="Q552" i="240" s="1"/>
  <c r="G449" i="240"/>
  <c r="L552" i="240" s="1"/>
  <c r="F449" i="240"/>
  <c r="J552" i="240" s="1"/>
  <c r="E449" i="240"/>
  <c r="F552" i="240" s="1"/>
  <c r="D449" i="240"/>
  <c r="D552" i="240" s="1"/>
  <c r="C552" i="240" s="1"/>
  <c r="L448" i="240"/>
  <c r="AE551" i="240" s="1"/>
  <c r="K448" i="240"/>
  <c r="Z551" i="240" s="1"/>
  <c r="J448" i="240"/>
  <c r="X551" i="240" s="1"/>
  <c r="I448" i="240"/>
  <c r="S551" i="240" s="1"/>
  <c r="H448" i="240"/>
  <c r="Q551" i="240" s="1"/>
  <c r="G448" i="240"/>
  <c r="L551" i="240" s="1"/>
  <c r="F448" i="240"/>
  <c r="J551" i="240" s="1"/>
  <c r="E448" i="240"/>
  <c r="F551" i="240" s="1"/>
  <c r="D448" i="240"/>
  <c r="D551" i="240" s="1"/>
  <c r="C551" i="240" s="1"/>
  <c r="L447" i="240"/>
  <c r="AE550" i="240" s="1"/>
  <c r="K447" i="240"/>
  <c r="Z550" i="240" s="1"/>
  <c r="J447" i="240"/>
  <c r="X550" i="240" s="1"/>
  <c r="I447" i="240"/>
  <c r="S550" i="240" s="1"/>
  <c r="H447" i="240"/>
  <c r="Q550" i="240" s="1"/>
  <c r="G447" i="240"/>
  <c r="L550" i="240" s="1"/>
  <c r="F447" i="240"/>
  <c r="J550" i="240" s="1"/>
  <c r="E447" i="240"/>
  <c r="D447" i="240"/>
  <c r="D550" i="240" s="1"/>
  <c r="C550" i="240" s="1"/>
  <c r="L446" i="240"/>
  <c r="AE549" i="240" s="1"/>
  <c r="K446" i="240"/>
  <c r="Z549" i="240" s="1"/>
  <c r="J446" i="240"/>
  <c r="X549" i="240" s="1"/>
  <c r="I446" i="240"/>
  <c r="S549" i="240" s="1"/>
  <c r="H446" i="240"/>
  <c r="Q549" i="240" s="1"/>
  <c r="G446" i="240"/>
  <c r="L549" i="240" s="1"/>
  <c r="F446" i="240"/>
  <c r="J549" i="240" s="1"/>
  <c r="E446" i="240"/>
  <c r="F549" i="240" s="1"/>
  <c r="D446" i="240"/>
  <c r="D549" i="240" s="1"/>
  <c r="C549" i="240" s="1"/>
  <c r="L445" i="240"/>
  <c r="AE548" i="240" s="1"/>
  <c r="K445" i="240"/>
  <c r="Z548" i="240" s="1"/>
  <c r="J445" i="240"/>
  <c r="X548" i="240" s="1"/>
  <c r="I445" i="240"/>
  <c r="S548" i="240" s="1"/>
  <c r="H445" i="240"/>
  <c r="Q548" i="240" s="1"/>
  <c r="G445" i="240"/>
  <c r="L548" i="240" s="1"/>
  <c r="F445" i="240"/>
  <c r="J548" i="240" s="1"/>
  <c r="E445" i="240"/>
  <c r="F548" i="240" s="1"/>
  <c r="D445" i="240"/>
  <c r="D548" i="240" s="1"/>
  <c r="C548" i="240" s="1"/>
  <c r="L444" i="240"/>
  <c r="AE547" i="240" s="1"/>
  <c r="K444" i="240"/>
  <c r="Z547" i="240" s="1"/>
  <c r="J444" i="240"/>
  <c r="X547" i="240" s="1"/>
  <c r="I444" i="240"/>
  <c r="S547" i="240" s="1"/>
  <c r="H444" i="240"/>
  <c r="Q547" i="240" s="1"/>
  <c r="G444" i="240"/>
  <c r="L547" i="240" s="1"/>
  <c r="F444" i="240"/>
  <c r="J547" i="240" s="1"/>
  <c r="E444" i="240"/>
  <c r="F547" i="240" s="1"/>
  <c r="D444" i="240"/>
  <c r="D547" i="240" s="1"/>
  <c r="C547" i="240" s="1"/>
  <c r="L443" i="240"/>
  <c r="AE546" i="240" s="1"/>
  <c r="K443" i="240"/>
  <c r="Z546" i="240" s="1"/>
  <c r="J443" i="240"/>
  <c r="X546" i="240" s="1"/>
  <c r="I443" i="240"/>
  <c r="S546" i="240" s="1"/>
  <c r="H443" i="240"/>
  <c r="Q546" i="240" s="1"/>
  <c r="G443" i="240"/>
  <c r="L546" i="240" s="1"/>
  <c r="F443" i="240"/>
  <c r="J546" i="240" s="1"/>
  <c r="E443" i="240"/>
  <c r="F546" i="240" s="1"/>
  <c r="D443" i="240"/>
  <c r="D546" i="240" s="1"/>
  <c r="C546" i="240" s="1"/>
  <c r="L442" i="240"/>
  <c r="AE545" i="240" s="1"/>
  <c r="K442" i="240"/>
  <c r="Z545" i="240" s="1"/>
  <c r="J442" i="240"/>
  <c r="X545" i="240" s="1"/>
  <c r="I442" i="240"/>
  <c r="S545" i="240" s="1"/>
  <c r="H442" i="240"/>
  <c r="Q545" i="240" s="1"/>
  <c r="G442" i="240"/>
  <c r="L545" i="240" s="1"/>
  <c r="F442" i="240"/>
  <c r="J545" i="240" s="1"/>
  <c r="E442" i="240"/>
  <c r="F545" i="240" s="1"/>
  <c r="D442" i="240"/>
  <c r="L441" i="240"/>
  <c r="AE544" i="240" s="1"/>
  <c r="K441" i="240"/>
  <c r="Z544" i="240" s="1"/>
  <c r="J441" i="240"/>
  <c r="X544" i="240" s="1"/>
  <c r="I441" i="240"/>
  <c r="S544" i="240" s="1"/>
  <c r="H441" i="240"/>
  <c r="Q544" i="240" s="1"/>
  <c r="G441" i="240"/>
  <c r="L544" i="240" s="1"/>
  <c r="F441" i="240"/>
  <c r="J544" i="240" s="1"/>
  <c r="E441" i="240"/>
  <c r="F544" i="240" s="1"/>
  <c r="D441" i="240"/>
  <c r="D544" i="240" s="1"/>
  <c r="C544" i="240" s="1"/>
  <c r="L440" i="240"/>
  <c r="AE543" i="240" s="1"/>
  <c r="K440" i="240"/>
  <c r="Z543" i="240" s="1"/>
  <c r="J440" i="240"/>
  <c r="X543" i="240" s="1"/>
  <c r="I440" i="240"/>
  <c r="S543" i="240" s="1"/>
  <c r="H440" i="240"/>
  <c r="Q543" i="240" s="1"/>
  <c r="G440" i="240"/>
  <c r="L543" i="240" s="1"/>
  <c r="F440" i="240"/>
  <c r="J543" i="240" s="1"/>
  <c r="E440" i="240"/>
  <c r="F543" i="240" s="1"/>
  <c r="D440" i="240"/>
  <c r="D543" i="240" s="1"/>
  <c r="C543" i="240" s="1"/>
  <c r="L439" i="240"/>
  <c r="AE542" i="240" s="1"/>
  <c r="K439" i="240"/>
  <c r="Z542" i="240" s="1"/>
  <c r="J439" i="240"/>
  <c r="X542" i="240" s="1"/>
  <c r="I439" i="240"/>
  <c r="S542" i="240" s="1"/>
  <c r="H439" i="240"/>
  <c r="Q542" i="240" s="1"/>
  <c r="G439" i="240"/>
  <c r="L542" i="240" s="1"/>
  <c r="F439" i="240"/>
  <c r="J542" i="240" s="1"/>
  <c r="E439" i="240"/>
  <c r="D439" i="240"/>
  <c r="D542" i="240" s="1"/>
  <c r="C542" i="240" s="1"/>
  <c r="L438" i="240"/>
  <c r="AE541" i="240" s="1"/>
  <c r="K438" i="240"/>
  <c r="Z541" i="240" s="1"/>
  <c r="J438" i="240"/>
  <c r="X541" i="240" s="1"/>
  <c r="I438" i="240"/>
  <c r="S541" i="240" s="1"/>
  <c r="H438" i="240"/>
  <c r="Q541" i="240" s="1"/>
  <c r="G438" i="240"/>
  <c r="L541" i="240" s="1"/>
  <c r="F438" i="240"/>
  <c r="J541" i="240" s="1"/>
  <c r="E438" i="240"/>
  <c r="F541" i="240" s="1"/>
  <c r="D438" i="240"/>
  <c r="D541" i="240" s="1"/>
  <c r="C541" i="240" s="1"/>
  <c r="L437" i="240"/>
  <c r="AE540" i="240" s="1"/>
  <c r="K437" i="240"/>
  <c r="Z540" i="240" s="1"/>
  <c r="J437" i="240"/>
  <c r="X540" i="240" s="1"/>
  <c r="I437" i="240"/>
  <c r="S540" i="240" s="1"/>
  <c r="H437" i="240"/>
  <c r="Q540" i="240" s="1"/>
  <c r="G437" i="240"/>
  <c r="L540" i="240" s="1"/>
  <c r="F437" i="240"/>
  <c r="J540" i="240" s="1"/>
  <c r="E437" i="240"/>
  <c r="D437" i="240"/>
  <c r="D540" i="240" s="1"/>
  <c r="C540" i="240" s="1"/>
  <c r="L436" i="240"/>
  <c r="AE539" i="240" s="1"/>
  <c r="K436" i="240"/>
  <c r="Z539" i="240" s="1"/>
  <c r="J436" i="240"/>
  <c r="X539" i="240" s="1"/>
  <c r="I436" i="240"/>
  <c r="S539" i="240" s="1"/>
  <c r="H436" i="240"/>
  <c r="Q539" i="240" s="1"/>
  <c r="G436" i="240"/>
  <c r="L539" i="240" s="1"/>
  <c r="F436" i="240"/>
  <c r="J539" i="240" s="1"/>
  <c r="E436" i="240"/>
  <c r="F539" i="240" s="1"/>
  <c r="D436" i="240"/>
  <c r="D539" i="240" s="1"/>
  <c r="C539" i="240" s="1"/>
  <c r="L435" i="240"/>
  <c r="AE538" i="240" s="1"/>
  <c r="K435" i="240"/>
  <c r="Z538" i="240" s="1"/>
  <c r="J435" i="240"/>
  <c r="X538" i="240" s="1"/>
  <c r="I435" i="240"/>
  <c r="S538" i="240" s="1"/>
  <c r="H435" i="240"/>
  <c r="Q538" i="240" s="1"/>
  <c r="G435" i="240"/>
  <c r="L538" i="240" s="1"/>
  <c r="F435" i="240"/>
  <c r="J538" i="240" s="1"/>
  <c r="E435" i="240"/>
  <c r="F538" i="240" s="1"/>
  <c r="D435" i="240"/>
  <c r="D538" i="240" s="1"/>
  <c r="C538" i="240" s="1"/>
  <c r="L434" i="240"/>
  <c r="AE537" i="240" s="1"/>
  <c r="K434" i="240"/>
  <c r="Z537" i="240" s="1"/>
  <c r="J434" i="240"/>
  <c r="X537" i="240" s="1"/>
  <c r="I434" i="240"/>
  <c r="S537" i="240" s="1"/>
  <c r="H434" i="240"/>
  <c r="Q537" i="240" s="1"/>
  <c r="G434" i="240"/>
  <c r="L537" i="240" s="1"/>
  <c r="F434" i="240"/>
  <c r="J537" i="240" s="1"/>
  <c r="E434" i="240"/>
  <c r="F537" i="240" s="1"/>
  <c r="D434" i="240"/>
  <c r="L433" i="240"/>
  <c r="AE536" i="240" s="1"/>
  <c r="K433" i="240"/>
  <c r="Z536" i="240" s="1"/>
  <c r="J433" i="240"/>
  <c r="X536" i="240" s="1"/>
  <c r="I433" i="240"/>
  <c r="S536" i="240" s="1"/>
  <c r="H433" i="240"/>
  <c r="Q536" i="240" s="1"/>
  <c r="G433" i="240"/>
  <c r="L536" i="240" s="1"/>
  <c r="F433" i="240"/>
  <c r="J536" i="240" s="1"/>
  <c r="E433" i="240"/>
  <c r="F536" i="240" s="1"/>
  <c r="D433" i="240"/>
  <c r="D536" i="240" s="1"/>
  <c r="C536" i="240" s="1"/>
  <c r="L432" i="240"/>
  <c r="AE535" i="240" s="1"/>
  <c r="K432" i="240"/>
  <c r="Z535" i="240" s="1"/>
  <c r="J432" i="240"/>
  <c r="X535" i="240" s="1"/>
  <c r="I432" i="240"/>
  <c r="S535" i="240" s="1"/>
  <c r="H432" i="240"/>
  <c r="Q535" i="240" s="1"/>
  <c r="G432" i="240"/>
  <c r="L535" i="240" s="1"/>
  <c r="F432" i="240"/>
  <c r="J535" i="240" s="1"/>
  <c r="E432" i="240"/>
  <c r="F535" i="240" s="1"/>
  <c r="D432" i="240"/>
  <c r="L431" i="240"/>
  <c r="AE534" i="240" s="1"/>
  <c r="K431" i="240"/>
  <c r="Z534" i="240" s="1"/>
  <c r="J431" i="240"/>
  <c r="X534" i="240" s="1"/>
  <c r="I431" i="240"/>
  <c r="S534" i="240" s="1"/>
  <c r="H431" i="240"/>
  <c r="Q534" i="240" s="1"/>
  <c r="G431" i="240"/>
  <c r="L534" i="240" s="1"/>
  <c r="F431" i="240"/>
  <c r="J534" i="240" s="1"/>
  <c r="E431" i="240"/>
  <c r="D431" i="240"/>
  <c r="D534" i="240" s="1"/>
  <c r="C534" i="240" s="1"/>
  <c r="L430" i="240"/>
  <c r="AE533" i="240" s="1"/>
  <c r="K430" i="240"/>
  <c r="Z533" i="240" s="1"/>
  <c r="J430" i="240"/>
  <c r="X533" i="240" s="1"/>
  <c r="I430" i="240"/>
  <c r="S533" i="240" s="1"/>
  <c r="H430" i="240"/>
  <c r="Q533" i="240" s="1"/>
  <c r="G430" i="240"/>
  <c r="L533" i="240" s="1"/>
  <c r="F430" i="240"/>
  <c r="J533" i="240" s="1"/>
  <c r="E430" i="240"/>
  <c r="F533" i="240" s="1"/>
  <c r="D430" i="240"/>
  <c r="D533" i="240" s="1"/>
  <c r="C533" i="240" s="1"/>
  <c r="L429" i="240"/>
  <c r="AE532" i="240" s="1"/>
  <c r="K429" i="240"/>
  <c r="Z532" i="240" s="1"/>
  <c r="J429" i="240"/>
  <c r="X532" i="240" s="1"/>
  <c r="I429" i="240"/>
  <c r="S532" i="240" s="1"/>
  <c r="H429" i="240"/>
  <c r="Q532" i="240" s="1"/>
  <c r="G429" i="240"/>
  <c r="L532" i="240" s="1"/>
  <c r="F429" i="240"/>
  <c r="J532" i="240" s="1"/>
  <c r="E429" i="240"/>
  <c r="F532" i="240" s="1"/>
  <c r="D429" i="240"/>
  <c r="D532" i="240" s="1"/>
  <c r="C532" i="240" s="1"/>
  <c r="L428" i="240"/>
  <c r="AE531" i="240" s="1"/>
  <c r="K428" i="240"/>
  <c r="Z531" i="240" s="1"/>
  <c r="J428" i="240"/>
  <c r="X531" i="240" s="1"/>
  <c r="I428" i="240"/>
  <c r="S531" i="240" s="1"/>
  <c r="H428" i="240"/>
  <c r="Q531" i="240" s="1"/>
  <c r="G428" i="240"/>
  <c r="L531" i="240" s="1"/>
  <c r="F428" i="240"/>
  <c r="J531" i="240" s="1"/>
  <c r="E428" i="240"/>
  <c r="F531" i="240" s="1"/>
  <c r="D428" i="240"/>
  <c r="D531" i="240" s="1"/>
  <c r="C531" i="240" s="1"/>
  <c r="L427" i="240"/>
  <c r="AE530" i="240" s="1"/>
  <c r="K427" i="240"/>
  <c r="Z530" i="240" s="1"/>
  <c r="J427" i="240"/>
  <c r="X530" i="240" s="1"/>
  <c r="I427" i="240"/>
  <c r="S530" i="240" s="1"/>
  <c r="H427" i="240"/>
  <c r="Q530" i="240" s="1"/>
  <c r="G427" i="240"/>
  <c r="L530" i="240" s="1"/>
  <c r="F427" i="240"/>
  <c r="J530" i="240" s="1"/>
  <c r="E427" i="240"/>
  <c r="F530" i="240" s="1"/>
  <c r="D427" i="240"/>
  <c r="D530" i="240" s="1"/>
  <c r="C530" i="240" s="1"/>
  <c r="L426" i="240"/>
  <c r="AE529" i="240" s="1"/>
  <c r="K426" i="240"/>
  <c r="Z529" i="240" s="1"/>
  <c r="J426" i="240"/>
  <c r="X529" i="240" s="1"/>
  <c r="I426" i="240"/>
  <c r="S529" i="240" s="1"/>
  <c r="H426" i="240"/>
  <c r="Q529" i="240" s="1"/>
  <c r="G426" i="240"/>
  <c r="L529" i="240" s="1"/>
  <c r="F426" i="240"/>
  <c r="J529" i="240" s="1"/>
  <c r="E426" i="240"/>
  <c r="F529" i="240" s="1"/>
  <c r="K529" i="240" s="1"/>
  <c r="D426" i="240"/>
  <c r="L425" i="240"/>
  <c r="AE528" i="240" s="1"/>
  <c r="K425" i="240"/>
  <c r="Z528" i="240" s="1"/>
  <c r="J425" i="240"/>
  <c r="X528" i="240" s="1"/>
  <c r="I425" i="240"/>
  <c r="S528" i="240" s="1"/>
  <c r="H425" i="240"/>
  <c r="Q528" i="240" s="1"/>
  <c r="G425" i="240"/>
  <c r="L528" i="240" s="1"/>
  <c r="F425" i="240"/>
  <c r="J528" i="240" s="1"/>
  <c r="E425" i="240"/>
  <c r="F528" i="240" s="1"/>
  <c r="D425" i="240"/>
  <c r="D528" i="240" s="1"/>
  <c r="C528" i="240" s="1"/>
  <c r="L424" i="240"/>
  <c r="AE527" i="240" s="1"/>
  <c r="K424" i="240"/>
  <c r="Z527" i="240" s="1"/>
  <c r="J424" i="240"/>
  <c r="X527" i="240" s="1"/>
  <c r="I424" i="240"/>
  <c r="S527" i="240" s="1"/>
  <c r="H424" i="240"/>
  <c r="Q527" i="240" s="1"/>
  <c r="G424" i="240"/>
  <c r="L527" i="240" s="1"/>
  <c r="F424" i="240"/>
  <c r="J527" i="240" s="1"/>
  <c r="E424" i="240"/>
  <c r="F527" i="240" s="1"/>
  <c r="D424" i="240"/>
  <c r="D527" i="240" s="1"/>
  <c r="C527" i="240" s="1"/>
  <c r="L423" i="240"/>
  <c r="AE526" i="240" s="1"/>
  <c r="K423" i="240"/>
  <c r="Z526" i="240" s="1"/>
  <c r="J423" i="240"/>
  <c r="X526" i="240" s="1"/>
  <c r="I423" i="240"/>
  <c r="S526" i="240" s="1"/>
  <c r="H423" i="240"/>
  <c r="Q526" i="240" s="1"/>
  <c r="G423" i="240"/>
  <c r="L526" i="240" s="1"/>
  <c r="F423" i="240"/>
  <c r="J526" i="240" s="1"/>
  <c r="E423" i="240"/>
  <c r="D423" i="240"/>
  <c r="D526" i="240" s="1"/>
  <c r="C526" i="240" s="1"/>
  <c r="L422" i="240"/>
  <c r="AE525" i="240" s="1"/>
  <c r="K422" i="240"/>
  <c r="Z525" i="240" s="1"/>
  <c r="J422" i="240"/>
  <c r="X525" i="240" s="1"/>
  <c r="I422" i="240"/>
  <c r="S525" i="240" s="1"/>
  <c r="H422" i="240"/>
  <c r="Q525" i="240" s="1"/>
  <c r="G422" i="240"/>
  <c r="L525" i="240" s="1"/>
  <c r="F422" i="240"/>
  <c r="J525" i="240" s="1"/>
  <c r="E422" i="240"/>
  <c r="F525" i="240" s="1"/>
  <c r="D422" i="240"/>
  <c r="D525" i="240" s="1"/>
  <c r="C525" i="240" s="1"/>
  <c r="L421" i="240"/>
  <c r="AE524" i="240" s="1"/>
  <c r="K421" i="240"/>
  <c r="Z524" i="240" s="1"/>
  <c r="J421" i="240"/>
  <c r="X524" i="240" s="1"/>
  <c r="I421" i="240"/>
  <c r="S524" i="240" s="1"/>
  <c r="H421" i="240"/>
  <c r="Q524" i="240" s="1"/>
  <c r="G421" i="240"/>
  <c r="L524" i="240" s="1"/>
  <c r="F421" i="240"/>
  <c r="J524" i="240" s="1"/>
  <c r="E421" i="240"/>
  <c r="F524" i="240" s="1"/>
  <c r="D421" i="240"/>
  <c r="D524" i="240" s="1"/>
  <c r="C524" i="240" s="1"/>
  <c r="L420" i="240"/>
  <c r="AE523" i="240" s="1"/>
  <c r="K420" i="240"/>
  <c r="Z523" i="240" s="1"/>
  <c r="J420" i="240"/>
  <c r="X523" i="240" s="1"/>
  <c r="I420" i="240"/>
  <c r="S523" i="240" s="1"/>
  <c r="H420" i="240"/>
  <c r="Q523" i="240" s="1"/>
  <c r="G420" i="240"/>
  <c r="L523" i="240" s="1"/>
  <c r="F420" i="240"/>
  <c r="J523" i="240" s="1"/>
  <c r="E420" i="240"/>
  <c r="D420" i="240"/>
  <c r="D523" i="240" s="1"/>
  <c r="C523" i="240" s="1"/>
  <c r="L419" i="240"/>
  <c r="AE522" i="240" s="1"/>
  <c r="K419" i="240"/>
  <c r="Z522" i="240" s="1"/>
  <c r="J419" i="240"/>
  <c r="X522" i="240" s="1"/>
  <c r="I419" i="240"/>
  <c r="S522" i="240" s="1"/>
  <c r="H419" i="240"/>
  <c r="Q522" i="240" s="1"/>
  <c r="G419" i="240"/>
  <c r="L522" i="240" s="1"/>
  <c r="F419" i="240"/>
  <c r="J522" i="240" s="1"/>
  <c r="E419" i="240"/>
  <c r="F522" i="240" s="1"/>
  <c r="D419" i="240"/>
  <c r="D522" i="240" s="1"/>
  <c r="C522" i="240" s="1"/>
  <c r="L418" i="240"/>
  <c r="AE521" i="240" s="1"/>
  <c r="K418" i="240"/>
  <c r="Z521" i="240" s="1"/>
  <c r="J418" i="240"/>
  <c r="X521" i="240" s="1"/>
  <c r="I418" i="240"/>
  <c r="S521" i="240" s="1"/>
  <c r="H418" i="240"/>
  <c r="Q521" i="240" s="1"/>
  <c r="G418" i="240"/>
  <c r="L521" i="240" s="1"/>
  <c r="F418" i="240"/>
  <c r="J521" i="240" s="1"/>
  <c r="E418" i="240"/>
  <c r="F521" i="240" s="1"/>
  <c r="D418" i="240"/>
  <c r="D521" i="240" s="1"/>
  <c r="C521" i="240" s="1"/>
  <c r="L417" i="240"/>
  <c r="AE520" i="240" s="1"/>
  <c r="K417" i="240"/>
  <c r="Z520" i="240" s="1"/>
  <c r="J417" i="240"/>
  <c r="X520" i="240" s="1"/>
  <c r="I417" i="240"/>
  <c r="S520" i="240" s="1"/>
  <c r="H417" i="240"/>
  <c r="Q520" i="240" s="1"/>
  <c r="G417" i="240"/>
  <c r="L520" i="240" s="1"/>
  <c r="F417" i="240"/>
  <c r="J520" i="240" s="1"/>
  <c r="E417" i="240"/>
  <c r="F520" i="240" s="1"/>
  <c r="D417" i="240"/>
  <c r="D520" i="240" s="1"/>
  <c r="C520" i="240" s="1"/>
  <c r="L416" i="240"/>
  <c r="AE519" i="240" s="1"/>
  <c r="K416" i="240"/>
  <c r="Z519" i="240" s="1"/>
  <c r="J416" i="240"/>
  <c r="X519" i="240" s="1"/>
  <c r="I416" i="240"/>
  <c r="S519" i="240" s="1"/>
  <c r="H416" i="240"/>
  <c r="Q519" i="240" s="1"/>
  <c r="G416" i="240"/>
  <c r="L519" i="240" s="1"/>
  <c r="O519" i="240" s="1"/>
  <c r="F416" i="240"/>
  <c r="J519" i="240" s="1"/>
  <c r="E416" i="240"/>
  <c r="F519" i="240" s="1"/>
  <c r="D416" i="240"/>
  <c r="D519" i="240" s="1"/>
  <c r="C519" i="240" s="1"/>
  <c r="L415" i="240"/>
  <c r="AE518" i="240" s="1"/>
  <c r="K415" i="240"/>
  <c r="Z518" i="240" s="1"/>
  <c r="J415" i="240"/>
  <c r="X518" i="240" s="1"/>
  <c r="I415" i="240"/>
  <c r="S518" i="240" s="1"/>
  <c r="H415" i="240"/>
  <c r="Q518" i="240" s="1"/>
  <c r="G415" i="240"/>
  <c r="L518" i="240" s="1"/>
  <c r="F415" i="240"/>
  <c r="J518" i="240" s="1"/>
  <c r="E415" i="240"/>
  <c r="D415" i="240"/>
  <c r="D518" i="240" s="1"/>
  <c r="C518" i="240" s="1"/>
  <c r="L414" i="240"/>
  <c r="AE517" i="240" s="1"/>
  <c r="K414" i="240"/>
  <c r="Z517" i="240" s="1"/>
  <c r="J414" i="240"/>
  <c r="X517" i="240" s="1"/>
  <c r="I414" i="240"/>
  <c r="S517" i="240" s="1"/>
  <c r="H414" i="240"/>
  <c r="Q517" i="240" s="1"/>
  <c r="G414" i="240"/>
  <c r="L517" i="240" s="1"/>
  <c r="F414" i="240"/>
  <c r="J517" i="240" s="1"/>
  <c r="E414" i="240"/>
  <c r="F517" i="240" s="1"/>
  <c r="K517" i="240" s="1"/>
  <c r="D414" i="240"/>
  <c r="D517" i="240" s="1"/>
  <c r="C517" i="240" s="1"/>
  <c r="L413" i="240"/>
  <c r="AE516" i="240" s="1"/>
  <c r="K413" i="240"/>
  <c r="Z516" i="240" s="1"/>
  <c r="J413" i="240"/>
  <c r="X516" i="240" s="1"/>
  <c r="I413" i="240"/>
  <c r="S516" i="240" s="1"/>
  <c r="H413" i="240"/>
  <c r="Q516" i="240" s="1"/>
  <c r="G413" i="240"/>
  <c r="L516" i="240" s="1"/>
  <c r="F413" i="240"/>
  <c r="J516" i="240" s="1"/>
  <c r="E413" i="240"/>
  <c r="F516" i="240" s="1"/>
  <c r="D413" i="240"/>
  <c r="D516" i="240" s="1"/>
  <c r="C516" i="240" s="1"/>
  <c r="L412" i="240"/>
  <c r="AE515" i="240" s="1"/>
  <c r="K412" i="240"/>
  <c r="Z515" i="240" s="1"/>
  <c r="J412" i="240"/>
  <c r="X515" i="240" s="1"/>
  <c r="I412" i="240"/>
  <c r="S515" i="240" s="1"/>
  <c r="H412" i="240"/>
  <c r="Q515" i="240" s="1"/>
  <c r="G412" i="240"/>
  <c r="L515" i="240" s="1"/>
  <c r="F412" i="240"/>
  <c r="J515" i="240" s="1"/>
  <c r="E412" i="240"/>
  <c r="F515" i="240" s="1"/>
  <c r="D412" i="240"/>
  <c r="D515" i="240" s="1"/>
  <c r="C515" i="240" s="1"/>
  <c r="L411" i="240"/>
  <c r="AE514" i="240" s="1"/>
  <c r="K411" i="240"/>
  <c r="Z514" i="240" s="1"/>
  <c r="J411" i="240"/>
  <c r="X514" i="240" s="1"/>
  <c r="I411" i="240"/>
  <c r="S514" i="240" s="1"/>
  <c r="H411" i="240"/>
  <c r="Q514" i="240" s="1"/>
  <c r="G411" i="240"/>
  <c r="L514" i="240" s="1"/>
  <c r="F411" i="240"/>
  <c r="J514" i="240" s="1"/>
  <c r="E411" i="240"/>
  <c r="F514" i="240" s="1"/>
  <c r="D411" i="240"/>
  <c r="D514" i="240" s="1"/>
  <c r="C514" i="240" s="1"/>
  <c r="L410" i="240"/>
  <c r="AE513" i="240" s="1"/>
  <c r="K410" i="240"/>
  <c r="Z513" i="240" s="1"/>
  <c r="J410" i="240"/>
  <c r="X513" i="240" s="1"/>
  <c r="I410" i="240"/>
  <c r="S513" i="240" s="1"/>
  <c r="H410" i="240"/>
  <c r="Q513" i="240" s="1"/>
  <c r="G410" i="240"/>
  <c r="L513" i="240" s="1"/>
  <c r="F410" i="240"/>
  <c r="J513" i="240" s="1"/>
  <c r="E410" i="240"/>
  <c r="F513" i="240" s="1"/>
  <c r="D410" i="240"/>
  <c r="D513" i="240" s="1"/>
  <c r="C513" i="240" s="1"/>
  <c r="L409" i="240"/>
  <c r="AE512" i="240" s="1"/>
  <c r="K409" i="240"/>
  <c r="Z512" i="240" s="1"/>
  <c r="J409" i="240"/>
  <c r="X512" i="240" s="1"/>
  <c r="I409" i="240"/>
  <c r="S512" i="240" s="1"/>
  <c r="H409" i="240"/>
  <c r="Q512" i="240" s="1"/>
  <c r="G409" i="240"/>
  <c r="L512" i="240" s="1"/>
  <c r="F409" i="240"/>
  <c r="J512" i="240" s="1"/>
  <c r="E409" i="240"/>
  <c r="F512" i="240" s="1"/>
  <c r="D409" i="240"/>
  <c r="D512" i="240" s="1"/>
  <c r="C512" i="240" s="1"/>
  <c r="L408" i="240"/>
  <c r="AE511" i="240" s="1"/>
  <c r="K408" i="240"/>
  <c r="Z511" i="240" s="1"/>
  <c r="J408" i="240"/>
  <c r="X511" i="240" s="1"/>
  <c r="I408" i="240"/>
  <c r="S511" i="240" s="1"/>
  <c r="H408" i="240"/>
  <c r="Q511" i="240" s="1"/>
  <c r="G408" i="240"/>
  <c r="L511" i="240" s="1"/>
  <c r="F408" i="240"/>
  <c r="J511" i="240" s="1"/>
  <c r="E408" i="240"/>
  <c r="D408" i="240"/>
  <c r="D511" i="240" s="1"/>
  <c r="C511" i="240" s="1"/>
  <c r="L407" i="240"/>
  <c r="AE510" i="240" s="1"/>
  <c r="K407" i="240"/>
  <c r="Z510" i="240" s="1"/>
  <c r="J407" i="240"/>
  <c r="X510" i="240" s="1"/>
  <c r="I407" i="240"/>
  <c r="S510" i="240" s="1"/>
  <c r="T510" i="240" s="1"/>
  <c r="H407" i="240"/>
  <c r="Q510" i="240" s="1"/>
  <c r="G407" i="240"/>
  <c r="L510" i="240" s="1"/>
  <c r="F407" i="240"/>
  <c r="J510" i="240" s="1"/>
  <c r="E407" i="240"/>
  <c r="D407" i="240"/>
  <c r="D510" i="240" s="1"/>
  <c r="C510" i="240" s="1"/>
  <c r="L406" i="240"/>
  <c r="AE509" i="240" s="1"/>
  <c r="K406" i="240"/>
  <c r="Z509" i="240" s="1"/>
  <c r="J406" i="240"/>
  <c r="X509" i="240" s="1"/>
  <c r="I406" i="240"/>
  <c r="S509" i="240" s="1"/>
  <c r="H406" i="240"/>
  <c r="Q509" i="240" s="1"/>
  <c r="G406" i="240"/>
  <c r="L509" i="240" s="1"/>
  <c r="F406" i="240"/>
  <c r="J509" i="240" s="1"/>
  <c r="E406" i="240"/>
  <c r="F509" i="240" s="1"/>
  <c r="D406" i="240"/>
  <c r="D509" i="240" s="1"/>
  <c r="C509" i="240" s="1"/>
  <c r="L405" i="240"/>
  <c r="AE508" i="240" s="1"/>
  <c r="K405" i="240"/>
  <c r="Z508" i="240" s="1"/>
  <c r="J405" i="240"/>
  <c r="X508" i="240" s="1"/>
  <c r="I405" i="240"/>
  <c r="S508" i="240" s="1"/>
  <c r="H405" i="240"/>
  <c r="Q508" i="240" s="1"/>
  <c r="G405" i="240"/>
  <c r="L508" i="240" s="1"/>
  <c r="M508" i="240" s="1"/>
  <c r="F405" i="240"/>
  <c r="J508" i="240" s="1"/>
  <c r="E405" i="240"/>
  <c r="F508" i="240" s="1"/>
  <c r="D405" i="240"/>
  <c r="D508" i="240" s="1"/>
  <c r="C508" i="240" s="1"/>
  <c r="L404" i="240"/>
  <c r="AE507" i="240" s="1"/>
  <c r="K404" i="240"/>
  <c r="Z507" i="240" s="1"/>
  <c r="J404" i="240"/>
  <c r="X507" i="240" s="1"/>
  <c r="I404" i="240"/>
  <c r="S507" i="240" s="1"/>
  <c r="H404" i="240"/>
  <c r="Q507" i="240" s="1"/>
  <c r="G404" i="240"/>
  <c r="L507" i="240" s="1"/>
  <c r="F404" i="240"/>
  <c r="J507" i="240" s="1"/>
  <c r="E404" i="240"/>
  <c r="F507" i="240" s="1"/>
  <c r="H507" i="240" s="1"/>
  <c r="D404" i="240"/>
  <c r="D507" i="240" s="1"/>
  <c r="C507" i="240" s="1"/>
  <c r="L403" i="240"/>
  <c r="AE506" i="240" s="1"/>
  <c r="K403" i="240"/>
  <c r="Z506" i="240" s="1"/>
  <c r="J403" i="240"/>
  <c r="X506" i="240" s="1"/>
  <c r="I403" i="240"/>
  <c r="S506" i="240" s="1"/>
  <c r="H403" i="240"/>
  <c r="Q506" i="240" s="1"/>
  <c r="G403" i="240"/>
  <c r="L506" i="240" s="1"/>
  <c r="F403" i="240"/>
  <c r="J506" i="240" s="1"/>
  <c r="E403" i="240"/>
  <c r="F506" i="240" s="1"/>
  <c r="D403" i="240"/>
  <c r="D506" i="240" s="1"/>
  <c r="C506" i="240" s="1"/>
  <c r="L402" i="240"/>
  <c r="AE505" i="240" s="1"/>
  <c r="K402" i="240"/>
  <c r="Z505" i="240" s="1"/>
  <c r="J402" i="240"/>
  <c r="X505" i="240" s="1"/>
  <c r="I402" i="240"/>
  <c r="S505" i="240" s="1"/>
  <c r="U505" i="240" s="1"/>
  <c r="H402" i="240"/>
  <c r="Q505" i="240" s="1"/>
  <c r="G402" i="240"/>
  <c r="L505" i="240" s="1"/>
  <c r="F402" i="240"/>
  <c r="J505" i="240" s="1"/>
  <c r="E402" i="240"/>
  <c r="F505" i="240" s="1"/>
  <c r="D402" i="240"/>
  <c r="L401" i="240"/>
  <c r="AE504" i="240" s="1"/>
  <c r="K401" i="240"/>
  <c r="Z504" i="240" s="1"/>
  <c r="J401" i="240"/>
  <c r="X504" i="240" s="1"/>
  <c r="I401" i="240"/>
  <c r="S504" i="240" s="1"/>
  <c r="H401" i="240"/>
  <c r="Q504" i="240" s="1"/>
  <c r="G401" i="240"/>
  <c r="L504" i="240" s="1"/>
  <c r="F401" i="240"/>
  <c r="J504" i="240" s="1"/>
  <c r="E401" i="240"/>
  <c r="F504" i="240" s="1"/>
  <c r="D401" i="240"/>
  <c r="D504" i="240" s="1"/>
  <c r="C504" i="240" s="1"/>
  <c r="L400" i="240"/>
  <c r="AE503" i="240" s="1"/>
  <c r="K400" i="240"/>
  <c r="Z503" i="240" s="1"/>
  <c r="J400" i="240"/>
  <c r="X503" i="240" s="1"/>
  <c r="I400" i="240"/>
  <c r="S503" i="240" s="1"/>
  <c r="H400" i="240"/>
  <c r="Q503" i="240" s="1"/>
  <c r="G400" i="240"/>
  <c r="L503" i="240" s="1"/>
  <c r="F400" i="240"/>
  <c r="J503" i="240" s="1"/>
  <c r="E400" i="240"/>
  <c r="F503" i="240" s="1"/>
  <c r="D400" i="240"/>
  <c r="D503" i="240" s="1"/>
  <c r="C503" i="240" s="1"/>
  <c r="L399" i="240"/>
  <c r="AE502" i="240" s="1"/>
  <c r="K399" i="240"/>
  <c r="Z502" i="240" s="1"/>
  <c r="AC502" i="240" s="1"/>
  <c r="J399" i="240"/>
  <c r="X502" i="240" s="1"/>
  <c r="I399" i="240"/>
  <c r="S502" i="240" s="1"/>
  <c r="U502" i="240" s="1"/>
  <c r="H399" i="240"/>
  <c r="Q502" i="240" s="1"/>
  <c r="G399" i="240"/>
  <c r="L502" i="240" s="1"/>
  <c r="M502" i="240" s="1"/>
  <c r="F399" i="240"/>
  <c r="J502" i="240" s="1"/>
  <c r="E399" i="240"/>
  <c r="D399" i="240"/>
  <c r="D502" i="240" s="1"/>
  <c r="C502" i="240" s="1"/>
  <c r="L398" i="240"/>
  <c r="AE501" i="240" s="1"/>
  <c r="K398" i="240"/>
  <c r="Z501" i="240" s="1"/>
  <c r="J398" i="240"/>
  <c r="X501" i="240" s="1"/>
  <c r="I398" i="240"/>
  <c r="S501" i="240" s="1"/>
  <c r="H398" i="240"/>
  <c r="Q501" i="240" s="1"/>
  <c r="G398" i="240"/>
  <c r="L501" i="240" s="1"/>
  <c r="F398" i="240"/>
  <c r="J501" i="240" s="1"/>
  <c r="E398" i="240"/>
  <c r="F501" i="240" s="1"/>
  <c r="K501" i="240" s="1"/>
  <c r="D398" i="240"/>
  <c r="D501" i="240" s="1"/>
  <c r="C501" i="240" s="1"/>
  <c r="L397" i="240"/>
  <c r="AE500" i="240" s="1"/>
  <c r="K397" i="240"/>
  <c r="Z500" i="240" s="1"/>
  <c r="J397" i="240"/>
  <c r="X500" i="240" s="1"/>
  <c r="I397" i="240"/>
  <c r="S500" i="240" s="1"/>
  <c r="W500" i="240" s="1"/>
  <c r="H397" i="240"/>
  <c r="Q500" i="240" s="1"/>
  <c r="G397" i="240"/>
  <c r="L500" i="240" s="1"/>
  <c r="O500" i="240" s="1"/>
  <c r="F397" i="240"/>
  <c r="J500" i="240" s="1"/>
  <c r="E397" i="240"/>
  <c r="F500" i="240" s="1"/>
  <c r="D397" i="240"/>
  <c r="L396" i="240"/>
  <c r="AE499" i="240" s="1"/>
  <c r="K396" i="240"/>
  <c r="Z499" i="240" s="1"/>
  <c r="J396" i="240"/>
  <c r="X499" i="240" s="1"/>
  <c r="I396" i="240"/>
  <c r="S499" i="240" s="1"/>
  <c r="H396" i="240"/>
  <c r="Q499" i="240" s="1"/>
  <c r="G396" i="240"/>
  <c r="L499" i="240" s="1"/>
  <c r="F396" i="240"/>
  <c r="J499" i="240" s="1"/>
  <c r="E396" i="240"/>
  <c r="F499" i="240" s="1"/>
  <c r="H499" i="240" s="1"/>
  <c r="D396" i="240"/>
  <c r="D499" i="240" s="1"/>
  <c r="C499" i="240" s="1"/>
  <c r="L395" i="240"/>
  <c r="AE498" i="240" s="1"/>
  <c r="K395" i="240"/>
  <c r="Z498" i="240" s="1"/>
  <c r="AF498" i="240" s="1"/>
  <c r="J395" i="240"/>
  <c r="X498" i="240" s="1"/>
  <c r="I395" i="240"/>
  <c r="S498" i="240" s="1"/>
  <c r="H395" i="240"/>
  <c r="Q498" i="240" s="1"/>
  <c r="G395" i="240"/>
  <c r="L498" i="240" s="1"/>
  <c r="P498" i="240" s="1"/>
  <c r="F395" i="240"/>
  <c r="J498" i="240" s="1"/>
  <c r="E395" i="240"/>
  <c r="D395" i="240"/>
  <c r="D498" i="240" s="1"/>
  <c r="C498" i="240" s="1"/>
  <c r="L394" i="240"/>
  <c r="AE497" i="240" s="1"/>
  <c r="K394" i="240"/>
  <c r="Z497" i="240" s="1"/>
  <c r="AD497" i="240" s="1"/>
  <c r="J394" i="240"/>
  <c r="X497" i="240" s="1"/>
  <c r="I394" i="240"/>
  <c r="S497" i="240" s="1"/>
  <c r="H394" i="240"/>
  <c r="Q497" i="240" s="1"/>
  <c r="G394" i="240"/>
  <c r="L497" i="240" s="1"/>
  <c r="F394" i="240"/>
  <c r="J497" i="240" s="1"/>
  <c r="E394" i="240"/>
  <c r="F497" i="240" s="1"/>
  <c r="D394" i="240"/>
  <c r="L393" i="240"/>
  <c r="AE496" i="240" s="1"/>
  <c r="K393" i="240"/>
  <c r="Z496" i="240" s="1"/>
  <c r="J393" i="240"/>
  <c r="X496" i="240" s="1"/>
  <c r="I393" i="240"/>
  <c r="S496" i="240" s="1"/>
  <c r="H393" i="240"/>
  <c r="Q496" i="240" s="1"/>
  <c r="G393" i="240"/>
  <c r="L496" i="240" s="1"/>
  <c r="F393" i="240"/>
  <c r="J496" i="240" s="1"/>
  <c r="E393" i="240"/>
  <c r="F496" i="240" s="1"/>
  <c r="H496" i="240" s="1"/>
  <c r="D393" i="240"/>
  <c r="D496" i="240" s="1"/>
  <c r="C496" i="240" s="1"/>
  <c r="L392" i="240"/>
  <c r="AE495" i="240" s="1"/>
  <c r="K392" i="240"/>
  <c r="Z495" i="240" s="1"/>
  <c r="J392" i="240"/>
  <c r="X495" i="240" s="1"/>
  <c r="I392" i="240"/>
  <c r="S495" i="240" s="1"/>
  <c r="H392" i="240"/>
  <c r="Q495" i="240" s="1"/>
  <c r="G392" i="240"/>
  <c r="L495" i="240" s="1"/>
  <c r="F392" i="240"/>
  <c r="J495" i="240" s="1"/>
  <c r="E392" i="240"/>
  <c r="F495" i="240" s="1"/>
  <c r="D392" i="240"/>
  <c r="D495" i="240" s="1"/>
  <c r="C495" i="240" s="1"/>
  <c r="L391" i="240"/>
  <c r="AE494" i="240" s="1"/>
  <c r="K391" i="240"/>
  <c r="Z494" i="240" s="1"/>
  <c r="AC494" i="240" s="1"/>
  <c r="J391" i="240"/>
  <c r="X494" i="240" s="1"/>
  <c r="I391" i="240"/>
  <c r="S494" i="240" s="1"/>
  <c r="H391" i="240"/>
  <c r="Q494" i="240" s="1"/>
  <c r="G391" i="240"/>
  <c r="L494" i="240" s="1"/>
  <c r="F391" i="240"/>
  <c r="J494" i="240" s="1"/>
  <c r="E391" i="240"/>
  <c r="D391" i="240"/>
  <c r="D494" i="240" s="1"/>
  <c r="C494" i="240" s="1"/>
  <c r="L390" i="240"/>
  <c r="AE493" i="240" s="1"/>
  <c r="K390" i="240"/>
  <c r="Z493" i="240" s="1"/>
  <c r="J390" i="240"/>
  <c r="X493" i="240" s="1"/>
  <c r="I390" i="240"/>
  <c r="S493" i="240" s="1"/>
  <c r="H390" i="240"/>
  <c r="Q493" i="240" s="1"/>
  <c r="G390" i="240"/>
  <c r="L493" i="240" s="1"/>
  <c r="R493" i="240" s="1"/>
  <c r="F390" i="240"/>
  <c r="J493" i="240" s="1"/>
  <c r="E390" i="240"/>
  <c r="F493" i="240" s="1"/>
  <c r="K493" i="240" s="1"/>
  <c r="D390" i="240"/>
  <c r="D493" i="240" s="1"/>
  <c r="C493" i="240" s="1"/>
  <c r="L389" i="240"/>
  <c r="AE492" i="240" s="1"/>
  <c r="K389" i="240"/>
  <c r="Z492" i="240" s="1"/>
  <c r="J389" i="240"/>
  <c r="X492" i="240" s="1"/>
  <c r="I389" i="240"/>
  <c r="S492" i="240" s="1"/>
  <c r="W492" i="240" s="1"/>
  <c r="H389" i="240"/>
  <c r="Q492" i="240" s="1"/>
  <c r="G389" i="240"/>
  <c r="L492" i="240" s="1"/>
  <c r="N492" i="240" s="1"/>
  <c r="F389" i="240"/>
  <c r="J492" i="240" s="1"/>
  <c r="E389" i="240"/>
  <c r="F492" i="240" s="1"/>
  <c r="D389" i="240"/>
  <c r="D492" i="240" s="1"/>
  <c r="C492" i="240" s="1"/>
  <c r="L388" i="240"/>
  <c r="AE491" i="240" s="1"/>
  <c r="K388" i="240"/>
  <c r="Z491" i="240" s="1"/>
  <c r="AB491" i="240" s="1"/>
  <c r="J388" i="240"/>
  <c r="X491" i="240" s="1"/>
  <c r="I388" i="240"/>
  <c r="S491" i="240" s="1"/>
  <c r="H388" i="240"/>
  <c r="Q491" i="240" s="1"/>
  <c r="G388" i="240"/>
  <c r="L491" i="240" s="1"/>
  <c r="F388" i="240"/>
  <c r="J491" i="240" s="1"/>
  <c r="E388" i="240"/>
  <c r="F491" i="240" s="1"/>
  <c r="H491" i="240" s="1"/>
  <c r="D388" i="240"/>
  <c r="D491" i="240" s="1"/>
  <c r="C491" i="240" s="1"/>
  <c r="L387" i="240"/>
  <c r="AE490" i="240" s="1"/>
  <c r="K387" i="240"/>
  <c r="Z490" i="240" s="1"/>
  <c r="J387" i="240"/>
  <c r="X490" i="240" s="1"/>
  <c r="I387" i="240"/>
  <c r="S490" i="240" s="1"/>
  <c r="H387" i="240"/>
  <c r="Q490" i="240" s="1"/>
  <c r="G387" i="240"/>
  <c r="L490" i="240" s="1"/>
  <c r="P490" i="240" s="1"/>
  <c r="F387" i="240"/>
  <c r="J490" i="240" s="1"/>
  <c r="E387" i="240"/>
  <c r="D387" i="240"/>
  <c r="D490" i="240" s="1"/>
  <c r="C490" i="240" s="1"/>
  <c r="L386" i="240"/>
  <c r="AE489" i="240" s="1"/>
  <c r="K386" i="240"/>
  <c r="Z489" i="240" s="1"/>
  <c r="J386" i="240"/>
  <c r="X489" i="240" s="1"/>
  <c r="I386" i="240"/>
  <c r="S489" i="240" s="1"/>
  <c r="V489" i="240" s="1"/>
  <c r="H386" i="240"/>
  <c r="Q489" i="240" s="1"/>
  <c r="G386" i="240"/>
  <c r="L489" i="240" s="1"/>
  <c r="N489" i="240" s="1"/>
  <c r="F386" i="240"/>
  <c r="J489" i="240" s="1"/>
  <c r="E386" i="240"/>
  <c r="F489" i="240" s="1"/>
  <c r="D386" i="240"/>
  <c r="L385" i="240"/>
  <c r="AE488" i="240" s="1"/>
  <c r="K385" i="240"/>
  <c r="Z488" i="240" s="1"/>
  <c r="J385" i="240"/>
  <c r="X488" i="240" s="1"/>
  <c r="I385" i="240"/>
  <c r="S488" i="240" s="1"/>
  <c r="H385" i="240"/>
  <c r="Q488" i="240" s="1"/>
  <c r="G385" i="240"/>
  <c r="L488" i="240" s="1"/>
  <c r="N488" i="240" s="1"/>
  <c r="F385" i="240"/>
  <c r="J488" i="240" s="1"/>
  <c r="E385" i="240"/>
  <c r="F488" i="240" s="1"/>
  <c r="H488" i="240" s="1"/>
  <c r="D385" i="240"/>
  <c r="D488" i="240" s="1"/>
  <c r="C488" i="240" s="1"/>
  <c r="L384" i="240"/>
  <c r="AE487" i="240" s="1"/>
  <c r="K384" i="240"/>
  <c r="Z487" i="240" s="1"/>
  <c r="J384" i="240"/>
  <c r="X487" i="240" s="1"/>
  <c r="I384" i="240"/>
  <c r="S487" i="240" s="1"/>
  <c r="H384" i="240"/>
  <c r="Q487" i="240" s="1"/>
  <c r="G384" i="240"/>
  <c r="L487" i="240" s="1"/>
  <c r="F384" i="240"/>
  <c r="J487" i="240" s="1"/>
  <c r="E384" i="240"/>
  <c r="F487" i="240" s="1"/>
  <c r="D384" i="240"/>
  <c r="D487" i="240" s="1"/>
  <c r="C487" i="240" s="1"/>
  <c r="L383" i="240"/>
  <c r="AE486" i="240" s="1"/>
  <c r="K383" i="240"/>
  <c r="Z486" i="240" s="1"/>
  <c r="AF486" i="240" s="1"/>
  <c r="J383" i="240"/>
  <c r="X486" i="240" s="1"/>
  <c r="I383" i="240"/>
  <c r="S486" i="240" s="1"/>
  <c r="H383" i="240"/>
  <c r="Q486" i="240" s="1"/>
  <c r="G383" i="240"/>
  <c r="L486" i="240" s="1"/>
  <c r="F383" i="240"/>
  <c r="J486" i="240" s="1"/>
  <c r="E383" i="240"/>
  <c r="F486" i="240" s="1"/>
  <c r="D383" i="240"/>
  <c r="D486" i="240" s="1"/>
  <c r="C486" i="240" s="1"/>
  <c r="L382" i="240"/>
  <c r="AE485" i="240" s="1"/>
  <c r="K382" i="240"/>
  <c r="Z485" i="240" s="1"/>
  <c r="J382" i="240"/>
  <c r="X485" i="240" s="1"/>
  <c r="I382" i="240"/>
  <c r="S485" i="240" s="1"/>
  <c r="H382" i="240"/>
  <c r="Q485" i="240" s="1"/>
  <c r="G382" i="240"/>
  <c r="L485" i="240" s="1"/>
  <c r="F382" i="240"/>
  <c r="J485" i="240" s="1"/>
  <c r="E382" i="240"/>
  <c r="D382" i="240"/>
  <c r="D485" i="240" s="1"/>
  <c r="C485" i="240" s="1"/>
  <c r="L381" i="240"/>
  <c r="AE484" i="240" s="1"/>
  <c r="K381" i="240"/>
  <c r="Z484" i="240" s="1"/>
  <c r="J381" i="240"/>
  <c r="X484" i="240" s="1"/>
  <c r="I381" i="240"/>
  <c r="S484" i="240" s="1"/>
  <c r="H381" i="240"/>
  <c r="Q484" i="240" s="1"/>
  <c r="G381" i="240"/>
  <c r="L484" i="240" s="1"/>
  <c r="F381" i="240"/>
  <c r="J484" i="240" s="1"/>
  <c r="E381" i="240"/>
  <c r="F484" i="240" s="1"/>
  <c r="H484" i="240" s="1"/>
  <c r="D381" i="240"/>
  <c r="L380" i="240"/>
  <c r="AE483" i="240" s="1"/>
  <c r="K380" i="240"/>
  <c r="Z483" i="240" s="1"/>
  <c r="J380" i="240"/>
  <c r="X483" i="240" s="1"/>
  <c r="I380" i="240"/>
  <c r="S483" i="240" s="1"/>
  <c r="H380" i="240"/>
  <c r="Q483" i="240" s="1"/>
  <c r="G380" i="240"/>
  <c r="L483" i="240" s="1"/>
  <c r="P483" i="240" s="1"/>
  <c r="F380" i="240"/>
  <c r="J483" i="240" s="1"/>
  <c r="E380" i="240"/>
  <c r="F483" i="240" s="1"/>
  <c r="D380" i="240"/>
  <c r="L379" i="240"/>
  <c r="AE482" i="240" s="1"/>
  <c r="K379" i="240"/>
  <c r="Z482" i="240" s="1"/>
  <c r="AC482" i="240" s="1"/>
  <c r="J379" i="240"/>
  <c r="X482" i="240" s="1"/>
  <c r="I379" i="240"/>
  <c r="S482" i="240" s="1"/>
  <c r="H379" i="240"/>
  <c r="Q482" i="240" s="1"/>
  <c r="G379" i="240"/>
  <c r="L482" i="240" s="1"/>
  <c r="M482" i="240" s="1"/>
  <c r="F379" i="240"/>
  <c r="J482" i="240" s="1"/>
  <c r="E379" i="240"/>
  <c r="F482" i="240" s="1"/>
  <c r="D379" i="240"/>
  <c r="D482" i="240" s="1"/>
  <c r="C482" i="240" s="1"/>
  <c r="L378" i="240"/>
  <c r="AE481" i="240" s="1"/>
  <c r="K378" i="240"/>
  <c r="Z481" i="240" s="1"/>
  <c r="J378" i="240"/>
  <c r="X481" i="240" s="1"/>
  <c r="I378" i="240"/>
  <c r="S481" i="240" s="1"/>
  <c r="H378" i="240"/>
  <c r="Q481" i="240" s="1"/>
  <c r="G378" i="240"/>
  <c r="L481" i="240" s="1"/>
  <c r="R481" i="240" s="1"/>
  <c r="F378" i="240"/>
  <c r="J481" i="240" s="1"/>
  <c r="E378" i="240"/>
  <c r="F481" i="240" s="1"/>
  <c r="D378" i="240"/>
  <c r="L377" i="240"/>
  <c r="AE480" i="240" s="1"/>
  <c r="K377" i="240"/>
  <c r="Z480" i="240" s="1"/>
  <c r="J377" i="240"/>
  <c r="X480" i="240" s="1"/>
  <c r="I377" i="240"/>
  <c r="S480" i="240" s="1"/>
  <c r="W480" i="240" s="1"/>
  <c r="H377" i="240"/>
  <c r="Q480" i="240" s="1"/>
  <c r="G377" i="240"/>
  <c r="L480" i="240" s="1"/>
  <c r="F377" i="240"/>
  <c r="J480" i="240" s="1"/>
  <c r="E377" i="240"/>
  <c r="D377" i="240"/>
  <c r="D480" i="240" s="1"/>
  <c r="C480" i="240" s="1"/>
  <c r="L376" i="240"/>
  <c r="AE479" i="240" s="1"/>
  <c r="K376" i="240"/>
  <c r="Z479" i="240" s="1"/>
  <c r="AB479" i="240" s="1"/>
  <c r="J376" i="240"/>
  <c r="X479" i="240" s="1"/>
  <c r="I376" i="240"/>
  <c r="S479" i="240" s="1"/>
  <c r="T479" i="240" s="1"/>
  <c r="H376" i="240"/>
  <c r="Q479" i="240" s="1"/>
  <c r="G376" i="240"/>
  <c r="L479" i="240" s="1"/>
  <c r="F376" i="240"/>
  <c r="J479" i="240" s="1"/>
  <c r="E376" i="240"/>
  <c r="F479" i="240" s="1"/>
  <c r="D376" i="240"/>
  <c r="D479" i="240" s="1"/>
  <c r="C479" i="240" s="1"/>
  <c r="B376" i="240"/>
  <c r="B377" i="240" s="1"/>
  <c r="B378" i="240" s="1"/>
  <c r="B379" i="240" s="1"/>
  <c r="B380" i="240" s="1"/>
  <c r="B381" i="240" s="1"/>
  <c r="B382" i="240" s="1"/>
  <c r="B383" i="240" s="1"/>
  <c r="B384" i="240" s="1"/>
  <c r="B385" i="240" s="1"/>
  <c r="B386" i="240" s="1"/>
  <c r="B387" i="240" s="1"/>
  <c r="B388" i="240" s="1"/>
  <c r="B389" i="240" s="1"/>
  <c r="B390" i="240" s="1"/>
  <c r="B391" i="240" s="1"/>
  <c r="B392" i="240" s="1"/>
  <c r="B393" i="240" s="1"/>
  <c r="B394" i="240" s="1"/>
  <c r="B395" i="240" s="1"/>
  <c r="B396" i="240" s="1"/>
  <c r="B397" i="240" s="1"/>
  <c r="B398" i="240" s="1"/>
  <c r="B399" i="240" s="1"/>
  <c r="B400" i="240" s="1"/>
  <c r="B401" i="240" s="1"/>
  <c r="B402" i="240" s="1"/>
  <c r="B403" i="240" s="1"/>
  <c r="B404" i="240" s="1"/>
  <c r="B405" i="240" s="1"/>
  <c r="B406" i="240" s="1"/>
  <c r="B407" i="240" s="1"/>
  <c r="B408" i="240" s="1"/>
  <c r="B409" i="240" s="1"/>
  <c r="B410" i="240" s="1"/>
  <c r="B411" i="240" s="1"/>
  <c r="B412" i="240" s="1"/>
  <c r="B413" i="240" s="1"/>
  <c r="B414" i="240" s="1"/>
  <c r="B415" i="240" s="1"/>
  <c r="B416" i="240" s="1"/>
  <c r="B417" i="240" s="1"/>
  <c r="B418" i="240" s="1"/>
  <c r="B419" i="240" s="1"/>
  <c r="B420" i="240" s="1"/>
  <c r="B421" i="240" s="1"/>
  <c r="B422" i="240" s="1"/>
  <c r="B423" i="240" s="1"/>
  <c r="B424" i="240" s="1"/>
  <c r="B425" i="240" s="1"/>
  <c r="B426" i="240" s="1"/>
  <c r="B427" i="240" s="1"/>
  <c r="B428" i="240" s="1"/>
  <c r="B429" i="240" s="1"/>
  <c r="B430" i="240" s="1"/>
  <c r="B431" i="240" s="1"/>
  <c r="B432" i="240" s="1"/>
  <c r="B433" i="240" s="1"/>
  <c r="B434" i="240" s="1"/>
  <c r="B435" i="240" s="1"/>
  <c r="B436" i="240" s="1"/>
  <c r="B437" i="240" s="1"/>
  <c r="B438" i="240" s="1"/>
  <c r="B439" i="240" s="1"/>
  <c r="B440" i="240" s="1"/>
  <c r="B441" i="240" s="1"/>
  <c r="B442" i="240" s="1"/>
  <c r="B443" i="240" s="1"/>
  <c r="B444" i="240" s="1"/>
  <c r="B445" i="240" s="1"/>
  <c r="B446" i="240" s="1"/>
  <c r="B447" i="240" s="1"/>
  <c r="B448" i="240" s="1"/>
  <c r="B449" i="240" s="1"/>
  <c r="B450" i="240" s="1"/>
  <c r="B451" i="240" s="1"/>
  <c r="B452" i="240" s="1"/>
  <c r="B453" i="240" s="1"/>
  <c r="B454" i="240" s="1"/>
  <c r="B455" i="240" s="1"/>
  <c r="B456" i="240" s="1"/>
  <c r="B457" i="240" s="1"/>
  <c r="B458" i="240" s="1"/>
  <c r="B459" i="240" s="1"/>
  <c r="B460" i="240" s="1"/>
  <c r="B461" i="240" s="1"/>
  <c r="B462" i="240" s="1"/>
  <c r="B463" i="240" s="1"/>
  <c r="B464" i="240" s="1"/>
  <c r="B465" i="240" s="1"/>
  <c r="B466" i="240" s="1"/>
  <c r="B467" i="240" s="1"/>
  <c r="B468" i="240" s="1"/>
  <c r="B469" i="240" s="1"/>
  <c r="B470" i="240" s="1"/>
  <c r="B471" i="240" s="1"/>
  <c r="B472" i="240" s="1"/>
  <c r="B473" i="240" s="1"/>
  <c r="B474" i="240" s="1"/>
  <c r="B475" i="240" s="1"/>
  <c r="L375" i="240"/>
  <c r="AE478" i="240" s="1"/>
  <c r="K375" i="240"/>
  <c r="Z478" i="240" s="1"/>
  <c r="J375" i="240"/>
  <c r="X478" i="240" s="1"/>
  <c r="I375" i="240"/>
  <c r="S478" i="240" s="1"/>
  <c r="H375" i="240"/>
  <c r="Q478" i="240" s="1"/>
  <c r="G375" i="240"/>
  <c r="L478" i="240" s="1"/>
  <c r="F375" i="240"/>
  <c r="J478" i="240" s="1"/>
  <c r="E375" i="240"/>
  <c r="D375" i="240"/>
  <c r="D478" i="240" s="1"/>
  <c r="C478" i="240" s="1"/>
  <c r="B270" i="240"/>
  <c r="B271" i="240" s="1"/>
  <c r="A269" i="240"/>
  <c r="L263" i="240"/>
  <c r="AE369" i="240" s="1"/>
  <c r="K263" i="240"/>
  <c r="Z369" i="240" s="1"/>
  <c r="J263" i="240"/>
  <c r="X369" i="240" s="1"/>
  <c r="I263" i="240"/>
  <c r="S369" i="240" s="1"/>
  <c r="H263" i="240"/>
  <c r="Q369" i="240" s="1"/>
  <c r="G263" i="240"/>
  <c r="L369" i="240" s="1"/>
  <c r="F263" i="240"/>
  <c r="J369" i="240" s="1"/>
  <c r="E263" i="240"/>
  <c r="F369" i="240" s="1"/>
  <c r="D263" i="240"/>
  <c r="D369" i="240" s="1"/>
  <c r="C369" i="240" s="1"/>
  <c r="L262" i="240"/>
  <c r="AE368" i="240" s="1"/>
  <c r="K262" i="240"/>
  <c r="Z368" i="240" s="1"/>
  <c r="J262" i="240"/>
  <c r="X368" i="240" s="1"/>
  <c r="I262" i="240"/>
  <c r="S368" i="240" s="1"/>
  <c r="H262" i="240"/>
  <c r="Q368" i="240" s="1"/>
  <c r="G262" i="240"/>
  <c r="L368" i="240" s="1"/>
  <c r="F262" i="240"/>
  <c r="J368" i="240" s="1"/>
  <c r="E262" i="240"/>
  <c r="F368" i="240" s="1"/>
  <c r="H368" i="240" s="1"/>
  <c r="D262" i="240"/>
  <c r="D368" i="240" s="1"/>
  <c r="C368" i="240" s="1"/>
  <c r="L261" i="240"/>
  <c r="AE367" i="240" s="1"/>
  <c r="K261" i="240"/>
  <c r="Z367" i="240" s="1"/>
  <c r="J261" i="240"/>
  <c r="X367" i="240" s="1"/>
  <c r="I261" i="240"/>
  <c r="S367" i="240" s="1"/>
  <c r="H261" i="240"/>
  <c r="Q367" i="240" s="1"/>
  <c r="G261" i="240"/>
  <c r="L367" i="240" s="1"/>
  <c r="F261" i="240"/>
  <c r="J367" i="240" s="1"/>
  <c r="E261" i="240"/>
  <c r="D261" i="240"/>
  <c r="D367" i="240" s="1"/>
  <c r="C367" i="240" s="1"/>
  <c r="L260" i="240"/>
  <c r="AE366" i="240" s="1"/>
  <c r="K260" i="240"/>
  <c r="Z366" i="240" s="1"/>
  <c r="J260" i="240"/>
  <c r="X366" i="240" s="1"/>
  <c r="I260" i="240"/>
  <c r="S366" i="240" s="1"/>
  <c r="H260" i="240"/>
  <c r="Q366" i="240" s="1"/>
  <c r="G260" i="240"/>
  <c r="L366" i="240" s="1"/>
  <c r="F260" i="240"/>
  <c r="J366" i="240" s="1"/>
  <c r="E260" i="240"/>
  <c r="F366" i="240" s="1"/>
  <c r="D260" i="240"/>
  <c r="D366" i="240" s="1"/>
  <c r="C366" i="240" s="1"/>
  <c r="L259" i="240"/>
  <c r="AE365" i="240" s="1"/>
  <c r="K259" i="240"/>
  <c r="Z365" i="240" s="1"/>
  <c r="J259" i="240"/>
  <c r="X365" i="240" s="1"/>
  <c r="I259" i="240"/>
  <c r="S365" i="240" s="1"/>
  <c r="H259" i="240"/>
  <c r="Q365" i="240" s="1"/>
  <c r="G259" i="240"/>
  <c r="L365" i="240" s="1"/>
  <c r="F259" i="240"/>
  <c r="J365" i="240" s="1"/>
  <c r="E259" i="240"/>
  <c r="F365" i="240" s="1"/>
  <c r="K365" i="240" s="1"/>
  <c r="D259" i="240"/>
  <c r="D365" i="240" s="1"/>
  <c r="C365" i="240" s="1"/>
  <c r="L258" i="240"/>
  <c r="AE364" i="240" s="1"/>
  <c r="K258" i="240"/>
  <c r="Z364" i="240" s="1"/>
  <c r="J258" i="240"/>
  <c r="X364" i="240" s="1"/>
  <c r="I258" i="240"/>
  <c r="S364" i="240" s="1"/>
  <c r="H258" i="240"/>
  <c r="Q364" i="240" s="1"/>
  <c r="G258" i="240"/>
  <c r="L364" i="240" s="1"/>
  <c r="F258" i="240"/>
  <c r="J364" i="240" s="1"/>
  <c r="E258" i="240"/>
  <c r="F364" i="240" s="1"/>
  <c r="D258" i="240"/>
  <c r="D364" i="240" s="1"/>
  <c r="C364" i="240" s="1"/>
  <c r="L257" i="240"/>
  <c r="AE363" i="240" s="1"/>
  <c r="K257" i="240"/>
  <c r="Z363" i="240" s="1"/>
  <c r="J257" i="240"/>
  <c r="X363" i="240" s="1"/>
  <c r="I257" i="240"/>
  <c r="S363" i="240" s="1"/>
  <c r="H257" i="240"/>
  <c r="Q363" i="240" s="1"/>
  <c r="G257" i="240"/>
  <c r="L363" i="240" s="1"/>
  <c r="F257" i="240"/>
  <c r="J363" i="240" s="1"/>
  <c r="E257" i="240"/>
  <c r="F363" i="240" s="1"/>
  <c r="D257" i="240"/>
  <c r="D363" i="240" s="1"/>
  <c r="C363" i="240" s="1"/>
  <c r="L256" i="240"/>
  <c r="AE362" i="240" s="1"/>
  <c r="K256" i="240"/>
  <c r="Z362" i="240" s="1"/>
  <c r="J256" i="240"/>
  <c r="X362" i="240" s="1"/>
  <c r="I256" i="240"/>
  <c r="S362" i="240" s="1"/>
  <c r="Y362" i="240" s="1"/>
  <c r="H256" i="240"/>
  <c r="Q362" i="240" s="1"/>
  <c r="G256" i="240"/>
  <c r="L362" i="240" s="1"/>
  <c r="F256" i="240"/>
  <c r="J362" i="240" s="1"/>
  <c r="E256" i="240"/>
  <c r="F362" i="240" s="1"/>
  <c r="D256" i="240"/>
  <c r="D362" i="240" s="1"/>
  <c r="C362" i="240" s="1"/>
  <c r="L255" i="240"/>
  <c r="AE361" i="240" s="1"/>
  <c r="K255" i="240"/>
  <c r="Z361" i="240" s="1"/>
  <c r="AC361" i="240" s="1"/>
  <c r="J255" i="240"/>
  <c r="X361" i="240" s="1"/>
  <c r="I255" i="240"/>
  <c r="S361" i="240" s="1"/>
  <c r="V361" i="240" s="1"/>
  <c r="H255" i="240"/>
  <c r="Q361" i="240" s="1"/>
  <c r="G255" i="240"/>
  <c r="L361" i="240" s="1"/>
  <c r="F255" i="240"/>
  <c r="J361" i="240" s="1"/>
  <c r="E255" i="240"/>
  <c r="F361" i="240" s="1"/>
  <c r="D255" i="240"/>
  <c r="D361" i="240" s="1"/>
  <c r="C361" i="240" s="1"/>
  <c r="L254" i="240"/>
  <c r="AE360" i="240" s="1"/>
  <c r="K254" i="240"/>
  <c r="Z360" i="240" s="1"/>
  <c r="J254" i="240"/>
  <c r="X360" i="240" s="1"/>
  <c r="I254" i="240"/>
  <c r="S360" i="240" s="1"/>
  <c r="H254" i="240"/>
  <c r="Q360" i="240" s="1"/>
  <c r="G254" i="240"/>
  <c r="L360" i="240" s="1"/>
  <c r="F254" i="240"/>
  <c r="J360" i="240" s="1"/>
  <c r="E254" i="240"/>
  <c r="F360" i="240" s="1"/>
  <c r="D254" i="240"/>
  <c r="D360" i="240" s="1"/>
  <c r="C360" i="240" s="1"/>
  <c r="L253" i="240"/>
  <c r="AE359" i="240" s="1"/>
  <c r="K253" i="240"/>
  <c r="Z359" i="240" s="1"/>
  <c r="J253" i="240"/>
  <c r="X359" i="240" s="1"/>
  <c r="I253" i="240"/>
  <c r="S359" i="240" s="1"/>
  <c r="H253" i="240"/>
  <c r="Q359" i="240" s="1"/>
  <c r="G253" i="240"/>
  <c r="L359" i="240" s="1"/>
  <c r="F253" i="240"/>
  <c r="J359" i="240" s="1"/>
  <c r="E253" i="240"/>
  <c r="D253" i="240"/>
  <c r="D359" i="240" s="1"/>
  <c r="C359" i="240" s="1"/>
  <c r="L252" i="240"/>
  <c r="AE358" i="240" s="1"/>
  <c r="K252" i="240"/>
  <c r="Z358" i="240" s="1"/>
  <c r="J252" i="240"/>
  <c r="X358" i="240" s="1"/>
  <c r="I252" i="240"/>
  <c r="S358" i="240" s="1"/>
  <c r="H252" i="240"/>
  <c r="Q358" i="240" s="1"/>
  <c r="G252" i="240"/>
  <c r="L358" i="240" s="1"/>
  <c r="F252" i="240"/>
  <c r="J358" i="240" s="1"/>
  <c r="E252" i="240"/>
  <c r="F358" i="240" s="1"/>
  <c r="D252" i="240"/>
  <c r="D358" i="240" s="1"/>
  <c r="C358" i="240" s="1"/>
  <c r="L251" i="240"/>
  <c r="AE357" i="240" s="1"/>
  <c r="K251" i="240"/>
  <c r="Z357" i="240" s="1"/>
  <c r="J251" i="240"/>
  <c r="X357" i="240" s="1"/>
  <c r="I251" i="240"/>
  <c r="S357" i="240" s="1"/>
  <c r="H251" i="240"/>
  <c r="Q357" i="240" s="1"/>
  <c r="G251" i="240"/>
  <c r="L357" i="240" s="1"/>
  <c r="F251" i="240"/>
  <c r="J357" i="240" s="1"/>
  <c r="E251" i="240"/>
  <c r="F357" i="240" s="1"/>
  <c r="D251" i="240"/>
  <c r="D357" i="240" s="1"/>
  <c r="C357" i="240" s="1"/>
  <c r="L250" i="240"/>
  <c r="AE356" i="240" s="1"/>
  <c r="K250" i="240"/>
  <c r="Z356" i="240" s="1"/>
  <c r="J250" i="240"/>
  <c r="X356" i="240" s="1"/>
  <c r="I250" i="240"/>
  <c r="S356" i="240" s="1"/>
  <c r="H250" i="240"/>
  <c r="Q356" i="240" s="1"/>
  <c r="G250" i="240"/>
  <c r="L356" i="240" s="1"/>
  <c r="N356" i="240" s="1"/>
  <c r="F250" i="240"/>
  <c r="J356" i="240" s="1"/>
  <c r="E250" i="240"/>
  <c r="F356" i="240" s="1"/>
  <c r="D250" i="240"/>
  <c r="D356" i="240" s="1"/>
  <c r="C356" i="240" s="1"/>
  <c r="L249" i="240"/>
  <c r="AE355" i="240" s="1"/>
  <c r="K249" i="240"/>
  <c r="Z355" i="240" s="1"/>
  <c r="J249" i="240"/>
  <c r="X355" i="240" s="1"/>
  <c r="I249" i="240"/>
  <c r="S355" i="240" s="1"/>
  <c r="H249" i="240"/>
  <c r="Q355" i="240" s="1"/>
  <c r="G249" i="240"/>
  <c r="L355" i="240" s="1"/>
  <c r="F249" i="240"/>
  <c r="J355" i="240" s="1"/>
  <c r="E249" i="240"/>
  <c r="F355" i="240" s="1"/>
  <c r="H355" i="240" s="1"/>
  <c r="D249" i="240"/>
  <c r="D355" i="240" s="1"/>
  <c r="C355" i="240" s="1"/>
  <c r="L248" i="240"/>
  <c r="AE354" i="240" s="1"/>
  <c r="K248" i="240"/>
  <c r="Z354" i="240" s="1"/>
  <c r="J248" i="240"/>
  <c r="X354" i="240" s="1"/>
  <c r="I248" i="240"/>
  <c r="S354" i="240" s="1"/>
  <c r="H248" i="240"/>
  <c r="Q354" i="240" s="1"/>
  <c r="G248" i="240"/>
  <c r="L354" i="240" s="1"/>
  <c r="F248" i="240"/>
  <c r="J354" i="240" s="1"/>
  <c r="E248" i="240"/>
  <c r="F354" i="240" s="1"/>
  <c r="D248" i="240"/>
  <c r="D354" i="240" s="1"/>
  <c r="C354" i="240" s="1"/>
  <c r="L247" i="240"/>
  <c r="AE353" i="240" s="1"/>
  <c r="K247" i="240"/>
  <c r="Z353" i="240" s="1"/>
  <c r="AD353" i="240" s="1"/>
  <c r="J247" i="240"/>
  <c r="X353" i="240" s="1"/>
  <c r="I247" i="240"/>
  <c r="S353" i="240" s="1"/>
  <c r="H247" i="240"/>
  <c r="Q353" i="240" s="1"/>
  <c r="G247" i="240"/>
  <c r="L353" i="240" s="1"/>
  <c r="F247" i="240"/>
  <c r="J353" i="240" s="1"/>
  <c r="E247" i="240"/>
  <c r="D247" i="240"/>
  <c r="D353" i="240" s="1"/>
  <c r="C353" i="240" s="1"/>
  <c r="L246" i="240"/>
  <c r="AE352" i="240" s="1"/>
  <c r="K246" i="240"/>
  <c r="Z352" i="240" s="1"/>
  <c r="AA352" i="240" s="1"/>
  <c r="J246" i="240"/>
  <c r="X352" i="240" s="1"/>
  <c r="I246" i="240"/>
  <c r="S352" i="240" s="1"/>
  <c r="H246" i="240"/>
  <c r="Q352" i="240" s="1"/>
  <c r="G246" i="240"/>
  <c r="L352" i="240" s="1"/>
  <c r="F246" i="240"/>
  <c r="J352" i="240" s="1"/>
  <c r="E246" i="240"/>
  <c r="F352" i="240" s="1"/>
  <c r="D246" i="240"/>
  <c r="D352" i="240" s="1"/>
  <c r="C352" i="240" s="1"/>
  <c r="L245" i="240"/>
  <c r="AE351" i="240" s="1"/>
  <c r="K245" i="240"/>
  <c r="Z351" i="240" s="1"/>
  <c r="J245" i="240"/>
  <c r="X351" i="240" s="1"/>
  <c r="I245" i="240"/>
  <c r="S351" i="240" s="1"/>
  <c r="H245" i="240"/>
  <c r="Q351" i="240" s="1"/>
  <c r="G245" i="240"/>
  <c r="L351" i="240" s="1"/>
  <c r="F245" i="240"/>
  <c r="J351" i="240" s="1"/>
  <c r="E245" i="240"/>
  <c r="D245" i="240"/>
  <c r="D351" i="240" s="1"/>
  <c r="C351" i="240" s="1"/>
  <c r="L244" i="240"/>
  <c r="AE350" i="240" s="1"/>
  <c r="K244" i="240"/>
  <c r="Z350" i="240" s="1"/>
  <c r="J244" i="240"/>
  <c r="X350" i="240" s="1"/>
  <c r="I244" i="240"/>
  <c r="S350" i="240" s="1"/>
  <c r="H244" i="240"/>
  <c r="Q350" i="240" s="1"/>
  <c r="G244" i="240"/>
  <c r="L350" i="240" s="1"/>
  <c r="F244" i="240"/>
  <c r="J350" i="240" s="1"/>
  <c r="E244" i="240"/>
  <c r="F350" i="240" s="1"/>
  <c r="D244" i="240"/>
  <c r="D350" i="240" s="1"/>
  <c r="C350" i="240" s="1"/>
  <c r="L243" i="240"/>
  <c r="AE349" i="240" s="1"/>
  <c r="K243" i="240"/>
  <c r="Z349" i="240" s="1"/>
  <c r="J243" i="240"/>
  <c r="X349" i="240" s="1"/>
  <c r="I243" i="240"/>
  <c r="S349" i="240" s="1"/>
  <c r="Y349" i="240" s="1"/>
  <c r="H243" i="240"/>
  <c r="Q349" i="240" s="1"/>
  <c r="G243" i="240"/>
  <c r="L349" i="240" s="1"/>
  <c r="R349" i="240" s="1"/>
  <c r="F243" i="240"/>
  <c r="J349" i="240" s="1"/>
  <c r="E243" i="240"/>
  <c r="F349" i="240" s="1"/>
  <c r="D243" i="240"/>
  <c r="D349" i="240" s="1"/>
  <c r="C349" i="240" s="1"/>
  <c r="L242" i="240"/>
  <c r="AE348" i="240" s="1"/>
  <c r="K242" i="240"/>
  <c r="Z348" i="240" s="1"/>
  <c r="J242" i="240"/>
  <c r="X348" i="240" s="1"/>
  <c r="I242" i="240"/>
  <c r="S348" i="240" s="1"/>
  <c r="V348" i="240" s="1"/>
  <c r="H242" i="240"/>
  <c r="Q348" i="240" s="1"/>
  <c r="G242" i="240"/>
  <c r="L348" i="240" s="1"/>
  <c r="O348" i="240" s="1"/>
  <c r="F242" i="240"/>
  <c r="J348" i="240" s="1"/>
  <c r="E242" i="240"/>
  <c r="D242" i="240"/>
  <c r="D348" i="240" s="1"/>
  <c r="C348" i="240" s="1"/>
  <c r="L241" i="240"/>
  <c r="AE347" i="240" s="1"/>
  <c r="K241" i="240"/>
  <c r="Z347" i="240" s="1"/>
  <c r="J241" i="240"/>
  <c r="X347" i="240" s="1"/>
  <c r="I241" i="240"/>
  <c r="S347" i="240" s="1"/>
  <c r="H241" i="240"/>
  <c r="Q347" i="240" s="1"/>
  <c r="G241" i="240"/>
  <c r="L347" i="240" s="1"/>
  <c r="F241" i="240"/>
  <c r="J347" i="240" s="1"/>
  <c r="E241" i="240"/>
  <c r="F347" i="240" s="1"/>
  <c r="D241" i="240"/>
  <c r="D347" i="240" s="1"/>
  <c r="C347" i="240" s="1"/>
  <c r="L240" i="240"/>
  <c r="AE346" i="240" s="1"/>
  <c r="K240" i="240"/>
  <c r="Z346" i="240" s="1"/>
  <c r="J240" i="240"/>
  <c r="X346" i="240" s="1"/>
  <c r="I240" i="240"/>
  <c r="S346" i="240" s="1"/>
  <c r="H240" i="240"/>
  <c r="Q346" i="240" s="1"/>
  <c r="G240" i="240"/>
  <c r="L346" i="240" s="1"/>
  <c r="F240" i="240"/>
  <c r="J346" i="240" s="1"/>
  <c r="E240" i="240"/>
  <c r="F346" i="240" s="1"/>
  <c r="K346" i="240" s="1"/>
  <c r="D240" i="240"/>
  <c r="D346" i="240" s="1"/>
  <c r="C346" i="240" s="1"/>
  <c r="L239" i="240"/>
  <c r="AE345" i="240" s="1"/>
  <c r="K239" i="240"/>
  <c r="Z345" i="240" s="1"/>
  <c r="J239" i="240"/>
  <c r="X345" i="240" s="1"/>
  <c r="I239" i="240"/>
  <c r="S345" i="240" s="1"/>
  <c r="H239" i="240"/>
  <c r="Q345" i="240" s="1"/>
  <c r="G239" i="240"/>
  <c r="L345" i="240" s="1"/>
  <c r="F239" i="240"/>
  <c r="J345" i="240" s="1"/>
  <c r="E239" i="240"/>
  <c r="F345" i="240" s="1"/>
  <c r="D239" i="240"/>
  <c r="D345" i="240" s="1"/>
  <c r="C345" i="240" s="1"/>
  <c r="L238" i="240"/>
  <c r="AE344" i="240" s="1"/>
  <c r="K238" i="240"/>
  <c r="Z344" i="240" s="1"/>
  <c r="J238" i="240"/>
  <c r="X344" i="240" s="1"/>
  <c r="I238" i="240"/>
  <c r="S344" i="240" s="1"/>
  <c r="H238" i="240"/>
  <c r="Q344" i="240" s="1"/>
  <c r="G238" i="240"/>
  <c r="L344" i="240" s="1"/>
  <c r="F238" i="240"/>
  <c r="J344" i="240" s="1"/>
  <c r="E238" i="240"/>
  <c r="F344" i="240" s="1"/>
  <c r="D238" i="240"/>
  <c r="D344" i="240" s="1"/>
  <c r="C344" i="240" s="1"/>
  <c r="L237" i="240"/>
  <c r="AE343" i="240" s="1"/>
  <c r="K237" i="240"/>
  <c r="Z343" i="240" s="1"/>
  <c r="AF343" i="240" s="1"/>
  <c r="J237" i="240"/>
  <c r="X343" i="240" s="1"/>
  <c r="I237" i="240"/>
  <c r="S343" i="240" s="1"/>
  <c r="H237" i="240"/>
  <c r="Q343" i="240" s="1"/>
  <c r="G237" i="240"/>
  <c r="L343" i="240" s="1"/>
  <c r="F237" i="240"/>
  <c r="J343" i="240" s="1"/>
  <c r="E237" i="240"/>
  <c r="D237" i="240"/>
  <c r="D343" i="240" s="1"/>
  <c r="C343" i="240" s="1"/>
  <c r="L236" i="240"/>
  <c r="AE342" i="240" s="1"/>
  <c r="K236" i="240"/>
  <c r="Z342" i="240" s="1"/>
  <c r="J236" i="240"/>
  <c r="X342" i="240" s="1"/>
  <c r="I236" i="240"/>
  <c r="S342" i="240" s="1"/>
  <c r="H236" i="240"/>
  <c r="Q342" i="240" s="1"/>
  <c r="G236" i="240"/>
  <c r="L342" i="240" s="1"/>
  <c r="F236" i="240"/>
  <c r="J342" i="240" s="1"/>
  <c r="E236" i="240"/>
  <c r="F342" i="240" s="1"/>
  <c r="D236" i="240"/>
  <c r="D342" i="240" s="1"/>
  <c r="C342" i="240" s="1"/>
  <c r="L235" i="240"/>
  <c r="AE341" i="240" s="1"/>
  <c r="K235" i="240"/>
  <c r="Z341" i="240" s="1"/>
  <c r="J235" i="240"/>
  <c r="X341" i="240" s="1"/>
  <c r="I235" i="240"/>
  <c r="S341" i="240" s="1"/>
  <c r="H235" i="240"/>
  <c r="Q341" i="240" s="1"/>
  <c r="G235" i="240"/>
  <c r="L341" i="240" s="1"/>
  <c r="F235" i="240"/>
  <c r="J341" i="240" s="1"/>
  <c r="E235" i="240"/>
  <c r="F341" i="240" s="1"/>
  <c r="D235" i="240"/>
  <c r="D341" i="240" s="1"/>
  <c r="C341" i="240" s="1"/>
  <c r="L234" i="240"/>
  <c r="AE340" i="240" s="1"/>
  <c r="K234" i="240"/>
  <c r="Z340" i="240" s="1"/>
  <c r="AD340" i="240" s="1"/>
  <c r="J234" i="240"/>
  <c r="X340" i="240" s="1"/>
  <c r="I234" i="240"/>
  <c r="S340" i="240" s="1"/>
  <c r="W340" i="240" s="1"/>
  <c r="H234" i="240"/>
  <c r="Q340" i="240" s="1"/>
  <c r="G234" i="240"/>
  <c r="L340" i="240" s="1"/>
  <c r="F234" i="240"/>
  <c r="J340" i="240" s="1"/>
  <c r="E234" i="240"/>
  <c r="F340" i="240" s="1"/>
  <c r="D234" i="240"/>
  <c r="D340" i="240" s="1"/>
  <c r="C340" i="240" s="1"/>
  <c r="L233" i="240"/>
  <c r="AE339" i="240" s="1"/>
  <c r="K233" i="240"/>
  <c r="Z339" i="240" s="1"/>
  <c r="AA339" i="240" s="1"/>
  <c r="J233" i="240"/>
  <c r="X339" i="240" s="1"/>
  <c r="I233" i="240"/>
  <c r="S339" i="240" s="1"/>
  <c r="H233" i="240"/>
  <c r="Q339" i="240" s="1"/>
  <c r="G233" i="240"/>
  <c r="L339" i="240" s="1"/>
  <c r="F233" i="240"/>
  <c r="J339" i="240" s="1"/>
  <c r="E233" i="240"/>
  <c r="F339" i="240" s="1"/>
  <c r="D233" i="240"/>
  <c r="D339" i="240" s="1"/>
  <c r="C339" i="240" s="1"/>
  <c r="L232" i="240"/>
  <c r="AE338" i="240" s="1"/>
  <c r="K232" i="240"/>
  <c r="Z338" i="240" s="1"/>
  <c r="J232" i="240"/>
  <c r="X338" i="240" s="1"/>
  <c r="I232" i="240"/>
  <c r="S338" i="240" s="1"/>
  <c r="H232" i="240"/>
  <c r="Q338" i="240" s="1"/>
  <c r="G232" i="240"/>
  <c r="L338" i="240" s="1"/>
  <c r="F232" i="240"/>
  <c r="J338" i="240" s="1"/>
  <c r="E232" i="240"/>
  <c r="F338" i="240" s="1"/>
  <c r="D232" i="240"/>
  <c r="D338" i="240" s="1"/>
  <c r="C338" i="240" s="1"/>
  <c r="L231" i="240"/>
  <c r="AE337" i="240" s="1"/>
  <c r="K231" i="240"/>
  <c r="Z337" i="240" s="1"/>
  <c r="J231" i="240"/>
  <c r="X337" i="240" s="1"/>
  <c r="I231" i="240"/>
  <c r="S337" i="240" s="1"/>
  <c r="H231" i="240"/>
  <c r="Q337" i="240" s="1"/>
  <c r="G231" i="240"/>
  <c r="L337" i="240" s="1"/>
  <c r="F231" i="240"/>
  <c r="J337" i="240" s="1"/>
  <c r="E231" i="240"/>
  <c r="F337" i="240" s="1"/>
  <c r="D231" i="240"/>
  <c r="D337" i="240" s="1"/>
  <c r="C337" i="240" s="1"/>
  <c r="L230" i="240"/>
  <c r="AE336" i="240" s="1"/>
  <c r="K230" i="240"/>
  <c r="Z336" i="240" s="1"/>
  <c r="J230" i="240"/>
  <c r="X336" i="240" s="1"/>
  <c r="I230" i="240"/>
  <c r="S336" i="240" s="1"/>
  <c r="H230" i="240"/>
  <c r="Q336" i="240" s="1"/>
  <c r="G230" i="240"/>
  <c r="L336" i="240" s="1"/>
  <c r="R336" i="240" s="1"/>
  <c r="F230" i="240"/>
  <c r="J336" i="240" s="1"/>
  <c r="E230" i="240"/>
  <c r="F336" i="240" s="1"/>
  <c r="H336" i="240" s="1"/>
  <c r="D230" i="240"/>
  <c r="D336" i="240" s="1"/>
  <c r="C336" i="240" s="1"/>
  <c r="L229" i="240"/>
  <c r="AE335" i="240" s="1"/>
  <c r="K229" i="240"/>
  <c r="Z335" i="240" s="1"/>
  <c r="J229" i="240"/>
  <c r="X335" i="240" s="1"/>
  <c r="I229" i="240"/>
  <c r="S335" i="240" s="1"/>
  <c r="H229" i="240"/>
  <c r="Q335" i="240" s="1"/>
  <c r="G229" i="240"/>
  <c r="L335" i="240" s="1"/>
  <c r="O335" i="240" s="1"/>
  <c r="F229" i="240"/>
  <c r="J335" i="240" s="1"/>
  <c r="E229" i="240"/>
  <c r="D229" i="240"/>
  <c r="D335" i="240" s="1"/>
  <c r="C335" i="240" s="1"/>
  <c r="L228" i="240"/>
  <c r="AE334" i="240" s="1"/>
  <c r="K228" i="240"/>
  <c r="Z334" i="240" s="1"/>
  <c r="J228" i="240"/>
  <c r="X334" i="240" s="1"/>
  <c r="I228" i="240"/>
  <c r="S334" i="240" s="1"/>
  <c r="H228" i="240"/>
  <c r="Q334" i="240" s="1"/>
  <c r="G228" i="240"/>
  <c r="L334" i="240" s="1"/>
  <c r="F228" i="240"/>
  <c r="J334" i="240" s="1"/>
  <c r="E228" i="240"/>
  <c r="F334" i="240" s="1"/>
  <c r="D228" i="240"/>
  <c r="D334" i="240" s="1"/>
  <c r="C334" i="240" s="1"/>
  <c r="L227" i="240"/>
  <c r="AE333" i="240" s="1"/>
  <c r="K227" i="240"/>
  <c r="Z333" i="240" s="1"/>
  <c r="J227" i="240"/>
  <c r="X333" i="240" s="1"/>
  <c r="I227" i="240"/>
  <c r="S333" i="240" s="1"/>
  <c r="H227" i="240"/>
  <c r="Q333" i="240" s="1"/>
  <c r="G227" i="240"/>
  <c r="L333" i="240" s="1"/>
  <c r="F227" i="240"/>
  <c r="J333" i="240" s="1"/>
  <c r="E227" i="240"/>
  <c r="F333" i="240" s="1"/>
  <c r="K333" i="240" s="1"/>
  <c r="D227" i="240"/>
  <c r="D333" i="240" s="1"/>
  <c r="C333" i="240" s="1"/>
  <c r="L226" i="240"/>
  <c r="AE332" i="240" s="1"/>
  <c r="K226" i="240"/>
  <c r="Z332" i="240" s="1"/>
  <c r="J226" i="240"/>
  <c r="X332" i="240" s="1"/>
  <c r="I226" i="240"/>
  <c r="S332" i="240" s="1"/>
  <c r="H226" i="240"/>
  <c r="Q332" i="240" s="1"/>
  <c r="G226" i="240"/>
  <c r="L332" i="240" s="1"/>
  <c r="F226" i="240"/>
  <c r="J332" i="240" s="1"/>
  <c r="E226" i="240"/>
  <c r="F332" i="240" s="1"/>
  <c r="D226" i="240"/>
  <c r="L225" i="240"/>
  <c r="AE331" i="240" s="1"/>
  <c r="K225" i="240"/>
  <c r="Z331" i="240" s="1"/>
  <c r="J225" i="240"/>
  <c r="X331" i="240" s="1"/>
  <c r="I225" i="240"/>
  <c r="S331" i="240" s="1"/>
  <c r="H225" i="240"/>
  <c r="Q331" i="240" s="1"/>
  <c r="G225" i="240"/>
  <c r="L331" i="240" s="1"/>
  <c r="R331" i="240" s="1"/>
  <c r="F225" i="240"/>
  <c r="J331" i="240" s="1"/>
  <c r="E225" i="240"/>
  <c r="F331" i="240" s="1"/>
  <c r="D225" i="240"/>
  <c r="D331" i="240" s="1"/>
  <c r="C331" i="240" s="1"/>
  <c r="L224" i="240"/>
  <c r="AE330" i="240" s="1"/>
  <c r="K224" i="240"/>
  <c r="Z330" i="240" s="1"/>
  <c r="J224" i="240"/>
  <c r="X330" i="240" s="1"/>
  <c r="I224" i="240"/>
  <c r="S330" i="240" s="1"/>
  <c r="H224" i="240"/>
  <c r="Q330" i="240" s="1"/>
  <c r="G224" i="240"/>
  <c r="L330" i="240" s="1"/>
  <c r="F224" i="240"/>
  <c r="J330" i="240" s="1"/>
  <c r="E224" i="240"/>
  <c r="F330" i="240" s="1"/>
  <c r="D224" i="240"/>
  <c r="D330" i="240" s="1"/>
  <c r="C330" i="240" s="1"/>
  <c r="L223" i="240"/>
  <c r="AE329" i="240" s="1"/>
  <c r="K223" i="240"/>
  <c r="Z329" i="240" s="1"/>
  <c r="AC329" i="240" s="1"/>
  <c r="J223" i="240"/>
  <c r="X329" i="240" s="1"/>
  <c r="I223" i="240"/>
  <c r="S329" i="240" s="1"/>
  <c r="H223" i="240"/>
  <c r="Q329" i="240" s="1"/>
  <c r="G223" i="240"/>
  <c r="L329" i="240" s="1"/>
  <c r="F223" i="240"/>
  <c r="J329" i="240" s="1"/>
  <c r="E223" i="240"/>
  <c r="F329" i="240" s="1"/>
  <c r="D223" i="240"/>
  <c r="D329" i="240" s="1"/>
  <c r="C329" i="240" s="1"/>
  <c r="L222" i="240"/>
  <c r="AE328" i="240" s="1"/>
  <c r="K222" i="240"/>
  <c r="Z328" i="240" s="1"/>
  <c r="J222" i="240"/>
  <c r="X328" i="240" s="1"/>
  <c r="I222" i="240"/>
  <c r="S328" i="240" s="1"/>
  <c r="H222" i="240"/>
  <c r="Q328" i="240" s="1"/>
  <c r="G222" i="240"/>
  <c r="L328" i="240" s="1"/>
  <c r="F222" i="240"/>
  <c r="J328" i="240" s="1"/>
  <c r="E222" i="240"/>
  <c r="F328" i="240" s="1"/>
  <c r="K328" i="240" s="1"/>
  <c r="D222" i="240"/>
  <c r="D328" i="240" s="1"/>
  <c r="C328" i="240" s="1"/>
  <c r="L221" i="240"/>
  <c r="AE327" i="240" s="1"/>
  <c r="K221" i="240"/>
  <c r="Z327" i="240" s="1"/>
  <c r="J221" i="240"/>
  <c r="X327" i="240" s="1"/>
  <c r="I221" i="240"/>
  <c r="S327" i="240" s="1"/>
  <c r="W327" i="240" s="1"/>
  <c r="H221" i="240"/>
  <c r="Q327" i="240" s="1"/>
  <c r="G221" i="240"/>
  <c r="L327" i="240" s="1"/>
  <c r="F221" i="240"/>
  <c r="J327" i="240" s="1"/>
  <c r="E221" i="240"/>
  <c r="D221" i="240"/>
  <c r="D327" i="240" s="1"/>
  <c r="C327" i="240" s="1"/>
  <c r="L220" i="240"/>
  <c r="AE326" i="240" s="1"/>
  <c r="K220" i="240"/>
  <c r="Z326" i="240" s="1"/>
  <c r="J220" i="240"/>
  <c r="X326" i="240" s="1"/>
  <c r="I220" i="240"/>
  <c r="S326" i="240" s="1"/>
  <c r="H220" i="240"/>
  <c r="Q326" i="240" s="1"/>
  <c r="G220" i="240"/>
  <c r="L326" i="240" s="1"/>
  <c r="F220" i="240"/>
  <c r="J326" i="240" s="1"/>
  <c r="E220" i="240"/>
  <c r="F326" i="240" s="1"/>
  <c r="D220" i="240"/>
  <c r="D326" i="240" s="1"/>
  <c r="C326" i="240" s="1"/>
  <c r="L219" i="240"/>
  <c r="AE325" i="240" s="1"/>
  <c r="K219" i="240"/>
  <c r="Z325" i="240" s="1"/>
  <c r="J219" i="240"/>
  <c r="X325" i="240" s="1"/>
  <c r="I219" i="240"/>
  <c r="S325" i="240" s="1"/>
  <c r="W325" i="240" s="1"/>
  <c r="H219" i="240"/>
  <c r="Q325" i="240" s="1"/>
  <c r="G219" i="240"/>
  <c r="L325" i="240" s="1"/>
  <c r="P325" i="240" s="1"/>
  <c r="F219" i="240"/>
  <c r="J325" i="240" s="1"/>
  <c r="E219" i="240"/>
  <c r="D219" i="240"/>
  <c r="D325" i="240" s="1"/>
  <c r="C325" i="240" s="1"/>
  <c r="L218" i="240"/>
  <c r="AE324" i="240" s="1"/>
  <c r="K218" i="240"/>
  <c r="Z324" i="240" s="1"/>
  <c r="AB324" i="240" s="1"/>
  <c r="J218" i="240"/>
  <c r="X324" i="240" s="1"/>
  <c r="I218" i="240"/>
  <c r="S324" i="240" s="1"/>
  <c r="T324" i="240" s="1"/>
  <c r="H218" i="240"/>
  <c r="Q324" i="240" s="1"/>
  <c r="G218" i="240"/>
  <c r="L324" i="240" s="1"/>
  <c r="F218" i="240"/>
  <c r="J324" i="240" s="1"/>
  <c r="E218" i="240"/>
  <c r="F324" i="240" s="1"/>
  <c r="D218" i="240"/>
  <c r="D324" i="240" s="1"/>
  <c r="C324" i="240" s="1"/>
  <c r="L217" i="240"/>
  <c r="AE323" i="240" s="1"/>
  <c r="K217" i="240"/>
  <c r="Z323" i="240" s="1"/>
  <c r="J217" i="240"/>
  <c r="X323" i="240" s="1"/>
  <c r="I217" i="240"/>
  <c r="S323" i="240" s="1"/>
  <c r="H217" i="240"/>
  <c r="Q323" i="240" s="1"/>
  <c r="G217" i="240"/>
  <c r="L323" i="240" s="1"/>
  <c r="R323" i="240" s="1"/>
  <c r="F217" i="240"/>
  <c r="J323" i="240" s="1"/>
  <c r="E217" i="240"/>
  <c r="F323" i="240" s="1"/>
  <c r="K323" i="240" s="1"/>
  <c r="D217" i="240"/>
  <c r="D323" i="240" s="1"/>
  <c r="C323" i="240" s="1"/>
  <c r="L216" i="240"/>
  <c r="AE322" i="240" s="1"/>
  <c r="K216" i="240"/>
  <c r="Z322" i="240" s="1"/>
  <c r="J216" i="240"/>
  <c r="X322" i="240" s="1"/>
  <c r="I216" i="240"/>
  <c r="S322" i="240" s="1"/>
  <c r="V322" i="240" s="1"/>
  <c r="H216" i="240"/>
  <c r="Q322" i="240" s="1"/>
  <c r="G216" i="240"/>
  <c r="L322" i="240" s="1"/>
  <c r="N322" i="240" s="1"/>
  <c r="F216" i="240"/>
  <c r="J322" i="240" s="1"/>
  <c r="E216" i="240"/>
  <c r="F322" i="240" s="1"/>
  <c r="D216" i="240"/>
  <c r="D322" i="240" s="1"/>
  <c r="C322" i="240" s="1"/>
  <c r="L215" i="240"/>
  <c r="AE321" i="240" s="1"/>
  <c r="K215" i="240"/>
  <c r="Z321" i="240" s="1"/>
  <c r="AB321" i="240" s="1"/>
  <c r="J215" i="240"/>
  <c r="X321" i="240" s="1"/>
  <c r="I215" i="240"/>
  <c r="S321" i="240" s="1"/>
  <c r="H215" i="240"/>
  <c r="Q321" i="240" s="1"/>
  <c r="G215" i="240"/>
  <c r="L321" i="240" s="1"/>
  <c r="F215" i="240"/>
  <c r="J321" i="240" s="1"/>
  <c r="E215" i="240"/>
  <c r="F321" i="240" s="1"/>
  <c r="H321" i="240" s="1"/>
  <c r="D215" i="240"/>
  <c r="D321" i="240" s="1"/>
  <c r="C321" i="240" s="1"/>
  <c r="L214" i="240"/>
  <c r="AE320" i="240" s="1"/>
  <c r="K214" i="240"/>
  <c r="Z320" i="240" s="1"/>
  <c r="AF320" i="240" s="1"/>
  <c r="J214" i="240"/>
  <c r="X320" i="240" s="1"/>
  <c r="I214" i="240"/>
  <c r="S320" i="240" s="1"/>
  <c r="H214" i="240"/>
  <c r="Q320" i="240" s="1"/>
  <c r="G214" i="240"/>
  <c r="L320" i="240" s="1"/>
  <c r="P320" i="240" s="1"/>
  <c r="F214" i="240"/>
  <c r="J320" i="240" s="1"/>
  <c r="E214" i="240"/>
  <c r="F320" i="240" s="1"/>
  <c r="D214" i="240"/>
  <c r="D320" i="240" s="1"/>
  <c r="C320" i="240" s="1"/>
  <c r="L213" i="240"/>
  <c r="AE319" i="240" s="1"/>
  <c r="K213" i="240"/>
  <c r="Z319" i="240" s="1"/>
  <c r="AD319" i="240" s="1"/>
  <c r="J213" i="240"/>
  <c r="X319" i="240" s="1"/>
  <c r="I213" i="240"/>
  <c r="S319" i="240" s="1"/>
  <c r="V319" i="240" s="1"/>
  <c r="H213" i="240"/>
  <c r="Q319" i="240" s="1"/>
  <c r="G213" i="240"/>
  <c r="L319" i="240" s="1"/>
  <c r="F213" i="240"/>
  <c r="J319" i="240" s="1"/>
  <c r="E213" i="240"/>
  <c r="D213" i="240"/>
  <c r="D319" i="240" s="1"/>
  <c r="C319" i="240" s="1"/>
  <c r="L212" i="240"/>
  <c r="AE318" i="240" s="1"/>
  <c r="K212" i="240"/>
  <c r="Z318" i="240" s="1"/>
  <c r="J212" i="240"/>
  <c r="X318" i="240" s="1"/>
  <c r="I212" i="240"/>
  <c r="S318" i="240" s="1"/>
  <c r="H212" i="240"/>
  <c r="Q318" i="240" s="1"/>
  <c r="G212" i="240"/>
  <c r="L318" i="240" s="1"/>
  <c r="F212" i="240"/>
  <c r="J318" i="240" s="1"/>
  <c r="E212" i="240"/>
  <c r="F318" i="240" s="1"/>
  <c r="H318" i="240" s="1"/>
  <c r="D212" i="240"/>
  <c r="D318" i="240" s="1"/>
  <c r="C318" i="240" s="1"/>
  <c r="L211" i="240"/>
  <c r="AE317" i="240" s="1"/>
  <c r="K211" i="240"/>
  <c r="Z317" i="240" s="1"/>
  <c r="J211" i="240"/>
  <c r="X317" i="240" s="1"/>
  <c r="I211" i="240"/>
  <c r="S317" i="240" s="1"/>
  <c r="W317" i="240" s="1"/>
  <c r="H211" i="240"/>
  <c r="Q317" i="240" s="1"/>
  <c r="G211" i="240"/>
  <c r="L317" i="240" s="1"/>
  <c r="P317" i="240" s="1"/>
  <c r="F211" i="240"/>
  <c r="J317" i="240" s="1"/>
  <c r="E211" i="240"/>
  <c r="F317" i="240" s="1"/>
  <c r="D211" i="240"/>
  <c r="D317" i="240" s="1"/>
  <c r="C317" i="240" s="1"/>
  <c r="L210" i="240"/>
  <c r="AE316" i="240" s="1"/>
  <c r="K210" i="240"/>
  <c r="Z316" i="240" s="1"/>
  <c r="AC316" i="240" s="1"/>
  <c r="J210" i="240"/>
  <c r="X316" i="240" s="1"/>
  <c r="I210" i="240"/>
  <c r="S316" i="240" s="1"/>
  <c r="U316" i="240" s="1"/>
  <c r="H210" i="240"/>
  <c r="Q316" i="240" s="1"/>
  <c r="G210" i="240"/>
  <c r="L316" i="240" s="1"/>
  <c r="F210" i="240"/>
  <c r="J316" i="240" s="1"/>
  <c r="E210" i="240"/>
  <c r="F316" i="240" s="1"/>
  <c r="D210" i="240"/>
  <c r="D316" i="240" s="1"/>
  <c r="C316" i="240" s="1"/>
  <c r="L209" i="240"/>
  <c r="AE315" i="240" s="1"/>
  <c r="K209" i="240"/>
  <c r="Z315" i="240" s="1"/>
  <c r="J209" i="240"/>
  <c r="X315" i="240" s="1"/>
  <c r="I209" i="240"/>
  <c r="S315" i="240" s="1"/>
  <c r="H209" i="240"/>
  <c r="Q315" i="240" s="1"/>
  <c r="G209" i="240"/>
  <c r="L315" i="240" s="1"/>
  <c r="R315" i="240" s="1"/>
  <c r="F209" i="240"/>
  <c r="J315" i="240" s="1"/>
  <c r="E209" i="240"/>
  <c r="F315" i="240" s="1"/>
  <c r="K315" i="240" s="1"/>
  <c r="D209" i="240"/>
  <c r="L208" i="240"/>
  <c r="AE314" i="240" s="1"/>
  <c r="K208" i="240"/>
  <c r="Z314" i="240" s="1"/>
  <c r="J208" i="240"/>
  <c r="X314" i="240" s="1"/>
  <c r="I208" i="240"/>
  <c r="S314" i="240" s="1"/>
  <c r="W314" i="240" s="1"/>
  <c r="H208" i="240"/>
  <c r="Q314" i="240" s="1"/>
  <c r="G208" i="240"/>
  <c r="L314" i="240" s="1"/>
  <c r="O314" i="240" s="1"/>
  <c r="F208" i="240"/>
  <c r="J314" i="240" s="1"/>
  <c r="E208" i="240"/>
  <c r="F314" i="240" s="1"/>
  <c r="D208" i="240"/>
  <c r="D314" i="240" s="1"/>
  <c r="C314" i="240" s="1"/>
  <c r="L207" i="240"/>
  <c r="AE313" i="240" s="1"/>
  <c r="K207" i="240"/>
  <c r="Z313" i="240" s="1"/>
  <c r="J207" i="240"/>
  <c r="X313" i="240" s="1"/>
  <c r="I207" i="240"/>
  <c r="S313" i="240" s="1"/>
  <c r="H207" i="240"/>
  <c r="Q313" i="240" s="1"/>
  <c r="G207" i="240"/>
  <c r="L313" i="240" s="1"/>
  <c r="F207" i="240"/>
  <c r="J313" i="240" s="1"/>
  <c r="E207" i="240"/>
  <c r="F313" i="240" s="1"/>
  <c r="H313" i="240" s="1"/>
  <c r="D207" i="240"/>
  <c r="D313" i="240" s="1"/>
  <c r="C313" i="240" s="1"/>
  <c r="L206" i="240"/>
  <c r="AE312" i="240" s="1"/>
  <c r="K206" i="240"/>
  <c r="Z312" i="240" s="1"/>
  <c r="J206" i="240"/>
  <c r="X312" i="240" s="1"/>
  <c r="I206" i="240"/>
  <c r="S312" i="240" s="1"/>
  <c r="H206" i="240"/>
  <c r="Q312" i="240" s="1"/>
  <c r="G206" i="240"/>
  <c r="L312" i="240" s="1"/>
  <c r="P312" i="240" s="1"/>
  <c r="F206" i="240"/>
  <c r="J312" i="240" s="1"/>
  <c r="E206" i="240"/>
  <c r="F312" i="240" s="1"/>
  <c r="K312" i="240" s="1"/>
  <c r="D206" i="240"/>
  <c r="D312" i="240" s="1"/>
  <c r="C312" i="240" s="1"/>
  <c r="L205" i="240"/>
  <c r="AE311" i="240" s="1"/>
  <c r="K205" i="240"/>
  <c r="Z311" i="240" s="1"/>
  <c r="AD311" i="240" s="1"/>
  <c r="J205" i="240"/>
  <c r="X311" i="240" s="1"/>
  <c r="I205" i="240"/>
  <c r="S311" i="240" s="1"/>
  <c r="H205" i="240"/>
  <c r="Q311" i="240" s="1"/>
  <c r="G205" i="240"/>
  <c r="L311" i="240" s="1"/>
  <c r="F205" i="240"/>
  <c r="J311" i="240" s="1"/>
  <c r="E205" i="240"/>
  <c r="D205" i="240"/>
  <c r="D311" i="240" s="1"/>
  <c r="C311" i="240" s="1"/>
  <c r="L204" i="240"/>
  <c r="AE310" i="240" s="1"/>
  <c r="K204" i="240"/>
  <c r="Z310" i="240" s="1"/>
  <c r="J204" i="240"/>
  <c r="X310" i="240" s="1"/>
  <c r="I204" i="240"/>
  <c r="S310" i="240" s="1"/>
  <c r="H204" i="240"/>
  <c r="Q310" i="240" s="1"/>
  <c r="G204" i="240"/>
  <c r="L310" i="240" s="1"/>
  <c r="F204" i="240"/>
  <c r="J310" i="240" s="1"/>
  <c r="E204" i="240"/>
  <c r="F310" i="240" s="1"/>
  <c r="H310" i="240" s="1"/>
  <c r="D204" i="240"/>
  <c r="D310" i="240" s="1"/>
  <c r="C310" i="240" s="1"/>
  <c r="L203" i="240"/>
  <c r="AE309" i="240" s="1"/>
  <c r="K203" i="240"/>
  <c r="Z309" i="240" s="1"/>
  <c r="J203" i="240"/>
  <c r="X309" i="240" s="1"/>
  <c r="I203" i="240"/>
  <c r="S309" i="240" s="1"/>
  <c r="H203" i="240"/>
  <c r="Q309" i="240" s="1"/>
  <c r="G203" i="240"/>
  <c r="L309" i="240" s="1"/>
  <c r="F203" i="240"/>
  <c r="J309" i="240" s="1"/>
  <c r="E203" i="240"/>
  <c r="F309" i="240" s="1"/>
  <c r="D203" i="240"/>
  <c r="D309" i="240" s="1"/>
  <c r="C309" i="240" s="1"/>
  <c r="L202" i="240"/>
  <c r="AE308" i="240" s="1"/>
  <c r="K202" i="240"/>
  <c r="Z308" i="240" s="1"/>
  <c r="AC308" i="240" s="1"/>
  <c r="J202" i="240"/>
  <c r="X308" i="240" s="1"/>
  <c r="I202" i="240"/>
  <c r="S308" i="240" s="1"/>
  <c r="U308" i="240" s="1"/>
  <c r="H202" i="240"/>
  <c r="Q308" i="240" s="1"/>
  <c r="G202" i="240"/>
  <c r="L308" i="240" s="1"/>
  <c r="F202" i="240"/>
  <c r="J308" i="240" s="1"/>
  <c r="E202" i="240"/>
  <c r="D202" i="240"/>
  <c r="D308" i="240" s="1"/>
  <c r="C308" i="240" s="1"/>
  <c r="L201" i="240"/>
  <c r="AE307" i="240" s="1"/>
  <c r="K201" i="240"/>
  <c r="Z307" i="240" s="1"/>
  <c r="J201" i="240"/>
  <c r="X307" i="240" s="1"/>
  <c r="I201" i="240"/>
  <c r="S307" i="240" s="1"/>
  <c r="H201" i="240"/>
  <c r="Q307" i="240" s="1"/>
  <c r="G201" i="240"/>
  <c r="L307" i="240" s="1"/>
  <c r="R307" i="240" s="1"/>
  <c r="F201" i="240"/>
  <c r="J307" i="240" s="1"/>
  <c r="E201" i="240"/>
  <c r="F307" i="240" s="1"/>
  <c r="K307" i="240" s="1"/>
  <c r="D201" i="240"/>
  <c r="D307" i="240" s="1"/>
  <c r="C307" i="240" s="1"/>
  <c r="L200" i="240"/>
  <c r="AE306" i="240" s="1"/>
  <c r="K200" i="240"/>
  <c r="Z306" i="240" s="1"/>
  <c r="J200" i="240"/>
  <c r="X306" i="240" s="1"/>
  <c r="I200" i="240"/>
  <c r="S306" i="240" s="1"/>
  <c r="H200" i="240"/>
  <c r="Q306" i="240" s="1"/>
  <c r="G200" i="240"/>
  <c r="L306" i="240" s="1"/>
  <c r="O306" i="240" s="1"/>
  <c r="F200" i="240"/>
  <c r="J306" i="240" s="1"/>
  <c r="E200" i="240"/>
  <c r="F306" i="240" s="1"/>
  <c r="D200" i="240"/>
  <c r="D306" i="240" s="1"/>
  <c r="C306" i="240" s="1"/>
  <c r="L199" i="240"/>
  <c r="AE305" i="240" s="1"/>
  <c r="K199" i="240"/>
  <c r="Z305" i="240" s="1"/>
  <c r="AB305" i="240" s="1"/>
  <c r="J199" i="240"/>
  <c r="X305" i="240" s="1"/>
  <c r="I199" i="240"/>
  <c r="S305" i="240" s="1"/>
  <c r="H199" i="240"/>
  <c r="Q305" i="240" s="1"/>
  <c r="G199" i="240"/>
  <c r="L305" i="240" s="1"/>
  <c r="F199" i="240"/>
  <c r="J305" i="240" s="1"/>
  <c r="E199" i="240"/>
  <c r="F305" i="240" s="1"/>
  <c r="H305" i="240" s="1"/>
  <c r="D199" i="240"/>
  <c r="D305" i="240" s="1"/>
  <c r="C305" i="240" s="1"/>
  <c r="L198" i="240"/>
  <c r="AE304" i="240" s="1"/>
  <c r="K198" i="240"/>
  <c r="Z304" i="240" s="1"/>
  <c r="J198" i="240"/>
  <c r="X304" i="240" s="1"/>
  <c r="I198" i="240"/>
  <c r="S304" i="240" s="1"/>
  <c r="H198" i="240"/>
  <c r="Q304" i="240" s="1"/>
  <c r="G198" i="240"/>
  <c r="L304" i="240" s="1"/>
  <c r="P304" i="240" s="1"/>
  <c r="F198" i="240"/>
  <c r="J304" i="240" s="1"/>
  <c r="E198" i="240"/>
  <c r="F304" i="240" s="1"/>
  <c r="D198" i="240"/>
  <c r="D304" i="240" s="1"/>
  <c r="C304" i="240" s="1"/>
  <c r="L197" i="240"/>
  <c r="AE303" i="240" s="1"/>
  <c r="K197" i="240"/>
  <c r="Z303" i="240" s="1"/>
  <c r="AD303" i="240" s="1"/>
  <c r="J197" i="240"/>
  <c r="X303" i="240" s="1"/>
  <c r="I197" i="240"/>
  <c r="S303" i="240" s="1"/>
  <c r="V303" i="240" s="1"/>
  <c r="H197" i="240"/>
  <c r="Q303" i="240" s="1"/>
  <c r="G197" i="240"/>
  <c r="L303" i="240" s="1"/>
  <c r="N303" i="240" s="1"/>
  <c r="F197" i="240"/>
  <c r="J303" i="240" s="1"/>
  <c r="E197" i="240"/>
  <c r="D197" i="240"/>
  <c r="D303" i="240" s="1"/>
  <c r="C303" i="240" s="1"/>
  <c r="L196" i="240"/>
  <c r="AE302" i="240" s="1"/>
  <c r="K196" i="240"/>
  <c r="Z302" i="240" s="1"/>
  <c r="J196" i="240"/>
  <c r="X302" i="240" s="1"/>
  <c r="I196" i="240"/>
  <c r="S302" i="240" s="1"/>
  <c r="H196" i="240"/>
  <c r="Q302" i="240" s="1"/>
  <c r="G196" i="240"/>
  <c r="L302" i="240" s="1"/>
  <c r="F196" i="240"/>
  <c r="J302" i="240" s="1"/>
  <c r="E196" i="240"/>
  <c r="F302" i="240" s="1"/>
  <c r="H302" i="240" s="1"/>
  <c r="D196" i="240"/>
  <c r="D302" i="240" s="1"/>
  <c r="C302" i="240" s="1"/>
  <c r="L195" i="240"/>
  <c r="AE301" i="240" s="1"/>
  <c r="K195" i="240"/>
  <c r="Z301" i="240" s="1"/>
  <c r="J195" i="240"/>
  <c r="X301" i="240" s="1"/>
  <c r="I195" i="240"/>
  <c r="S301" i="240" s="1"/>
  <c r="W301" i="240" s="1"/>
  <c r="H195" i="240"/>
  <c r="Q301" i="240" s="1"/>
  <c r="G195" i="240"/>
  <c r="L301" i="240" s="1"/>
  <c r="P301" i="240" s="1"/>
  <c r="F195" i="240"/>
  <c r="J301" i="240" s="1"/>
  <c r="E195" i="240"/>
  <c r="F301" i="240" s="1"/>
  <c r="D195" i="240"/>
  <c r="D301" i="240" s="1"/>
  <c r="C301" i="240" s="1"/>
  <c r="L194" i="240"/>
  <c r="AE300" i="240" s="1"/>
  <c r="K194" i="240"/>
  <c r="Z300" i="240" s="1"/>
  <c r="AC300" i="240" s="1"/>
  <c r="J194" i="240"/>
  <c r="X300" i="240" s="1"/>
  <c r="I194" i="240"/>
  <c r="S300" i="240" s="1"/>
  <c r="H194" i="240"/>
  <c r="Q300" i="240" s="1"/>
  <c r="G194" i="240"/>
  <c r="L300" i="240" s="1"/>
  <c r="F194" i="240"/>
  <c r="J300" i="240" s="1"/>
  <c r="E194" i="240"/>
  <c r="F300" i="240" s="1"/>
  <c r="D194" i="240"/>
  <c r="D300" i="240" s="1"/>
  <c r="C300" i="240" s="1"/>
  <c r="L193" i="240"/>
  <c r="AE299" i="240" s="1"/>
  <c r="K193" i="240"/>
  <c r="Z299" i="240" s="1"/>
  <c r="J193" i="240"/>
  <c r="X299" i="240" s="1"/>
  <c r="I193" i="240"/>
  <c r="S299" i="240" s="1"/>
  <c r="H193" i="240"/>
  <c r="Q299" i="240" s="1"/>
  <c r="G193" i="240"/>
  <c r="L299" i="240" s="1"/>
  <c r="R299" i="240" s="1"/>
  <c r="F193" i="240"/>
  <c r="J299" i="240" s="1"/>
  <c r="E193" i="240"/>
  <c r="F299" i="240" s="1"/>
  <c r="K299" i="240" s="1"/>
  <c r="D193" i="240"/>
  <c r="D299" i="240" s="1"/>
  <c r="C299" i="240" s="1"/>
  <c r="L192" i="240"/>
  <c r="AE298" i="240" s="1"/>
  <c r="K192" i="240"/>
  <c r="Z298" i="240" s="1"/>
  <c r="AD298" i="240" s="1"/>
  <c r="J192" i="240"/>
  <c r="X298" i="240" s="1"/>
  <c r="I192" i="240"/>
  <c r="S298" i="240" s="1"/>
  <c r="W298" i="240" s="1"/>
  <c r="H192" i="240"/>
  <c r="Q298" i="240" s="1"/>
  <c r="G192" i="240"/>
  <c r="L298" i="240" s="1"/>
  <c r="F192" i="240"/>
  <c r="J298" i="240" s="1"/>
  <c r="E192" i="240"/>
  <c r="F298" i="240" s="1"/>
  <c r="D192" i="240"/>
  <c r="D298" i="240" s="1"/>
  <c r="C298" i="240" s="1"/>
  <c r="L191" i="240"/>
  <c r="AE297" i="240" s="1"/>
  <c r="K191" i="240"/>
  <c r="Z297" i="240" s="1"/>
  <c r="AB297" i="240" s="1"/>
  <c r="J191" i="240"/>
  <c r="X297" i="240" s="1"/>
  <c r="I191" i="240"/>
  <c r="S297" i="240" s="1"/>
  <c r="H191" i="240"/>
  <c r="Q297" i="240" s="1"/>
  <c r="G191" i="240"/>
  <c r="L297" i="240" s="1"/>
  <c r="F191" i="240"/>
  <c r="J297" i="240" s="1"/>
  <c r="E191" i="240"/>
  <c r="F297" i="240" s="1"/>
  <c r="H297" i="240" s="1"/>
  <c r="D191" i="240"/>
  <c r="D297" i="240" s="1"/>
  <c r="C297" i="240" s="1"/>
  <c r="L190" i="240"/>
  <c r="AE296" i="240" s="1"/>
  <c r="K190" i="240"/>
  <c r="Z296" i="240" s="1"/>
  <c r="J190" i="240"/>
  <c r="X296" i="240" s="1"/>
  <c r="I190" i="240"/>
  <c r="S296" i="240" s="1"/>
  <c r="H190" i="240"/>
  <c r="Q296" i="240" s="1"/>
  <c r="G190" i="240"/>
  <c r="L296" i="240" s="1"/>
  <c r="F190" i="240"/>
  <c r="J296" i="240" s="1"/>
  <c r="E190" i="240"/>
  <c r="F296" i="240" s="1"/>
  <c r="D190" i="240"/>
  <c r="D296" i="240" s="1"/>
  <c r="C296" i="240" s="1"/>
  <c r="L189" i="240"/>
  <c r="AE295" i="240" s="1"/>
  <c r="K189" i="240"/>
  <c r="Z295" i="240" s="1"/>
  <c r="AF295" i="240" s="1"/>
  <c r="J189" i="240"/>
  <c r="X295" i="240" s="1"/>
  <c r="I189" i="240"/>
  <c r="S295" i="240" s="1"/>
  <c r="V295" i="240" s="1"/>
  <c r="H189" i="240"/>
  <c r="Q295" i="240" s="1"/>
  <c r="G189" i="240"/>
  <c r="L295" i="240" s="1"/>
  <c r="F189" i="240"/>
  <c r="J295" i="240" s="1"/>
  <c r="E189" i="240"/>
  <c r="D189" i="240"/>
  <c r="D295" i="240" s="1"/>
  <c r="C295" i="240" s="1"/>
  <c r="L188" i="240"/>
  <c r="AE294" i="240" s="1"/>
  <c r="K188" i="240"/>
  <c r="Z294" i="240" s="1"/>
  <c r="J188" i="240"/>
  <c r="X294" i="240" s="1"/>
  <c r="I188" i="240"/>
  <c r="S294" i="240" s="1"/>
  <c r="H188" i="240"/>
  <c r="Q294" i="240" s="1"/>
  <c r="G188" i="240"/>
  <c r="L294" i="240" s="1"/>
  <c r="F188" i="240"/>
  <c r="J294" i="240" s="1"/>
  <c r="E188" i="240"/>
  <c r="F294" i="240" s="1"/>
  <c r="H294" i="240" s="1"/>
  <c r="D188" i="240"/>
  <c r="D294" i="240" s="1"/>
  <c r="L187" i="240"/>
  <c r="AE293" i="240" s="1"/>
  <c r="K187" i="240"/>
  <c r="Z293" i="240" s="1"/>
  <c r="J187" i="240"/>
  <c r="X293" i="240" s="1"/>
  <c r="I187" i="240"/>
  <c r="S293" i="240" s="1"/>
  <c r="W293" i="240" s="1"/>
  <c r="H187" i="240"/>
  <c r="Q293" i="240" s="1"/>
  <c r="G187" i="240"/>
  <c r="L293" i="240" s="1"/>
  <c r="F187" i="240"/>
  <c r="J293" i="240" s="1"/>
  <c r="E187" i="240"/>
  <c r="F293" i="240" s="1"/>
  <c r="D187" i="240"/>
  <c r="D293" i="240" s="1"/>
  <c r="L186" i="240"/>
  <c r="AE292" i="240" s="1"/>
  <c r="K186" i="240"/>
  <c r="Z292" i="240" s="1"/>
  <c r="AC292" i="240" s="1"/>
  <c r="J186" i="240"/>
  <c r="X292" i="240" s="1"/>
  <c r="I186" i="240"/>
  <c r="S292" i="240" s="1"/>
  <c r="V292" i="240" s="1"/>
  <c r="H186" i="240"/>
  <c r="Q292" i="240" s="1"/>
  <c r="G186" i="240"/>
  <c r="L292" i="240" s="1"/>
  <c r="F186" i="240"/>
  <c r="J292" i="240" s="1"/>
  <c r="E186" i="240"/>
  <c r="F292" i="240" s="1"/>
  <c r="D186" i="240"/>
  <c r="D292" i="240" s="1"/>
  <c r="L185" i="240"/>
  <c r="AE291" i="240" s="1"/>
  <c r="K185" i="240"/>
  <c r="Z291" i="240" s="1"/>
  <c r="J185" i="240"/>
  <c r="X291" i="240" s="1"/>
  <c r="I185" i="240"/>
  <c r="S291" i="240" s="1"/>
  <c r="H185" i="240"/>
  <c r="Q291" i="240" s="1"/>
  <c r="G185" i="240"/>
  <c r="L291" i="240" s="1"/>
  <c r="F185" i="240"/>
  <c r="J291" i="240" s="1"/>
  <c r="E185" i="240"/>
  <c r="F291" i="240" s="1"/>
  <c r="D185" i="240"/>
  <c r="D291" i="240" s="1"/>
  <c r="L184" i="240"/>
  <c r="AE290" i="240" s="1"/>
  <c r="K184" i="240"/>
  <c r="Z290" i="240" s="1"/>
  <c r="J184" i="240"/>
  <c r="X290" i="240" s="1"/>
  <c r="I184" i="240"/>
  <c r="S290" i="240" s="1"/>
  <c r="H184" i="240"/>
  <c r="Q290" i="240" s="1"/>
  <c r="G184" i="240"/>
  <c r="L290" i="240" s="1"/>
  <c r="F184" i="240"/>
  <c r="J290" i="240" s="1"/>
  <c r="E184" i="240"/>
  <c r="F290" i="240" s="1"/>
  <c r="D184" i="240"/>
  <c r="L183" i="240"/>
  <c r="AE289" i="240" s="1"/>
  <c r="K183" i="240"/>
  <c r="Z289" i="240" s="1"/>
  <c r="J183" i="240"/>
  <c r="X289" i="240" s="1"/>
  <c r="I183" i="240"/>
  <c r="S289" i="240" s="1"/>
  <c r="H183" i="240"/>
  <c r="Q289" i="240" s="1"/>
  <c r="G183" i="240"/>
  <c r="L289" i="240" s="1"/>
  <c r="F183" i="240"/>
  <c r="J289" i="240" s="1"/>
  <c r="E183" i="240"/>
  <c r="F289" i="240" s="1"/>
  <c r="D183" i="240"/>
  <c r="D289" i="240" s="1"/>
  <c r="L182" i="240"/>
  <c r="AE288" i="240" s="1"/>
  <c r="K182" i="240"/>
  <c r="Z288" i="240" s="1"/>
  <c r="J182" i="240"/>
  <c r="X288" i="240" s="1"/>
  <c r="I182" i="240"/>
  <c r="S288" i="240" s="1"/>
  <c r="H182" i="240"/>
  <c r="Q288" i="240" s="1"/>
  <c r="G182" i="240"/>
  <c r="L288" i="240" s="1"/>
  <c r="F182" i="240"/>
  <c r="J288" i="240" s="1"/>
  <c r="E182" i="240"/>
  <c r="D182" i="240"/>
  <c r="D288" i="240" s="1"/>
  <c r="L181" i="240"/>
  <c r="AE287" i="240" s="1"/>
  <c r="K181" i="240"/>
  <c r="Z287" i="240" s="1"/>
  <c r="J181" i="240"/>
  <c r="X287" i="240" s="1"/>
  <c r="I181" i="240"/>
  <c r="S287" i="240" s="1"/>
  <c r="H181" i="240"/>
  <c r="Q287" i="240" s="1"/>
  <c r="G181" i="240"/>
  <c r="L287" i="240" s="1"/>
  <c r="F181" i="240"/>
  <c r="J287" i="240" s="1"/>
  <c r="E181" i="240"/>
  <c r="D181" i="240"/>
  <c r="D287" i="240" s="1"/>
  <c r="L180" i="240"/>
  <c r="AE286" i="240" s="1"/>
  <c r="K180" i="240"/>
  <c r="Z286" i="240" s="1"/>
  <c r="J180" i="240"/>
  <c r="X286" i="240" s="1"/>
  <c r="I180" i="240"/>
  <c r="S286" i="240" s="1"/>
  <c r="H180" i="240"/>
  <c r="Q286" i="240" s="1"/>
  <c r="G180" i="240"/>
  <c r="L286" i="240" s="1"/>
  <c r="F180" i="240"/>
  <c r="J286" i="240" s="1"/>
  <c r="E180" i="240"/>
  <c r="F286" i="240" s="1"/>
  <c r="D180" i="240"/>
  <c r="D286" i="240" s="1"/>
  <c r="L179" i="240"/>
  <c r="AE285" i="240" s="1"/>
  <c r="K179" i="240"/>
  <c r="Z285" i="240" s="1"/>
  <c r="J179" i="240"/>
  <c r="X285" i="240" s="1"/>
  <c r="I179" i="240"/>
  <c r="S285" i="240" s="1"/>
  <c r="H179" i="240"/>
  <c r="Q285" i="240" s="1"/>
  <c r="G179" i="240"/>
  <c r="L285" i="240" s="1"/>
  <c r="F179" i="240"/>
  <c r="J285" i="240" s="1"/>
  <c r="E179" i="240"/>
  <c r="F285" i="240" s="1"/>
  <c r="D179" i="240"/>
  <c r="D285" i="240" s="1"/>
  <c r="L178" i="240"/>
  <c r="AE284" i="240" s="1"/>
  <c r="K178" i="240"/>
  <c r="Z284" i="240" s="1"/>
  <c r="J178" i="240"/>
  <c r="X284" i="240" s="1"/>
  <c r="I178" i="240"/>
  <c r="S284" i="240" s="1"/>
  <c r="H178" i="240"/>
  <c r="Q284" i="240" s="1"/>
  <c r="G178" i="240"/>
  <c r="L284" i="240" s="1"/>
  <c r="F178" i="240"/>
  <c r="J284" i="240" s="1"/>
  <c r="E178" i="240"/>
  <c r="D178" i="240"/>
  <c r="D284" i="240" s="1"/>
  <c r="L177" i="240"/>
  <c r="AE283" i="240" s="1"/>
  <c r="K177" i="240"/>
  <c r="Z283" i="240" s="1"/>
  <c r="J177" i="240"/>
  <c r="X283" i="240" s="1"/>
  <c r="I177" i="240"/>
  <c r="S283" i="240" s="1"/>
  <c r="H177" i="240"/>
  <c r="Q283" i="240" s="1"/>
  <c r="G177" i="240"/>
  <c r="L283" i="240" s="1"/>
  <c r="F177" i="240"/>
  <c r="J283" i="240" s="1"/>
  <c r="E177" i="240"/>
  <c r="F283" i="240" s="1"/>
  <c r="D177" i="240"/>
  <c r="D283" i="240" s="1"/>
  <c r="L176" i="240"/>
  <c r="AE282" i="240" s="1"/>
  <c r="K176" i="240"/>
  <c r="Z282" i="240" s="1"/>
  <c r="J176" i="240"/>
  <c r="X282" i="240" s="1"/>
  <c r="I176" i="240"/>
  <c r="S282" i="240" s="1"/>
  <c r="H176" i="240"/>
  <c r="Q282" i="240" s="1"/>
  <c r="G176" i="240"/>
  <c r="L282" i="240" s="1"/>
  <c r="F176" i="240"/>
  <c r="J282" i="240" s="1"/>
  <c r="E176" i="240"/>
  <c r="F282" i="240" s="1"/>
  <c r="D176" i="240"/>
  <c r="L175" i="240"/>
  <c r="AE281" i="240" s="1"/>
  <c r="K175" i="240"/>
  <c r="Z281" i="240" s="1"/>
  <c r="J175" i="240"/>
  <c r="X281" i="240" s="1"/>
  <c r="I175" i="240"/>
  <c r="S281" i="240" s="1"/>
  <c r="H175" i="240"/>
  <c r="Q281" i="240" s="1"/>
  <c r="G175" i="240"/>
  <c r="L281" i="240" s="1"/>
  <c r="F175" i="240"/>
  <c r="J281" i="240" s="1"/>
  <c r="E175" i="240"/>
  <c r="F281" i="240" s="1"/>
  <c r="D175" i="240"/>
  <c r="D281" i="240" s="1"/>
  <c r="L174" i="240"/>
  <c r="AE280" i="240" s="1"/>
  <c r="K174" i="240"/>
  <c r="Z280" i="240" s="1"/>
  <c r="J174" i="240"/>
  <c r="X280" i="240" s="1"/>
  <c r="I174" i="240"/>
  <c r="S280" i="240" s="1"/>
  <c r="H174" i="240"/>
  <c r="Q280" i="240" s="1"/>
  <c r="G174" i="240"/>
  <c r="L280" i="240" s="1"/>
  <c r="F174" i="240"/>
  <c r="J280" i="240" s="1"/>
  <c r="E174" i="240"/>
  <c r="D174" i="240"/>
  <c r="D280" i="240" s="1"/>
  <c r="L173" i="240"/>
  <c r="AE279" i="240" s="1"/>
  <c r="K173" i="240"/>
  <c r="Z279" i="240" s="1"/>
  <c r="J173" i="240"/>
  <c r="X279" i="240" s="1"/>
  <c r="I173" i="240"/>
  <c r="S279" i="240" s="1"/>
  <c r="H173" i="240"/>
  <c r="Q279" i="240" s="1"/>
  <c r="G173" i="240"/>
  <c r="L279" i="240" s="1"/>
  <c r="F173" i="240"/>
  <c r="J279" i="240" s="1"/>
  <c r="E173" i="240"/>
  <c r="F279" i="240" s="1"/>
  <c r="D173" i="240"/>
  <c r="D279" i="240" s="1"/>
  <c r="L172" i="240"/>
  <c r="AE278" i="240" s="1"/>
  <c r="K172" i="240"/>
  <c r="Z278" i="240" s="1"/>
  <c r="J172" i="240"/>
  <c r="X278" i="240" s="1"/>
  <c r="I172" i="240"/>
  <c r="S278" i="240" s="1"/>
  <c r="H172" i="240"/>
  <c r="Q278" i="240" s="1"/>
  <c r="G172" i="240"/>
  <c r="L278" i="240" s="1"/>
  <c r="F172" i="240"/>
  <c r="J278" i="240" s="1"/>
  <c r="E172" i="240"/>
  <c r="F278" i="240" s="1"/>
  <c r="D172" i="240"/>
  <c r="D278" i="240" s="1"/>
  <c r="L171" i="240"/>
  <c r="AE277" i="240" s="1"/>
  <c r="K171" i="240"/>
  <c r="Z277" i="240" s="1"/>
  <c r="J171" i="240"/>
  <c r="X277" i="240" s="1"/>
  <c r="I171" i="240"/>
  <c r="S277" i="240" s="1"/>
  <c r="H171" i="240"/>
  <c r="Q277" i="240" s="1"/>
  <c r="G171" i="240"/>
  <c r="L277" i="240" s="1"/>
  <c r="F171" i="240"/>
  <c r="J277" i="240" s="1"/>
  <c r="E171" i="240"/>
  <c r="F277" i="240" s="1"/>
  <c r="D171" i="240"/>
  <c r="D277" i="240" s="1"/>
  <c r="L170" i="240"/>
  <c r="AE276" i="240" s="1"/>
  <c r="K170" i="240"/>
  <c r="Z276" i="240" s="1"/>
  <c r="J170" i="240"/>
  <c r="X276" i="240" s="1"/>
  <c r="I170" i="240"/>
  <c r="S276" i="240" s="1"/>
  <c r="H170" i="240"/>
  <c r="Q276" i="240" s="1"/>
  <c r="G170" i="240"/>
  <c r="L276" i="240" s="1"/>
  <c r="F170" i="240"/>
  <c r="J276" i="240" s="1"/>
  <c r="E170" i="240"/>
  <c r="F276" i="240" s="1"/>
  <c r="D170" i="240"/>
  <c r="D276" i="240" s="1"/>
  <c r="L169" i="240"/>
  <c r="AE275" i="240" s="1"/>
  <c r="K169" i="240"/>
  <c r="Z275" i="240" s="1"/>
  <c r="J169" i="240"/>
  <c r="X275" i="240" s="1"/>
  <c r="I169" i="240"/>
  <c r="S275" i="240" s="1"/>
  <c r="H169" i="240"/>
  <c r="Q275" i="240" s="1"/>
  <c r="G169" i="240"/>
  <c r="L275" i="240" s="1"/>
  <c r="F169" i="240"/>
  <c r="J275" i="240" s="1"/>
  <c r="E169" i="240"/>
  <c r="F275" i="240" s="1"/>
  <c r="D169" i="240"/>
  <c r="D275" i="240" s="1"/>
  <c r="L168" i="240"/>
  <c r="AE274" i="240" s="1"/>
  <c r="K168" i="240"/>
  <c r="Z274" i="240" s="1"/>
  <c r="J168" i="240"/>
  <c r="X274" i="240" s="1"/>
  <c r="I168" i="240"/>
  <c r="S274" i="240" s="1"/>
  <c r="H168" i="240"/>
  <c r="Q274" i="240" s="1"/>
  <c r="G168" i="240"/>
  <c r="L274" i="240" s="1"/>
  <c r="F168" i="240"/>
  <c r="J274" i="240" s="1"/>
  <c r="E168" i="240"/>
  <c r="F274" i="240" s="1"/>
  <c r="D168" i="240"/>
  <c r="D274" i="240" s="1"/>
  <c r="L167" i="240"/>
  <c r="AE273" i="240" s="1"/>
  <c r="K167" i="240"/>
  <c r="Z273" i="240" s="1"/>
  <c r="AB273" i="240" s="1"/>
  <c r="J167" i="240"/>
  <c r="X273" i="240" s="1"/>
  <c r="I167" i="240"/>
  <c r="S273" i="240" s="1"/>
  <c r="T273" i="240" s="1"/>
  <c r="H167" i="240"/>
  <c r="Q273" i="240" s="1"/>
  <c r="G167" i="240"/>
  <c r="L273" i="240" s="1"/>
  <c r="F167" i="240"/>
  <c r="J273" i="240" s="1"/>
  <c r="E167" i="240"/>
  <c r="F273" i="240" s="1"/>
  <c r="D167" i="240"/>
  <c r="D273" i="240" s="1"/>
  <c r="L166" i="240"/>
  <c r="AE272" i="240" s="1"/>
  <c r="K166" i="240"/>
  <c r="Z272" i="240" s="1"/>
  <c r="AF272" i="240" s="1"/>
  <c r="J166" i="240"/>
  <c r="X272" i="240" s="1"/>
  <c r="I166" i="240"/>
  <c r="S272" i="240" s="1"/>
  <c r="H166" i="240"/>
  <c r="Q272" i="240" s="1"/>
  <c r="G166" i="240"/>
  <c r="L272" i="240" s="1"/>
  <c r="P272" i="240" s="1"/>
  <c r="F166" i="240"/>
  <c r="J272" i="240" s="1"/>
  <c r="E166" i="240"/>
  <c r="F272" i="240" s="1"/>
  <c r="D166" i="240"/>
  <c r="D272" i="240" s="1"/>
  <c r="L165" i="240"/>
  <c r="AE271" i="240" s="1"/>
  <c r="K165" i="240"/>
  <c r="Z271" i="240" s="1"/>
  <c r="J165" i="240"/>
  <c r="X271" i="240" s="1"/>
  <c r="I165" i="240"/>
  <c r="S271" i="240" s="1"/>
  <c r="U271" i="240" s="1"/>
  <c r="H165" i="240"/>
  <c r="Q271" i="240" s="1"/>
  <c r="G165" i="240"/>
  <c r="L271" i="240" s="1"/>
  <c r="M271" i="240" s="1"/>
  <c r="F165" i="240"/>
  <c r="J271" i="240" s="1"/>
  <c r="E165" i="240"/>
  <c r="F271" i="240" s="1"/>
  <c r="D165" i="240"/>
  <c r="D271" i="240" s="1"/>
  <c r="L164" i="240"/>
  <c r="AE270" i="240" s="1"/>
  <c r="K164" i="240"/>
  <c r="Z270" i="240" s="1"/>
  <c r="J164" i="240"/>
  <c r="X270" i="240" s="1"/>
  <c r="I164" i="240"/>
  <c r="S270" i="240" s="1"/>
  <c r="H164" i="240"/>
  <c r="Q270" i="240" s="1"/>
  <c r="G164" i="240"/>
  <c r="L270" i="240" s="1"/>
  <c r="R270" i="240" s="1"/>
  <c r="F164" i="240"/>
  <c r="J270" i="240" s="1"/>
  <c r="E164" i="240"/>
  <c r="F270" i="240" s="1"/>
  <c r="D164" i="240"/>
  <c r="D270" i="240" s="1"/>
  <c r="B164" i="240"/>
  <c r="B165" i="240" s="1"/>
  <c r="B166" i="240" s="1"/>
  <c r="B167" i="240" s="1"/>
  <c r="L163" i="240"/>
  <c r="AE269" i="240" s="1"/>
  <c r="K163" i="240"/>
  <c r="Z269" i="240" s="1"/>
  <c r="J163" i="240"/>
  <c r="X269" i="240" s="1"/>
  <c r="I163" i="240"/>
  <c r="S269" i="240" s="1"/>
  <c r="H163" i="240"/>
  <c r="Q269" i="240" s="1"/>
  <c r="G163" i="240"/>
  <c r="L269" i="240" s="1"/>
  <c r="O269" i="240" s="1"/>
  <c r="F163" i="240"/>
  <c r="J269" i="240" s="1"/>
  <c r="E163" i="240"/>
  <c r="F269" i="240" s="1"/>
  <c r="D163" i="240"/>
  <c r="D269" i="240" s="1"/>
  <c r="D150" i="240" a="1"/>
  <c r="D150" i="240" s="1"/>
  <c r="M4" i="240"/>
  <c r="M5" i="240" s="1"/>
  <c r="M6" i="240" s="1"/>
  <c r="M7" i="240" s="1"/>
  <c r="M8" i="240" s="1"/>
  <c r="M9" i="240" s="1"/>
  <c r="M10" i="240" s="1"/>
  <c r="M11" i="240" s="1"/>
  <c r="M12" i="240" s="1"/>
  <c r="M13" i="240" s="1"/>
  <c r="M14" i="240" s="1"/>
  <c r="M15" i="240" s="1"/>
  <c r="M16" i="240" s="1"/>
  <c r="M17" i="240" s="1"/>
  <c r="M18" i="240" s="1"/>
  <c r="M19" i="240" s="1"/>
  <c r="M20" i="240" s="1"/>
  <c r="M21" i="240" s="1"/>
  <c r="M22" i="240" s="1"/>
  <c r="M23" i="240" s="1"/>
  <c r="M24" i="240" s="1"/>
  <c r="M25" i="240" s="1"/>
  <c r="M26" i="240" s="1"/>
  <c r="M27" i="240" s="1"/>
  <c r="M28" i="240" s="1"/>
  <c r="M29" i="240" s="1"/>
  <c r="M30" i="240" s="1"/>
  <c r="M31" i="240" s="1"/>
  <c r="M32" i="240" s="1"/>
  <c r="M33" i="240" s="1"/>
  <c r="M34" i="240" s="1"/>
  <c r="M35" i="240" s="1"/>
  <c r="M36" i="240" s="1"/>
  <c r="M37" i="240" s="1"/>
  <c r="M38" i="240" s="1"/>
  <c r="M39" i="240" s="1"/>
  <c r="M40" i="240" s="1"/>
  <c r="M41" i="240" s="1"/>
  <c r="M42" i="240" s="1"/>
  <c r="M43" i="240" s="1"/>
  <c r="M44" i="240" s="1"/>
  <c r="M45" i="240" s="1"/>
  <c r="M46" i="240" s="1"/>
  <c r="M47" i="240" s="1"/>
  <c r="M48" i="240" s="1"/>
  <c r="M49" i="240" s="1"/>
  <c r="M50" i="240" s="1"/>
  <c r="M51" i="240" s="1"/>
  <c r="M52" i="240" s="1"/>
  <c r="M53" i="240" s="1"/>
  <c r="M54" i="240" s="1"/>
  <c r="M55" i="240" s="1"/>
  <c r="M56" i="240" s="1"/>
  <c r="M57" i="240" s="1"/>
  <c r="M58" i="240" s="1"/>
  <c r="M59" i="240" s="1"/>
  <c r="M60" i="240" s="1"/>
  <c r="M61" i="240" s="1"/>
  <c r="M62" i="240" s="1"/>
  <c r="M63" i="240" s="1"/>
  <c r="M64" i="240" s="1"/>
  <c r="M65" i="240" s="1"/>
  <c r="M66" i="240" s="1"/>
  <c r="M67" i="240" s="1"/>
  <c r="M68" i="240" s="1"/>
  <c r="M69" i="240" s="1"/>
  <c r="M70" i="240" s="1"/>
  <c r="M71" i="240" s="1"/>
  <c r="M72" i="240" s="1"/>
  <c r="M73" i="240" s="1"/>
  <c r="M74" i="240" s="1"/>
  <c r="M75" i="240" s="1"/>
  <c r="M76" i="240" s="1"/>
  <c r="M77" i="240" s="1"/>
  <c r="M78" i="240" s="1"/>
  <c r="M79" i="240" s="1"/>
  <c r="M80" i="240" s="1"/>
  <c r="M81" i="240" s="1"/>
  <c r="M82" i="240" s="1"/>
  <c r="M83" i="240" s="1"/>
  <c r="M84" i="240" s="1"/>
  <c r="M85" i="240" s="1"/>
  <c r="M86" i="240" s="1"/>
  <c r="M87" i="240" s="1"/>
  <c r="M88" i="240" s="1"/>
  <c r="M89" i="240" s="1"/>
  <c r="M90" i="240" s="1"/>
  <c r="M91" i="240" s="1"/>
  <c r="M92" i="240" s="1"/>
  <c r="M93" i="240" s="1"/>
  <c r="M94" i="240" s="1"/>
  <c r="M95" i="240" s="1"/>
  <c r="M96" i="240" s="1"/>
  <c r="M97" i="240" s="1"/>
  <c r="M98" i="240" s="1"/>
  <c r="M99" i="240" s="1"/>
  <c r="M100" i="240" s="1"/>
  <c r="M101" i="240" s="1"/>
  <c r="M102" i="240" s="1"/>
  <c r="M103" i="240" s="1"/>
  <c r="B4" i="240"/>
  <c r="B5" i="240" s="1"/>
  <c r="B6" i="240" s="1"/>
  <c r="B7" i="240" s="1"/>
  <c r="B8" i="240" s="1"/>
  <c r="B9" i="240" s="1"/>
  <c r="B10" i="240" s="1"/>
  <c r="B11" i="240" s="1"/>
  <c r="B12" i="240" s="1"/>
  <c r="B13" i="240" s="1"/>
  <c r="B14" i="240" s="1"/>
  <c r="B15" i="240" s="1"/>
  <c r="B16" i="240" s="1"/>
  <c r="B17" i="240" s="1"/>
  <c r="B18" i="240" s="1"/>
  <c r="B19" i="240" s="1"/>
  <c r="B20" i="240" s="1"/>
  <c r="B21" i="240" s="1"/>
  <c r="B22" i="240" s="1"/>
  <c r="B23" i="240" s="1"/>
  <c r="B24" i="240" s="1"/>
  <c r="B25" i="240" s="1"/>
  <c r="B26" i="240" s="1"/>
  <c r="B27" i="240" s="1"/>
  <c r="B28" i="240" s="1"/>
  <c r="B29" i="240" s="1"/>
  <c r="B30" i="240" s="1"/>
  <c r="B31" i="240" s="1"/>
  <c r="B32" i="240" s="1"/>
  <c r="B33" i="240" s="1"/>
  <c r="B34" i="240" s="1"/>
  <c r="B35" i="240" s="1"/>
  <c r="B36" i="240" s="1"/>
  <c r="B37" i="240" s="1"/>
  <c r="B38" i="240" s="1"/>
  <c r="B39" i="240" s="1"/>
  <c r="B40" i="240" s="1"/>
  <c r="B41" i="240" s="1"/>
  <c r="B42" i="240" s="1"/>
  <c r="B43" i="240" s="1"/>
  <c r="B44" i="240" s="1"/>
  <c r="B45" i="240" s="1"/>
  <c r="B46" i="240" s="1"/>
  <c r="B47" i="240" s="1"/>
  <c r="B48" i="240" s="1"/>
  <c r="B49" i="240" s="1"/>
  <c r="B50" i="240" s="1"/>
  <c r="B51" i="240" s="1"/>
  <c r="B52" i="240" s="1"/>
  <c r="B53" i="240" s="1"/>
  <c r="B54" i="240" s="1"/>
  <c r="B55" i="240" s="1"/>
  <c r="B56" i="240" s="1"/>
  <c r="B57" i="240" s="1"/>
  <c r="B58" i="240" s="1"/>
  <c r="B59" i="240" s="1"/>
  <c r="B60" i="240" s="1"/>
  <c r="B61" i="240" s="1"/>
  <c r="B62" i="240" s="1"/>
  <c r="B63" i="240" s="1"/>
  <c r="B64" i="240" s="1"/>
  <c r="B65" i="240" s="1"/>
  <c r="B66" i="240" s="1"/>
  <c r="B67" i="240" s="1"/>
  <c r="B68" i="240" s="1"/>
  <c r="B69" i="240" s="1"/>
  <c r="B70" i="240" s="1"/>
  <c r="B71" i="240" s="1"/>
  <c r="B72" i="240" s="1"/>
  <c r="B73" i="240" s="1"/>
  <c r="B74" i="240" s="1"/>
  <c r="B75" i="240" s="1"/>
  <c r="B76" i="240" s="1"/>
  <c r="B77" i="240" s="1"/>
  <c r="B78" i="240" s="1"/>
  <c r="B79" i="240" s="1"/>
  <c r="B80" i="240" s="1"/>
  <c r="B81" i="240" s="1"/>
  <c r="B82" i="240" s="1"/>
  <c r="B83" i="240" s="1"/>
  <c r="B84" i="240" s="1"/>
  <c r="B85" i="240" s="1"/>
  <c r="B86" i="240" s="1"/>
  <c r="B87" i="240" s="1"/>
  <c r="B88" i="240" s="1"/>
  <c r="B89" i="240" s="1"/>
  <c r="B90" i="240" s="1"/>
  <c r="B91" i="240" s="1"/>
  <c r="B92" i="240" s="1"/>
  <c r="B93" i="240" s="1"/>
  <c r="B94" i="240" s="1"/>
  <c r="B95" i="240" s="1"/>
  <c r="B96" i="240" s="1"/>
  <c r="B97" i="240" s="1"/>
  <c r="B98" i="240" s="1"/>
  <c r="B99" i="240" s="1"/>
  <c r="B100" i="240" s="1"/>
  <c r="B101" i="240" s="1"/>
  <c r="B102" i="240" s="1"/>
  <c r="B103" i="240" s="1"/>
  <c r="S1" i="240"/>
  <c r="C650" i="240" s="1"/>
  <c r="R1" i="240"/>
  <c r="C672" i="240" s="1"/>
  <c r="C235" i="120"/>
  <c r="C234" i="120"/>
  <c r="C233" i="120"/>
  <c r="C232" i="120"/>
  <c r="C231" i="120"/>
  <c r="C230" i="120"/>
  <c r="C229" i="120"/>
  <c r="C228" i="120"/>
  <c r="C227" i="120"/>
  <c r="C226" i="120"/>
  <c r="C225" i="120"/>
  <c r="C224" i="120"/>
  <c r="C223" i="120"/>
  <c r="C222" i="120"/>
  <c r="C221" i="120"/>
  <c r="C220" i="120"/>
  <c r="C219" i="120"/>
  <c r="C218" i="120"/>
  <c r="C217" i="120"/>
  <c r="C216" i="120"/>
  <c r="C215" i="120"/>
  <c r="C214" i="120"/>
  <c r="C213" i="120"/>
  <c r="C212" i="120"/>
  <c r="C211" i="120"/>
  <c r="C210" i="120"/>
  <c r="C209" i="120"/>
  <c r="C208" i="120"/>
  <c r="C207" i="120"/>
  <c r="C206" i="120"/>
  <c r="C205" i="120"/>
  <c r="C204" i="120"/>
  <c r="C203" i="120"/>
  <c r="C202" i="120"/>
  <c r="C201" i="120"/>
  <c r="C200" i="120"/>
  <c r="C199" i="120"/>
  <c r="C198" i="120"/>
  <c r="C197" i="120"/>
  <c r="C196" i="120"/>
  <c r="C195" i="120"/>
  <c r="C194" i="120"/>
  <c r="C193" i="120"/>
  <c r="C192" i="120"/>
  <c r="C191" i="120"/>
  <c r="C190" i="120"/>
  <c r="C189" i="120"/>
  <c r="C188" i="120"/>
  <c r="C187" i="120"/>
  <c r="C186" i="120"/>
  <c r="C185" i="120"/>
  <c r="C184" i="120"/>
  <c r="C183" i="120"/>
  <c r="C182" i="120"/>
  <c r="C181" i="120"/>
  <c r="C180" i="120"/>
  <c r="C179" i="120"/>
  <c r="C178" i="120"/>
  <c r="C177" i="120"/>
  <c r="C176" i="120"/>
  <c r="C175" i="120"/>
  <c r="C174" i="120"/>
  <c r="C173" i="120"/>
  <c r="C172" i="120"/>
  <c r="C171" i="120"/>
  <c r="C170" i="120"/>
  <c r="C169" i="120"/>
  <c r="C168" i="120"/>
  <c r="C167" i="120"/>
  <c r="C166" i="120"/>
  <c r="C165" i="120"/>
  <c r="C164" i="120"/>
  <c r="C163" i="120"/>
  <c r="C162" i="120"/>
  <c r="C161" i="120"/>
  <c r="C160" i="120"/>
  <c r="C159" i="120"/>
  <c r="C158" i="120"/>
  <c r="C157" i="120"/>
  <c r="C156" i="120"/>
  <c r="C155" i="120"/>
  <c r="C154" i="120"/>
  <c r="C153" i="120"/>
  <c r="C152" i="120"/>
  <c r="C151" i="120"/>
  <c r="C150" i="120"/>
  <c r="C149" i="120"/>
  <c r="C148" i="120"/>
  <c r="C147" i="120"/>
  <c r="C146" i="120"/>
  <c r="C145" i="120"/>
  <c r="C144" i="120"/>
  <c r="C143" i="120"/>
  <c r="C142" i="120"/>
  <c r="C141" i="120"/>
  <c r="C140" i="120"/>
  <c r="C139" i="120"/>
  <c r="C138" i="120"/>
  <c r="C137" i="120"/>
  <c r="C136" i="120"/>
  <c r="C135" i="120"/>
  <c r="C134" i="120"/>
  <c r="C133" i="120"/>
  <c r="C132" i="120"/>
  <c r="C131" i="120"/>
  <c r="C130" i="120"/>
  <c r="C129" i="120"/>
  <c r="C128" i="120"/>
  <c r="C127" i="120"/>
  <c r="C126" i="120"/>
  <c r="C125" i="120"/>
  <c r="C124" i="120"/>
  <c r="C123" i="120"/>
  <c r="C122" i="120"/>
  <c r="C121" i="120"/>
  <c r="C120" i="120"/>
  <c r="C119" i="120"/>
  <c r="C118" i="120"/>
  <c r="C117" i="120"/>
  <c r="C116" i="120"/>
  <c r="C115" i="120"/>
  <c r="C114" i="120"/>
  <c r="C113" i="120"/>
  <c r="C112" i="120"/>
  <c r="C111" i="120"/>
  <c r="C110" i="120"/>
  <c r="C109" i="120"/>
  <c r="C108" i="120"/>
  <c r="C107" i="120"/>
  <c r="C106" i="120"/>
  <c r="C105" i="120"/>
  <c r="C104" i="120"/>
  <c r="C103" i="120"/>
  <c r="C102" i="120"/>
  <c r="C101" i="120"/>
  <c r="C100" i="120"/>
  <c r="C99" i="120"/>
  <c r="C98" i="120"/>
  <c r="C97" i="120"/>
  <c r="C96" i="120"/>
  <c r="C95" i="120"/>
  <c r="C94" i="120"/>
  <c r="C93" i="120"/>
  <c r="C92" i="120"/>
  <c r="C91" i="120"/>
  <c r="C90" i="120"/>
  <c r="C89" i="120"/>
  <c r="C88" i="120"/>
  <c r="C87" i="120"/>
  <c r="C86" i="120"/>
  <c r="C85" i="120"/>
  <c r="C84" i="120"/>
  <c r="C83" i="120"/>
  <c r="C82" i="120"/>
  <c r="C81" i="120"/>
  <c r="C80" i="120"/>
  <c r="C79" i="120"/>
  <c r="C78" i="120"/>
  <c r="C77" i="120"/>
  <c r="C76" i="120"/>
  <c r="C75" i="120"/>
  <c r="C74" i="120"/>
  <c r="C73" i="120"/>
  <c r="C72" i="120"/>
  <c r="C71" i="120"/>
  <c r="C70" i="120"/>
  <c r="C69" i="120"/>
  <c r="C68" i="120"/>
  <c r="C67" i="120"/>
  <c r="C66" i="120"/>
  <c r="C65" i="120"/>
  <c r="C64" i="120"/>
  <c r="C63" i="120"/>
  <c r="C62" i="120"/>
  <c r="C61" i="120"/>
  <c r="C60" i="120"/>
  <c r="C59" i="120"/>
  <c r="C58" i="120"/>
  <c r="C57" i="120"/>
  <c r="C56" i="120"/>
  <c r="C55" i="120"/>
  <c r="C54" i="120"/>
  <c r="C53" i="120"/>
  <c r="C52" i="120"/>
  <c r="C51" i="120"/>
  <c r="C50" i="120"/>
  <c r="C49" i="120"/>
  <c r="C48" i="120"/>
  <c r="C47" i="120"/>
  <c r="C46" i="120"/>
  <c r="C45" i="120"/>
  <c r="C44" i="120"/>
  <c r="C43" i="120"/>
  <c r="C42" i="120"/>
  <c r="C41" i="120"/>
  <c r="C40" i="120"/>
  <c r="C39" i="120"/>
  <c r="C38" i="120"/>
  <c r="C37" i="120"/>
  <c r="C36" i="120"/>
  <c r="C35" i="120"/>
  <c r="C34" i="120"/>
  <c r="C33" i="120"/>
  <c r="C32" i="120"/>
  <c r="C31" i="120"/>
  <c r="C30" i="120"/>
  <c r="C29" i="120"/>
  <c r="C28" i="120"/>
  <c r="C27" i="120"/>
  <c r="C26" i="120"/>
  <c r="C25" i="120"/>
  <c r="C24" i="120"/>
  <c r="C23" i="120"/>
  <c r="C22" i="120"/>
  <c r="C21" i="120"/>
  <c r="C20" i="120"/>
  <c r="C19" i="120"/>
  <c r="C18" i="120"/>
  <c r="C17" i="120"/>
  <c r="C16" i="120"/>
  <c r="C15" i="120"/>
  <c r="C14" i="120"/>
  <c r="C13" i="120"/>
  <c r="C12" i="120"/>
  <c r="C11" i="120"/>
  <c r="C10" i="120"/>
  <c r="C9" i="120"/>
  <c r="C8" i="120"/>
  <c r="C7" i="120"/>
  <c r="C6" i="120"/>
  <c r="C5" i="120"/>
  <c r="C4" i="120"/>
  <c r="F3" i="120"/>
  <c r="C3" i="120"/>
  <c r="E3" i="65"/>
  <c r="E4" i="65"/>
  <c r="E5" i="65"/>
  <c r="E6" i="65"/>
  <c r="E7" i="65"/>
  <c r="E8" i="65"/>
  <c r="E9" i="65"/>
  <c r="E10" i="65"/>
  <c r="E11" i="65"/>
  <c r="E12" i="65"/>
  <c r="E13" i="65"/>
  <c r="E14" i="65"/>
  <c r="E15" i="65"/>
  <c r="E16" i="65"/>
  <c r="E17" i="65"/>
  <c r="E18" i="65"/>
  <c r="E19" i="65"/>
  <c r="E20" i="65"/>
  <c r="E21" i="65"/>
  <c r="E22" i="65"/>
  <c r="E23" i="65"/>
  <c r="E24" i="65"/>
  <c r="E25" i="65"/>
  <c r="E26" i="65"/>
  <c r="E27" i="65"/>
  <c r="E28" i="65"/>
  <c r="E29" i="65"/>
  <c r="E30" i="65"/>
  <c r="E31" i="65"/>
  <c r="E32" i="65"/>
  <c r="E33" i="65"/>
  <c r="E34" i="65"/>
  <c r="E35" i="65"/>
  <c r="E36" i="65"/>
  <c r="E37" i="65"/>
  <c r="E38" i="65"/>
  <c r="E39" i="65"/>
  <c r="E40" i="65"/>
  <c r="E41" i="65"/>
  <c r="E42" i="65"/>
  <c r="E43" i="65"/>
  <c r="E44" i="65"/>
  <c r="E45" i="65"/>
  <c r="E46" i="65"/>
  <c r="E47" i="65"/>
  <c r="E48" i="65"/>
  <c r="E49" i="65"/>
  <c r="E50" i="65"/>
  <c r="E51" i="65"/>
  <c r="E52" i="65"/>
  <c r="E53" i="65"/>
  <c r="E54" i="65"/>
  <c r="E55" i="65"/>
  <c r="E56" i="65"/>
  <c r="E57" i="65"/>
  <c r="E58" i="65"/>
  <c r="E59" i="65"/>
  <c r="E60" i="65"/>
  <c r="E61" i="65"/>
  <c r="E62" i="65"/>
  <c r="E63" i="65"/>
  <c r="E64" i="65"/>
  <c r="E65" i="65"/>
  <c r="E66" i="65"/>
  <c r="E67" i="65"/>
  <c r="E68" i="65"/>
  <c r="E69" i="65"/>
  <c r="E70" i="65"/>
  <c r="E71" i="65"/>
  <c r="E72" i="65"/>
  <c r="E73" i="65"/>
  <c r="E74" i="65"/>
  <c r="E75" i="65"/>
  <c r="E76" i="65"/>
  <c r="E77" i="65"/>
  <c r="E78" i="65"/>
  <c r="E79" i="65"/>
  <c r="E80" i="65"/>
  <c r="E81" i="65"/>
  <c r="E82" i="65"/>
  <c r="E83" i="65"/>
  <c r="E84" i="65"/>
  <c r="E85" i="65"/>
  <c r="E86" i="65"/>
  <c r="E87" i="65"/>
  <c r="E88" i="65"/>
  <c r="E89" i="65"/>
  <c r="E90" i="65"/>
  <c r="E91" i="65"/>
  <c r="E92" i="65"/>
  <c r="E93" i="65"/>
  <c r="E94" i="65"/>
  <c r="E95" i="65"/>
  <c r="E96" i="65"/>
  <c r="E97" i="65"/>
  <c r="E98" i="65"/>
  <c r="E99" i="65"/>
  <c r="E100" i="65"/>
  <c r="E101" i="65"/>
  <c r="E102" i="65"/>
  <c r="E103" i="65"/>
  <c r="E104" i="65"/>
  <c r="E105" i="65"/>
  <c r="E106" i="65"/>
  <c r="E107" i="65"/>
  <c r="E108" i="65"/>
  <c r="E109" i="65"/>
  <c r="E110" i="65"/>
  <c r="E111" i="65"/>
  <c r="E112" i="65"/>
  <c r="E113" i="65"/>
  <c r="E114" i="65"/>
  <c r="E115" i="65"/>
  <c r="E116" i="65"/>
  <c r="E117" i="65"/>
  <c r="E118" i="65"/>
  <c r="E119" i="65"/>
  <c r="E120" i="65"/>
  <c r="E121" i="65"/>
  <c r="E122" i="65"/>
  <c r="E123" i="65"/>
  <c r="E124" i="65"/>
  <c r="E125" i="65"/>
  <c r="E126" i="65"/>
  <c r="E127" i="65"/>
  <c r="E128" i="65"/>
  <c r="E129" i="65"/>
  <c r="E130" i="65"/>
  <c r="E131" i="65"/>
  <c r="E132" i="65"/>
  <c r="E133" i="65"/>
  <c r="E134" i="65"/>
  <c r="E135" i="65"/>
  <c r="E136" i="65"/>
  <c r="E137" i="65"/>
  <c r="E138" i="65"/>
  <c r="E139" i="65"/>
  <c r="E140" i="65"/>
  <c r="E141" i="65"/>
  <c r="E142" i="65"/>
  <c r="E143" i="65"/>
  <c r="E144" i="65"/>
  <c r="E145" i="65"/>
  <c r="E146" i="65"/>
  <c r="E147" i="65"/>
  <c r="E148" i="65"/>
  <c r="E149" i="65"/>
  <c r="E150" i="65"/>
  <c r="E151" i="65"/>
  <c r="E152" i="65"/>
  <c r="E153" i="65"/>
  <c r="E154" i="65"/>
  <c r="E155" i="65"/>
  <c r="E156" i="65"/>
  <c r="E157" i="65"/>
  <c r="E158" i="65"/>
  <c r="E159" i="65"/>
  <c r="E160" i="65"/>
  <c r="E161" i="65"/>
  <c r="E162" i="65"/>
  <c r="E163" i="65"/>
  <c r="E164" i="65"/>
  <c r="E165" i="65"/>
  <c r="E166" i="65"/>
  <c r="E167" i="65"/>
  <c r="E168" i="65"/>
  <c r="E169" i="65"/>
  <c r="E170" i="65"/>
  <c r="E171" i="65"/>
  <c r="E172" i="65"/>
  <c r="E173" i="65"/>
  <c r="E174" i="65"/>
  <c r="E175" i="65"/>
  <c r="E176" i="65"/>
  <c r="E177" i="65"/>
  <c r="E178" i="65"/>
  <c r="E179" i="65"/>
  <c r="E180" i="65"/>
  <c r="E181" i="65"/>
  <c r="E182" i="65"/>
  <c r="E183" i="65"/>
  <c r="E184" i="65"/>
  <c r="E185" i="65"/>
  <c r="E186" i="65"/>
  <c r="E187" i="65"/>
  <c r="E188" i="65"/>
  <c r="E189" i="65"/>
  <c r="E190" i="65"/>
  <c r="E191" i="65"/>
  <c r="E192" i="65"/>
  <c r="E193" i="65"/>
  <c r="E194" i="65"/>
  <c r="E195" i="65"/>
  <c r="E196" i="65"/>
  <c r="E197" i="65"/>
  <c r="E198" i="65"/>
  <c r="E199" i="65"/>
  <c r="E200" i="65"/>
  <c r="E201" i="65"/>
  <c r="E202" i="65"/>
  <c r="E203" i="65"/>
  <c r="E204" i="65"/>
  <c r="E205" i="65"/>
  <c r="E206" i="65"/>
  <c r="E207" i="65"/>
  <c r="E208" i="65"/>
  <c r="E209" i="65"/>
  <c r="E210" i="65"/>
  <c r="E211" i="65"/>
  <c r="E212" i="65"/>
  <c r="E213" i="65"/>
  <c r="E214" i="65"/>
  <c r="E215" i="65"/>
  <c r="E216" i="65"/>
  <c r="E217" i="65"/>
  <c r="E218" i="65"/>
  <c r="E219" i="65"/>
  <c r="E220" i="65"/>
  <c r="E221" i="65"/>
  <c r="E222" i="65"/>
  <c r="E223" i="65"/>
  <c r="E224" i="65"/>
  <c r="E225" i="65"/>
  <c r="E226" i="65"/>
  <c r="E227" i="65"/>
  <c r="E228" i="65"/>
  <c r="E229" i="65"/>
  <c r="E230" i="65"/>
  <c r="E231" i="65"/>
  <c r="E232" i="65"/>
  <c r="D3" i="65"/>
  <c r="D4" i="65"/>
  <c r="D5" i="65"/>
  <c r="D6" i="65"/>
  <c r="D7" i="65"/>
  <c r="D8" i="65"/>
  <c r="D9" i="65"/>
  <c r="D10" i="65"/>
  <c r="D11" i="65"/>
  <c r="D12" i="65"/>
  <c r="D13" i="65"/>
  <c r="D14" i="65"/>
  <c r="D15" i="65"/>
  <c r="D16" i="65"/>
  <c r="D17" i="65"/>
  <c r="D18" i="65"/>
  <c r="D19" i="65"/>
  <c r="D20" i="65"/>
  <c r="D21" i="65"/>
  <c r="D22" i="65"/>
  <c r="D23" i="65"/>
  <c r="D24" i="65"/>
  <c r="D25" i="65"/>
  <c r="D26" i="65"/>
  <c r="D27" i="65"/>
  <c r="D28" i="65"/>
  <c r="D29" i="65"/>
  <c r="D30" i="65"/>
  <c r="D31" i="65"/>
  <c r="D32" i="65"/>
  <c r="D33" i="65"/>
  <c r="D34" i="65"/>
  <c r="D35" i="65"/>
  <c r="D36" i="65"/>
  <c r="D37" i="65"/>
  <c r="D38" i="65"/>
  <c r="D39" i="65"/>
  <c r="D40" i="65"/>
  <c r="D41" i="65"/>
  <c r="D42" i="65"/>
  <c r="D43" i="65"/>
  <c r="D44" i="65"/>
  <c r="D45" i="65"/>
  <c r="D46" i="65"/>
  <c r="D47" i="65"/>
  <c r="D48" i="65"/>
  <c r="D49" i="65"/>
  <c r="D50" i="65"/>
  <c r="D51" i="65"/>
  <c r="D52" i="65"/>
  <c r="D53" i="65"/>
  <c r="D54" i="65"/>
  <c r="D55" i="65"/>
  <c r="D56" i="65"/>
  <c r="D57" i="65"/>
  <c r="D58" i="65"/>
  <c r="D59" i="65"/>
  <c r="D60" i="65"/>
  <c r="D61" i="65"/>
  <c r="D62" i="65"/>
  <c r="D63" i="65"/>
  <c r="D64" i="65"/>
  <c r="D65" i="65"/>
  <c r="D66" i="65"/>
  <c r="D67" i="65"/>
  <c r="D68" i="65"/>
  <c r="D69" i="65"/>
  <c r="D70" i="65"/>
  <c r="D71" i="65"/>
  <c r="D72" i="65"/>
  <c r="D73" i="65"/>
  <c r="D74" i="65"/>
  <c r="D75" i="65"/>
  <c r="D76" i="65"/>
  <c r="D77" i="65"/>
  <c r="D78" i="65"/>
  <c r="D79" i="65"/>
  <c r="D80" i="65"/>
  <c r="D81" i="65"/>
  <c r="D82" i="65"/>
  <c r="D83" i="65"/>
  <c r="D84" i="65"/>
  <c r="D85" i="65"/>
  <c r="D86" i="65"/>
  <c r="D87" i="65"/>
  <c r="D88" i="65"/>
  <c r="D89" i="65"/>
  <c r="D90" i="65"/>
  <c r="D91" i="65"/>
  <c r="D92" i="65"/>
  <c r="D93" i="65"/>
  <c r="D94" i="65"/>
  <c r="D95" i="65"/>
  <c r="D96" i="65"/>
  <c r="D97" i="65"/>
  <c r="D98" i="65"/>
  <c r="D99" i="65"/>
  <c r="D100" i="65"/>
  <c r="D101" i="65"/>
  <c r="D102" i="65"/>
  <c r="D103" i="65"/>
  <c r="D104" i="65"/>
  <c r="D105" i="65"/>
  <c r="D106" i="65"/>
  <c r="D107" i="65"/>
  <c r="D108" i="65"/>
  <c r="D109" i="65"/>
  <c r="D110" i="65"/>
  <c r="D111" i="65"/>
  <c r="D112" i="65"/>
  <c r="D113" i="65"/>
  <c r="D114" i="65"/>
  <c r="D115" i="65"/>
  <c r="D116" i="65"/>
  <c r="D117" i="65"/>
  <c r="D118" i="65"/>
  <c r="D119" i="65"/>
  <c r="D120" i="65"/>
  <c r="D121" i="65"/>
  <c r="D122" i="65"/>
  <c r="D123" i="65"/>
  <c r="D124" i="65"/>
  <c r="D125" i="65"/>
  <c r="D126" i="65"/>
  <c r="D127" i="65"/>
  <c r="D128" i="65"/>
  <c r="D129" i="65"/>
  <c r="D130" i="65"/>
  <c r="D131" i="65"/>
  <c r="D132" i="65"/>
  <c r="D133" i="65"/>
  <c r="D134" i="65"/>
  <c r="D135" i="65"/>
  <c r="D136" i="65"/>
  <c r="D137" i="65"/>
  <c r="D138" i="65"/>
  <c r="D139" i="65"/>
  <c r="D140" i="65"/>
  <c r="D141" i="65"/>
  <c r="D142" i="65"/>
  <c r="D143" i="65"/>
  <c r="D144" i="65"/>
  <c r="D145" i="65"/>
  <c r="D146" i="65"/>
  <c r="D147" i="65"/>
  <c r="D148" i="65"/>
  <c r="D149" i="65"/>
  <c r="D150" i="65"/>
  <c r="D151" i="65"/>
  <c r="D152" i="65"/>
  <c r="D153" i="65"/>
  <c r="D154" i="65"/>
  <c r="D155" i="65"/>
  <c r="D156" i="65"/>
  <c r="D157" i="65"/>
  <c r="D158" i="65"/>
  <c r="D159" i="65"/>
  <c r="D160" i="65"/>
  <c r="D161" i="65"/>
  <c r="D162" i="65"/>
  <c r="D163" i="65"/>
  <c r="D164" i="65"/>
  <c r="D165" i="65"/>
  <c r="D166" i="65"/>
  <c r="D167" i="65"/>
  <c r="D168" i="65"/>
  <c r="D169" i="65"/>
  <c r="D170" i="65"/>
  <c r="D171" i="65"/>
  <c r="D172" i="65"/>
  <c r="D173" i="65"/>
  <c r="D174" i="65"/>
  <c r="D175" i="65"/>
  <c r="D176" i="65"/>
  <c r="D177" i="65"/>
  <c r="D178" i="65"/>
  <c r="D179" i="65"/>
  <c r="D180" i="65"/>
  <c r="D181" i="65"/>
  <c r="D182" i="65"/>
  <c r="D183" i="65"/>
  <c r="D184" i="65"/>
  <c r="D185" i="65"/>
  <c r="D186" i="65"/>
  <c r="D187" i="65"/>
  <c r="D188" i="65"/>
  <c r="D189" i="65"/>
  <c r="D190" i="65"/>
  <c r="D191" i="65"/>
  <c r="D192" i="65"/>
  <c r="D193" i="65"/>
  <c r="D194" i="65"/>
  <c r="D195" i="65"/>
  <c r="D196" i="65"/>
  <c r="D197" i="65"/>
  <c r="D198" i="65"/>
  <c r="D199" i="65"/>
  <c r="D200" i="65"/>
  <c r="D201" i="65"/>
  <c r="D202" i="65"/>
  <c r="D203" i="65"/>
  <c r="D204" i="65"/>
  <c r="D205" i="65"/>
  <c r="D206" i="65"/>
  <c r="D207" i="65"/>
  <c r="D208" i="65"/>
  <c r="D209" i="65"/>
  <c r="D210" i="65"/>
  <c r="D211" i="65"/>
  <c r="D212" i="65"/>
  <c r="D213" i="65"/>
  <c r="D214" i="65"/>
  <c r="D215" i="65"/>
  <c r="D216" i="65"/>
  <c r="D217" i="65"/>
  <c r="D218" i="65"/>
  <c r="D219" i="65"/>
  <c r="D220" i="65"/>
  <c r="D221" i="65"/>
  <c r="D222" i="65"/>
  <c r="D223" i="65"/>
  <c r="D224" i="65"/>
  <c r="D225" i="65"/>
  <c r="D226" i="65"/>
  <c r="D227" i="65"/>
  <c r="D228" i="65"/>
  <c r="D229" i="65"/>
  <c r="D230" i="65"/>
  <c r="D231" i="65"/>
  <c r="D232" i="65"/>
  <c r="B1" i="65" a="1"/>
  <c r="B1" i="65" s="1"/>
  <c r="A194" i="65"/>
  <c r="A196" i="65" s="1"/>
  <c r="A199" i="65" s="1"/>
  <c r="AB239" i="44"/>
  <c r="AB238" i="44"/>
  <c r="AB237" i="44"/>
  <c r="AB236" i="44"/>
  <c r="AB235" i="44"/>
  <c r="AB234" i="44"/>
  <c r="AB233" i="44"/>
  <c r="AB232" i="44"/>
  <c r="AB231" i="44"/>
  <c r="AB230" i="44"/>
  <c r="AB229" i="44"/>
  <c r="AB228" i="44"/>
  <c r="AB227" i="44"/>
  <c r="AB226" i="44"/>
  <c r="AB225" i="44"/>
  <c r="AB224" i="44"/>
  <c r="AB223" i="44"/>
  <c r="AB222" i="44"/>
  <c r="AB221" i="44"/>
  <c r="AB220" i="44"/>
  <c r="AB219" i="44"/>
  <c r="AB218" i="44"/>
  <c r="AB217" i="44"/>
  <c r="AB216" i="44"/>
  <c r="AB215" i="44"/>
  <c r="AB214" i="44"/>
  <c r="AB213" i="44"/>
  <c r="AB212" i="44"/>
  <c r="AB211" i="44"/>
  <c r="AB210" i="44"/>
  <c r="AB209" i="44"/>
  <c r="AB208" i="44"/>
  <c r="AB207" i="44"/>
  <c r="AB206" i="44"/>
  <c r="AB205" i="44"/>
  <c r="AB204" i="44"/>
  <c r="AB203" i="44"/>
  <c r="AB202" i="44"/>
  <c r="AB201" i="44"/>
  <c r="AB200" i="44"/>
  <c r="AB199" i="44"/>
  <c r="AB198" i="44"/>
  <c r="AB197" i="44"/>
  <c r="AB196" i="44"/>
  <c r="AB195" i="44"/>
  <c r="AB194" i="44"/>
  <c r="AB193" i="44"/>
  <c r="AB192" i="44"/>
  <c r="AB191" i="44"/>
  <c r="AB190" i="44"/>
  <c r="AB189" i="44"/>
  <c r="AB188" i="44"/>
  <c r="AB187" i="44"/>
  <c r="AB186" i="44"/>
  <c r="AB185" i="44"/>
  <c r="AB184" i="44"/>
  <c r="AB183" i="44"/>
  <c r="AB182" i="44"/>
  <c r="AB181" i="44"/>
  <c r="AB180" i="44"/>
  <c r="AB179" i="44"/>
  <c r="AB178" i="44"/>
  <c r="AB177" i="44"/>
  <c r="AB176" i="44"/>
  <c r="AB175" i="44"/>
  <c r="AB174" i="44"/>
  <c r="AB173" i="44"/>
  <c r="AB172" i="44"/>
  <c r="AB171" i="44"/>
  <c r="AB170" i="44"/>
  <c r="AB169" i="44"/>
  <c r="AB168" i="44"/>
  <c r="AB167" i="44"/>
  <c r="AB166" i="44"/>
  <c r="AB165" i="44"/>
  <c r="AB164" i="44"/>
  <c r="AB163" i="44"/>
  <c r="AB162" i="44"/>
  <c r="AB161" i="44"/>
  <c r="AB160" i="44"/>
  <c r="AB159" i="44"/>
  <c r="AB158" i="44"/>
  <c r="AB157" i="44"/>
  <c r="AB156" i="44"/>
  <c r="AB155" i="44"/>
  <c r="AB154" i="44"/>
  <c r="AB153" i="44"/>
  <c r="AB152" i="44"/>
  <c r="AB151" i="44"/>
  <c r="AB150" i="44"/>
  <c r="AB149" i="44"/>
  <c r="AB148" i="44"/>
  <c r="AB147" i="44"/>
  <c r="AB146" i="44"/>
  <c r="AB145" i="44"/>
  <c r="AB144" i="44"/>
  <c r="AB143" i="44"/>
  <c r="AB142" i="44"/>
  <c r="AB141" i="44"/>
  <c r="AB140" i="44"/>
  <c r="AB139" i="44"/>
  <c r="AB138" i="44"/>
  <c r="AB137" i="44"/>
  <c r="AB136" i="44"/>
  <c r="AB135" i="44"/>
  <c r="AB134" i="44"/>
  <c r="AB133" i="44"/>
  <c r="AB132" i="44"/>
  <c r="AB131" i="44"/>
  <c r="AB130" i="44"/>
  <c r="AB129" i="44"/>
  <c r="AB128" i="44"/>
  <c r="AB127" i="44"/>
  <c r="AB126" i="44"/>
  <c r="AB125" i="44"/>
  <c r="AB124" i="44"/>
  <c r="AB123" i="44"/>
  <c r="AB122" i="44"/>
  <c r="AB121" i="44"/>
  <c r="AB120" i="44"/>
  <c r="AB119" i="44"/>
  <c r="AB118" i="44"/>
  <c r="AB117" i="44"/>
  <c r="AB116" i="44"/>
  <c r="AB115" i="44"/>
  <c r="AB114" i="44"/>
  <c r="AB113" i="44"/>
  <c r="AB112" i="44"/>
  <c r="AB111" i="44"/>
  <c r="AB110" i="44"/>
  <c r="AB109" i="44"/>
  <c r="AB108" i="44"/>
  <c r="AB107" i="44"/>
  <c r="AB106" i="44"/>
  <c r="AB105" i="44"/>
  <c r="AB104" i="44"/>
  <c r="AB103" i="44"/>
  <c r="AB102" i="44"/>
  <c r="AB101" i="44"/>
  <c r="AB100" i="44"/>
  <c r="AB99" i="44"/>
  <c r="AB98" i="44"/>
  <c r="AB97" i="44"/>
  <c r="AB96" i="44"/>
  <c r="AB95" i="44"/>
  <c r="AB94" i="44"/>
  <c r="AB93" i="44"/>
  <c r="AB92" i="44"/>
  <c r="AB91" i="44"/>
  <c r="AB90" i="44"/>
  <c r="AB89" i="44"/>
  <c r="AB88" i="44"/>
  <c r="AB87" i="44"/>
  <c r="AB86" i="44"/>
  <c r="AB85" i="44"/>
  <c r="AB84" i="44"/>
  <c r="AB83" i="44"/>
  <c r="AB82" i="44"/>
  <c r="AB81" i="44"/>
  <c r="AB80" i="44"/>
  <c r="AB79" i="44"/>
  <c r="AB78" i="44"/>
  <c r="AB77" i="44"/>
  <c r="AB76" i="44"/>
  <c r="AB75" i="44"/>
  <c r="AB74" i="44"/>
  <c r="AB73" i="44"/>
  <c r="AB72" i="44"/>
  <c r="AB71" i="44"/>
  <c r="AB70" i="44"/>
  <c r="AB69" i="44"/>
  <c r="AB68" i="44"/>
  <c r="AB67" i="44"/>
  <c r="AB66" i="44"/>
  <c r="AB65" i="44"/>
  <c r="AB64" i="44"/>
  <c r="AB63" i="44"/>
  <c r="AB62" i="44"/>
  <c r="AB61" i="44"/>
  <c r="AB60" i="44"/>
  <c r="AB59" i="44"/>
  <c r="AB58" i="44"/>
  <c r="AB57" i="44"/>
  <c r="AB56" i="44"/>
  <c r="AB55" i="44"/>
  <c r="AB54" i="44"/>
  <c r="AB53" i="44"/>
  <c r="AB52" i="44"/>
  <c r="AB51" i="44"/>
  <c r="AB50" i="44"/>
  <c r="AB49" i="44"/>
  <c r="AB48" i="44"/>
  <c r="AB47" i="44"/>
  <c r="AB46" i="44"/>
  <c r="AB45" i="44"/>
  <c r="AB44" i="44"/>
  <c r="AB43" i="44"/>
  <c r="AB42" i="44"/>
  <c r="AB41" i="44"/>
  <c r="AB40" i="44"/>
  <c r="AB39" i="44"/>
  <c r="AB38" i="44"/>
  <c r="AB37" i="44"/>
  <c r="AB36" i="44"/>
  <c r="AB35" i="44"/>
  <c r="AB34" i="44"/>
  <c r="AB33" i="44"/>
  <c r="AB32" i="44"/>
  <c r="AB31" i="44"/>
  <c r="AB30" i="44"/>
  <c r="AB29" i="44"/>
  <c r="AB28" i="44"/>
  <c r="AB27" i="44"/>
  <c r="AB26" i="44"/>
  <c r="AB25" i="44"/>
  <c r="AB24" i="44"/>
  <c r="AB23" i="44"/>
  <c r="AB22" i="44"/>
  <c r="AB21" i="44"/>
  <c r="AB20" i="44"/>
  <c r="AB19" i="44"/>
  <c r="AB18" i="44"/>
  <c r="AB17" i="44"/>
  <c r="AB16" i="44"/>
  <c r="AB15" i="44"/>
  <c r="AB14" i="44"/>
  <c r="AB13" i="44"/>
  <c r="AB12" i="44"/>
  <c r="AB11" i="44"/>
  <c r="AB10" i="44"/>
  <c r="AB9" i="44"/>
  <c r="AB8" i="44"/>
  <c r="AB7" i="44"/>
  <c r="AB6" i="44"/>
  <c r="AB5" i="44"/>
  <c r="AB3" i="44"/>
  <c r="AB4" i="44"/>
  <c r="Z239" i="44"/>
  <c r="Z238" i="44"/>
  <c r="Z237" i="44"/>
  <c r="Z236" i="44"/>
  <c r="Z235" i="44"/>
  <c r="Z234" i="44"/>
  <c r="Z233" i="44"/>
  <c r="Z232" i="44"/>
  <c r="Z231" i="44"/>
  <c r="Z230" i="44"/>
  <c r="Z229" i="44"/>
  <c r="Z228" i="44"/>
  <c r="Z227" i="44"/>
  <c r="Z226" i="44"/>
  <c r="Z225" i="44"/>
  <c r="Z224" i="44"/>
  <c r="Z223" i="44"/>
  <c r="Z222" i="44"/>
  <c r="Z221" i="44"/>
  <c r="Z220" i="44"/>
  <c r="Z219" i="44"/>
  <c r="Z218" i="44"/>
  <c r="Z217" i="44"/>
  <c r="Z216" i="44"/>
  <c r="Z215" i="44"/>
  <c r="Z214" i="44"/>
  <c r="Z213" i="44"/>
  <c r="Z212" i="44"/>
  <c r="Z211" i="44"/>
  <c r="Z210" i="44"/>
  <c r="Z209" i="44"/>
  <c r="Z208" i="44"/>
  <c r="Z207" i="44"/>
  <c r="Z206" i="44"/>
  <c r="Z205" i="44"/>
  <c r="Z204" i="44"/>
  <c r="Z203" i="44"/>
  <c r="Z202" i="44"/>
  <c r="Z201" i="44"/>
  <c r="Z200" i="44"/>
  <c r="Z199" i="44"/>
  <c r="Z198" i="44"/>
  <c r="Z197" i="44"/>
  <c r="Z196" i="44"/>
  <c r="Z195" i="44"/>
  <c r="Z194" i="44"/>
  <c r="Z193" i="44"/>
  <c r="Z192" i="44"/>
  <c r="Z191" i="44"/>
  <c r="Z190" i="44"/>
  <c r="Z189" i="44"/>
  <c r="Z188" i="44"/>
  <c r="Z187" i="44"/>
  <c r="Z186" i="44"/>
  <c r="Z185" i="44"/>
  <c r="Z184" i="44"/>
  <c r="Z183" i="44"/>
  <c r="Z182" i="44"/>
  <c r="Z181" i="44"/>
  <c r="Z180" i="44"/>
  <c r="Z179" i="44"/>
  <c r="Z178" i="44"/>
  <c r="Z177" i="44"/>
  <c r="Z176" i="44"/>
  <c r="Z175" i="44"/>
  <c r="Z174" i="44"/>
  <c r="Z173" i="44"/>
  <c r="Z172" i="44"/>
  <c r="Z171" i="44"/>
  <c r="Z170" i="44"/>
  <c r="Z169" i="44"/>
  <c r="Z168" i="44"/>
  <c r="Z167" i="44"/>
  <c r="Z166" i="44"/>
  <c r="Z165" i="44"/>
  <c r="Z164" i="44"/>
  <c r="Z163" i="44"/>
  <c r="Z162" i="44"/>
  <c r="Z161" i="44"/>
  <c r="Z160" i="44"/>
  <c r="Z159" i="44"/>
  <c r="Z158" i="44"/>
  <c r="Z157" i="44"/>
  <c r="Z156" i="44"/>
  <c r="Z155" i="44"/>
  <c r="Z154" i="44"/>
  <c r="Z153" i="44"/>
  <c r="Z152" i="44"/>
  <c r="Z151" i="44"/>
  <c r="Z150" i="44"/>
  <c r="Z149" i="44"/>
  <c r="Z148" i="44"/>
  <c r="Z147" i="44"/>
  <c r="Z146" i="44"/>
  <c r="Z145" i="44"/>
  <c r="Z144" i="44"/>
  <c r="Z143" i="44"/>
  <c r="Z142" i="44"/>
  <c r="Z141" i="44"/>
  <c r="Z140" i="44"/>
  <c r="Z139" i="44"/>
  <c r="Z138" i="44"/>
  <c r="Z137" i="44"/>
  <c r="Z136" i="44"/>
  <c r="Z135" i="44"/>
  <c r="Z134" i="44"/>
  <c r="Z133" i="44"/>
  <c r="Z132" i="44"/>
  <c r="Z131" i="44"/>
  <c r="Z130" i="44"/>
  <c r="Z129" i="44"/>
  <c r="Z128" i="44"/>
  <c r="Z127" i="44"/>
  <c r="Z126" i="44"/>
  <c r="Z125" i="44"/>
  <c r="Z124" i="44"/>
  <c r="Z123" i="44"/>
  <c r="Z122" i="44"/>
  <c r="Z121" i="44"/>
  <c r="Z120" i="44"/>
  <c r="Z119" i="44"/>
  <c r="Z118" i="44"/>
  <c r="Z117" i="44"/>
  <c r="Z116" i="44"/>
  <c r="Z115" i="44"/>
  <c r="Z114" i="44"/>
  <c r="Z113" i="44"/>
  <c r="Z112" i="44"/>
  <c r="Z111" i="44"/>
  <c r="Z110" i="44"/>
  <c r="Z109" i="44"/>
  <c r="Z108" i="44"/>
  <c r="Z107" i="44"/>
  <c r="Z106" i="44"/>
  <c r="Z105" i="44"/>
  <c r="Z104" i="44"/>
  <c r="Z103" i="44"/>
  <c r="Z102" i="44"/>
  <c r="Z101" i="44"/>
  <c r="Z100" i="44"/>
  <c r="Z99" i="44"/>
  <c r="Z98" i="44"/>
  <c r="Z97" i="44"/>
  <c r="Z96" i="44"/>
  <c r="Z95" i="44"/>
  <c r="Z94" i="44"/>
  <c r="Z93" i="44"/>
  <c r="Z92" i="44"/>
  <c r="Z91" i="44"/>
  <c r="Z90" i="44"/>
  <c r="Z89" i="44"/>
  <c r="Z88" i="44"/>
  <c r="Z87" i="44"/>
  <c r="Z86" i="44"/>
  <c r="Z85" i="44"/>
  <c r="Z84" i="44"/>
  <c r="Z83" i="44"/>
  <c r="Z82" i="44"/>
  <c r="Z81" i="44"/>
  <c r="Z80" i="44"/>
  <c r="Z79" i="44"/>
  <c r="Z78" i="44"/>
  <c r="Z77" i="44"/>
  <c r="Z76" i="44"/>
  <c r="Z75" i="44"/>
  <c r="Z74" i="44"/>
  <c r="Z73" i="44"/>
  <c r="Z72" i="44"/>
  <c r="Z71" i="44"/>
  <c r="Z70" i="44"/>
  <c r="Z69" i="44"/>
  <c r="Z68" i="44"/>
  <c r="Z67" i="44"/>
  <c r="Z66" i="44"/>
  <c r="Z65" i="44"/>
  <c r="Z64" i="44"/>
  <c r="Z63" i="44"/>
  <c r="Z62" i="44"/>
  <c r="Z61" i="44"/>
  <c r="Z60" i="44"/>
  <c r="Z59" i="44"/>
  <c r="Z58" i="44"/>
  <c r="Z57" i="44"/>
  <c r="Z56" i="44"/>
  <c r="Z55" i="44"/>
  <c r="Z54" i="44"/>
  <c r="Z53" i="44"/>
  <c r="Z52" i="44"/>
  <c r="Z51" i="44"/>
  <c r="Z50" i="44"/>
  <c r="Z49" i="44"/>
  <c r="Z48" i="44"/>
  <c r="Z47" i="44"/>
  <c r="Z46" i="44"/>
  <c r="Z45" i="44"/>
  <c r="Z44" i="44"/>
  <c r="Z43" i="44"/>
  <c r="Z42" i="44"/>
  <c r="Z41" i="44"/>
  <c r="Z40" i="44"/>
  <c r="Z39" i="44"/>
  <c r="Z38" i="44"/>
  <c r="Z37" i="44"/>
  <c r="Z36" i="44"/>
  <c r="Z35" i="44"/>
  <c r="Z34" i="44"/>
  <c r="Z33" i="44"/>
  <c r="Z32" i="44"/>
  <c r="Z31" i="44"/>
  <c r="Z30" i="44"/>
  <c r="Z29" i="44"/>
  <c r="Z28" i="44"/>
  <c r="Z27" i="44"/>
  <c r="Z26" i="44"/>
  <c r="Z25" i="44"/>
  <c r="Z24" i="44"/>
  <c r="Z23" i="44"/>
  <c r="Z22" i="44"/>
  <c r="Z21" i="44"/>
  <c r="Z20" i="44"/>
  <c r="Z19" i="44"/>
  <c r="Z18" i="44"/>
  <c r="Z17" i="44"/>
  <c r="Z16" i="44"/>
  <c r="Z15" i="44"/>
  <c r="Z14" i="44"/>
  <c r="Z13" i="44"/>
  <c r="Z12" i="44"/>
  <c r="Z11" i="44"/>
  <c r="Z10" i="44"/>
  <c r="Z9" i="44"/>
  <c r="Z8" i="44"/>
  <c r="Z7" i="44"/>
  <c r="Z6" i="44"/>
  <c r="Z5" i="44"/>
  <c r="Z4" i="44"/>
  <c r="Z3" i="44"/>
  <c r="X239" i="44"/>
  <c r="X238" i="44"/>
  <c r="X237" i="44"/>
  <c r="X236" i="44"/>
  <c r="X235" i="44"/>
  <c r="X234" i="44"/>
  <c r="X233" i="44"/>
  <c r="X232" i="44"/>
  <c r="X231" i="44"/>
  <c r="X230" i="44"/>
  <c r="X229" i="44"/>
  <c r="X228" i="44"/>
  <c r="X227" i="44"/>
  <c r="X226" i="44"/>
  <c r="X225" i="44"/>
  <c r="X224" i="44"/>
  <c r="X223" i="44"/>
  <c r="X222" i="44"/>
  <c r="X221" i="44"/>
  <c r="X220" i="44"/>
  <c r="X219" i="44"/>
  <c r="X218" i="44"/>
  <c r="X217" i="44"/>
  <c r="X216" i="44"/>
  <c r="X215" i="44"/>
  <c r="X214" i="44"/>
  <c r="X213" i="44"/>
  <c r="X212" i="44"/>
  <c r="X211" i="44"/>
  <c r="X210" i="44"/>
  <c r="X209" i="44"/>
  <c r="X208" i="44"/>
  <c r="X207" i="44"/>
  <c r="X206" i="44"/>
  <c r="X205" i="44"/>
  <c r="X204" i="44"/>
  <c r="X203" i="44"/>
  <c r="X202" i="44"/>
  <c r="X201" i="44"/>
  <c r="X200" i="44"/>
  <c r="X199" i="44"/>
  <c r="X198" i="44"/>
  <c r="X197" i="44"/>
  <c r="X196" i="44"/>
  <c r="X195" i="44"/>
  <c r="X194" i="44"/>
  <c r="X193" i="44"/>
  <c r="X192" i="44"/>
  <c r="X191" i="44"/>
  <c r="X190" i="44"/>
  <c r="X189" i="44"/>
  <c r="X188" i="44"/>
  <c r="X187" i="44"/>
  <c r="X186" i="44"/>
  <c r="X185" i="44"/>
  <c r="X184" i="44"/>
  <c r="X183" i="44"/>
  <c r="X182" i="44"/>
  <c r="X181" i="44"/>
  <c r="X180" i="44"/>
  <c r="X179" i="44"/>
  <c r="X178" i="44"/>
  <c r="X177" i="44"/>
  <c r="X176" i="44"/>
  <c r="X175" i="44"/>
  <c r="X174" i="44"/>
  <c r="X173" i="44"/>
  <c r="X172" i="44"/>
  <c r="X171" i="44"/>
  <c r="X170" i="44"/>
  <c r="X169" i="44"/>
  <c r="X168" i="44"/>
  <c r="X167" i="44"/>
  <c r="X166" i="44"/>
  <c r="X165" i="44"/>
  <c r="X164" i="44"/>
  <c r="X163" i="44"/>
  <c r="X162" i="44"/>
  <c r="X161" i="44"/>
  <c r="X160" i="44"/>
  <c r="X159" i="44"/>
  <c r="X158" i="44"/>
  <c r="X157" i="44"/>
  <c r="X156" i="44"/>
  <c r="X155" i="44"/>
  <c r="X154" i="44"/>
  <c r="X153" i="44"/>
  <c r="X152" i="44"/>
  <c r="X151" i="44"/>
  <c r="X150" i="44"/>
  <c r="X149" i="44"/>
  <c r="X148" i="44"/>
  <c r="X147" i="44"/>
  <c r="X146" i="44"/>
  <c r="X145" i="44"/>
  <c r="X144" i="44"/>
  <c r="X143" i="44"/>
  <c r="X142" i="44"/>
  <c r="X141" i="44"/>
  <c r="X140" i="44"/>
  <c r="X139" i="44"/>
  <c r="X138" i="44"/>
  <c r="X137" i="44"/>
  <c r="X136" i="44"/>
  <c r="X135" i="44"/>
  <c r="X134" i="44"/>
  <c r="X133" i="44"/>
  <c r="X132" i="44"/>
  <c r="X131" i="44"/>
  <c r="X130" i="44"/>
  <c r="X129" i="44"/>
  <c r="X128" i="44"/>
  <c r="X127" i="44"/>
  <c r="X126" i="44"/>
  <c r="X125" i="44"/>
  <c r="X124" i="44"/>
  <c r="X123" i="44"/>
  <c r="X122" i="44"/>
  <c r="X121" i="44"/>
  <c r="X120" i="44"/>
  <c r="X119" i="44"/>
  <c r="X118" i="44"/>
  <c r="X117" i="44"/>
  <c r="X116" i="44"/>
  <c r="X115" i="44"/>
  <c r="X114" i="44"/>
  <c r="X113" i="44"/>
  <c r="X112" i="44"/>
  <c r="X111" i="44"/>
  <c r="X110" i="44"/>
  <c r="X109" i="44"/>
  <c r="X108" i="44"/>
  <c r="X107" i="44"/>
  <c r="X106" i="44"/>
  <c r="X105" i="44"/>
  <c r="X104" i="44"/>
  <c r="X103" i="44"/>
  <c r="X102" i="44"/>
  <c r="X101" i="44"/>
  <c r="X100" i="44"/>
  <c r="X99" i="44"/>
  <c r="X98" i="44"/>
  <c r="X97" i="44"/>
  <c r="X96" i="44"/>
  <c r="X95" i="44"/>
  <c r="X94" i="44"/>
  <c r="X93" i="44"/>
  <c r="X92" i="44"/>
  <c r="X91" i="44"/>
  <c r="X90" i="44"/>
  <c r="X89" i="44"/>
  <c r="X88" i="44"/>
  <c r="X87" i="44"/>
  <c r="X86" i="44"/>
  <c r="X85" i="44"/>
  <c r="X84" i="44"/>
  <c r="X83" i="44"/>
  <c r="X82" i="44"/>
  <c r="X81" i="44"/>
  <c r="X80" i="44"/>
  <c r="X79" i="44"/>
  <c r="X78" i="44"/>
  <c r="X77" i="44"/>
  <c r="X76" i="44"/>
  <c r="X75" i="44"/>
  <c r="X74" i="44"/>
  <c r="X73" i="44"/>
  <c r="X72" i="44"/>
  <c r="X71" i="44"/>
  <c r="X70" i="44"/>
  <c r="X69" i="44"/>
  <c r="X68" i="44"/>
  <c r="X67" i="44"/>
  <c r="X66" i="44"/>
  <c r="X65" i="44"/>
  <c r="X64" i="44"/>
  <c r="X63" i="44"/>
  <c r="X62" i="44"/>
  <c r="X61" i="44"/>
  <c r="X60" i="44"/>
  <c r="X59" i="44"/>
  <c r="X58" i="44"/>
  <c r="X57" i="44"/>
  <c r="X56" i="44"/>
  <c r="X55" i="44"/>
  <c r="X54" i="44"/>
  <c r="X53" i="44"/>
  <c r="X52" i="44"/>
  <c r="X51" i="44"/>
  <c r="X50" i="44"/>
  <c r="X49" i="44"/>
  <c r="X48" i="44"/>
  <c r="X47" i="44"/>
  <c r="X46" i="44"/>
  <c r="X45" i="44"/>
  <c r="X44" i="44"/>
  <c r="X43" i="44"/>
  <c r="X42" i="44"/>
  <c r="X41" i="44"/>
  <c r="X40" i="44"/>
  <c r="X39" i="44"/>
  <c r="X38" i="44"/>
  <c r="X37" i="44"/>
  <c r="X36" i="44"/>
  <c r="X35" i="44"/>
  <c r="X34" i="44"/>
  <c r="X33" i="44"/>
  <c r="X32" i="44"/>
  <c r="X31" i="44"/>
  <c r="X30" i="44"/>
  <c r="X29" i="44"/>
  <c r="X28" i="44"/>
  <c r="X27" i="44"/>
  <c r="X26" i="44"/>
  <c r="X25" i="44"/>
  <c r="X23" i="44"/>
  <c r="X22" i="44"/>
  <c r="X21" i="44"/>
  <c r="X20" i="44"/>
  <c r="X19" i="44"/>
  <c r="X18" i="44"/>
  <c r="X17" i="44"/>
  <c r="X16" i="44"/>
  <c r="X15" i="44"/>
  <c r="X14" i="44"/>
  <c r="X13" i="44"/>
  <c r="X12" i="44"/>
  <c r="X11" i="44"/>
  <c r="X10" i="44"/>
  <c r="X9" i="44"/>
  <c r="X8" i="44"/>
  <c r="X7" i="44"/>
  <c r="X6" i="44"/>
  <c r="X5" i="44"/>
  <c r="X4" i="44"/>
  <c r="X3" i="44"/>
  <c r="X24" i="44"/>
  <c r="V3" i="44"/>
  <c r="V4" i="44"/>
  <c r="V5" i="44"/>
  <c r="V6" i="44"/>
  <c r="V7" i="44"/>
  <c r="V8" i="44"/>
  <c r="V9" i="44"/>
  <c r="V10" i="44"/>
  <c r="V11" i="44"/>
  <c r="V12" i="44"/>
  <c r="V13" i="44"/>
  <c r="V14" i="44"/>
  <c r="V15" i="44"/>
  <c r="V16" i="44"/>
  <c r="V17" i="44"/>
  <c r="V18" i="44"/>
  <c r="V19" i="44"/>
  <c r="V20" i="44"/>
  <c r="V21" i="44"/>
  <c r="V22" i="44"/>
  <c r="V23" i="44"/>
  <c r="V24" i="44"/>
  <c r="V25" i="44"/>
  <c r="V26" i="44"/>
  <c r="V27" i="44"/>
  <c r="V28" i="44"/>
  <c r="V29" i="44"/>
  <c r="V30" i="44"/>
  <c r="V31" i="44"/>
  <c r="V32" i="44"/>
  <c r="V33" i="44"/>
  <c r="V34" i="44"/>
  <c r="V35" i="44"/>
  <c r="V36" i="44"/>
  <c r="V37" i="44"/>
  <c r="V38" i="44"/>
  <c r="V39" i="44"/>
  <c r="V40" i="44"/>
  <c r="V41" i="44"/>
  <c r="V42" i="44"/>
  <c r="V43" i="44"/>
  <c r="V44" i="44"/>
  <c r="V45" i="44"/>
  <c r="V46" i="44"/>
  <c r="V47" i="44"/>
  <c r="V48" i="44"/>
  <c r="V49" i="44"/>
  <c r="V50" i="44"/>
  <c r="V51" i="44"/>
  <c r="V52" i="44"/>
  <c r="V53" i="44"/>
  <c r="V54" i="44"/>
  <c r="V55" i="44"/>
  <c r="V56" i="44"/>
  <c r="V57" i="44"/>
  <c r="V58" i="44"/>
  <c r="V59" i="44"/>
  <c r="V60" i="44"/>
  <c r="V61" i="44"/>
  <c r="V62" i="44"/>
  <c r="V63" i="44"/>
  <c r="V64" i="44"/>
  <c r="V65" i="44"/>
  <c r="V66" i="44"/>
  <c r="V67" i="44"/>
  <c r="V68" i="44"/>
  <c r="V69" i="44"/>
  <c r="V70" i="44"/>
  <c r="V71" i="44"/>
  <c r="V72" i="44"/>
  <c r="V73" i="44"/>
  <c r="V74" i="44"/>
  <c r="V75" i="44"/>
  <c r="V76" i="44"/>
  <c r="V77" i="44"/>
  <c r="V78" i="44"/>
  <c r="V79" i="44"/>
  <c r="V80" i="44"/>
  <c r="V81" i="44"/>
  <c r="V82" i="44"/>
  <c r="V83" i="44"/>
  <c r="V84" i="44"/>
  <c r="V85" i="44"/>
  <c r="V86" i="44"/>
  <c r="V87" i="44"/>
  <c r="V88" i="44"/>
  <c r="V89" i="44"/>
  <c r="V90" i="44"/>
  <c r="V91" i="44"/>
  <c r="V92" i="44"/>
  <c r="V93" i="44"/>
  <c r="V94" i="44"/>
  <c r="V95" i="44"/>
  <c r="V96" i="44"/>
  <c r="V97" i="44"/>
  <c r="V98" i="44"/>
  <c r="V99" i="44"/>
  <c r="V100" i="44"/>
  <c r="V101" i="44"/>
  <c r="V102" i="44"/>
  <c r="V103" i="44"/>
  <c r="V104" i="44"/>
  <c r="V105" i="44"/>
  <c r="V106" i="44"/>
  <c r="V107" i="44"/>
  <c r="V108" i="44"/>
  <c r="V109" i="44"/>
  <c r="V110" i="44"/>
  <c r="V111" i="44"/>
  <c r="V112" i="44"/>
  <c r="V113" i="44"/>
  <c r="V114" i="44"/>
  <c r="V115" i="44"/>
  <c r="V116" i="44"/>
  <c r="V117" i="44"/>
  <c r="V118" i="44"/>
  <c r="V119" i="44"/>
  <c r="V120" i="44"/>
  <c r="V121" i="44"/>
  <c r="V122" i="44"/>
  <c r="V123" i="44"/>
  <c r="V124" i="44"/>
  <c r="V125" i="44"/>
  <c r="V126" i="44"/>
  <c r="V127" i="44"/>
  <c r="V128" i="44"/>
  <c r="V129" i="44"/>
  <c r="V130" i="44"/>
  <c r="V131" i="44"/>
  <c r="V132" i="44"/>
  <c r="V133" i="44"/>
  <c r="V134" i="44"/>
  <c r="V135" i="44"/>
  <c r="V136" i="44"/>
  <c r="V137" i="44"/>
  <c r="V138" i="44"/>
  <c r="V139" i="44"/>
  <c r="V140" i="44"/>
  <c r="V141" i="44"/>
  <c r="V142" i="44"/>
  <c r="V143" i="44"/>
  <c r="V144" i="44"/>
  <c r="V145" i="44"/>
  <c r="V146" i="44"/>
  <c r="V147" i="44"/>
  <c r="V148" i="44"/>
  <c r="V149" i="44"/>
  <c r="V150" i="44"/>
  <c r="V151" i="44"/>
  <c r="V152" i="44"/>
  <c r="V153" i="44"/>
  <c r="V154" i="44"/>
  <c r="V155" i="44"/>
  <c r="V156" i="44"/>
  <c r="V157" i="44"/>
  <c r="V158" i="44"/>
  <c r="V159" i="44"/>
  <c r="V160" i="44"/>
  <c r="V161" i="44"/>
  <c r="V162" i="44"/>
  <c r="V163" i="44"/>
  <c r="V164" i="44"/>
  <c r="V165" i="44"/>
  <c r="V166" i="44"/>
  <c r="V167" i="44"/>
  <c r="V168" i="44"/>
  <c r="V169" i="44"/>
  <c r="V170" i="44"/>
  <c r="V171" i="44"/>
  <c r="V172" i="44"/>
  <c r="V173" i="44"/>
  <c r="V174" i="44"/>
  <c r="V175" i="44"/>
  <c r="V176" i="44"/>
  <c r="V177" i="44"/>
  <c r="V178" i="44"/>
  <c r="V179" i="44"/>
  <c r="V180" i="44"/>
  <c r="V181" i="44"/>
  <c r="V182" i="44"/>
  <c r="V183" i="44"/>
  <c r="V184" i="44"/>
  <c r="V185" i="44"/>
  <c r="V186" i="44"/>
  <c r="V187" i="44"/>
  <c r="V188" i="44"/>
  <c r="V189" i="44"/>
  <c r="V190" i="44"/>
  <c r="V191" i="44"/>
  <c r="V192" i="44"/>
  <c r="V193" i="44"/>
  <c r="V194" i="44"/>
  <c r="V195" i="44"/>
  <c r="V196" i="44"/>
  <c r="V197" i="44"/>
  <c r="V198" i="44"/>
  <c r="V199" i="44"/>
  <c r="V200" i="44"/>
  <c r="V201" i="44"/>
  <c r="V202" i="44"/>
  <c r="V203" i="44"/>
  <c r="V204" i="44"/>
  <c r="V205" i="44"/>
  <c r="V206" i="44"/>
  <c r="V207" i="44"/>
  <c r="V208" i="44"/>
  <c r="V209" i="44"/>
  <c r="V210" i="44"/>
  <c r="V211" i="44"/>
  <c r="V212" i="44"/>
  <c r="V213" i="44"/>
  <c r="V214" i="44"/>
  <c r="V215" i="44"/>
  <c r="V216" i="44"/>
  <c r="V217" i="44"/>
  <c r="V218" i="44"/>
  <c r="V219" i="44"/>
  <c r="V220" i="44"/>
  <c r="V221" i="44"/>
  <c r="V222" i="44"/>
  <c r="V223" i="44"/>
  <c r="V224" i="44"/>
  <c r="V225" i="44"/>
  <c r="V226" i="44"/>
  <c r="V227" i="44"/>
  <c r="V228" i="44"/>
  <c r="V229" i="44"/>
  <c r="V230" i="44"/>
  <c r="V231" i="44"/>
  <c r="V232" i="44"/>
  <c r="V233" i="44"/>
  <c r="V234" i="44"/>
  <c r="V235" i="44"/>
  <c r="V236" i="44"/>
  <c r="V237" i="44"/>
  <c r="V238" i="44"/>
  <c r="V239" i="44"/>
  <c r="T239" i="44"/>
  <c r="T238" i="44"/>
  <c r="T237" i="44"/>
  <c r="T236" i="44"/>
  <c r="T235" i="44"/>
  <c r="T234" i="44"/>
  <c r="T233" i="44"/>
  <c r="T232" i="44"/>
  <c r="T231" i="44"/>
  <c r="T230" i="44"/>
  <c r="T229" i="44"/>
  <c r="T228" i="44"/>
  <c r="T227" i="44"/>
  <c r="T226" i="44"/>
  <c r="T225" i="44"/>
  <c r="T224" i="44"/>
  <c r="T223" i="44"/>
  <c r="T222" i="44"/>
  <c r="T221" i="44"/>
  <c r="T220" i="44"/>
  <c r="T219" i="44"/>
  <c r="T218" i="44"/>
  <c r="T217" i="44"/>
  <c r="T216" i="44"/>
  <c r="T215" i="44"/>
  <c r="T214" i="44"/>
  <c r="T213" i="44"/>
  <c r="T212" i="44"/>
  <c r="T211" i="44"/>
  <c r="T210" i="44"/>
  <c r="T209" i="44"/>
  <c r="T208" i="44"/>
  <c r="T207" i="44"/>
  <c r="T206" i="44"/>
  <c r="T205" i="44"/>
  <c r="T204" i="44"/>
  <c r="T203" i="44"/>
  <c r="T202" i="44"/>
  <c r="T201" i="44"/>
  <c r="T200" i="44"/>
  <c r="T199" i="44"/>
  <c r="T198" i="44"/>
  <c r="T197" i="44"/>
  <c r="T196" i="44"/>
  <c r="T195" i="44"/>
  <c r="T194" i="44"/>
  <c r="T193" i="44"/>
  <c r="T192" i="44"/>
  <c r="T191" i="44"/>
  <c r="T190" i="44"/>
  <c r="T189" i="44"/>
  <c r="T188" i="44"/>
  <c r="T187" i="44"/>
  <c r="T186" i="44"/>
  <c r="T185" i="44"/>
  <c r="T184" i="44"/>
  <c r="T183" i="44"/>
  <c r="T182" i="44"/>
  <c r="T181" i="44"/>
  <c r="T180" i="44"/>
  <c r="T179" i="44"/>
  <c r="T178" i="44"/>
  <c r="T177" i="44"/>
  <c r="T176" i="44"/>
  <c r="T175" i="44"/>
  <c r="T174" i="44"/>
  <c r="T173" i="44"/>
  <c r="T172" i="44"/>
  <c r="T171" i="44"/>
  <c r="T170" i="44"/>
  <c r="T169" i="44"/>
  <c r="T168" i="44"/>
  <c r="T167" i="44"/>
  <c r="T166" i="44"/>
  <c r="T165" i="44"/>
  <c r="T164" i="44"/>
  <c r="T163" i="44"/>
  <c r="T162" i="44"/>
  <c r="T161" i="44"/>
  <c r="T160" i="44"/>
  <c r="T159" i="44"/>
  <c r="T158" i="44"/>
  <c r="T157" i="44"/>
  <c r="T156" i="44"/>
  <c r="T155" i="44"/>
  <c r="T154" i="44"/>
  <c r="T153" i="44"/>
  <c r="T152" i="44"/>
  <c r="T151" i="44"/>
  <c r="T150" i="44"/>
  <c r="T149" i="44"/>
  <c r="T148" i="44"/>
  <c r="T147" i="44"/>
  <c r="T146" i="44"/>
  <c r="T145" i="44"/>
  <c r="T144" i="44"/>
  <c r="T143" i="44"/>
  <c r="T142" i="44"/>
  <c r="T141" i="44"/>
  <c r="T140" i="44"/>
  <c r="T139" i="44"/>
  <c r="T138" i="44"/>
  <c r="T137" i="44"/>
  <c r="T136" i="44"/>
  <c r="T135" i="44"/>
  <c r="T134" i="44"/>
  <c r="T133" i="44"/>
  <c r="T132" i="44"/>
  <c r="T131" i="44"/>
  <c r="T130" i="44"/>
  <c r="T129" i="44"/>
  <c r="T128" i="44"/>
  <c r="T127" i="44"/>
  <c r="T126" i="44"/>
  <c r="T125" i="44"/>
  <c r="T124" i="44"/>
  <c r="T123" i="44"/>
  <c r="T122" i="44"/>
  <c r="T121" i="44"/>
  <c r="T120" i="44"/>
  <c r="T119" i="44"/>
  <c r="T118" i="44"/>
  <c r="T117" i="44"/>
  <c r="T116" i="44"/>
  <c r="T115" i="44"/>
  <c r="T114" i="44"/>
  <c r="T113" i="44"/>
  <c r="T112" i="44"/>
  <c r="T111" i="44"/>
  <c r="T110" i="44"/>
  <c r="T109" i="44"/>
  <c r="T108" i="44"/>
  <c r="T107" i="44"/>
  <c r="T106" i="44"/>
  <c r="T105" i="44"/>
  <c r="T104" i="44"/>
  <c r="T103" i="44"/>
  <c r="T102" i="44"/>
  <c r="T101" i="44"/>
  <c r="T100" i="44"/>
  <c r="T99" i="44"/>
  <c r="T98" i="44"/>
  <c r="T97" i="44"/>
  <c r="T96" i="44"/>
  <c r="T95" i="44"/>
  <c r="T94" i="44"/>
  <c r="T93" i="44"/>
  <c r="T92" i="44"/>
  <c r="T91" i="44"/>
  <c r="T90" i="44"/>
  <c r="T89" i="44"/>
  <c r="T88" i="44"/>
  <c r="T87" i="44"/>
  <c r="T86" i="44"/>
  <c r="T85" i="44"/>
  <c r="T84" i="44"/>
  <c r="T83" i="44"/>
  <c r="T82" i="44"/>
  <c r="T81" i="44"/>
  <c r="T80" i="44"/>
  <c r="T79" i="44"/>
  <c r="T78" i="44"/>
  <c r="T77" i="44"/>
  <c r="T76" i="44"/>
  <c r="T75" i="44"/>
  <c r="T74" i="44"/>
  <c r="T73" i="44"/>
  <c r="T72" i="44"/>
  <c r="T71" i="44"/>
  <c r="T70" i="44"/>
  <c r="T69" i="44"/>
  <c r="T68" i="44"/>
  <c r="T67" i="44"/>
  <c r="T66" i="44"/>
  <c r="T65" i="44"/>
  <c r="T64" i="44"/>
  <c r="T63" i="44"/>
  <c r="T62" i="44"/>
  <c r="T61" i="44"/>
  <c r="T60" i="44"/>
  <c r="T59" i="44"/>
  <c r="T58" i="44"/>
  <c r="T57" i="44"/>
  <c r="T56" i="44"/>
  <c r="T55" i="44"/>
  <c r="T54" i="44"/>
  <c r="T53" i="44"/>
  <c r="T52" i="44"/>
  <c r="T51" i="44"/>
  <c r="T50" i="44"/>
  <c r="T49" i="44"/>
  <c r="T48" i="44"/>
  <c r="T47" i="44"/>
  <c r="T46" i="44"/>
  <c r="T45" i="44"/>
  <c r="T44" i="44"/>
  <c r="T43" i="44"/>
  <c r="T42" i="44"/>
  <c r="T41" i="44"/>
  <c r="T40" i="44"/>
  <c r="T39" i="44"/>
  <c r="T38" i="44"/>
  <c r="T37" i="44"/>
  <c r="T36" i="44"/>
  <c r="T35" i="44"/>
  <c r="T34" i="44"/>
  <c r="T33" i="44"/>
  <c r="T32" i="44"/>
  <c r="T31" i="44"/>
  <c r="T30" i="44"/>
  <c r="T29" i="44"/>
  <c r="T28" i="44"/>
  <c r="T27" i="44"/>
  <c r="T25" i="44"/>
  <c r="T24" i="44"/>
  <c r="T23" i="44"/>
  <c r="T22" i="44"/>
  <c r="T21" i="44"/>
  <c r="T20" i="44"/>
  <c r="T19" i="44"/>
  <c r="T18" i="44"/>
  <c r="T17" i="44"/>
  <c r="T16" i="44"/>
  <c r="T15" i="44"/>
  <c r="T14" i="44"/>
  <c r="T13" i="44"/>
  <c r="T12" i="44"/>
  <c r="T11" i="44"/>
  <c r="T10" i="44"/>
  <c r="T9" i="44"/>
  <c r="T8" i="44"/>
  <c r="T7" i="44"/>
  <c r="T6" i="44"/>
  <c r="T5" i="44"/>
  <c r="T4" i="44"/>
  <c r="T3" i="44"/>
  <c r="T26" i="4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AG3" i="44"/>
  <c r="AE3" i="44" s="1" a="1"/>
  <c r="AE3" i="44" s="1"/>
  <c r="AG4" i="44"/>
  <c r="AE4" i="44" s="1" a="1"/>
  <c r="AE4" i="44" s="1"/>
  <c r="AG5" i="44"/>
  <c r="AG6" i="44"/>
  <c r="AE6" i="44" s="1" a="1"/>
  <c r="AE6" i="44" s="1"/>
  <c r="AG7" i="44"/>
  <c r="AE7" i="44" s="1" a="1"/>
  <c r="AE7" i="44" s="1"/>
  <c r="AG8" i="44"/>
  <c r="AE8" i="44" s="1" a="1"/>
  <c r="AE8" i="44" s="1"/>
  <c r="AG9" i="44"/>
  <c r="AE9" i="44" s="1" a="1"/>
  <c r="AE9" i="44" s="1"/>
  <c r="AG10" i="44"/>
  <c r="AE10" i="44" s="1" a="1"/>
  <c r="AE10" i="44" s="1"/>
  <c r="AG11" i="44"/>
  <c r="AE11" i="44" s="1" a="1"/>
  <c r="AE11" i="44" s="1"/>
  <c r="AG12" i="44"/>
  <c r="AE12" i="44" s="1" a="1"/>
  <c r="AE12" i="44" s="1"/>
  <c r="AG13" i="44"/>
  <c r="AE13" i="44" s="1" a="1"/>
  <c r="AE13" i="44" s="1"/>
  <c r="AG14" i="44"/>
  <c r="AG15" i="44"/>
  <c r="AE15" i="44" s="1" a="1"/>
  <c r="AE15" i="44" s="1"/>
  <c r="AG16" i="44"/>
  <c r="AE16" i="44" s="1" a="1"/>
  <c r="AE16" i="44" s="1"/>
  <c r="AG17" i="44"/>
  <c r="AE17" i="44" s="1" a="1"/>
  <c r="AE17" i="44" s="1"/>
  <c r="AG18" i="44"/>
  <c r="AE18" i="44" s="1" a="1"/>
  <c r="AE18" i="44" s="1"/>
  <c r="AG19" i="44"/>
  <c r="AE19" i="44" s="1" a="1"/>
  <c r="AE19" i="44" s="1"/>
  <c r="AG20" i="44"/>
  <c r="AE20" i="44" s="1" a="1"/>
  <c r="AE20" i="44" s="1"/>
  <c r="AG21" i="44"/>
  <c r="AE21" i="44" s="1" a="1"/>
  <c r="AE21" i="44" s="1"/>
  <c r="AG22" i="44"/>
  <c r="AE22" i="44" s="1" a="1"/>
  <c r="AE22" i="44" s="1"/>
  <c r="AG23" i="44"/>
  <c r="AE23" i="44" s="1" a="1"/>
  <c r="AE23" i="44" s="1"/>
  <c r="AG24" i="44"/>
  <c r="AE24" i="44" s="1" a="1"/>
  <c r="AE24" i="44" s="1"/>
  <c r="AG25" i="44"/>
  <c r="AE25" i="44" s="1" a="1"/>
  <c r="AE25" i="44" s="1"/>
  <c r="AG26" i="44"/>
  <c r="AE26" i="44" s="1" a="1"/>
  <c r="AE26" i="44" s="1"/>
  <c r="AG27" i="44"/>
  <c r="AE27" i="44" s="1" a="1"/>
  <c r="AE27" i="44" s="1"/>
  <c r="AG28" i="44"/>
  <c r="AE28" i="44" s="1" a="1"/>
  <c r="AE28" i="44" s="1"/>
  <c r="AG29" i="44"/>
  <c r="AE29" i="44" s="1" a="1"/>
  <c r="AE29" i="44" s="1"/>
  <c r="AG30" i="44"/>
  <c r="AE30" i="44" s="1" a="1"/>
  <c r="AE30" i="44" s="1"/>
  <c r="AG31" i="44"/>
  <c r="AE31" i="44" s="1" a="1"/>
  <c r="AE31" i="44" s="1"/>
  <c r="AG32" i="44"/>
  <c r="AE32" i="44" s="1" a="1"/>
  <c r="AE32" i="44" s="1"/>
  <c r="AG33" i="44"/>
  <c r="AE33" i="44" s="1" a="1"/>
  <c r="AE33" i="44" s="1"/>
  <c r="AG34" i="44"/>
  <c r="AG35" i="44"/>
  <c r="AE35" i="44" s="1" a="1"/>
  <c r="AE35" i="44" s="1"/>
  <c r="AG36" i="44"/>
  <c r="AE36" i="44" s="1" a="1"/>
  <c r="AE36" i="44" s="1"/>
  <c r="AG37" i="44"/>
  <c r="AE37" i="44" s="1" a="1"/>
  <c r="AE37" i="44" s="1"/>
  <c r="AG38" i="44"/>
  <c r="AG39" i="44"/>
  <c r="AE39" i="44" s="1" a="1"/>
  <c r="AE39" i="44" s="1"/>
  <c r="AG40" i="44"/>
  <c r="AE40" i="44" s="1" a="1"/>
  <c r="AE40" i="44" s="1"/>
  <c r="AG41" i="44"/>
  <c r="AE41" i="44" s="1" a="1"/>
  <c r="AE41" i="44" s="1"/>
  <c r="AG42" i="44"/>
  <c r="AE42" i="44" s="1" a="1"/>
  <c r="AE42" i="44" s="1"/>
  <c r="AG43" i="44"/>
  <c r="AE43" i="44" s="1" a="1"/>
  <c r="AE43" i="44" s="1"/>
  <c r="AG44" i="44"/>
  <c r="AE44" i="44" s="1" a="1"/>
  <c r="AE44" i="44" s="1"/>
  <c r="AG45" i="44"/>
  <c r="AG46" i="44"/>
  <c r="AG47" i="44"/>
  <c r="AE47" i="44" s="1" a="1"/>
  <c r="AE47" i="44" s="1"/>
  <c r="AG48" i="44"/>
  <c r="AE48" i="44" s="1" a="1"/>
  <c r="AE48" i="44" s="1"/>
  <c r="AG49" i="44"/>
  <c r="AE49" i="44" s="1" a="1"/>
  <c r="AE49" i="44" s="1"/>
  <c r="AG50" i="44"/>
  <c r="AE50" i="44" s="1" a="1"/>
  <c r="AE50" i="44" s="1"/>
  <c r="AG51" i="44"/>
  <c r="AE51" i="44" s="1" a="1"/>
  <c r="AE51" i="44" s="1"/>
  <c r="AG52" i="44"/>
  <c r="AE52" i="44" s="1" a="1"/>
  <c r="AE52" i="44" s="1"/>
  <c r="AG53" i="44"/>
  <c r="AE53" i="44" s="1" a="1"/>
  <c r="AE53" i="44" s="1"/>
  <c r="AG54" i="44"/>
  <c r="AG55" i="44"/>
  <c r="AE55" i="44" s="1" a="1"/>
  <c r="AE55" i="44" s="1"/>
  <c r="AG56" i="44"/>
  <c r="AE56" i="44" s="1" a="1"/>
  <c r="AE56" i="44" s="1"/>
  <c r="AG57" i="44"/>
  <c r="AE57" i="44" s="1" a="1"/>
  <c r="AE57" i="44" s="1"/>
  <c r="AG58" i="44"/>
  <c r="AE58" i="44" s="1" a="1"/>
  <c r="AE58" i="44" s="1"/>
  <c r="AG59" i="44"/>
  <c r="AE59" i="44" s="1" a="1"/>
  <c r="AE59" i="44" s="1"/>
  <c r="AG60" i="44"/>
  <c r="AE60" i="44" s="1" a="1"/>
  <c r="AE60" i="44" s="1"/>
  <c r="AG61" i="44"/>
  <c r="AG62" i="44"/>
  <c r="AE62" i="44" s="1" a="1"/>
  <c r="AE62" i="44" s="1"/>
  <c r="AG63" i="44"/>
  <c r="AE63" i="44" s="1" a="1"/>
  <c r="AE63" i="44" s="1"/>
  <c r="AG64" i="44"/>
  <c r="AE64" i="44" s="1" a="1"/>
  <c r="AE64" i="44" s="1"/>
  <c r="AG65" i="44"/>
  <c r="AG66" i="44"/>
  <c r="AG67" i="44"/>
  <c r="AE67" i="44" s="1" a="1"/>
  <c r="AE67" i="44" s="1"/>
  <c r="AG68" i="44"/>
  <c r="AE68" i="44" s="1" a="1"/>
  <c r="AE68" i="44" s="1"/>
  <c r="AG69" i="44"/>
  <c r="AG70" i="44"/>
  <c r="AE70" i="44" s="1" a="1"/>
  <c r="AE70" i="44" s="1"/>
  <c r="AG71" i="44"/>
  <c r="AE71" i="44" s="1" a="1"/>
  <c r="AE71" i="44" s="1"/>
  <c r="AG72" i="44"/>
  <c r="AE72" i="44" s="1" a="1"/>
  <c r="AE72" i="44" s="1"/>
  <c r="AG73" i="44"/>
  <c r="AG74" i="44"/>
  <c r="AE74" i="44" s="1" a="1"/>
  <c r="AE74" i="44" s="1"/>
  <c r="AG75" i="44"/>
  <c r="AE75" i="44" s="1" a="1"/>
  <c r="AE75" i="44" s="1"/>
  <c r="AG76" i="44"/>
  <c r="AE76" i="44" s="1" a="1"/>
  <c r="AE76" i="44" s="1"/>
  <c r="AG77" i="44"/>
  <c r="AG78" i="44"/>
  <c r="AE78" i="44" s="1" a="1"/>
  <c r="AE78" i="44" s="1"/>
  <c r="AG79" i="44"/>
  <c r="AE79" i="44" s="1" a="1"/>
  <c r="AE79" i="44" s="1"/>
  <c r="AG80" i="44"/>
  <c r="AG81" i="44"/>
  <c r="AE81" i="44" s="1" a="1"/>
  <c r="AE81" i="44" s="1"/>
  <c r="AG82" i="44"/>
  <c r="AE82" i="44" s="1" a="1"/>
  <c r="AE82" i="44" s="1"/>
  <c r="AG83" i="44"/>
  <c r="AE83" i="44" s="1" a="1"/>
  <c r="AE83" i="44" s="1"/>
  <c r="AG84" i="44"/>
  <c r="AE84" i="44" s="1" a="1"/>
  <c r="AE84" i="44" s="1"/>
  <c r="AG85" i="44"/>
  <c r="AG86" i="44"/>
  <c r="AE86" i="44" s="1" a="1"/>
  <c r="AE86" i="44" s="1"/>
  <c r="AG87" i="44"/>
  <c r="AG88" i="44"/>
  <c r="AG89" i="44"/>
  <c r="AG90" i="44"/>
  <c r="AG91" i="44"/>
  <c r="AE91" i="44" s="1" a="1"/>
  <c r="AE91" i="44" s="1"/>
  <c r="AG92" i="44"/>
  <c r="AE92" i="44" s="1" a="1"/>
  <c r="AE92" i="44" s="1"/>
  <c r="AG93" i="44"/>
  <c r="AG94" i="44"/>
  <c r="AE94" i="44" s="1" a="1"/>
  <c r="AE94" i="44" s="1"/>
  <c r="AG95" i="44"/>
  <c r="AE95" i="44" s="1" a="1"/>
  <c r="AE95" i="44" s="1"/>
  <c r="AG96" i="44"/>
  <c r="AG97" i="44"/>
  <c r="AE97" i="44" s="1" a="1"/>
  <c r="AE97" i="44" s="1"/>
  <c r="AG98" i="44"/>
  <c r="AE98" i="44" s="1" a="1"/>
  <c r="AE98" i="44" s="1"/>
  <c r="AG99" i="44"/>
  <c r="AE99" i="44" s="1" a="1"/>
  <c r="AE99" i="44" s="1"/>
  <c r="AG100" i="44"/>
  <c r="AE100" i="44" s="1" a="1"/>
  <c r="AE100" i="44" s="1"/>
  <c r="AG101" i="44"/>
  <c r="AG102" i="44"/>
  <c r="AE102" i="44" s="1" a="1"/>
  <c r="AE102" i="44" s="1"/>
  <c r="AG103" i="44"/>
  <c r="AE103" i="44" s="1" a="1"/>
  <c r="AE103" i="44" s="1"/>
  <c r="AG104" i="44"/>
  <c r="AG105" i="44"/>
  <c r="AE105" i="44" s="1" a="1"/>
  <c r="AE105" i="44" s="1"/>
  <c r="AG106" i="44"/>
  <c r="AE106" i="44" s="1" a="1"/>
  <c r="AE106" i="44" s="1"/>
  <c r="AG107" i="44"/>
  <c r="AE107" i="44" s="1" a="1"/>
  <c r="AE107" i="44" s="1"/>
  <c r="AG108" i="44"/>
  <c r="AG109" i="44"/>
  <c r="AE109" i="44" s="1" a="1"/>
  <c r="AE109" i="44" s="1"/>
  <c r="AG110" i="44"/>
  <c r="AE110" i="44" s="1" a="1"/>
  <c r="AE110" i="44" s="1"/>
  <c r="AG111" i="44"/>
  <c r="AE111" i="44" s="1" a="1"/>
  <c r="AE111" i="44" s="1"/>
  <c r="AG112" i="44"/>
  <c r="AG113" i="44"/>
  <c r="AE113" i="44" s="1" a="1"/>
  <c r="AE113" i="44" s="1"/>
  <c r="AG114" i="44"/>
  <c r="AE114" i="44" s="1" a="1"/>
  <c r="AE114" i="44" s="1"/>
  <c r="AG115" i="44"/>
  <c r="AE115" i="44" s="1" a="1"/>
  <c r="AE115" i="44" s="1"/>
  <c r="AG116" i="44"/>
  <c r="AE116" i="44" s="1" a="1"/>
  <c r="AE116" i="44" s="1"/>
  <c r="AG117" i="44"/>
  <c r="AE117" i="44" s="1" a="1"/>
  <c r="AE117" i="44" s="1"/>
  <c r="AG118" i="44"/>
  <c r="AE118" i="44" s="1" a="1"/>
  <c r="AE118" i="44" s="1"/>
  <c r="AG119" i="44"/>
  <c r="AG120" i="44"/>
  <c r="AE120" i="44" s="1" a="1"/>
  <c r="AE120" i="44" s="1"/>
  <c r="AG121" i="44"/>
  <c r="AG122" i="44"/>
  <c r="AG123" i="44"/>
  <c r="AG124" i="44"/>
  <c r="AE124" i="44" s="1" a="1"/>
  <c r="AE124" i="44" s="1"/>
  <c r="AG125" i="44"/>
  <c r="AE125" i="44" s="1" a="1"/>
  <c r="AE125" i="44" s="1"/>
  <c r="AG126" i="44"/>
  <c r="AG127" i="44"/>
  <c r="AG128" i="44"/>
  <c r="AE128" i="44" s="1" a="1"/>
  <c r="AE128" i="44" s="1"/>
  <c r="AG129" i="44"/>
  <c r="AE129" i="44" s="1" a="1"/>
  <c r="AE129" i="44" s="1"/>
  <c r="AG130" i="44"/>
  <c r="AG131" i="44"/>
  <c r="AG132" i="44"/>
  <c r="AE132" i="44" s="1" a="1"/>
  <c r="AE132" i="44" s="1"/>
  <c r="AG133" i="44"/>
  <c r="AE133" i="44" s="1" a="1"/>
  <c r="AE133" i="44" s="1"/>
  <c r="AG134" i="44"/>
  <c r="AG135" i="44"/>
  <c r="AG136" i="44"/>
  <c r="AE136" i="44" s="1" a="1"/>
  <c r="AE136" i="44" s="1"/>
  <c r="AG137" i="44"/>
  <c r="AE137" i="44" s="1" a="1"/>
  <c r="AE137" i="44" s="1"/>
  <c r="AG138" i="44"/>
  <c r="AG139" i="44"/>
  <c r="AG140" i="44"/>
  <c r="AE140" i="44" s="1" a="1"/>
  <c r="AE140" i="44" s="1"/>
  <c r="AG141" i="44"/>
  <c r="AE141" i="44" s="1" a="1"/>
  <c r="AE141" i="44" s="1"/>
  <c r="AG142" i="44"/>
  <c r="AE142" i="44" s="1" a="1"/>
  <c r="AE142" i="44" s="1"/>
  <c r="AG143" i="44"/>
  <c r="AG144" i="44"/>
  <c r="AE144" i="44" s="1" a="1"/>
  <c r="AE144" i="44" s="1"/>
  <c r="AG145" i="44"/>
  <c r="AE145" i="44" s="1" a="1"/>
  <c r="AE145" i="44" s="1"/>
  <c r="AG146" i="44"/>
  <c r="AE146" i="44" s="1" a="1"/>
  <c r="AE146" i="44" s="1"/>
  <c r="AG147" i="44"/>
  <c r="AG148" i="44"/>
  <c r="AE148" i="44" s="1" a="1"/>
  <c r="AE148" i="44" s="1"/>
  <c r="AG149" i="44"/>
  <c r="AE149" i="44" s="1" a="1"/>
  <c r="AE149" i="44" s="1"/>
  <c r="AG150" i="44"/>
  <c r="AE150" i="44" s="1" a="1"/>
  <c r="AE150" i="44" s="1"/>
  <c r="AG151" i="44"/>
  <c r="AG152" i="44"/>
  <c r="AE152" i="44" s="1" a="1"/>
  <c r="AE152" i="44" s="1"/>
  <c r="AG153" i="44"/>
  <c r="AE153" i="44" s="1" a="1"/>
  <c r="AE153" i="44" s="1"/>
  <c r="AG154" i="44"/>
  <c r="AE154" i="44" s="1" a="1"/>
  <c r="AE154" i="44" s="1"/>
  <c r="AG155" i="44"/>
  <c r="AG156" i="44"/>
  <c r="AE156" i="44" s="1" a="1"/>
  <c r="AE156" i="44" s="1"/>
  <c r="AG157" i="44"/>
  <c r="AG158" i="44"/>
  <c r="AE158" i="44" s="1" a="1"/>
  <c r="AE158" i="44" s="1"/>
  <c r="AG159" i="44"/>
  <c r="AE159" i="44" s="1" a="1"/>
  <c r="AE159" i="44" s="1"/>
  <c r="AG160" i="44"/>
  <c r="AE160" i="44" s="1" a="1"/>
  <c r="AE160" i="44" s="1"/>
  <c r="AG161" i="44"/>
  <c r="AE161" i="44" s="1" a="1"/>
  <c r="AE161" i="44" s="1"/>
  <c r="AG162" i="44"/>
  <c r="AE162" i="44" s="1" a="1"/>
  <c r="AE162" i="44" s="1"/>
  <c r="AG163" i="44"/>
  <c r="AG164" i="44"/>
  <c r="AE164" i="44" s="1" a="1"/>
  <c r="AE164" i="44" s="1"/>
  <c r="AG165" i="44"/>
  <c r="AG166" i="44"/>
  <c r="AG167" i="44"/>
  <c r="AG168" i="44"/>
  <c r="AG169" i="44"/>
  <c r="AE169" i="44" s="1" a="1"/>
  <c r="AE169" i="44" s="1"/>
  <c r="AG170" i="44"/>
  <c r="AE170" i="44" s="1" a="1"/>
  <c r="AE170" i="44" s="1"/>
  <c r="AG171" i="44"/>
  <c r="AE171" i="44" s="1" a="1"/>
  <c r="AE171" i="44" s="1"/>
  <c r="AG172" i="44"/>
  <c r="AE172" i="44" s="1" a="1"/>
  <c r="AE172" i="44" s="1"/>
  <c r="AG173" i="44"/>
  <c r="AG174" i="44"/>
  <c r="AE174" i="44" s="1" a="1"/>
  <c r="AE174" i="44" s="1"/>
  <c r="AG175" i="44"/>
  <c r="AE175" i="44" s="1" a="1"/>
  <c r="AE175" i="44" s="1"/>
  <c r="AG176" i="44"/>
  <c r="AG177" i="44"/>
  <c r="AG178" i="44"/>
  <c r="AE178" i="44" s="1" a="1"/>
  <c r="AE178" i="44" s="1"/>
  <c r="AG179" i="44"/>
  <c r="AE179" i="44" s="1" a="1"/>
  <c r="AE179" i="44" s="1"/>
  <c r="AG180" i="44"/>
  <c r="AE180" i="44" s="1" a="1"/>
  <c r="AE180" i="44" s="1"/>
  <c r="AG181" i="44"/>
  <c r="AE181" i="44" s="1" a="1"/>
  <c r="AE181" i="44" s="1"/>
  <c r="AG182" i="44"/>
  <c r="AG183" i="44"/>
  <c r="AE183" i="44" s="1" a="1"/>
  <c r="AE183" i="44" s="1"/>
  <c r="AG184" i="44"/>
  <c r="AE184" i="44" s="1" a="1"/>
  <c r="AE184" i="44" s="1"/>
  <c r="AG185" i="44"/>
  <c r="AE185" i="44" s="1" a="1"/>
  <c r="AE185" i="44" s="1"/>
  <c r="AG186" i="44"/>
  <c r="AE186" i="44" s="1" a="1"/>
  <c r="AE186" i="44" s="1"/>
  <c r="AG187" i="44"/>
  <c r="AG188" i="44"/>
  <c r="AG189" i="44"/>
  <c r="AG190" i="44"/>
  <c r="AG191" i="44"/>
  <c r="AG192" i="44"/>
  <c r="AG193" i="44"/>
  <c r="AG194" i="44"/>
  <c r="AE194" i="44" s="1" a="1"/>
  <c r="AE194" i="44" s="1"/>
  <c r="AG195" i="44"/>
  <c r="AG196" i="44"/>
  <c r="AE196" i="44" s="1" a="1"/>
  <c r="AE196" i="44" s="1"/>
  <c r="AG197" i="44"/>
  <c r="AG198" i="44"/>
  <c r="AG199" i="44"/>
  <c r="AE199" i="44" s="1" a="1"/>
  <c r="AE199" i="44" s="1"/>
  <c r="AG200" i="44"/>
  <c r="AG201" i="44"/>
  <c r="AE201" i="44" s="1" a="1"/>
  <c r="AE201" i="44" s="1"/>
  <c r="AG202" i="44"/>
  <c r="AE202" i="44" s="1" a="1"/>
  <c r="AE202" i="44" s="1"/>
  <c r="AG203" i="44"/>
  <c r="AG204" i="44"/>
  <c r="AE204" i="44" s="1" a="1"/>
  <c r="AE204" i="44" s="1"/>
  <c r="AG205" i="44"/>
  <c r="AG206" i="44"/>
  <c r="AE206" i="44" s="1" a="1"/>
  <c r="AE206" i="44" s="1"/>
  <c r="AG207" i="44"/>
  <c r="AE207" i="44" s="1" a="1"/>
  <c r="AE207" i="44" s="1"/>
  <c r="AG208" i="44"/>
  <c r="AE208" i="44" s="1" a="1"/>
  <c r="AE208" i="44" s="1"/>
  <c r="AG209" i="44"/>
  <c r="AG210" i="44"/>
  <c r="AE210" i="44" s="1" a="1"/>
  <c r="AE210" i="44" s="1"/>
  <c r="AG211" i="44"/>
  <c r="AG212" i="44"/>
  <c r="AE212" i="44" s="1" a="1"/>
  <c r="AE212" i="44" s="1"/>
  <c r="AG213" i="44"/>
  <c r="AG214" i="44"/>
  <c r="AG215" i="44"/>
  <c r="AE215" i="44" s="1" a="1"/>
  <c r="AE215" i="44" s="1"/>
  <c r="AG216" i="44"/>
  <c r="AE216" i="44" s="1" a="1"/>
  <c r="AE216" i="44" s="1"/>
  <c r="AG217" i="44"/>
  <c r="AE217" i="44" s="1" a="1"/>
  <c r="AE217" i="44" s="1"/>
  <c r="AG218" i="44"/>
  <c r="AE218" i="44" s="1" a="1"/>
  <c r="AE218" i="44" s="1"/>
  <c r="AG219" i="44"/>
  <c r="AE219" i="44" s="1" a="1"/>
  <c r="AE219" i="44" s="1"/>
  <c r="AG220" i="44"/>
  <c r="AE220" i="44" s="1" a="1"/>
  <c r="AE220" i="44" s="1"/>
  <c r="AG221" i="44"/>
  <c r="AE221" i="44" s="1" a="1"/>
  <c r="AE221" i="44" s="1"/>
  <c r="AG222" i="44"/>
  <c r="AE222" i="44" s="1" a="1"/>
  <c r="AE222" i="44" s="1"/>
  <c r="AG223" i="44"/>
  <c r="AE223" i="44" s="1" a="1"/>
  <c r="AE223" i="44" s="1"/>
  <c r="AG224" i="44"/>
  <c r="AG225" i="44"/>
  <c r="AG226" i="44"/>
  <c r="AE226" i="44" s="1" a="1"/>
  <c r="AE226" i="44" s="1"/>
  <c r="AG227" i="44"/>
  <c r="AG228" i="44"/>
  <c r="AE228" i="44" s="1" a="1"/>
  <c r="AE228" i="44" s="1"/>
  <c r="AG229" i="44"/>
  <c r="AE229" i="44" s="1" a="1"/>
  <c r="AE229" i="44" s="1"/>
  <c r="AG230" i="44"/>
  <c r="AG231" i="44"/>
  <c r="AE231" i="44" s="1" a="1"/>
  <c r="AE231" i="44" s="1"/>
  <c r="AG232" i="44"/>
  <c r="AE232" i="44" s="1" a="1"/>
  <c r="AE232" i="44" s="1"/>
  <c r="AG233" i="44"/>
  <c r="AE233" i="44" s="1" a="1"/>
  <c r="AE233" i="44" s="1"/>
  <c r="AG234" i="44"/>
  <c r="AE234" i="44" s="1" a="1"/>
  <c r="AE234" i="44" s="1"/>
  <c r="AG235" i="44"/>
  <c r="AE235" i="44" s="1" a="1"/>
  <c r="AE235" i="44" s="1"/>
  <c r="AG236" i="44"/>
  <c r="AE236" i="44" s="1" a="1"/>
  <c r="AE236" i="44" s="1"/>
  <c r="AG237" i="44"/>
  <c r="AG238" i="44"/>
  <c r="AE238" i="44" s="1" a="1"/>
  <c r="AE238" i="44" s="1"/>
  <c r="AG239" i="44"/>
  <c r="AJ13" i="2"/>
  <c r="H12" i="4"/>
  <c r="F12" i="4" s="1"/>
  <c r="H13" i="4"/>
  <c r="F13" i="4" s="1"/>
  <c r="H14" i="4"/>
  <c r="F14" i="4" s="1"/>
  <c r="H15" i="4"/>
  <c r="F15" i="4" s="1"/>
  <c r="H16" i="4"/>
  <c r="F16" i="4" s="1"/>
  <c r="H17" i="4"/>
  <c r="F17" i="4" s="1"/>
  <c r="H18" i="4"/>
  <c r="F18" i="4" s="1"/>
  <c r="H19" i="4"/>
  <c r="F19" i="4" s="1"/>
  <c r="H20" i="4"/>
  <c r="F20" i="4" s="1"/>
  <c r="H21" i="4"/>
  <c r="F21" i="4" s="1"/>
  <c r="H22" i="4"/>
  <c r="F22" i="4" s="1"/>
  <c r="H23" i="4"/>
  <c r="F23" i="4" s="1"/>
  <c r="H24" i="4"/>
  <c r="F24" i="4" s="1"/>
  <c r="H25" i="4"/>
  <c r="F25" i="4" s="1"/>
  <c r="H26" i="4"/>
  <c r="F26" i="4" s="1"/>
  <c r="H27" i="4"/>
  <c r="F27" i="4" s="1"/>
  <c r="H28" i="4"/>
  <c r="F28" i="4" s="1"/>
  <c r="H29" i="4"/>
  <c r="F29" i="4" s="1"/>
  <c r="H30" i="4"/>
  <c r="F30" i="4" s="1"/>
  <c r="H31" i="4"/>
  <c r="F31" i="4" s="1"/>
  <c r="H32" i="4"/>
  <c r="F32" i="4" s="1"/>
  <c r="H33" i="4"/>
  <c r="F33" i="4" s="1"/>
  <c r="H34" i="4"/>
  <c r="F34" i="4" s="1"/>
  <c r="H35" i="4"/>
  <c r="F35" i="4" s="1"/>
  <c r="H36" i="4"/>
  <c r="F36" i="4" s="1"/>
  <c r="H37" i="4"/>
  <c r="F37" i="4" s="1"/>
  <c r="H38" i="4"/>
  <c r="F38" i="4" s="1"/>
  <c r="H39" i="4"/>
  <c r="F39" i="4" s="1"/>
  <c r="H40" i="4"/>
  <c r="F40" i="4" s="1"/>
  <c r="H41" i="4"/>
  <c r="F41" i="4" s="1"/>
  <c r="H42" i="4"/>
  <c r="F42" i="4" s="1"/>
  <c r="H43" i="4"/>
  <c r="F43" i="4" s="1"/>
  <c r="H44" i="4"/>
  <c r="F44" i="4" s="1"/>
  <c r="H45" i="4"/>
  <c r="F45" i="4" s="1"/>
  <c r="H46" i="4"/>
  <c r="F46" i="4" s="1"/>
  <c r="H47" i="4"/>
  <c r="F47" i="4" s="1"/>
  <c r="H48" i="4"/>
  <c r="F48" i="4" s="1"/>
  <c r="H49" i="4"/>
  <c r="F49" i="4" s="1"/>
  <c r="H50" i="4"/>
  <c r="F50" i="4" s="1"/>
  <c r="H51" i="4"/>
  <c r="F51" i="4" s="1"/>
  <c r="H52" i="4"/>
  <c r="F52" i="4" s="1"/>
  <c r="H53" i="4"/>
  <c r="F53" i="4" s="1"/>
  <c r="H54" i="4"/>
  <c r="F54" i="4" s="1"/>
  <c r="H55" i="4"/>
  <c r="F55" i="4" s="1"/>
  <c r="H56" i="4"/>
  <c r="F56" i="4" s="1"/>
  <c r="H57" i="4"/>
  <c r="F57" i="4" s="1"/>
  <c r="H58" i="4"/>
  <c r="F58" i="4" s="1"/>
  <c r="H59" i="4"/>
  <c r="F59" i="4" s="1"/>
  <c r="H60" i="4"/>
  <c r="F60" i="4" s="1"/>
  <c r="H61" i="4"/>
  <c r="F61" i="4" s="1"/>
  <c r="H62" i="4"/>
  <c r="F62" i="4" s="1"/>
  <c r="H63" i="4"/>
  <c r="F63" i="4" s="1"/>
  <c r="H64" i="4"/>
  <c r="F64" i="4" s="1"/>
  <c r="H65" i="4"/>
  <c r="F65" i="4" s="1"/>
  <c r="H66" i="4"/>
  <c r="F66" i="4" s="1"/>
  <c r="H67" i="4"/>
  <c r="F67" i="4" s="1"/>
  <c r="H68" i="4"/>
  <c r="F68" i="4" s="1"/>
  <c r="H69" i="4"/>
  <c r="F69" i="4" s="1"/>
  <c r="H70" i="4"/>
  <c r="F70" i="4" s="1"/>
  <c r="H71" i="4"/>
  <c r="F71" i="4" s="1"/>
  <c r="H72" i="4"/>
  <c r="F72" i="4" s="1"/>
  <c r="H73" i="4"/>
  <c r="F73" i="4" s="1"/>
  <c r="H74" i="4"/>
  <c r="F74" i="4" s="1"/>
  <c r="H75" i="4"/>
  <c r="F75" i="4" s="1"/>
  <c r="H76" i="4"/>
  <c r="F76" i="4" s="1"/>
  <c r="H77" i="4"/>
  <c r="F77" i="4" s="1"/>
  <c r="H78" i="4"/>
  <c r="F78" i="4" s="1"/>
  <c r="H79" i="4"/>
  <c r="F79" i="4" s="1"/>
  <c r="H80" i="4"/>
  <c r="F80" i="4" s="1"/>
  <c r="H81" i="4"/>
  <c r="F81" i="4" s="1"/>
  <c r="H82" i="4"/>
  <c r="F82" i="4" s="1"/>
  <c r="H83" i="4"/>
  <c r="F83" i="4" s="1"/>
  <c r="H84" i="4"/>
  <c r="F84" i="4" s="1"/>
  <c r="H85" i="4"/>
  <c r="F85" i="4" s="1"/>
  <c r="H86" i="4"/>
  <c r="F86" i="4" s="1"/>
  <c r="H87" i="4"/>
  <c r="F87" i="4" s="1"/>
  <c r="H88" i="4"/>
  <c r="F88" i="4" s="1"/>
  <c r="H89" i="4"/>
  <c r="F89" i="4" s="1"/>
  <c r="H90" i="4"/>
  <c r="F90" i="4" s="1"/>
  <c r="H91" i="4"/>
  <c r="F91" i="4" s="1"/>
  <c r="H92" i="4"/>
  <c r="F92" i="4" s="1"/>
  <c r="H93" i="4"/>
  <c r="F93" i="4" s="1"/>
  <c r="H94" i="4"/>
  <c r="F94" i="4" s="1"/>
  <c r="H95" i="4"/>
  <c r="F95" i="4" s="1"/>
  <c r="H96" i="4"/>
  <c r="F96" i="4" s="1"/>
  <c r="H97" i="4"/>
  <c r="F97" i="4" s="1"/>
  <c r="H98" i="4"/>
  <c r="F98" i="4" s="1"/>
  <c r="H99" i="4"/>
  <c r="F99" i="4" s="1"/>
  <c r="H100" i="4"/>
  <c r="F100" i="4" s="1"/>
  <c r="H101" i="4"/>
  <c r="F101" i="4" s="1"/>
  <c r="H102" i="4"/>
  <c r="F102" i="4" s="1"/>
  <c r="H103" i="4"/>
  <c r="F103" i="4" s="1"/>
  <c r="H104" i="4"/>
  <c r="F104" i="4" s="1"/>
  <c r="H105" i="4"/>
  <c r="F105" i="4" s="1"/>
  <c r="H106" i="4"/>
  <c r="F106" i="4" s="1"/>
  <c r="H107" i="4"/>
  <c r="F107" i="4" s="1"/>
  <c r="H108" i="4"/>
  <c r="F108" i="4" s="1"/>
  <c r="H109" i="4"/>
  <c r="F109" i="4" s="1"/>
  <c r="H110" i="4"/>
  <c r="F110" i="4" s="1"/>
  <c r="H111" i="4"/>
  <c r="F111" i="4" s="1"/>
  <c r="H112" i="4"/>
  <c r="F112" i="4" s="1"/>
  <c r="H113" i="4"/>
  <c r="F113" i="4" s="1"/>
  <c r="H114" i="4"/>
  <c r="F114" i="4" s="1"/>
  <c r="H115" i="4"/>
  <c r="F115" i="4" s="1"/>
  <c r="H116" i="4"/>
  <c r="F116" i="4" s="1"/>
  <c r="H117" i="4"/>
  <c r="F117" i="4" s="1"/>
  <c r="H118" i="4"/>
  <c r="F118" i="4" s="1"/>
  <c r="H119" i="4"/>
  <c r="F119" i="4" s="1"/>
  <c r="H120" i="4"/>
  <c r="F120" i="4" s="1"/>
  <c r="H121" i="4"/>
  <c r="F121" i="4" s="1"/>
  <c r="H122" i="4"/>
  <c r="F122" i="4" s="1"/>
  <c r="H123" i="4"/>
  <c r="F123" i="4" s="1"/>
  <c r="H124" i="4"/>
  <c r="F124" i="4" s="1"/>
  <c r="H125" i="4"/>
  <c r="F125" i="4" s="1"/>
  <c r="H126" i="4"/>
  <c r="F126" i="4" s="1"/>
  <c r="H127" i="4"/>
  <c r="F127" i="4" s="1"/>
  <c r="H128" i="4"/>
  <c r="F128" i="4" s="1"/>
  <c r="H129" i="4"/>
  <c r="F129" i="4" s="1"/>
  <c r="H130" i="4"/>
  <c r="F130" i="4" s="1"/>
  <c r="H131" i="4"/>
  <c r="F131" i="4" s="1"/>
  <c r="H132" i="4"/>
  <c r="F132" i="4" s="1"/>
  <c r="H133" i="4"/>
  <c r="F133" i="4" s="1"/>
  <c r="H134" i="4"/>
  <c r="F134" i="4" s="1"/>
  <c r="H135" i="4"/>
  <c r="F135" i="4" s="1"/>
  <c r="H136" i="4"/>
  <c r="F136" i="4" s="1"/>
  <c r="H137" i="4"/>
  <c r="F137" i="4" s="1"/>
  <c r="H138" i="4"/>
  <c r="F138" i="4" s="1"/>
  <c r="H139" i="4"/>
  <c r="F139" i="4" s="1"/>
  <c r="H140" i="4"/>
  <c r="F140" i="4" s="1"/>
  <c r="H141" i="4"/>
  <c r="F141" i="4" s="1"/>
  <c r="H142" i="4"/>
  <c r="F142" i="4" s="1"/>
  <c r="H143" i="4"/>
  <c r="F143" i="4" s="1"/>
  <c r="H144" i="4"/>
  <c r="F144" i="4" s="1"/>
  <c r="H145" i="4"/>
  <c r="F145" i="4" s="1"/>
  <c r="H146" i="4"/>
  <c r="F146" i="4" s="1"/>
  <c r="H147" i="4"/>
  <c r="F147" i="4" s="1"/>
  <c r="H148" i="4"/>
  <c r="F148" i="4" s="1"/>
  <c r="H149" i="4"/>
  <c r="F149" i="4" s="1"/>
  <c r="H150" i="4"/>
  <c r="F150" i="4" s="1"/>
  <c r="H151" i="4"/>
  <c r="F151" i="4" s="1"/>
  <c r="H152" i="4"/>
  <c r="F152" i="4" s="1"/>
  <c r="H153" i="4"/>
  <c r="F153" i="4" s="1"/>
  <c r="H154" i="4"/>
  <c r="F154" i="4" s="1"/>
  <c r="H155" i="4"/>
  <c r="F155" i="4" s="1"/>
  <c r="H156" i="4"/>
  <c r="F156" i="4" s="1"/>
  <c r="H157" i="4"/>
  <c r="F157" i="4" s="1"/>
  <c r="H158" i="4"/>
  <c r="F158" i="4" s="1"/>
  <c r="H159" i="4"/>
  <c r="F159" i="4" s="1"/>
  <c r="H160" i="4"/>
  <c r="F160" i="4" s="1"/>
  <c r="H161" i="4"/>
  <c r="F161" i="4" s="1"/>
  <c r="H162" i="4"/>
  <c r="F162" i="4" s="1"/>
  <c r="H163" i="4"/>
  <c r="F163" i="4" s="1"/>
  <c r="H164" i="4"/>
  <c r="F164" i="4" s="1"/>
  <c r="H165" i="4"/>
  <c r="F165" i="4" s="1"/>
  <c r="H166" i="4"/>
  <c r="F166" i="4" s="1"/>
  <c r="H167" i="4"/>
  <c r="F167" i="4" s="1"/>
  <c r="H168" i="4"/>
  <c r="F168" i="4" s="1"/>
  <c r="H169" i="4"/>
  <c r="F169" i="4" s="1"/>
  <c r="H170" i="4"/>
  <c r="F170" i="4" s="1"/>
  <c r="H171" i="4"/>
  <c r="F171" i="4" s="1"/>
  <c r="H172" i="4"/>
  <c r="F172" i="4" s="1"/>
  <c r="H173" i="4"/>
  <c r="F173" i="4" s="1"/>
  <c r="H174" i="4"/>
  <c r="F174" i="4" s="1"/>
  <c r="H175" i="4"/>
  <c r="F175" i="4" s="1"/>
  <c r="H176" i="4"/>
  <c r="F176" i="4" s="1"/>
  <c r="H177" i="4"/>
  <c r="F177" i="4" s="1"/>
  <c r="H178" i="4"/>
  <c r="F178" i="4" s="1"/>
  <c r="H179" i="4"/>
  <c r="F179" i="4" s="1"/>
  <c r="H180" i="4"/>
  <c r="F180" i="4" s="1"/>
  <c r="H181" i="4"/>
  <c r="F181" i="4" s="1"/>
  <c r="H182" i="4"/>
  <c r="F182" i="4" s="1"/>
  <c r="H183" i="4"/>
  <c r="F183" i="4" s="1"/>
  <c r="H184" i="4"/>
  <c r="F184" i="4" s="1"/>
  <c r="H185" i="4"/>
  <c r="F185" i="4" s="1"/>
  <c r="H186" i="4"/>
  <c r="F186" i="4" s="1"/>
  <c r="H187" i="4"/>
  <c r="F187" i="4" s="1"/>
  <c r="H188" i="4"/>
  <c r="F188" i="4" s="1"/>
  <c r="H189" i="4"/>
  <c r="F189" i="4" s="1"/>
  <c r="H190" i="4"/>
  <c r="F190" i="4" s="1"/>
  <c r="H191" i="4"/>
  <c r="F191" i="4" s="1"/>
  <c r="H192" i="4"/>
  <c r="F192" i="4" s="1"/>
  <c r="H193" i="4"/>
  <c r="F193" i="4" s="1"/>
  <c r="H194" i="4"/>
  <c r="F194" i="4" s="1"/>
  <c r="H195" i="4"/>
  <c r="F195" i="4" s="1"/>
  <c r="H196" i="4"/>
  <c r="F196" i="4" s="1"/>
  <c r="H197" i="4"/>
  <c r="F197" i="4" s="1"/>
  <c r="H198" i="4"/>
  <c r="F198" i="4" s="1"/>
  <c r="H199" i="4"/>
  <c r="F199" i="4" s="1"/>
  <c r="H200" i="4"/>
  <c r="F200" i="4" s="1"/>
  <c r="H201" i="4"/>
  <c r="F201" i="4" s="1"/>
  <c r="H202" i="4"/>
  <c r="F202" i="4" s="1"/>
  <c r="H203" i="4"/>
  <c r="F203" i="4" s="1"/>
  <c r="H204" i="4"/>
  <c r="F204" i="4" s="1"/>
  <c r="H205" i="4"/>
  <c r="F205" i="4" s="1"/>
  <c r="H206" i="4"/>
  <c r="F206" i="4" s="1"/>
  <c r="H207" i="4"/>
  <c r="F207" i="4" s="1"/>
  <c r="H208" i="4"/>
  <c r="F208" i="4" s="1"/>
  <c r="H209" i="4"/>
  <c r="F209" i="4" s="1"/>
  <c r="H210" i="4"/>
  <c r="F210" i="4" s="1"/>
  <c r="H211" i="4"/>
  <c r="F211" i="4" s="1"/>
  <c r="H212" i="4"/>
  <c r="F212" i="4" s="1"/>
  <c r="H213" i="4"/>
  <c r="F213" i="4" s="1"/>
  <c r="H214" i="4"/>
  <c r="F214" i="4" s="1"/>
  <c r="H215" i="4"/>
  <c r="F215" i="4" s="1"/>
  <c r="H216" i="4"/>
  <c r="F216" i="4" s="1"/>
  <c r="H217" i="4"/>
  <c r="F217" i="4" s="1"/>
  <c r="H218" i="4"/>
  <c r="F218" i="4" s="1"/>
  <c r="H219" i="4"/>
  <c r="F219" i="4" s="1"/>
  <c r="H220" i="4"/>
  <c r="F220" i="4" s="1"/>
  <c r="H221" i="4"/>
  <c r="F221" i="4" s="1"/>
  <c r="H222" i="4"/>
  <c r="F222" i="4" s="1"/>
  <c r="H223" i="4"/>
  <c r="F223" i="4" s="1"/>
  <c r="H224" i="4"/>
  <c r="F224" i="4" s="1"/>
  <c r="H225" i="4"/>
  <c r="F225" i="4" s="1"/>
  <c r="H226" i="4"/>
  <c r="F226" i="4" s="1"/>
  <c r="H227" i="4"/>
  <c r="F227" i="4" s="1"/>
  <c r="H228" i="4"/>
  <c r="F228" i="4" s="1"/>
  <c r="H229" i="4"/>
  <c r="F229" i="4" s="1"/>
  <c r="I12" i="4"/>
  <c r="B2" i="2"/>
  <c r="C2" i="2" s="1"/>
  <c r="D2" i="2" s="1"/>
  <c r="E2" i="2" s="1"/>
  <c r="G193" i="44"/>
  <c r="AK193" i="44" s="1"/>
  <c r="AL193" i="44" s="1"/>
  <c r="G192" i="44"/>
  <c r="AH192" i="44" s="1"/>
  <c r="G190" i="44"/>
  <c r="AH190" i="44" s="1"/>
  <c r="G189" i="44"/>
  <c r="AK189" i="44" s="1"/>
  <c r="AP189" i="44" s="1"/>
  <c r="G188" i="44"/>
  <c r="AH188" i="44" s="1"/>
  <c r="G191" i="44"/>
  <c r="AH191" i="44" s="1"/>
  <c r="AH239" i="44"/>
  <c r="AH238" i="44"/>
  <c r="AH237" i="44"/>
  <c r="AH236" i="44"/>
  <c r="AH235" i="44"/>
  <c r="AH234" i="44"/>
  <c r="AH233" i="44"/>
  <c r="AH232" i="44"/>
  <c r="AH231" i="44"/>
  <c r="AH230" i="44"/>
  <c r="AH229" i="44"/>
  <c r="AH228" i="44"/>
  <c r="AH227" i="44"/>
  <c r="AH226" i="44"/>
  <c r="AH225" i="44"/>
  <c r="AH224" i="44"/>
  <c r="AH223" i="44"/>
  <c r="AH222" i="44"/>
  <c r="AH221" i="44"/>
  <c r="AH220" i="44"/>
  <c r="AH219" i="44"/>
  <c r="AH218" i="44"/>
  <c r="AH217" i="44"/>
  <c r="AH216" i="44"/>
  <c r="AH215" i="44"/>
  <c r="AH214" i="44"/>
  <c r="AH213" i="44"/>
  <c r="AH212" i="44"/>
  <c r="AH211" i="44"/>
  <c r="AH210" i="44"/>
  <c r="AH209" i="44"/>
  <c r="AH208" i="44"/>
  <c r="AH207" i="44"/>
  <c r="AH206" i="44"/>
  <c r="AH205" i="44"/>
  <c r="AH204" i="44"/>
  <c r="AH203" i="44"/>
  <c r="AH202" i="44"/>
  <c r="AH201" i="44"/>
  <c r="AH200" i="44"/>
  <c r="AH199" i="44"/>
  <c r="AH198" i="44"/>
  <c r="AH197" i="44"/>
  <c r="AH196" i="44"/>
  <c r="AH195" i="44"/>
  <c r="AH194" i="44"/>
  <c r="AH187" i="44"/>
  <c r="AH186" i="44"/>
  <c r="AH185" i="44"/>
  <c r="AH184" i="44"/>
  <c r="AH183" i="44"/>
  <c r="AH182" i="44"/>
  <c r="AH181" i="44"/>
  <c r="AH180" i="44"/>
  <c r="AH179" i="44"/>
  <c r="AH178" i="44"/>
  <c r="AH177" i="44"/>
  <c r="AH176" i="44"/>
  <c r="AH175" i="44"/>
  <c r="AH174" i="44"/>
  <c r="AH173" i="44"/>
  <c r="AH172" i="44"/>
  <c r="AH171" i="44"/>
  <c r="AH170" i="44"/>
  <c r="AH169" i="44"/>
  <c r="AH168" i="44"/>
  <c r="AH167" i="44"/>
  <c r="AH166" i="44"/>
  <c r="AH165" i="44"/>
  <c r="AH164" i="44"/>
  <c r="AH163" i="44"/>
  <c r="AH162" i="44"/>
  <c r="AH161" i="44"/>
  <c r="AH160" i="44"/>
  <c r="AH159" i="44"/>
  <c r="AH158" i="44"/>
  <c r="AH157" i="44"/>
  <c r="AH156" i="44"/>
  <c r="AH155" i="44"/>
  <c r="AH154" i="44"/>
  <c r="AH153" i="44"/>
  <c r="AH152" i="44"/>
  <c r="AH151" i="44"/>
  <c r="AH150" i="44"/>
  <c r="AH149" i="44"/>
  <c r="AH148" i="44"/>
  <c r="AH147" i="44"/>
  <c r="AH146" i="44"/>
  <c r="AH145" i="44"/>
  <c r="AH144" i="44"/>
  <c r="AH143" i="44"/>
  <c r="AH142" i="44"/>
  <c r="AH141" i="44"/>
  <c r="AH140" i="44"/>
  <c r="AH139" i="44"/>
  <c r="AH138" i="44"/>
  <c r="AH137" i="44"/>
  <c r="AH136" i="44"/>
  <c r="AH135" i="44"/>
  <c r="AH134" i="44"/>
  <c r="AH133" i="44"/>
  <c r="AH132" i="44"/>
  <c r="AH131" i="44"/>
  <c r="AH130" i="44"/>
  <c r="AH129" i="44"/>
  <c r="AH128" i="44"/>
  <c r="AH127" i="44"/>
  <c r="AH126" i="44"/>
  <c r="AH125" i="44"/>
  <c r="AH124" i="44"/>
  <c r="AH123" i="44"/>
  <c r="AH122" i="44"/>
  <c r="AH121" i="44"/>
  <c r="AH120" i="44"/>
  <c r="AH119" i="44"/>
  <c r="AH118" i="44"/>
  <c r="AH117" i="44"/>
  <c r="AH116" i="44"/>
  <c r="AH115" i="44"/>
  <c r="AH114" i="44"/>
  <c r="AH113" i="44"/>
  <c r="AH112" i="44"/>
  <c r="AH111" i="44"/>
  <c r="AH110" i="44"/>
  <c r="AH109" i="44"/>
  <c r="AH108" i="44"/>
  <c r="AH107" i="44"/>
  <c r="AH106" i="44"/>
  <c r="AH105" i="44"/>
  <c r="AH104" i="44"/>
  <c r="AH103" i="44"/>
  <c r="AH102" i="44"/>
  <c r="AH101" i="44"/>
  <c r="AH100" i="44"/>
  <c r="AH99" i="44"/>
  <c r="AH98" i="44"/>
  <c r="AH97" i="44"/>
  <c r="AH96" i="44"/>
  <c r="AH95" i="44"/>
  <c r="AH94" i="44"/>
  <c r="AH93" i="44"/>
  <c r="AH92" i="44"/>
  <c r="AH91" i="44"/>
  <c r="AH90" i="44"/>
  <c r="AH89" i="44"/>
  <c r="AH88" i="44"/>
  <c r="AH87" i="44"/>
  <c r="AH86" i="44"/>
  <c r="AH85" i="44"/>
  <c r="AH84" i="44"/>
  <c r="AH83" i="44"/>
  <c r="AH82" i="44"/>
  <c r="AH81" i="44"/>
  <c r="AH80" i="44"/>
  <c r="AH79" i="44"/>
  <c r="AH78" i="44"/>
  <c r="AH77" i="44"/>
  <c r="AH76" i="44"/>
  <c r="AH75" i="44"/>
  <c r="AH74" i="44"/>
  <c r="AH73" i="44"/>
  <c r="AH72" i="44"/>
  <c r="AH71" i="44"/>
  <c r="AH70" i="44"/>
  <c r="AH69" i="44"/>
  <c r="AH68" i="44"/>
  <c r="AH67" i="44"/>
  <c r="AH66" i="44"/>
  <c r="AH65" i="44"/>
  <c r="AH64" i="44"/>
  <c r="AH63" i="44"/>
  <c r="AH62" i="44"/>
  <c r="AH61" i="44"/>
  <c r="AH60" i="44"/>
  <c r="AH59" i="44"/>
  <c r="AH58" i="44"/>
  <c r="AH57" i="44"/>
  <c r="AH56" i="44"/>
  <c r="AH55" i="44"/>
  <c r="AH54" i="44"/>
  <c r="AH53" i="44"/>
  <c r="AH52" i="44"/>
  <c r="AH51" i="44"/>
  <c r="AH50" i="44"/>
  <c r="AH49" i="44"/>
  <c r="AH48" i="44"/>
  <c r="AH47" i="44"/>
  <c r="AH46" i="44"/>
  <c r="AH45" i="44"/>
  <c r="AH44" i="44"/>
  <c r="AH43" i="44"/>
  <c r="AH42" i="44"/>
  <c r="AH41" i="44"/>
  <c r="AH40" i="44"/>
  <c r="AH39" i="44"/>
  <c r="AH38" i="44"/>
  <c r="AH37" i="44"/>
  <c r="AH36" i="44"/>
  <c r="AH35" i="44"/>
  <c r="AH34" i="44"/>
  <c r="AH33" i="44"/>
  <c r="AH32" i="44"/>
  <c r="AH31" i="44"/>
  <c r="AH30" i="44"/>
  <c r="AH29" i="44"/>
  <c r="AH28" i="44"/>
  <c r="AH27" i="44"/>
  <c r="AH26" i="44"/>
  <c r="AH25" i="44"/>
  <c r="AH24" i="44"/>
  <c r="AH23" i="44"/>
  <c r="AH22" i="44"/>
  <c r="AH21" i="44"/>
  <c r="AH20" i="44"/>
  <c r="AH19" i="44"/>
  <c r="AH18" i="44"/>
  <c r="AH17" i="44"/>
  <c r="AH16" i="44"/>
  <c r="AH15" i="44"/>
  <c r="AH14" i="44"/>
  <c r="AH13" i="44"/>
  <c r="AH12" i="44"/>
  <c r="AH11" i="44"/>
  <c r="AH10" i="44"/>
  <c r="AH9" i="44"/>
  <c r="AH8" i="44"/>
  <c r="AH7" i="44"/>
  <c r="AH6" i="44"/>
  <c r="AH5" i="44"/>
  <c r="AH4" i="44"/>
  <c r="AH3" i="44"/>
  <c r="AI12" i="44"/>
  <c r="AI13" i="44"/>
  <c r="AI14" i="44"/>
  <c r="AI15" i="44"/>
  <c r="AI16" i="44"/>
  <c r="AI17" i="44"/>
  <c r="AI18" i="44"/>
  <c r="AI19" i="44"/>
  <c r="AI20" i="44"/>
  <c r="AI21" i="44"/>
  <c r="AI22" i="44"/>
  <c r="AI23" i="44"/>
  <c r="AI24" i="44"/>
  <c r="AI25" i="44"/>
  <c r="AI26" i="44"/>
  <c r="AI27" i="44"/>
  <c r="AI28" i="44"/>
  <c r="AI29" i="44"/>
  <c r="AI30" i="44"/>
  <c r="AI31" i="44"/>
  <c r="AI32" i="44"/>
  <c r="AI33" i="44"/>
  <c r="AI34" i="44"/>
  <c r="AI35" i="44"/>
  <c r="AI36" i="44"/>
  <c r="AI37" i="44"/>
  <c r="AI38" i="44"/>
  <c r="AI39" i="44"/>
  <c r="AI40" i="44"/>
  <c r="AI41" i="44"/>
  <c r="AI42" i="44"/>
  <c r="AO239" i="44"/>
  <c r="AM239" i="44"/>
  <c r="AK239" i="44"/>
  <c r="AP239" i="44" s="1"/>
  <c r="AI239" i="44"/>
  <c r="AO238" i="44"/>
  <c r="AM238" i="44"/>
  <c r="AK238" i="44"/>
  <c r="AL238" i="44" s="1"/>
  <c r="AI238" i="44"/>
  <c r="AO237" i="44"/>
  <c r="AM237" i="44"/>
  <c r="AK237" i="44"/>
  <c r="AP237" i="44" s="1"/>
  <c r="AI237" i="44"/>
  <c r="AO236" i="44"/>
  <c r="AM236" i="44"/>
  <c r="AK236" i="44"/>
  <c r="AP236" i="44" s="1"/>
  <c r="AI236" i="44"/>
  <c r="AO235" i="44"/>
  <c r="AM235" i="44"/>
  <c r="AK235" i="44"/>
  <c r="AP235" i="44" s="1"/>
  <c r="AI235" i="44"/>
  <c r="AO234" i="44"/>
  <c r="AM234" i="44"/>
  <c r="AK234" i="44"/>
  <c r="AP234" i="44" s="1"/>
  <c r="AI234" i="44"/>
  <c r="AO233" i="44"/>
  <c r="AM233" i="44"/>
  <c r="AK233" i="44"/>
  <c r="AL233" i="44" s="1"/>
  <c r="AI233" i="44"/>
  <c r="AO232" i="44"/>
  <c r="AM232" i="44"/>
  <c r="AK232" i="44"/>
  <c r="AP232" i="44" s="1"/>
  <c r="AI232" i="44"/>
  <c r="AO231" i="44"/>
  <c r="AM231" i="44"/>
  <c r="AK231" i="44"/>
  <c r="AP231" i="44" s="1"/>
  <c r="AI231" i="44"/>
  <c r="AO230" i="44"/>
  <c r="AM230" i="44"/>
  <c r="AK230" i="44"/>
  <c r="AP230" i="44" s="1"/>
  <c r="AI230" i="44"/>
  <c r="AO229" i="44"/>
  <c r="AM229" i="44"/>
  <c r="AK229" i="44"/>
  <c r="AP229" i="44" s="1"/>
  <c r="AI229" i="44"/>
  <c r="AO228" i="44"/>
  <c r="AM228" i="44"/>
  <c r="AK228" i="44"/>
  <c r="AP228" i="44" s="1"/>
  <c r="AI228" i="44"/>
  <c r="AO227" i="44"/>
  <c r="AM227" i="44"/>
  <c r="AK227" i="44"/>
  <c r="AP227" i="44" s="1"/>
  <c r="AI227" i="44"/>
  <c r="AO226" i="44"/>
  <c r="AM226" i="44"/>
  <c r="AK226" i="44"/>
  <c r="AL226" i="44" s="1"/>
  <c r="AI226" i="44"/>
  <c r="AO225" i="44"/>
  <c r="AM225" i="44"/>
  <c r="AK225" i="44"/>
  <c r="AP225" i="44" s="1"/>
  <c r="AI225" i="44"/>
  <c r="AO224" i="44"/>
  <c r="AM224" i="44"/>
  <c r="AK224" i="44"/>
  <c r="AP224" i="44" s="1"/>
  <c r="AI224" i="44"/>
  <c r="AO223" i="44"/>
  <c r="AM223" i="44"/>
  <c r="AK223" i="44"/>
  <c r="AP223" i="44" s="1"/>
  <c r="AI223" i="44"/>
  <c r="AO222" i="44"/>
  <c r="AM222" i="44"/>
  <c r="AK222" i="44"/>
  <c r="AL222" i="44" s="1"/>
  <c r="AI222" i="44"/>
  <c r="AO221" i="44"/>
  <c r="AM221" i="44"/>
  <c r="AK221" i="44"/>
  <c r="AL221" i="44" s="1"/>
  <c r="AI221" i="44"/>
  <c r="AO220" i="44"/>
  <c r="AM220" i="44"/>
  <c r="AK220" i="44"/>
  <c r="AP220" i="44" s="1"/>
  <c r="AI220" i="44"/>
  <c r="AO219" i="44"/>
  <c r="AM219" i="44"/>
  <c r="AK219" i="44"/>
  <c r="AP219" i="44" s="1"/>
  <c r="AI219" i="44"/>
  <c r="AO218" i="44"/>
  <c r="AM218" i="44"/>
  <c r="AK218" i="44"/>
  <c r="AP218" i="44" s="1"/>
  <c r="AI218" i="44"/>
  <c r="AO217" i="44"/>
  <c r="AM217" i="44"/>
  <c r="AK217" i="44"/>
  <c r="AL217" i="44" s="1"/>
  <c r="AI217" i="44"/>
  <c r="AO216" i="44"/>
  <c r="AM216" i="44"/>
  <c r="AK216" i="44"/>
  <c r="AP216" i="44" s="1"/>
  <c r="AI216" i="44"/>
  <c r="AO215" i="44"/>
  <c r="AM215" i="44"/>
  <c r="AK215" i="44"/>
  <c r="AP215" i="44" s="1"/>
  <c r="AI215" i="44"/>
  <c r="AO214" i="44"/>
  <c r="AM214" i="44"/>
  <c r="AK214" i="44"/>
  <c r="AL214" i="44" s="1"/>
  <c r="AI214" i="44"/>
  <c r="AO213" i="44"/>
  <c r="AM213" i="44"/>
  <c r="AK213" i="44"/>
  <c r="AP213" i="44" s="1"/>
  <c r="AI213" i="44"/>
  <c r="AO212" i="44"/>
  <c r="AM212" i="44"/>
  <c r="AK212" i="44"/>
  <c r="AP212" i="44" s="1"/>
  <c r="AI212" i="44"/>
  <c r="AO211" i="44"/>
  <c r="AM211" i="44"/>
  <c r="AK211" i="44"/>
  <c r="AP211" i="44" s="1"/>
  <c r="AI211" i="44"/>
  <c r="AO210" i="44"/>
  <c r="AM210" i="44"/>
  <c r="AK210" i="44"/>
  <c r="AL210" i="44" s="1"/>
  <c r="AI210" i="44"/>
  <c r="AO209" i="44"/>
  <c r="AM209" i="44"/>
  <c r="AK209" i="44"/>
  <c r="AL209" i="44" s="1"/>
  <c r="AI209" i="44"/>
  <c r="AO208" i="44"/>
  <c r="AM208" i="44"/>
  <c r="AK208" i="44"/>
  <c r="AP208" i="44" s="1"/>
  <c r="AI208" i="44"/>
  <c r="AO207" i="44"/>
  <c r="AM207" i="44"/>
  <c r="AK207" i="44"/>
  <c r="AP207" i="44" s="1"/>
  <c r="AI207" i="44"/>
  <c r="AO206" i="44"/>
  <c r="AM206" i="44"/>
  <c r="AK206" i="44"/>
  <c r="AP206" i="44" s="1"/>
  <c r="AI206" i="44"/>
  <c r="AO205" i="44"/>
  <c r="AM205" i="44"/>
  <c r="AK205" i="44"/>
  <c r="AL205" i="44" s="1"/>
  <c r="AI205" i="44"/>
  <c r="AO204" i="44"/>
  <c r="AM204" i="44"/>
  <c r="AK204" i="44"/>
  <c r="AP204" i="44" s="1"/>
  <c r="AI204" i="44"/>
  <c r="AO203" i="44"/>
  <c r="AM203" i="44"/>
  <c r="AK203" i="44"/>
  <c r="AP203" i="44" s="1"/>
  <c r="AI203" i="44"/>
  <c r="AO202" i="44"/>
  <c r="AM202" i="44"/>
  <c r="AK202" i="44"/>
  <c r="AP202" i="44" s="1"/>
  <c r="AI202" i="44"/>
  <c r="AO201" i="44"/>
  <c r="AM201" i="44"/>
  <c r="AK201" i="44"/>
  <c r="AP201" i="44" s="1"/>
  <c r="AI201" i="44"/>
  <c r="AO200" i="44"/>
  <c r="AM200" i="44"/>
  <c r="AK200" i="44"/>
  <c r="AP200" i="44" s="1"/>
  <c r="AI200" i="44"/>
  <c r="AO199" i="44"/>
  <c r="AM199" i="44"/>
  <c r="AK199" i="44"/>
  <c r="AP199" i="44" s="1"/>
  <c r="AI199" i="44"/>
  <c r="AO198" i="44"/>
  <c r="AM198" i="44"/>
  <c r="AK198" i="44"/>
  <c r="AL198" i="44" s="1"/>
  <c r="AI198" i="44"/>
  <c r="AO197" i="44"/>
  <c r="AM197" i="44"/>
  <c r="AK197" i="44"/>
  <c r="AP197" i="44" s="1"/>
  <c r="AI197" i="44"/>
  <c r="AO196" i="44"/>
  <c r="AM196" i="44"/>
  <c r="AK196" i="44"/>
  <c r="AP196" i="44" s="1"/>
  <c r="AI196" i="44"/>
  <c r="AO195" i="44"/>
  <c r="AM195" i="44"/>
  <c r="AK195" i="44"/>
  <c r="AP195" i="44" s="1"/>
  <c r="AI195" i="44"/>
  <c r="AO194" i="44"/>
  <c r="AM194" i="44"/>
  <c r="AK194" i="44"/>
  <c r="AL194" i="44" s="1"/>
  <c r="AI194" i="44"/>
  <c r="AO193" i="44"/>
  <c r="AM193" i="44"/>
  <c r="AI193" i="44"/>
  <c r="AO192" i="44"/>
  <c r="AM192" i="44"/>
  <c r="AI192" i="44"/>
  <c r="AO191" i="44"/>
  <c r="AM191" i="44"/>
  <c r="AI191" i="44"/>
  <c r="AO190" i="44"/>
  <c r="AM190" i="44"/>
  <c r="AI190" i="44"/>
  <c r="AO189" i="44"/>
  <c r="AM189" i="44"/>
  <c r="AI189" i="44"/>
  <c r="AO188" i="44"/>
  <c r="AM188" i="44"/>
  <c r="AI188" i="44"/>
  <c r="AO187" i="44"/>
  <c r="AM187" i="44"/>
  <c r="AK187" i="44"/>
  <c r="AP187" i="44" s="1"/>
  <c r="AI187" i="44"/>
  <c r="AO186" i="44"/>
  <c r="AM186" i="44"/>
  <c r="AK186" i="44"/>
  <c r="AP186" i="44" s="1"/>
  <c r="AI186" i="44"/>
  <c r="AO185" i="44"/>
  <c r="AM185" i="44"/>
  <c r="AK185" i="44"/>
  <c r="AP185" i="44" s="1"/>
  <c r="AI185" i="44"/>
  <c r="AO184" i="44"/>
  <c r="AM184" i="44"/>
  <c r="AK184" i="44"/>
  <c r="AP184" i="44" s="1"/>
  <c r="AI184" i="44"/>
  <c r="AO183" i="44"/>
  <c r="AM183" i="44"/>
  <c r="AK183" i="44"/>
  <c r="AP183" i="44" s="1"/>
  <c r="AI183" i="44"/>
  <c r="AO182" i="44"/>
  <c r="AM182" i="44"/>
  <c r="AK182" i="44"/>
  <c r="AP182" i="44" s="1"/>
  <c r="AI182" i="44"/>
  <c r="AO181" i="44"/>
  <c r="AM181" i="44"/>
  <c r="AK181" i="44"/>
  <c r="AP181" i="44" s="1"/>
  <c r="AI181" i="44"/>
  <c r="AO180" i="44"/>
  <c r="AM180" i="44"/>
  <c r="AK180" i="44"/>
  <c r="AP180" i="44" s="1"/>
  <c r="AI180" i="44"/>
  <c r="AO179" i="44"/>
  <c r="AM179" i="44"/>
  <c r="AK179" i="44"/>
  <c r="AP179" i="44" s="1"/>
  <c r="AI179" i="44"/>
  <c r="AO178" i="44"/>
  <c r="AM178" i="44"/>
  <c r="AK178" i="44"/>
  <c r="AL178" i="44" s="1"/>
  <c r="AI178" i="44"/>
  <c r="AO177" i="44"/>
  <c r="AM177" i="44"/>
  <c r="AK177" i="44"/>
  <c r="AL177" i="44" s="1"/>
  <c r="AI177" i="44"/>
  <c r="AO176" i="44"/>
  <c r="AM176" i="44"/>
  <c r="AK176" i="44"/>
  <c r="AP176" i="44" s="1"/>
  <c r="AI176" i="44"/>
  <c r="AO175" i="44"/>
  <c r="AM175" i="44"/>
  <c r="AK175" i="44"/>
  <c r="AP175" i="44" s="1"/>
  <c r="AI175" i="44"/>
  <c r="AO174" i="44"/>
  <c r="AM174" i="44"/>
  <c r="AK174" i="44"/>
  <c r="AL174" i="44" s="1"/>
  <c r="AI174" i="44"/>
  <c r="AO173" i="44"/>
  <c r="AM173" i="44"/>
  <c r="AK173" i="44"/>
  <c r="AL173" i="44" s="1"/>
  <c r="AI173" i="44"/>
  <c r="AO172" i="44"/>
  <c r="AM172" i="44"/>
  <c r="AK172" i="44"/>
  <c r="AP172" i="44" s="1"/>
  <c r="AI172" i="44"/>
  <c r="AO171" i="44"/>
  <c r="AM171" i="44"/>
  <c r="AK171" i="44"/>
  <c r="AP171" i="44" s="1"/>
  <c r="AI171" i="44"/>
  <c r="AO170" i="44"/>
  <c r="AM170" i="44"/>
  <c r="AK170" i="44"/>
  <c r="AP170" i="44" s="1"/>
  <c r="AI170" i="44"/>
  <c r="AO169" i="44"/>
  <c r="AM169" i="44"/>
  <c r="AK169" i="44"/>
  <c r="AL169" i="44" s="1"/>
  <c r="AI169" i="44"/>
  <c r="AO168" i="44"/>
  <c r="AM168" i="44"/>
  <c r="AK168" i="44"/>
  <c r="AP168" i="44" s="1"/>
  <c r="AI168" i="44"/>
  <c r="AO167" i="44"/>
  <c r="AM167" i="44"/>
  <c r="AK167" i="44"/>
  <c r="AI167" i="44"/>
  <c r="AO166" i="44"/>
  <c r="AM166" i="44"/>
  <c r="AK166" i="44"/>
  <c r="AP166" i="44" s="1"/>
  <c r="AI166" i="44"/>
  <c r="AO165" i="44"/>
  <c r="AM165" i="44"/>
  <c r="AK165" i="44"/>
  <c r="AP165" i="44" s="1"/>
  <c r="AI165" i="44"/>
  <c r="AO164" i="44"/>
  <c r="AM164" i="44"/>
  <c r="AK164" i="44"/>
  <c r="AP164" i="44" s="1"/>
  <c r="AI164" i="44"/>
  <c r="AO163" i="44"/>
  <c r="AM163" i="44"/>
  <c r="AK163" i="44"/>
  <c r="AP163" i="44" s="1"/>
  <c r="AI163" i="44"/>
  <c r="AO162" i="44"/>
  <c r="AM162" i="44"/>
  <c r="AK162" i="44"/>
  <c r="AP162" i="44" s="1"/>
  <c r="AI162" i="44"/>
  <c r="AO161" i="44"/>
  <c r="AM161" i="44"/>
  <c r="AK161" i="44"/>
  <c r="AP161" i="44" s="1"/>
  <c r="AI161" i="44"/>
  <c r="AO160" i="44"/>
  <c r="AM160" i="44"/>
  <c r="AK160" i="44"/>
  <c r="AP160" i="44" s="1"/>
  <c r="AI160" i="44"/>
  <c r="AO159" i="44"/>
  <c r="AM159" i="44"/>
  <c r="AK159" i="44"/>
  <c r="AP159" i="44" s="1"/>
  <c r="AI159" i="44"/>
  <c r="AO158" i="44"/>
  <c r="AM158" i="44"/>
  <c r="AK158" i="44"/>
  <c r="AP158" i="44" s="1"/>
  <c r="AI158" i="44"/>
  <c r="AO157" i="44"/>
  <c r="AM157" i="44"/>
  <c r="AK157" i="44"/>
  <c r="AP157" i="44" s="1"/>
  <c r="AI157" i="44"/>
  <c r="AO156" i="44"/>
  <c r="AM156" i="44"/>
  <c r="AK156" i="44"/>
  <c r="AI156" i="44"/>
  <c r="AO155" i="44"/>
  <c r="AM155" i="44"/>
  <c r="AK155" i="44"/>
  <c r="AP155" i="44" s="1"/>
  <c r="AI155" i="44"/>
  <c r="AO154" i="44"/>
  <c r="AM154" i="44"/>
  <c r="AK154" i="44"/>
  <c r="AI154" i="44"/>
  <c r="AO153" i="44"/>
  <c r="AM153" i="44"/>
  <c r="AK153" i="44"/>
  <c r="AI153" i="44"/>
  <c r="AO152" i="44"/>
  <c r="AM152" i="44"/>
  <c r="AK152" i="44"/>
  <c r="AL152" i="44" s="1"/>
  <c r="AI152" i="44"/>
  <c r="AO151" i="44"/>
  <c r="AM151" i="44"/>
  <c r="AK151" i="44"/>
  <c r="AL151" i="44" s="1"/>
  <c r="AI151" i="44"/>
  <c r="AO150" i="44"/>
  <c r="AM150" i="44"/>
  <c r="AK150" i="44"/>
  <c r="AI150" i="44"/>
  <c r="AO149" i="44"/>
  <c r="AM149" i="44"/>
  <c r="AK149" i="44"/>
  <c r="AI149" i="44"/>
  <c r="AO148" i="44"/>
  <c r="AM148" i="44"/>
  <c r="AK148" i="44"/>
  <c r="AL148" i="44" s="1"/>
  <c r="AI148" i="44"/>
  <c r="AO147" i="44"/>
  <c r="AM147" i="44"/>
  <c r="AK147" i="44"/>
  <c r="AL147" i="44" s="1"/>
  <c r="AI147" i="44"/>
  <c r="AO146" i="44"/>
  <c r="AM146" i="44"/>
  <c r="AK146" i="44"/>
  <c r="AI146" i="44"/>
  <c r="AO145" i="44"/>
  <c r="AM145" i="44"/>
  <c r="AK145" i="44"/>
  <c r="AI145" i="44"/>
  <c r="AO144" i="44"/>
  <c r="AM144" i="44"/>
  <c r="AK144" i="44"/>
  <c r="AL144" i="44" s="1"/>
  <c r="AI144" i="44"/>
  <c r="AO143" i="44"/>
  <c r="AM143" i="44"/>
  <c r="AK143" i="44"/>
  <c r="AL143" i="44" s="1"/>
  <c r="AI143" i="44"/>
  <c r="AO142" i="44"/>
  <c r="AM142" i="44"/>
  <c r="AK142" i="44"/>
  <c r="AI142" i="44"/>
  <c r="AO141" i="44"/>
  <c r="AM141" i="44"/>
  <c r="AK141" i="44"/>
  <c r="AI141" i="44"/>
  <c r="AO140" i="44"/>
  <c r="AM140" i="44"/>
  <c r="AK140" i="44"/>
  <c r="AL140" i="44" s="1"/>
  <c r="AI140" i="44"/>
  <c r="AO139" i="44"/>
  <c r="AM139" i="44"/>
  <c r="AK139" i="44"/>
  <c r="AL139" i="44" s="1"/>
  <c r="AI139" i="44"/>
  <c r="AO138" i="44"/>
  <c r="AM138" i="44"/>
  <c r="AK138" i="44"/>
  <c r="AI138" i="44"/>
  <c r="AO137" i="44"/>
  <c r="AM137" i="44"/>
  <c r="AK137" i="44"/>
  <c r="AI137" i="44"/>
  <c r="AO136" i="44"/>
  <c r="AM136" i="44"/>
  <c r="AK136" i="44"/>
  <c r="AL136" i="44" s="1"/>
  <c r="AI136" i="44"/>
  <c r="AO135" i="44"/>
  <c r="AM135" i="44"/>
  <c r="AK135" i="44"/>
  <c r="AL135" i="44" s="1"/>
  <c r="AI135" i="44"/>
  <c r="AO134" i="44"/>
  <c r="AM134" i="44"/>
  <c r="AK134" i="44"/>
  <c r="AI134" i="44"/>
  <c r="AO133" i="44"/>
  <c r="AM133" i="44"/>
  <c r="AK133" i="44"/>
  <c r="AI133" i="44"/>
  <c r="AO132" i="44"/>
  <c r="AM132" i="44"/>
  <c r="AK132" i="44"/>
  <c r="AP132" i="44" s="1"/>
  <c r="AI132" i="44"/>
  <c r="AO131" i="44"/>
  <c r="AM131" i="44"/>
  <c r="AK131" i="44"/>
  <c r="AL131" i="44" s="1"/>
  <c r="AI131" i="44"/>
  <c r="AO130" i="44"/>
  <c r="AM130" i="44"/>
  <c r="AK130" i="44"/>
  <c r="AI130" i="44"/>
  <c r="AO129" i="44"/>
  <c r="AM129" i="44"/>
  <c r="AK129" i="44"/>
  <c r="AI129" i="44"/>
  <c r="AO128" i="44"/>
  <c r="AM128" i="44"/>
  <c r="AK128" i="44"/>
  <c r="AP128" i="44" s="1"/>
  <c r="AI128" i="44"/>
  <c r="AO127" i="44"/>
  <c r="AM127" i="44"/>
  <c r="AK127" i="44"/>
  <c r="AL127" i="44" s="1"/>
  <c r="AI127" i="44"/>
  <c r="AO126" i="44"/>
  <c r="AM126" i="44"/>
  <c r="AK126" i="44"/>
  <c r="AI126" i="44"/>
  <c r="AO125" i="44"/>
  <c r="AM125" i="44"/>
  <c r="AK125" i="44"/>
  <c r="AI125" i="44"/>
  <c r="AO124" i="44"/>
  <c r="AM124" i="44"/>
  <c r="AK124" i="44"/>
  <c r="AP124" i="44" s="1"/>
  <c r="AI124" i="44"/>
  <c r="AO123" i="44"/>
  <c r="AM123" i="44"/>
  <c r="AK123" i="44"/>
  <c r="AL123" i="44" s="1"/>
  <c r="AI123" i="44"/>
  <c r="AO122" i="44"/>
  <c r="AM122" i="44"/>
  <c r="AK122" i="44"/>
  <c r="AI122" i="44"/>
  <c r="AO121" i="44"/>
  <c r="AM121" i="44"/>
  <c r="AK121" i="44"/>
  <c r="AI121" i="44"/>
  <c r="AO120" i="44"/>
  <c r="AM120" i="44"/>
  <c r="AK120" i="44"/>
  <c r="AL120" i="44" s="1"/>
  <c r="AI120" i="44"/>
  <c r="AO119" i="44"/>
  <c r="AM119" i="44"/>
  <c r="AK119" i="44"/>
  <c r="AL119" i="44" s="1"/>
  <c r="AI119" i="44"/>
  <c r="AO118" i="44"/>
  <c r="AM118" i="44"/>
  <c r="AK118" i="44"/>
  <c r="AP118" i="44" s="1"/>
  <c r="AI118" i="44"/>
  <c r="AO117" i="44"/>
  <c r="AM117" i="44"/>
  <c r="AK117" i="44"/>
  <c r="AP117" i="44" s="1"/>
  <c r="AI117" i="44"/>
  <c r="AO116" i="44"/>
  <c r="AM116" i="44"/>
  <c r="AK116" i="44"/>
  <c r="AP116" i="44" s="1"/>
  <c r="AI116" i="44"/>
  <c r="AO115" i="44"/>
  <c r="AM115" i="44"/>
  <c r="AK115" i="44"/>
  <c r="AP115" i="44" s="1"/>
  <c r="AI115" i="44"/>
  <c r="AO114" i="44"/>
  <c r="AM114" i="44"/>
  <c r="AK114" i="44"/>
  <c r="AL114" i="44" s="1"/>
  <c r="AI114" i="44"/>
  <c r="AO113" i="44"/>
  <c r="AM113" i="44"/>
  <c r="AK113" i="44"/>
  <c r="AP113" i="44" s="1"/>
  <c r="AI113" i="44"/>
  <c r="AO112" i="44"/>
  <c r="AM112" i="44"/>
  <c r="AK112" i="44"/>
  <c r="AP112" i="44" s="1"/>
  <c r="AI112" i="44"/>
  <c r="AO111" i="44"/>
  <c r="AM111" i="44"/>
  <c r="AK111" i="44"/>
  <c r="AL111" i="44" s="1"/>
  <c r="AI111" i="44"/>
  <c r="AO110" i="44"/>
  <c r="AM110" i="44"/>
  <c r="AK110" i="44"/>
  <c r="AI110" i="44"/>
  <c r="AO109" i="44"/>
  <c r="AM109" i="44"/>
  <c r="AK109" i="44"/>
  <c r="AP109" i="44" s="1"/>
  <c r="AI109" i="44"/>
  <c r="AO108" i="44"/>
  <c r="AM108" i="44"/>
  <c r="AK108" i="44"/>
  <c r="AP108" i="44" s="1"/>
  <c r="AI108" i="44"/>
  <c r="AO107" i="44"/>
  <c r="AM107" i="44"/>
  <c r="AK107" i="44"/>
  <c r="AP107" i="44" s="1"/>
  <c r="AI107" i="44"/>
  <c r="AO106" i="44"/>
  <c r="AM106" i="44"/>
  <c r="AK106" i="44"/>
  <c r="AL106" i="44" s="1"/>
  <c r="AI106" i="44"/>
  <c r="AO105" i="44"/>
  <c r="AM105" i="44"/>
  <c r="AK105" i="44"/>
  <c r="AP105" i="44" s="1"/>
  <c r="AI105" i="44"/>
  <c r="AO104" i="44"/>
  <c r="AM104" i="44"/>
  <c r="AK104" i="44"/>
  <c r="AL104" i="44" s="1"/>
  <c r="AI104" i="44"/>
  <c r="AO103" i="44"/>
  <c r="AM103" i="44"/>
  <c r="AK103" i="44"/>
  <c r="AP103" i="44" s="1"/>
  <c r="AI103" i="44"/>
  <c r="AO102" i="44"/>
  <c r="AM102" i="44"/>
  <c r="AK102" i="44"/>
  <c r="AI102" i="44"/>
  <c r="AO101" i="44"/>
  <c r="AM101" i="44"/>
  <c r="AK101" i="44"/>
  <c r="AP101" i="44" s="1"/>
  <c r="AI101" i="44"/>
  <c r="AO100" i="44"/>
  <c r="AM100" i="44"/>
  <c r="AK100" i="44"/>
  <c r="AP100" i="44" s="1"/>
  <c r="AI100" i="44"/>
  <c r="AO99" i="44"/>
  <c r="AM99" i="44"/>
  <c r="AK99" i="44"/>
  <c r="AP99" i="44" s="1"/>
  <c r="AI99" i="44"/>
  <c r="AO98" i="44"/>
  <c r="AM98" i="44"/>
  <c r="AK98" i="44"/>
  <c r="AL98" i="44" s="1"/>
  <c r="AI98" i="44"/>
  <c r="AO97" i="44"/>
  <c r="AM97" i="44"/>
  <c r="AK97" i="44"/>
  <c r="AP97" i="44" s="1"/>
  <c r="AI97" i="44"/>
  <c r="AO96" i="44"/>
  <c r="AM96" i="44"/>
  <c r="AK96" i="44"/>
  <c r="AP96" i="44" s="1"/>
  <c r="AI96" i="44"/>
  <c r="AO95" i="44"/>
  <c r="AM95" i="44"/>
  <c r="AK95" i="44"/>
  <c r="AL95" i="44" s="1"/>
  <c r="AI95" i="44"/>
  <c r="AO94" i="44"/>
  <c r="AM94" i="44"/>
  <c r="AK94" i="44"/>
  <c r="AI94" i="44"/>
  <c r="AO93" i="44"/>
  <c r="AM93" i="44"/>
  <c r="AK93" i="44"/>
  <c r="AP93" i="44" s="1"/>
  <c r="AI93" i="44"/>
  <c r="AO92" i="44"/>
  <c r="AM92" i="44"/>
  <c r="AK92" i="44"/>
  <c r="AP92" i="44" s="1"/>
  <c r="AI92" i="44"/>
  <c r="AO91" i="44"/>
  <c r="AM91" i="44"/>
  <c r="AK91" i="44"/>
  <c r="AP91" i="44" s="1"/>
  <c r="AI91" i="44"/>
  <c r="AO90" i="44"/>
  <c r="AM90" i="44"/>
  <c r="AK90" i="44"/>
  <c r="AL90" i="44" s="1"/>
  <c r="AI90" i="44"/>
  <c r="AO89" i="44"/>
  <c r="AM89" i="44"/>
  <c r="AK89" i="44"/>
  <c r="AP89" i="44" s="1"/>
  <c r="AI89" i="44"/>
  <c r="AO88" i="44"/>
  <c r="AM88" i="44"/>
  <c r="AK88" i="44"/>
  <c r="AL88" i="44" s="1"/>
  <c r="AI88" i="44"/>
  <c r="AO87" i="44"/>
  <c r="AM87" i="44"/>
  <c r="AK87" i="44"/>
  <c r="AL87" i="44" s="1"/>
  <c r="AI87" i="44"/>
  <c r="AO86" i="44"/>
  <c r="AM86" i="44"/>
  <c r="AK86" i="44"/>
  <c r="AP86" i="44" s="1"/>
  <c r="AI86" i="44"/>
  <c r="AO85" i="44"/>
  <c r="AM85" i="44"/>
  <c r="AK85" i="44"/>
  <c r="AP85" i="44" s="1"/>
  <c r="AI85" i="44"/>
  <c r="AO84" i="44"/>
  <c r="AM84" i="44"/>
  <c r="AK84" i="44"/>
  <c r="AP84" i="44" s="1"/>
  <c r="AI84" i="44"/>
  <c r="AO83" i="44"/>
  <c r="AM83" i="44"/>
  <c r="AK83" i="44"/>
  <c r="AL83" i="44" s="1"/>
  <c r="AI83" i="44"/>
  <c r="AO82" i="44"/>
  <c r="AM82" i="44"/>
  <c r="AK82" i="44"/>
  <c r="AP82" i="44" s="1"/>
  <c r="AI82" i="44"/>
  <c r="AO81" i="44"/>
  <c r="AM81" i="44"/>
  <c r="AK81" i="44"/>
  <c r="AP81" i="44" s="1"/>
  <c r="AI81" i="44"/>
  <c r="AO80" i="44"/>
  <c r="AM80" i="44"/>
  <c r="AK80" i="44"/>
  <c r="AL80" i="44" s="1"/>
  <c r="AI80" i="44"/>
  <c r="AO79" i="44"/>
  <c r="AM79" i="44"/>
  <c r="AK79" i="44"/>
  <c r="AP79" i="44" s="1"/>
  <c r="AI79" i="44"/>
  <c r="AO78" i="44"/>
  <c r="AM78" i="44"/>
  <c r="AK78" i="44"/>
  <c r="AP78" i="44" s="1"/>
  <c r="AI78" i="44"/>
  <c r="AO77" i="44"/>
  <c r="AM77" i="44"/>
  <c r="AK77" i="44"/>
  <c r="AP77" i="44" s="1"/>
  <c r="AI77" i="44"/>
  <c r="AO76" i="44"/>
  <c r="AM76" i="44"/>
  <c r="AK76" i="44"/>
  <c r="AL76" i="44" s="1"/>
  <c r="AI76" i="44"/>
  <c r="AO75" i="44"/>
  <c r="AM75" i="44"/>
  <c r="AK75" i="44"/>
  <c r="AL75" i="44" s="1"/>
  <c r="AI75" i="44"/>
  <c r="AO74" i="44"/>
  <c r="AM74" i="44"/>
  <c r="AK74" i="44"/>
  <c r="AI74" i="44"/>
  <c r="AO73" i="44"/>
  <c r="AM73" i="44"/>
  <c r="AK73" i="44"/>
  <c r="AL73" i="44" s="1"/>
  <c r="AI73" i="44"/>
  <c r="AO72" i="44"/>
  <c r="AM72" i="44"/>
  <c r="AK72" i="44"/>
  <c r="AL72" i="44" s="1"/>
  <c r="AI72" i="44"/>
  <c r="AO71" i="44"/>
  <c r="AM71" i="44"/>
  <c r="AK71" i="44"/>
  <c r="AI71" i="44"/>
  <c r="AO70" i="44"/>
  <c r="AM70" i="44"/>
  <c r="AK70" i="44"/>
  <c r="AI70" i="44"/>
  <c r="AO69" i="44"/>
  <c r="AM69" i="44"/>
  <c r="AK69" i="44"/>
  <c r="AL69" i="44" s="1"/>
  <c r="AI69" i="44"/>
  <c r="AO68" i="44"/>
  <c r="AM68" i="44"/>
  <c r="AK68" i="44"/>
  <c r="AP68" i="44" s="1"/>
  <c r="AI68" i="44"/>
  <c r="AO67" i="44"/>
  <c r="AM67" i="44"/>
  <c r="AK67" i="44"/>
  <c r="AL67" i="44" s="1"/>
  <c r="AI67" i="44"/>
  <c r="AO66" i="44"/>
  <c r="AM66" i="44"/>
  <c r="AK66" i="44"/>
  <c r="AI66" i="44"/>
  <c r="AO65" i="44"/>
  <c r="AM65" i="44"/>
  <c r="AK65" i="44"/>
  <c r="AL65" i="44" s="1"/>
  <c r="AI65" i="44"/>
  <c r="AO64" i="44"/>
  <c r="AM64" i="44"/>
  <c r="AK64" i="44"/>
  <c r="AP64" i="44" s="1"/>
  <c r="AI64" i="44"/>
  <c r="AO63" i="44"/>
  <c r="AM63" i="44"/>
  <c r="AK63" i="44"/>
  <c r="AL63" i="44" s="1"/>
  <c r="AI63" i="44"/>
  <c r="AO62" i="44"/>
  <c r="AM62" i="44"/>
  <c r="AK62" i="44"/>
  <c r="AI62" i="44"/>
  <c r="AO61" i="44"/>
  <c r="AM61" i="44"/>
  <c r="AK61" i="44"/>
  <c r="AL61" i="44" s="1"/>
  <c r="AI61" i="44"/>
  <c r="AO60" i="44"/>
  <c r="AM60" i="44"/>
  <c r="AK60" i="44"/>
  <c r="AP60" i="44" s="1"/>
  <c r="AI60" i="44"/>
  <c r="AO59" i="44"/>
  <c r="AM59" i="44"/>
  <c r="AK59" i="44"/>
  <c r="AI59" i="44"/>
  <c r="AO58" i="44"/>
  <c r="AM58" i="44"/>
  <c r="AK58" i="44"/>
  <c r="AI58" i="44"/>
  <c r="AO57" i="44"/>
  <c r="AM57" i="44"/>
  <c r="AK57" i="44"/>
  <c r="AP57" i="44" s="1"/>
  <c r="AI57" i="44"/>
  <c r="AO56" i="44"/>
  <c r="AM56" i="44"/>
  <c r="AK56" i="44"/>
  <c r="AP56" i="44" s="1"/>
  <c r="AI56" i="44"/>
  <c r="AO55" i="44"/>
  <c r="AM55" i="44"/>
  <c r="AK55" i="44"/>
  <c r="AI55" i="44"/>
  <c r="AO54" i="44"/>
  <c r="AM54" i="44"/>
  <c r="AK54" i="44"/>
  <c r="AI54" i="44"/>
  <c r="AO53" i="44"/>
  <c r="AM53" i="44"/>
  <c r="AK53" i="44"/>
  <c r="AL53" i="44" s="1"/>
  <c r="AI53" i="44"/>
  <c r="AO52" i="44"/>
  <c r="AM52" i="44"/>
  <c r="AK52" i="44"/>
  <c r="AP52" i="44" s="1"/>
  <c r="AI52" i="44"/>
  <c r="AO51" i="44"/>
  <c r="AM51" i="44"/>
  <c r="AK51" i="44"/>
  <c r="AI51" i="44"/>
  <c r="AO50" i="44"/>
  <c r="AM50" i="44"/>
  <c r="AK50" i="44"/>
  <c r="AI50" i="44"/>
  <c r="AO49" i="44"/>
  <c r="AM49" i="44"/>
  <c r="AK49" i="44"/>
  <c r="AP49" i="44" s="1"/>
  <c r="AI49" i="44"/>
  <c r="AO48" i="44"/>
  <c r="AM48" i="44"/>
  <c r="AK48" i="44"/>
  <c r="AL48" i="44" s="1"/>
  <c r="AI48" i="44"/>
  <c r="AO47" i="44"/>
  <c r="AM47" i="44"/>
  <c r="AK47" i="44"/>
  <c r="AP47" i="44" s="1"/>
  <c r="AI47" i="44"/>
  <c r="AO46" i="44"/>
  <c r="AM46" i="44"/>
  <c r="AK46" i="44"/>
  <c r="AI46" i="44"/>
  <c r="AO45" i="44"/>
  <c r="AM45" i="44"/>
  <c r="AK45" i="44"/>
  <c r="AP45" i="44" s="1"/>
  <c r="AI45" i="44"/>
  <c r="AO44" i="44"/>
  <c r="AM44" i="44"/>
  <c r="AK44" i="44"/>
  <c r="AP44" i="44" s="1"/>
  <c r="AI44" i="44"/>
  <c r="AO43" i="44"/>
  <c r="AM43" i="44"/>
  <c r="AK43" i="44"/>
  <c r="AP43" i="44" s="1"/>
  <c r="AI43" i="44"/>
  <c r="AO42" i="44"/>
  <c r="AM42" i="44"/>
  <c r="AK42" i="44"/>
  <c r="AP42" i="44" s="1"/>
  <c r="AO41" i="44"/>
  <c r="AM41" i="44"/>
  <c r="AK41" i="44"/>
  <c r="AL41" i="44" s="1"/>
  <c r="AO40" i="44"/>
  <c r="AM40" i="44"/>
  <c r="AK40" i="44"/>
  <c r="AP40" i="44" s="1"/>
  <c r="AO39" i="44"/>
  <c r="AM39" i="44"/>
  <c r="AK39" i="44"/>
  <c r="AP39" i="44" s="1"/>
  <c r="AO38" i="44"/>
  <c r="AM38" i="44"/>
  <c r="AK38" i="44"/>
  <c r="AP38" i="44" s="1"/>
  <c r="AO37" i="44"/>
  <c r="AM37" i="44"/>
  <c r="AK37" i="44"/>
  <c r="AP37" i="44" s="1"/>
  <c r="AO36" i="44"/>
  <c r="AM36" i="44"/>
  <c r="AK36" i="44"/>
  <c r="AL36" i="44" s="1"/>
  <c r="AO35" i="44"/>
  <c r="AM35" i="44"/>
  <c r="AK35" i="44"/>
  <c r="AP35" i="44" s="1"/>
  <c r="AO34" i="44"/>
  <c r="AM34" i="44"/>
  <c r="AK34" i="44"/>
  <c r="AP34" i="44" s="1"/>
  <c r="AO33" i="44"/>
  <c r="AM33" i="44"/>
  <c r="AK33" i="44"/>
  <c r="AP33" i="44" s="1"/>
  <c r="AO32" i="44"/>
  <c r="AM32" i="44"/>
  <c r="AK32" i="44"/>
  <c r="AP32" i="44" s="1"/>
  <c r="AO31" i="44"/>
  <c r="AM31" i="44"/>
  <c r="AK31" i="44"/>
  <c r="AP31" i="44" s="1"/>
  <c r="AO30" i="44"/>
  <c r="AM30" i="44"/>
  <c r="AK30" i="44"/>
  <c r="AP30" i="44" s="1"/>
  <c r="AO29" i="44"/>
  <c r="AM29" i="44"/>
  <c r="AK29" i="44"/>
  <c r="AP29" i="44" s="1"/>
  <c r="AO28" i="44"/>
  <c r="AM28" i="44"/>
  <c r="AK28" i="44"/>
  <c r="AP28" i="44" s="1"/>
  <c r="AO27" i="44"/>
  <c r="AM27" i="44"/>
  <c r="AK27" i="44"/>
  <c r="AP27" i="44" s="1"/>
  <c r="AO26" i="44"/>
  <c r="AM26" i="44"/>
  <c r="AK26" i="44"/>
  <c r="AP26" i="44" s="1"/>
  <c r="AO25" i="44"/>
  <c r="AM25" i="44"/>
  <c r="AK25" i="44"/>
  <c r="AP25" i="44" s="1"/>
  <c r="AO24" i="44"/>
  <c r="AM24" i="44"/>
  <c r="AK24" i="44"/>
  <c r="AP24" i="44" s="1"/>
  <c r="AO23" i="44"/>
  <c r="AM23" i="44"/>
  <c r="AK23" i="44"/>
  <c r="AP23" i="44" s="1"/>
  <c r="AO22" i="44"/>
  <c r="AM22" i="44"/>
  <c r="AK22" i="44"/>
  <c r="AP22" i="44" s="1"/>
  <c r="AO21" i="44"/>
  <c r="AM21" i="44"/>
  <c r="AK21" i="44"/>
  <c r="AP21" i="44" s="1"/>
  <c r="AO20" i="44"/>
  <c r="AM20" i="44"/>
  <c r="AK20" i="44"/>
  <c r="AP20" i="44" s="1"/>
  <c r="AO19" i="44"/>
  <c r="AM19" i="44"/>
  <c r="AK19" i="44"/>
  <c r="AL19" i="44" s="1"/>
  <c r="AO18" i="44"/>
  <c r="AM18" i="44"/>
  <c r="AK18" i="44"/>
  <c r="AP18" i="44" s="1"/>
  <c r="AO17" i="44"/>
  <c r="AM17" i="44"/>
  <c r="AK17" i="44"/>
  <c r="AL17" i="44" s="1"/>
  <c r="AO16" i="44"/>
  <c r="AM16" i="44"/>
  <c r="AK16" i="44"/>
  <c r="AL16" i="44" s="1"/>
  <c r="AO15" i="44"/>
  <c r="AM15" i="44"/>
  <c r="AK15" i="44"/>
  <c r="AP15" i="44" s="1"/>
  <c r="AO14" i="44"/>
  <c r="AM14" i="44"/>
  <c r="AK14" i="44"/>
  <c r="AP14" i="44" s="1"/>
  <c r="AO13" i="44"/>
  <c r="AM13" i="44"/>
  <c r="AK13" i="44"/>
  <c r="AP13" i="44" s="1"/>
  <c r="AO12" i="44"/>
  <c r="AM12" i="44"/>
  <c r="AK12" i="44"/>
  <c r="AL12" i="44" s="1"/>
  <c r="AO11" i="44"/>
  <c r="AM11" i="44"/>
  <c r="AK11" i="44"/>
  <c r="AL11" i="44" s="1"/>
  <c r="AI11" i="44"/>
  <c r="AO10" i="44"/>
  <c r="AM10" i="44"/>
  <c r="AK10" i="44"/>
  <c r="AP10" i="44" s="1"/>
  <c r="AI10" i="44"/>
  <c r="AO9" i="44"/>
  <c r="AM9" i="44"/>
  <c r="AK9" i="44"/>
  <c r="AL9" i="44" s="1"/>
  <c r="AI9" i="44"/>
  <c r="AO8" i="44"/>
  <c r="AM8" i="44"/>
  <c r="AK8" i="44"/>
  <c r="AP8" i="44" s="1"/>
  <c r="AI8" i="44"/>
  <c r="AO7" i="44"/>
  <c r="AM7" i="44"/>
  <c r="AK7" i="44"/>
  <c r="AP7" i="44" s="1"/>
  <c r="AI7" i="44"/>
  <c r="AO6" i="44"/>
  <c r="AM6" i="44"/>
  <c r="AK6" i="44"/>
  <c r="AP6" i="44" s="1"/>
  <c r="AI6" i="44"/>
  <c r="AO5" i="44"/>
  <c r="AM5" i="44"/>
  <c r="AK5" i="44"/>
  <c r="AP5" i="44" s="1"/>
  <c r="AI5" i="44"/>
  <c r="AO4" i="44"/>
  <c r="AM4" i="44"/>
  <c r="AK4" i="44"/>
  <c r="AL4" i="44" s="1"/>
  <c r="AI4" i="44"/>
  <c r="AO3" i="44"/>
  <c r="AM3" i="44"/>
  <c r="AK3" i="44"/>
  <c r="AL3" i="44" s="1"/>
  <c r="AI3" i="44"/>
  <c r="C1" i="44" a="1"/>
  <c r="C1" i="44" s="1"/>
  <c r="AJ4" i="2"/>
  <c r="AF4" i="2" s="1" a="1"/>
  <c r="AF4" i="2" s="1"/>
  <c r="AJ5" i="2"/>
  <c r="AJ6" i="2"/>
  <c r="AJ7" i="2"/>
  <c r="AJ8" i="2"/>
  <c r="AJ9" i="2"/>
  <c r="AJ10" i="2"/>
  <c r="AJ11" i="2"/>
  <c r="AJ12"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F117" i="2" a="1"/>
  <c r="AF117" i="2" s="1"/>
  <c r="B1" i="28" a="1"/>
  <c r="B1" i="28" s="1"/>
  <c r="C1" i="14" a="1"/>
  <c r="C1" i="14" s="1"/>
  <c r="C1" i="1" a="1"/>
  <c r="C1" i="1" s="1"/>
  <c r="C1" i="2" a="1"/>
  <c r="C1" i="2" s="1"/>
  <c r="B1" i="3" a="1"/>
  <c r="B1" i="3" s="1"/>
  <c r="B1" i="4" a="1"/>
  <c r="B1" i="4" s="1"/>
  <c r="AF17" i="331" l="1" a="1"/>
  <c r="AF17" i="331" s="1"/>
  <c r="G5" i="331" a="1"/>
  <c r="G5" i="331" s="1"/>
  <c r="AM194" i="331"/>
  <c r="AM114" i="331"/>
  <c r="AG181" i="331" a="1"/>
  <c r="AG181" i="331" s="1"/>
  <c r="AM162" i="331"/>
  <c r="G172" i="331" a="1"/>
  <c r="G172" i="331" s="1"/>
  <c r="AG36" i="331" a="1"/>
  <c r="AG36" i="331" s="1"/>
  <c r="AF194" i="331" a="1"/>
  <c r="AF194" i="331" s="1"/>
  <c r="G81" i="331" a="1"/>
  <c r="G81" i="331" s="1"/>
  <c r="AG130" i="331" a="1"/>
  <c r="AG130" i="331" s="1"/>
  <c r="AF133" i="331" a="1"/>
  <c r="AF133" i="331" s="1"/>
  <c r="AQ20" i="331"/>
  <c r="G20" i="331" a="1"/>
  <c r="G20" i="331" s="1"/>
  <c r="AG50" i="331" a="1"/>
  <c r="AG50" i="331" s="1"/>
  <c r="AK50" i="331" s="1"/>
  <c r="AF123" i="331" a="1"/>
  <c r="AF123" i="331" s="1"/>
  <c r="AK211" i="332"/>
  <c r="AF56" i="331" a="1"/>
  <c r="AF56" i="331" s="1"/>
  <c r="AG67" i="331" a="1"/>
  <c r="AG67" i="331" s="1"/>
  <c r="AM163" i="331"/>
  <c r="AQ200" i="331"/>
  <c r="AQ84" i="331"/>
  <c r="G118" i="331" a="1"/>
  <c r="G118" i="331" s="1"/>
  <c r="G124" i="331" a="1"/>
  <c r="G124" i="331" s="1"/>
  <c r="G163" i="331" a="1"/>
  <c r="G163" i="331" s="1"/>
  <c r="G232" i="331" a="1"/>
  <c r="G232" i="331" s="1"/>
  <c r="G158" i="331" a="1"/>
  <c r="G158" i="331" s="1"/>
  <c r="AF161" i="331" a="1"/>
  <c r="AF161" i="331" s="1"/>
  <c r="G200" i="331" a="1"/>
  <c r="G200" i="331" s="1"/>
  <c r="AG102" i="331" a="1"/>
  <c r="AG102" i="331" s="1"/>
  <c r="AQ148" i="331"/>
  <c r="G184" i="331" a="1"/>
  <c r="G184" i="331" s="1"/>
  <c r="G203" i="331" a="1"/>
  <c r="G203" i="331" s="1"/>
  <c r="AF128" i="331" a="1"/>
  <c r="AF128" i="331" s="1"/>
  <c r="G157" i="331" a="1"/>
  <c r="G157" i="331" s="1"/>
  <c r="AF179" i="331" a="1"/>
  <c r="AF179" i="331" s="1"/>
  <c r="AG190" i="331" a="1"/>
  <c r="AG190" i="331" s="1"/>
  <c r="AG199" i="331" a="1"/>
  <c r="AG199" i="331" s="1"/>
  <c r="G239" i="331" a="1"/>
  <c r="G239" i="331" s="1"/>
  <c r="G148" i="331" a="1"/>
  <c r="G148" i="331" s="1"/>
  <c r="G211" i="331" a="1"/>
  <c r="G211" i="331" s="1"/>
  <c r="G21" i="331" a="1"/>
  <c r="G21" i="331" s="1"/>
  <c r="AF189" i="331" a="1"/>
  <c r="AF189" i="331" s="1"/>
  <c r="AK189" i="331" s="1"/>
  <c r="G205" i="331" a="1"/>
  <c r="G205" i="331" s="1"/>
  <c r="AF169" i="331" a="1"/>
  <c r="AF169" i="331" s="1"/>
  <c r="AF182" i="331" a="1"/>
  <c r="AF182" i="331" s="1"/>
  <c r="AG114" i="331" a="1"/>
  <c r="AG114" i="331" s="1"/>
  <c r="AG213" i="331" a="1"/>
  <c r="AG213" i="331" s="1"/>
  <c r="G32" i="331" a="1"/>
  <c r="G32" i="331" s="1"/>
  <c r="AG42" i="331" a="1"/>
  <c r="AG42" i="331" s="1"/>
  <c r="AK42" i="331" s="1"/>
  <c r="AG48" i="331" a="1"/>
  <c r="AG48" i="331" s="1"/>
  <c r="G155" i="331" a="1"/>
  <c r="G155" i="331" s="1"/>
  <c r="G159" i="331" a="1"/>
  <c r="G159" i="331" s="1"/>
  <c r="AQ204" i="331"/>
  <c r="AF12" i="331" a="1"/>
  <c r="AF12" i="331" s="1"/>
  <c r="AF41" i="331" a="1"/>
  <c r="AF41" i="331" s="1"/>
  <c r="AK41" i="331" s="1"/>
  <c r="AF170" i="331" a="1"/>
  <c r="AF170" i="331" s="1"/>
  <c r="AM29" i="331"/>
  <c r="AM174" i="331"/>
  <c r="AM185" i="331"/>
  <c r="AN123" i="330"/>
  <c r="AM28" i="331"/>
  <c r="AM32" i="331"/>
  <c r="AM116" i="331"/>
  <c r="AM76" i="331"/>
  <c r="AQ228" i="331"/>
  <c r="AR142" i="330"/>
  <c r="G58" i="331" a="1"/>
  <c r="G58" i="331" s="1"/>
  <c r="G108" i="331" a="1"/>
  <c r="G108" i="331" s="1"/>
  <c r="AQ155" i="331"/>
  <c r="G160" i="331" a="1"/>
  <c r="G160" i="331" s="1"/>
  <c r="AN60" i="330"/>
  <c r="AN79" i="330"/>
  <c r="G7" i="331" a="1"/>
  <c r="G7" i="331" s="1"/>
  <c r="AM17" i="331"/>
  <c r="AM21" i="331"/>
  <c r="G29" i="331" a="1"/>
  <c r="G29" i="331" s="1"/>
  <c r="G171" i="331" a="1"/>
  <c r="G171" i="331" s="1"/>
  <c r="G185" i="331" a="1"/>
  <c r="G185" i="331" s="1"/>
  <c r="G202" i="331" a="1"/>
  <c r="G202" i="331" s="1"/>
  <c r="AQ205" i="331"/>
  <c r="AG135" i="331" a="1"/>
  <c r="AG135" i="331" s="1"/>
  <c r="AK135" i="331" s="1"/>
  <c r="AG84" i="331" a="1"/>
  <c r="AG84" i="331" s="1"/>
  <c r="AK84" i="331" s="1"/>
  <c r="AN97" i="330"/>
  <c r="AF39" i="331" a="1"/>
  <c r="AF39" i="331" s="1"/>
  <c r="AQ89" i="331"/>
  <c r="AF113" i="331" a="1"/>
  <c r="AF113" i="331" s="1"/>
  <c r="AK113" i="331" s="1"/>
  <c r="G153" i="331" a="1"/>
  <c r="G153" i="331" s="1"/>
  <c r="AQ233" i="331"/>
  <c r="AF136" i="331" a="1"/>
  <c r="AF136" i="331" s="1"/>
  <c r="AM184" i="331"/>
  <c r="AF234" i="331" a="1"/>
  <c r="AF234" i="331" s="1"/>
  <c r="AF97" i="331" a="1"/>
  <c r="AF97" i="331" s="1"/>
  <c r="AK97" i="331" s="1"/>
  <c r="AM211" i="331"/>
  <c r="AF63" i="331" a="1"/>
  <c r="AF63" i="331" s="1"/>
  <c r="AK63" i="331" s="1"/>
  <c r="AM85" i="331"/>
  <c r="AF109" i="331" a="1"/>
  <c r="AF109" i="331" s="1"/>
  <c r="AK109" i="331" s="1"/>
  <c r="G164" i="331" a="1"/>
  <c r="G164" i="331" s="1"/>
  <c r="AG46" i="331" a="1"/>
  <c r="AG46" i="331" s="1"/>
  <c r="AK46" i="331" s="1"/>
  <c r="AG143" i="331" a="1"/>
  <c r="AG143" i="331" s="1"/>
  <c r="G235" i="331" a="1"/>
  <c r="G235" i="331" s="1"/>
  <c r="G207" i="331" a="1"/>
  <c r="G207" i="331" s="1"/>
  <c r="AN55" i="330"/>
  <c r="AM164" i="331"/>
  <c r="AM212" i="331"/>
  <c r="AM109" i="331"/>
  <c r="AM81" i="331"/>
  <c r="AM202" i="331"/>
  <c r="AM207" i="331"/>
  <c r="AN24" i="330"/>
  <c r="AM58" i="331"/>
  <c r="G76" i="331" a="1"/>
  <c r="G76" i="331" s="1"/>
  <c r="G144" i="331" a="1"/>
  <c r="G144" i="331" s="1"/>
  <c r="AM160" i="331"/>
  <c r="AM197" i="331"/>
  <c r="G219" i="331" a="1"/>
  <c r="G219" i="331" s="1"/>
  <c r="AQ35" i="331"/>
  <c r="AF53" i="331" a="1"/>
  <c r="AF53" i="331" s="1"/>
  <c r="AF87" i="331" a="1"/>
  <c r="AF87" i="331" s="1"/>
  <c r="AQ109" i="331"/>
  <c r="G192" i="331" a="1"/>
  <c r="G192" i="331" s="1"/>
  <c r="AG219" i="331" a="1"/>
  <c r="AG219" i="331" s="1"/>
  <c r="AG225" i="331" a="1"/>
  <c r="AG225" i="331" s="1"/>
  <c r="G231" i="331" a="1"/>
  <c r="G231" i="331" s="1"/>
  <c r="AF105" i="331" a="1"/>
  <c r="AF105" i="331" s="1"/>
  <c r="G15" i="331" a="1"/>
  <c r="G15" i="331" s="1"/>
  <c r="G65" i="331" a="1"/>
  <c r="G65" i="331" s="1"/>
  <c r="AF134" i="331" a="1"/>
  <c r="AF134" i="331" s="1"/>
  <c r="AQ144" i="331"/>
  <c r="AM171" i="331"/>
  <c r="AM198" i="331"/>
  <c r="AM203" i="331"/>
  <c r="AG214" i="331" a="1"/>
  <c r="AG214" i="331" s="1"/>
  <c r="AG111" i="331" a="1"/>
  <c r="AG111" i="331" s="1"/>
  <c r="AF220" i="331" a="1"/>
  <c r="AF220" i="331" s="1"/>
  <c r="AR228" i="330"/>
  <c r="AF60" i="331" a="1"/>
  <c r="AF60" i="331" s="1"/>
  <c r="AF100" i="331" a="1"/>
  <c r="AF100" i="331" s="1"/>
  <c r="AN165" i="330"/>
  <c r="AM83" i="331"/>
  <c r="AF157" i="331" a="1"/>
  <c r="AF157" i="331" s="1"/>
  <c r="AQ15" i="331"/>
  <c r="AQ65" i="331"/>
  <c r="AG178" i="331" a="1"/>
  <c r="AG178" i="331" s="1"/>
  <c r="AN223" i="330"/>
  <c r="G89" i="331" a="1"/>
  <c r="G89" i="331" s="1"/>
  <c r="AF210" i="331" a="1"/>
  <c r="AF210" i="331" s="1"/>
  <c r="AM167" i="331"/>
  <c r="AM172" i="331"/>
  <c r="AQ232" i="331"/>
  <c r="AK80" i="332"/>
  <c r="AK169" i="332"/>
  <c r="AK177" i="332"/>
  <c r="AK185" i="332"/>
  <c r="AK17" i="332"/>
  <c r="AK33" i="332"/>
  <c r="AK34" i="332"/>
  <c r="AK42" i="332"/>
  <c r="AQ12" i="331"/>
  <c r="AQ19" i="331"/>
  <c r="AF22" i="331" a="1"/>
  <c r="AF22" i="331" s="1"/>
  <c r="AG23" i="331" a="1"/>
  <c r="AG23" i="331" s="1"/>
  <c r="AQ31" i="331"/>
  <c r="AG34" i="331" a="1"/>
  <c r="AG34" i="331" s="1"/>
  <c r="AK34" i="331" s="1"/>
  <c r="AG40" i="331" a="1"/>
  <c r="AG40" i="331" s="1"/>
  <c r="AQ52" i="331"/>
  <c r="AF59" i="331" a="1"/>
  <c r="AF59" i="331" s="1"/>
  <c r="AG64" i="331" a="1"/>
  <c r="AG64" i="331" s="1"/>
  <c r="AG72" i="331" a="1"/>
  <c r="AG72" i="331" s="1"/>
  <c r="AQ133" i="331"/>
  <c r="G136" i="331" a="1"/>
  <c r="G136" i="331" s="1"/>
  <c r="AF154" i="331" a="1"/>
  <c r="AF154" i="331" s="1"/>
  <c r="AG171" i="331" a="1"/>
  <c r="AG171" i="331" s="1"/>
  <c r="AF212" i="331" a="1"/>
  <c r="AF212" i="331" s="1"/>
  <c r="G213" i="331" a="1"/>
  <c r="G213" i="331" s="1"/>
  <c r="AQ225" i="331"/>
  <c r="AK69" i="332"/>
  <c r="AK70" i="332"/>
  <c r="AK139" i="332"/>
  <c r="G13" i="331" a="1"/>
  <c r="G13" i="331" s="1"/>
  <c r="AQ97" i="331"/>
  <c r="G123" i="331" a="1"/>
  <c r="G123" i="331" s="1"/>
  <c r="G128" i="331" a="1"/>
  <c r="G128" i="331" s="1"/>
  <c r="G133" i="331" a="1"/>
  <c r="G133" i="331" s="1"/>
  <c r="AK133" i="331" s="1"/>
  <c r="AQ136" i="331"/>
  <c r="G178" i="331" a="1"/>
  <c r="G178" i="331" s="1"/>
  <c r="G225" i="331" a="1"/>
  <c r="G225" i="331" s="1"/>
  <c r="AK225" i="331" s="1"/>
  <c r="AQ236" i="331"/>
  <c r="AQ237" i="331"/>
  <c r="AN106" i="330"/>
  <c r="AK5" i="331"/>
  <c r="G6" i="331" a="1"/>
  <c r="G6" i="331" s="1"/>
  <c r="AF7" i="331" a="1"/>
  <c r="AF7" i="331" s="1"/>
  <c r="AQ7" i="331"/>
  <c r="AF13" i="331" a="1"/>
  <c r="AF13" i="331" s="1"/>
  <c r="G19" i="331" a="1"/>
  <c r="G19" i="331" s="1"/>
  <c r="G31" i="331" a="1"/>
  <c r="G31" i="331" s="1"/>
  <c r="AM35" i="331"/>
  <c r="AF38" i="331" a="1"/>
  <c r="AF38" i="331" s="1"/>
  <c r="AK38" i="331" s="1"/>
  <c r="AM41" i="331"/>
  <c r="AM49" i="331"/>
  <c r="G52" i="331" a="1"/>
  <c r="G52" i="331" s="1"/>
  <c r="AM60" i="331"/>
  <c r="G75" i="331" a="1"/>
  <c r="G75" i="331" s="1"/>
  <c r="G83" i="331" a="1"/>
  <c r="G83" i="331" s="1"/>
  <c r="AM84" i="331"/>
  <c r="AF98" i="331" a="1"/>
  <c r="AF98" i="331" s="1"/>
  <c r="G99" i="331" a="1"/>
  <c r="G99" i="331" s="1"/>
  <c r="G121" i="331" a="1"/>
  <c r="G121" i="331" s="1"/>
  <c r="AQ121" i="331"/>
  <c r="AF124" i="331" a="1"/>
  <c r="AF124" i="331" s="1"/>
  <c r="AQ124" i="331"/>
  <c r="AQ125" i="331"/>
  <c r="AG132" i="331" a="1"/>
  <c r="AG132" i="331" s="1"/>
  <c r="AF137" i="331" a="1"/>
  <c r="AF137" i="331" s="1"/>
  <c r="AQ145" i="331"/>
  <c r="AM157" i="331"/>
  <c r="AM158" i="331"/>
  <c r="AF166" i="331" a="1"/>
  <c r="AF166" i="331" s="1"/>
  <c r="AM168" i="331"/>
  <c r="AM170" i="331"/>
  <c r="AF176" i="331" a="1"/>
  <c r="AF176" i="331" s="1"/>
  <c r="G177" i="331" a="1"/>
  <c r="G177" i="331" s="1"/>
  <c r="AM181" i="331"/>
  <c r="AM188" i="331"/>
  <c r="AF192" i="331" a="1"/>
  <c r="AF192" i="331" s="1"/>
  <c r="AQ192" i="331"/>
  <c r="AQ193" i="331"/>
  <c r="AQ208" i="331"/>
  <c r="AM219" i="331"/>
  <c r="G224" i="331" a="1"/>
  <c r="G224" i="331" s="1"/>
  <c r="G229" i="331" a="1"/>
  <c r="G229" i="331" s="1"/>
  <c r="AQ229" i="331"/>
  <c r="AM233" i="331"/>
  <c r="G236" i="331" a="1"/>
  <c r="G236" i="331" s="1"/>
  <c r="G237" i="331" a="1"/>
  <c r="G237" i="331" s="1"/>
  <c r="AR87" i="330"/>
  <c r="AR172" i="330"/>
  <c r="AN215" i="330"/>
  <c r="AN218" i="330"/>
  <c r="AF6" i="331" a="1"/>
  <c r="AF6" i="331" s="1"/>
  <c r="AF8" i="331" a="1"/>
  <c r="AF8" i="331" s="1"/>
  <c r="AQ16" i="331"/>
  <c r="AM66" i="331"/>
  <c r="AG74" i="331" a="1"/>
  <c r="AG74" i="331" s="1"/>
  <c r="AF90" i="331" a="1"/>
  <c r="AF90" i="331" s="1"/>
  <c r="AG96" i="331" a="1"/>
  <c r="AG96" i="331" s="1"/>
  <c r="AF106" i="331" a="1"/>
  <c r="AF106" i="331" s="1"/>
  <c r="AF121" i="331" a="1"/>
  <c r="AF121" i="331" s="1"/>
  <c r="G125" i="331" a="1"/>
  <c r="G125" i="331" s="1"/>
  <c r="AF126" i="331" a="1"/>
  <c r="AF126" i="331" s="1"/>
  <c r="AF127" i="331" a="1"/>
  <c r="AF127" i="331" s="1"/>
  <c r="AK127" i="331" s="1"/>
  <c r="G140" i="331" a="1"/>
  <c r="G140" i="331" s="1"/>
  <c r="G145" i="331" a="1"/>
  <c r="G145" i="331" s="1"/>
  <c r="AF146" i="331" a="1"/>
  <c r="AF146" i="331" s="1"/>
  <c r="AF147" i="331" a="1"/>
  <c r="AF147" i="331" s="1"/>
  <c r="AK147" i="331" s="1"/>
  <c r="AF148" i="331" a="1"/>
  <c r="AF148" i="331" s="1"/>
  <c r="G152" i="331" a="1"/>
  <c r="G152" i="331" s="1"/>
  <c r="AQ159" i="331"/>
  <c r="AF165" i="331" a="1"/>
  <c r="AF165" i="331" s="1"/>
  <c r="AM173" i="331"/>
  <c r="AF184" i="331" a="1"/>
  <c r="AF184" i="331" s="1"/>
  <c r="G193" i="331" a="1"/>
  <c r="G193" i="331" s="1"/>
  <c r="G194" i="331" a="1"/>
  <c r="G194" i="331" s="1"/>
  <c r="G201" i="331" a="1"/>
  <c r="G201" i="331" s="1"/>
  <c r="G208" i="331" a="1"/>
  <c r="G208" i="331" s="1"/>
  <c r="AG228" i="331" a="1"/>
  <c r="AG228" i="331" s="1"/>
  <c r="AG229" i="331" a="1"/>
  <c r="AG229" i="331" s="1"/>
  <c r="G17" i="331" a="1"/>
  <c r="G17" i="331" s="1"/>
  <c r="AK17" i="331" s="1"/>
  <c r="AG18" i="331" a="1"/>
  <c r="AG18" i="331" s="1"/>
  <c r="AG28" i="331" a="1"/>
  <c r="AG28" i="331" s="1"/>
  <c r="AF29" i="331" a="1"/>
  <c r="AF29" i="331" s="1"/>
  <c r="AF30" i="331" a="1"/>
  <c r="AF30" i="331" s="1"/>
  <c r="AK30" i="331" s="1"/>
  <c r="AF43" i="331" a="1"/>
  <c r="AF43" i="331" s="1"/>
  <c r="AG83" i="331" a="1"/>
  <c r="AG83" i="331" s="1"/>
  <c r="AG131" i="331" a="1"/>
  <c r="AG131" i="331" s="1"/>
  <c r="AK131" i="331" s="1"/>
  <c r="AG144" i="331" a="1"/>
  <c r="AG144" i="331" s="1"/>
  <c r="AQ156" i="331"/>
  <c r="G161" i="331" a="1"/>
  <c r="G161" i="331" s="1"/>
  <c r="AF162" i="331" a="1"/>
  <c r="AF162" i="331" s="1"/>
  <c r="AF163" i="331" a="1"/>
  <c r="AF163" i="331" s="1"/>
  <c r="G170" i="331" a="1"/>
  <c r="G170" i="331" s="1"/>
  <c r="AF195" i="331" a="1"/>
  <c r="AF195" i="331" s="1"/>
  <c r="AG200" i="331" a="1"/>
  <c r="AG200" i="331" s="1"/>
  <c r="AK218" i="332"/>
  <c r="AN151" i="330"/>
  <c r="AM13" i="331"/>
  <c r="AM75" i="331"/>
  <c r="AM97" i="331"/>
  <c r="AM99" i="331"/>
  <c r="AM123" i="331"/>
  <c r="G156" i="331" a="1"/>
  <c r="G156" i="331" s="1"/>
  <c r="AM177" i="331"/>
  <c r="AM178" i="331"/>
  <c r="G188" i="331" a="1"/>
  <c r="G188" i="331" s="1"/>
  <c r="AM191" i="331"/>
  <c r="AM213" i="331"/>
  <c r="AM224" i="331"/>
  <c r="AK228" i="331"/>
  <c r="AR44" i="330"/>
  <c r="AN173" i="330"/>
  <c r="AN176" i="330"/>
  <c r="AR229" i="330"/>
  <c r="AM4" i="331"/>
  <c r="AF15" i="331" a="1"/>
  <c r="AF15" i="331" s="1"/>
  <c r="AM37" i="331"/>
  <c r="AM51" i="331"/>
  <c r="AG54" i="331" a="1"/>
  <c r="AG54" i="331" s="1"/>
  <c r="AG58" i="331" a="1"/>
  <c r="AG58" i="331" s="1"/>
  <c r="G64" i="331" a="1"/>
  <c r="G64" i="331" s="1"/>
  <c r="AF65" i="331" a="1"/>
  <c r="AF65" i="331" s="1"/>
  <c r="G66" i="331" a="1"/>
  <c r="G66" i="331" s="1"/>
  <c r="AG80" i="331" a="1"/>
  <c r="AG80" i="331" s="1"/>
  <c r="AQ108" i="331"/>
  <c r="AF119" i="331" a="1"/>
  <c r="AF119" i="331" s="1"/>
  <c r="AF142" i="331" a="1"/>
  <c r="AF142" i="331" s="1"/>
  <c r="AQ153" i="331"/>
  <c r="AF155" i="331" a="1"/>
  <c r="AF155" i="331" s="1"/>
  <c r="G173" i="331" a="1"/>
  <c r="G173" i="331" s="1"/>
  <c r="AM175" i="331"/>
  <c r="AM183" i="331"/>
  <c r="G204" i="331" a="1"/>
  <c r="G204" i="331" s="1"/>
  <c r="AG205" i="331" a="1"/>
  <c r="AG205" i="331" s="1"/>
  <c r="G212" i="331" a="1"/>
  <c r="G212" i="331" s="1"/>
  <c r="AF218" i="331" a="1"/>
  <c r="AF218" i="331" s="1"/>
  <c r="AF232" i="331" a="1"/>
  <c r="AF232" i="331" s="1"/>
  <c r="AN49" i="330"/>
  <c r="AN147" i="330"/>
  <c r="AR169" i="330"/>
  <c r="AN169" i="330"/>
  <c r="AR206" i="330"/>
  <c r="AN206" i="330"/>
  <c r="AQ22" i="331"/>
  <c r="G22" i="331" a="1"/>
  <c r="G22" i="331" s="1"/>
  <c r="AQ23" i="331"/>
  <c r="G23" i="331" a="1"/>
  <c r="G23" i="331" s="1"/>
  <c r="AG26" i="331" a="1"/>
  <c r="AG26" i="331" s="1"/>
  <c r="AK26" i="331" s="1"/>
  <c r="AQ27" i="331"/>
  <c r="G27" i="331" a="1"/>
  <c r="G27" i="331" s="1"/>
  <c r="AM27" i="331"/>
  <c r="AG52" i="331" a="1"/>
  <c r="AG52" i="331" s="1"/>
  <c r="AF91" i="331" a="1"/>
  <c r="AF91" i="331" s="1"/>
  <c r="AG91" i="331" a="1"/>
  <c r="AG91" i="331" s="1"/>
  <c r="AF115" i="331" a="1"/>
  <c r="AF115" i="331" s="1"/>
  <c r="AG115" i="331" a="1"/>
  <c r="AG115" i="331" s="1"/>
  <c r="AG129" i="331" a="1"/>
  <c r="AG129" i="331" s="1"/>
  <c r="AF129" i="331" a="1"/>
  <c r="AF129" i="331" s="1"/>
  <c r="AR63" i="330"/>
  <c r="AN63" i="330"/>
  <c r="AQ9" i="331"/>
  <c r="G9" i="331" a="1"/>
  <c r="G9" i="331" s="1"/>
  <c r="AM9" i="331"/>
  <c r="AG11" i="331" a="1"/>
  <c r="AG11" i="331" s="1"/>
  <c r="AF11" i="331" a="1"/>
  <c r="AF11" i="331" s="1"/>
  <c r="AQ44" i="331"/>
  <c r="G44" i="331" a="1"/>
  <c r="G44" i="331" s="1"/>
  <c r="AM44" i="331"/>
  <c r="AQ59" i="331"/>
  <c r="G59" i="331" a="1"/>
  <c r="G59" i="331" s="1"/>
  <c r="AQ69" i="331"/>
  <c r="AM69" i="331"/>
  <c r="G69" i="331" a="1"/>
  <c r="G69" i="331" s="1"/>
  <c r="AF71" i="331" a="1"/>
  <c r="AF71" i="331" s="1"/>
  <c r="AG71" i="331" a="1"/>
  <c r="AG71" i="331" s="1"/>
  <c r="AG108" i="331" a="1"/>
  <c r="AG108" i="331" s="1"/>
  <c r="AF108" i="331" a="1"/>
  <c r="AF108" i="331" s="1"/>
  <c r="AG141" i="331" a="1"/>
  <c r="AG141" i="331" s="1"/>
  <c r="AF141" i="331" a="1"/>
  <c r="AF141" i="331" s="1"/>
  <c r="AF150" i="331" a="1"/>
  <c r="AF150" i="331" s="1"/>
  <c r="AG150" i="331" a="1"/>
  <c r="AG150" i="331" s="1"/>
  <c r="AR9" i="330"/>
  <c r="AN9" i="330"/>
  <c r="AN71" i="330"/>
  <c r="AR82" i="330"/>
  <c r="AN82" i="330"/>
  <c r="AN110" i="330"/>
  <c r="AR110" i="330"/>
  <c r="AN127" i="330"/>
  <c r="AN192" i="330"/>
  <c r="AG25" i="331" a="1"/>
  <c r="AG25" i="331" s="1"/>
  <c r="AF25" i="331" a="1"/>
  <c r="AF25" i="331" s="1"/>
  <c r="AQ36" i="331"/>
  <c r="G36" i="331" a="1"/>
  <c r="G36" i="331" s="1"/>
  <c r="AF68" i="331" a="1"/>
  <c r="AF68" i="331" s="1"/>
  <c r="AG68" i="331" a="1"/>
  <c r="AG68" i="331" s="1"/>
  <c r="AQ91" i="331"/>
  <c r="AM91" i="331"/>
  <c r="G91" i="331" a="1"/>
  <c r="G91" i="331" s="1"/>
  <c r="AQ115" i="331"/>
  <c r="G115" i="331" a="1"/>
  <c r="G115" i="331" s="1"/>
  <c r="AM115" i="331"/>
  <c r="AF118" i="331" a="1"/>
  <c r="AF118" i="331" s="1"/>
  <c r="AG118" i="331" a="1"/>
  <c r="AG118" i="331" s="1"/>
  <c r="AN31" i="330"/>
  <c r="AN118" i="330"/>
  <c r="AN143" i="330"/>
  <c r="AR143" i="330"/>
  <c r="AN183" i="330"/>
  <c r="AN186" i="330"/>
  <c r="AR205" i="330"/>
  <c r="AN205" i="330"/>
  <c r="AN239" i="330"/>
  <c r="AQ8" i="331"/>
  <c r="G8" i="331" a="1"/>
  <c r="G8" i="331" s="1"/>
  <c r="AQ11" i="331"/>
  <c r="G11" i="331" a="1"/>
  <c r="G11" i="331" s="1"/>
  <c r="AM11" i="331"/>
  <c r="AM36" i="331"/>
  <c r="AQ43" i="331"/>
  <c r="G43" i="331" a="1"/>
  <c r="G43" i="331" s="1"/>
  <c r="AK43" i="331" s="1"/>
  <c r="AQ47" i="331"/>
  <c r="AM47" i="331"/>
  <c r="G47" i="331" a="1"/>
  <c r="G47" i="331" s="1"/>
  <c r="AF122" i="331" a="1"/>
  <c r="AF122" i="331" s="1"/>
  <c r="AG122" i="331" a="1"/>
  <c r="AG122" i="331" s="1"/>
  <c r="AN25" i="330"/>
  <c r="AR70" i="330"/>
  <c r="AN70" i="330"/>
  <c r="AR73" i="330"/>
  <c r="AN73" i="330"/>
  <c r="AN101" i="330"/>
  <c r="AN177" i="330"/>
  <c r="AR202" i="330"/>
  <c r="AN202" i="330"/>
  <c r="AM8" i="331"/>
  <c r="AF10" i="331" a="1"/>
  <c r="AF10" i="331" s="1"/>
  <c r="AG10" i="331" a="1"/>
  <c r="AG10" i="331" s="1"/>
  <c r="AQ25" i="331"/>
  <c r="G25" i="331" a="1"/>
  <c r="G25" i="331" s="1"/>
  <c r="AM25" i="331"/>
  <c r="AM43" i="331"/>
  <c r="AG45" i="331" a="1"/>
  <c r="AG45" i="331" s="1"/>
  <c r="AF45" i="331" a="1"/>
  <c r="AF45" i="331" s="1"/>
  <c r="G68" i="331" a="1"/>
  <c r="G68" i="331" s="1"/>
  <c r="AQ68" i="331"/>
  <c r="AM68" i="331"/>
  <c r="AQ100" i="331"/>
  <c r="G100" i="331" a="1"/>
  <c r="G100" i="331" s="1"/>
  <c r="AM100" i="331"/>
  <c r="AG145" i="331" a="1"/>
  <c r="AG145" i="331" s="1"/>
  <c r="AF145" i="331" a="1"/>
  <c r="AF145" i="331" s="1"/>
  <c r="AR16" i="330"/>
  <c r="AN16" i="330"/>
  <c r="AQ82" i="331"/>
  <c r="G82" i="331" a="1"/>
  <c r="G82" i="331" s="1"/>
  <c r="AM82" i="331"/>
  <c r="AQ90" i="331"/>
  <c r="AM90" i="331"/>
  <c r="G90" i="331" a="1"/>
  <c r="G90" i="331" s="1"/>
  <c r="AM93" i="331"/>
  <c r="AQ93" i="331"/>
  <c r="G93" i="331" a="1"/>
  <c r="G93" i="331" s="1"/>
  <c r="AQ137" i="331"/>
  <c r="G137" i="331" a="1"/>
  <c r="G137" i="331" s="1"/>
  <c r="AM137" i="331"/>
  <c r="AF160" i="331" a="1"/>
  <c r="AF160" i="331" s="1"/>
  <c r="AG160" i="331" a="1"/>
  <c r="AG160" i="331" s="1"/>
  <c r="AQ196" i="331"/>
  <c r="G196" i="331" a="1"/>
  <c r="G196" i="331" s="1"/>
  <c r="AM196" i="331"/>
  <c r="AR13" i="330"/>
  <c r="AN13" i="330"/>
  <c r="AR64" i="330"/>
  <c r="AN64" i="330"/>
  <c r="AQ10" i="331"/>
  <c r="G10" i="331" a="1"/>
  <c r="G10" i="331" s="1"/>
  <c r="AM10" i="331"/>
  <c r="G24" i="331" a="1"/>
  <c r="G24" i="331" s="1"/>
  <c r="AQ24" i="331"/>
  <c r="AG27" i="331" a="1"/>
  <c r="AG27" i="331" s="1"/>
  <c r="AF27" i="331" a="1"/>
  <c r="AF27" i="331" s="1"/>
  <c r="AQ40" i="331"/>
  <c r="G40" i="331" a="1"/>
  <c r="G40" i="331" s="1"/>
  <c r="G45" i="331" a="1"/>
  <c r="G45" i="331" s="1"/>
  <c r="AM45" i="331"/>
  <c r="AF66" i="331" a="1"/>
  <c r="AF66" i="331" s="1"/>
  <c r="AG66" i="331" a="1"/>
  <c r="AG66" i="331" s="1"/>
  <c r="AQ113" i="331"/>
  <c r="AM113" i="331"/>
  <c r="AM117" i="331"/>
  <c r="AQ117" i="331"/>
  <c r="G117" i="331" a="1"/>
  <c r="G117" i="331" s="1"/>
  <c r="AK117" i="331" s="1"/>
  <c r="G132" i="331" a="1"/>
  <c r="G132" i="331" s="1"/>
  <c r="AM132" i="331"/>
  <c r="AQ132" i="331"/>
  <c r="AR36" i="330"/>
  <c r="AR153" i="330"/>
  <c r="AN153" i="330"/>
  <c r="AR209" i="330"/>
  <c r="AN209" i="330"/>
  <c r="AF9" i="331" a="1"/>
  <c r="AF9" i="331" s="1"/>
  <c r="AG9" i="331" a="1"/>
  <c r="AG9" i="331" s="1"/>
  <c r="AM24" i="331"/>
  <c r="AQ39" i="331"/>
  <c r="G39" i="331" a="1"/>
  <c r="G39" i="331" s="1"/>
  <c r="AM40" i="331"/>
  <c r="AF44" i="331" a="1"/>
  <c r="AF44" i="331" s="1"/>
  <c r="AG44" i="331" a="1"/>
  <c r="AG44" i="331" s="1"/>
  <c r="AQ105" i="331"/>
  <c r="G105" i="331" a="1"/>
  <c r="G105" i="331" s="1"/>
  <c r="AM105" i="331"/>
  <c r="AN29" i="330"/>
  <c r="AN56" i="330"/>
  <c r="AN93" i="330"/>
  <c r="AN187" i="330"/>
  <c r="AN225" i="330"/>
  <c r="G4" i="331" a="1"/>
  <c r="G4" i="331" s="1"/>
  <c r="AK4" i="331" s="1"/>
  <c r="G12" i="331" a="1"/>
  <c r="G12" i="331" s="1"/>
  <c r="AM16" i="331"/>
  <c r="G28" i="331" a="1"/>
  <c r="G28" i="331" s="1"/>
  <c r="AM33" i="331"/>
  <c r="G48" i="331" a="1"/>
  <c r="G48" i="331" s="1"/>
  <c r="AM56" i="331"/>
  <c r="G56" i="331" a="1"/>
  <c r="G56" i="331" s="1"/>
  <c r="AM57" i="331"/>
  <c r="G61" i="331" a="1"/>
  <c r="G61" i="331" s="1"/>
  <c r="AQ61" i="331"/>
  <c r="AG79" i="331" a="1"/>
  <c r="AG79" i="331" s="1"/>
  <c r="AF79" i="331" a="1"/>
  <c r="AF79" i="331" s="1"/>
  <c r="AQ85" i="331"/>
  <c r="AG92" i="331" a="1"/>
  <c r="AG92" i="331" s="1"/>
  <c r="AM128" i="331"/>
  <c r="AM152" i="331"/>
  <c r="AM161" i="331"/>
  <c r="AQ169" i="331"/>
  <c r="AM169" i="331"/>
  <c r="G169" i="331" a="1"/>
  <c r="G169" i="331" s="1"/>
  <c r="AG172" i="331" a="1"/>
  <c r="AG172" i="331" s="1"/>
  <c r="AF172" i="331" a="1"/>
  <c r="AF172" i="331" s="1"/>
  <c r="AM104" i="331"/>
  <c r="G104" i="331" a="1"/>
  <c r="G104" i="331" s="1"/>
  <c r="G106" i="331" a="1"/>
  <c r="G106" i="331" s="1"/>
  <c r="AM106" i="331"/>
  <c r="AG110" i="331" a="1"/>
  <c r="AG110" i="331" s="1"/>
  <c r="AF110" i="331" a="1"/>
  <c r="AF110" i="331" s="1"/>
  <c r="AK157" i="331"/>
  <c r="AQ217" i="331"/>
  <c r="G217" i="331" a="1"/>
  <c r="G217" i="331" s="1"/>
  <c r="AG177" i="331" a="1"/>
  <c r="AG177" i="331" s="1"/>
  <c r="AF177" i="331" a="1"/>
  <c r="AF177" i="331" s="1"/>
  <c r="AQ189" i="331"/>
  <c r="AM189" i="331"/>
  <c r="AQ195" i="331"/>
  <c r="G195" i="331" a="1"/>
  <c r="G195" i="331" s="1"/>
  <c r="AM195" i="331"/>
  <c r="AQ209" i="331"/>
  <c r="G209" i="331" a="1"/>
  <c r="G209" i="331" s="1"/>
  <c r="AM217" i="331"/>
  <c r="AG14" i="331" a="1"/>
  <c r="AG14" i="331" s="1"/>
  <c r="AG19" i="331" a="1"/>
  <c r="AG19" i="331" s="1"/>
  <c r="AF31" i="331" a="1"/>
  <c r="AF31" i="331" s="1"/>
  <c r="AK31" i="331" s="1"/>
  <c r="G53" i="331" a="1"/>
  <c r="G53" i="331" s="1"/>
  <c r="AM53" i="331"/>
  <c r="AF57" i="331" a="1"/>
  <c r="AF57" i="331" s="1"/>
  <c r="AK57" i="331" s="1"/>
  <c r="AQ67" i="331"/>
  <c r="G67" i="331" a="1"/>
  <c r="G67" i="331" s="1"/>
  <c r="AG73" i="331" a="1"/>
  <c r="AG73" i="331" s="1"/>
  <c r="AF73" i="331" a="1"/>
  <c r="AF73" i="331" s="1"/>
  <c r="AG75" i="331" a="1"/>
  <c r="AG75" i="331" s="1"/>
  <c r="AF76" i="331" a="1"/>
  <c r="AF76" i="331" s="1"/>
  <c r="AF81" i="331" a="1"/>
  <c r="AF81" i="331" s="1"/>
  <c r="AF89" i="331" a="1"/>
  <c r="AF89" i="331" s="1"/>
  <c r="AM92" i="331"/>
  <c r="G92" i="331" a="1"/>
  <c r="G92" i="331" s="1"/>
  <c r="AG140" i="331" a="1"/>
  <c r="AG140" i="331" s="1"/>
  <c r="AF140" i="331" a="1"/>
  <c r="AF140" i="331" s="1"/>
  <c r="AK143" i="331"/>
  <c r="AF153" i="331" a="1"/>
  <c r="AF153" i="331" s="1"/>
  <c r="AG164" i="331" a="1"/>
  <c r="AG164" i="331" s="1"/>
  <c r="AF164" i="331" a="1"/>
  <c r="AF164" i="331" s="1"/>
  <c r="AQ179" i="331"/>
  <c r="G179" i="331" a="1"/>
  <c r="G179" i="331" s="1"/>
  <c r="AK179" i="331" s="1"/>
  <c r="AQ180" i="331"/>
  <c r="AM180" i="331"/>
  <c r="AG197" i="331" a="1"/>
  <c r="AG197" i="331" s="1"/>
  <c r="G216" i="331" a="1"/>
  <c r="G216" i="331" s="1"/>
  <c r="AQ216" i="331"/>
  <c r="G221" i="331" a="1"/>
  <c r="G221" i="331" s="1"/>
  <c r="AQ221" i="331"/>
  <c r="AM221" i="331"/>
  <c r="AG223" i="331" a="1"/>
  <c r="AG223" i="331" s="1"/>
  <c r="AG20" i="331" a="1"/>
  <c r="AG20" i="331" s="1"/>
  <c r="AG32" i="331" a="1"/>
  <c r="AG32" i="331" s="1"/>
  <c r="AG88" i="331" a="1"/>
  <c r="AG88" i="331" s="1"/>
  <c r="AG95" i="331" a="1"/>
  <c r="AG95" i="331" s="1"/>
  <c r="AF95" i="331" a="1"/>
  <c r="AF95" i="331" s="1"/>
  <c r="AG99" i="331" a="1"/>
  <c r="AG99" i="331" s="1"/>
  <c r="AQ106" i="331"/>
  <c r="G122" i="331" a="1"/>
  <c r="G122" i="331" s="1"/>
  <c r="AQ122" i="331"/>
  <c r="AQ129" i="331"/>
  <c r="G129" i="331" a="1"/>
  <c r="G129" i="331" s="1"/>
  <c r="AQ141" i="331"/>
  <c r="G141" i="331" a="1"/>
  <c r="G141" i="331" s="1"/>
  <c r="AQ149" i="331"/>
  <c r="G149" i="331" a="1"/>
  <c r="G149" i="331" s="1"/>
  <c r="AF152" i="331" a="1"/>
  <c r="AF152" i="331" s="1"/>
  <c r="AG152" i="331" a="1"/>
  <c r="AG152" i="331" s="1"/>
  <c r="AG174" i="331" a="1"/>
  <c r="AG174" i="331" s="1"/>
  <c r="AG183" i="331" a="1"/>
  <c r="AG183" i="331" s="1"/>
  <c r="AG186" i="331" a="1"/>
  <c r="AG186" i="331" s="1"/>
  <c r="AF186" i="331" a="1"/>
  <c r="AF186" i="331" s="1"/>
  <c r="AQ187" i="331"/>
  <c r="AM187" i="331"/>
  <c r="AG191" i="331" a="1"/>
  <c r="AG191" i="331" s="1"/>
  <c r="AQ51" i="331"/>
  <c r="G60" i="331" a="1"/>
  <c r="G60" i="331" s="1"/>
  <c r="AQ73" i="331"/>
  <c r="G73" i="331" a="1"/>
  <c r="G73" i="331" s="1"/>
  <c r="G77" i="331" a="1"/>
  <c r="G77" i="331" s="1"/>
  <c r="AQ77" i="331"/>
  <c r="G102" i="331" a="1"/>
  <c r="G102" i="331" s="1"/>
  <c r="AQ102" i="331"/>
  <c r="G114" i="331" a="1"/>
  <c r="G114" i="331" s="1"/>
  <c r="AQ165" i="331"/>
  <c r="AM165" i="331"/>
  <c r="G165" i="331" a="1"/>
  <c r="G165" i="331" s="1"/>
  <c r="AM176" i="331"/>
  <c r="G176" i="331" a="1"/>
  <c r="G176" i="331" s="1"/>
  <c r="AG227" i="331" a="1"/>
  <c r="AG227" i="331" s="1"/>
  <c r="AF227" i="331" a="1"/>
  <c r="AF227" i="331" s="1"/>
  <c r="AN196" i="330"/>
  <c r="AM5" i="331"/>
  <c r="AM6" i="331"/>
  <c r="AQ48" i="331"/>
  <c r="G55" i="331" a="1"/>
  <c r="G55" i="331" s="1"/>
  <c r="AQ55" i="331"/>
  <c r="AM73" i="331"/>
  <c r="G74" i="331" a="1"/>
  <c r="G74" i="331" s="1"/>
  <c r="AM74" i="331"/>
  <c r="AM77" i="331"/>
  <c r="AG82" i="331" a="1"/>
  <c r="AG82" i="331" s="1"/>
  <c r="AF82" i="331" a="1"/>
  <c r="AF82" i="331" s="1"/>
  <c r="AQ92" i="331"/>
  <c r="AM98" i="331"/>
  <c r="G98" i="331" a="1"/>
  <c r="G98" i="331" s="1"/>
  <c r="G101" i="331" a="1"/>
  <c r="G101" i="331" s="1"/>
  <c r="AQ101" i="331"/>
  <c r="AM102" i="331"/>
  <c r="AQ110" i="331"/>
  <c r="G116" i="331" a="1"/>
  <c r="G116" i="331" s="1"/>
  <c r="AM140" i="331"/>
  <c r="AG185" i="331" a="1"/>
  <c r="AG185" i="331" s="1"/>
  <c r="AF185" i="331" a="1"/>
  <c r="AF185" i="331" s="1"/>
  <c r="AQ215" i="331"/>
  <c r="G215" i="331" a="1"/>
  <c r="G215" i="331" s="1"/>
  <c r="AM215" i="331"/>
  <c r="AQ220" i="331"/>
  <c r="G220" i="331" a="1"/>
  <c r="G220" i="331" s="1"/>
  <c r="AM220" i="331"/>
  <c r="G167" i="331" a="1"/>
  <c r="G167" i="331" s="1"/>
  <c r="G168" i="331" a="1"/>
  <c r="G168" i="331" s="1"/>
  <c r="G174" i="331" a="1"/>
  <c r="G174" i="331" s="1"/>
  <c r="G175" i="331" a="1"/>
  <c r="G175" i="331" s="1"/>
  <c r="AQ181" i="331"/>
  <c r="G183" i="331" a="1"/>
  <c r="G183" i="331" s="1"/>
  <c r="G191" i="331" a="1"/>
  <c r="G191" i="331" s="1"/>
  <c r="G198" i="331" a="1"/>
  <c r="G198" i="331" s="1"/>
  <c r="AM235" i="331"/>
  <c r="G240" i="331" a="1"/>
  <c r="G240" i="331" s="1"/>
  <c r="AK240" i="331" s="1"/>
  <c r="AF202" i="331" a="1"/>
  <c r="AF202" i="331" s="1"/>
  <c r="AF203" i="331" a="1"/>
  <c r="AF203" i="331" s="1"/>
  <c r="AF207" i="331" a="1"/>
  <c r="AF207" i="331" s="1"/>
  <c r="AF208" i="331" a="1"/>
  <c r="AF208" i="331" s="1"/>
  <c r="AF230" i="331" a="1"/>
  <c r="AF230" i="331" s="1"/>
  <c r="AF233" i="331" a="1"/>
  <c r="AF233" i="331" s="1"/>
  <c r="AK233" i="331" s="1"/>
  <c r="AM222" i="331"/>
  <c r="AM227" i="331"/>
  <c r="AK81" i="332"/>
  <c r="AK89" i="332"/>
  <c r="AQ77" i="332"/>
  <c r="AF138" i="331" a="1"/>
  <c r="AF138" i="331" s="1"/>
  <c r="AF139" i="331" a="1"/>
  <c r="AF139" i="331" s="1"/>
  <c r="AK139" i="331" s="1"/>
  <c r="AF151" i="331" a="1"/>
  <c r="AF151" i="331" s="1"/>
  <c r="AG180" i="331" a="1"/>
  <c r="AG180" i="331" s="1"/>
  <c r="AK180" i="331" s="1"/>
  <c r="AM199" i="331"/>
  <c r="AM201" i="331"/>
  <c r="AG209" i="331" a="1"/>
  <c r="AG209" i="331" s="1"/>
  <c r="AM223" i="331"/>
  <c r="AM228" i="331"/>
  <c r="AM231" i="331"/>
  <c r="AG120" i="331" a="1"/>
  <c r="AG120" i="331" s="1"/>
  <c r="AF149" i="331" a="1"/>
  <c r="AF149" i="331" s="1"/>
  <c r="G197" i="331" a="1"/>
  <c r="G197" i="331" s="1"/>
  <c r="G199" i="331" a="1"/>
  <c r="G199" i="331" s="1"/>
  <c r="G222" i="331" a="1"/>
  <c r="G222" i="331" s="1"/>
  <c r="G223" i="331" a="1"/>
  <c r="G223" i="331" s="1"/>
  <c r="G227" i="331" a="1"/>
  <c r="G227" i="331" s="1"/>
  <c r="AK182" i="332"/>
  <c r="AK129" i="332"/>
  <c r="AK144" i="332"/>
  <c r="AK20" i="332"/>
  <c r="AK37" i="332"/>
  <c r="AK45" i="332"/>
  <c r="AK111" i="332"/>
  <c r="AK94" i="332"/>
  <c r="AK149" i="332"/>
  <c r="AK148" i="332"/>
  <c r="AK138" i="332"/>
  <c r="AN18" i="330"/>
  <c r="AN41" i="330"/>
  <c r="AN45" i="330"/>
  <c r="AN48" i="330"/>
  <c r="AN74" i="330"/>
  <c r="AN119" i="330"/>
  <c r="AN138" i="330"/>
  <c r="AN161" i="330"/>
  <c r="AN168" i="330"/>
  <c r="AN201" i="330"/>
  <c r="AN214" i="330"/>
  <c r="AN224" i="330"/>
  <c r="AN238" i="330"/>
  <c r="AN5" i="330"/>
  <c r="AN11" i="330"/>
  <c r="AR12" i="330"/>
  <c r="AN40" i="330"/>
  <c r="AN54" i="330"/>
  <c r="AR59" i="330"/>
  <c r="AN69" i="330"/>
  <c r="AN77" i="330"/>
  <c r="AR78" i="330"/>
  <c r="AN115" i="330"/>
  <c r="AR120" i="330"/>
  <c r="AN132" i="330"/>
  <c r="AN148" i="330"/>
  <c r="AN167" i="330"/>
  <c r="AN182" i="330"/>
  <c r="AN193" i="330"/>
  <c r="AN197" i="330"/>
  <c r="AN200" i="330"/>
  <c r="AN204" i="330"/>
  <c r="AL68" i="330"/>
  <c r="AL84" i="330"/>
  <c r="AL92" i="330"/>
  <c r="AL116" i="330"/>
  <c r="AL148" i="330"/>
  <c r="AL156" i="330"/>
  <c r="AL204" i="330"/>
  <c r="AL212" i="330"/>
  <c r="AL228" i="330"/>
  <c r="AK112" i="332"/>
  <c r="AK145" i="332"/>
  <c r="AK146" i="332"/>
  <c r="AM152" i="332"/>
  <c r="AK183" i="332"/>
  <c r="AK217" i="332"/>
  <c r="AK225" i="332"/>
  <c r="AL13" i="330"/>
  <c r="AL37" i="330"/>
  <c r="AL45" i="330"/>
  <c r="AL61" i="330"/>
  <c r="AN35" i="330"/>
  <c r="AN43" i="330"/>
  <c r="AN68" i="330"/>
  <c r="AN111" i="330"/>
  <c r="AN128" i="330"/>
  <c r="AN157" i="330"/>
  <c r="AN163" i="330"/>
  <c r="AN178" i="330"/>
  <c r="AN181" i="330"/>
  <c r="AN188" i="330"/>
  <c r="AN210" i="330"/>
  <c r="AN234" i="330"/>
  <c r="AK85" i="332"/>
  <c r="AK101" i="332"/>
  <c r="AK157" i="332"/>
  <c r="AK173" i="332"/>
  <c r="AK197" i="332"/>
  <c r="AN50" i="330"/>
  <c r="AN61" i="330"/>
  <c r="AN83" i="330"/>
  <c r="AN86" i="330"/>
  <c r="AN174" i="330"/>
  <c r="AN191" i="330"/>
  <c r="AN195" i="330"/>
  <c r="AN219" i="330"/>
  <c r="AR220" i="330"/>
  <c r="AK40" i="332"/>
  <c r="AK48" i="332"/>
  <c r="AK65" i="332"/>
  <c r="AK74" i="332"/>
  <c r="AK100" i="332"/>
  <c r="AK117" i="332"/>
  <c r="AM148" i="332"/>
  <c r="AK152" i="332"/>
  <c r="AK156" i="332"/>
  <c r="AK180" i="332"/>
  <c r="AK204" i="332"/>
  <c r="AR4" i="330"/>
  <c r="AR39" i="330"/>
  <c r="AN230" i="330"/>
  <c r="AN233" i="330"/>
  <c r="AL72" i="330"/>
  <c r="AL80" i="330"/>
  <c r="AL88" i="330"/>
  <c r="AL104" i="330"/>
  <c r="AL112" i="330"/>
  <c r="AL168" i="330"/>
  <c r="AL176" i="330"/>
  <c r="AL184" i="330"/>
  <c r="AK30" i="332"/>
  <c r="AK91" i="332"/>
  <c r="AK124" i="332"/>
  <c r="AK163" i="332"/>
  <c r="AK171" i="332"/>
  <c r="AK213" i="332"/>
  <c r="AK221" i="332"/>
  <c r="AK229" i="332"/>
  <c r="AK62" i="332"/>
  <c r="AK63" i="332"/>
  <c r="AK72" i="332"/>
  <c r="AK115" i="332"/>
  <c r="AK170" i="332"/>
  <c r="AK186" i="332"/>
  <c r="AQ75" i="332"/>
  <c r="AM100" i="332"/>
  <c r="AQ176" i="332"/>
  <c r="AQ207" i="332"/>
  <c r="AQ37" i="332"/>
  <c r="AQ142" i="332"/>
  <c r="AM183" i="332"/>
  <c r="AQ174" i="332"/>
  <c r="AM156" i="332"/>
  <c r="AM185" i="332"/>
  <c r="AM111" i="332"/>
  <c r="AM5" i="332"/>
  <c r="AM191" i="332"/>
  <c r="AM23" i="332"/>
  <c r="AM118" i="332"/>
  <c r="AQ109" i="332"/>
  <c r="AM144" i="332"/>
  <c r="AQ42" i="332"/>
  <c r="AM104" i="332"/>
  <c r="AM63" i="332"/>
  <c r="AM103" i="332"/>
  <c r="AK189" i="332"/>
  <c r="AM8" i="332"/>
  <c r="AK36" i="332"/>
  <c r="AK38" i="332"/>
  <c r="AM92" i="332"/>
  <c r="AK96" i="332"/>
  <c r="AK120" i="332"/>
  <c r="AM136" i="332"/>
  <c r="AQ143" i="332"/>
  <c r="AK161" i="332"/>
  <c r="AK187" i="332"/>
  <c r="AM215" i="332"/>
  <c r="AK219" i="332"/>
  <c r="AK228" i="332"/>
  <c r="AK23" i="332"/>
  <c r="AK25" i="332"/>
  <c r="AQ32" i="332"/>
  <c r="AQ53" i="332"/>
  <c r="AK55" i="332"/>
  <c r="AK78" i="332"/>
  <c r="AQ166" i="332"/>
  <c r="AQ167" i="332"/>
  <c r="AM231" i="332"/>
  <c r="AM233" i="332"/>
  <c r="AK21" i="332"/>
  <c r="AK31" i="332"/>
  <c r="AK52" i="332"/>
  <c r="AK61" i="332"/>
  <c r="AK64" i="332"/>
  <c r="AK92" i="332"/>
  <c r="AK93" i="332"/>
  <c r="AK106" i="332"/>
  <c r="AK136" i="332"/>
  <c r="AK137" i="332"/>
  <c r="AK203" i="332"/>
  <c r="AK202" i="332"/>
  <c r="AQ222" i="332"/>
  <c r="AK5" i="332"/>
  <c r="AK50" i="332"/>
  <c r="AK114" i="332"/>
  <c r="AK125" i="332"/>
  <c r="AM140" i="332"/>
  <c r="AK165" i="332"/>
  <c r="AK201" i="332"/>
  <c r="AK231" i="332"/>
  <c r="AK233" i="332"/>
  <c r="AK234" i="332"/>
  <c r="AK26" i="332"/>
  <c r="AK39" i="332"/>
  <c r="AK41" i="332"/>
  <c r="AK43" i="332"/>
  <c r="AK44" i="332"/>
  <c r="AQ45" i="332"/>
  <c r="AK47" i="332"/>
  <c r="AM55" i="332"/>
  <c r="AK79" i="332"/>
  <c r="AM86" i="332"/>
  <c r="AK90" i="332"/>
  <c r="AK113" i="332"/>
  <c r="AK130" i="332"/>
  <c r="AK178" i="332"/>
  <c r="AK193" i="332"/>
  <c r="AK194" i="332"/>
  <c r="AK195" i="332"/>
  <c r="AK207" i="332"/>
  <c r="AK209" i="332"/>
  <c r="AK226" i="332"/>
  <c r="AM11" i="332"/>
  <c r="AM13" i="332"/>
  <c r="AM16" i="332"/>
  <c r="AK35" i="332"/>
  <c r="AK73" i="332"/>
  <c r="AK88" i="332"/>
  <c r="AM110" i="332"/>
  <c r="AM135" i="332"/>
  <c r="AK167" i="332"/>
  <c r="AM200" i="332"/>
  <c r="AK223" i="332"/>
  <c r="AK8" i="332"/>
  <c r="AQ10" i="332"/>
  <c r="AQ15" i="332"/>
  <c r="AQ18" i="332"/>
  <c r="AM40" i="332"/>
  <c r="AK57" i="332"/>
  <c r="AQ66" i="332"/>
  <c r="AM80" i="332"/>
  <c r="AM94" i="332"/>
  <c r="AM96" i="332"/>
  <c r="AM128" i="332"/>
  <c r="AQ134" i="332"/>
  <c r="AK142" i="332"/>
  <c r="AM159" i="332"/>
  <c r="AK9" i="332"/>
  <c r="AK10" i="332"/>
  <c r="AK11" i="332"/>
  <c r="AK12" i="332"/>
  <c r="AK13" i="332"/>
  <c r="AK16" i="332"/>
  <c r="AK18" i="332"/>
  <c r="AK19" i="332"/>
  <c r="AK29" i="332"/>
  <c r="AM43" i="332"/>
  <c r="AK51" i="332"/>
  <c r="AK84" i="332"/>
  <c r="AQ93" i="332"/>
  <c r="AK102" i="332"/>
  <c r="AM112" i="332"/>
  <c r="AK162" i="332"/>
  <c r="AQ198" i="332"/>
  <c r="AM209" i="332"/>
  <c r="AK110" i="332"/>
  <c r="AM124" i="332"/>
  <c r="AK133" i="332"/>
  <c r="AK134" i="332"/>
  <c r="AM224" i="332"/>
  <c r="AM72" i="332"/>
  <c r="AQ126" i="332"/>
  <c r="AK179" i="332"/>
  <c r="AK227" i="332"/>
  <c r="AQ21" i="332"/>
  <c r="AM24" i="332"/>
  <c r="AQ31" i="332"/>
  <c r="AM47" i="332"/>
  <c r="AK66" i="332"/>
  <c r="AK67" i="332"/>
  <c r="AK68" i="332"/>
  <c r="AQ69" i="332"/>
  <c r="AM78" i="332"/>
  <c r="AM95" i="332"/>
  <c r="AK108" i="332"/>
  <c r="AK109" i="332"/>
  <c r="AM116" i="332"/>
  <c r="AK127" i="332"/>
  <c r="AQ127" i="332"/>
  <c r="AK132" i="332"/>
  <c r="AM151" i="332"/>
  <c r="AK166" i="332"/>
  <c r="AK168" i="332"/>
  <c r="AQ168" i="332"/>
  <c r="AK175" i="332"/>
  <c r="AQ175" i="332"/>
  <c r="AM177" i="332"/>
  <c r="AM184" i="332"/>
  <c r="AQ193" i="332"/>
  <c r="AK199" i="332"/>
  <c r="AQ199" i="332"/>
  <c r="AM201" i="332"/>
  <c r="AM208" i="332"/>
  <c r="AQ217" i="332"/>
  <c r="AQ223" i="332"/>
  <c r="AM225" i="332"/>
  <c r="AM232" i="332"/>
  <c r="AK7" i="332"/>
  <c r="AK22" i="332"/>
  <c r="AK32" i="332"/>
  <c r="AM35" i="332"/>
  <c r="AM51" i="332"/>
  <c r="AK75" i="332"/>
  <c r="AK76" i="332"/>
  <c r="AK77" i="332"/>
  <c r="AM84" i="332"/>
  <c r="AK104" i="332"/>
  <c r="AK107" i="332"/>
  <c r="AK121" i="332"/>
  <c r="AK122" i="332"/>
  <c r="AK126" i="332"/>
  <c r="AK128" i="332"/>
  <c r="AK135" i="332"/>
  <c r="AK140" i="332"/>
  <c r="AK141" i="332"/>
  <c r="AK172" i="332"/>
  <c r="AK176" i="332"/>
  <c r="AQ182" i="332"/>
  <c r="AK196" i="332"/>
  <c r="AQ206" i="332"/>
  <c r="AK220" i="332"/>
  <c r="AK224" i="332"/>
  <c r="AQ230" i="332"/>
  <c r="AQ150" i="332"/>
  <c r="AM7" i="332"/>
  <c r="AK14" i="332"/>
  <c r="AK24" i="332"/>
  <c r="AM27" i="332"/>
  <c r="AM29" i="332"/>
  <c r="AQ34" i="332"/>
  <c r="AM39" i="332"/>
  <c r="AK46" i="332"/>
  <c r="AQ50" i="332"/>
  <c r="AM59" i="332"/>
  <c r="AM61" i="332"/>
  <c r="AQ79" i="332"/>
  <c r="AQ85" i="332"/>
  <c r="AM87" i="332"/>
  <c r="AK95" i="332"/>
  <c r="AQ101" i="332"/>
  <c r="AM102" i="332"/>
  <c r="AK116" i="332"/>
  <c r="AQ117" i="332"/>
  <c r="AM119" i="332"/>
  <c r="AK147" i="332"/>
  <c r="AK151" i="332"/>
  <c r="AM160" i="332"/>
  <c r="AM164" i="332"/>
  <c r="AK181" i="332"/>
  <c r="AK184" i="332"/>
  <c r="AM192" i="332"/>
  <c r="AK205" i="332"/>
  <c r="AK208" i="332"/>
  <c r="AM216" i="332"/>
  <c r="AK232" i="332"/>
  <c r="AK150" i="332"/>
  <c r="AQ158" i="332"/>
  <c r="AQ190" i="332"/>
  <c r="AQ214" i="332"/>
  <c r="AM235" i="332"/>
  <c r="AM239" i="332"/>
  <c r="AM19" i="332"/>
  <c r="AQ26" i="332"/>
  <c r="AK54" i="332"/>
  <c r="AQ58" i="332"/>
  <c r="AM67" i="332"/>
  <c r="AK83" i="332"/>
  <c r="AM88" i="332"/>
  <c r="AK99" i="332"/>
  <c r="AM108" i="332"/>
  <c r="AM120" i="332"/>
  <c r="AM132" i="332"/>
  <c r="AK155" i="332"/>
  <c r="AK159" i="332"/>
  <c r="AK190" i="332"/>
  <c r="AK191" i="332"/>
  <c r="AK214" i="332"/>
  <c r="AK6" i="332"/>
  <c r="AK27" i="332"/>
  <c r="AK28" i="332"/>
  <c r="AK56" i="332"/>
  <c r="AK58" i="332"/>
  <c r="AK59" i="332"/>
  <c r="AK60" i="332"/>
  <c r="AM76" i="332"/>
  <c r="AK82" i="332"/>
  <c r="AK86" i="332"/>
  <c r="AK97" i="332"/>
  <c r="AK98" i="332"/>
  <c r="AK118" i="332"/>
  <c r="AK119" i="332"/>
  <c r="AK153" i="332"/>
  <c r="AK154" i="332"/>
  <c r="AK158" i="332"/>
  <c r="AK160" i="332"/>
  <c r="AK164" i="332"/>
  <c r="AK188" i="332"/>
  <c r="AK192" i="332"/>
  <c r="AK212" i="332"/>
  <c r="AK216" i="332"/>
  <c r="AQ238" i="332"/>
  <c r="AQ240" i="332"/>
  <c r="AM9" i="332"/>
  <c r="AM17" i="332"/>
  <c r="AM25" i="332"/>
  <c r="AM33" i="332"/>
  <c r="AM41" i="332"/>
  <c r="AQ48" i="332"/>
  <c r="AM49" i="332"/>
  <c r="AQ56" i="332"/>
  <c r="AM57" i="332"/>
  <c r="AQ64" i="332"/>
  <c r="AM65" i="332"/>
  <c r="AM71" i="332"/>
  <c r="AQ90" i="332"/>
  <c r="AM90" i="332"/>
  <c r="AQ154" i="332"/>
  <c r="AM154" i="332"/>
  <c r="AQ202" i="332"/>
  <c r="AM202" i="332"/>
  <c r="AK222" i="332"/>
  <c r="AM4" i="332"/>
  <c r="AM12" i="332"/>
  <c r="AM20" i="332"/>
  <c r="AM28" i="332"/>
  <c r="AM36" i="332"/>
  <c r="AM44" i="332"/>
  <c r="AM52" i="332"/>
  <c r="AM60" i="332"/>
  <c r="AM68" i="332"/>
  <c r="AK87" i="332"/>
  <c r="AM107" i="332"/>
  <c r="AQ107" i="332"/>
  <c r="AQ226" i="332"/>
  <c r="AM226" i="332"/>
  <c r="AQ6" i="332"/>
  <c r="AQ14" i="332"/>
  <c r="AQ22" i="332"/>
  <c r="AQ30" i="332"/>
  <c r="AQ38" i="332"/>
  <c r="AQ46" i="332"/>
  <c r="AQ54" i="332"/>
  <c r="AQ62" i="332"/>
  <c r="AQ70" i="332"/>
  <c r="AM83" i="332"/>
  <c r="AQ83" i="332"/>
  <c r="AQ106" i="332"/>
  <c r="AM106" i="332"/>
  <c r="AQ122" i="332"/>
  <c r="AM122" i="332"/>
  <c r="AQ162" i="332"/>
  <c r="AM162" i="332"/>
  <c r="AQ186" i="332"/>
  <c r="AM186" i="332"/>
  <c r="AK71" i="332"/>
  <c r="AM73" i="332"/>
  <c r="AQ73" i="332"/>
  <c r="AM81" i="332"/>
  <c r="AQ81" i="332"/>
  <c r="AQ82" i="332"/>
  <c r="AM82" i="332"/>
  <c r="AK103" i="332"/>
  <c r="AQ130" i="332"/>
  <c r="AM130" i="332"/>
  <c r="AQ210" i="332"/>
  <c r="AM210" i="332"/>
  <c r="AK230" i="332"/>
  <c r="AQ146" i="332"/>
  <c r="AM146" i="332"/>
  <c r="AQ74" i="332"/>
  <c r="AM74" i="332"/>
  <c r="AM99" i="332"/>
  <c r="AQ99" i="332"/>
  <c r="AQ138" i="332"/>
  <c r="AM138" i="332"/>
  <c r="AQ170" i="332"/>
  <c r="AM170" i="332"/>
  <c r="AQ234" i="332"/>
  <c r="AM234" i="332"/>
  <c r="AQ114" i="332"/>
  <c r="AM114" i="332"/>
  <c r="AQ98" i="332"/>
  <c r="AM98" i="332"/>
  <c r="AQ194" i="332"/>
  <c r="AM194" i="332"/>
  <c r="AK174" i="332"/>
  <c r="AQ218" i="332"/>
  <c r="AM218" i="332"/>
  <c r="AM91" i="332"/>
  <c r="AQ91" i="332"/>
  <c r="AQ178" i="332"/>
  <c r="AM178" i="332"/>
  <c r="AQ115" i="332"/>
  <c r="AQ123" i="332"/>
  <c r="AQ131" i="332"/>
  <c r="AQ139" i="332"/>
  <c r="AQ147" i="332"/>
  <c r="AQ155" i="332"/>
  <c r="AQ163" i="332"/>
  <c r="AQ171" i="332"/>
  <c r="AM172" i="332"/>
  <c r="AQ179" i="332"/>
  <c r="AM180" i="332"/>
  <c r="AQ187" i="332"/>
  <c r="AM188" i="332"/>
  <c r="AQ195" i="332"/>
  <c r="AM196" i="332"/>
  <c r="AQ203" i="332"/>
  <c r="AM204" i="332"/>
  <c r="AQ211" i="332"/>
  <c r="AM212" i="332"/>
  <c r="AQ219" i="332"/>
  <c r="AM220" i="332"/>
  <c r="AQ227" i="332"/>
  <c r="AM228" i="332"/>
  <c r="AM236" i="332"/>
  <c r="AQ89" i="332"/>
  <c r="AQ97" i="332"/>
  <c r="AQ105" i="332"/>
  <c r="AQ113" i="332"/>
  <c r="AQ121" i="332"/>
  <c r="AQ129" i="332"/>
  <c r="AQ137" i="332"/>
  <c r="AQ145" i="332"/>
  <c r="AQ153" i="332"/>
  <c r="AQ161" i="332"/>
  <c r="AQ169" i="332"/>
  <c r="AM125" i="332"/>
  <c r="AM133" i="332"/>
  <c r="AM141" i="332"/>
  <c r="AM149" i="332"/>
  <c r="AM157" i="332"/>
  <c r="AM165" i="332"/>
  <c r="AM173" i="332"/>
  <c r="AM181" i="332"/>
  <c r="AM189" i="332"/>
  <c r="AM197" i="332"/>
  <c r="AM205" i="332"/>
  <c r="AM213" i="332"/>
  <c r="AM221" i="332"/>
  <c r="AM229" i="332"/>
  <c r="AM237" i="332"/>
  <c r="AN19" i="330"/>
  <c r="AN27" i="330"/>
  <c r="AN33" i="330"/>
  <c r="AN52" i="330"/>
  <c r="AN62" i="330"/>
  <c r="AN85" i="330"/>
  <c r="AN90" i="330"/>
  <c r="AN94" i="330"/>
  <c r="AN99" i="330"/>
  <c r="AN103" i="330"/>
  <c r="AN107" i="330"/>
  <c r="AN117" i="330"/>
  <c r="AN135" i="330"/>
  <c r="AN140" i="330"/>
  <c r="AN145" i="330"/>
  <c r="AR146" i="330"/>
  <c r="AN154" i="330"/>
  <c r="AN162" i="330"/>
  <c r="AN175" i="330"/>
  <c r="AN184" i="330"/>
  <c r="AN194" i="330"/>
  <c r="AN203" i="330"/>
  <c r="AN212" i="330"/>
  <c r="AN217" i="330"/>
  <c r="AN222" i="330"/>
  <c r="AN236" i="330"/>
  <c r="AN32" i="330"/>
  <c r="AN37" i="330"/>
  <c r="AN46" i="330"/>
  <c r="AN51" i="330"/>
  <c r="AN57" i="330"/>
  <c r="AN89" i="330"/>
  <c r="AR95" i="330"/>
  <c r="AN98" i="330"/>
  <c r="AN102" i="330"/>
  <c r="AN112" i="330"/>
  <c r="AN116" i="330"/>
  <c r="AN130" i="330"/>
  <c r="AN134" i="330"/>
  <c r="AN139" i="330"/>
  <c r="AN144" i="330"/>
  <c r="AR150" i="330"/>
  <c r="AN158" i="330"/>
  <c r="AN170" i="330"/>
  <c r="AN179" i="330"/>
  <c r="AN189" i="330"/>
  <c r="AN198" i="330"/>
  <c r="AN207" i="330"/>
  <c r="AN216" i="330"/>
  <c r="AN221" i="330"/>
  <c r="AN226" i="330"/>
  <c r="AN231" i="330"/>
  <c r="AR7" i="330"/>
  <c r="AR15" i="330"/>
  <c r="AR23" i="330"/>
  <c r="AR28" i="330"/>
  <c r="AR47" i="330"/>
  <c r="AR67" i="330"/>
  <c r="AR81" i="330"/>
  <c r="AR108" i="330"/>
  <c r="AR126" i="330"/>
  <c r="AR131" i="330"/>
  <c r="AR136" i="330"/>
  <c r="AR155" i="330"/>
  <c r="AR180" i="330"/>
  <c r="AR185" i="330"/>
  <c r="AR208" i="330"/>
  <c r="AN211" i="330"/>
  <c r="AR232" i="330"/>
  <c r="AN235" i="330"/>
  <c r="AR6" i="330"/>
  <c r="AR14" i="330"/>
  <c r="AN17" i="330"/>
  <c r="AN21" i="330"/>
  <c r="AN30" i="330"/>
  <c r="AN65" i="330"/>
  <c r="AN114" i="330"/>
  <c r="AN124" i="330"/>
  <c r="AN53" i="330"/>
  <c r="AN91" i="330"/>
  <c r="AN104" i="330"/>
  <c r="AN122" i="330"/>
  <c r="AN159" i="330"/>
  <c r="AN171" i="330"/>
  <c r="AN190" i="330"/>
  <c r="AN199" i="330"/>
  <c r="AN213" i="330"/>
  <c r="AN227" i="330"/>
  <c r="AN237" i="330"/>
  <c r="AL14" i="330"/>
  <c r="AL54" i="330"/>
  <c r="AL94" i="330"/>
  <c r="AL110" i="330"/>
  <c r="AL118" i="330"/>
  <c r="AL142" i="330"/>
  <c r="AL158" i="330"/>
  <c r="AL182" i="330"/>
  <c r="AL214" i="330"/>
  <c r="AL230" i="330"/>
  <c r="AL8" i="330"/>
  <c r="AL24" i="330"/>
  <c r="AL48" i="330"/>
  <c r="AL12" i="330"/>
  <c r="AL6" i="330"/>
  <c r="AL89" i="330"/>
  <c r="AL69" i="330"/>
  <c r="AL77" i="330"/>
  <c r="AL85" i="330"/>
  <c r="AL109" i="330"/>
  <c r="AL117" i="330"/>
  <c r="AL133" i="330"/>
  <c r="AL141" i="330"/>
  <c r="AL157" i="330"/>
  <c r="AL165" i="330"/>
  <c r="AL173" i="330"/>
  <c r="AL153" i="330"/>
  <c r="AL161" i="330"/>
  <c r="AL169" i="330"/>
  <c r="AL138" i="330"/>
  <c r="AL154" i="330"/>
  <c r="AL162" i="330"/>
  <c r="AL170" i="330"/>
  <c r="AL218" i="330"/>
  <c r="AL192" i="330"/>
  <c r="AL219" i="330"/>
  <c r="AL31" i="330"/>
  <c r="AL47" i="330"/>
  <c r="AL55" i="330"/>
  <c r="AL151" i="330"/>
  <c r="AL167" i="330"/>
  <c r="AL175" i="330"/>
  <c r="AL183" i="330"/>
  <c r="AL207" i="330"/>
  <c r="AL231" i="330"/>
  <c r="AL211" i="330"/>
  <c r="AL203" i="330"/>
  <c r="AL187" i="330"/>
  <c r="AL171" i="330"/>
  <c r="AL91" i="330"/>
  <c r="AL83" i="330"/>
  <c r="AL152" i="330"/>
  <c r="AL232" i="330"/>
  <c r="AL7" i="330"/>
  <c r="AL27" i="330"/>
  <c r="AL59" i="330"/>
  <c r="AL11" i="330"/>
  <c r="AL9" i="330"/>
  <c r="AL41" i="330"/>
  <c r="AL33" i="330"/>
  <c r="AL193" i="330"/>
  <c r="AL225" i="330"/>
  <c r="AL163" i="330"/>
  <c r="AL194" i="330"/>
  <c r="AL186" i="330"/>
  <c r="AL63" i="330"/>
  <c r="AL44" i="330"/>
  <c r="AL222" i="330"/>
  <c r="AL28" i="330"/>
  <c r="AL60" i="330"/>
  <c r="AL201" i="330"/>
  <c r="AG21" i="331" a="1"/>
  <c r="AG21" i="331" s="1"/>
  <c r="AM26" i="331"/>
  <c r="AQ26" i="331"/>
  <c r="AM30" i="331"/>
  <c r="AQ30" i="331"/>
  <c r="AF33" i="331" a="1"/>
  <c r="AF33" i="331" s="1"/>
  <c r="AK33" i="331" s="1"/>
  <c r="AF47" i="331" a="1"/>
  <c r="AF47" i="331" s="1"/>
  <c r="AQ62" i="331"/>
  <c r="AM62" i="331"/>
  <c r="AQ71" i="331"/>
  <c r="AM71" i="331"/>
  <c r="AQ86" i="331"/>
  <c r="AM86" i="331"/>
  <c r="AQ87" i="331"/>
  <c r="AM87" i="331"/>
  <c r="AM50" i="331"/>
  <c r="AQ50" i="331"/>
  <c r="AG55" i="331" a="1"/>
  <c r="AG55" i="331" s="1"/>
  <c r="AF55" i="331" a="1"/>
  <c r="AF55" i="331" s="1"/>
  <c r="AQ111" i="331"/>
  <c r="AM111" i="331"/>
  <c r="G111" i="331" a="1"/>
  <c r="G111" i="331" s="1"/>
  <c r="G18" i="331" a="1"/>
  <c r="G18" i="331" s="1"/>
  <c r="AM18" i="331"/>
  <c r="AF35" i="331" a="1"/>
  <c r="AF35" i="331" s="1"/>
  <c r="AK35" i="331" s="1"/>
  <c r="AF49" i="331" a="1"/>
  <c r="AF49" i="331" s="1"/>
  <c r="AK49" i="331" s="1"/>
  <c r="G87" i="331" a="1"/>
  <c r="G87" i="331" s="1"/>
  <c r="AQ95" i="331"/>
  <c r="AM95" i="331"/>
  <c r="AM46" i="331"/>
  <c r="AQ46" i="331"/>
  <c r="G95" i="331" a="1"/>
  <c r="G95" i="331" s="1"/>
  <c r="AQ94" i="331"/>
  <c r="AM94" i="331"/>
  <c r="AM42" i="331"/>
  <c r="AQ42" i="331"/>
  <c r="AM54" i="331"/>
  <c r="G54" i="331" a="1"/>
  <c r="G54" i="331" s="1"/>
  <c r="AQ54" i="331"/>
  <c r="G62" i="331" a="1"/>
  <c r="G62" i="331" s="1"/>
  <c r="AG69" i="331" a="1"/>
  <c r="AG69" i="331" s="1"/>
  <c r="AF69" i="331" a="1"/>
  <c r="AF69" i="331" s="1"/>
  <c r="AG70" i="331" a="1"/>
  <c r="AG70" i="331" s="1"/>
  <c r="AF70" i="331" a="1"/>
  <c r="AF70" i="331" s="1"/>
  <c r="AG77" i="331" a="1"/>
  <c r="AG77" i="331" s="1"/>
  <c r="AF77" i="331" a="1"/>
  <c r="AF77" i="331" s="1"/>
  <c r="AG78" i="331" a="1"/>
  <c r="AG78" i="331" s="1"/>
  <c r="AF78" i="331" a="1"/>
  <c r="AF78" i="331" s="1"/>
  <c r="G86" i="331" a="1"/>
  <c r="G86" i="331" s="1"/>
  <c r="AQ63" i="331"/>
  <c r="AM63" i="331"/>
  <c r="G14" i="331" a="1"/>
  <c r="G14" i="331" s="1"/>
  <c r="AM14" i="331"/>
  <c r="AF16" i="331" a="1"/>
  <c r="AF16" i="331" s="1"/>
  <c r="AK16" i="331" s="1"/>
  <c r="AM38" i="331"/>
  <c r="AQ38" i="331"/>
  <c r="AF51" i="331" a="1"/>
  <c r="AF51" i="331" s="1"/>
  <c r="AK51" i="331" s="1"/>
  <c r="AG61" i="331" a="1"/>
  <c r="AG61" i="331" s="1"/>
  <c r="AF61" i="331" a="1"/>
  <c r="AF61" i="331" s="1"/>
  <c r="AG62" i="331" a="1"/>
  <c r="AG62" i="331" s="1"/>
  <c r="AF62" i="331" a="1"/>
  <c r="AF62" i="331" s="1"/>
  <c r="AG85" i="331" a="1"/>
  <c r="AG85" i="331" s="1"/>
  <c r="AF85" i="331" a="1"/>
  <c r="AF85" i="331" s="1"/>
  <c r="AG86" i="331" a="1"/>
  <c r="AG86" i="331" s="1"/>
  <c r="AF86" i="331" a="1"/>
  <c r="AF86" i="331" s="1"/>
  <c r="G94" i="331" a="1"/>
  <c r="G94" i="331" s="1"/>
  <c r="AG24" i="331" a="1"/>
  <c r="AG24" i="331" s="1"/>
  <c r="AM34" i="331"/>
  <c r="AQ34" i="331"/>
  <c r="AF37" i="331" a="1"/>
  <c r="AF37" i="331" s="1"/>
  <c r="AK37" i="331" s="1"/>
  <c r="AQ70" i="331"/>
  <c r="AM70" i="331"/>
  <c r="AQ78" i="331"/>
  <c r="AM78" i="331"/>
  <c r="AQ79" i="331"/>
  <c r="AM79" i="331"/>
  <c r="AG93" i="331" a="1"/>
  <c r="AG93" i="331" s="1"/>
  <c r="AF93" i="331" a="1"/>
  <c r="AF93" i="331" s="1"/>
  <c r="AG94" i="331" a="1"/>
  <c r="AG94" i="331" s="1"/>
  <c r="AF94" i="331" a="1"/>
  <c r="AF94" i="331" s="1"/>
  <c r="AG101" i="331" a="1"/>
  <c r="AG101" i="331" s="1"/>
  <c r="AF101" i="331" a="1"/>
  <c r="AF101" i="331" s="1"/>
  <c r="AF104" i="331" a="1"/>
  <c r="AF104" i="331" s="1"/>
  <c r="AQ147" i="331"/>
  <c r="AM147" i="331"/>
  <c r="AF125" i="331" a="1"/>
  <c r="AF125" i="331" s="1"/>
  <c r="AG125" i="331" a="1"/>
  <c r="AG125" i="331" s="1"/>
  <c r="G72" i="331" a="1"/>
  <c r="G72" i="331" s="1"/>
  <c r="G80" i="331" a="1"/>
  <c r="G80" i="331" s="1"/>
  <c r="G88" i="331" a="1"/>
  <c r="G88" i="331" s="1"/>
  <c r="G96" i="331" a="1"/>
  <c r="G96" i="331" s="1"/>
  <c r="AQ104" i="331"/>
  <c r="AQ107" i="331"/>
  <c r="AM107" i="331"/>
  <c r="G112" i="331" a="1"/>
  <c r="G112" i="331" s="1"/>
  <c r="AQ112" i="331"/>
  <c r="AF116" i="331" a="1"/>
  <c r="AF116" i="331" s="1"/>
  <c r="AQ119" i="331"/>
  <c r="AM119" i="331"/>
  <c r="AQ130" i="331"/>
  <c r="AM130" i="331"/>
  <c r="G130" i="331" a="1"/>
  <c r="G130" i="331" s="1"/>
  <c r="AK130" i="331" s="1"/>
  <c r="AQ131" i="331"/>
  <c r="AM131" i="331"/>
  <c r="AQ138" i="331"/>
  <c r="AM138" i="331"/>
  <c r="G138" i="331" a="1"/>
  <c r="G138" i="331" s="1"/>
  <c r="AQ139" i="331"/>
  <c r="AM139" i="331"/>
  <c r="AM59" i="331"/>
  <c r="AM67" i="331"/>
  <c r="AQ103" i="331"/>
  <c r="AM103" i="331"/>
  <c r="AQ118" i="331"/>
  <c r="G120" i="331" a="1"/>
  <c r="G120" i="331" s="1"/>
  <c r="AQ120" i="331"/>
  <c r="AQ151" i="331"/>
  <c r="AM151" i="331"/>
  <c r="AQ33" i="331"/>
  <c r="AQ37" i="331"/>
  <c r="AQ41" i="331"/>
  <c r="AQ45" i="331"/>
  <c r="AQ49" i="331"/>
  <c r="AQ53" i="331"/>
  <c r="AQ57" i="331"/>
  <c r="AM64" i="331"/>
  <c r="AM72" i="331"/>
  <c r="AM80" i="331"/>
  <c r="AM88" i="331"/>
  <c r="AM96" i="331"/>
  <c r="G103" i="331" a="1"/>
  <c r="G103" i="331" s="1"/>
  <c r="G119" i="331" a="1"/>
  <c r="G119" i="331" s="1"/>
  <c r="AM120" i="331"/>
  <c r="AF112" i="331" a="1"/>
  <c r="AF112" i="331" s="1"/>
  <c r="AQ126" i="331"/>
  <c r="AM126" i="331"/>
  <c r="G126" i="331" a="1"/>
  <c r="G126" i="331" s="1"/>
  <c r="AQ143" i="331"/>
  <c r="AM143" i="331"/>
  <c r="AG107" i="331" a="1"/>
  <c r="AG107" i="331" s="1"/>
  <c r="AK107" i="331" s="1"/>
  <c r="AM110" i="331"/>
  <c r="AQ127" i="331"/>
  <c r="AM127" i="331"/>
  <c r="AQ134" i="331"/>
  <c r="AM134" i="331"/>
  <c r="G134" i="331" a="1"/>
  <c r="G134" i="331" s="1"/>
  <c r="AQ135" i="331"/>
  <c r="AM135" i="331"/>
  <c r="G151" i="331" a="1"/>
  <c r="G151" i="331" s="1"/>
  <c r="AG103" i="331" a="1"/>
  <c r="AG103" i="331" s="1"/>
  <c r="AG167" i="331" a="1"/>
  <c r="AG167" i="331" s="1"/>
  <c r="AF167" i="331" a="1"/>
  <c r="AF167" i="331" s="1"/>
  <c r="AQ230" i="331"/>
  <c r="AM230" i="331"/>
  <c r="G230" i="331" a="1"/>
  <c r="G230" i="331" s="1"/>
  <c r="G162" i="331" a="1"/>
  <c r="G162" i="331" s="1"/>
  <c r="AG168" i="331" a="1"/>
  <c r="AG168" i="331" s="1"/>
  <c r="AF168" i="331" a="1"/>
  <c r="AF168" i="331" s="1"/>
  <c r="AG201" i="331" a="1"/>
  <c r="AG201" i="331" s="1"/>
  <c r="AF201" i="331" a="1"/>
  <c r="AF201" i="331" s="1"/>
  <c r="AQ210" i="331"/>
  <c r="AM210" i="331"/>
  <c r="G210" i="331" a="1"/>
  <c r="G210" i="331" s="1"/>
  <c r="AK210" i="331" s="1"/>
  <c r="AQ182" i="331"/>
  <c r="AM182" i="331"/>
  <c r="G182" i="331" a="1"/>
  <c r="G182" i="331" s="1"/>
  <c r="G142" i="331" a="1"/>
  <c r="G142" i="331" s="1"/>
  <c r="AM142" i="331"/>
  <c r="G146" i="331" a="1"/>
  <c r="G146" i="331" s="1"/>
  <c r="AM146" i="331"/>
  <c r="G150" i="331" a="1"/>
  <c r="G150" i="331" s="1"/>
  <c r="AM150" i="331"/>
  <c r="G154" i="331" a="1"/>
  <c r="G154" i="331" s="1"/>
  <c r="AM154" i="331"/>
  <c r="AG158" i="331" a="1"/>
  <c r="AG158" i="331" s="1"/>
  <c r="AQ166" i="331"/>
  <c r="AM166" i="331"/>
  <c r="G166" i="331" a="1"/>
  <c r="G166" i="331" s="1"/>
  <c r="AG173" i="331" a="1"/>
  <c r="AG173" i="331" s="1"/>
  <c r="AK181" i="331"/>
  <c r="AG226" i="331" a="1"/>
  <c r="AG226" i="331" s="1"/>
  <c r="AF226" i="331" a="1"/>
  <c r="AF226" i="331" s="1"/>
  <c r="AG156" i="331" a="1"/>
  <c r="AG156" i="331" s="1"/>
  <c r="AG206" i="331" a="1"/>
  <c r="AG206" i="331" s="1"/>
  <c r="AF206" i="331" a="1"/>
  <c r="AF206" i="331" s="1"/>
  <c r="AG231" i="331" a="1"/>
  <c r="AG231" i="331" s="1"/>
  <c r="AF231" i="331" a="1"/>
  <c r="AF231" i="331" s="1"/>
  <c r="AG159" i="331" a="1"/>
  <c r="AG159" i="331" s="1"/>
  <c r="AG211" i="331" a="1"/>
  <c r="AG211" i="331" s="1"/>
  <c r="AF211" i="331" a="1"/>
  <c r="AF211" i="331" s="1"/>
  <c r="AG236" i="331" a="1"/>
  <c r="AG236" i="331" s="1"/>
  <c r="AF236" i="331" a="1"/>
  <c r="AF236" i="331" s="1"/>
  <c r="AG216" i="331" a="1"/>
  <c r="AG216" i="331" s="1"/>
  <c r="AF216" i="331" a="1"/>
  <c r="AF216" i="331" s="1"/>
  <c r="AG188" i="331" a="1"/>
  <c r="AG188" i="331" s="1"/>
  <c r="AF188" i="331" a="1"/>
  <c r="AF188" i="331" s="1"/>
  <c r="AF217" i="331" a="1"/>
  <c r="AF217" i="331" s="1"/>
  <c r="AF222" i="331" a="1"/>
  <c r="AF222" i="331" s="1"/>
  <c r="AF237" i="331" a="1"/>
  <c r="AF237" i="331" s="1"/>
  <c r="AF187" i="331" a="1"/>
  <c r="AF187" i="331" s="1"/>
  <c r="AK187" i="331" s="1"/>
  <c r="G190" i="331" a="1"/>
  <c r="G190" i="331" s="1"/>
  <c r="AK190" i="331" s="1"/>
  <c r="AM190" i="331"/>
  <c r="AF215" i="331" a="1"/>
  <c r="AF215" i="331" s="1"/>
  <c r="G218" i="331" a="1"/>
  <c r="G218" i="331" s="1"/>
  <c r="AM218" i="331"/>
  <c r="AF235" i="331" a="1"/>
  <c r="AF235" i="331" s="1"/>
  <c r="AK235" i="331" s="1"/>
  <c r="AF175" i="331" a="1"/>
  <c r="AF175" i="331" s="1"/>
  <c r="G206" i="331" a="1"/>
  <c r="G206" i="331" s="1"/>
  <c r="AM206" i="331"/>
  <c r="G226" i="331" a="1"/>
  <c r="G226" i="331" s="1"/>
  <c r="AM226" i="331"/>
  <c r="AG238" i="331" a="1"/>
  <c r="AG238" i="331" s="1"/>
  <c r="AK238" i="331" s="1"/>
  <c r="AG239" i="331" a="1"/>
  <c r="AG239" i="331" s="1"/>
  <c r="AF239" i="331" a="1"/>
  <c r="AF239" i="331" s="1"/>
  <c r="AF193" i="331" a="1"/>
  <c r="AF193" i="331" s="1"/>
  <c r="AF198" i="331" a="1"/>
  <c r="AF198" i="331" s="1"/>
  <c r="AF221" i="331" a="1"/>
  <c r="AF221" i="331" s="1"/>
  <c r="G186" i="331" a="1"/>
  <c r="G186" i="331" s="1"/>
  <c r="AM186" i="331"/>
  <c r="AF196" i="331" a="1"/>
  <c r="AF196" i="331" s="1"/>
  <c r="AF204" i="331" a="1"/>
  <c r="AF204" i="331" s="1"/>
  <c r="AK204" i="331" s="1"/>
  <c r="G214" i="331" a="1"/>
  <c r="G214" i="331" s="1"/>
  <c r="AK214" i="331" s="1"/>
  <c r="AM214" i="331"/>
  <c r="AF224" i="331" a="1"/>
  <c r="AF224" i="331" s="1"/>
  <c r="G234" i="331" a="1"/>
  <c r="G234" i="331" s="1"/>
  <c r="AM234" i="331"/>
  <c r="AQ238" i="331"/>
  <c r="AM238" i="331"/>
  <c r="AM239" i="331"/>
  <c r="AM240" i="331"/>
  <c r="AL23" i="330"/>
  <c r="AL21" i="330"/>
  <c r="AL62" i="330"/>
  <c r="AL5" i="330"/>
  <c r="AL29" i="330"/>
  <c r="AL64" i="330"/>
  <c r="AL36" i="330"/>
  <c r="AL39" i="330"/>
  <c r="AL40" i="330"/>
  <c r="AL10" i="330"/>
  <c r="AL32" i="330"/>
  <c r="AL50" i="330"/>
  <c r="AL65" i="330"/>
  <c r="AL17" i="330"/>
  <c r="AL19" i="330"/>
  <c r="AL25" i="330"/>
  <c r="AL26" i="330"/>
  <c r="AN26" i="330"/>
  <c r="AL30" i="330"/>
  <c r="AL35" i="330"/>
  <c r="AL43" i="330"/>
  <c r="AL57" i="330"/>
  <c r="AL58" i="330"/>
  <c r="AN58" i="330"/>
  <c r="AL67" i="330"/>
  <c r="AL106" i="330"/>
  <c r="AR8" i="330"/>
  <c r="AR10" i="330"/>
  <c r="AL16" i="330"/>
  <c r="AL18" i="330"/>
  <c r="AN20" i="330"/>
  <c r="AN22" i="330"/>
  <c r="AL34" i="330"/>
  <c r="AN34" i="330"/>
  <c r="AL51" i="330"/>
  <c r="AN66" i="330"/>
  <c r="AN75" i="330"/>
  <c r="AL87" i="330"/>
  <c r="AL90" i="330"/>
  <c r="AL108" i="330"/>
  <c r="AL20" i="330"/>
  <c r="AL22" i="330"/>
  <c r="AL46" i="330"/>
  <c r="AL56" i="330"/>
  <c r="AL75" i="330"/>
  <c r="AR96" i="330"/>
  <c r="AN96" i="330"/>
  <c r="AL42" i="330"/>
  <c r="AN42" i="330"/>
  <c r="AL71" i="330"/>
  <c r="AR72" i="330"/>
  <c r="AN72" i="330"/>
  <c r="AL74" i="330"/>
  <c r="AL79" i="330"/>
  <c r="AR80" i="330"/>
  <c r="AN80" i="330"/>
  <c r="AL82" i="330"/>
  <c r="AL96" i="330"/>
  <c r="AL97" i="330"/>
  <c r="AL122" i="330"/>
  <c r="AL76" i="330"/>
  <c r="AL111" i="330"/>
  <c r="AL114" i="330"/>
  <c r="AL130" i="330"/>
  <c r="AL52" i="330"/>
  <c r="AL86" i="330"/>
  <c r="AR88" i="330"/>
  <c r="AN88" i="330"/>
  <c r="AL95" i="330"/>
  <c r="AL99" i="330"/>
  <c r="AL100" i="330"/>
  <c r="AL129" i="330"/>
  <c r="AR137" i="330"/>
  <c r="AN137" i="330"/>
  <c r="AL137" i="330"/>
  <c r="AL38" i="330"/>
  <c r="AN38" i="330"/>
  <c r="AL70" i="330"/>
  <c r="AL73" i="330"/>
  <c r="AL78" i="330"/>
  <c r="AL81" i="330"/>
  <c r="AL102" i="330"/>
  <c r="AL127" i="330"/>
  <c r="AL135" i="330"/>
  <c r="AR121" i="330"/>
  <c r="AN121" i="330"/>
  <c r="AL124" i="330"/>
  <c r="AR125" i="330"/>
  <c r="AN125" i="330"/>
  <c r="AL140" i="330"/>
  <c r="AL93" i="330"/>
  <c r="AL101" i="330"/>
  <c r="AL121" i="330"/>
  <c r="AR133" i="330"/>
  <c r="AN133" i="330"/>
  <c r="AL136" i="330"/>
  <c r="AL98" i="330"/>
  <c r="AR105" i="330"/>
  <c r="AN105" i="330"/>
  <c r="AL107" i="330"/>
  <c r="AN109" i="330"/>
  <c r="AR113" i="330"/>
  <c r="AN113" i="330"/>
  <c r="AL115" i="330"/>
  <c r="AL125" i="330"/>
  <c r="AL103" i="330"/>
  <c r="AL113" i="330"/>
  <c r="AL119" i="330"/>
  <c r="AL128" i="330"/>
  <c r="AR129" i="330"/>
  <c r="AN129" i="330"/>
  <c r="AL144" i="330"/>
  <c r="AL159" i="330"/>
  <c r="AN76" i="330"/>
  <c r="AN84" i="330"/>
  <c r="AN92" i="330"/>
  <c r="AN100" i="330"/>
  <c r="AL126" i="330"/>
  <c r="AR141" i="330"/>
  <c r="AN141" i="330"/>
  <c r="AL145" i="330"/>
  <c r="AL120" i="330"/>
  <c r="AL132" i="330"/>
  <c r="AL134" i="330"/>
  <c r="AL146" i="330"/>
  <c r="AL147" i="330"/>
  <c r="AN166" i="330"/>
  <c r="AR166" i="330"/>
  <c r="AL166" i="330"/>
  <c r="AL139" i="330"/>
  <c r="AL155" i="330"/>
  <c r="AN156" i="330"/>
  <c r="AR164" i="330"/>
  <c r="AL185" i="330"/>
  <c r="AL195" i="330"/>
  <c r="AL196" i="330"/>
  <c r="AL224" i="330"/>
  <c r="AL227" i="330"/>
  <c r="AL150" i="330"/>
  <c r="AL172" i="330"/>
  <c r="AL202" i="330"/>
  <c r="AL223" i="330"/>
  <c r="AL149" i="330"/>
  <c r="AR149" i="330"/>
  <c r="AL178" i="330"/>
  <c r="AN149" i="330"/>
  <c r="AL174" i="330"/>
  <c r="AL179" i="330"/>
  <c r="AL188" i="330"/>
  <c r="AL209" i="330"/>
  <c r="AL189" i="330"/>
  <c r="AL217" i="330"/>
  <c r="AL234" i="330"/>
  <c r="AN152" i="330"/>
  <c r="AN160" i="330"/>
  <c r="AL181" i="330"/>
  <c r="AL213" i="330"/>
  <c r="AL164" i="330"/>
  <c r="AL199" i="330"/>
  <c r="AL220" i="330"/>
  <c r="AL221" i="330"/>
  <c r="AL233" i="330"/>
  <c r="AL180" i="330"/>
  <c r="AL190" i="330"/>
  <c r="AL197" i="330"/>
  <c r="AL208" i="330"/>
  <c r="AL229" i="330"/>
  <c r="AL205" i="330"/>
  <c r="AL216" i="330"/>
  <c r="AL226" i="330"/>
  <c r="AN240" i="330"/>
  <c r="C423" i="242"/>
  <c r="K279" i="242"/>
  <c r="K287" i="242"/>
  <c r="C411" i="242"/>
  <c r="C457" i="242"/>
  <c r="C475" i="242"/>
  <c r="C408" i="242"/>
  <c r="C421" i="242"/>
  <c r="C467" i="242"/>
  <c r="C436" i="242"/>
  <c r="C433" i="242"/>
  <c r="C427" i="242"/>
  <c r="D155" i="242"/>
  <c r="C155" i="242" s="1"/>
  <c r="D157" i="242"/>
  <c r="D158" i="242" s="1"/>
  <c r="C669" i="242" s="1"/>
  <c r="C395" i="240"/>
  <c r="C453" i="240"/>
  <c r="C416" i="242"/>
  <c r="C441" i="242"/>
  <c r="K490" i="242"/>
  <c r="C449" i="242"/>
  <c r="H524" i="242"/>
  <c r="C406" i="242"/>
  <c r="C418" i="242"/>
  <c r="C472" i="242"/>
  <c r="M487" i="242"/>
  <c r="W524" i="242"/>
  <c r="A270" i="240"/>
  <c r="C270" i="240" s="1"/>
  <c r="K308" i="242"/>
  <c r="C194" i="240"/>
  <c r="C422" i="242"/>
  <c r="C432" i="242"/>
  <c r="C419" i="242"/>
  <c r="C429" i="242"/>
  <c r="C473" i="242"/>
  <c r="R293" i="240"/>
  <c r="C460" i="242"/>
  <c r="AB518" i="242"/>
  <c r="C234" i="240"/>
  <c r="C413" i="242"/>
  <c r="C440" i="242"/>
  <c r="C430" i="242"/>
  <c r="C464" i="242"/>
  <c r="V535" i="242"/>
  <c r="C444" i="242"/>
  <c r="AA537" i="242"/>
  <c r="C414" i="242"/>
  <c r="C445" i="240"/>
  <c r="C424" i="242"/>
  <c r="C468" i="242"/>
  <c r="C448" i="242"/>
  <c r="C465" i="242"/>
  <c r="C243" i="240"/>
  <c r="C435" i="242"/>
  <c r="C452" i="242"/>
  <c r="K559" i="242"/>
  <c r="C382" i="240"/>
  <c r="C459" i="242"/>
  <c r="C254" i="240"/>
  <c r="C397" i="240"/>
  <c r="C405" i="240"/>
  <c r="C470" i="240"/>
  <c r="C255" i="240"/>
  <c r="AB308" i="240"/>
  <c r="C421" i="240"/>
  <c r="C193" i="240"/>
  <c r="T316" i="240"/>
  <c r="C217" i="240"/>
  <c r="C238" i="240"/>
  <c r="O325" i="240"/>
  <c r="C387" i="240"/>
  <c r="C440" i="240"/>
  <c r="C469" i="240"/>
  <c r="C203" i="240"/>
  <c r="C233" i="240"/>
  <c r="C259" i="240"/>
  <c r="C389" i="240"/>
  <c r="C411" i="240"/>
  <c r="D500" i="240"/>
  <c r="C500" i="240" s="1"/>
  <c r="C375" i="242"/>
  <c r="O484" i="242"/>
  <c r="M484" i="242"/>
  <c r="U500" i="242"/>
  <c r="AF496" i="242"/>
  <c r="C407" i="242"/>
  <c r="C164" i="242"/>
  <c r="M276" i="242"/>
  <c r="H287" i="242"/>
  <c r="U508" i="242"/>
  <c r="K506" i="242"/>
  <c r="N506" i="242"/>
  <c r="AA504" i="242"/>
  <c r="N503" i="242"/>
  <c r="H498" i="242"/>
  <c r="N498" i="242"/>
  <c r="M495" i="242"/>
  <c r="N495" i="242"/>
  <c r="M492" i="242"/>
  <c r="T491" i="242"/>
  <c r="AA488" i="242"/>
  <c r="N487" i="242"/>
  <c r="AD487" i="242"/>
  <c r="T483" i="242"/>
  <c r="M479" i="242"/>
  <c r="AC479" i="242"/>
  <c r="AD479" i="242"/>
  <c r="C401" i="242"/>
  <c r="C402" i="242"/>
  <c r="C379" i="242"/>
  <c r="C397" i="242"/>
  <c r="C385" i="242"/>
  <c r="C394" i="242"/>
  <c r="C398" i="242"/>
  <c r="C399" i="242"/>
  <c r="C405" i="242"/>
  <c r="C389" i="242"/>
  <c r="C395" i="242"/>
  <c r="C378" i="242"/>
  <c r="C383" i="242"/>
  <c r="C382" i="242"/>
  <c r="C390" i="242"/>
  <c r="C391" i="242"/>
  <c r="H482" i="242"/>
  <c r="F485" i="242"/>
  <c r="K485" i="242" s="1"/>
  <c r="H490" i="242"/>
  <c r="F501" i="242"/>
  <c r="K501" i="242" s="1"/>
  <c r="C381" i="242"/>
  <c r="C387" i="242"/>
  <c r="F493" i="242"/>
  <c r="K493" i="242" s="1"/>
  <c r="C403" i="242"/>
  <c r="K270" i="242"/>
  <c r="K319" i="242"/>
  <c r="K280" i="242"/>
  <c r="K288" i="242"/>
  <c r="R279" i="242"/>
  <c r="K318" i="242"/>
  <c r="K304" i="242"/>
  <c r="T305" i="242"/>
  <c r="U275" i="242"/>
  <c r="M292" i="242"/>
  <c r="Y312" i="242"/>
  <c r="Y280" i="242"/>
  <c r="AA277" i="242"/>
  <c r="AA293" i="242"/>
  <c r="P300" i="242"/>
  <c r="K278" i="242"/>
  <c r="K302" i="242"/>
  <c r="C163" i="242"/>
  <c r="K309" i="242"/>
  <c r="M275" i="242"/>
  <c r="K284" i="242"/>
  <c r="H284" i="242"/>
  <c r="R297" i="242"/>
  <c r="P297" i="242"/>
  <c r="N297" i="242"/>
  <c r="M297" i="242"/>
  <c r="O297" i="242"/>
  <c r="P269" i="242"/>
  <c r="M269" i="242"/>
  <c r="O269" i="242"/>
  <c r="N269" i="242"/>
  <c r="R269" i="242"/>
  <c r="AD271" i="242"/>
  <c r="AC271" i="242"/>
  <c r="AB271" i="242"/>
  <c r="AA271" i="242"/>
  <c r="AF271" i="242"/>
  <c r="H277" i="242"/>
  <c r="K277" i="242"/>
  <c r="AC279" i="242"/>
  <c r="AB279" i="242"/>
  <c r="AA279" i="242"/>
  <c r="AF279" i="242"/>
  <c r="AD279" i="242"/>
  <c r="H285" i="242"/>
  <c r="K285" i="242"/>
  <c r="H293" i="242"/>
  <c r="K293" i="242"/>
  <c r="Y302" i="242"/>
  <c r="W302" i="242"/>
  <c r="U302" i="242"/>
  <c r="T302" i="242"/>
  <c r="V302" i="242"/>
  <c r="H317" i="242"/>
  <c r="K317" i="242"/>
  <c r="H269" i="242"/>
  <c r="K269" i="242"/>
  <c r="K316" i="242"/>
  <c r="H316" i="242"/>
  <c r="AB270" i="242"/>
  <c r="AA270" i="242"/>
  <c r="AF270" i="242"/>
  <c r="AC270" i="242"/>
  <c r="AD270" i="242"/>
  <c r="K292" i="242"/>
  <c r="H292" i="242"/>
  <c r="AF272" i="242"/>
  <c r="AD272" i="242"/>
  <c r="AC272" i="242"/>
  <c r="AA272" i="242"/>
  <c r="AB272" i="242"/>
  <c r="V282" i="242"/>
  <c r="U282" i="242"/>
  <c r="T282" i="242"/>
  <c r="Y282" i="242"/>
  <c r="W282" i="242"/>
  <c r="P304" i="242"/>
  <c r="O304" i="242"/>
  <c r="N304" i="242"/>
  <c r="M304" i="242"/>
  <c r="R304" i="242"/>
  <c r="Y309" i="242"/>
  <c r="U309" i="242"/>
  <c r="V309" i="242"/>
  <c r="T309" i="242"/>
  <c r="W309" i="242"/>
  <c r="Y326" i="242"/>
  <c r="W326" i="242"/>
  <c r="V326" i="242"/>
  <c r="T326" i="242"/>
  <c r="U326" i="242"/>
  <c r="K358" i="242"/>
  <c r="H358" i="242"/>
  <c r="P296" i="242"/>
  <c r="O296" i="242"/>
  <c r="N296" i="242"/>
  <c r="M296" i="242"/>
  <c r="R296" i="242"/>
  <c r="Y269" i="242"/>
  <c r="W269" i="242"/>
  <c r="V269" i="242"/>
  <c r="U269" i="242"/>
  <c r="T269" i="242"/>
  <c r="O277" i="242"/>
  <c r="N277" i="242"/>
  <c r="M277" i="242"/>
  <c r="R277" i="242"/>
  <c r="P277" i="242"/>
  <c r="R305" i="242"/>
  <c r="P305" i="242"/>
  <c r="N305" i="242"/>
  <c r="M305" i="242"/>
  <c r="O305" i="242"/>
  <c r="V321" i="242"/>
  <c r="U321" i="242"/>
  <c r="T321" i="242"/>
  <c r="Y321" i="242"/>
  <c r="W321" i="242"/>
  <c r="Y367" i="242"/>
  <c r="V367" i="242"/>
  <c r="W367" i="242"/>
  <c r="T367" i="242"/>
  <c r="U367" i="242"/>
  <c r="N273" i="242"/>
  <c r="R273" i="242"/>
  <c r="M273" i="242"/>
  <c r="O273" i="242"/>
  <c r="P273" i="242"/>
  <c r="P270" i="242"/>
  <c r="R270" i="242"/>
  <c r="O270" i="242"/>
  <c r="M270" i="242"/>
  <c r="N270" i="242"/>
  <c r="AD274" i="242"/>
  <c r="AC274" i="242"/>
  <c r="AB274" i="242"/>
  <c r="AF274" i="242"/>
  <c r="AA274" i="242"/>
  <c r="AD282" i="242"/>
  <c r="AC282" i="242"/>
  <c r="AB282" i="242"/>
  <c r="AF282" i="242"/>
  <c r="AA282" i="242"/>
  <c r="AD290" i="242"/>
  <c r="AC290" i="242"/>
  <c r="AB290" i="242"/>
  <c r="AA290" i="242"/>
  <c r="AF290" i="242"/>
  <c r="U310" i="242"/>
  <c r="T310" i="242"/>
  <c r="Y310" i="242"/>
  <c r="W310" i="242"/>
  <c r="V310" i="242"/>
  <c r="P311" i="242"/>
  <c r="O311" i="242"/>
  <c r="R311" i="242"/>
  <c r="N311" i="242"/>
  <c r="M311" i="242"/>
  <c r="W301" i="242"/>
  <c r="V301" i="242"/>
  <c r="U301" i="242"/>
  <c r="T301" i="242"/>
  <c r="Y301" i="242"/>
  <c r="K333" i="242"/>
  <c r="H333" i="242"/>
  <c r="O271" i="242"/>
  <c r="N271" i="242"/>
  <c r="M271" i="242"/>
  <c r="R271" i="242"/>
  <c r="P271" i="242"/>
  <c r="K273" i="242"/>
  <c r="AF275" i="242"/>
  <c r="AB275" i="242"/>
  <c r="AA275" i="242"/>
  <c r="AD275" i="242"/>
  <c r="AC275" i="242"/>
  <c r="AF283" i="242"/>
  <c r="AD283" i="242"/>
  <c r="AB283" i="242"/>
  <c r="AA283" i="242"/>
  <c r="AC283" i="242"/>
  <c r="W285" i="242"/>
  <c r="V285" i="242"/>
  <c r="U285" i="242"/>
  <c r="T285" i="242"/>
  <c r="Y285" i="242"/>
  <c r="AF291" i="242"/>
  <c r="AD291" i="242"/>
  <c r="AB291" i="242"/>
  <c r="AA291" i="242"/>
  <c r="AC291" i="242"/>
  <c r="W293" i="242"/>
  <c r="V293" i="242"/>
  <c r="U293" i="242"/>
  <c r="T293" i="242"/>
  <c r="Y293" i="242"/>
  <c r="AD298" i="242"/>
  <c r="AC298" i="242"/>
  <c r="AB298" i="242"/>
  <c r="AA298" i="242"/>
  <c r="AF298" i="242"/>
  <c r="C165" i="242"/>
  <c r="B166" i="242"/>
  <c r="B167" i="242" s="1"/>
  <c r="B168" i="242" s="1"/>
  <c r="B169" i="242" s="1"/>
  <c r="B170" i="242" s="1"/>
  <c r="B171" i="242" s="1"/>
  <c r="R281" i="242"/>
  <c r="N281" i="242"/>
  <c r="M281" i="242"/>
  <c r="P281" i="242"/>
  <c r="O281" i="242"/>
  <c r="R289" i="242"/>
  <c r="P289" i="242"/>
  <c r="N289" i="242"/>
  <c r="M289" i="242"/>
  <c r="O289" i="242"/>
  <c r="T270" i="242"/>
  <c r="Y270" i="242"/>
  <c r="W270" i="242"/>
  <c r="U270" i="242"/>
  <c r="V270" i="242"/>
  <c r="R272" i="242"/>
  <c r="P272" i="242"/>
  <c r="O272" i="242"/>
  <c r="N272" i="242"/>
  <c r="M272" i="242"/>
  <c r="P280" i="242"/>
  <c r="O280" i="242"/>
  <c r="N280" i="242"/>
  <c r="R280" i="242"/>
  <c r="M280" i="242"/>
  <c r="Y286" i="242"/>
  <c r="W286" i="242"/>
  <c r="U286" i="242"/>
  <c r="T286" i="242"/>
  <c r="V286" i="242"/>
  <c r="AF299" i="242"/>
  <c r="AD299" i="242"/>
  <c r="AB299" i="242"/>
  <c r="AA299" i="242"/>
  <c r="AC299" i="242"/>
  <c r="K271" i="242"/>
  <c r="D156" i="242"/>
  <c r="C156" i="242" s="1"/>
  <c r="AA273" i="242"/>
  <c r="AD273" i="242"/>
  <c r="AC273" i="242"/>
  <c r="H275" i="242"/>
  <c r="K275" i="242"/>
  <c r="U279" i="242"/>
  <c r="T279" i="242"/>
  <c r="W279" i="242"/>
  <c r="AA281" i="242"/>
  <c r="AD281" i="242"/>
  <c r="AC281" i="242"/>
  <c r="H283" i="242"/>
  <c r="K283" i="242"/>
  <c r="O285" i="242"/>
  <c r="N285" i="242"/>
  <c r="M285" i="242"/>
  <c r="R285" i="242"/>
  <c r="U287" i="242"/>
  <c r="T287" i="242"/>
  <c r="W287" i="242"/>
  <c r="AA289" i="242"/>
  <c r="AF289" i="242"/>
  <c r="AD289" i="242"/>
  <c r="AC289" i="242"/>
  <c r="H291" i="242"/>
  <c r="K291" i="242"/>
  <c r="O293" i="242"/>
  <c r="N293" i="242"/>
  <c r="M293" i="242"/>
  <c r="R293" i="242"/>
  <c r="U295" i="242"/>
  <c r="T295" i="242"/>
  <c r="W295" i="242"/>
  <c r="AA297" i="242"/>
  <c r="AF297" i="242"/>
  <c r="AD297" i="242"/>
  <c r="AC297" i="242"/>
  <c r="H299" i="242"/>
  <c r="K299" i="242"/>
  <c r="O301" i="242"/>
  <c r="N301" i="242"/>
  <c r="M301" i="242"/>
  <c r="R301" i="242"/>
  <c r="U303" i="242"/>
  <c r="T303" i="242"/>
  <c r="W303" i="242"/>
  <c r="AA305" i="242"/>
  <c r="AF305" i="242"/>
  <c r="AD305" i="242"/>
  <c r="AC305" i="242"/>
  <c r="K307" i="242"/>
  <c r="H307" i="242"/>
  <c r="R309" i="242"/>
  <c r="M309" i="242"/>
  <c r="P309" i="242"/>
  <c r="O309" i="242"/>
  <c r="N309" i="242"/>
  <c r="W311" i="242"/>
  <c r="V311" i="242"/>
  <c r="U311" i="242"/>
  <c r="T311" i="242"/>
  <c r="AD313" i="242"/>
  <c r="AC313" i="242"/>
  <c r="AB313" i="242"/>
  <c r="AA313" i="242"/>
  <c r="AF313" i="242"/>
  <c r="K315" i="242"/>
  <c r="H315" i="242"/>
  <c r="R317" i="242"/>
  <c r="M317" i="242"/>
  <c r="P317" i="242"/>
  <c r="O317" i="242"/>
  <c r="N317" i="242"/>
  <c r="W319" i="242"/>
  <c r="V319" i="242"/>
  <c r="Y319" i="242"/>
  <c r="U319" i="242"/>
  <c r="T319" i="242"/>
  <c r="AD321" i="242"/>
  <c r="AC321" i="242"/>
  <c r="AB321" i="242"/>
  <c r="AF321" i="242"/>
  <c r="AA321" i="242"/>
  <c r="K323" i="242"/>
  <c r="H323" i="242"/>
  <c r="N325" i="242"/>
  <c r="M325" i="242"/>
  <c r="R325" i="242"/>
  <c r="P325" i="242"/>
  <c r="T327" i="242"/>
  <c r="Y327" i="242"/>
  <c r="W327" i="242"/>
  <c r="V327" i="242"/>
  <c r="U327" i="242"/>
  <c r="AF329" i="242"/>
  <c r="AC329" i="242"/>
  <c r="AD329" i="242"/>
  <c r="AB329" i="242"/>
  <c r="AA329" i="242"/>
  <c r="K331" i="242"/>
  <c r="H331" i="242"/>
  <c r="N333" i="242"/>
  <c r="M333" i="242"/>
  <c r="O333" i="242"/>
  <c r="R333" i="242"/>
  <c r="P333" i="242"/>
  <c r="T335" i="242"/>
  <c r="Y335" i="242"/>
  <c r="W335" i="242"/>
  <c r="U335" i="242"/>
  <c r="AF337" i="242"/>
  <c r="AC337" i="242"/>
  <c r="AD337" i="242"/>
  <c r="AA337" i="242"/>
  <c r="AB337" i="242"/>
  <c r="K339" i="242"/>
  <c r="H339" i="242"/>
  <c r="N341" i="242"/>
  <c r="M341" i="242"/>
  <c r="P341" i="242"/>
  <c r="O341" i="242"/>
  <c r="T343" i="242"/>
  <c r="Y343" i="242"/>
  <c r="W343" i="242"/>
  <c r="V343" i="242"/>
  <c r="U343" i="242"/>
  <c r="AF345" i="242"/>
  <c r="AC345" i="242"/>
  <c r="AB345" i="242"/>
  <c r="AA345" i="242"/>
  <c r="AD345" i="242"/>
  <c r="K347" i="242"/>
  <c r="H347" i="242"/>
  <c r="N349" i="242"/>
  <c r="M349" i="242"/>
  <c r="R349" i="242"/>
  <c r="P349" i="242"/>
  <c r="T351" i="242"/>
  <c r="Y351" i="242"/>
  <c r="W351" i="242"/>
  <c r="V351" i="242"/>
  <c r="U351" i="242"/>
  <c r="AF353" i="242"/>
  <c r="AD353" i="242"/>
  <c r="AC353" i="242"/>
  <c r="AA353" i="242"/>
  <c r="AB353" i="242"/>
  <c r="K355" i="242"/>
  <c r="H355" i="242"/>
  <c r="R357" i="242"/>
  <c r="P357" i="242"/>
  <c r="N357" i="242"/>
  <c r="O357" i="242"/>
  <c r="M357" i="242"/>
  <c r="Y359" i="242"/>
  <c r="W359" i="242"/>
  <c r="V359" i="242"/>
  <c r="T359" i="242"/>
  <c r="U359" i="242"/>
  <c r="AF361" i="242"/>
  <c r="AD361" i="242"/>
  <c r="AC361" i="242"/>
  <c r="AB361" i="242"/>
  <c r="AA361" i="242"/>
  <c r="K363" i="242"/>
  <c r="H363" i="242"/>
  <c r="R365" i="242"/>
  <c r="P365" i="242"/>
  <c r="O365" i="242"/>
  <c r="M365" i="242"/>
  <c r="N365" i="242"/>
  <c r="AF369" i="242"/>
  <c r="AD369" i="242"/>
  <c r="AB369" i="242"/>
  <c r="AC369" i="242"/>
  <c r="AA369" i="242"/>
  <c r="AA269" i="242"/>
  <c r="H271" i="242"/>
  <c r="Y271" i="242"/>
  <c r="T272" i="242"/>
  <c r="N275" i="242"/>
  <c r="F276" i="242"/>
  <c r="N278" i="242"/>
  <c r="T280" i="242"/>
  <c r="AF281" i="242"/>
  <c r="AA285" i="242"/>
  <c r="M291" i="242"/>
  <c r="Y295" i="242"/>
  <c r="F300" i="242"/>
  <c r="K301" i="242"/>
  <c r="T304" i="242"/>
  <c r="N274" i="242"/>
  <c r="M274" i="242"/>
  <c r="P274" i="242"/>
  <c r="T276" i="242"/>
  <c r="W276" i="242"/>
  <c r="V276" i="242"/>
  <c r="AF278" i="242"/>
  <c r="AC278" i="242"/>
  <c r="AB278" i="242"/>
  <c r="N282" i="242"/>
  <c r="M282" i="242"/>
  <c r="P282" i="242"/>
  <c r="T284" i="242"/>
  <c r="Y284" i="242"/>
  <c r="W284" i="242"/>
  <c r="V284" i="242"/>
  <c r="AF286" i="242"/>
  <c r="AC286" i="242"/>
  <c r="AB286" i="242"/>
  <c r="N290" i="242"/>
  <c r="M290" i="242"/>
  <c r="P290" i="242"/>
  <c r="T292" i="242"/>
  <c r="Y292" i="242"/>
  <c r="W292" i="242"/>
  <c r="V292" i="242"/>
  <c r="AF294" i="242"/>
  <c r="AC294" i="242"/>
  <c r="AB294" i="242"/>
  <c r="N298" i="242"/>
  <c r="M298" i="242"/>
  <c r="P298" i="242"/>
  <c r="T300" i="242"/>
  <c r="Y300" i="242"/>
  <c r="W300" i="242"/>
  <c r="V300" i="242"/>
  <c r="AF302" i="242"/>
  <c r="AC302" i="242"/>
  <c r="AB302" i="242"/>
  <c r="O306" i="242"/>
  <c r="N306" i="242"/>
  <c r="M306" i="242"/>
  <c r="R306" i="242"/>
  <c r="W308" i="242"/>
  <c r="V308" i="242"/>
  <c r="T308" i="242"/>
  <c r="Y308" i="242"/>
  <c r="AC310" i="242"/>
  <c r="AB310" i="242"/>
  <c r="AF310" i="242"/>
  <c r="AD310" i="242"/>
  <c r="P314" i="242"/>
  <c r="M314" i="242"/>
  <c r="R314" i="242"/>
  <c r="O314" i="242"/>
  <c r="W316" i="242"/>
  <c r="V316" i="242"/>
  <c r="U316" i="242"/>
  <c r="AC318" i="242"/>
  <c r="AB318" i="242"/>
  <c r="AF318" i="242"/>
  <c r="AD318" i="242"/>
  <c r="K320" i="242"/>
  <c r="H320" i="242"/>
  <c r="P322" i="242"/>
  <c r="O322" i="242"/>
  <c r="R322" i="242"/>
  <c r="N322" i="242"/>
  <c r="Y324" i="242"/>
  <c r="V324" i="242"/>
  <c r="T324" i="242"/>
  <c r="W324" i="242"/>
  <c r="AF326" i="242"/>
  <c r="AD326" i="242"/>
  <c r="AB326" i="242"/>
  <c r="AC326" i="242"/>
  <c r="AA326" i="242"/>
  <c r="H328" i="242"/>
  <c r="K328" i="242"/>
  <c r="M330" i="242"/>
  <c r="R330" i="242"/>
  <c r="P330" i="242"/>
  <c r="O330" i="242"/>
  <c r="N330" i="242"/>
  <c r="Y332" i="242"/>
  <c r="V332" i="242"/>
  <c r="U332" i="242"/>
  <c r="T332" i="242"/>
  <c r="W332" i="242"/>
  <c r="AF334" i="242"/>
  <c r="AD334" i="242"/>
  <c r="AB334" i="242"/>
  <c r="AA334" i="242"/>
  <c r="AC334" i="242"/>
  <c r="K336" i="242"/>
  <c r="H336" i="242"/>
  <c r="M338" i="242"/>
  <c r="R338" i="242"/>
  <c r="P338" i="242"/>
  <c r="O338" i="242"/>
  <c r="N338" i="242"/>
  <c r="Y340" i="242"/>
  <c r="V340" i="242"/>
  <c r="W340" i="242"/>
  <c r="U340" i="242"/>
  <c r="AF342" i="242"/>
  <c r="AD342" i="242"/>
  <c r="AB342" i="242"/>
  <c r="AC342" i="242"/>
  <c r="AA342" i="242"/>
  <c r="K344" i="242"/>
  <c r="H344" i="242"/>
  <c r="M346" i="242"/>
  <c r="R346" i="242"/>
  <c r="P346" i="242"/>
  <c r="N346" i="242"/>
  <c r="Y348" i="242"/>
  <c r="V348" i="242"/>
  <c r="T348" i="242"/>
  <c r="W348" i="242"/>
  <c r="U348" i="242"/>
  <c r="AF350" i="242"/>
  <c r="AD350" i="242"/>
  <c r="AB350" i="242"/>
  <c r="AC350" i="242"/>
  <c r="AA350" i="242"/>
  <c r="R354" i="242"/>
  <c r="P354" i="242"/>
  <c r="O354" i="242"/>
  <c r="N354" i="242"/>
  <c r="M354" i="242"/>
  <c r="Y356" i="242"/>
  <c r="W356" i="242"/>
  <c r="V356" i="242"/>
  <c r="U356" i="242"/>
  <c r="T356" i="242"/>
  <c r="AD358" i="242"/>
  <c r="AC358" i="242"/>
  <c r="AF358" i="242"/>
  <c r="AB358" i="242"/>
  <c r="AA358" i="242"/>
  <c r="K360" i="242"/>
  <c r="H360" i="242"/>
  <c r="R362" i="242"/>
  <c r="P362" i="242"/>
  <c r="O362" i="242"/>
  <c r="N362" i="242"/>
  <c r="M362" i="242"/>
  <c r="Y364" i="242"/>
  <c r="W364" i="242"/>
  <c r="V364" i="242"/>
  <c r="U364" i="242"/>
  <c r="T364" i="242"/>
  <c r="AD366" i="242"/>
  <c r="AC366" i="242"/>
  <c r="AB366" i="242"/>
  <c r="AA366" i="242"/>
  <c r="AF366" i="242"/>
  <c r="K368" i="242"/>
  <c r="H368" i="242"/>
  <c r="V274" i="242"/>
  <c r="U274" i="242"/>
  <c r="T274" i="242"/>
  <c r="Y274" i="242"/>
  <c r="Y276" i="242"/>
  <c r="W277" i="242"/>
  <c r="V277" i="242"/>
  <c r="U277" i="242"/>
  <c r="Y277" i="242"/>
  <c r="K281" i="242"/>
  <c r="H281" i="242"/>
  <c r="U284" i="242"/>
  <c r="AA286" i="242"/>
  <c r="Y294" i="242"/>
  <c r="W294" i="242"/>
  <c r="U294" i="242"/>
  <c r="T294" i="242"/>
  <c r="U308" i="242"/>
  <c r="F312" i="242"/>
  <c r="Y317" i="242"/>
  <c r="U317" i="242"/>
  <c r="T317" i="242"/>
  <c r="W317" i="242"/>
  <c r="V317" i="242"/>
  <c r="AF322" i="242"/>
  <c r="AB322" i="242"/>
  <c r="AA322" i="242"/>
  <c r="AD322" i="242"/>
  <c r="AC322" i="242"/>
  <c r="AB276" i="242"/>
  <c r="AA276" i="242"/>
  <c r="AD276" i="242"/>
  <c r="AB284" i="242"/>
  <c r="AA284" i="242"/>
  <c r="AD284" i="242"/>
  <c r="V290" i="242"/>
  <c r="U290" i="242"/>
  <c r="T290" i="242"/>
  <c r="Y290" i="242"/>
  <c r="AB292" i="242"/>
  <c r="AA292" i="242"/>
  <c r="AD292" i="242"/>
  <c r="V298" i="242"/>
  <c r="U298" i="242"/>
  <c r="T298" i="242"/>
  <c r="Y298" i="242"/>
  <c r="AB300" i="242"/>
  <c r="AA300" i="242"/>
  <c r="AD300" i="242"/>
  <c r="Y306" i="242"/>
  <c r="T306" i="242"/>
  <c r="W306" i="242"/>
  <c r="V306" i="242"/>
  <c r="AD308" i="242"/>
  <c r="AF308" i="242"/>
  <c r="AC308" i="242"/>
  <c r="AB308" i="242"/>
  <c r="K310" i="242"/>
  <c r="H310" i="242"/>
  <c r="R312" i="242"/>
  <c r="N312" i="242"/>
  <c r="P312" i="242"/>
  <c r="O312" i="242"/>
  <c r="AD316" i="242"/>
  <c r="AF316" i="242"/>
  <c r="AC316" i="242"/>
  <c r="AB316" i="242"/>
  <c r="AA316" i="242"/>
  <c r="R320" i="242"/>
  <c r="N320" i="242"/>
  <c r="M320" i="242"/>
  <c r="P320" i="242"/>
  <c r="O320" i="242"/>
  <c r="Y322" i="242"/>
  <c r="W322" i="242"/>
  <c r="T322" i="242"/>
  <c r="V322" i="242"/>
  <c r="U322" i="242"/>
  <c r="AA324" i="242"/>
  <c r="AF324" i="242"/>
  <c r="AD324" i="242"/>
  <c r="AC324" i="242"/>
  <c r="AB324" i="242"/>
  <c r="H326" i="242"/>
  <c r="K326" i="242"/>
  <c r="O328" i="242"/>
  <c r="N328" i="242"/>
  <c r="M328" i="242"/>
  <c r="R328" i="242"/>
  <c r="U330" i="242"/>
  <c r="T330" i="242"/>
  <c r="Y330" i="242"/>
  <c r="W330" i="242"/>
  <c r="V330" i="242"/>
  <c r="AA332" i="242"/>
  <c r="AF332" i="242"/>
  <c r="AD332" i="242"/>
  <c r="AC332" i="242"/>
  <c r="AB332" i="242"/>
  <c r="H334" i="242"/>
  <c r="K334" i="242"/>
  <c r="O336" i="242"/>
  <c r="N336" i="242"/>
  <c r="M336" i="242"/>
  <c r="R336" i="242"/>
  <c r="P336" i="242"/>
  <c r="U338" i="242"/>
  <c r="T338" i="242"/>
  <c r="Y338" i="242"/>
  <c r="W338" i="242"/>
  <c r="AA340" i="242"/>
  <c r="AF340" i="242"/>
  <c r="AD340" i="242"/>
  <c r="AC340" i="242"/>
  <c r="AB340" i="242"/>
  <c r="H342" i="242"/>
  <c r="K342" i="242"/>
  <c r="O344" i="242"/>
  <c r="N344" i="242"/>
  <c r="M344" i="242"/>
  <c r="R344" i="242"/>
  <c r="P344" i="242"/>
  <c r="U346" i="242"/>
  <c r="T346" i="242"/>
  <c r="Y346" i="242"/>
  <c r="V346" i="242"/>
  <c r="W346" i="242"/>
  <c r="AA348" i="242"/>
  <c r="AF348" i="242"/>
  <c r="AD348" i="242"/>
  <c r="AB348" i="242"/>
  <c r="AC348" i="242"/>
  <c r="H350" i="242"/>
  <c r="K350" i="242"/>
  <c r="O352" i="242"/>
  <c r="N352" i="242"/>
  <c r="M352" i="242"/>
  <c r="R352" i="242"/>
  <c r="P352" i="242"/>
  <c r="Y354" i="242"/>
  <c r="T354" i="242"/>
  <c r="W354" i="242"/>
  <c r="V354" i="242"/>
  <c r="U354" i="242"/>
  <c r="AF356" i="242"/>
  <c r="AC356" i="242"/>
  <c r="AD356" i="242"/>
  <c r="AA356" i="242"/>
  <c r="AB356" i="242"/>
  <c r="M360" i="242"/>
  <c r="R360" i="242"/>
  <c r="P360" i="242"/>
  <c r="N360" i="242"/>
  <c r="O360" i="242"/>
  <c r="Y362" i="242"/>
  <c r="V362" i="242"/>
  <c r="U362" i="242"/>
  <c r="T362" i="242"/>
  <c r="AF364" i="242"/>
  <c r="AD364" i="242"/>
  <c r="AB364" i="242"/>
  <c r="AC364" i="242"/>
  <c r="AA364" i="242"/>
  <c r="K366" i="242"/>
  <c r="H366" i="242"/>
  <c r="M368" i="242"/>
  <c r="P368" i="242"/>
  <c r="O368" i="242"/>
  <c r="N368" i="242"/>
  <c r="R368" i="242"/>
  <c r="AB269" i="242"/>
  <c r="U272" i="242"/>
  <c r="AF273" i="242"/>
  <c r="AF276" i="242"/>
  <c r="H279" i="242"/>
  <c r="D282" i="242"/>
  <c r="AC284" i="242"/>
  <c r="H288" i="242"/>
  <c r="O290" i="242"/>
  <c r="U292" i="242"/>
  <c r="AA294" i="242"/>
  <c r="D298" i="242"/>
  <c r="P301" i="242"/>
  <c r="V303" i="242"/>
  <c r="AB305" i="242"/>
  <c r="AA310" i="242"/>
  <c r="N314" i="242"/>
  <c r="T340" i="242"/>
  <c r="K352" i="242"/>
  <c r="Y494" i="242"/>
  <c r="W494" i="242"/>
  <c r="V494" i="242"/>
  <c r="T494" i="242"/>
  <c r="U494" i="242"/>
  <c r="AC287" i="242"/>
  <c r="AB287" i="242"/>
  <c r="AA287" i="242"/>
  <c r="AF287" i="242"/>
  <c r="P299" i="242"/>
  <c r="O299" i="242"/>
  <c r="N299" i="242"/>
  <c r="AC303" i="242"/>
  <c r="AB303" i="242"/>
  <c r="AA303" i="242"/>
  <c r="AF303" i="242"/>
  <c r="AB327" i="242"/>
  <c r="AA327" i="242"/>
  <c r="AD327" i="242"/>
  <c r="AC327" i="242"/>
  <c r="AF327" i="242"/>
  <c r="AB335" i="242"/>
  <c r="AA335" i="242"/>
  <c r="AF335" i="242"/>
  <c r="AD335" i="242"/>
  <c r="AC335" i="242"/>
  <c r="N355" i="242"/>
  <c r="M355" i="242"/>
  <c r="P355" i="242"/>
  <c r="O355" i="242"/>
  <c r="R355" i="242"/>
  <c r="H361" i="242"/>
  <c r="K361" i="242"/>
  <c r="N363" i="242"/>
  <c r="M363" i="242"/>
  <c r="O363" i="242"/>
  <c r="R363" i="242"/>
  <c r="P363" i="242"/>
  <c r="K369" i="242"/>
  <c r="H369" i="242"/>
  <c r="AD294" i="242"/>
  <c r="P353" i="242"/>
  <c r="O353" i="242"/>
  <c r="N353" i="242"/>
  <c r="R353" i="242"/>
  <c r="M353" i="242"/>
  <c r="R278" i="242"/>
  <c r="P278" i="242"/>
  <c r="M278" i="242"/>
  <c r="W280" i="242"/>
  <c r="V280" i="242"/>
  <c r="R286" i="242"/>
  <c r="P286" i="242"/>
  <c r="O286" i="242"/>
  <c r="M286" i="242"/>
  <c r="W288" i="242"/>
  <c r="V288" i="242"/>
  <c r="U288" i="242"/>
  <c r="R294" i="242"/>
  <c r="P294" i="242"/>
  <c r="O294" i="242"/>
  <c r="M294" i="242"/>
  <c r="W296" i="242"/>
  <c r="V296" i="242"/>
  <c r="U296" i="242"/>
  <c r="R302" i="242"/>
  <c r="P302" i="242"/>
  <c r="O302" i="242"/>
  <c r="M302" i="242"/>
  <c r="W304" i="242"/>
  <c r="V304" i="242"/>
  <c r="U304" i="242"/>
  <c r="AF306" i="242"/>
  <c r="AB306" i="242"/>
  <c r="AA306" i="242"/>
  <c r="AD306" i="242"/>
  <c r="M310" i="242"/>
  <c r="P310" i="242"/>
  <c r="N310" i="242"/>
  <c r="R310" i="242"/>
  <c r="V312" i="242"/>
  <c r="T312" i="242"/>
  <c r="W312" i="242"/>
  <c r="AF314" i="242"/>
  <c r="AB314" i="242"/>
  <c r="AD314" i="242"/>
  <c r="AC314" i="242"/>
  <c r="M318" i="242"/>
  <c r="P318" i="242"/>
  <c r="O318" i="242"/>
  <c r="R318" i="242"/>
  <c r="N318" i="242"/>
  <c r="Y320" i="242"/>
  <c r="V320" i="242"/>
  <c r="U320" i="242"/>
  <c r="W320" i="242"/>
  <c r="H324" i="242"/>
  <c r="K324" i="242"/>
  <c r="P326" i="242"/>
  <c r="O326" i="242"/>
  <c r="N326" i="242"/>
  <c r="R326" i="242"/>
  <c r="M326" i="242"/>
  <c r="W328" i="242"/>
  <c r="V328" i="242"/>
  <c r="U328" i="242"/>
  <c r="T328" i="242"/>
  <c r="Y328" i="242"/>
  <c r="AC330" i="242"/>
  <c r="AB330" i="242"/>
  <c r="AA330" i="242"/>
  <c r="AF330" i="242"/>
  <c r="AD330" i="242"/>
  <c r="K332" i="242"/>
  <c r="H332" i="242"/>
  <c r="P334" i="242"/>
  <c r="O334" i="242"/>
  <c r="N334" i="242"/>
  <c r="R334" i="242"/>
  <c r="M334" i="242"/>
  <c r="W336" i="242"/>
  <c r="V336" i="242"/>
  <c r="U336" i="242"/>
  <c r="T336" i="242"/>
  <c r="Y336" i="242"/>
  <c r="AC338" i="242"/>
  <c r="AB338" i="242"/>
  <c r="AA338" i="242"/>
  <c r="AF338" i="242"/>
  <c r="AD338" i="242"/>
  <c r="K340" i="242"/>
  <c r="H340" i="242"/>
  <c r="P342" i="242"/>
  <c r="O342" i="242"/>
  <c r="N342" i="242"/>
  <c r="R342" i="242"/>
  <c r="M342" i="242"/>
  <c r="W344" i="242"/>
  <c r="V344" i="242"/>
  <c r="U344" i="242"/>
  <c r="T344" i="242"/>
  <c r="Y344" i="242"/>
  <c r="AC346" i="242"/>
  <c r="AB346" i="242"/>
  <c r="AA346" i="242"/>
  <c r="AF346" i="242"/>
  <c r="AD346" i="242"/>
  <c r="K348" i="242"/>
  <c r="H348" i="242"/>
  <c r="P350" i="242"/>
  <c r="O350" i="242"/>
  <c r="N350" i="242"/>
  <c r="R350" i="242"/>
  <c r="W352" i="242"/>
  <c r="V352" i="242"/>
  <c r="U352" i="242"/>
  <c r="T352" i="242"/>
  <c r="Y352" i="242"/>
  <c r="AA354" i="242"/>
  <c r="AD354" i="242"/>
  <c r="AC354" i="242"/>
  <c r="AB354" i="242"/>
  <c r="AF354" i="242"/>
  <c r="H356" i="242"/>
  <c r="K356" i="242"/>
  <c r="O358" i="242"/>
  <c r="N358" i="242"/>
  <c r="M358" i="242"/>
  <c r="R358" i="242"/>
  <c r="P358" i="242"/>
  <c r="U360" i="242"/>
  <c r="T360" i="242"/>
  <c r="W360" i="242"/>
  <c r="V360" i="242"/>
  <c r="Y360" i="242"/>
  <c r="AA362" i="242"/>
  <c r="AD362" i="242"/>
  <c r="AC362" i="242"/>
  <c r="AB362" i="242"/>
  <c r="AF362" i="242"/>
  <c r="H364" i="242"/>
  <c r="K364" i="242"/>
  <c r="O366" i="242"/>
  <c r="N366" i="242"/>
  <c r="M366" i="242"/>
  <c r="P366" i="242"/>
  <c r="R366" i="242"/>
  <c r="U368" i="242"/>
  <c r="T368" i="242"/>
  <c r="Y368" i="242"/>
  <c r="W368" i="242"/>
  <c r="V368" i="242"/>
  <c r="AD269" i="242"/>
  <c r="H270" i="242"/>
  <c r="T271" i="242"/>
  <c r="W272" i="242"/>
  <c r="T273" i="242"/>
  <c r="V278" i="242"/>
  <c r="N279" i="242"/>
  <c r="AB280" i="242"/>
  <c r="T281" i="242"/>
  <c r="K282" i="242"/>
  <c r="K286" i="242"/>
  <c r="T289" i="242"/>
  <c r="W290" i="242"/>
  <c r="AC292" i="242"/>
  <c r="H296" i="242"/>
  <c r="O298" i="242"/>
  <c r="R299" i="242"/>
  <c r="U300" i="242"/>
  <c r="AA302" i="242"/>
  <c r="AD303" i="242"/>
  <c r="AA314" i="242"/>
  <c r="T316" i="242"/>
  <c r="K321" i="242"/>
  <c r="U324" i="242"/>
  <c r="P275" i="242"/>
  <c r="O275" i="242"/>
  <c r="P283" i="242"/>
  <c r="O283" i="242"/>
  <c r="N283" i="242"/>
  <c r="K289" i="242"/>
  <c r="H289" i="242"/>
  <c r="AF311" i="242"/>
  <c r="AA311" i="242"/>
  <c r="AD311" i="242"/>
  <c r="AB311" i="242"/>
  <c r="V325" i="242"/>
  <c r="U325" i="242"/>
  <c r="T325" i="242"/>
  <c r="Y325" i="242"/>
  <c r="W325" i="242"/>
  <c r="AB351" i="242"/>
  <c r="AA351" i="242"/>
  <c r="AF351" i="242"/>
  <c r="AD351" i="242"/>
  <c r="AC351" i="242"/>
  <c r="T357" i="242"/>
  <c r="V357" i="242"/>
  <c r="U357" i="242"/>
  <c r="Y357" i="242"/>
  <c r="W357" i="242"/>
  <c r="T365" i="242"/>
  <c r="U365" i="242"/>
  <c r="W365" i="242"/>
  <c r="V365" i="242"/>
  <c r="AF367" i="242"/>
  <c r="AD367" i="242"/>
  <c r="AC367" i="242"/>
  <c r="AB367" i="242"/>
  <c r="AA367" i="242"/>
  <c r="P288" i="242"/>
  <c r="O288" i="242"/>
  <c r="N288" i="242"/>
  <c r="M288" i="242"/>
  <c r="R288" i="242"/>
  <c r="R290" i="242"/>
  <c r="O316" i="242"/>
  <c r="N316" i="242"/>
  <c r="R316" i="242"/>
  <c r="P316" i="242"/>
  <c r="M316" i="242"/>
  <c r="T495" i="242"/>
  <c r="Y495" i="242"/>
  <c r="W495" i="242"/>
  <c r="V495" i="242"/>
  <c r="U495" i="242"/>
  <c r="Y275" i="242"/>
  <c r="W275" i="242"/>
  <c r="T275" i="242"/>
  <c r="AD277" i="242"/>
  <c r="AC277" i="242"/>
  <c r="Y283" i="242"/>
  <c r="W283" i="242"/>
  <c r="V283" i="242"/>
  <c r="T283" i="242"/>
  <c r="AD285" i="242"/>
  <c r="AC285" i="242"/>
  <c r="AB285" i="242"/>
  <c r="Y291" i="242"/>
  <c r="W291" i="242"/>
  <c r="V291" i="242"/>
  <c r="T291" i="242"/>
  <c r="AD293" i="242"/>
  <c r="AC293" i="242"/>
  <c r="AB293" i="242"/>
  <c r="Y299" i="242"/>
  <c r="W299" i="242"/>
  <c r="V299" i="242"/>
  <c r="T299" i="242"/>
  <c r="AD301" i="242"/>
  <c r="AC301" i="242"/>
  <c r="AB301" i="242"/>
  <c r="T307" i="242"/>
  <c r="W307" i="242"/>
  <c r="V307" i="242"/>
  <c r="U307" i="242"/>
  <c r="AC309" i="242"/>
  <c r="AD309" i="242"/>
  <c r="AB309" i="242"/>
  <c r="AA309" i="242"/>
  <c r="AF309" i="242"/>
  <c r="K311" i="242"/>
  <c r="H311" i="242"/>
  <c r="N313" i="242"/>
  <c r="M313" i="242"/>
  <c r="P313" i="242"/>
  <c r="O313" i="242"/>
  <c r="T315" i="242"/>
  <c r="W315" i="242"/>
  <c r="V315" i="242"/>
  <c r="U315" i="242"/>
  <c r="Y315" i="242"/>
  <c r="AC317" i="242"/>
  <c r="AB317" i="242"/>
  <c r="AF317" i="242"/>
  <c r="AD317" i="242"/>
  <c r="AA317" i="242"/>
  <c r="N321" i="242"/>
  <c r="M321" i="242"/>
  <c r="P321" i="242"/>
  <c r="R321" i="242"/>
  <c r="O321" i="242"/>
  <c r="T323" i="242"/>
  <c r="W323" i="242"/>
  <c r="V323" i="242"/>
  <c r="U323" i="242"/>
  <c r="AD325" i="242"/>
  <c r="AC325" i="242"/>
  <c r="AB325" i="242"/>
  <c r="AA325" i="242"/>
  <c r="AF325" i="242"/>
  <c r="K327" i="242"/>
  <c r="H327" i="242"/>
  <c r="R329" i="242"/>
  <c r="P329" i="242"/>
  <c r="O329" i="242"/>
  <c r="M329" i="242"/>
  <c r="N329" i="242"/>
  <c r="W331" i="242"/>
  <c r="V331" i="242"/>
  <c r="U331" i="242"/>
  <c r="T331" i="242"/>
  <c r="Y331" i="242"/>
  <c r="AD333" i="242"/>
  <c r="AC333" i="242"/>
  <c r="AB333" i="242"/>
  <c r="AA333" i="242"/>
  <c r="AF333" i="242"/>
  <c r="K335" i="242"/>
  <c r="H335" i="242"/>
  <c r="R337" i="242"/>
  <c r="P337" i="242"/>
  <c r="O337" i="242"/>
  <c r="M337" i="242"/>
  <c r="N337" i="242"/>
  <c r="W339" i="242"/>
  <c r="V339" i="242"/>
  <c r="U339" i="242"/>
  <c r="Y339" i="242"/>
  <c r="T339" i="242"/>
  <c r="AD341" i="242"/>
  <c r="AC341" i="242"/>
  <c r="AB341" i="242"/>
  <c r="AA341" i="242"/>
  <c r="AF341" i="242"/>
  <c r="K343" i="242"/>
  <c r="H343" i="242"/>
  <c r="R345" i="242"/>
  <c r="P345" i="242"/>
  <c r="O345" i="242"/>
  <c r="M345" i="242"/>
  <c r="N345" i="242"/>
  <c r="W347" i="242"/>
  <c r="V347" i="242"/>
  <c r="U347" i="242"/>
  <c r="Y347" i="242"/>
  <c r="T347" i="242"/>
  <c r="AD349" i="242"/>
  <c r="AC349" i="242"/>
  <c r="AB349" i="242"/>
  <c r="AA349" i="242"/>
  <c r="AF349" i="242"/>
  <c r="K351" i="242"/>
  <c r="H351" i="242"/>
  <c r="V355" i="242"/>
  <c r="U355" i="242"/>
  <c r="T355" i="242"/>
  <c r="Y355" i="242"/>
  <c r="W355" i="242"/>
  <c r="AB357" i="242"/>
  <c r="AA357" i="242"/>
  <c r="AF357" i="242"/>
  <c r="AD357" i="242"/>
  <c r="AC357" i="242"/>
  <c r="H359" i="242"/>
  <c r="K359" i="242"/>
  <c r="P361" i="242"/>
  <c r="O361" i="242"/>
  <c r="N361" i="242"/>
  <c r="R361" i="242"/>
  <c r="M361" i="242"/>
  <c r="V363" i="242"/>
  <c r="U363" i="242"/>
  <c r="T363" i="242"/>
  <c r="Y363" i="242"/>
  <c r="W363" i="242"/>
  <c r="AB365" i="242"/>
  <c r="AA365" i="242"/>
  <c r="AF365" i="242"/>
  <c r="AD365" i="242"/>
  <c r="AC365" i="242"/>
  <c r="H367" i="242"/>
  <c r="K367" i="242"/>
  <c r="P369" i="242"/>
  <c r="O369" i="242"/>
  <c r="N369" i="242"/>
  <c r="R369" i="242"/>
  <c r="M369" i="242"/>
  <c r="B271" i="242"/>
  <c r="U271" i="242"/>
  <c r="F272" i="242"/>
  <c r="K274" i="242"/>
  <c r="AF277" i="242"/>
  <c r="H280" i="242"/>
  <c r="O282" i="242"/>
  <c r="N286" i="242"/>
  <c r="T288" i="242"/>
  <c r="AF292" i="242"/>
  <c r="H295" i="242"/>
  <c r="R298" i="242"/>
  <c r="U299" i="242"/>
  <c r="AA301" i="242"/>
  <c r="AD302" i="242"/>
  <c r="Y316" i="242"/>
  <c r="AA318" i="242"/>
  <c r="O325" i="242"/>
  <c r="O522" i="242"/>
  <c r="N522" i="242"/>
  <c r="M522" i="242"/>
  <c r="R522" i="242"/>
  <c r="P522" i="242"/>
  <c r="P291" i="242"/>
  <c r="O291" i="242"/>
  <c r="N291" i="242"/>
  <c r="K297" i="242"/>
  <c r="H297" i="242"/>
  <c r="O315" i="242"/>
  <c r="R315" i="242"/>
  <c r="N315" i="242"/>
  <c r="M315" i="242"/>
  <c r="V333" i="242"/>
  <c r="U333" i="242"/>
  <c r="T333" i="242"/>
  <c r="Y333" i="242"/>
  <c r="W333" i="242"/>
  <c r="P339" i="242"/>
  <c r="O339" i="242"/>
  <c r="N339" i="242"/>
  <c r="M339" i="242"/>
  <c r="R339" i="242"/>
  <c r="V341" i="242"/>
  <c r="U341" i="242"/>
  <c r="T341" i="242"/>
  <c r="Y341" i="242"/>
  <c r="W341" i="242"/>
  <c r="H345" i="242"/>
  <c r="K345" i="242"/>
  <c r="P347" i="242"/>
  <c r="O347" i="242"/>
  <c r="N347" i="242"/>
  <c r="M347" i="242"/>
  <c r="R347" i="242"/>
  <c r="H353" i="242"/>
  <c r="K353" i="242"/>
  <c r="AF359" i="242"/>
  <c r="AB359" i="242"/>
  <c r="AA359" i="242"/>
  <c r="AC359" i="242"/>
  <c r="AD359" i="242"/>
  <c r="Y278" i="242"/>
  <c r="U278" i="242"/>
  <c r="T278" i="242"/>
  <c r="M299" i="242"/>
  <c r="P491" i="242"/>
  <c r="O491" i="242"/>
  <c r="N491" i="242"/>
  <c r="M491" i="242"/>
  <c r="R491" i="242"/>
  <c r="R276" i="242"/>
  <c r="O276" i="242"/>
  <c r="N276" i="242"/>
  <c r="AF280" i="242"/>
  <c r="AD280" i="242"/>
  <c r="AA280" i="242"/>
  <c r="R284" i="242"/>
  <c r="O284" i="242"/>
  <c r="N284" i="242"/>
  <c r="AF288" i="242"/>
  <c r="AD288" i="242"/>
  <c r="AC288" i="242"/>
  <c r="AA288" i="242"/>
  <c r="K290" i="242"/>
  <c r="H290" i="242"/>
  <c r="R292" i="242"/>
  <c r="O292" i="242"/>
  <c r="N292" i="242"/>
  <c r="AF296" i="242"/>
  <c r="AD296" i="242"/>
  <c r="AC296" i="242"/>
  <c r="AA296" i="242"/>
  <c r="K298" i="242"/>
  <c r="H298" i="242"/>
  <c r="R300" i="242"/>
  <c r="O300" i="242"/>
  <c r="N300" i="242"/>
  <c r="AF304" i="242"/>
  <c r="AD304" i="242"/>
  <c r="AC304" i="242"/>
  <c r="AA304" i="242"/>
  <c r="K306" i="242"/>
  <c r="H306" i="242"/>
  <c r="O308" i="242"/>
  <c r="N308" i="242"/>
  <c r="R308" i="242"/>
  <c r="P308" i="242"/>
  <c r="AA312" i="242"/>
  <c r="AD312" i="242"/>
  <c r="AF312" i="242"/>
  <c r="AC312" i="242"/>
  <c r="AB312" i="242"/>
  <c r="H314" i="242"/>
  <c r="K314" i="242"/>
  <c r="U318" i="242"/>
  <c r="T318" i="242"/>
  <c r="W318" i="242"/>
  <c r="Y318" i="242"/>
  <c r="AA320" i="242"/>
  <c r="AD320" i="242"/>
  <c r="AC320" i="242"/>
  <c r="AF320" i="242"/>
  <c r="H322" i="242"/>
  <c r="K322" i="242"/>
  <c r="R324" i="242"/>
  <c r="N324" i="242"/>
  <c r="M324" i="242"/>
  <c r="P324" i="242"/>
  <c r="O324" i="242"/>
  <c r="AD328" i="242"/>
  <c r="AC328" i="242"/>
  <c r="AB328" i="242"/>
  <c r="AF328" i="242"/>
  <c r="AA328" i="242"/>
  <c r="K330" i="242"/>
  <c r="H330" i="242"/>
  <c r="R332" i="242"/>
  <c r="P332" i="242"/>
  <c r="N332" i="242"/>
  <c r="M332" i="242"/>
  <c r="Y334" i="242"/>
  <c r="W334" i="242"/>
  <c r="V334" i="242"/>
  <c r="T334" i="242"/>
  <c r="AD336" i="242"/>
  <c r="AC336" i="242"/>
  <c r="AB336" i="242"/>
  <c r="AF336" i="242"/>
  <c r="AA336" i="242"/>
  <c r="K338" i="242"/>
  <c r="H338" i="242"/>
  <c r="R340" i="242"/>
  <c r="P340" i="242"/>
  <c r="N340" i="242"/>
  <c r="O340" i="242"/>
  <c r="M340" i="242"/>
  <c r="Y342" i="242"/>
  <c r="W342" i="242"/>
  <c r="V342" i="242"/>
  <c r="T342" i="242"/>
  <c r="U342" i="242"/>
  <c r="AD344" i="242"/>
  <c r="AC344" i="242"/>
  <c r="AB344" i="242"/>
  <c r="AA344" i="242"/>
  <c r="AF344" i="242"/>
  <c r="K346" i="242"/>
  <c r="H346" i="242"/>
  <c r="R348" i="242"/>
  <c r="P348" i="242"/>
  <c r="N348" i="242"/>
  <c r="O348" i="242"/>
  <c r="M348" i="242"/>
  <c r="Y350" i="242"/>
  <c r="W350" i="242"/>
  <c r="V350" i="242"/>
  <c r="T350" i="242"/>
  <c r="U350" i="242"/>
  <c r="AD352" i="242"/>
  <c r="AC352" i="242"/>
  <c r="AB352" i="242"/>
  <c r="AF352" i="242"/>
  <c r="AA352" i="242"/>
  <c r="K354" i="242"/>
  <c r="H354" i="242"/>
  <c r="P356" i="242"/>
  <c r="O356" i="242"/>
  <c r="R356" i="242"/>
  <c r="M356" i="242"/>
  <c r="W358" i="242"/>
  <c r="V358" i="242"/>
  <c r="U358" i="242"/>
  <c r="T358" i="242"/>
  <c r="Y358" i="242"/>
  <c r="AC360" i="242"/>
  <c r="AB360" i="242"/>
  <c r="AA360" i="242"/>
  <c r="AF360" i="242"/>
  <c r="AD360" i="242"/>
  <c r="K362" i="242"/>
  <c r="H362" i="242"/>
  <c r="P364" i="242"/>
  <c r="O364" i="242"/>
  <c r="N364" i="242"/>
  <c r="R364" i="242"/>
  <c r="M364" i="242"/>
  <c r="W366" i="242"/>
  <c r="V366" i="242"/>
  <c r="U366" i="242"/>
  <c r="Y366" i="242"/>
  <c r="T366" i="242"/>
  <c r="AC368" i="242"/>
  <c r="AB368" i="242"/>
  <c r="AA368" i="242"/>
  <c r="AF368" i="242"/>
  <c r="AD368" i="242"/>
  <c r="AF269" i="242"/>
  <c r="V271" i="242"/>
  <c r="Y272" i="242"/>
  <c r="O274" i="242"/>
  <c r="U276" i="242"/>
  <c r="AA278" i="242"/>
  <c r="R282" i="242"/>
  <c r="M284" i="242"/>
  <c r="P285" i="242"/>
  <c r="V287" i="242"/>
  <c r="Y288" i="242"/>
  <c r="AB289" i="242"/>
  <c r="K294" i="242"/>
  <c r="W298" i="242"/>
  <c r="AC300" i="242"/>
  <c r="AF301" i="242"/>
  <c r="H304" i="242"/>
  <c r="P306" i="242"/>
  <c r="H308" i="242"/>
  <c r="Y311" i="242"/>
  <c r="R313" i="242"/>
  <c r="H319" i="242"/>
  <c r="U334" i="242"/>
  <c r="O346" i="242"/>
  <c r="AC295" i="242"/>
  <c r="AB295" i="242"/>
  <c r="AA295" i="242"/>
  <c r="AF295" i="242"/>
  <c r="K305" i="242"/>
  <c r="H305" i="242"/>
  <c r="O307" i="242"/>
  <c r="R307" i="242"/>
  <c r="P307" i="242"/>
  <c r="N307" i="242"/>
  <c r="H313" i="242"/>
  <c r="K313" i="242"/>
  <c r="AF319" i="242"/>
  <c r="AD319" i="242"/>
  <c r="AA319" i="242"/>
  <c r="AC319" i="242"/>
  <c r="R323" i="242"/>
  <c r="O323" i="242"/>
  <c r="N323" i="242"/>
  <c r="P323" i="242"/>
  <c r="M323" i="242"/>
  <c r="H329" i="242"/>
  <c r="K329" i="242"/>
  <c r="P331" i="242"/>
  <c r="O331" i="242"/>
  <c r="N331" i="242"/>
  <c r="M331" i="242"/>
  <c r="R331" i="242"/>
  <c r="H337" i="242"/>
  <c r="K337" i="242"/>
  <c r="AB343" i="242"/>
  <c r="AA343" i="242"/>
  <c r="AF343" i="242"/>
  <c r="AD343" i="242"/>
  <c r="AC343" i="242"/>
  <c r="V349" i="242"/>
  <c r="U349" i="242"/>
  <c r="T349" i="242"/>
  <c r="Y349" i="242"/>
  <c r="W349" i="242"/>
  <c r="Y314" i="242"/>
  <c r="T314" i="242"/>
  <c r="W314" i="242"/>
  <c r="V314" i="242"/>
  <c r="U314" i="242"/>
  <c r="C823" i="242"/>
  <c r="C822" i="242"/>
  <c r="V273" i="242"/>
  <c r="U273" i="242"/>
  <c r="M279" i="242"/>
  <c r="P279" i="242"/>
  <c r="O279" i="242"/>
  <c r="Y281" i="242"/>
  <c r="V281" i="242"/>
  <c r="U281" i="242"/>
  <c r="M287" i="242"/>
  <c r="R287" i="242"/>
  <c r="P287" i="242"/>
  <c r="O287" i="242"/>
  <c r="Y289" i="242"/>
  <c r="V289" i="242"/>
  <c r="U289" i="242"/>
  <c r="M295" i="242"/>
  <c r="R295" i="242"/>
  <c r="P295" i="242"/>
  <c r="O295" i="242"/>
  <c r="Y297" i="242"/>
  <c r="V297" i="242"/>
  <c r="U297" i="242"/>
  <c r="M303" i="242"/>
  <c r="R303" i="242"/>
  <c r="P303" i="242"/>
  <c r="O303" i="242"/>
  <c r="Y305" i="242"/>
  <c r="V305" i="242"/>
  <c r="U305" i="242"/>
  <c r="AB307" i="242"/>
  <c r="AA307" i="242"/>
  <c r="AF307" i="242"/>
  <c r="AC307" i="242"/>
  <c r="V313" i="242"/>
  <c r="U313" i="242"/>
  <c r="Y313" i="242"/>
  <c r="T313" i="242"/>
  <c r="AB315" i="242"/>
  <c r="AA315" i="242"/>
  <c r="AF315" i="242"/>
  <c r="AD315" i="242"/>
  <c r="P319" i="242"/>
  <c r="O319" i="242"/>
  <c r="R319" i="242"/>
  <c r="M319" i="242"/>
  <c r="AD323" i="242"/>
  <c r="AA323" i="242"/>
  <c r="AC323" i="242"/>
  <c r="AB323" i="242"/>
  <c r="AF323" i="242"/>
  <c r="K325" i="242"/>
  <c r="H325" i="242"/>
  <c r="R327" i="242"/>
  <c r="O327" i="242"/>
  <c r="P327" i="242"/>
  <c r="N327" i="242"/>
  <c r="Y329" i="242"/>
  <c r="W329" i="242"/>
  <c r="U329" i="242"/>
  <c r="V329" i="242"/>
  <c r="T329" i="242"/>
  <c r="AF331" i="242"/>
  <c r="AD331" i="242"/>
  <c r="AC331" i="242"/>
  <c r="AA331" i="242"/>
  <c r="AB331" i="242"/>
  <c r="R335" i="242"/>
  <c r="O335" i="242"/>
  <c r="M335" i="242"/>
  <c r="P335" i="242"/>
  <c r="N335" i="242"/>
  <c r="Y337" i="242"/>
  <c r="W337" i="242"/>
  <c r="U337" i="242"/>
  <c r="V337" i="242"/>
  <c r="AF339" i="242"/>
  <c r="AD339" i="242"/>
  <c r="AC339" i="242"/>
  <c r="AA339" i="242"/>
  <c r="AB339" i="242"/>
  <c r="K341" i="242"/>
  <c r="H341" i="242"/>
  <c r="R343" i="242"/>
  <c r="O343" i="242"/>
  <c r="N343" i="242"/>
  <c r="M343" i="242"/>
  <c r="Y345" i="242"/>
  <c r="W345" i="242"/>
  <c r="U345" i="242"/>
  <c r="T345" i="242"/>
  <c r="V345" i="242"/>
  <c r="AF347" i="242"/>
  <c r="AD347" i="242"/>
  <c r="AC347" i="242"/>
  <c r="AA347" i="242"/>
  <c r="AB347" i="242"/>
  <c r="K349" i="242"/>
  <c r="H349" i="242"/>
  <c r="R351" i="242"/>
  <c r="O351" i="242"/>
  <c r="P351" i="242"/>
  <c r="N351" i="242"/>
  <c r="M351" i="242"/>
  <c r="W353" i="242"/>
  <c r="V353" i="242"/>
  <c r="U353" i="242"/>
  <c r="T353" i="242"/>
  <c r="Y353" i="242"/>
  <c r="AD355" i="242"/>
  <c r="AC355" i="242"/>
  <c r="AB355" i="242"/>
  <c r="AA355" i="242"/>
  <c r="AF355" i="242"/>
  <c r="K357" i="242"/>
  <c r="H357" i="242"/>
  <c r="R359" i="242"/>
  <c r="P359" i="242"/>
  <c r="N359" i="242"/>
  <c r="M359" i="242"/>
  <c r="O359" i="242"/>
  <c r="W361" i="242"/>
  <c r="V361" i="242"/>
  <c r="T361" i="242"/>
  <c r="Y361" i="242"/>
  <c r="U361" i="242"/>
  <c r="AD363" i="242"/>
  <c r="AC363" i="242"/>
  <c r="AB363" i="242"/>
  <c r="AF363" i="242"/>
  <c r="AA363" i="242"/>
  <c r="K365" i="242"/>
  <c r="H365" i="242"/>
  <c r="R367" i="242"/>
  <c r="P367" i="242"/>
  <c r="N367" i="242"/>
  <c r="M367" i="242"/>
  <c r="O367" i="242"/>
  <c r="W369" i="242"/>
  <c r="V369" i="242"/>
  <c r="T369" i="242"/>
  <c r="Y369" i="242"/>
  <c r="U369" i="242"/>
  <c r="Y273" i="242"/>
  <c r="R274" i="242"/>
  <c r="AD278" i="242"/>
  <c r="V279" i="242"/>
  <c r="AB281" i="242"/>
  <c r="M283" i="242"/>
  <c r="P284" i="242"/>
  <c r="Y287" i="242"/>
  <c r="AB288" i="242"/>
  <c r="N294" i="242"/>
  <c r="T296" i="242"/>
  <c r="W297" i="242"/>
  <c r="AF300" i="242"/>
  <c r="H303" i="242"/>
  <c r="U306" i="242"/>
  <c r="M308" i="242"/>
  <c r="AC311" i="242"/>
  <c r="W313" i="242"/>
  <c r="P315" i="242"/>
  <c r="N319" i="242"/>
  <c r="M322" i="242"/>
  <c r="M327" i="242"/>
  <c r="V335" i="242"/>
  <c r="W362" i="242"/>
  <c r="AF494" i="242"/>
  <c r="AD494" i="242"/>
  <c r="AB494" i="242"/>
  <c r="AC494" i="242"/>
  <c r="AA494" i="242"/>
  <c r="K487" i="242"/>
  <c r="H487" i="242"/>
  <c r="AC524" i="242"/>
  <c r="AB524" i="242"/>
  <c r="AA524" i="242"/>
  <c r="AF524" i="242"/>
  <c r="AD524" i="242"/>
  <c r="R508" i="242"/>
  <c r="P508" i="242"/>
  <c r="N508" i="242"/>
  <c r="O508" i="242"/>
  <c r="M508" i="242"/>
  <c r="K509" i="242"/>
  <c r="H509" i="242"/>
  <c r="AF510" i="242"/>
  <c r="AD510" i="242"/>
  <c r="AC510" i="242"/>
  <c r="AB510" i="242"/>
  <c r="C393" i="242"/>
  <c r="F496" i="242"/>
  <c r="P499" i="242"/>
  <c r="O499" i="242"/>
  <c r="N499" i="242"/>
  <c r="M499" i="242"/>
  <c r="R499" i="242"/>
  <c r="AD501" i="242"/>
  <c r="AC501" i="242"/>
  <c r="AB501" i="242"/>
  <c r="AA501" i="242"/>
  <c r="Y502" i="242"/>
  <c r="W502" i="242"/>
  <c r="V502" i="242"/>
  <c r="T502" i="242"/>
  <c r="U502" i="242"/>
  <c r="AA510" i="242"/>
  <c r="O514" i="242"/>
  <c r="N514" i="242"/>
  <c r="M514" i="242"/>
  <c r="R514" i="242"/>
  <c r="P514" i="242"/>
  <c r="K488" i="242"/>
  <c r="H488" i="242"/>
  <c r="AF502" i="242"/>
  <c r="AD502" i="242"/>
  <c r="AB502" i="242"/>
  <c r="AC502" i="242"/>
  <c r="AA502" i="242"/>
  <c r="K479" i="242"/>
  <c r="H479" i="242"/>
  <c r="AA492" i="242"/>
  <c r="AF492" i="242"/>
  <c r="AD492" i="242"/>
  <c r="AC492" i="242"/>
  <c r="AB492" i="242"/>
  <c r="AF497" i="242"/>
  <c r="AC497" i="242"/>
  <c r="AD497" i="242"/>
  <c r="AB497" i="242"/>
  <c r="AA497" i="242"/>
  <c r="U498" i="242"/>
  <c r="T498" i="242"/>
  <c r="Y498" i="242"/>
  <c r="W498" i="242"/>
  <c r="V498" i="242"/>
  <c r="T503" i="242"/>
  <c r="Y503" i="242"/>
  <c r="W503" i="242"/>
  <c r="V503" i="242"/>
  <c r="U503" i="242"/>
  <c r="F528" i="242"/>
  <c r="C425" i="242"/>
  <c r="Y573" i="242"/>
  <c r="W573" i="242"/>
  <c r="V573" i="242"/>
  <c r="U573" i="242"/>
  <c r="T573" i="242"/>
  <c r="M490" i="242"/>
  <c r="R490" i="242"/>
  <c r="P490" i="242"/>
  <c r="O490" i="242"/>
  <c r="R500" i="242"/>
  <c r="P500" i="242"/>
  <c r="N500" i="242"/>
  <c r="M500" i="242"/>
  <c r="AC516" i="242"/>
  <c r="AB516" i="242"/>
  <c r="AA516" i="242"/>
  <c r="AF516" i="242"/>
  <c r="AD516" i="242"/>
  <c r="AB521" i="242"/>
  <c r="AA521" i="242"/>
  <c r="AD521" i="242"/>
  <c r="AF521" i="242"/>
  <c r="AC521" i="242"/>
  <c r="W522" i="242"/>
  <c r="V522" i="242"/>
  <c r="U522" i="242"/>
  <c r="T522" i="242"/>
  <c r="Y522" i="242"/>
  <c r="Y557" i="242"/>
  <c r="W557" i="242"/>
  <c r="V557" i="242"/>
  <c r="U557" i="242"/>
  <c r="T557" i="242"/>
  <c r="U574" i="242"/>
  <c r="T574" i="242"/>
  <c r="Y574" i="242"/>
  <c r="W574" i="242"/>
  <c r="V574" i="242"/>
  <c r="Y486" i="242"/>
  <c r="W486" i="242"/>
  <c r="V486" i="242"/>
  <c r="T486" i="242"/>
  <c r="U486" i="242"/>
  <c r="D479" i="242"/>
  <c r="C376" i="242"/>
  <c r="F483" i="242"/>
  <c r="C380" i="242"/>
  <c r="AB535" i="242"/>
  <c r="AA535" i="242"/>
  <c r="AF535" i="242"/>
  <c r="AD535" i="242"/>
  <c r="AC535" i="242"/>
  <c r="W536" i="242"/>
  <c r="V536" i="242"/>
  <c r="U536" i="242"/>
  <c r="T536" i="242"/>
  <c r="Y536" i="242"/>
  <c r="AC551" i="242"/>
  <c r="AB551" i="242"/>
  <c r="AA551" i="242"/>
  <c r="AF551" i="242"/>
  <c r="AD551" i="242"/>
  <c r="W552" i="242"/>
  <c r="V552" i="242"/>
  <c r="U552" i="242"/>
  <c r="Y552" i="242"/>
  <c r="T552" i="242"/>
  <c r="O500" i="242"/>
  <c r="Y520" i="242"/>
  <c r="W520" i="242"/>
  <c r="V520" i="242"/>
  <c r="T520" i="242"/>
  <c r="U520" i="242"/>
  <c r="P478" i="242"/>
  <c r="O478" i="242"/>
  <c r="N478" i="242"/>
  <c r="R478" i="242"/>
  <c r="M478" i="242"/>
  <c r="M482" i="242"/>
  <c r="R482" i="242"/>
  <c r="P482" i="242"/>
  <c r="O482" i="242"/>
  <c r="N482" i="242"/>
  <c r="AA484" i="242"/>
  <c r="AF484" i="242"/>
  <c r="AD484" i="242"/>
  <c r="AC484" i="242"/>
  <c r="AB484" i="242"/>
  <c r="D489" i="242"/>
  <c r="C386" i="242"/>
  <c r="F512" i="242"/>
  <c r="C409" i="242"/>
  <c r="Y532" i="242"/>
  <c r="V532" i="242"/>
  <c r="T532" i="242"/>
  <c r="W532" i="242"/>
  <c r="U532" i="242"/>
  <c r="N533" i="242"/>
  <c r="M533" i="242"/>
  <c r="R533" i="242"/>
  <c r="P533" i="242"/>
  <c r="O533" i="242"/>
  <c r="Y565" i="242"/>
  <c r="W565" i="242"/>
  <c r="V565" i="242"/>
  <c r="U565" i="242"/>
  <c r="T565" i="242"/>
  <c r="Y570" i="242"/>
  <c r="W570" i="242"/>
  <c r="V570" i="242"/>
  <c r="U570" i="242"/>
  <c r="T570" i="242"/>
  <c r="W480" i="242"/>
  <c r="V480" i="242"/>
  <c r="U480" i="242"/>
  <c r="T480" i="242"/>
  <c r="Y480" i="242"/>
  <c r="F504" i="242"/>
  <c r="O488" i="242"/>
  <c r="N488" i="242"/>
  <c r="M488" i="242"/>
  <c r="R488" i="242"/>
  <c r="P488" i="242"/>
  <c r="P507" i="242"/>
  <c r="O507" i="242"/>
  <c r="N507" i="242"/>
  <c r="M507" i="242"/>
  <c r="R507" i="242"/>
  <c r="AD509" i="242"/>
  <c r="AC509" i="242"/>
  <c r="AB509" i="242"/>
  <c r="AA509" i="242"/>
  <c r="Y510" i="242"/>
  <c r="W510" i="242"/>
  <c r="V510" i="242"/>
  <c r="T510" i="242"/>
  <c r="U510" i="242"/>
  <c r="D513" i="242"/>
  <c r="C513" i="242" s="1"/>
  <c r="C410" i="242"/>
  <c r="F531" i="242"/>
  <c r="C428" i="242"/>
  <c r="F546" i="242"/>
  <c r="C443" i="242"/>
  <c r="R550" i="242"/>
  <c r="P550" i="242"/>
  <c r="O550" i="242"/>
  <c r="M550" i="242"/>
  <c r="N550" i="242"/>
  <c r="AF552" i="242"/>
  <c r="AD552" i="242"/>
  <c r="AC552" i="242"/>
  <c r="AA552" i="242"/>
  <c r="AB552" i="242"/>
  <c r="Y478" i="242"/>
  <c r="W478" i="242"/>
  <c r="V478" i="242"/>
  <c r="T478" i="242"/>
  <c r="U478" i="242"/>
  <c r="N490" i="242"/>
  <c r="AF481" i="242"/>
  <c r="AC481" i="242"/>
  <c r="AD481" i="242"/>
  <c r="AB481" i="242"/>
  <c r="AA481" i="242"/>
  <c r="U482" i="242"/>
  <c r="T482" i="242"/>
  <c r="W482" i="242"/>
  <c r="V482" i="242"/>
  <c r="AF505" i="242"/>
  <c r="AC505" i="242"/>
  <c r="AD505" i="242"/>
  <c r="AB505" i="242"/>
  <c r="U506" i="242"/>
  <c r="T506" i="242"/>
  <c r="Y506" i="242"/>
  <c r="W506" i="242"/>
  <c r="V506" i="242"/>
  <c r="P512" i="242"/>
  <c r="O512" i="242"/>
  <c r="N512" i="242"/>
  <c r="M512" i="242"/>
  <c r="R512" i="242"/>
  <c r="F523" i="242"/>
  <c r="C420" i="242"/>
  <c r="R481" i="242"/>
  <c r="P481" i="242"/>
  <c r="O481" i="242"/>
  <c r="M481" i="242"/>
  <c r="N481" i="242"/>
  <c r="C377" i="242"/>
  <c r="F480" i="242"/>
  <c r="P483" i="242"/>
  <c r="O483" i="242"/>
  <c r="N483" i="242"/>
  <c r="M483" i="242"/>
  <c r="AF489" i="242"/>
  <c r="AC489" i="242"/>
  <c r="AD489" i="242"/>
  <c r="AB489" i="242"/>
  <c r="AA489" i="242"/>
  <c r="U490" i="242"/>
  <c r="T490" i="242"/>
  <c r="Y490" i="242"/>
  <c r="W490" i="242"/>
  <c r="V490" i="242"/>
  <c r="O496" i="242"/>
  <c r="N496" i="242"/>
  <c r="M496" i="242"/>
  <c r="R496" i="242"/>
  <c r="P496" i="242"/>
  <c r="O504" i="242"/>
  <c r="N504" i="242"/>
  <c r="M504" i="242"/>
  <c r="R504" i="242"/>
  <c r="P504" i="242"/>
  <c r="AB513" i="242"/>
  <c r="AA513" i="242"/>
  <c r="AF513" i="242"/>
  <c r="AC513" i="242"/>
  <c r="AD513" i="242"/>
  <c r="W514" i="242"/>
  <c r="V514" i="242"/>
  <c r="U514" i="242"/>
  <c r="T514" i="242"/>
  <c r="Y514" i="242"/>
  <c r="F520" i="242"/>
  <c r="C417" i="242"/>
  <c r="R523" i="242"/>
  <c r="P523" i="242"/>
  <c r="O523" i="242"/>
  <c r="M523" i="242"/>
  <c r="N523" i="242"/>
  <c r="M530" i="242"/>
  <c r="R530" i="242"/>
  <c r="P530" i="242"/>
  <c r="N530" i="242"/>
  <c r="O530" i="242"/>
  <c r="AA532" i="242"/>
  <c r="AF532" i="242"/>
  <c r="AD532" i="242"/>
  <c r="AB532" i="242"/>
  <c r="M566" i="242"/>
  <c r="R566" i="242"/>
  <c r="P566" i="242"/>
  <c r="N566" i="242"/>
  <c r="O566" i="242"/>
  <c r="AA568" i="242"/>
  <c r="AF568" i="242"/>
  <c r="AD568" i="242"/>
  <c r="AC568" i="242"/>
  <c r="AB568" i="242"/>
  <c r="F572" i="242"/>
  <c r="C469" i="242"/>
  <c r="F577" i="242"/>
  <c r="C474" i="242"/>
  <c r="T508" i="242"/>
  <c r="O480" i="242"/>
  <c r="N480" i="242"/>
  <c r="M480" i="242"/>
  <c r="R480" i="242"/>
  <c r="P480" i="242"/>
  <c r="AF486" i="242"/>
  <c r="AD486" i="242"/>
  <c r="AB486" i="242"/>
  <c r="AC486" i="242"/>
  <c r="AA486" i="242"/>
  <c r="T487" i="242"/>
  <c r="Y487" i="242"/>
  <c r="W487" i="242"/>
  <c r="V487" i="242"/>
  <c r="U487" i="242"/>
  <c r="R492" i="242"/>
  <c r="P492" i="242"/>
  <c r="N492" i="242"/>
  <c r="W496" i="242"/>
  <c r="V496" i="242"/>
  <c r="U496" i="242"/>
  <c r="T496" i="242"/>
  <c r="W504" i="242"/>
  <c r="V504" i="242"/>
  <c r="U504" i="242"/>
  <c r="T504" i="242"/>
  <c r="Y504" i="242"/>
  <c r="V511" i="242"/>
  <c r="U511" i="242"/>
  <c r="T511" i="242"/>
  <c r="Y511" i="242"/>
  <c r="W511" i="242"/>
  <c r="K513" i="242"/>
  <c r="H513" i="242"/>
  <c r="C415" i="242"/>
  <c r="AA518" i="242"/>
  <c r="AF518" i="242"/>
  <c r="AD518" i="242"/>
  <c r="P520" i="242"/>
  <c r="O520" i="242"/>
  <c r="N520" i="242"/>
  <c r="R520" i="242"/>
  <c r="Y523" i="242"/>
  <c r="W523" i="242"/>
  <c r="U523" i="242"/>
  <c r="V523" i="242"/>
  <c r="T523" i="242"/>
  <c r="C426" i="242"/>
  <c r="AF529" i="242"/>
  <c r="AC529" i="242"/>
  <c r="AB529" i="242"/>
  <c r="AD529" i="242"/>
  <c r="AA529" i="242"/>
  <c r="U530" i="242"/>
  <c r="T530" i="242"/>
  <c r="Y530" i="242"/>
  <c r="V530" i="242"/>
  <c r="W530" i="242"/>
  <c r="R545" i="242"/>
  <c r="P545" i="242"/>
  <c r="O545" i="242"/>
  <c r="M545" i="242"/>
  <c r="N545" i="242"/>
  <c r="U566" i="242"/>
  <c r="T566" i="242"/>
  <c r="Y566" i="242"/>
  <c r="W566" i="242"/>
  <c r="V566" i="242"/>
  <c r="R483" i="242"/>
  <c r="V516" i="242"/>
  <c r="AF478" i="242"/>
  <c r="AD478" i="242"/>
  <c r="AB478" i="242"/>
  <c r="AC478" i="242"/>
  <c r="AA478" i="242"/>
  <c r="T479" i="242"/>
  <c r="Y479" i="242"/>
  <c r="W479" i="242"/>
  <c r="V479" i="242"/>
  <c r="U479" i="242"/>
  <c r="AC482" i="242"/>
  <c r="AB482" i="242"/>
  <c r="AA482" i="242"/>
  <c r="AF482" i="242"/>
  <c r="W488" i="242"/>
  <c r="V488" i="242"/>
  <c r="U488" i="242"/>
  <c r="T488" i="242"/>
  <c r="N493" i="242"/>
  <c r="M493" i="242"/>
  <c r="R493" i="242"/>
  <c r="P493" i="242"/>
  <c r="O493" i="242"/>
  <c r="H494" i="242"/>
  <c r="K494" i="242"/>
  <c r="R497" i="242"/>
  <c r="P497" i="242"/>
  <c r="O497" i="242"/>
  <c r="M497" i="242"/>
  <c r="N497" i="242"/>
  <c r="Y500" i="242"/>
  <c r="V500" i="242"/>
  <c r="W500" i="242"/>
  <c r="N501" i="242"/>
  <c r="M501" i="242"/>
  <c r="R501" i="242"/>
  <c r="P501" i="242"/>
  <c r="H502" i="242"/>
  <c r="K502" i="242"/>
  <c r="R505" i="242"/>
  <c r="P505" i="242"/>
  <c r="O505" i="242"/>
  <c r="M505" i="242"/>
  <c r="N505" i="242"/>
  <c r="Y508" i="242"/>
  <c r="V508" i="242"/>
  <c r="N509" i="242"/>
  <c r="M509" i="242"/>
  <c r="R509" i="242"/>
  <c r="H510" i="242"/>
  <c r="K510" i="242"/>
  <c r="V519" i="242"/>
  <c r="U519" i="242"/>
  <c r="T519" i="242"/>
  <c r="Y519" i="242"/>
  <c r="W519" i="242"/>
  <c r="AF526" i="242"/>
  <c r="AD526" i="242"/>
  <c r="AB526" i="242"/>
  <c r="AC526" i="242"/>
  <c r="AA526" i="242"/>
  <c r="O528" i="242"/>
  <c r="N528" i="242"/>
  <c r="M528" i="242"/>
  <c r="R528" i="242"/>
  <c r="P528" i="242"/>
  <c r="AC538" i="242"/>
  <c r="AB538" i="242"/>
  <c r="AA538" i="242"/>
  <c r="AF538" i="242"/>
  <c r="AD538" i="242"/>
  <c r="R540" i="242"/>
  <c r="P540" i="242"/>
  <c r="N540" i="242"/>
  <c r="O540" i="242"/>
  <c r="M540" i="242"/>
  <c r="AC543" i="242"/>
  <c r="AB543" i="242"/>
  <c r="AA543" i="242"/>
  <c r="AF543" i="242"/>
  <c r="AD543" i="242"/>
  <c r="W544" i="242"/>
  <c r="V544" i="242"/>
  <c r="U544" i="242"/>
  <c r="Y544" i="242"/>
  <c r="T544" i="242"/>
  <c r="D559" i="242"/>
  <c r="C559" i="242" s="1"/>
  <c r="C456" i="242"/>
  <c r="Y481" i="242"/>
  <c r="W481" i="242"/>
  <c r="U481" i="242"/>
  <c r="V481" i="242"/>
  <c r="T481" i="242"/>
  <c r="Y489" i="242"/>
  <c r="W489" i="242"/>
  <c r="U489" i="242"/>
  <c r="V489" i="242"/>
  <c r="Y497" i="242"/>
  <c r="W497" i="242"/>
  <c r="U497" i="242"/>
  <c r="AF483" i="242"/>
  <c r="AD483" i="242"/>
  <c r="AC483" i="242"/>
  <c r="AA483" i="242"/>
  <c r="AB483" i="242"/>
  <c r="N485" i="242"/>
  <c r="M485" i="242"/>
  <c r="R485" i="242"/>
  <c r="P485" i="242"/>
  <c r="O485" i="242"/>
  <c r="H486" i="242"/>
  <c r="K486" i="242"/>
  <c r="R489" i="242"/>
  <c r="P489" i="242"/>
  <c r="O489" i="242"/>
  <c r="M489" i="242"/>
  <c r="Y492" i="242"/>
  <c r="V492" i="242"/>
  <c r="W492" i="242"/>
  <c r="U492" i="242"/>
  <c r="F499" i="242"/>
  <c r="C396" i="242"/>
  <c r="F507" i="242"/>
  <c r="C404" i="242"/>
  <c r="U516" i="242"/>
  <c r="T516" i="242"/>
  <c r="Y516" i="242"/>
  <c r="P517" i="242"/>
  <c r="O517" i="242"/>
  <c r="N517" i="242"/>
  <c r="M517" i="242"/>
  <c r="R517" i="242"/>
  <c r="K518" i="242"/>
  <c r="H518" i="242"/>
  <c r="T527" i="242"/>
  <c r="Y527" i="242"/>
  <c r="W527" i="242"/>
  <c r="V527" i="242"/>
  <c r="U527" i="242"/>
  <c r="O536" i="242"/>
  <c r="N536" i="242"/>
  <c r="M536" i="242"/>
  <c r="R536" i="242"/>
  <c r="P536" i="242"/>
  <c r="R557" i="242"/>
  <c r="P557" i="242"/>
  <c r="O557" i="242"/>
  <c r="N557" i="242"/>
  <c r="M557" i="242"/>
  <c r="AA560" i="242"/>
  <c r="AF560" i="242"/>
  <c r="AC560" i="242"/>
  <c r="AD560" i="242"/>
  <c r="AB560" i="242"/>
  <c r="AD485" i="242"/>
  <c r="AC485" i="242"/>
  <c r="AB485" i="242"/>
  <c r="AA485" i="242"/>
  <c r="AF485" i="242"/>
  <c r="T489" i="242"/>
  <c r="AD493" i="242"/>
  <c r="AC493" i="242"/>
  <c r="AB493" i="242"/>
  <c r="AA493" i="242"/>
  <c r="T497" i="242"/>
  <c r="O501" i="242"/>
  <c r="O509" i="242"/>
  <c r="AC532" i="242"/>
  <c r="P539" i="242"/>
  <c r="O539" i="242"/>
  <c r="R539" i="242"/>
  <c r="M539" i="242"/>
  <c r="N539" i="242"/>
  <c r="H478" i="242"/>
  <c r="K478" i="242"/>
  <c r="Y484" i="242"/>
  <c r="V484" i="242"/>
  <c r="W484" i="242"/>
  <c r="U484" i="242"/>
  <c r="T484" i="242"/>
  <c r="F491" i="242"/>
  <c r="C388" i="242"/>
  <c r="K495" i="242"/>
  <c r="H495" i="242"/>
  <c r="M498" i="242"/>
  <c r="R498" i="242"/>
  <c r="P498" i="242"/>
  <c r="AA500" i="242"/>
  <c r="AF500" i="242"/>
  <c r="AD500" i="242"/>
  <c r="AC500" i="242"/>
  <c r="AB500" i="242"/>
  <c r="K503" i="242"/>
  <c r="H503" i="242"/>
  <c r="Y505" i="242"/>
  <c r="W505" i="242"/>
  <c r="U505" i="242"/>
  <c r="M506" i="242"/>
  <c r="R506" i="242"/>
  <c r="P506" i="242"/>
  <c r="AA508" i="242"/>
  <c r="AF508" i="242"/>
  <c r="AD508" i="242"/>
  <c r="AC508" i="242"/>
  <c r="AB508" i="242"/>
  <c r="F515" i="242"/>
  <c r="C412" i="242"/>
  <c r="AD519" i="242"/>
  <c r="AC519" i="242"/>
  <c r="AB519" i="242"/>
  <c r="AA519" i="242"/>
  <c r="AF519" i="242"/>
  <c r="U524" i="242"/>
  <c r="T524" i="242"/>
  <c r="V524" i="242"/>
  <c r="M525" i="242"/>
  <c r="P525" i="242"/>
  <c r="O525" i="242"/>
  <c r="N525" i="242"/>
  <c r="R525" i="242"/>
  <c r="H526" i="242"/>
  <c r="K526" i="242"/>
  <c r="F534" i="242"/>
  <c r="C431" i="242"/>
  <c r="R537" i="242"/>
  <c r="P537" i="242"/>
  <c r="O537" i="242"/>
  <c r="M537" i="242"/>
  <c r="N537" i="242"/>
  <c r="K538" i="242"/>
  <c r="H538" i="242"/>
  <c r="F554" i="242"/>
  <c r="C451" i="242"/>
  <c r="M558" i="242"/>
  <c r="R558" i="242"/>
  <c r="O558" i="242"/>
  <c r="N558" i="242"/>
  <c r="P558" i="242"/>
  <c r="R484" i="242"/>
  <c r="P484" i="242"/>
  <c r="N484" i="242"/>
  <c r="AF491" i="242"/>
  <c r="AD491" i="242"/>
  <c r="AC491" i="242"/>
  <c r="AA491" i="242"/>
  <c r="AB491" i="242"/>
  <c r="V497" i="242"/>
  <c r="AF499" i="242"/>
  <c r="AD499" i="242"/>
  <c r="AC499" i="242"/>
  <c r="AA499" i="242"/>
  <c r="V505" i="242"/>
  <c r="AF507" i="242"/>
  <c r="AD507" i="242"/>
  <c r="AC507" i="242"/>
  <c r="AA507" i="242"/>
  <c r="P509" i="242"/>
  <c r="AB479" i="242"/>
  <c r="AA479" i="242"/>
  <c r="V485" i="242"/>
  <c r="U485" i="242"/>
  <c r="T485" i="242"/>
  <c r="Y485" i="242"/>
  <c r="C384" i="242"/>
  <c r="AB487" i="242"/>
  <c r="AA487" i="242"/>
  <c r="V493" i="242"/>
  <c r="U493" i="242"/>
  <c r="T493" i="242"/>
  <c r="Y493" i="242"/>
  <c r="C392" i="242"/>
  <c r="AB495" i="242"/>
  <c r="AA495" i="242"/>
  <c r="V501" i="242"/>
  <c r="U501" i="242"/>
  <c r="T501" i="242"/>
  <c r="Y501" i="242"/>
  <c r="C400" i="242"/>
  <c r="AB503" i="242"/>
  <c r="AA503" i="242"/>
  <c r="V509" i="242"/>
  <c r="U509" i="242"/>
  <c r="T509" i="242"/>
  <c r="Y509" i="242"/>
  <c r="AD511" i="242"/>
  <c r="AC511" i="242"/>
  <c r="AB511" i="242"/>
  <c r="AA511" i="242"/>
  <c r="AF511" i="242"/>
  <c r="R515" i="242"/>
  <c r="P515" i="242"/>
  <c r="O515" i="242"/>
  <c r="M515" i="242"/>
  <c r="W517" i="242"/>
  <c r="V517" i="242"/>
  <c r="U517" i="242"/>
  <c r="Y517" i="242"/>
  <c r="K521" i="242"/>
  <c r="H521" i="242"/>
  <c r="U525" i="242"/>
  <c r="T525" i="242"/>
  <c r="Y525" i="242"/>
  <c r="W525" i="242"/>
  <c r="AB527" i="242"/>
  <c r="AA527" i="242"/>
  <c r="AF527" i="242"/>
  <c r="AD527" i="242"/>
  <c r="AC527" i="242"/>
  <c r="P531" i="242"/>
  <c r="O531" i="242"/>
  <c r="N531" i="242"/>
  <c r="M531" i="242"/>
  <c r="R531" i="242"/>
  <c r="V533" i="242"/>
  <c r="U533" i="242"/>
  <c r="T533" i="242"/>
  <c r="Y533" i="242"/>
  <c r="P534" i="242"/>
  <c r="O534" i="242"/>
  <c r="N534" i="242"/>
  <c r="R534" i="242"/>
  <c r="M534" i="242"/>
  <c r="R542" i="242"/>
  <c r="P542" i="242"/>
  <c r="O542" i="242"/>
  <c r="M542" i="242"/>
  <c r="AF544" i="242"/>
  <c r="AD544" i="242"/>
  <c r="AC544" i="242"/>
  <c r="AB544" i="242"/>
  <c r="AA544" i="242"/>
  <c r="W549" i="242"/>
  <c r="V549" i="242"/>
  <c r="U549" i="242"/>
  <c r="T549" i="242"/>
  <c r="Y549" i="242"/>
  <c r="U558" i="242"/>
  <c r="T558" i="242"/>
  <c r="Y558" i="242"/>
  <c r="W558" i="242"/>
  <c r="V558" i="242"/>
  <c r="F564" i="242"/>
  <c r="C461" i="242"/>
  <c r="F569" i="242"/>
  <c r="C466" i="242"/>
  <c r="R571" i="242"/>
  <c r="P571" i="242"/>
  <c r="O571" i="242"/>
  <c r="N571" i="242"/>
  <c r="M571" i="242"/>
  <c r="AF578" i="242"/>
  <c r="AD578" i="242"/>
  <c r="AC578" i="242"/>
  <c r="AB578" i="242"/>
  <c r="AA578" i="242"/>
  <c r="N479" i="242"/>
  <c r="AA480" i="242"/>
  <c r="P511" i="242"/>
  <c r="K529" i="242"/>
  <c r="AF539" i="242"/>
  <c r="AD539" i="242"/>
  <c r="AC539" i="242"/>
  <c r="AA539" i="242"/>
  <c r="AB539" i="242"/>
  <c r="P552" i="242"/>
  <c r="O552" i="242"/>
  <c r="N552" i="242"/>
  <c r="M552" i="242"/>
  <c r="R552" i="242"/>
  <c r="K484" i="242"/>
  <c r="H484" i="242"/>
  <c r="P486" i="242"/>
  <c r="O486" i="242"/>
  <c r="N486" i="242"/>
  <c r="AC490" i="242"/>
  <c r="AB490" i="242"/>
  <c r="AA490" i="242"/>
  <c r="AF490" i="242"/>
  <c r="K492" i="242"/>
  <c r="H492" i="242"/>
  <c r="P494" i="242"/>
  <c r="O494" i="242"/>
  <c r="N494" i="242"/>
  <c r="AC498" i="242"/>
  <c r="AB498" i="242"/>
  <c r="AA498" i="242"/>
  <c r="AF498" i="242"/>
  <c r="K500" i="242"/>
  <c r="H500" i="242"/>
  <c r="P502" i="242"/>
  <c r="O502" i="242"/>
  <c r="N502" i="242"/>
  <c r="AC506" i="242"/>
  <c r="AB506" i="242"/>
  <c r="AA506" i="242"/>
  <c r="AF506" i="242"/>
  <c r="K508" i="242"/>
  <c r="H508" i="242"/>
  <c r="P510" i="242"/>
  <c r="O510" i="242"/>
  <c r="N510" i="242"/>
  <c r="Y512" i="242"/>
  <c r="W512" i="242"/>
  <c r="V512" i="242"/>
  <c r="T512" i="242"/>
  <c r="U512" i="242"/>
  <c r="AD514" i="242"/>
  <c r="AC514" i="242"/>
  <c r="AB514" i="242"/>
  <c r="AF514" i="242"/>
  <c r="AA514" i="242"/>
  <c r="K516" i="242"/>
  <c r="H516" i="242"/>
  <c r="R518" i="242"/>
  <c r="P518" i="242"/>
  <c r="N518" i="242"/>
  <c r="O518" i="242"/>
  <c r="AD522" i="242"/>
  <c r="AC522" i="242"/>
  <c r="AB522" i="242"/>
  <c r="AF522" i="242"/>
  <c r="AA522" i="242"/>
  <c r="P526" i="242"/>
  <c r="O526" i="242"/>
  <c r="N526" i="242"/>
  <c r="R526" i="242"/>
  <c r="M526" i="242"/>
  <c r="W528" i="242"/>
  <c r="V528" i="242"/>
  <c r="U528" i="242"/>
  <c r="T528" i="242"/>
  <c r="Y528" i="242"/>
  <c r="AC530" i="242"/>
  <c r="AB530" i="242"/>
  <c r="AA530" i="242"/>
  <c r="AF530" i="242"/>
  <c r="AD530" i="242"/>
  <c r="K532" i="242"/>
  <c r="H532" i="242"/>
  <c r="AD536" i="242"/>
  <c r="AC536" i="242"/>
  <c r="AB536" i="242"/>
  <c r="AF536" i="242"/>
  <c r="AA536" i="242"/>
  <c r="W541" i="242"/>
  <c r="V541" i="242"/>
  <c r="U541" i="242"/>
  <c r="T541" i="242"/>
  <c r="Y541" i="242"/>
  <c r="Y550" i="242"/>
  <c r="W550" i="242"/>
  <c r="U550" i="242"/>
  <c r="V550" i="242"/>
  <c r="T550" i="242"/>
  <c r="F556" i="242"/>
  <c r="C453" i="242"/>
  <c r="F561" i="242"/>
  <c r="C458" i="242"/>
  <c r="R563" i="242"/>
  <c r="P563" i="242"/>
  <c r="O563" i="242"/>
  <c r="N563" i="242"/>
  <c r="M563" i="242"/>
  <c r="AF570" i="242"/>
  <c r="AD570" i="242"/>
  <c r="AC570" i="242"/>
  <c r="AB570" i="242"/>
  <c r="AA570" i="242"/>
  <c r="O572" i="242"/>
  <c r="N572" i="242"/>
  <c r="M572" i="242"/>
  <c r="R572" i="242"/>
  <c r="P572" i="242"/>
  <c r="K505" i="242"/>
  <c r="W509" i="242"/>
  <c r="M510" i="242"/>
  <c r="N515" i="242"/>
  <c r="N542" i="242"/>
  <c r="W483" i="242"/>
  <c r="V483" i="242"/>
  <c r="U483" i="242"/>
  <c r="W491" i="242"/>
  <c r="V491" i="242"/>
  <c r="U491" i="242"/>
  <c r="W499" i="242"/>
  <c r="V499" i="242"/>
  <c r="U499" i="242"/>
  <c r="W507" i="242"/>
  <c r="V507" i="242"/>
  <c r="U507" i="242"/>
  <c r="K511" i="242"/>
  <c r="H511" i="242"/>
  <c r="R513" i="242"/>
  <c r="O513" i="242"/>
  <c r="P513" i="242"/>
  <c r="N513" i="242"/>
  <c r="M513" i="242"/>
  <c r="Y515" i="242"/>
  <c r="W515" i="242"/>
  <c r="U515" i="242"/>
  <c r="V515" i="242"/>
  <c r="T515" i="242"/>
  <c r="AF517" i="242"/>
  <c r="AD517" i="242"/>
  <c r="AC517" i="242"/>
  <c r="AA517" i="242"/>
  <c r="AB517" i="242"/>
  <c r="K519" i="242"/>
  <c r="H519" i="242"/>
  <c r="R521" i="242"/>
  <c r="O521" i="242"/>
  <c r="P521" i="242"/>
  <c r="N521" i="242"/>
  <c r="AC525" i="242"/>
  <c r="AB525" i="242"/>
  <c r="AA525" i="242"/>
  <c r="AD525" i="242"/>
  <c r="K527" i="242"/>
  <c r="H527" i="242"/>
  <c r="R529" i="242"/>
  <c r="P529" i="242"/>
  <c r="O529" i="242"/>
  <c r="M529" i="242"/>
  <c r="N529" i="242"/>
  <c r="W531" i="242"/>
  <c r="V531" i="242"/>
  <c r="U531" i="242"/>
  <c r="Y531" i="242"/>
  <c r="T531" i="242"/>
  <c r="AD533" i="242"/>
  <c r="AC533" i="242"/>
  <c r="AB533" i="242"/>
  <c r="AA533" i="242"/>
  <c r="AF533" i="242"/>
  <c r="Y534" i="242"/>
  <c r="W534" i="242"/>
  <c r="V534" i="242"/>
  <c r="T534" i="242"/>
  <c r="U534" i="242"/>
  <c r="Y542" i="242"/>
  <c r="W542" i="242"/>
  <c r="V542" i="242"/>
  <c r="T542" i="242"/>
  <c r="F548" i="242"/>
  <c r="C445" i="242"/>
  <c r="F553" i="242"/>
  <c r="C450" i="242"/>
  <c r="P555" i="242"/>
  <c r="O555" i="242"/>
  <c r="N555" i="242"/>
  <c r="R555" i="242"/>
  <c r="M555" i="242"/>
  <c r="AF562" i="242"/>
  <c r="AD562" i="242"/>
  <c r="AC562" i="242"/>
  <c r="AB562" i="242"/>
  <c r="AA562" i="242"/>
  <c r="O564" i="242"/>
  <c r="N564" i="242"/>
  <c r="M564" i="242"/>
  <c r="R564" i="242"/>
  <c r="P564" i="242"/>
  <c r="AF575" i="242"/>
  <c r="AD575" i="242"/>
  <c r="AC575" i="242"/>
  <c r="AB575" i="242"/>
  <c r="AA575" i="242"/>
  <c r="Y576" i="242"/>
  <c r="W576" i="242"/>
  <c r="V576" i="242"/>
  <c r="U576" i="242"/>
  <c r="T576" i="242"/>
  <c r="H578" i="242"/>
  <c r="K578" i="242"/>
  <c r="K497" i="242"/>
  <c r="W501" i="242"/>
  <c r="M502" i="242"/>
  <c r="AC503" i="242"/>
  <c r="R510" i="242"/>
  <c r="AB515" i="242"/>
  <c r="T517" i="242"/>
  <c r="V525" i="242"/>
  <c r="U542" i="242"/>
  <c r="AD480" i="242"/>
  <c r="AC480" i="242"/>
  <c r="AB480" i="242"/>
  <c r="AD488" i="242"/>
  <c r="AC488" i="242"/>
  <c r="AB488" i="242"/>
  <c r="AD496" i="242"/>
  <c r="AC496" i="242"/>
  <c r="AB496" i="242"/>
  <c r="AD504" i="242"/>
  <c r="AC504" i="242"/>
  <c r="AB504" i="242"/>
  <c r="AF512" i="242"/>
  <c r="AD512" i="242"/>
  <c r="AB512" i="242"/>
  <c r="AA512" i="242"/>
  <c r="K514" i="242"/>
  <c r="H514" i="242"/>
  <c r="M516" i="242"/>
  <c r="R516" i="242"/>
  <c r="P516" i="242"/>
  <c r="O516" i="242"/>
  <c r="N516" i="242"/>
  <c r="Y518" i="242"/>
  <c r="V518" i="242"/>
  <c r="W518" i="242"/>
  <c r="U518" i="242"/>
  <c r="T518" i="242"/>
  <c r="AF520" i="242"/>
  <c r="AD520" i="242"/>
  <c r="AB520" i="242"/>
  <c r="AC520" i="242"/>
  <c r="AA520" i="242"/>
  <c r="K522" i="242"/>
  <c r="H522" i="242"/>
  <c r="M524" i="242"/>
  <c r="R524" i="242"/>
  <c r="P524" i="242"/>
  <c r="O524" i="242"/>
  <c r="N524" i="242"/>
  <c r="Y526" i="242"/>
  <c r="W526" i="242"/>
  <c r="V526" i="242"/>
  <c r="T526" i="242"/>
  <c r="U526" i="242"/>
  <c r="AD528" i="242"/>
  <c r="AC528" i="242"/>
  <c r="AB528" i="242"/>
  <c r="AA528" i="242"/>
  <c r="AF528" i="242"/>
  <c r="K530" i="242"/>
  <c r="H530" i="242"/>
  <c r="R532" i="242"/>
  <c r="P532" i="242"/>
  <c r="N532" i="242"/>
  <c r="O532" i="242"/>
  <c r="M532" i="242"/>
  <c r="R535" i="242"/>
  <c r="O535" i="242"/>
  <c r="P535" i="242"/>
  <c r="N535" i="242"/>
  <c r="M535" i="242"/>
  <c r="F540" i="242"/>
  <c r="C437" i="242"/>
  <c r="F545" i="242"/>
  <c r="C442" i="242"/>
  <c r="P547" i="242"/>
  <c r="O547" i="242"/>
  <c r="N547" i="242"/>
  <c r="R547" i="242"/>
  <c r="M547" i="242"/>
  <c r="AD554" i="242"/>
  <c r="AC554" i="242"/>
  <c r="AB554" i="242"/>
  <c r="AA554" i="242"/>
  <c r="AF554" i="242"/>
  <c r="O556" i="242"/>
  <c r="N556" i="242"/>
  <c r="M556" i="242"/>
  <c r="R556" i="242"/>
  <c r="P556" i="242"/>
  <c r="AF567" i="242"/>
  <c r="AD567" i="242"/>
  <c r="AC567" i="242"/>
  <c r="AB567" i="242"/>
  <c r="AA567" i="242"/>
  <c r="Y568" i="242"/>
  <c r="W568" i="242"/>
  <c r="V568" i="242"/>
  <c r="T568" i="242"/>
  <c r="U568" i="242"/>
  <c r="H570" i="242"/>
  <c r="K570" i="242"/>
  <c r="K489" i="242"/>
  <c r="W493" i="242"/>
  <c r="M494" i="242"/>
  <c r="AC495" i="242"/>
  <c r="R502" i="242"/>
  <c r="AD503" i="242"/>
  <c r="AD506" i="242"/>
  <c r="T507" i="242"/>
  <c r="AF525" i="242"/>
  <c r="R479" i="242"/>
  <c r="O479" i="242"/>
  <c r="R487" i="242"/>
  <c r="O487" i="242"/>
  <c r="R495" i="242"/>
  <c r="O495" i="242"/>
  <c r="R503" i="242"/>
  <c r="O503" i="242"/>
  <c r="N511" i="242"/>
  <c r="M511" i="242"/>
  <c r="O511" i="242"/>
  <c r="T513" i="242"/>
  <c r="Y513" i="242"/>
  <c r="W513" i="242"/>
  <c r="U513" i="242"/>
  <c r="AF515" i="242"/>
  <c r="AC515" i="242"/>
  <c r="AA515" i="242"/>
  <c r="K517" i="242"/>
  <c r="H517" i="242"/>
  <c r="N519" i="242"/>
  <c r="M519" i="242"/>
  <c r="P519" i="242"/>
  <c r="O519" i="242"/>
  <c r="T521" i="242"/>
  <c r="Y521" i="242"/>
  <c r="W521" i="242"/>
  <c r="V521" i="242"/>
  <c r="U521" i="242"/>
  <c r="AF523" i="242"/>
  <c r="AC523" i="242"/>
  <c r="AB523" i="242"/>
  <c r="AA523" i="242"/>
  <c r="K525" i="242"/>
  <c r="H525" i="242"/>
  <c r="R527" i="242"/>
  <c r="O527" i="242"/>
  <c r="N527" i="242"/>
  <c r="M527" i="242"/>
  <c r="Y529" i="242"/>
  <c r="W529" i="242"/>
  <c r="U529" i="242"/>
  <c r="T529" i="242"/>
  <c r="V529" i="242"/>
  <c r="AF531" i="242"/>
  <c r="AD531" i="242"/>
  <c r="AC531" i="242"/>
  <c r="AA531" i="242"/>
  <c r="K533" i="242"/>
  <c r="H533" i="242"/>
  <c r="F537" i="242"/>
  <c r="C434" i="242"/>
  <c r="AD546" i="242"/>
  <c r="AC546" i="242"/>
  <c r="AB546" i="242"/>
  <c r="AA546" i="242"/>
  <c r="AF546" i="242"/>
  <c r="R548" i="242"/>
  <c r="O548" i="242"/>
  <c r="M548" i="242"/>
  <c r="N548" i="242"/>
  <c r="AF559" i="242"/>
  <c r="AD559" i="242"/>
  <c r="AC559" i="242"/>
  <c r="AB559" i="242"/>
  <c r="AA559" i="242"/>
  <c r="Y560" i="242"/>
  <c r="W560" i="242"/>
  <c r="U560" i="242"/>
  <c r="T560" i="242"/>
  <c r="V560" i="242"/>
  <c r="H562" i="242"/>
  <c r="K562" i="242"/>
  <c r="R565" i="242"/>
  <c r="P565" i="242"/>
  <c r="O565" i="242"/>
  <c r="N565" i="242"/>
  <c r="M565" i="242"/>
  <c r="M574" i="242"/>
  <c r="R574" i="242"/>
  <c r="P574" i="242"/>
  <c r="O574" i="242"/>
  <c r="N574" i="242"/>
  <c r="AA576" i="242"/>
  <c r="AF576" i="242"/>
  <c r="AD576" i="242"/>
  <c r="AC576" i="242"/>
  <c r="AB576" i="242"/>
  <c r="A479" i="242"/>
  <c r="B480" i="242"/>
  <c r="K481" i="242"/>
  <c r="W485" i="242"/>
  <c r="M486" i="242"/>
  <c r="AC487" i="242"/>
  <c r="R494" i="242"/>
  <c r="AD495" i="242"/>
  <c r="AD498" i="242"/>
  <c r="T499" i="242"/>
  <c r="M503" i="242"/>
  <c r="AF503" i="242"/>
  <c r="H506" i="242"/>
  <c r="Y507" i="242"/>
  <c r="AB531" i="242"/>
  <c r="K535" i="242"/>
  <c r="H535" i="242"/>
  <c r="Y539" i="242"/>
  <c r="W539" i="242"/>
  <c r="U539" i="242"/>
  <c r="T539" i="242"/>
  <c r="V539" i="242"/>
  <c r="C438" i="242"/>
  <c r="AD541" i="242"/>
  <c r="AC541" i="242"/>
  <c r="AB541" i="242"/>
  <c r="AF541" i="242"/>
  <c r="AA541" i="242"/>
  <c r="K543" i="242"/>
  <c r="H543" i="242"/>
  <c r="Y547" i="242"/>
  <c r="W547" i="242"/>
  <c r="V547" i="242"/>
  <c r="T547" i="242"/>
  <c r="U547" i="242"/>
  <c r="C446" i="242"/>
  <c r="AD549" i="242"/>
  <c r="AC549" i="242"/>
  <c r="AB549" i="242"/>
  <c r="AF549" i="242"/>
  <c r="AA549" i="242"/>
  <c r="K551" i="242"/>
  <c r="H551" i="242"/>
  <c r="R553" i="242"/>
  <c r="P553" i="242"/>
  <c r="N553" i="242"/>
  <c r="O553" i="242"/>
  <c r="M553" i="242"/>
  <c r="Y555" i="242"/>
  <c r="W555" i="242"/>
  <c r="V555" i="242"/>
  <c r="T555" i="242"/>
  <c r="U555" i="242"/>
  <c r="C454" i="242"/>
  <c r="AF557" i="242"/>
  <c r="AD557" i="242"/>
  <c r="AC557" i="242"/>
  <c r="AB557" i="242"/>
  <c r="N561" i="242"/>
  <c r="M561" i="242"/>
  <c r="R561" i="242"/>
  <c r="P561" i="242"/>
  <c r="O561" i="242"/>
  <c r="T563" i="242"/>
  <c r="Y563" i="242"/>
  <c r="W563" i="242"/>
  <c r="V563" i="242"/>
  <c r="U563" i="242"/>
  <c r="C462" i="242"/>
  <c r="AF565" i="242"/>
  <c r="AD565" i="242"/>
  <c r="AC565" i="242"/>
  <c r="AB565" i="242"/>
  <c r="AA565" i="242"/>
  <c r="K567" i="242"/>
  <c r="H567" i="242"/>
  <c r="N569" i="242"/>
  <c r="M569" i="242"/>
  <c r="R569" i="242"/>
  <c r="P569" i="242"/>
  <c r="O569" i="242"/>
  <c r="T571" i="242"/>
  <c r="Y571" i="242"/>
  <c r="W571" i="242"/>
  <c r="V571" i="242"/>
  <c r="C470" i="242"/>
  <c r="AF573" i="242"/>
  <c r="AD573" i="242"/>
  <c r="AC573" i="242"/>
  <c r="AB573" i="242"/>
  <c r="K575" i="242"/>
  <c r="H575" i="242"/>
  <c r="N577" i="242"/>
  <c r="M577" i="242"/>
  <c r="R577" i="242"/>
  <c r="O577" i="242"/>
  <c r="P577" i="242"/>
  <c r="Y537" i="242"/>
  <c r="W537" i="242"/>
  <c r="U537" i="242"/>
  <c r="V537" i="242"/>
  <c r="T537" i="242"/>
  <c r="M543" i="242"/>
  <c r="R543" i="242"/>
  <c r="P543" i="242"/>
  <c r="O543" i="242"/>
  <c r="N543" i="242"/>
  <c r="Y545" i="242"/>
  <c r="V545" i="242"/>
  <c r="U545" i="242"/>
  <c r="T545" i="242"/>
  <c r="AF547" i="242"/>
  <c r="AD547" i="242"/>
  <c r="AB547" i="242"/>
  <c r="AA547" i="242"/>
  <c r="AC547" i="242"/>
  <c r="M551" i="242"/>
  <c r="R551" i="242"/>
  <c r="P551" i="242"/>
  <c r="O551" i="242"/>
  <c r="Y553" i="242"/>
  <c r="V553" i="242"/>
  <c r="W553" i="242"/>
  <c r="U553" i="242"/>
  <c r="T553" i="242"/>
  <c r="AF555" i="242"/>
  <c r="AD555" i="242"/>
  <c r="AB555" i="242"/>
  <c r="AC555" i="242"/>
  <c r="AA555" i="242"/>
  <c r="H557" i="242"/>
  <c r="K557" i="242"/>
  <c r="P559" i="242"/>
  <c r="O559" i="242"/>
  <c r="N559" i="242"/>
  <c r="M559" i="242"/>
  <c r="R559" i="242"/>
  <c r="V561" i="242"/>
  <c r="U561" i="242"/>
  <c r="T561" i="242"/>
  <c r="Y561" i="242"/>
  <c r="W561" i="242"/>
  <c r="AB563" i="242"/>
  <c r="AA563" i="242"/>
  <c r="AF563" i="242"/>
  <c r="AD563" i="242"/>
  <c r="AC563" i="242"/>
  <c r="H565" i="242"/>
  <c r="K565" i="242"/>
  <c r="P567" i="242"/>
  <c r="O567" i="242"/>
  <c r="N567" i="242"/>
  <c r="M567" i="242"/>
  <c r="R567" i="242"/>
  <c r="V569" i="242"/>
  <c r="U569" i="242"/>
  <c r="T569" i="242"/>
  <c r="Y569" i="242"/>
  <c r="W569" i="242"/>
  <c r="AB571" i="242"/>
  <c r="AA571" i="242"/>
  <c r="AF571" i="242"/>
  <c r="AC571" i="242"/>
  <c r="AD571" i="242"/>
  <c r="H573" i="242"/>
  <c r="K573" i="242"/>
  <c r="P575" i="242"/>
  <c r="O575" i="242"/>
  <c r="N575" i="242"/>
  <c r="M575" i="242"/>
  <c r="R575" i="242"/>
  <c r="V577" i="242"/>
  <c r="U577" i="242"/>
  <c r="T577" i="242"/>
  <c r="Y577" i="242"/>
  <c r="W577" i="242"/>
  <c r="H544" i="242"/>
  <c r="AF534" i="242"/>
  <c r="AD534" i="242"/>
  <c r="AB534" i="242"/>
  <c r="M538" i="242"/>
  <c r="R538" i="242"/>
  <c r="P538" i="242"/>
  <c r="O538" i="242"/>
  <c r="N538" i="242"/>
  <c r="T540" i="242"/>
  <c r="Y540" i="242"/>
  <c r="W540" i="242"/>
  <c r="V540" i="242"/>
  <c r="U540" i="242"/>
  <c r="C439" i="242"/>
  <c r="AF542" i="242"/>
  <c r="AC542" i="242"/>
  <c r="AB542" i="242"/>
  <c r="AA542" i="242"/>
  <c r="AD542" i="242"/>
  <c r="N546" i="242"/>
  <c r="M546" i="242"/>
  <c r="R546" i="242"/>
  <c r="P546" i="242"/>
  <c r="O546" i="242"/>
  <c r="T548" i="242"/>
  <c r="Y548" i="242"/>
  <c r="W548" i="242"/>
  <c r="U548" i="242"/>
  <c r="C447" i="242"/>
  <c r="AF550" i="242"/>
  <c r="AC550" i="242"/>
  <c r="AD550" i="242"/>
  <c r="AA550" i="242"/>
  <c r="AB550" i="242"/>
  <c r="K552" i="242"/>
  <c r="H552" i="242"/>
  <c r="N554" i="242"/>
  <c r="M554" i="242"/>
  <c r="P554" i="242"/>
  <c r="W556" i="242"/>
  <c r="V556" i="242"/>
  <c r="U556" i="242"/>
  <c r="T556" i="242"/>
  <c r="Y556" i="242"/>
  <c r="C455" i="242"/>
  <c r="AC558" i="242"/>
  <c r="AB558" i="242"/>
  <c r="AA558" i="242"/>
  <c r="AF558" i="242"/>
  <c r="AD558" i="242"/>
  <c r="K560" i="242"/>
  <c r="H560" i="242"/>
  <c r="P562" i="242"/>
  <c r="O562" i="242"/>
  <c r="N562" i="242"/>
  <c r="M562" i="242"/>
  <c r="R562" i="242"/>
  <c r="W564" i="242"/>
  <c r="V564" i="242"/>
  <c r="U564" i="242"/>
  <c r="T564" i="242"/>
  <c r="Y564" i="242"/>
  <c r="C463" i="242"/>
  <c r="AC566" i="242"/>
  <c r="AB566" i="242"/>
  <c r="AA566" i="242"/>
  <c r="AF566" i="242"/>
  <c r="AD566" i="242"/>
  <c r="K568" i="242"/>
  <c r="H568" i="242"/>
  <c r="P570" i="242"/>
  <c r="O570" i="242"/>
  <c r="N570" i="242"/>
  <c r="M570" i="242"/>
  <c r="R570" i="242"/>
  <c r="W572" i="242"/>
  <c r="V572" i="242"/>
  <c r="U572" i="242"/>
  <c r="T572" i="242"/>
  <c r="Y572" i="242"/>
  <c r="C471" i="242"/>
  <c r="AC574" i="242"/>
  <c r="AB574" i="242"/>
  <c r="AA574" i="242"/>
  <c r="AF574" i="242"/>
  <c r="AD574" i="242"/>
  <c r="K576" i="242"/>
  <c r="H576" i="242"/>
  <c r="P578" i="242"/>
  <c r="O578" i="242"/>
  <c r="N578" i="242"/>
  <c r="M578" i="242"/>
  <c r="R578" i="242"/>
  <c r="K536" i="242"/>
  <c r="H549" i="242"/>
  <c r="R554" i="242"/>
  <c r="T535" i="242"/>
  <c r="Y535" i="242"/>
  <c r="W535" i="242"/>
  <c r="AF537" i="242"/>
  <c r="AC537" i="242"/>
  <c r="AD537" i="242"/>
  <c r="H539" i="242"/>
  <c r="K539" i="242"/>
  <c r="O541" i="242"/>
  <c r="N541" i="242"/>
  <c r="M541" i="242"/>
  <c r="R541" i="242"/>
  <c r="P541" i="242"/>
  <c r="U543" i="242"/>
  <c r="T543" i="242"/>
  <c r="Y543" i="242"/>
  <c r="W543" i="242"/>
  <c r="AA545" i="242"/>
  <c r="AF545" i="242"/>
  <c r="AC545" i="242"/>
  <c r="AD545" i="242"/>
  <c r="AB545" i="242"/>
  <c r="H547" i="242"/>
  <c r="K547" i="242"/>
  <c r="O549" i="242"/>
  <c r="N549" i="242"/>
  <c r="M549" i="242"/>
  <c r="R549" i="242"/>
  <c r="P549" i="242"/>
  <c r="U551" i="242"/>
  <c r="T551" i="242"/>
  <c r="Y551" i="242"/>
  <c r="W551" i="242"/>
  <c r="V551" i="242"/>
  <c r="AA553" i="242"/>
  <c r="AF553" i="242"/>
  <c r="AD553" i="242"/>
  <c r="AC553" i="242"/>
  <c r="AB553" i="242"/>
  <c r="H555" i="242"/>
  <c r="K555" i="242"/>
  <c r="W559" i="242"/>
  <c r="V559" i="242"/>
  <c r="U559" i="242"/>
  <c r="T559" i="242"/>
  <c r="Y559" i="242"/>
  <c r="AD561" i="242"/>
  <c r="AC561" i="242"/>
  <c r="AB561" i="242"/>
  <c r="AA561" i="242"/>
  <c r="AF561" i="242"/>
  <c r="K563" i="242"/>
  <c r="H563" i="242"/>
  <c r="W567" i="242"/>
  <c r="V567" i="242"/>
  <c r="U567" i="242"/>
  <c r="T567" i="242"/>
  <c r="Y567" i="242"/>
  <c r="AD569" i="242"/>
  <c r="AC569" i="242"/>
  <c r="AB569" i="242"/>
  <c r="AA569" i="242"/>
  <c r="AF569" i="242"/>
  <c r="K571" i="242"/>
  <c r="H571" i="242"/>
  <c r="R573" i="242"/>
  <c r="P573" i="242"/>
  <c r="O573" i="242"/>
  <c r="N573" i="242"/>
  <c r="M573" i="242"/>
  <c r="W575" i="242"/>
  <c r="V575" i="242"/>
  <c r="U575" i="242"/>
  <c r="T575" i="242"/>
  <c r="Y575" i="242"/>
  <c r="AD577" i="242"/>
  <c r="AC577" i="242"/>
  <c r="AB577" i="242"/>
  <c r="AA577" i="242"/>
  <c r="AF577" i="242"/>
  <c r="K541" i="242"/>
  <c r="U571" i="242"/>
  <c r="U538" i="242"/>
  <c r="T538" i="242"/>
  <c r="W538" i="242"/>
  <c r="AB540" i="242"/>
  <c r="AA540" i="242"/>
  <c r="AF540" i="242"/>
  <c r="AD540" i="242"/>
  <c r="H542" i="242"/>
  <c r="K542" i="242"/>
  <c r="P544" i="242"/>
  <c r="O544" i="242"/>
  <c r="N544" i="242"/>
  <c r="M544" i="242"/>
  <c r="R544" i="242"/>
  <c r="V546" i="242"/>
  <c r="U546" i="242"/>
  <c r="T546" i="242"/>
  <c r="Y546" i="242"/>
  <c r="W546" i="242"/>
  <c r="AB548" i="242"/>
  <c r="AA548" i="242"/>
  <c r="AF548" i="242"/>
  <c r="AD548" i="242"/>
  <c r="AC548" i="242"/>
  <c r="H550" i="242"/>
  <c r="K550" i="242"/>
  <c r="V554" i="242"/>
  <c r="U554" i="242"/>
  <c r="T554" i="242"/>
  <c r="Y554" i="242"/>
  <c r="W554" i="242"/>
  <c r="AD556" i="242"/>
  <c r="AC556" i="242"/>
  <c r="AB556" i="242"/>
  <c r="AA556" i="242"/>
  <c r="AF556" i="242"/>
  <c r="K558" i="242"/>
  <c r="H558" i="242"/>
  <c r="R560" i="242"/>
  <c r="P560" i="242"/>
  <c r="O560" i="242"/>
  <c r="N560" i="242"/>
  <c r="M560" i="242"/>
  <c r="Y562" i="242"/>
  <c r="W562" i="242"/>
  <c r="V562" i="242"/>
  <c r="U562" i="242"/>
  <c r="T562" i="242"/>
  <c r="AD564" i="242"/>
  <c r="AC564" i="242"/>
  <c r="AB564" i="242"/>
  <c r="AA564" i="242"/>
  <c r="AF564" i="242"/>
  <c r="K566" i="242"/>
  <c r="H566" i="242"/>
  <c r="R568" i="242"/>
  <c r="P568" i="242"/>
  <c r="O568" i="242"/>
  <c r="N568" i="242"/>
  <c r="M568" i="242"/>
  <c r="AD572" i="242"/>
  <c r="AC572" i="242"/>
  <c r="AB572" i="242"/>
  <c r="AA572" i="242"/>
  <c r="AF572" i="242"/>
  <c r="K574" i="242"/>
  <c r="H574" i="242"/>
  <c r="R576" i="242"/>
  <c r="P576" i="242"/>
  <c r="O576" i="242"/>
  <c r="N576" i="242"/>
  <c r="M576" i="242"/>
  <c r="Y578" i="242"/>
  <c r="W578" i="242"/>
  <c r="V578" i="242"/>
  <c r="U578" i="242"/>
  <c r="T578" i="242"/>
  <c r="AA534" i="242"/>
  <c r="V538" i="242"/>
  <c r="W545" i="242"/>
  <c r="AA573" i="242"/>
  <c r="F325" i="240"/>
  <c r="K325" i="240" s="1"/>
  <c r="C219" i="240"/>
  <c r="F353" i="240"/>
  <c r="K353" i="240" s="1"/>
  <c r="C247" i="240"/>
  <c r="F523" i="240"/>
  <c r="K523" i="240" s="1"/>
  <c r="C420" i="240"/>
  <c r="F559" i="240"/>
  <c r="K559" i="240" s="1"/>
  <c r="C456" i="240"/>
  <c r="F348" i="240"/>
  <c r="K348" i="240" s="1"/>
  <c r="C242" i="240"/>
  <c r="F540" i="240"/>
  <c r="H540" i="240" s="1"/>
  <c r="C437" i="240"/>
  <c r="F511" i="240"/>
  <c r="K511" i="240" s="1"/>
  <c r="C408" i="240"/>
  <c r="D315" i="240"/>
  <c r="C315" i="240" s="1"/>
  <c r="C209" i="240"/>
  <c r="O503" i="240"/>
  <c r="P503" i="240"/>
  <c r="D535" i="240"/>
  <c r="C535" i="240" s="1"/>
  <c r="C432" i="240"/>
  <c r="F308" i="240"/>
  <c r="H308" i="240" s="1"/>
  <c r="C202" i="240"/>
  <c r="D484" i="240"/>
  <c r="C484" i="240" s="1"/>
  <c r="C381" i="240"/>
  <c r="T494" i="240"/>
  <c r="U494" i="240"/>
  <c r="D332" i="240"/>
  <c r="C332" i="240" s="1"/>
  <c r="C226" i="240"/>
  <c r="W306" i="240"/>
  <c r="V306" i="240"/>
  <c r="F478" i="240"/>
  <c r="K478" i="240" s="1"/>
  <c r="C375" i="240"/>
  <c r="C199" i="240"/>
  <c r="C210" i="240"/>
  <c r="C227" i="240"/>
  <c r="C249" i="240"/>
  <c r="C416" i="240"/>
  <c r="C428" i="240"/>
  <c r="C464" i="240"/>
  <c r="AC486" i="240"/>
  <c r="C211" i="240"/>
  <c r="AC319" i="240"/>
  <c r="C383" i="240"/>
  <c r="C429" i="240"/>
  <c r="C460" i="240"/>
  <c r="C465" i="240"/>
  <c r="A479" i="240"/>
  <c r="O492" i="240"/>
  <c r="K507" i="240"/>
  <c r="C195" i="240"/>
  <c r="C201" i="240"/>
  <c r="C218" i="240"/>
  <c r="C235" i="240"/>
  <c r="C241" i="240"/>
  <c r="C246" i="240"/>
  <c r="C251" i="240"/>
  <c r="C262" i="240"/>
  <c r="C424" i="240"/>
  <c r="C436" i="240"/>
  <c r="C448" i="240"/>
  <c r="C191" i="240"/>
  <c r="C225" i="240"/>
  <c r="C257" i="240"/>
  <c r="K313" i="240"/>
  <c r="H323" i="240"/>
  <c r="C413" i="240"/>
  <c r="C461" i="240"/>
  <c r="N314" i="240"/>
  <c r="R273" i="240"/>
  <c r="P273" i="240"/>
  <c r="O273" i="240"/>
  <c r="N273" i="240"/>
  <c r="M273" i="240"/>
  <c r="C167" i="240"/>
  <c r="B168" i="240"/>
  <c r="AF270" i="240"/>
  <c r="AD270" i="240"/>
  <c r="AC270" i="240"/>
  <c r="AB270" i="240"/>
  <c r="AA270" i="240"/>
  <c r="K272" i="240"/>
  <c r="H272" i="240"/>
  <c r="K275" i="240"/>
  <c r="H275" i="240"/>
  <c r="N277" i="240"/>
  <c r="M277" i="240"/>
  <c r="R277" i="240"/>
  <c r="P277" i="240"/>
  <c r="O277" i="240"/>
  <c r="K282" i="240"/>
  <c r="H282" i="240"/>
  <c r="Y284" i="240"/>
  <c r="W284" i="240"/>
  <c r="V284" i="240"/>
  <c r="U284" i="240"/>
  <c r="T284" i="240"/>
  <c r="AD299" i="240"/>
  <c r="AC299" i="240"/>
  <c r="AB299" i="240"/>
  <c r="AA299" i="240"/>
  <c r="AF299" i="240"/>
  <c r="AD365" i="240"/>
  <c r="AC365" i="240"/>
  <c r="AB365" i="240"/>
  <c r="AA365" i="240"/>
  <c r="AF365" i="240"/>
  <c r="C164" i="240"/>
  <c r="M274" i="240"/>
  <c r="R274" i="240"/>
  <c r="P274" i="240"/>
  <c r="O274" i="240"/>
  <c r="N274" i="240"/>
  <c r="Y276" i="240"/>
  <c r="W276" i="240"/>
  <c r="V276" i="240"/>
  <c r="U276" i="240"/>
  <c r="T276" i="240"/>
  <c r="AF278" i="240"/>
  <c r="AD278" i="240"/>
  <c r="AC278" i="240"/>
  <c r="AB278" i="240"/>
  <c r="AA278" i="240"/>
  <c r="T279" i="240"/>
  <c r="Y279" i="240"/>
  <c r="W279" i="240"/>
  <c r="V279" i="240"/>
  <c r="U279" i="240"/>
  <c r="O280" i="240"/>
  <c r="N280" i="240"/>
  <c r="M280" i="240"/>
  <c r="R280" i="240"/>
  <c r="P280" i="240"/>
  <c r="H281" i="240"/>
  <c r="K281" i="240"/>
  <c r="D282" i="240"/>
  <c r="AB287" i="240"/>
  <c r="AA287" i="240"/>
  <c r="AF287" i="240"/>
  <c r="AD287" i="240"/>
  <c r="AC287" i="240"/>
  <c r="W288" i="240"/>
  <c r="V288" i="240"/>
  <c r="U288" i="240"/>
  <c r="T288" i="240"/>
  <c r="Y288" i="240"/>
  <c r="M290" i="240"/>
  <c r="R290" i="240"/>
  <c r="P290" i="240"/>
  <c r="O290" i="240"/>
  <c r="N290" i="240"/>
  <c r="AC293" i="240"/>
  <c r="AB293" i="240"/>
  <c r="AA293" i="240"/>
  <c r="AD293" i="240"/>
  <c r="AF293" i="240"/>
  <c r="W315" i="240"/>
  <c r="V315" i="240"/>
  <c r="U315" i="240"/>
  <c r="T315" i="240"/>
  <c r="Y315" i="240"/>
  <c r="R316" i="240"/>
  <c r="P316" i="240"/>
  <c r="O316" i="240"/>
  <c r="N316" i="240"/>
  <c r="M316" i="240"/>
  <c r="K317" i="240"/>
  <c r="H317" i="240"/>
  <c r="Y331" i="240"/>
  <c r="W331" i="240"/>
  <c r="V331" i="240"/>
  <c r="U331" i="240"/>
  <c r="T331" i="240"/>
  <c r="F359" i="240"/>
  <c r="C253" i="240"/>
  <c r="K270" i="240"/>
  <c r="H270" i="240"/>
  <c r="N272" i="240"/>
  <c r="M272" i="240"/>
  <c r="R272" i="240"/>
  <c r="O272" i="240"/>
  <c r="U274" i="240"/>
  <c r="T274" i="240"/>
  <c r="Y274" i="240"/>
  <c r="W274" i="240"/>
  <c r="V274" i="240"/>
  <c r="AA276" i="240"/>
  <c r="AF276" i="240"/>
  <c r="AD276" i="240"/>
  <c r="AC276" i="240"/>
  <c r="AB276" i="240"/>
  <c r="H278" i="240"/>
  <c r="K278" i="240"/>
  <c r="AB279" i="240"/>
  <c r="AA279" i="240"/>
  <c r="AF279" i="240"/>
  <c r="AD279" i="240"/>
  <c r="AC279" i="240"/>
  <c r="W280" i="240"/>
  <c r="V280" i="240"/>
  <c r="U280" i="240"/>
  <c r="T280" i="240"/>
  <c r="Y280" i="240"/>
  <c r="R281" i="240"/>
  <c r="P281" i="240"/>
  <c r="O281" i="240"/>
  <c r="N281" i="240"/>
  <c r="M281" i="240"/>
  <c r="F287" i="240"/>
  <c r="AD288" i="240"/>
  <c r="AC288" i="240"/>
  <c r="AB288" i="240"/>
  <c r="AA288" i="240"/>
  <c r="AF288" i="240"/>
  <c r="U290" i="240"/>
  <c r="T290" i="240"/>
  <c r="Y290" i="240"/>
  <c r="W290" i="240"/>
  <c r="V290" i="240"/>
  <c r="R292" i="240"/>
  <c r="P292" i="240"/>
  <c r="N292" i="240"/>
  <c r="O292" i="240"/>
  <c r="M292" i="240"/>
  <c r="K293" i="240"/>
  <c r="H293" i="240"/>
  <c r="P297" i="240"/>
  <c r="O297" i="240"/>
  <c r="N297" i="240"/>
  <c r="M297" i="240"/>
  <c r="R297" i="240"/>
  <c r="AC309" i="240"/>
  <c r="AB309" i="240"/>
  <c r="AA309" i="240"/>
  <c r="AD309" i="240"/>
  <c r="AF309" i="240"/>
  <c r="AD315" i="240"/>
  <c r="AC315" i="240"/>
  <c r="AB315" i="240"/>
  <c r="AA315" i="240"/>
  <c r="AF315" i="240"/>
  <c r="F319" i="240"/>
  <c r="C213" i="240"/>
  <c r="AC325" i="240"/>
  <c r="AB325" i="240"/>
  <c r="AA325" i="240"/>
  <c r="AD325" i="240"/>
  <c r="AF325" i="240"/>
  <c r="C229" i="240"/>
  <c r="F335" i="240"/>
  <c r="AD341" i="240"/>
  <c r="AC341" i="240"/>
  <c r="AB341" i="240"/>
  <c r="AA341" i="240"/>
  <c r="AF341" i="240"/>
  <c r="R353" i="240"/>
  <c r="P353" i="240"/>
  <c r="O353" i="240"/>
  <c r="N353" i="240"/>
  <c r="M353" i="240"/>
  <c r="U269" i="240"/>
  <c r="T269" i="240"/>
  <c r="Y269" i="240"/>
  <c r="V269" i="240"/>
  <c r="C165" i="240"/>
  <c r="AA271" i="240"/>
  <c r="AF271" i="240"/>
  <c r="AD271" i="240"/>
  <c r="AB271" i="240"/>
  <c r="K273" i="240"/>
  <c r="P275" i="240"/>
  <c r="O275" i="240"/>
  <c r="N275" i="240"/>
  <c r="M275" i="240"/>
  <c r="R275" i="240"/>
  <c r="V277" i="240"/>
  <c r="U277" i="240"/>
  <c r="T277" i="240"/>
  <c r="Y277" i="240"/>
  <c r="W277" i="240"/>
  <c r="M282" i="240"/>
  <c r="R282" i="240"/>
  <c r="P282" i="240"/>
  <c r="O282" i="240"/>
  <c r="N282" i="240"/>
  <c r="K283" i="240"/>
  <c r="H283" i="240"/>
  <c r="AA284" i="240"/>
  <c r="AF284" i="240"/>
  <c r="AD284" i="240"/>
  <c r="AC284" i="240"/>
  <c r="AB284" i="240"/>
  <c r="V285" i="240"/>
  <c r="U285" i="240"/>
  <c r="T285" i="240"/>
  <c r="Y285" i="240"/>
  <c r="W285" i="240"/>
  <c r="P286" i="240"/>
  <c r="O286" i="240"/>
  <c r="N286" i="240"/>
  <c r="M286" i="240"/>
  <c r="R286" i="240"/>
  <c r="AF289" i="240"/>
  <c r="AD289" i="240"/>
  <c r="AC289" i="240"/>
  <c r="AB289" i="240"/>
  <c r="AA289" i="240"/>
  <c r="W291" i="240"/>
  <c r="V291" i="240"/>
  <c r="U291" i="240"/>
  <c r="T291" i="240"/>
  <c r="Y291" i="240"/>
  <c r="K304" i="240"/>
  <c r="H304" i="240"/>
  <c r="AF310" i="240"/>
  <c r="AD310" i="240"/>
  <c r="AC310" i="240"/>
  <c r="AB310" i="240"/>
  <c r="AA310" i="240"/>
  <c r="P313" i="240"/>
  <c r="O313" i="240"/>
  <c r="N313" i="240"/>
  <c r="M313" i="240"/>
  <c r="R313" i="240"/>
  <c r="R329" i="240"/>
  <c r="P329" i="240"/>
  <c r="O329" i="240"/>
  <c r="N329" i="240"/>
  <c r="M329" i="240"/>
  <c r="R334" i="240"/>
  <c r="P334" i="240"/>
  <c r="O334" i="240"/>
  <c r="N334" i="240"/>
  <c r="M334" i="240"/>
  <c r="F351" i="240"/>
  <c r="C245" i="240"/>
  <c r="P369" i="240"/>
  <c r="O369" i="240"/>
  <c r="N369" i="240"/>
  <c r="M369" i="240"/>
  <c r="R369" i="240"/>
  <c r="B272" i="240"/>
  <c r="A271" i="240"/>
  <c r="AF283" i="240"/>
  <c r="AD283" i="240"/>
  <c r="AC283" i="240"/>
  <c r="AB283" i="240"/>
  <c r="AA283" i="240"/>
  <c r="N285" i="240"/>
  <c r="M285" i="240"/>
  <c r="R285" i="240"/>
  <c r="P285" i="240"/>
  <c r="O285" i="240"/>
  <c r="Y321" i="240"/>
  <c r="W321" i="240"/>
  <c r="V321" i="240"/>
  <c r="U321" i="240"/>
  <c r="T321" i="240"/>
  <c r="Y326" i="240"/>
  <c r="W326" i="240"/>
  <c r="V326" i="240"/>
  <c r="U326" i="240"/>
  <c r="T326" i="240"/>
  <c r="AF360" i="240"/>
  <c r="AD360" i="240"/>
  <c r="AC360" i="240"/>
  <c r="AB360" i="240"/>
  <c r="AA360" i="240"/>
  <c r="P270" i="240"/>
  <c r="O270" i="240"/>
  <c r="N270" i="240"/>
  <c r="M270" i="240"/>
  <c r="V272" i="240"/>
  <c r="U272" i="240"/>
  <c r="T272" i="240"/>
  <c r="Y272" i="240"/>
  <c r="W272" i="240"/>
  <c r="AC274" i="240"/>
  <c r="AB274" i="240"/>
  <c r="AA274" i="240"/>
  <c r="AF274" i="240"/>
  <c r="AD274" i="240"/>
  <c r="K276" i="240"/>
  <c r="H276" i="240"/>
  <c r="P278" i="240"/>
  <c r="O278" i="240"/>
  <c r="N278" i="240"/>
  <c r="M278" i="240"/>
  <c r="R278" i="240"/>
  <c r="K279" i="240"/>
  <c r="H279" i="240"/>
  <c r="AD280" i="240"/>
  <c r="AC280" i="240"/>
  <c r="AB280" i="240"/>
  <c r="AA280" i="240"/>
  <c r="AF280" i="240"/>
  <c r="Y281" i="240"/>
  <c r="W281" i="240"/>
  <c r="V281" i="240"/>
  <c r="U281" i="240"/>
  <c r="T281" i="240"/>
  <c r="R287" i="240"/>
  <c r="P287" i="240"/>
  <c r="O287" i="240"/>
  <c r="N287" i="240"/>
  <c r="M287" i="240"/>
  <c r="AC290" i="240"/>
  <c r="AB290" i="240"/>
  <c r="AA290" i="240"/>
  <c r="AF290" i="240"/>
  <c r="AD290" i="240"/>
  <c r="C189" i="240"/>
  <c r="F295" i="240"/>
  <c r="Y297" i="240"/>
  <c r="W297" i="240"/>
  <c r="V297" i="240"/>
  <c r="U297" i="240"/>
  <c r="T297" i="240"/>
  <c r="W302" i="240"/>
  <c r="V302" i="240"/>
  <c r="U302" i="240"/>
  <c r="T302" i="240"/>
  <c r="Y302" i="240"/>
  <c r="W307" i="240"/>
  <c r="V307" i="240"/>
  <c r="U307" i="240"/>
  <c r="T307" i="240"/>
  <c r="Y307" i="240"/>
  <c r="R308" i="240"/>
  <c r="P308" i="240"/>
  <c r="O308" i="240"/>
  <c r="N308" i="240"/>
  <c r="M308" i="240"/>
  <c r="K309" i="240"/>
  <c r="H309" i="240"/>
  <c r="K320" i="240"/>
  <c r="H320" i="240"/>
  <c r="W323" i="240"/>
  <c r="V323" i="240"/>
  <c r="U323" i="240"/>
  <c r="T323" i="240"/>
  <c r="Y323" i="240"/>
  <c r="Y339" i="240"/>
  <c r="W339" i="240"/>
  <c r="V339" i="240"/>
  <c r="U339" i="240"/>
  <c r="T339" i="240"/>
  <c r="R345" i="240"/>
  <c r="P345" i="240"/>
  <c r="O345" i="240"/>
  <c r="N345" i="240"/>
  <c r="M345" i="240"/>
  <c r="AD357" i="240"/>
  <c r="AC357" i="240"/>
  <c r="AB357" i="240"/>
  <c r="AA357" i="240"/>
  <c r="AF357" i="240"/>
  <c r="Y363" i="240"/>
  <c r="W363" i="240"/>
  <c r="V363" i="240"/>
  <c r="U363" i="240"/>
  <c r="T363" i="240"/>
  <c r="W269" i="240"/>
  <c r="Y289" i="240"/>
  <c r="W289" i="240"/>
  <c r="V289" i="240"/>
  <c r="U289" i="240"/>
  <c r="T289" i="240"/>
  <c r="AF294" i="240"/>
  <c r="AD294" i="240"/>
  <c r="AB294" i="240"/>
  <c r="AA294" i="240"/>
  <c r="AC294" i="240"/>
  <c r="K354" i="240"/>
  <c r="H354" i="240"/>
  <c r="C163" i="240"/>
  <c r="AC269" i="240"/>
  <c r="AB269" i="240"/>
  <c r="AA269" i="240"/>
  <c r="AF269" i="240"/>
  <c r="AD269" i="240"/>
  <c r="K271" i="240"/>
  <c r="H271" i="240"/>
  <c r="W275" i="240"/>
  <c r="V275" i="240"/>
  <c r="U275" i="240"/>
  <c r="T275" i="240"/>
  <c r="Y275" i="240"/>
  <c r="AD277" i="240"/>
  <c r="AC277" i="240"/>
  <c r="AB277" i="240"/>
  <c r="AA277" i="240"/>
  <c r="AF277" i="240"/>
  <c r="U282" i="240"/>
  <c r="T282" i="240"/>
  <c r="Y282" i="240"/>
  <c r="W282" i="240"/>
  <c r="V282" i="240"/>
  <c r="P283" i="240"/>
  <c r="O283" i="240"/>
  <c r="N283" i="240"/>
  <c r="M283" i="240"/>
  <c r="R283" i="240"/>
  <c r="AD285" i="240"/>
  <c r="AC285" i="240"/>
  <c r="AB285" i="240"/>
  <c r="AA285" i="240"/>
  <c r="AF285" i="240"/>
  <c r="Y286" i="240"/>
  <c r="W286" i="240"/>
  <c r="V286" i="240"/>
  <c r="U286" i="240"/>
  <c r="T286" i="240"/>
  <c r="H289" i="240"/>
  <c r="K289" i="240"/>
  <c r="D290" i="240"/>
  <c r="AC291" i="240"/>
  <c r="AF291" i="240"/>
  <c r="AD291" i="240"/>
  <c r="AB291" i="240"/>
  <c r="AA291" i="240"/>
  <c r="AC301" i="240"/>
  <c r="AB301" i="240"/>
  <c r="AA301" i="240"/>
  <c r="AD301" i="240"/>
  <c r="AF301" i="240"/>
  <c r="Y313" i="240"/>
  <c r="W313" i="240"/>
  <c r="V313" i="240"/>
  <c r="U313" i="240"/>
  <c r="T313" i="240"/>
  <c r="W318" i="240"/>
  <c r="V318" i="240"/>
  <c r="U318" i="240"/>
  <c r="T318" i="240"/>
  <c r="Y318" i="240"/>
  <c r="C261" i="240"/>
  <c r="F367" i="240"/>
  <c r="M269" i="240"/>
  <c r="R269" i="240"/>
  <c r="P269" i="240"/>
  <c r="N269" i="240"/>
  <c r="Y271" i="240"/>
  <c r="W271" i="240"/>
  <c r="V271" i="240"/>
  <c r="T271" i="240"/>
  <c r="AF273" i="240"/>
  <c r="AD273" i="240"/>
  <c r="AC273" i="240"/>
  <c r="AA273" i="240"/>
  <c r="Y305" i="240"/>
  <c r="W305" i="240"/>
  <c r="V305" i="240"/>
  <c r="U305" i="240"/>
  <c r="T305" i="240"/>
  <c r="W310" i="240"/>
  <c r="V310" i="240"/>
  <c r="U310" i="240"/>
  <c r="T310" i="240"/>
  <c r="Y310" i="240"/>
  <c r="Y347" i="240"/>
  <c r="W347" i="240"/>
  <c r="V347" i="240"/>
  <c r="U347" i="240"/>
  <c r="T347" i="240"/>
  <c r="W270" i="240"/>
  <c r="V270" i="240"/>
  <c r="U270" i="240"/>
  <c r="T270" i="240"/>
  <c r="Y270" i="240"/>
  <c r="C166" i="240"/>
  <c r="AD272" i="240"/>
  <c r="AC272" i="240"/>
  <c r="AB272" i="240"/>
  <c r="AA272" i="240"/>
  <c r="K274" i="240"/>
  <c r="H274" i="240"/>
  <c r="R276" i="240"/>
  <c r="P276" i="240"/>
  <c r="O276" i="240"/>
  <c r="N276" i="240"/>
  <c r="M276" i="240"/>
  <c r="Y278" i="240"/>
  <c r="W278" i="240"/>
  <c r="V278" i="240"/>
  <c r="U278" i="240"/>
  <c r="T278" i="240"/>
  <c r="R279" i="240"/>
  <c r="P279" i="240"/>
  <c r="O279" i="240"/>
  <c r="N279" i="240"/>
  <c r="M279" i="240"/>
  <c r="AF281" i="240"/>
  <c r="AD281" i="240"/>
  <c r="AC281" i="240"/>
  <c r="AB281" i="240"/>
  <c r="AA281" i="240"/>
  <c r="T287" i="240"/>
  <c r="Y287" i="240"/>
  <c r="W287" i="240"/>
  <c r="V287" i="240"/>
  <c r="U287" i="240"/>
  <c r="O288" i="240"/>
  <c r="N288" i="240"/>
  <c r="M288" i="240"/>
  <c r="R288" i="240"/>
  <c r="P288" i="240"/>
  <c r="K290" i="240"/>
  <c r="H290" i="240"/>
  <c r="K296" i="240"/>
  <c r="H296" i="240"/>
  <c r="AF302" i="240"/>
  <c r="AD302" i="240"/>
  <c r="AC302" i="240"/>
  <c r="AB302" i="240"/>
  <c r="AA302" i="240"/>
  <c r="AD307" i="240"/>
  <c r="AC307" i="240"/>
  <c r="AB307" i="240"/>
  <c r="AA307" i="240"/>
  <c r="AF307" i="240"/>
  <c r="F311" i="240"/>
  <c r="C205" i="240"/>
  <c r="AC317" i="240"/>
  <c r="AB317" i="240"/>
  <c r="AA317" i="240"/>
  <c r="AD317" i="240"/>
  <c r="AF317" i="240"/>
  <c r="AD323" i="240"/>
  <c r="AC323" i="240"/>
  <c r="AB323" i="240"/>
  <c r="AA323" i="240"/>
  <c r="AF323" i="240"/>
  <c r="F327" i="240"/>
  <c r="C221" i="240"/>
  <c r="AF328" i="240"/>
  <c r="AD328" i="240"/>
  <c r="AC328" i="240"/>
  <c r="AB328" i="240"/>
  <c r="AA328" i="240"/>
  <c r="AD333" i="240"/>
  <c r="AC333" i="240"/>
  <c r="AB333" i="240"/>
  <c r="AA333" i="240"/>
  <c r="AF333" i="240"/>
  <c r="F343" i="240"/>
  <c r="C237" i="240"/>
  <c r="R366" i="240"/>
  <c r="P366" i="240"/>
  <c r="O366" i="240"/>
  <c r="N366" i="240"/>
  <c r="M366" i="240"/>
  <c r="AC271" i="240"/>
  <c r="H286" i="240"/>
  <c r="K286" i="240"/>
  <c r="P291" i="240"/>
  <c r="O291" i="240"/>
  <c r="N291" i="240"/>
  <c r="M291" i="240"/>
  <c r="R291" i="240"/>
  <c r="F303" i="240"/>
  <c r="C197" i="240"/>
  <c r="K269" i="240"/>
  <c r="H269" i="240"/>
  <c r="R271" i="240"/>
  <c r="P271" i="240"/>
  <c r="O271" i="240"/>
  <c r="N271" i="240"/>
  <c r="Y273" i="240"/>
  <c r="W273" i="240"/>
  <c r="V273" i="240"/>
  <c r="U273" i="240"/>
  <c r="AF275" i="240"/>
  <c r="AD275" i="240"/>
  <c r="AC275" i="240"/>
  <c r="AB275" i="240"/>
  <c r="AA275" i="240"/>
  <c r="K277" i="240"/>
  <c r="H277" i="240"/>
  <c r="AC282" i="240"/>
  <c r="AB282" i="240"/>
  <c r="AA282" i="240"/>
  <c r="AF282" i="240"/>
  <c r="AD282" i="240"/>
  <c r="W283" i="240"/>
  <c r="V283" i="240"/>
  <c r="U283" i="240"/>
  <c r="T283" i="240"/>
  <c r="Y283" i="240"/>
  <c r="R284" i="240"/>
  <c r="P284" i="240"/>
  <c r="O284" i="240"/>
  <c r="N284" i="240"/>
  <c r="M284" i="240"/>
  <c r="K285" i="240"/>
  <c r="H285" i="240"/>
  <c r="AF286" i="240"/>
  <c r="AD286" i="240"/>
  <c r="AC286" i="240"/>
  <c r="AB286" i="240"/>
  <c r="AA286" i="240"/>
  <c r="R289" i="240"/>
  <c r="P289" i="240"/>
  <c r="O289" i="240"/>
  <c r="N289" i="240"/>
  <c r="M289" i="240"/>
  <c r="K291" i="240"/>
  <c r="H291" i="240"/>
  <c r="W294" i="240"/>
  <c r="V294" i="240"/>
  <c r="T294" i="240"/>
  <c r="Y294" i="240"/>
  <c r="U294" i="240"/>
  <c r="W299" i="240"/>
  <c r="V299" i="240"/>
  <c r="U299" i="240"/>
  <c r="T299" i="240"/>
  <c r="Y299" i="240"/>
  <c r="R300" i="240"/>
  <c r="P300" i="240"/>
  <c r="O300" i="240"/>
  <c r="N300" i="240"/>
  <c r="M300" i="240"/>
  <c r="K301" i="240"/>
  <c r="H301" i="240"/>
  <c r="P305" i="240"/>
  <c r="O305" i="240"/>
  <c r="N305" i="240"/>
  <c r="M305" i="240"/>
  <c r="R305" i="240"/>
  <c r="P321" i="240"/>
  <c r="O321" i="240"/>
  <c r="N321" i="240"/>
  <c r="M321" i="240"/>
  <c r="R321" i="240"/>
  <c r="R337" i="240"/>
  <c r="P337" i="240"/>
  <c r="O337" i="240"/>
  <c r="M337" i="240"/>
  <c r="N337" i="240"/>
  <c r="P347" i="240"/>
  <c r="O347" i="240"/>
  <c r="N347" i="240"/>
  <c r="M347" i="240"/>
  <c r="R347" i="240"/>
  <c r="AD349" i="240"/>
  <c r="AC349" i="240"/>
  <c r="AB349" i="240"/>
  <c r="AA349" i="240"/>
  <c r="AF349" i="240"/>
  <c r="Y355" i="240"/>
  <c r="W355" i="240"/>
  <c r="V355" i="240"/>
  <c r="U355" i="240"/>
  <c r="T355" i="240"/>
  <c r="W360" i="240"/>
  <c r="V360" i="240"/>
  <c r="U360" i="240"/>
  <c r="T360" i="240"/>
  <c r="Y360" i="240"/>
  <c r="R361" i="240"/>
  <c r="P361" i="240"/>
  <c r="O361" i="240"/>
  <c r="N361" i="240"/>
  <c r="M361" i="240"/>
  <c r="K292" i="240"/>
  <c r="P294" i="240"/>
  <c r="O294" i="240"/>
  <c r="N294" i="240"/>
  <c r="V296" i="240"/>
  <c r="U296" i="240"/>
  <c r="T296" i="240"/>
  <c r="W296" i="240"/>
  <c r="C192" i="240"/>
  <c r="AB298" i="240"/>
  <c r="AA298" i="240"/>
  <c r="AF298" i="240"/>
  <c r="AC298" i="240"/>
  <c r="H300" i="240"/>
  <c r="K300" i="240"/>
  <c r="P302" i="240"/>
  <c r="O302" i="240"/>
  <c r="N302" i="240"/>
  <c r="M302" i="240"/>
  <c r="V304" i="240"/>
  <c r="U304" i="240"/>
  <c r="T304" i="240"/>
  <c r="W304" i="240"/>
  <c r="C200" i="240"/>
  <c r="AB306" i="240"/>
  <c r="AA306" i="240"/>
  <c r="AF306" i="240"/>
  <c r="AC306" i="240"/>
  <c r="P310" i="240"/>
  <c r="O310" i="240"/>
  <c r="N310" i="240"/>
  <c r="M310" i="240"/>
  <c r="V312" i="240"/>
  <c r="U312" i="240"/>
  <c r="T312" i="240"/>
  <c r="W312" i="240"/>
  <c r="C208" i="240"/>
  <c r="AB314" i="240"/>
  <c r="AA314" i="240"/>
  <c r="AF314" i="240"/>
  <c r="AC314" i="240"/>
  <c r="H316" i="240"/>
  <c r="K316" i="240"/>
  <c r="P318" i="240"/>
  <c r="O318" i="240"/>
  <c r="N318" i="240"/>
  <c r="M318" i="240"/>
  <c r="V320" i="240"/>
  <c r="U320" i="240"/>
  <c r="T320" i="240"/>
  <c r="W320" i="240"/>
  <c r="C216" i="240"/>
  <c r="AB322" i="240"/>
  <c r="AA322" i="240"/>
  <c r="AF322" i="240"/>
  <c r="AC322" i="240"/>
  <c r="H324" i="240"/>
  <c r="K324" i="240"/>
  <c r="R326" i="240"/>
  <c r="P326" i="240"/>
  <c r="O326" i="240"/>
  <c r="M326" i="240"/>
  <c r="N326" i="240"/>
  <c r="W328" i="240"/>
  <c r="V328" i="240"/>
  <c r="U328" i="240"/>
  <c r="T328" i="240"/>
  <c r="C224" i="240"/>
  <c r="AD330" i="240"/>
  <c r="AC330" i="240"/>
  <c r="AB330" i="240"/>
  <c r="AA330" i="240"/>
  <c r="K332" i="240"/>
  <c r="H332" i="240"/>
  <c r="W336" i="240"/>
  <c r="V336" i="240"/>
  <c r="U336" i="240"/>
  <c r="T336" i="240"/>
  <c r="Y336" i="240"/>
  <c r="C232" i="240"/>
  <c r="AD338" i="240"/>
  <c r="AC338" i="240"/>
  <c r="AB338" i="240"/>
  <c r="AA338" i="240"/>
  <c r="AF338" i="240"/>
  <c r="K340" i="240"/>
  <c r="H340" i="240"/>
  <c r="R342" i="240"/>
  <c r="P342" i="240"/>
  <c r="O342" i="240"/>
  <c r="N342" i="240"/>
  <c r="M342" i="240"/>
  <c r="W344" i="240"/>
  <c r="V344" i="240"/>
  <c r="U344" i="240"/>
  <c r="T344" i="240"/>
  <c r="Y344" i="240"/>
  <c r="C240" i="240"/>
  <c r="AD346" i="240"/>
  <c r="AC346" i="240"/>
  <c r="AB346" i="240"/>
  <c r="AA346" i="240"/>
  <c r="AF346" i="240"/>
  <c r="R350" i="240"/>
  <c r="P350" i="240"/>
  <c r="O350" i="240"/>
  <c r="N350" i="240"/>
  <c r="M350" i="240"/>
  <c r="W352" i="240"/>
  <c r="V352" i="240"/>
  <c r="U352" i="240"/>
  <c r="T352" i="240"/>
  <c r="Y352" i="240"/>
  <c r="C248" i="240"/>
  <c r="AD354" i="240"/>
  <c r="AC354" i="240"/>
  <c r="AB354" i="240"/>
  <c r="AA354" i="240"/>
  <c r="AF354" i="240"/>
  <c r="K356" i="240"/>
  <c r="H356" i="240"/>
  <c r="R358" i="240"/>
  <c r="P358" i="240"/>
  <c r="O358" i="240"/>
  <c r="N358" i="240"/>
  <c r="C256" i="240"/>
  <c r="AD362" i="240"/>
  <c r="AC362" i="240"/>
  <c r="AB362" i="240"/>
  <c r="AA362" i="240"/>
  <c r="K364" i="240"/>
  <c r="H364" i="240"/>
  <c r="U368" i="240"/>
  <c r="T368" i="240"/>
  <c r="W368" i="240"/>
  <c r="Y368" i="240"/>
  <c r="F280" i="240"/>
  <c r="F288" i="240"/>
  <c r="H292" i="240"/>
  <c r="Y292" i="240"/>
  <c r="P293" i="240"/>
  <c r="Y320" i="240"/>
  <c r="AF330" i="240"/>
  <c r="H365" i="240"/>
  <c r="AB292" i="240"/>
  <c r="K294" i="240"/>
  <c r="AA297" i="240"/>
  <c r="M303" i="240"/>
  <c r="AF318" i="240"/>
  <c r="AD318" i="240"/>
  <c r="AC318" i="240"/>
  <c r="AB318" i="240"/>
  <c r="R324" i="240"/>
  <c r="P324" i="240"/>
  <c r="O324" i="240"/>
  <c r="N324" i="240"/>
  <c r="P496" i="240"/>
  <c r="O496" i="240"/>
  <c r="N496" i="240"/>
  <c r="M496" i="240"/>
  <c r="R496" i="240"/>
  <c r="AF507" i="240"/>
  <c r="AC507" i="240"/>
  <c r="AD507" i="240"/>
  <c r="AB507" i="240"/>
  <c r="AA507" i="240"/>
  <c r="R510" i="240"/>
  <c r="P510" i="240"/>
  <c r="O510" i="240"/>
  <c r="N510" i="240"/>
  <c r="M510" i="240"/>
  <c r="R568" i="240"/>
  <c r="P568" i="240"/>
  <c r="O568" i="240"/>
  <c r="N568" i="240"/>
  <c r="M568" i="240"/>
  <c r="D577" i="240"/>
  <c r="C577" i="240" s="1"/>
  <c r="C474" i="240"/>
  <c r="C190" i="240"/>
  <c r="AD296" i="240"/>
  <c r="AC296" i="240"/>
  <c r="AB296" i="240"/>
  <c r="AA296" i="240"/>
  <c r="K298" i="240"/>
  <c r="H298" i="240"/>
  <c r="C198" i="240"/>
  <c r="AD304" i="240"/>
  <c r="AC304" i="240"/>
  <c r="AB304" i="240"/>
  <c r="AA304" i="240"/>
  <c r="K306" i="240"/>
  <c r="H306" i="240"/>
  <c r="C206" i="240"/>
  <c r="AD312" i="240"/>
  <c r="AC312" i="240"/>
  <c r="AB312" i="240"/>
  <c r="AA312" i="240"/>
  <c r="K314" i="240"/>
  <c r="H314" i="240"/>
  <c r="C214" i="240"/>
  <c r="AD320" i="240"/>
  <c r="AC320" i="240"/>
  <c r="AB320" i="240"/>
  <c r="AA320" i="240"/>
  <c r="K322" i="240"/>
  <c r="H322" i="240"/>
  <c r="C222" i="240"/>
  <c r="K330" i="240"/>
  <c r="H330" i="240"/>
  <c r="R332" i="240"/>
  <c r="P332" i="240"/>
  <c r="O332" i="240"/>
  <c r="N332" i="240"/>
  <c r="Y334" i="240"/>
  <c r="W334" i="240"/>
  <c r="V334" i="240"/>
  <c r="U334" i="240"/>
  <c r="T334" i="240"/>
  <c r="C230" i="240"/>
  <c r="AF336" i="240"/>
  <c r="AD336" i="240"/>
  <c r="AC336" i="240"/>
  <c r="AB336" i="240"/>
  <c r="AA336" i="240"/>
  <c r="K338" i="240"/>
  <c r="H338" i="240"/>
  <c r="R340" i="240"/>
  <c r="P340" i="240"/>
  <c r="M340" i="240"/>
  <c r="O340" i="240"/>
  <c r="N340" i="240"/>
  <c r="Y342" i="240"/>
  <c r="W342" i="240"/>
  <c r="V342" i="240"/>
  <c r="U342" i="240"/>
  <c r="T342" i="240"/>
  <c r="AF344" i="240"/>
  <c r="AD344" i="240"/>
  <c r="AC344" i="240"/>
  <c r="AB344" i="240"/>
  <c r="AA344" i="240"/>
  <c r="R348" i="240"/>
  <c r="P348" i="240"/>
  <c r="M348" i="240"/>
  <c r="N348" i="240"/>
  <c r="Y350" i="240"/>
  <c r="W350" i="240"/>
  <c r="V350" i="240"/>
  <c r="T350" i="240"/>
  <c r="AF352" i="240"/>
  <c r="AD352" i="240"/>
  <c r="AC352" i="240"/>
  <c r="AB352" i="240"/>
  <c r="R356" i="240"/>
  <c r="P356" i="240"/>
  <c r="M356" i="240"/>
  <c r="O356" i="240"/>
  <c r="Y358" i="240"/>
  <c r="W358" i="240"/>
  <c r="V358" i="240"/>
  <c r="U358" i="240"/>
  <c r="K362" i="240"/>
  <c r="H362" i="240"/>
  <c r="R364" i="240"/>
  <c r="P364" i="240"/>
  <c r="M364" i="240"/>
  <c r="O364" i="240"/>
  <c r="N364" i="240"/>
  <c r="Y366" i="240"/>
  <c r="W366" i="240"/>
  <c r="V366" i="240"/>
  <c r="U366" i="240"/>
  <c r="T366" i="240"/>
  <c r="AC368" i="240"/>
  <c r="AB368" i="240"/>
  <c r="AF368" i="240"/>
  <c r="AD368" i="240"/>
  <c r="AA368" i="240"/>
  <c r="M294" i="240"/>
  <c r="AC295" i="240"/>
  <c r="Y296" i="240"/>
  <c r="K302" i="240"/>
  <c r="H312" i="240"/>
  <c r="AA318" i="240"/>
  <c r="M324" i="240"/>
  <c r="W488" i="240"/>
  <c r="U488" i="240"/>
  <c r="T488" i="240"/>
  <c r="Y488" i="240"/>
  <c r="V488" i="240"/>
  <c r="AD493" i="240"/>
  <c r="AC493" i="240"/>
  <c r="AB493" i="240"/>
  <c r="AA493" i="240"/>
  <c r="AF493" i="240"/>
  <c r="AB500" i="240"/>
  <c r="AA500" i="240"/>
  <c r="AF500" i="240"/>
  <c r="AC500" i="240"/>
  <c r="AD500" i="240"/>
  <c r="R552" i="240"/>
  <c r="P552" i="240"/>
  <c r="O552" i="240"/>
  <c r="N552" i="240"/>
  <c r="M552" i="240"/>
  <c r="D561" i="240"/>
  <c r="C561" i="240" s="1"/>
  <c r="C458" i="240"/>
  <c r="F566" i="240"/>
  <c r="C463" i="240"/>
  <c r="AD572" i="240"/>
  <c r="AC572" i="240"/>
  <c r="AB572" i="240"/>
  <c r="AA572" i="240"/>
  <c r="AF572" i="240"/>
  <c r="H486" i="240"/>
  <c r="K486" i="240"/>
  <c r="R295" i="240"/>
  <c r="O295" i="240"/>
  <c r="R303" i="240"/>
  <c r="P303" i="240"/>
  <c r="O303" i="240"/>
  <c r="R311" i="240"/>
  <c r="P311" i="240"/>
  <c r="O311" i="240"/>
  <c r="R319" i="240"/>
  <c r="P319" i="240"/>
  <c r="O319" i="240"/>
  <c r="M327" i="240"/>
  <c r="R327" i="240"/>
  <c r="P327" i="240"/>
  <c r="O327" i="240"/>
  <c r="N327" i="240"/>
  <c r="Y329" i="240"/>
  <c r="V329" i="240"/>
  <c r="U329" i="240"/>
  <c r="T329" i="240"/>
  <c r="W329" i="240"/>
  <c r="AF331" i="240"/>
  <c r="AD331" i="240"/>
  <c r="AC331" i="240"/>
  <c r="AB331" i="240"/>
  <c r="AA331" i="240"/>
  <c r="M335" i="240"/>
  <c r="R335" i="240"/>
  <c r="N335" i="240"/>
  <c r="P335" i="240"/>
  <c r="Y337" i="240"/>
  <c r="W337" i="240"/>
  <c r="T337" i="240"/>
  <c r="V337" i="240"/>
  <c r="AF339" i="240"/>
  <c r="AD339" i="240"/>
  <c r="AC339" i="240"/>
  <c r="AB339" i="240"/>
  <c r="K341" i="240"/>
  <c r="H341" i="240"/>
  <c r="M343" i="240"/>
  <c r="R343" i="240"/>
  <c r="N343" i="240"/>
  <c r="P343" i="240"/>
  <c r="O343" i="240"/>
  <c r="Y345" i="240"/>
  <c r="W345" i="240"/>
  <c r="T345" i="240"/>
  <c r="V345" i="240"/>
  <c r="U345" i="240"/>
  <c r="AF347" i="240"/>
  <c r="AD347" i="240"/>
  <c r="AC347" i="240"/>
  <c r="AB347" i="240"/>
  <c r="AA347" i="240"/>
  <c r="K349" i="240"/>
  <c r="H349" i="240"/>
  <c r="M351" i="240"/>
  <c r="R351" i="240"/>
  <c r="N351" i="240"/>
  <c r="P351" i="240"/>
  <c r="O351" i="240"/>
  <c r="Y353" i="240"/>
  <c r="W353" i="240"/>
  <c r="T353" i="240"/>
  <c r="V353" i="240"/>
  <c r="U353" i="240"/>
  <c r="AF355" i="240"/>
  <c r="AD355" i="240"/>
  <c r="AC355" i="240"/>
  <c r="AB355" i="240"/>
  <c r="AA355" i="240"/>
  <c r="K357" i="240"/>
  <c r="H357" i="240"/>
  <c r="M359" i="240"/>
  <c r="R359" i="240"/>
  <c r="N359" i="240"/>
  <c r="O359" i="240"/>
  <c r="Y361" i="240"/>
  <c r="W361" i="240"/>
  <c r="T361" i="240"/>
  <c r="U361" i="240"/>
  <c r="AF363" i="240"/>
  <c r="AD363" i="240"/>
  <c r="AC363" i="240"/>
  <c r="AA363" i="240"/>
  <c r="M367" i="240"/>
  <c r="R367" i="240"/>
  <c r="N367" i="240"/>
  <c r="P367" i="240"/>
  <c r="W369" i="240"/>
  <c r="V369" i="240"/>
  <c r="U369" i="240"/>
  <c r="T369" i="240"/>
  <c r="Y369" i="240"/>
  <c r="R294" i="240"/>
  <c r="AD295" i="240"/>
  <c r="AF296" i="240"/>
  <c r="H299" i="240"/>
  <c r="O301" i="240"/>
  <c r="R302" i="240"/>
  <c r="U303" i="240"/>
  <c r="AA305" i="240"/>
  <c r="AD306" i="240"/>
  <c r="M311" i="240"/>
  <c r="V314" i="240"/>
  <c r="AB316" i="240"/>
  <c r="K321" i="240"/>
  <c r="V327" i="240"/>
  <c r="AB329" i="240"/>
  <c r="K336" i="240"/>
  <c r="M358" i="240"/>
  <c r="O478" i="240"/>
  <c r="N478" i="240"/>
  <c r="M478" i="240"/>
  <c r="R478" i="240"/>
  <c r="P478" i="240"/>
  <c r="H479" i="240"/>
  <c r="K479" i="240"/>
  <c r="Y482" i="240"/>
  <c r="W482" i="240"/>
  <c r="V482" i="240"/>
  <c r="T482" i="240"/>
  <c r="U482" i="240"/>
  <c r="R298" i="240"/>
  <c r="P298" i="240"/>
  <c r="M298" i="240"/>
  <c r="Y300" i="240"/>
  <c r="W300" i="240"/>
  <c r="V300" i="240"/>
  <c r="C196" i="240"/>
  <c r="R306" i="240"/>
  <c r="P306" i="240"/>
  <c r="M306" i="240"/>
  <c r="Y308" i="240"/>
  <c r="W308" i="240"/>
  <c r="V308" i="240"/>
  <c r="C204" i="240"/>
  <c r="R314" i="240"/>
  <c r="P314" i="240"/>
  <c r="M314" i="240"/>
  <c r="Y316" i="240"/>
  <c r="W316" i="240"/>
  <c r="V316" i="240"/>
  <c r="C212" i="240"/>
  <c r="R322" i="240"/>
  <c r="P322" i="240"/>
  <c r="M322" i="240"/>
  <c r="Y324" i="240"/>
  <c r="W324" i="240"/>
  <c r="V324" i="240"/>
  <c r="C220" i="240"/>
  <c r="AF326" i="240"/>
  <c r="AC326" i="240"/>
  <c r="AB326" i="240"/>
  <c r="AA326" i="240"/>
  <c r="AD326" i="240"/>
  <c r="N330" i="240"/>
  <c r="M330" i="240"/>
  <c r="R330" i="240"/>
  <c r="T332" i="240"/>
  <c r="Y332" i="240"/>
  <c r="W332" i="240"/>
  <c r="V332" i="240"/>
  <c r="U332" i="240"/>
  <c r="C228" i="240"/>
  <c r="AF334" i="240"/>
  <c r="AD334" i="240"/>
  <c r="AA334" i="240"/>
  <c r="AC334" i="240"/>
  <c r="AB334" i="240"/>
  <c r="N338" i="240"/>
  <c r="M338" i="240"/>
  <c r="R338" i="240"/>
  <c r="O338" i="240"/>
  <c r="P338" i="240"/>
  <c r="T340" i="240"/>
  <c r="Y340" i="240"/>
  <c r="U340" i="240"/>
  <c r="V340" i="240"/>
  <c r="C236" i="240"/>
  <c r="AF342" i="240"/>
  <c r="AD342" i="240"/>
  <c r="AA342" i="240"/>
  <c r="AB342" i="240"/>
  <c r="H344" i="240"/>
  <c r="K344" i="240"/>
  <c r="N346" i="240"/>
  <c r="M346" i="240"/>
  <c r="R346" i="240"/>
  <c r="O346" i="240"/>
  <c r="T348" i="240"/>
  <c r="Y348" i="240"/>
  <c r="U348" i="240"/>
  <c r="W348" i="240"/>
  <c r="C244" i="240"/>
  <c r="AF350" i="240"/>
  <c r="AD350" i="240"/>
  <c r="AA350" i="240"/>
  <c r="AC350" i="240"/>
  <c r="H352" i="240"/>
  <c r="K352" i="240"/>
  <c r="N354" i="240"/>
  <c r="M354" i="240"/>
  <c r="R354" i="240"/>
  <c r="O354" i="240"/>
  <c r="P354" i="240"/>
  <c r="T356" i="240"/>
  <c r="Y356" i="240"/>
  <c r="U356" i="240"/>
  <c r="W356" i="240"/>
  <c r="V356" i="240"/>
  <c r="C252" i="240"/>
  <c r="AF358" i="240"/>
  <c r="AD358" i="240"/>
  <c r="AA358" i="240"/>
  <c r="AC358" i="240"/>
  <c r="AB358" i="240"/>
  <c r="H360" i="240"/>
  <c r="K360" i="240"/>
  <c r="N362" i="240"/>
  <c r="M362" i="240"/>
  <c r="R362" i="240"/>
  <c r="O362" i="240"/>
  <c r="P362" i="240"/>
  <c r="T364" i="240"/>
  <c r="Y364" i="240"/>
  <c r="U364" i="240"/>
  <c r="W364" i="240"/>
  <c r="V364" i="240"/>
  <c r="C260" i="240"/>
  <c r="AF366" i="240"/>
  <c r="AD366" i="240"/>
  <c r="AA366" i="240"/>
  <c r="AC366" i="240"/>
  <c r="AB366" i="240"/>
  <c r="F284" i="240"/>
  <c r="M295" i="240"/>
  <c r="Y304" i="240"/>
  <c r="K310" i="240"/>
  <c r="N311" i="240"/>
  <c r="O322" i="240"/>
  <c r="U324" i="240"/>
  <c r="M332" i="240"/>
  <c r="T358" i="240"/>
  <c r="AF362" i="240"/>
  <c r="O367" i="240"/>
  <c r="M293" i="240"/>
  <c r="N293" i="240"/>
  <c r="Y295" i="240"/>
  <c r="W295" i="240"/>
  <c r="T295" i="240"/>
  <c r="AF297" i="240"/>
  <c r="AD297" i="240"/>
  <c r="AC297" i="240"/>
  <c r="M301" i="240"/>
  <c r="R301" i="240"/>
  <c r="N301" i="240"/>
  <c r="Y303" i="240"/>
  <c r="W303" i="240"/>
  <c r="T303" i="240"/>
  <c r="AF305" i="240"/>
  <c r="AD305" i="240"/>
  <c r="AC305" i="240"/>
  <c r="M309" i="240"/>
  <c r="R309" i="240"/>
  <c r="N309" i="240"/>
  <c r="Y311" i="240"/>
  <c r="W311" i="240"/>
  <c r="T311" i="240"/>
  <c r="C207" i="240"/>
  <c r="AF313" i="240"/>
  <c r="AD313" i="240"/>
  <c r="AC313" i="240"/>
  <c r="M317" i="240"/>
  <c r="R317" i="240"/>
  <c r="N317" i="240"/>
  <c r="Y319" i="240"/>
  <c r="W319" i="240"/>
  <c r="T319" i="240"/>
  <c r="C215" i="240"/>
  <c r="AF321" i="240"/>
  <c r="AD321" i="240"/>
  <c r="AC321" i="240"/>
  <c r="M325" i="240"/>
  <c r="R325" i="240"/>
  <c r="N325" i="240"/>
  <c r="U327" i="240"/>
  <c r="T327" i="240"/>
  <c r="Y327" i="240"/>
  <c r="C223" i="240"/>
  <c r="AA329" i="240"/>
  <c r="AF329" i="240"/>
  <c r="AD329" i="240"/>
  <c r="H331" i="240"/>
  <c r="K331" i="240"/>
  <c r="O333" i="240"/>
  <c r="N333" i="240"/>
  <c r="M333" i="240"/>
  <c r="P333" i="240"/>
  <c r="R333" i="240"/>
  <c r="U335" i="240"/>
  <c r="T335" i="240"/>
  <c r="Y335" i="240"/>
  <c r="V335" i="240"/>
  <c r="W335" i="240"/>
  <c r="C231" i="240"/>
  <c r="AA337" i="240"/>
  <c r="AF337" i="240"/>
  <c r="AB337" i="240"/>
  <c r="AD337" i="240"/>
  <c r="AC337" i="240"/>
  <c r="H339" i="240"/>
  <c r="K339" i="240"/>
  <c r="O341" i="240"/>
  <c r="N341" i="240"/>
  <c r="M341" i="240"/>
  <c r="P341" i="240"/>
  <c r="R341" i="240"/>
  <c r="U343" i="240"/>
  <c r="T343" i="240"/>
  <c r="Y343" i="240"/>
  <c r="V343" i="240"/>
  <c r="W343" i="240"/>
  <c r="C239" i="240"/>
  <c r="AA345" i="240"/>
  <c r="AF345" i="240"/>
  <c r="AB345" i="240"/>
  <c r="AD345" i="240"/>
  <c r="AC345" i="240"/>
  <c r="H347" i="240"/>
  <c r="K347" i="240"/>
  <c r="O349" i="240"/>
  <c r="N349" i="240"/>
  <c r="M349" i="240"/>
  <c r="P349" i="240"/>
  <c r="U351" i="240"/>
  <c r="T351" i="240"/>
  <c r="Y351" i="240"/>
  <c r="V351" i="240"/>
  <c r="W351" i="240"/>
  <c r="AA353" i="240"/>
  <c r="AF353" i="240"/>
  <c r="AB353" i="240"/>
  <c r="AC353" i="240"/>
  <c r="O357" i="240"/>
  <c r="N357" i="240"/>
  <c r="M357" i="240"/>
  <c r="P357" i="240"/>
  <c r="R357" i="240"/>
  <c r="U359" i="240"/>
  <c r="T359" i="240"/>
  <c r="Y359" i="240"/>
  <c r="V359" i="240"/>
  <c r="AA361" i="240"/>
  <c r="AF361" i="240"/>
  <c r="AB361" i="240"/>
  <c r="AD361" i="240"/>
  <c r="H363" i="240"/>
  <c r="K363" i="240"/>
  <c r="O365" i="240"/>
  <c r="N365" i="240"/>
  <c r="M365" i="240"/>
  <c r="P365" i="240"/>
  <c r="R365" i="240"/>
  <c r="U367" i="240"/>
  <c r="T367" i="240"/>
  <c r="Y367" i="240"/>
  <c r="V367" i="240"/>
  <c r="W367" i="240"/>
  <c r="C263" i="240"/>
  <c r="AF369" i="240"/>
  <c r="AD369" i="240"/>
  <c r="AC369" i="240"/>
  <c r="AB369" i="240"/>
  <c r="AA369" i="240"/>
  <c r="T292" i="240"/>
  <c r="N295" i="240"/>
  <c r="K297" i="240"/>
  <c r="N298" i="240"/>
  <c r="T300" i="240"/>
  <c r="AC303" i="240"/>
  <c r="AF304" i="240"/>
  <c r="H307" i="240"/>
  <c r="O309" i="240"/>
  <c r="R310" i="240"/>
  <c r="U311" i="240"/>
  <c r="AA313" i="240"/>
  <c r="AD314" i="240"/>
  <c r="M319" i="240"/>
  <c r="H328" i="240"/>
  <c r="O330" i="240"/>
  <c r="H346" i="240"/>
  <c r="U350" i="240"/>
  <c r="P359" i="240"/>
  <c r="AB363" i="240"/>
  <c r="K368" i="240"/>
  <c r="AF292" i="240"/>
  <c r="AD292" i="240"/>
  <c r="AA292" i="240"/>
  <c r="N296" i="240"/>
  <c r="M296" i="240"/>
  <c r="R296" i="240"/>
  <c r="O296" i="240"/>
  <c r="T298" i="240"/>
  <c r="Y298" i="240"/>
  <c r="U298" i="240"/>
  <c r="AF300" i="240"/>
  <c r="AD300" i="240"/>
  <c r="AA300" i="240"/>
  <c r="N304" i="240"/>
  <c r="M304" i="240"/>
  <c r="R304" i="240"/>
  <c r="O304" i="240"/>
  <c r="T306" i="240"/>
  <c r="Y306" i="240"/>
  <c r="U306" i="240"/>
  <c r="AF308" i="240"/>
  <c r="AD308" i="240"/>
  <c r="AA308" i="240"/>
  <c r="N312" i="240"/>
  <c r="M312" i="240"/>
  <c r="R312" i="240"/>
  <c r="O312" i="240"/>
  <c r="T314" i="240"/>
  <c r="Y314" i="240"/>
  <c r="U314" i="240"/>
  <c r="AF316" i="240"/>
  <c r="AD316" i="240"/>
  <c r="AA316" i="240"/>
  <c r="N320" i="240"/>
  <c r="M320" i="240"/>
  <c r="R320" i="240"/>
  <c r="O320" i="240"/>
  <c r="T322" i="240"/>
  <c r="Y322" i="240"/>
  <c r="U322" i="240"/>
  <c r="AF324" i="240"/>
  <c r="AD324" i="240"/>
  <c r="AA324" i="240"/>
  <c r="H326" i="240"/>
  <c r="K326" i="240"/>
  <c r="P328" i="240"/>
  <c r="O328" i="240"/>
  <c r="N328" i="240"/>
  <c r="M328" i="240"/>
  <c r="R328" i="240"/>
  <c r="V330" i="240"/>
  <c r="U330" i="240"/>
  <c r="T330" i="240"/>
  <c r="Y330" i="240"/>
  <c r="W330" i="240"/>
  <c r="AB332" i="240"/>
  <c r="AA332" i="240"/>
  <c r="AF332" i="240"/>
  <c r="AC332" i="240"/>
  <c r="AD332" i="240"/>
  <c r="H334" i="240"/>
  <c r="K334" i="240"/>
  <c r="P336" i="240"/>
  <c r="O336" i="240"/>
  <c r="N336" i="240"/>
  <c r="M336" i="240"/>
  <c r="V338" i="240"/>
  <c r="U338" i="240"/>
  <c r="T338" i="240"/>
  <c r="W338" i="240"/>
  <c r="Y338" i="240"/>
  <c r="AB340" i="240"/>
  <c r="AA340" i="240"/>
  <c r="AF340" i="240"/>
  <c r="AC340" i="240"/>
  <c r="H342" i="240"/>
  <c r="K342" i="240"/>
  <c r="P344" i="240"/>
  <c r="O344" i="240"/>
  <c r="N344" i="240"/>
  <c r="M344" i="240"/>
  <c r="R344" i="240"/>
  <c r="V346" i="240"/>
  <c r="U346" i="240"/>
  <c r="T346" i="240"/>
  <c r="W346" i="240"/>
  <c r="Y346" i="240"/>
  <c r="AB348" i="240"/>
  <c r="AA348" i="240"/>
  <c r="AF348" i="240"/>
  <c r="AC348" i="240"/>
  <c r="AD348" i="240"/>
  <c r="H350" i="240"/>
  <c r="K350" i="240"/>
  <c r="P352" i="240"/>
  <c r="O352" i="240"/>
  <c r="N352" i="240"/>
  <c r="M352" i="240"/>
  <c r="R352" i="240"/>
  <c r="V354" i="240"/>
  <c r="U354" i="240"/>
  <c r="T354" i="240"/>
  <c r="W354" i="240"/>
  <c r="Y354" i="240"/>
  <c r="C250" i="240"/>
  <c r="AB356" i="240"/>
  <c r="AA356" i="240"/>
  <c r="AF356" i="240"/>
  <c r="AC356" i="240"/>
  <c r="AD356" i="240"/>
  <c r="H358" i="240"/>
  <c r="K358" i="240"/>
  <c r="P360" i="240"/>
  <c r="O360" i="240"/>
  <c r="N360" i="240"/>
  <c r="M360" i="240"/>
  <c r="R360" i="240"/>
  <c r="V362" i="240"/>
  <c r="U362" i="240"/>
  <c r="T362" i="240"/>
  <c r="W362" i="240"/>
  <c r="C258" i="240"/>
  <c r="AB364" i="240"/>
  <c r="AA364" i="240"/>
  <c r="AF364" i="240"/>
  <c r="AC364" i="240"/>
  <c r="AD364" i="240"/>
  <c r="H366" i="240"/>
  <c r="K366" i="240"/>
  <c r="R368" i="240"/>
  <c r="P368" i="240"/>
  <c r="O368" i="240"/>
  <c r="N368" i="240"/>
  <c r="M368" i="240"/>
  <c r="U292" i="240"/>
  <c r="P295" i="240"/>
  <c r="O298" i="240"/>
  <c r="U300" i="240"/>
  <c r="P309" i="240"/>
  <c r="V311" i="240"/>
  <c r="Y312" i="240"/>
  <c r="AB313" i="240"/>
  <c r="K318" i="240"/>
  <c r="N319" i="240"/>
  <c r="W322" i="240"/>
  <c r="AC324" i="240"/>
  <c r="P330" i="240"/>
  <c r="H333" i="240"/>
  <c r="U337" i="240"/>
  <c r="P346" i="240"/>
  <c r="AB350" i="240"/>
  <c r="K355" i="240"/>
  <c r="W359" i="240"/>
  <c r="V368" i="240"/>
  <c r="U293" i="240"/>
  <c r="T293" i="240"/>
  <c r="Y293" i="240"/>
  <c r="V293" i="240"/>
  <c r="AA295" i="240"/>
  <c r="AB295" i="240"/>
  <c r="O299" i="240"/>
  <c r="N299" i="240"/>
  <c r="M299" i="240"/>
  <c r="P299" i="240"/>
  <c r="U301" i="240"/>
  <c r="T301" i="240"/>
  <c r="Y301" i="240"/>
  <c r="V301" i="240"/>
  <c r="AA303" i="240"/>
  <c r="AF303" i="240"/>
  <c r="AB303" i="240"/>
  <c r="O307" i="240"/>
  <c r="N307" i="240"/>
  <c r="M307" i="240"/>
  <c r="P307" i="240"/>
  <c r="U309" i="240"/>
  <c r="T309" i="240"/>
  <c r="Y309" i="240"/>
  <c r="V309" i="240"/>
  <c r="AA311" i="240"/>
  <c r="AF311" i="240"/>
  <c r="AB311" i="240"/>
  <c r="O315" i="240"/>
  <c r="N315" i="240"/>
  <c r="M315" i="240"/>
  <c r="P315" i="240"/>
  <c r="U317" i="240"/>
  <c r="T317" i="240"/>
  <c r="Y317" i="240"/>
  <c r="V317" i="240"/>
  <c r="AA319" i="240"/>
  <c r="AF319" i="240"/>
  <c r="AB319" i="240"/>
  <c r="O323" i="240"/>
  <c r="N323" i="240"/>
  <c r="M323" i="240"/>
  <c r="P323" i="240"/>
  <c r="U325" i="240"/>
  <c r="T325" i="240"/>
  <c r="Y325" i="240"/>
  <c r="V325" i="240"/>
  <c r="AC327" i="240"/>
  <c r="AB327" i="240"/>
  <c r="AA327" i="240"/>
  <c r="AF327" i="240"/>
  <c r="AD327" i="240"/>
  <c r="K329" i="240"/>
  <c r="H329" i="240"/>
  <c r="P331" i="240"/>
  <c r="O331" i="240"/>
  <c r="N331" i="240"/>
  <c r="M331" i="240"/>
  <c r="W333" i="240"/>
  <c r="V333" i="240"/>
  <c r="U333" i="240"/>
  <c r="T333" i="240"/>
  <c r="Y333" i="240"/>
  <c r="AC335" i="240"/>
  <c r="AB335" i="240"/>
  <c r="AA335" i="240"/>
  <c r="AD335" i="240"/>
  <c r="AF335" i="240"/>
  <c r="K337" i="240"/>
  <c r="H337" i="240"/>
  <c r="P339" i="240"/>
  <c r="O339" i="240"/>
  <c r="N339" i="240"/>
  <c r="M339" i="240"/>
  <c r="R339" i="240"/>
  <c r="W341" i="240"/>
  <c r="V341" i="240"/>
  <c r="U341" i="240"/>
  <c r="T341" i="240"/>
  <c r="Y341" i="240"/>
  <c r="AC343" i="240"/>
  <c r="AB343" i="240"/>
  <c r="AA343" i="240"/>
  <c r="AD343" i="240"/>
  <c r="K345" i="240"/>
  <c r="H345" i="240"/>
  <c r="W349" i="240"/>
  <c r="V349" i="240"/>
  <c r="U349" i="240"/>
  <c r="T349" i="240"/>
  <c r="AC351" i="240"/>
  <c r="AB351" i="240"/>
  <c r="AA351" i="240"/>
  <c r="AD351" i="240"/>
  <c r="AF351" i="240"/>
  <c r="P355" i="240"/>
  <c r="O355" i="240"/>
  <c r="N355" i="240"/>
  <c r="M355" i="240"/>
  <c r="R355" i="240"/>
  <c r="W357" i="240"/>
  <c r="V357" i="240"/>
  <c r="U357" i="240"/>
  <c r="T357" i="240"/>
  <c r="Y357" i="240"/>
  <c r="AC359" i="240"/>
  <c r="AB359" i="240"/>
  <c r="AA359" i="240"/>
  <c r="AD359" i="240"/>
  <c r="AF359" i="240"/>
  <c r="K361" i="240"/>
  <c r="H361" i="240"/>
  <c r="P363" i="240"/>
  <c r="O363" i="240"/>
  <c r="N363" i="240"/>
  <c r="M363" i="240"/>
  <c r="R363" i="240"/>
  <c r="W365" i="240"/>
  <c r="V365" i="240"/>
  <c r="U365" i="240"/>
  <c r="T365" i="240"/>
  <c r="Y365" i="240"/>
  <c r="AC367" i="240"/>
  <c r="AB367" i="240"/>
  <c r="AA367" i="240"/>
  <c r="AD367" i="240"/>
  <c r="AF367" i="240"/>
  <c r="H369" i="240"/>
  <c r="K369" i="240"/>
  <c r="W292" i="240"/>
  <c r="O293" i="240"/>
  <c r="U295" i="240"/>
  <c r="P296" i="240"/>
  <c r="V298" i="240"/>
  <c r="AB300" i="240"/>
  <c r="K305" i="240"/>
  <c r="N306" i="240"/>
  <c r="T308" i="240"/>
  <c r="W309" i="240"/>
  <c r="AC311" i="240"/>
  <c r="AF312" i="240"/>
  <c r="H315" i="240"/>
  <c r="O317" i="240"/>
  <c r="R318" i="240"/>
  <c r="U319" i="240"/>
  <c r="AA321" i="240"/>
  <c r="AD322" i="240"/>
  <c r="Y328" i="240"/>
  <c r="AC342" i="240"/>
  <c r="D505" i="240"/>
  <c r="C505" i="240" s="1"/>
  <c r="C402" i="240"/>
  <c r="AF512" i="240"/>
  <c r="AD512" i="240"/>
  <c r="AC512" i="240"/>
  <c r="AB512" i="240"/>
  <c r="AA512" i="240"/>
  <c r="C377" i="240"/>
  <c r="F480" i="240"/>
  <c r="V483" i="240"/>
  <c r="U483" i="240"/>
  <c r="T483" i="240"/>
  <c r="Y483" i="240"/>
  <c r="W483" i="240"/>
  <c r="P484" i="240"/>
  <c r="O484" i="240"/>
  <c r="N484" i="240"/>
  <c r="M484" i="240"/>
  <c r="R484" i="240"/>
  <c r="AD556" i="240"/>
  <c r="AC556" i="240"/>
  <c r="AB556" i="240"/>
  <c r="AA556" i="240"/>
  <c r="AF556" i="240"/>
  <c r="W546" i="240"/>
  <c r="V546" i="240"/>
  <c r="T546" i="240"/>
  <c r="Y546" i="240"/>
  <c r="U546" i="240"/>
  <c r="R536" i="240"/>
  <c r="P536" i="240"/>
  <c r="N536" i="240"/>
  <c r="M536" i="240"/>
  <c r="O536" i="240"/>
  <c r="K483" i="240"/>
  <c r="H483" i="240"/>
  <c r="Y530" i="240"/>
  <c r="W530" i="240"/>
  <c r="V530" i="240"/>
  <c r="U530" i="240"/>
  <c r="T530" i="240"/>
  <c r="P520" i="240"/>
  <c r="O520" i="240"/>
  <c r="N520" i="240"/>
  <c r="M520" i="240"/>
  <c r="R520" i="240"/>
  <c r="R479" i="240"/>
  <c r="P479" i="240"/>
  <c r="O479" i="240"/>
  <c r="N479" i="240"/>
  <c r="M479" i="240"/>
  <c r="AC480" i="240"/>
  <c r="AB480" i="240"/>
  <c r="AA480" i="240"/>
  <c r="AF480" i="240"/>
  <c r="AD480" i="240"/>
  <c r="W481" i="240"/>
  <c r="V481" i="240"/>
  <c r="U481" i="240"/>
  <c r="T481" i="240"/>
  <c r="Y481" i="240"/>
  <c r="N483" i="240"/>
  <c r="M483" i="240"/>
  <c r="R483" i="240"/>
  <c r="O483" i="240"/>
  <c r="U487" i="240"/>
  <c r="T487" i="240"/>
  <c r="Y487" i="240"/>
  <c r="V487" i="240"/>
  <c r="AB492" i="240"/>
  <c r="AA492" i="240"/>
  <c r="AF492" i="240"/>
  <c r="AC492" i="240"/>
  <c r="AD492" i="240"/>
  <c r="R502" i="240"/>
  <c r="P502" i="240"/>
  <c r="O502" i="240"/>
  <c r="N502" i="240"/>
  <c r="K503" i="240"/>
  <c r="H503" i="240"/>
  <c r="F510" i="240"/>
  <c r="C407" i="240"/>
  <c r="AB516" i="240"/>
  <c r="AA516" i="240"/>
  <c r="AF516" i="240"/>
  <c r="AC516" i="240"/>
  <c r="AD516" i="240"/>
  <c r="F526" i="240"/>
  <c r="C423" i="240"/>
  <c r="AD532" i="240"/>
  <c r="AC532" i="240"/>
  <c r="AB532" i="240"/>
  <c r="AA532" i="240"/>
  <c r="AF532" i="240"/>
  <c r="D537" i="240"/>
  <c r="C537" i="240" s="1"/>
  <c r="C434" i="240"/>
  <c r="F542" i="240"/>
  <c r="C439" i="240"/>
  <c r="W562" i="240"/>
  <c r="V562" i="240"/>
  <c r="U562" i="240"/>
  <c r="T562" i="240"/>
  <c r="Y562" i="240"/>
  <c r="W578" i="240"/>
  <c r="V578" i="240"/>
  <c r="U578" i="240"/>
  <c r="T578" i="240"/>
  <c r="Y578" i="240"/>
  <c r="P491" i="240"/>
  <c r="O491" i="240"/>
  <c r="N491" i="240"/>
  <c r="M491" i="240"/>
  <c r="R491" i="240"/>
  <c r="W478" i="240"/>
  <c r="V478" i="240"/>
  <c r="U478" i="240"/>
  <c r="T478" i="240"/>
  <c r="D481" i="240"/>
  <c r="C481" i="240" s="1"/>
  <c r="C378" i="240"/>
  <c r="AA482" i="240"/>
  <c r="AF482" i="240"/>
  <c r="AD482" i="240"/>
  <c r="AB482" i="240"/>
  <c r="O485" i="240"/>
  <c r="N485" i="240"/>
  <c r="P485" i="240"/>
  <c r="R485" i="240"/>
  <c r="M485" i="240"/>
  <c r="AF488" i="240"/>
  <c r="AC488" i="240"/>
  <c r="AB488" i="240"/>
  <c r="AD488" i="240"/>
  <c r="AA488" i="240"/>
  <c r="V490" i="240"/>
  <c r="U490" i="240"/>
  <c r="T490" i="240"/>
  <c r="W490" i="240"/>
  <c r="Y490" i="240"/>
  <c r="W496" i="240"/>
  <c r="V496" i="240"/>
  <c r="U496" i="240"/>
  <c r="T496" i="240"/>
  <c r="Y496" i="240"/>
  <c r="AD501" i="240"/>
  <c r="AC501" i="240"/>
  <c r="AB501" i="240"/>
  <c r="AA501" i="240"/>
  <c r="AF501" i="240"/>
  <c r="P504" i="240"/>
  <c r="O504" i="240"/>
  <c r="N504" i="240"/>
  <c r="M504" i="240"/>
  <c r="R504" i="240"/>
  <c r="K506" i="240"/>
  <c r="H506" i="240"/>
  <c r="V514" i="240"/>
  <c r="U514" i="240"/>
  <c r="T514" i="240"/>
  <c r="Y514" i="240"/>
  <c r="W514" i="240"/>
  <c r="F550" i="240"/>
  <c r="C447" i="240"/>
  <c r="M480" i="240"/>
  <c r="R480" i="240"/>
  <c r="P480" i="240"/>
  <c r="N480" i="240"/>
  <c r="K481" i="240"/>
  <c r="H481" i="240"/>
  <c r="AD483" i="240"/>
  <c r="AC483" i="240"/>
  <c r="AB483" i="240"/>
  <c r="AA483" i="240"/>
  <c r="R486" i="240"/>
  <c r="O486" i="240"/>
  <c r="N486" i="240"/>
  <c r="P486" i="240"/>
  <c r="M486" i="240"/>
  <c r="H487" i="240"/>
  <c r="K487" i="240"/>
  <c r="Y491" i="240"/>
  <c r="W491" i="240"/>
  <c r="V491" i="240"/>
  <c r="U491" i="240"/>
  <c r="T491" i="240"/>
  <c r="F494" i="240"/>
  <c r="C391" i="240"/>
  <c r="P499" i="240"/>
  <c r="O499" i="240"/>
  <c r="N499" i="240"/>
  <c r="M499" i="240"/>
  <c r="R499" i="240"/>
  <c r="AB508" i="240"/>
  <c r="AA508" i="240"/>
  <c r="AF508" i="240"/>
  <c r="AC508" i="240"/>
  <c r="AD508" i="240"/>
  <c r="F518" i="240"/>
  <c r="C415" i="240"/>
  <c r="AD524" i="240"/>
  <c r="AC524" i="240"/>
  <c r="AA524" i="240"/>
  <c r="AF524" i="240"/>
  <c r="AB524" i="240"/>
  <c r="D529" i="240"/>
  <c r="C529" i="240" s="1"/>
  <c r="C426" i="240"/>
  <c r="F534" i="240"/>
  <c r="C431" i="240"/>
  <c r="AD540" i="240"/>
  <c r="AC540" i="240"/>
  <c r="AB540" i="240"/>
  <c r="AF540" i="240"/>
  <c r="AA540" i="240"/>
  <c r="D545" i="240"/>
  <c r="C545" i="240" s="1"/>
  <c r="C442" i="240"/>
  <c r="R560" i="240"/>
  <c r="P560" i="240"/>
  <c r="O560" i="240"/>
  <c r="N560" i="240"/>
  <c r="M560" i="240"/>
  <c r="R576" i="240"/>
  <c r="P576" i="240"/>
  <c r="O576" i="240"/>
  <c r="N576" i="240"/>
  <c r="M576" i="240"/>
  <c r="AF481" i="240"/>
  <c r="AD481" i="240"/>
  <c r="AC481" i="240"/>
  <c r="AB481" i="240"/>
  <c r="AA481" i="240"/>
  <c r="AF483" i="240"/>
  <c r="W487" i="240"/>
  <c r="AD478" i="240"/>
  <c r="AC478" i="240"/>
  <c r="AB478" i="240"/>
  <c r="AA478" i="240"/>
  <c r="AF478" i="240"/>
  <c r="Y479" i="240"/>
  <c r="W479" i="240"/>
  <c r="V479" i="240"/>
  <c r="U479" i="240"/>
  <c r="K482" i="240"/>
  <c r="H482" i="240"/>
  <c r="C380" i="240"/>
  <c r="D483" i="240"/>
  <c r="C483" i="240" s="1"/>
  <c r="D489" i="240"/>
  <c r="C489" i="240" s="1"/>
  <c r="C386" i="240"/>
  <c r="AF496" i="240"/>
  <c r="AD496" i="240"/>
  <c r="AC496" i="240"/>
  <c r="AB496" i="240"/>
  <c r="V498" i="240"/>
  <c r="U498" i="240"/>
  <c r="T498" i="240"/>
  <c r="W498" i="240"/>
  <c r="Y498" i="240"/>
  <c r="W554" i="240"/>
  <c r="V554" i="240"/>
  <c r="U554" i="240"/>
  <c r="T554" i="240"/>
  <c r="Y554" i="240"/>
  <c r="W570" i="240"/>
  <c r="V570" i="240"/>
  <c r="U570" i="240"/>
  <c r="T570" i="240"/>
  <c r="Y570" i="240"/>
  <c r="K484" i="240"/>
  <c r="AA496" i="240"/>
  <c r="U480" i="240"/>
  <c r="T480" i="240"/>
  <c r="Y480" i="240"/>
  <c r="V480" i="240"/>
  <c r="P481" i="240"/>
  <c r="O481" i="240"/>
  <c r="N481" i="240"/>
  <c r="M481" i="240"/>
  <c r="AF484" i="240"/>
  <c r="AD484" i="240"/>
  <c r="AC484" i="240"/>
  <c r="AB484" i="240"/>
  <c r="R494" i="240"/>
  <c r="P494" i="240"/>
  <c r="O494" i="240"/>
  <c r="N494" i="240"/>
  <c r="M494" i="240"/>
  <c r="K495" i="240"/>
  <c r="H495" i="240"/>
  <c r="Y499" i="240"/>
  <c r="W499" i="240"/>
  <c r="V499" i="240"/>
  <c r="U499" i="240"/>
  <c r="T499" i="240"/>
  <c r="F502" i="240"/>
  <c r="C399" i="240"/>
  <c r="P512" i="240"/>
  <c r="O512" i="240"/>
  <c r="N512" i="240"/>
  <c r="M512" i="240"/>
  <c r="R512" i="240"/>
  <c r="Y522" i="240"/>
  <c r="W522" i="240"/>
  <c r="U522" i="240"/>
  <c r="T522" i="240"/>
  <c r="V522" i="240"/>
  <c r="R528" i="240"/>
  <c r="P528" i="240"/>
  <c r="O528" i="240"/>
  <c r="N528" i="240"/>
  <c r="M528" i="240"/>
  <c r="W538" i="240"/>
  <c r="V538" i="240"/>
  <c r="T538" i="240"/>
  <c r="Y538" i="240"/>
  <c r="U538" i="240"/>
  <c r="R544" i="240"/>
  <c r="P544" i="240"/>
  <c r="N544" i="240"/>
  <c r="O544" i="240"/>
  <c r="M544" i="240"/>
  <c r="F558" i="240"/>
  <c r="C455" i="240"/>
  <c r="AD564" i="240"/>
  <c r="AC564" i="240"/>
  <c r="AB564" i="240"/>
  <c r="AA564" i="240"/>
  <c r="AF564" i="240"/>
  <c r="Y484" i="240"/>
  <c r="W484" i="240"/>
  <c r="V484" i="240"/>
  <c r="U484" i="240"/>
  <c r="T484" i="240"/>
  <c r="AF479" i="240"/>
  <c r="AD479" i="240"/>
  <c r="AC479" i="240"/>
  <c r="AA479" i="240"/>
  <c r="R482" i="240"/>
  <c r="P482" i="240"/>
  <c r="O482" i="240"/>
  <c r="N482" i="240"/>
  <c r="AD485" i="240"/>
  <c r="AB485" i="240"/>
  <c r="AA485" i="240"/>
  <c r="AF485" i="240"/>
  <c r="AC485" i="240"/>
  <c r="P488" i="240"/>
  <c r="O488" i="240"/>
  <c r="M488" i="240"/>
  <c r="R488" i="240"/>
  <c r="D497" i="240"/>
  <c r="C497" i="240" s="1"/>
  <c r="C394" i="240"/>
  <c r="V506" i="240"/>
  <c r="U506" i="240"/>
  <c r="T506" i="240"/>
  <c r="Y506" i="240"/>
  <c r="W506" i="240"/>
  <c r="AD548" i="240"/>
  <c r="AC548" i="240"/>
  <c r="AB548" i="240"/>
  <c r="AF548" i="240"/>
  <c r="AA548" i="240"/>
  <c r="D553" i="240"/>
  <c r="C553" i="240" s="1"/>
  <c r="C450" i="240"/>
  <c r="D569" i="240"/>
  <c r="C569" i="240" s="1"/>
  <c r="C466" i="240"/>
  <c r="F574" i="240"/>
  <c r="C471" i="240"/>
  <c r="Y478" i="240"/>
  <c r="O480" i="240"/>
  <c r="AA484" i="240"/>
  <c r="AA489" i="240"/>
  <c r="AF489" i="240"/>
  <c r="AB489" i="240"/>
  <c r="O493" i="240"/>
  <c r="N493" i="240"/>
  <c r="M493" i="240"/>
  <c r="P493" i="240"/>
  <c r="U495" i="240"/>
  <c r="T495" i="240"/>
  <c r="Y495" i="240"/>
  <c r="V495" i="240"/>
  <c r="AA497" i="240"/>
  <c r="AF497" i="240"/>
  <c r="AB497" i="240"/>
  <c r="O501" i="240"/>
  <c r="N501" i="240"/>
  <c r="M501" i="240"/>
  <c r="P501" i="240"/>
  <c r="U503" i="240"/>
  <c r="T503" i="240"/>
  <c r="Y503" i="240"/>
  <c r="V503" i="240"/>
  <c r="AA505" i="240"/>
  <c r="AD505" i="240"/>
  <c r="AC505" i="240"/>
  <c r="AB505" i="240"/>
  <c r="AF505" i="240"/>
  <c r="O509" i="240"/>
  <c r="N509" i="240"/>
  <c r="M509" i="240"/>
  <c r="P509" i="240"/>
  <c r="R509" i="240"/>
  <c r="U511" i="240"/>
  <c r="T511" i="240"/>
  <c r="Y511" i="240"/>
  <c r="V511" i="240"/>
  <c r="W511" i="240"/>
  <c r="C410" i="240"/>
  <c r="AA513" i="240"/>
  <c r="AF513" i="240"/>
  <c r="AD513" i="240"/>
  <c r="AB513" i="240"/>
  <c r="AC513" i="240"/>
  <c r="H515" i="240"/>
  <c r="K515" i="240"/>
  <c r="O517" i="240"/>
  <c r="N517" i="240"/>
  <c r="M517" i="240"/>
  <c r="R517" i="240"/>
  <c r="P517" i="240"/>
  <c r="U519" i="240"/>
  <c r="T519" i="240"/>
  <c r="Y519" i="240"/>
  <c r="V519" i="240"/>
  <c r="W519" i="240"/>
  <c r="C418" i="240"/>
  <c r="AD521" i="240"/>
  <c r="AC521" i="240"/>
  <c r="AB521" i="240"/>
  <c r="AA521" i="240"/>
  <c r="AF521" i="240"/>
  <c r="R525" i="240"/>
  <c r="P525" i="240"/>
  <c r="O525" i="240"/>
  <c r="N525" i="240"/>
  <c r="M525" i="240"/>
  <c r="W527" i="240"/>
  <c r="V527" i="240"/>
  <c r="U527" i="240"/>
  <c r="T527" i="240"/>
  <c r="Y527" i="240"/>
  <c r="AD529" i="240"/>
  <c r="AC529" i="240"/>
  <c r="AB529" i="240"/>
  <c r="AA529" i="240"/>
  <c r="AF529" i="240"/>
  <c r="K531" i="240"/>
  <c r="H531" i="240"/>
  <c r="R533" i="240"/>
  <c r="P533" i="240"/>
  <c r="O533" i="240"/>
  <c r="N533" i="240"/>
  <c r="M533" i="240"/>
  <c r="W535" i="240"/>
  <c r="V535" i="240"/>
  <c r="U535" i="240"/>
  <c r="T535" i="240"/>
  <c r="Y535" i="240"/>
  <c r="AC537" i="240"/>
  <c r="AB537" i="240"/>
  <c r="AA537" i="240"/>
  <c r="AF537" i="240"/>
  <c r="AD537" i="240"/>
  <c r="K539" i="240"/>
  <c r="H539" i="240"/>
  <c r="P541" i="240"/>
  <c r="O541" i="240"/>
  <c r="M541" i="240"/>
  <c r="R541" i="240"/>
  <c r="N541" i="240"/>
  <c r="W543" i="240"/>
  <c r="V543" i="240"/>
  <c r="U543" i="240"/>
  <c r="Y543" i="240"/>
  <c r="T543" i="240"/>
  <c r="AC545" i="240"/>
  <c r="AB545" i="240"/>
  <c r="AA545" i="240"/>
  <c r="AD545" i="240"/>
  <c r="AF545" i="240"/>
  <c r="K547" i="240"/>
  <c r="H547" i="240"/>
  <c r="P549" i="240"/>
  <c r="O549" i="240"/>
  <c r="M549" i="240"/>
  <c r="R549" i="240"/>
  <c r="N549" i="240"/>
  <c r="W551" i="240"/>
  <c r="V551" i="240"/>
  <c r="U551" i="240"/>
  <c r="T551" i="240"/>
  <c r="Y551" i="240"/>
  <c r="AC553" i="240"/>
  <c r="AB553" i="240"/>
  <c r="AA553" i="240"/>
  <c r="AD553" i="240"/>
  <c r="AF553" i="240"/>
  <c r="K555" i="240"/>
  <c r="H555" i="240"/>
  <c r="P557" i="240"/>
  <c r="O557" i="240"/>
  <c r="N557" i="240"/>
  <c r="M557" i="240"/>
  <c r="R557" i="240"/>
  <c r="W559" i="240"/>
  <c r="V559" i="240"/>
  <c r="U559" i="240"/>
  <c r="T559" i="240"/>
  <c r="Y559" i="240"/>
  <c r="AC561" i="240"/>
  <c r="AB561" i="240"/>
  <c r="AA561" i="240"/>
  <c r="AF561" i="240"/>
  <c r="AD561" i="240"/>
  <c r="K563" i="240"/>
  <c r="H563" i="240"/>
  <c r="P565" i="240"/>
  <c r="O565" i="240"/>
  <c r="N565" i="240"/>
  <c r="M565" i="240"/>
  <c r="R565" i="240"/>
  <c r="W567" i="240"/>
  <c r="V567" i="240"/>
  <c r="U567" i="240"/>
  <c r="T567" i="240"/>
  <c r="Y567" i="240"/>
  <c r="AC569" i="240"/>
  <c r="AB569" i="240"/>
  <c r="AA569" i="240"/>
  <c r="AF569" i="240"/>
  <c r="AD569" i="240"/>
  <c r="K571" i="240"/>
  <c r="H571" i="240"/>
  <c r="P573" i="240"/>
  <c r="O573" i="240"/>
  <c r="N573" i="240"/>
  <c r="M573" i="240"/>
  <c r="R573" i="240"/>
  <c r="W575" i="240"/>
  <c r="V575" i="240"/>
  <c r="U575" i="240"/>
  <c r="T575" i="240"/>
  <c r="Y575" i="240"/>
  <c r="AC577" i="240"/>
  <c r="AB577" i="240"/>
  <c r="AA577" i="240"/>
  <c r="AF577" i="240"/>
  <c r="AD577" i="240"/>
  <c r="AB486" i="240"/>
  <c r="K488" i="240"/>
  <c r="F490" i="240"/>
  <c r="K491" i="240"/>
  <c r="W495" i="240"/>
  <c r="AC497" i="240"/>
  <c r="H501" i="240"/>
  <c r="C376" i="240"/>
  <c r="W485" i="240"/>
  <c r="V485" i="240"/>
  <c r="T485" i="240"/>
  <c r="C384" i="240"/>
  <c r="AC487" i="240"/>
  <c r="AB487" i="240"/>
  <c r="AD487" i="240"/>
  <c r="K489" i="240"/>
  <c r="H489" i="240"/>
  <c r="W493" i="240"/>
  <c r="V493" i="240"/>
  <c r="U493" i="240"/>
  <c r="T493" i="240"/>
  <c r="C392" i="240"/>
  <c r="AC495" i="240"/>
  <c r="AB495" i="240"/>
  <c r="AA495" i="240"/>
  <c r="AD495" i="240"/>
  <c r="K497" i="240"/>
  <c r="H497" i="240"/>
  <c r="W501" i="240"/>
  <c r="V501" i="240"/>
  <c r="U501" i="240"/>
  <c r="T501" i="240"/>
  <c r="C400" i="240"/>
  <c r="AC503" i="240"/>
  <c r="AB503" i="240"/>
  <c r="AA503" i="240"/>
  <c r="AD503" i="240"/>
  <c r="K505" i="240"/>
  <c r="H505" i="240"/>
  <c r="P507" i="240"/>
  <c r="O507" i="240"/>
  <c r="M507" i="240"/>
  <c r="R507" i="240"/>
  <c r="N507" i="240"/>
  <c r="W509" i="240"/>
  <c r="V509" i="240"/>
  <c r="U509" i="240"/>
  <c r="T509" i="240"/>
  <c r="Y509" i="240"/>
  <c r="AC511" i="240"/>
  <c r="AB511" i="240"/>
  <c r="AA511" i="240"/>
  <c r="AF511" i="240"/>
  <c r="AD511" i="240"/>
  <c r="K513" i="240"/>
  <c r="H513" i="240"/>
  <c r="P515" i="240"/>
  <c r="O515" i="240"/>
  <c r="N515" i="240"/>
  <c r="M515" i="240"/>
  <c r="R515" i="240"/>
  <c r="W517" i="240"/>
  <c r="V517" i="240"/>
  <c r="U517" i="240"/>
  <c r="T517" i="240"/>
  <c r="Y517" i="240"/>
  <c r="AC519" i="240"/>
  <c r="AB519" i="240"/>
  <c r="AA519" i="240"/>
  <c r="AF519" i="240"/>
  <c r="AD519" i="240"/>
  <c r="K521" i="240"/>
  <c r="H521" i="240"/>
  <c r="R523" i="240"/>
  <c r="P523" i="240"/>
  <c r="M523" i="240"/>
  <c r="N523" i="240"/>
  <c r="O523" i="240"/>
  <c r="Y525" i="240"/>
  <c r="W525" i="240"/>
  <c r="V525" i="240"/>
  <c r="U525" i="240"/>
  <c r="T525" i="240"/>
  <c r="AF527" i="240"/>
  <c r="AD527" i="240"/>
  <c r="AC527" i="240"/>
  <c r="AB527" i="240"/>
  <c r="AA527" i="240"/>
  <c r="R531" i="240"/>
  <c r="P531" i="240"/>
  <c r="M531" i="240"/>
  <c r="N531" i="240"/>
  <c r="O531" i="240"/>
  <c r="Y533" i="240"/>
  <c r="W533" i="240"/>
  <c r="V533" i="240"/>
  <c r="T533" i="240"/>
  <c r="U533" i="240"/>
  <c r="AF535" i="240"/>
  <c r="AD535" i="240"/>
  <c r="AC535" i="240"/>
  <c r="AB535" i="240"/>
  <c r="AA535" i="240"/>
  <c r="K537" i="240"/>
  <c r="H537" i="240"/>
  <c r="R539" i="240"/>
  <c r="O539" i="240"/>
  <c r="M539" i="240"/>
  <c r="N539" i="240"/>
  <c r="Y541" i="240"/>
  <c r="W541" i="240"/>
  <c r="U541" i="240"/>
  <c r="V541" i="240"/>
  <c r="T541" i="240"/>
  <c r="AD543" i="240"/>
  <c r="AC543" i="240"/>
  <c r="AA543" i="240"/>
  <c r="AF543" i="240"/>
  <c r="AB543" i="240"/>
  <c r="K545" i="240"/>
  <c r="H545" i="240"/>
  <c r="R547" i="240"/>
  <c r="O547" i="240"/>
  <c r="P547" i="240"/>
  <c r="N547" i="240"/>
  <c r="M547" i="240"/>
  <c r="Y549" i="240"/>
  <c r="W549" i="240"/>
  <c r="U549" i="240"/>
  <c r="V549" i="240"/>
  <c r="T549" i="240"/>
  <c r="AD551" i="240"/>
  <c r="AC551" i="240"/>
  <c r="AB551" i="240"/>
  <c r="AA551" i="240"/>
  <c r="AF551" i="240"/>
  <c r="K553" i="240"/>
  <c r="H553" i="240"/>
  <c r="R555" i="240"/>
  <c r="P555" i="240"/>
  <c r="O555" i="240"/>
  <c r="M555" i="240"/>
  <c r="N555" i="240"/>
  <c r="Y557" i="240"/>
  <c r="W557" i="240"/>
  <c r="V557" i="240"/>
  <c r="U557" i="240"/>
  <c r="T557" i="240"/>
  <c r="AD559" i="240"/>
  <c r="AC559" i="240"/>
  <c r="AB559" i="240"/>
  <c r="AA559" i="240"/>
  <c r="AF559" i="240"/>
  <c r="K561" i="240"/>
  <c r="H561" i="240"/>
  <c r="R563" i="240"/>
  <c r="P563" i="240"/>
  <c r="O563" i="240"/>
  <c r="N563" i="240"/>
  <c r="M563" i="240"/>
  <c r="Y565" i="240"/>
  <c r="W565" i="240"/>
  <c r="V565" i="240"/>
  <c r="U565" i="240"/>
  <c r="T565" i="240"/>
  <c r="AD567" i="240"/>
  <c r="AC567" i="240"/>
  <c r="AB567" i="240"/>
  <c r="AA567" i="240"/>
  <c r="AF567" i="240"/>
  <c r="K569" i="240"/>
  <c r="H569" i="240"/>
  <c r="R571" i="240"/>
  <c r="P571" i="240"/>
  <c r="O571" i="240"/>
  <c r="N571" i="240"/>
  <c r="M571" i="240"/>
  <c r="Y573" i="240"/>
  <c r="W573" i="240"/>
  <c r="V573" i="240"/>
  <c r="U573" i="240"/>
  <c r="T573" i="240"/>
  <c r="C472" i="240"/>
  <c r="AD575" i="240"/>
  <c r="AC575" i="240"/>
  <c r="AB575" i="240"/>
  <c r="AA575" i="240"/>
  <c r="AF575" i="240"/>
  <c r="K577" i="240"/>
  <c r="H577" i="240"/>
  <c r="M489" i="240"/>
  <c r="V492" i="240"/>
  <c r="Y493" i="240"/>
  <c r="AB494" i="240"/>
  <c r="F498" i="240"/>
  <c r="K499" i="240"/>
  <c r="N500" i="240"/>
  <c r="T502" i="240"/>
  <c r="W503" i="240"/>
  <c r="T505" i="240"/>
  <c r="C379" i="240"/>
  <c r="AD490" i="240"/>
  <c r="AC490" i="240"/>
  <c r="AB490" i="240"/>
  <c r="AA490" i="240"/>
  <c r="K492" i="240"/>
  <c r="H492" i="240"/>
  <c r="AD498" i="240"/>
  <c r="AC498" i="240"/>
  <c r="AB498" i="240"/>
  <c r="AA498" i="240"/>
  <c r="K500" i="240"/>
  <c r="H500" i="240"/>
  <c r="W504" i="240"/>
  <c r="V504" i="240"/>
  <c r="T504" i="240"/>
  <c r="Y504" i="240"/>
  <c r="U504" i="240"/>
  <c r="C403" i="240"/>
  <c r="AD506" i="240"/>
  <c r="AC506" i="240"/>
  <c r="AB506" i="240"/>
  <c r="AF506" i="240"/>
  <c r="AA506" i="240"/>
  <c r="K508" i="240"/>
  <c r="H508" i="240"/>
  <c r="W512" i="240"/>
  <c r="V512" i="240"/>
  <c r="U512" i="240"/>
  <c r="T512" i="240"/>
  <c r="Y512" i="240"/>
  <c r="AD514" i="240"/>
  <c r="AC514" i="240"/>
  <c r="AB514" i="240"/>
  <c r="AA514" i="240"/>
  <c r="K516" i="240"/>
  <c r="H516" i="240"/>
  <c r="R518" i="240"/>
  <c r="P518" i="240"/>
  <c r="O518" i="240"/>
  <c r="N518" i="240"/>
  <c r="M518" i="240"/>
  <c r="W520" i="240"/>
  <c r="V520" i="240"/>
  <c r="U520" i="240"/>
  <c r="T520" i="240"/>
  <c r="Y520" i="240"/>
  <c r="C419" i="240"/>
  <c r="AF522" i="240"/>
  <c r="AC522" i="240"/>
  <c r="AD522" i="240"/>
  <c r="AB522" i="240"/>
  <c r="AA522" i="240"/>
  <c r="K524" i="240"/>
  <c r="H524" i="240"/>
  <c r="M526" i="240"/>
  <c r="R526" i="240"/>
  <c r="N526" i="240"/>
  <c r="P526" i="240"/>
  <c r="O526" i="240"/>
  <c r="Y528" i="240"/>
  <c r="W528" i="240"/>
  <c r="T528" i="240"/>
  <c r="V528" i="240"/>
  <c r="U528" i="240"/>
  <c r="C427" i="240"/>
  <c r="AF530" i="240"/>
  <c r="AD530" i="240"/>
  <c r="AC530" i="240"/>
  <c r="AB530" i="240"/>
  <c r="AA530" i="240"/>
  <c r="K532" i="240"/>
  <c r="H532" i="240"/>
  <c r="M534" i="240"/>
  <c r="R534" i="240"/>
  <c r="N534" i="240"/>
  <c r="P534" i="240"/>
  <c r="O534" i="240"/>
  <c r="V536" i="240"/>
  <c r="Y536" i="240"/>
  <c r="W536" i="240"/>
  <c r="U536" i="240"/>
  <c r="T536" i="240"/>
  <c r="C435" i="240"/>
  <c r="AF538" i="240"/>
  <c r="AD538" i="240"/>
  <c r="AB538" i="240"/>
  <c r="AC538" i="240"/>
  <c r="AA538" i="240"/>
  <c r="R542" i="240"/>
  <c r="P542" i="240"/>
  <c r="M542" i="240"/>
  <c r="O542" i="240"/>
  <c r="N542" i="240"/>
  <c r="Y544" i="240"/>
  <c r="V544" i="240"/>
  <c r="W544" i="240"/>
  <c r="U544" i="240"/>
  <c r="T544" i="240"/>
  <c r="C443" i="240"/>
  <c r="AF546" i="240"/>
  <c r="AD546" i="240"/>
  <c r="AB546" i="240"/>
  <c r="AC546" i="240"/>
  <c r="AA546" i="240"/>
  <c r="K548" i="240"/>
  <c r="H548" i="240"/>
  <c r="R550" i="240"/>
  <c r="P550" i="240"/>
  <c r="M550" i="240"/>
  <c r="O550" i="240"/>
  <c r="N550" i="240"/>
  <c r="Y552" i="240"/>
  <c r="W552" i="240"/>
  <c r="V552" i="240"/>
  <c r="U552" i="240"/>
  <c r="T552" i="240"/>
  <c r="C451" i="240"/>
  <c r="AF554" i="240"/>
  <c r="AD554" i="240"/>
  <c r="AC554" i="240"/>
  <c r="AB554" i="240"/>
  <c r="AA554" i="240"/>
  <c r="K556" i="240"/>
  <c r="H556" i="240"/>
  <c r="R558" i="240"/>
  <c r="P558" i="240"/>
  <c r="O558" i="240"/>
  <c r="N558" i="240"/>
  <c r="M558" i="240"/>
  <c r="Y560" i="240"/>
  <c r="W560" i="240"/>
  <c r="V560" i="240"/>
  <c r="U560" i="240"/>
  <c r="T560" i="240"/>
  <c r="C459" i="240"/>
  <c r="AF562" i="240"/>
  <c r="AD562" i="240"/>
  <c r="AC562" i="240"/>
  <c r="AB562" i="240"/>
  <c r="AA562" i="240"/>
  <c r="K564" i="240"/>
  <c r="H564" i="240"/>
  <c r="R566" i="240"/>
  <c r="P566" i="240"/>
  <c r="O566" i="240"/>
  <c r="M566" i="240"/>
  <c r="N566" i="240"/>
  <c r="Y568" i="240"/>
  <c r="W568" i="240"/>
  <c r="V568" i="240"/>
  <c r="U568" i="240"/>
  <c r="T568" i="240"/>
  <c r="C467" i="240"/>
  <c r="AF570" i="240"/>
  <c r="AD570" i="240"/>
  <c r="AC570" i="240"/>
  <c r="AB570" i="240"/>
  <c r="AA570" i="240"/>
  <c r="K572" i="240"/>
  <c r="H572" i="240"/>
  <c r="R574" i="240"/>
  <c r="P574" i="240"/>
  <c r="O574" i="240"/>
  <c r="M574" i="240"/>
  <c r="N574" i="240"/>
  <c r="Y576" i="240"/>
  <c r="W576" i="240"/>
  <c r="V576" i="240"/>
  <c r="U576" i="240"/>
  <c r="T576" i="240"/>
  <c r="C475" i="240"/>
  <c r="AF578" i="240"/>
  <c r="AD578" i="240"/>
  <c r="AC578" i="240"/>
  <c r="AB578" i="240"/>
  <c r="AA578" i="240"/>
  <c r="F485" i="240"/>
  <c r="U485" i="240"/>
  <c r="AA487" i="240"/>
  <c r="AF495" i="240"/>
  <c r="R501" i="240"/>
  <c r="R489" i="240"/>
  <c r="P489" i="240"/>
  <c r="O489" i="240"/>
  <c r="C390" i="240"/>
  <c r="R497" i="240"/>
  <c r="P497" i="240"/>
  <c r="O497" i="240"/>
  <c r="C398" i="240"/>
  <c r="R505" i="240"/>
  <c r="O505" i="240"/>
  <c r="N505" i="240"/>
  <c r="M505" i="240"/>
  <c r="P505" i="240"/>
  <c r="Y507" i="240"/>
  <c r="W507" i="240"/>
  <c r="U507" i="240"/>
  <c r="T507" i="240"/>
  <c r="V507" i="240"/>
  <c r="C406" i="240"/>
  <c r="AD509" i="240"/>
  <c r="AC509" i="240"/>
  <c r="AB509" i="240"/>
  <c r="AA509" i="240"/>
  <c r="AF509" i="240"/>
  <c r="R513" i="240"/>
  <c r="P513" i="240"/>
  <c r="O513" i="240"/>
  <c r="N513" i="240"/>
  <c r="M513" i="240"/>
  <c r="Y515" i="240"/>
  <c r="W515" i="240"/>
  <c r="V515" i="240"/>
  <c r="U515" i="240"/>
  <c r="T515" i="240"/>
  <c r="C414" i="240"/>
  <c r="AD517" i="240"/>
  <c r="AC517" i="240"/>
  <c r="AB517" i="240"/>
  <c r="AA517" i="240"/>
  <c r="AF517" i="240"/>
  <c r="K519" i="240"/>
  <c r="H519" i="240"/>
  <c r="N521" i="240"/>
  <c r="M521" i="240"/>
  <c r="O521" i="240"/>
  <c r="R521" i="240"/>
  <c r="P521" i="240"/>
  <c r="T523" i="240"/>
  <c r="U523" i="240"/>
  <c r="Y523" i="240"/>
  <c r="W523" i="240"/>
  <c r="V523" i="240"/>
  <c r="C422" i="240"/>
  <c r="AF525" i="240"/>
  <c r="AD525" i="240"/>
  <c r="AA525" i="240"/>
  <c r="AB525" i="240"/>
  <c r="AC525" i="240"/>
  <c r="H527" i="240"/>
  <c r="K527" i="240"/>
  <c r="N529" i="240"/>
  <c r="M529" i="240"/>
  <c r="R529" i="240"/>
  <c r="O529" i="240"/>
  <c r="P529" i="240"/>
  <c r="T531" i="240"/>
  <c r="Y531" i="240"/>
  <c r="U531" i="240"/>
  <c r="W531" i="240"/>
  <c r="V531" i="240"/>
  <c r="C430" i="240"/>
  <c r="AF533" i="240"/>
  <c r="AD533" i="240"/>
  <c r="AA533" i="240"/>
  <c r="AC533" i="240"/>
  <c r="AB533" i="240"/>
  <c r="H535" i="240"/>
  <c r="K535" i="240"/>
  <c r="M537" i="240"/>
  <c r="R537" i="240"/>
  <c r="P537" i="240"/>
  <c r="O537" i="240"/>
  <c r="Y539" i="240"/>
  <c r="W539" i="240"/>
  <c r="V539" i="240"/>
  <c r="U539" i="240"/>
  <c r="T539" i="240"/>
  <c r="C438" i="240"/>
  <c r="AF541" i="240"/>
  <c r="AC541" i="240"/>
  <c r="AD541" i="240"/>
  <c r="AB541" i="240"/>
  <c r="AA541" i="240"/>
  <c r="K543" i="240"/>
  <c r="H543" i="240"/>
  <c r="M545" i="240"/>
  <c r="N545" i="240"/>
  <c r="R545" i="240"/>
  <c r="P545" i="240"/>
  <c r="O545" i="240"/>
  <c r="Y547" i="240"/>
  <c r="W547" i="240"/>
  <c r="T547" i="240"/>
  <c r="V547" i="240"/>
  <c r="U547" i="240"/>
  <c r="C446" i="240"/>
  <c r="AF549" i="240"/>
  <c r="AC549" i="240"/>
  <c r="AD549" i="240"/>
  <c r="AB549" i="240"/>
  <c r="AA549" i="240"/>
  <c r="K551" i="240"/>
  <c r="H551" i="240"/>
  <c r="M553" i="240"/>
  <c r="R553" i="240"/>
  <c r="N553" i="240"/>
  <c r="P553" i="240"/>
  <c r="O553" i="240"/>
  <c r="Y555" i="240"/>
  <c r="W555" i="240"/>
  <c r="T555" i="240"/>
  <c r="V555" i="240"/>
  <c r="U555" i="240"/>
  <c r="C454" i="240"/>
  <c r="AF557" i="240"/>
  <c r="AD557" i="240"/>
  <c r="AC557" i="240"/>
  <c r="AB557" i="240"/>
  <c r="AA557" i="240"/>
  <c r="M561" i="240"/>
  <c r="R561" i="240"/>
  <c r="P561" i="240"/>
  <c r="O561" i="240"/>
  <c r="N561" i="240"/>
  <c r="Y563" i="240"/>
  <c r="W563" i="240"/>
  <c r="V563" i="240"/>
  <c r="T563" i="240"/>
  <c r="U563" i="240"/>
  <c r="C462" i="240"/>
  <c r="AF565" i="240"/>
  <c r="AD565" i="240"/>
  <c r="AC565" i="240"/>
  <c r="AB565" i="240"/>
  <c r="AA565" i="240"/>
  <c r="K567" i="240"/>
  <c r="H567" i="240"/>
  <c r="M569" i="240"/>
  <c r="R569" i="240"/>
  <c r="P569" i="240"/>
  <c r="N569" i="240"/>
  <c r="O569" i="240"/>
  <c r="Y571" i="240"/>
  <c r="W571" i="240"/>
  <c r="V571" i="240"/>
  <c r="T571" i="240"/>
  <c r="U571" i="240"/>
  <c r="AF573" i="240"/>
  <c r="AD573" i="240"/>
  <c r="AC573" i="240"/>
  <c r="AB573" i="240"/>
  <c r="AA573" i="240"/>
  <c r="K575" i="240"/>
  <c r="H575" i="240"/>
  <c r="M577" i="240"/>
  <c r="R577" i="240"/>
  <c r="P577" i="240"/>
  <c r="N577" i="240"/>
  <c r="O577" i="240"/>
  <c r="B481" i="240"/>
  <c r="Y485" i="240"/>
  <c r="U489" i="240"/>
  <c r="AA491" i="240"/>
  <c r="M497" i="240"/>
  <c r="V500" i="240"/>
  <c r="Y501" i="240"/>
  <c r="AB502" i="240"/>
  <c r="Y486" i="240"/>
  <c r="W486" i="240"/>
  <c r="V486" i="240"/>
  <c r="C385" i="240"/>
  <c r="R492" i="240"/>
  <c r="P492" i="240"/>
  <c r="M492" i="240"/>
  <c r="Y494" i="240"/>
  <c r="W494" i="240"/>
  <c r="V494" i="240"/>
  <c r="C393" i="240"/>
  <c r="R500" i="240"/>
  <c r="P500" i="240"/>
  <c r="M500" i="240"/>
  <c r="Y502" i="240"/>
  <c r="W502" i="240"/>
  <c r="V502" i="240"/>
  <c r="C401" i="240"/>
  <c r="AF504" i="240"/>
  <c r="AD504" i="240"/>
  <c r="AB504" i="240"/>
  <c r="AA504" i="240"/>
  <c r="AC504" i="240"/>
  <c r="R508" i="240"/>
  <c r="P508" i="240"/>
  <c r="O508" i="240"/>
  <c r="Y510" i="240"/>
  <c r="W510" i="240"/>
  <c r="V510" i="240"/>
  <c r="U510" i="240"/>
  <c r="C409" i="240"/>
  <c r="K514" i="240"/>
  <c r="H514" i="240"/>
  <c r="R516" i="240"/>
  <c r="P516" i="240"/>
  <c r="O516" i="240"/>
  <c r="M516" i="240"/>
  <c r="N516" i="240"/>
  <c r="Y518" i="240"/>
  <c r="W518" i="240"/>
  <c r="V518" i="240"/>
  <c r="U518" i="240"/>
  <c r="T518" i="240"/>
  <c r="C417" i="240"/>
  <c r="AF520" i="240"/>
  <c r="AD520" i="240"/>
  <c r="AC520" i="240"/>
  <c r="AB520" i="240"/>
  <c r="AA520" i="240"/>
  <c r="H522" i="240"/>
  <c r="K522" i="240"/>
  <c r="O524" i="240"/>
  <c r="N524" i="240"/>
  <c r="M524" i="240"/>
  <c r="P524" i="240"/>
  <c r="R524" i="240"/>
  <c r="U526" i="240"/>
  <c r="T526" i="240"/>
  <c r="Y526" i="240"/>
  <c r="V526" i="240"/>
  <c r="W526" i="240"/>
  <c r="C425" i="240"/>
  <c r="AA528" i="240"/>
  <c r="AF528" i="240"/>
  <c r="AB528" i="240"/>
  <c r="AD528" i="240"/>
  <c r="AC528" i="240"/>
  <c r="H530" i="240"/>
  <c r="K530" i="240"/>
  <c r="O532" i="240"/>
  <c r="N532" i="240"/>
  <c r="M532" i="240"/>
  <c r="P532" i="240"/>
  <c r="R532" i="240"/>
  <c r="U534" i="240"/>
  <c r="T534" i="240"/>
  <c r="Y534" i="240"/>
  <c r="V534" i="240"/>
  <c r="W534" i="240"/>
  <c r="C433" i="240"/>
  <c r="AF536" i="240"/>
  <c r="AD536" i="240"/>
  <c r="AA536" i="240"/>
  <c r="AC536" i="240"/>
  <c r="AB536" i="240"/>
  <c r="H538" i="240"/>
  <c r="K538" i="240"/>
  <c r="N540" i="240"/>
  <c r="M540" i="240"/>
  <c r="R540" i="240"/>
  <c r="O540" i="240"/>
  <c r="P540" i="240"/>
  <c r="T542" i="240"/>
  <c r="U542" i="240"/>
  <c r="W542" i="240"/>
  <c r="V542" i="240"/>
  <c r="Y542" i="240"/>
  <c r="C441" i="240"/>
  <c r="AF544" i="240"/>
  <c r="AD544" i="240"/>
  <c r="AA544" i="240"/>
  <c r="AC544" i="240"/>
  <c r="AB544" i="240"/>
  <c r="H546" i="240"/>
  <c r="K546" i="240"/>
  <c r="N548" i="240"/>
  <c r="M548" i="240"/>
  <c r="R548" i="240"/>
  <c r="O548" i="240"/>
  <c r="P548" i="240"/>
  <c r="T550" i="240"/>
  <c r="U550" i="240"/>
  <c r="Y550" i="240"/>
  <c r="W550" i="240"/>
  <c r="V550" i="240"/>
  <c r="C449" i="240"/>
  <c r="AF552" i="240"/>
  <c r="AD552" i="240"/>
  <c r="AA552" i="240"/>
  <c r="AC552" i="240"/>
  <c r="AB552" i="240"/>
  <c r="H554" i="240"/>
  <c r="K554" i="240"/>
  <c r="N556" i="240"/>
  <c r="M556" i="240"/>
  <c r="R556" i="240"/>
  <c r="P556" i="240"/>
  <c r="O556" i="240"/>
  <c r="T558" i="240"/>
  <c r="Y558" i="240"/>
  <c r="W558" i="240"/>
  <c r="U558" i="240"/>
  <c r="V558" i="240"/>
  <c r="C457" i="240"/>
  <c r="AF560" i="240"/>
  <c r="AD560" i="240"/>
  <c r="AC560" i="240"/>
  <c r="AA560" i="240"/>
  <c r="AB560" i="240"/>
  <c r="K562" i="240"/>
  <c r="H562" i="240"/>
  <c r="N564" i="240"/>
  <c r="M564" i="240"/>
  <c r="R564" i="240"/>
  <c r="O564" i="240"/>
  <c r="P564" i="240"/>
  <c r="T566" i="240"/>
  <c r="Y566" i="240"/>
  <c r="W566" i="240"/>
  <c r="U566" i="240"/>
  <c r="V566" i="240"/>
  <c r="AF568" i="240"/>
  <c r="AD568" i="240"/>
  <c r="AC568" i="240"/>
  <c r="AA568" i="240"/>
  <c r="AB568" i="240"/>
  <c r="K570" i="240"/>
  <c r="H570" i="240"/>
  <c r="N572" i="240"/>
  <c r="M572" i="240"/>
  <c r="R572" i="240"/>
  <c r="O572" i="240"/>
  <c r="P572" i="240"/>
  <c r="T574" i="240"/>
  <c r="Y574" i="240"/>
  <c r="W574" i="240"/>
  <c r="U574" i="240"/>
  <c r="V574" i="240"/>
  <c r="C473" i="240"/>
  <c r="AF576" i="240"/>
  <c r="AD576" i="240"/>
  <c r="AC576" i="240"/>
  <c r="AA576" i="240"/>
  <c r="AB576" i="240"/>
  <c r="K578" i="240"/>
  <c r="H578" i="240"/>
  <c r="T486" i="240"/>
  <c r="AF487" i="240"/>
  <c r="K496" i="240"/>
  <c r="N497" i="240"/>
  <c r="AF503" i="240"/>
  <c r="N508" i="240"/>
  <c r="AF514" i="240"/>
  <c r="H529" i="240"/>
  <c r="M487" i="240"/>
  <c r="R487" i="240"/>
  <c r="N487" i="240"/>
  <c r="Y489" i="240"/>
  <c r="W489" i="240"/>
  <c r="T489" i="240"/>
  <c r="C388" i="240"/>
  <c r="AF491" i="240"/>
  <c r="AD491" i="240"/>
  <c r="AC491" i="240"/>
  <c r="M495" i="240"/>
  <c r="R495" i="240"/>
  <c r="N495" i="240"/>
  <c r="Y497" i="240"/>
  <c r="W497" i="240"/>
  <c r="T497" i="240"/>
  <c r="C396" i="240"/>
  <c r="AF499" i="240"/>
  <c r="AD499" i="240"/>
  <c r="AC499" i="240"/>
  <c r="M503" i="240"/>
  <c r="R503" i="240"/>
  <c r="N503" i="240"/>
  <c r="Y505" i="240"/>
  <c r="W505" i="240"/>
  <c r="V505" i="240"/>
  <c r="C404" i="240"/>
  <c r="K509" i="240"/>
  <c r="H509" i="240"/>
  <c r="M511" i="240"/>
  <c r="R511" i="240"/>
  <c r="P511" i="240"/>
  <c r="N511" i="240"/>
  <c r="O511" i="240"/>
  <c r="Y513" i="240"/>
  <c r="W513" i="240"/>
  <c r="V513" i="240"/>
  <c r="T513" i="240"/>
  <c r="U513" i="240"/>
  <c r="C412" i="240"/>
  <c r="AF515" i="240"/>
  <c r="AD515" i="240"/>
  <c r="AC515" i="240"/>
  <c r="AB515" i="240"/>
  <c r="AA515" i="240"/>
  <c r="M519" i="240"/>
  <c r="R519" i="240"/>
  <c r="P519" i="240"/>
  <c r="N519" i="240"/>
  <c r="V521" i="240"/>
  <c r="U521" i="240"/>
  <c r="T521" i="240"/>
  <c r="Y521" i="240"/>
  <c r="W521" i="240"/>
  <c r="AB523" i="240"/>
  <c r="AA523" i="240"/>
  <c r="AF523" i="240"/>
  <c r="AC523" i="240"/>
  <c r="AD523" i="240"/>
  <c r="H525" i="240"/>
  <c r="K525" i="240"/>
  <c r="P527" i="240"/>
  <c r="O527" i="240"/>
  <c r="N527" i="240"/>
  <c r="M527" i="240"/>
  <c r="R527" i="240"/>
  <c r="V529" i="240"/>
  <c r="U529" i="240"/>
  <c r="T529" i="240"/>
  <c r="W529" i="240"/>
  <c r="Y529" i="240"/>
  <c r="AB531" i="240"/>
  <c r="AA531" i="240"/>
  <c r="AF531" i="240"/>
  <c r="AC531" i="240"/>
  <c r="AD531" i="240"/>
  <c r="H533" i="240"/>
  <c r="K533" i="240"/>
  <c r="P535" i="240"/>
  <c r="O535" i="240"/>
  <c r="N535" i="240"/>
  <c r="M535" i="240"/>
  <c r="R535" i="240"/>
  <c r="U537" i="240"/>
  <c r="Y537" i="240"/>
  <c r="V537" i="240"/>
  <c r="T537" i="240"/>
  <c r="W537" i="240"/>
  <c r="AA539" i="240"/>
  <c r="AB539" i="240"/>
  <c r="AC539" i="240"/>
  <c r="AF539" i="240"/>
  <c r="AD539" i="240"/>
  <c r="H541" i="240"/>
  <c r="K541" i="240"/>
  <c r="O543" i="240"/>
  <c r="N543" i="240"/>
  <c r="M543" i="240"/>
  <c r="P543" i="240"/>
  <c r="R543" i="240"/>
  <c r="U545" i="240"/>
  <c r="T545" i="240"/>
  <c r="Y545" i="240"/>
  <c r="V545" i="240"/>
  <c r="W545" i="240"/>
  <c r="C444" i="240"/>
  <c r="AA547" i="240"/>
  <c r="AB547" i="240"/>
  <c r="AC547" i="240"/>
  <c r="AD547" i="240"/>
  <c r="AF547" i="240"/>
  <c r="H549" i="240"/>
  <c r="K549" i="240"/>
  <c r="O551" i="240"/>
  <c r="N551" i="240"/>
  <c r="M551" i="240"/>
  <c r="P551" i="240"/>
  <c r="R551" i="240"/>
  <c r="U553" i="240"/>
  <c r="T553" i="240"/>
  <c r="Y553" i="240"/>
  <c r="V553" i="240"/>
  <c r="W553" i="240"/>
  <c r="C452" i="240"/>
  <c r="AF555" i="240"/>
  <c r="AA555" i="240"/>
  <c r="AB555" i="240"/>
  <c r="AD555" i="240"/>
  <c r="AC555" i="240"/>
  <c r="H557" i="240"/>
  <c r="K557" i="240"/>
  <c r="O559" i="240"/>
  <c r="N559" i="240"/>
  <c r="M559" i="240"/>
  <c r="R559" i="240"/>
  <c r="P559" i="240"/>
  <c r="U561" i="240"/>
  <c r="T561" i="240"/>
  <c r="Y561" i="240"/>
  <c r="W561" i="240"/>
  <c r="V561" i="240"/>
  <c r="AA563" i="240"/>
  <c r="AF563" i="240"/>
  <c r="AD563" i="240"/>
  <c r="AB563" i="240"/>
  <c r="AC563" i="240"/>
  <c r="H565" i="240"/>
  <c r="K565" i="240"/>
  <c r="O567" i="240"/>
  <c r="N567" i="240"/>
  <c r="M567" i="240"/>
  <c r="R567" i="240"/>
  <c r="P567" i="240"/>
  <c r="U569" i="240"/>
  <c r="T569" i="240"/>
  <c r="Y569" i="240"/>
  <c r="V569" i="240"/>
  <c r="W569" i="240"/>
  <c r="C468" i="240"/>
  <c r="AA571" i="240"/>
  <c r="AF571" i="240"/>
  <c r="AD571" i="240"/>
  <c r="AB571" i="240"/>
  <c r="AC571" i="240"/>
  <c r="H573" i="240"/>
  <c r="K573" i="240"/>
  <c r="O575" i="240"/>
  <c r="N575" i="240"/>
  <c r="M575" i="240"/>
  <c r="R575" i="240"/>
  <c r="P575" i="240"/>
  <c r="U577" i="240"/>
  <c r="T577" i="240"/>
  <c r="Y577" i="240"/>
  <c r="V577" i="240"/>
  <c r="W577" i="240"/>
  <c r="U486" i="240"/>
  <c r="O487" i="240"/>
  <c r="AC489" i="240"/>
  <c r="AF490" i="240"/>
  <c r="H493" i="240"/>
  <c r="O495" i="240"/>
  <c r="U497" i="240"/>
  <c r="AA499" i="240"/>
  <c r="N537" i="240"/>
  <c r="AD486" i="240"/>
  <c r="AA486" i="240"/>
  <c r="N490" i="240"/>
  <c r="M490" i="240"/>
  <c r="R490" i="240"/>
  <c r="O490" i="240"/>
  <c r="T492" i="240"/>
  <c r="Y492" i="240"/>
  <c r="U492" i="240"/>
  <c r="AF494" i="240"/>
  <c r="AD494" i="240"/>
  <c r="AA494" i="240"/>
  <c r="N498" i="240"/>
  <c r="M498" i="240"/>
  <c r="R498" i="240"/>
  <c r="O498" i="240"/>
  <c r="T500" i="240"/>
  <c r="Y500" i="240"/>
  <c r="U500" i="240"/>
  <c r="AF502" i="240"/>
  <c r="AD502" i="240"/>
  <c r="AA502" i="240"/>
  <c r="K504" i="240"/>
  <c r="H504" i="240"/>
  <c r="N506" i="240"/>
  <c r="M506" i="240"/>
  <c r="R506" i="240"/>
  <c r="P506" i="240"/>
  <c r="O506" i="240"/>
  <c r="T508" i="240"/>
  <c r="Y508" i="240"/>
  <c r="W508" i="240"/>
  <c r="V508" i="240"/>
  <c r="U508" i="240"/>
  <c r="AF510" i="240"/>
  <c r="AD510" i="240"/>
  <c r="AC510" i="240"/>
  <c r="AA510" i="240"/>
  <c r="AB510" i="240"/>
  <c r="K512" i="240"/>
  <c r="H512" i="240"/>
  <c r="N514" i="240"/>
  <c r="M514" i="240"/>
  <c r="R514" i="240"/>
  <c r="O514" i="240"/>
  <c r="P514" i="240"/>
  <c r="T516" i="240"/>
  <c r="Y516" i="240"/>
  <c r="W516" i="240"/>
  <c r="U516" i="240"/>
  <c r="V516" i="240"/>
  <c r="AF518" i="240"/>
  <c r="AD518" i="240"/>
  <c r="AC518" i="240"/>
  <c r="AA518" i="240"/>
  <c r="AB518" i="240"/>
  <c r="K520" i="240"/>
  <c r="H520" i="240"/>
  <c r="P522" i="240"/>
  <c r="O522" i="240"/>
  <c r="M522" i="240"/>
  <c r="R522" i="240"/>
  <c r="N522" i="240"/>
  <c r="W524" i="240"/>
  <c r="V524" i="240"/>
  <c r="U524" i="240"/>
  <c r="Y524" i="240"/>
  <c r="T524" i="240"/>
  <c r="AC526" i="240"/>
  <c r="AB526" i="240"/>
  <c r="AA526" i="240"/>
  <c r="AD526" i="240"/>
  <c r="AF526" i="240"/>
  <c r="K528" i="240"/>
  <c r="H528" i="240"/>
  <c r="P530" i="240"/>
  <c r="O530" i="240"/>
  <c r="N530" i="240"/>
  <c r="M530" i="240"/>
  <c r="R530" i="240"/>
  <c r="W532" i="240"/>
  <c r="V532" i="240"/>
  <c r="U532" i="240"/>
  <c r="T532" i="240"/>
  <c r="Y532" i="240"/>
  <c r="AC534" i="240"/>
  <c r="AB534" i="240"/>
  <c r="AA534" i="240"/>
  <c r="AD534" i="240"/>
  <c r="AF534" i="240"/>
  <c r="K536" i="240"/>
  <c r="H536" i="240"/>
  <c r="P538" i="240"/>
  <c r="O538" i="240"/>
  <c r="N538" i="240"/>
  <c r="R538" i="240"/>
  <c r="M538" i="240"/>
  <c r="V540" i="240"/>
  <c r="U540" i="240"/>
  <c r="T540" i="240"/>
  <c r="W540" i="240"/>
  <c r="Y540" i="240"/>
  <c r="AB542" i="240"/>
  <c r="AA542" i="240"/>
  <c r="AF542" i="240"/>
  <c r="AC542" i="240"/>
  <c r="AD542" i="240"/>
  <c r="H544" i="240"/>
  <c r="K544" i="240"/>
  <c r="P546" i="240"/>
  <c r="O546" i="240"/>
  <c r="N546" i="240"/>
  <c r="M546" i="240"/>
  <c r="R546" i="240"/>
  <c r="V548" i="240"/>
  <c r="U548" i="240"/>
  <c r="T548" i="240"/>
  <c r="W548" i="240"/>
  <c r="Y548" i="240"/>
  <c r="AB550" i="240"/>
  <c r="AA550" i="240"/>
  <c r="AF550" i="240"/>
  <c r="AC550" i="240"/>
  <c r="AD550" i="240"/>
  <c r="H552" i="240"/>
  <c r="K552" i="240"/>
  <c r="P554" i="240"/>
  <c r="O554" i="240"/>
  <c r="N554" i="240"/>
  <c r="M554" i="240"/>
  <c r="R554" i="240"/>
  <c r="V556" i="240"/>
  <c r="U556" i="240"/>
  <c r="T556" i="240"/>
  <c r="Y556" i="240"/>
  <c r="W556" i="240"/>
  <c r="AB558" i="240"/>
  <c r="AA558" i="240"/>
  <c r="AF558" i="240"/>
  <c r="AD558" i="240"/>
  <c r="AC558" i="240"/>
  <c r="H560" i="240"/>
  <c r="K560" i="240"/>
  <c r="P562" i="240"/>
  <c r="O562" i="240"/>
  <c r="N562" i="240"/>
  <c r="M562" i="240"/>
  <c r="R562" i="240"/>
  <c r="V564" i="240"/>
  <c r="U564" i="240"/>
  <c r="T564" i="240"/>
  <c r="Y564" i="240"/>
  <c r="W564" i="240"/>
  <c r="AB566" i="240"/>
  <c r="AA566" i="240"/>
  <c r="AF566" i="240"/>
  <c r="AC566" i="240"/>
  <c r="AD566" i="240"/>
  <c r="H568" i="240"/>
  <c r="K568" i="240"/>
  <c r="P570" i="240"/>
  <c r="O570" i="240"/>
  <c r="N570" i="240"/>
  <c r="M570" i="240"/>
  <c r="R570" i="240"/>
  <c r="V572" i="240"/>
  <c r="U572" i="240"/>
  <c r="T572" i="240"/>
  <c r="Y572" i="240"/>
  <c r="W572" i="240"/>
  <c r="AB574" i="240"/>
  <c r="AA574" i="240"/>
  <c r="AF574" i="240"/>
  <c r="AC574" i="240"/>
  <c r="AD574" i="240"/>
  <c r="H576" i="240"/>
  <c r="K576" i="240"/>
  <c r="P578" i="240"/>
  <c r="O578" i="240"/>
  <c r="N578" i="240"/>
  <c r="M578" i="240"/>
  <c r="R578" i="240"/>
  <c r="P487" i="240"/>
  <c r="AD489" i="240"/>
  <c r="P495" i="240"/>
  <c r="V497" i="240"/>
  <c r="AB499" i="240"/>
  <c r="H517" i="240"/>
  <c r="P539" i="240"/>
  <c r="AK190" i="44"/>
  <c r="AP190" i="44" s="1"/>
  <c r="A211" i="65"/>
  <c r="AJ235" i="44"/>
  <c r="AH193" i="44"/>
  <c r="AE190" i="44" a="1"/>
  <c r="AE190" i="44" s="1"/>
  <c r="AJ190" i="44" s="1"/>
  <c r="AJ3" i="44"/>
  <c r="AJ18" i="44"/>
  <c r="AJ161" i="44"/>
  <c r="AJ162" i="44"/>
  <c r="AE189" i="44" a="1"/>
  <c r="AE189" i="44" s="1"/>
  <c r="AJ189" i="44" s="1"/>
  <c r="AK192" i="44"/>
  <c r="AP192" i="44" s="1"/>
  <c r="AH189" i="44"/>
  <c r="AE188" i="44" a="1"/>
  <c r="AE188" i="44" s="1"/>
  <c r="AJ188" i="44" s="1"/>
  <c r="AE191" i="44" a="1"/>
  <c r="AE191" i="44" s="1"/>
  <c r="AJ191" i="44" s="1"/>
  <c r="AK191" i="44"/>
  <c r="AP191" i="44" s="1"/>
  <c r="AK188" i="44"/>
  <c r="AP188" i="44" s="1"/>
  <c r="AL236" i="44"/>
  <c r="AL224" i="44"/>
  <c r="AP41" i="44"/>
  <c r="AP210" i="44"/>
  <c r="AP87" i="44"/>
  <c r="AP120" i="44"/>
  <c r="AP123" i="44"/>
  <c r="AL220" i="44"/>
  <c r="AP72" i="44"/>
  <c r="AP119" i="44"/>
  <c r="AL164" i="44"/>
  <c r="AL8" i="44"/>
  <c r="AL32" i="44"/>
  <c r="AL25" i="44"/>
  <c r="AL107" i="44"/>
  <c r="AL115" i="44"/>
  <c r="AL200" i="44"/>
  <c r="AL203" i="44"/>
  <c r="AL176" i="44"/>
  <c r="AL103" i="44"/>
  <c r="AP173" i="44"/>
  <c r="AP174" i="44"/>
  <c r="AL186" i="44"/>
  <c r="AL197" i="44"/>
  <c r="AJ48" i="44"/>
  <c r="AL199" i="44"/>
  <c r="AP16" i="44"/>
  <c r="AP217" i="44"/>
  <c r="AP233" i="44"/>
  <c r="AL124" i="44"/>
  <c r="AL21" i="44"/>
  <c r="AL79" i="44"/>
  <c r="AP226" i="44"/>
  <c r="AL37" i="44"/>
  <c r="AP88" i="44"/>
  <c r="AL175" i="44"/>
  <c r="AP205" i="44"/>
  <c r="AL99" i="44"/>
  <c r="AP17" i="44"/>
  <c r="AP151" i="44"/>
  <c r="AE5" i="44" a="1"/>
  <c r="AE5" i="44" s="1"/>
  <c r="AJ5" i="44" s="1"/>
  <c r="AE45" i="44" a="1"/>
  <c r="AE45" i="44" s="1"/>
  <c r="AJ45" i="44" s="1"/>
  <c r="AE89" i="44" a="1"/>
  <c r="AE89" i="44" s="1"/>
  <c r="AJ89" i="44" s="1"/>
  <c r="AL105" i="44"/>
  <c r="AE108" i="44" a="1"/>
  <c r="AE108" i="44" s="1"/>
  <c r="AJ108" i="44" s="1"/>
  <c r="AE121" i="44" a="1"/>
  <c r="AE121" i="44" s="1"/>
  <c r="AJ121" i="44" s="1"/>
  <c r="AP144" i="44"/>
  <c r="AE177" i="44" a="1"/>
  <c r="AE177" i="44" s="1"/>
  <c r="AJ177" i="44" s="1"/>
  <c r="AE187" i="44" a="1"/>
  <c r="AE187" i="44" s="1"/>
  <c r="AJ187" i="44" s="1"/>
  <c r="AL189" i="44"/>
  <c r="AP209" i="44"/>
  <c r="AJ217" i="44"/>
  <c r="AJ210" i="44"/>
  <c r="AL52" i="44"/>
  <c r="AL64" i="44"/>
  <c r="AE87" i="44" a="1"/>
  <c r="AE87" i="44" s="1"/>
  <c r="AJ87" i="44" s="1"/>
  <c r="AP143" i="44"/>
  <c r="AL207" i="44"/>
  <c r="AJ19" i="44"/>
  <c r="AJ110" i="44"/>
  <c r="AJ175" i="44"/>
  <c r="AJ228" i="44"/>
  <c r="AJ204" i="44"/>
  <c r="AJ25" i="44"/>
  <c r="AJ21" i="44"/>
  <c r="AL60" i="44"/>
  <c r="AJ158" i="44"/>
  <c r="AL168" i="44"/>
  <c r="AP169" i="44"/>
  <c r="AP178" i="44"/>
  <c r="AL187" i="44"/>
  <c r="AJ226" i="44"/>
  <c r="AJ239" i="44"/>
  <c r="AJ23" i="44"/>
  <c r="AJ7" i="44"/>
  <c r="AL7" i="44"/>
  <c r="AP12" i="44"/>
  <c r="AJ109" i="44"/>
  <c r="AP177" i="44"/>
  <c r="AL20" i="44"/>
  <c r="AL49" i="44"/>
  <c r="AP83" i="44"/>
  <c r="AL112" i="44"/>
  <c r="AL117" i="44"/>
  <c r="AL132" i="44"/>
  <c r="AL171" i="44"/>
  <c r="AL180" i="44"/>
  <c r="AL185" i="44"/>
  <c r="AL196" i="44"/>
  <c r="AP198" i="44"/>
  <c r="AL201" i="44"/>
  <c r="AP214" i="44"/>
  <c r="AJ216" i="44"/>
  <c r="AL218" i="44"/>
  <c r="AP238" i="44"/>
  <c r="AL172" i="44"/>
  <c r="AP11" i="44"/>
  <c r="AL166" i="44"/>
  <c r="AL170" i="44"/>
  <c r="AL228" i="44"/>
  <c r="AL57" i="44"/>
  <c r="AL82" i="44"/>
  <c r="AL163" i="44"/>
  <c r="AL181" i="44"/>
  <c r="AL202" i="44"/>
  <c r="AL229" i="44"/>
  <c r="AL5" i="44"/>
  <c r="AL33" i="44"/>
  <c r="AP61" i="44"/>
  <c r="AP90" i="44"/>
  <c r="AP104" i="44"/>
  <c r="AL158" i="44"/>
  <c r="AL179" i="44"/>
  <c r="AL184" i="44"/>
  <c r="AL195" i="44"/>
  <c r="AL206" i="44"/>
  <c r="AJ215" i="44"/>
  <c r="AJ236" i="44"/>
  <c r="AJ97" i="44"/>
  <c r="AL128" i="44"/>
  <c r="AL165" i="44"/>
  <c r="AL183" i="44"/>
  <c r="AJ220" i="44"/>
  <c r="AL225" i="44"/>
  <c r="AP19" i="44"/>
  <c r="AP53" i="44"/>
  <c r="AP95" i="44"/>
  <c r="AP135" i="44"/>
  <c r="AP148" i="44"/>
  <c r="AL234" i="44"/>
  <c r="AL223" i="44"/>
  <c r="AL211" i="44"/>
  <c r="AJ219" i="44"/>
  <c r="AJ207" i="44"/>
  <c r="AJ8" i="44"/>
  <c r="AJ16" i="44"/>
  <c r="AJ29" i="44"/>
  <c r="AL28" i="44"/>
  <c r="AL44" i="44"/>
  <c r="AL56" i="44"/>
  <c r="AL100" i="44"/>
  <c r="AJ107" i="44"/>
  <c r="AJ115" i="44"/>
  <c r="AP140" i="44"/>
  <c r="AP152" i="44"/>
  <c r="AL157" i="44"/>
  <c r="AL160" i="44"/>
  <c r="AL161" i="44"/>
  <c r="AL162" i="44"/>
  <c r="AJ170" i="44"/>
  <c r="AL182" i="44"/>
  <c r="AP193" i="44"/>
  <c r="AP194" i="44"/>
  <c r="AL204" i="44"/>
  <c r="AL208" i="44"/>
  <c r="AJ218" i="44"/>
  <c r="AP221" i="44"/>
  <c r="AP222" i="44"/>
  <c r="AL230" i="44"/>
  <c r="AL232" i="44"/>
  <c r="AL235" i="44"/>
  <c r="AP4" i="44"/>
  <c r="AP9" i="44"/>
  <c r="AL24" i="44"/>
  <c r="AP36" i="44"/>
  <c r="AL45" i="44"/>
  <c r="AP48" i="44"/>
  <c r="AL68" i="44"/>
  <c r="AP80" i="44"/>
  <c r="AJ84" i="44"/>
  <c r="AL91" i="44"/>
  <c r="AL96" i="44"/>
  <c r="AP111" i="44"/>
  <c r="AP139" i="44"/>
  <c r="AE192" i="44" a="1"/>
  <c r="AE192" i="44" s="1"/>
  <c r="AJ192" i="44" s="1"/>
  <c r="AE193" i="44" a="1"/>
  <c r="AE193" i="44" s="1"/>
  <c r="AJ193" i="44" s="1"/>
  <c r="AP3" i="44"/>
  <c r="AL15" i="44"/>
  <c r="AP69" i="44"/>
  <c r="AL92" i="44"/>
  <c r="AJ113" i="44"/>
  <c r="AP131" i="44"/>
  <c r="AJ136" i="44"/>
  <c r="AP147" i="44"/>
  <c r="AJ164" i="44"/>
  <c r="AE165" i="44" a="1"/>
  <c r="AE165" i="44" s="1"/>
  <c r="AJ165" i="44" s="1"/>
  <c r="AJ194" i="44"/>
  <c r="AE195" i="44" a="1"/>
  <c r="AE195" i="44" s="1"/>
  <c r="AJ195" i="44" s="1"/>
  <c r="AJ196" i="44"/>
  <c r="AE200" i="44" a="1"/>
  <c r="AE200" i="44" s="1"/>
  <c r="AJ200" i="44" s="1"/>
  <c r="AJ201" i="44"/>
  <c r="AL212" i="44"/>
  <c r="AL213" i="44"/>
  <c r="AJ223" i="44"/>
  <c r="AL227" i="44"/>
  <c r="AL231" i="44"/>
  <c r="AL13" i="44"/>
  <c r="AL29" i="44"/>
  <c r="AE38" i="44" a="1"/>
  <c r="AE38" i="44" s="1"/>
  <c r="AJ38" i="44" s="1"/>
  <c r="AL40" i="44"/>
  <c r="AJ62" i="44"/>
  <c r="AP98" i="44"/>
  <c r="AE166" i="44" a="1"/>
  <c r="AE166" i="44" s="1"/>
  <c r="AJ166" i="44" s="1"/>
  <c r="AE167" i="44" a="1"/>
  <c r="AE167" i="44" s="1"/>
  <c r="AJ167" i="44" s="1"/>
  <c r="AE197" i="44" a="1"/>
  <c r="AE197" i="44" s="1"/>
  <c r="AJ197" i="44" s="1"/>
  <c r="AE203" i="44" a="1"/>
  <c r="AE203" i="44" s="1"/>
  <c r="AJ203" i="44" s="1"/>
  <c r="AE205" i="44" a="1"/>
  <c r="AE205" i="44" s="1"/>
  <c r="AJ205" i="44" s="1"/>
  <c r="AE209" i="44" a="1"/>
  <c r="AE209" i="44" s="1"/>
  <c r="AJ209" i="44" s="1"/>
  <c r="AL215" i="44"/>
  <c r="AL216" i="44"/>
  <c r="AE224" i="44" a="1"/>
  <c r="AE224" i="44" s="1"/>
  <c r="AJ224" i="44" s="1"/>
  <c r="AE225" i="44" a="1"/>
  <c r="AE225" i="44" s="1"/>
  <c r="AJ225" i="44" s="1"/>
  <c r="AJ33" i="44"/>
  <c r="AP65" i="44"/>
  <c r="AP76" i="44"/>
  <c r="AJ95" i="44"/>
  <c r="AL108" i="44"/>
  <c r="AL109" i="44"/>
  <c r="AL116" i="44"/>
  <c r="AJ15" i="44"/>
  <c r="AJ94" i="44"/>
  <c r="AJ156" i="44"/>
  <c r="AJ180" i="44"/>
  <c r="AJ183" i="44"/>
  <c r="AJ185" i="44"/>
  <c r="AE211" i="44" a="1"/>
  <c r="AE211" i="44" s="1"/>
  <c r="AJ211" i="44" s="1"/>
  <c r="AJ212" i="44"/>
  <c r="AL219" i="44"/>
  <c r="AJ231" i="44"/>
  <c r="AL237" i="44"/>
  <c r="AE14" i="44" a="1"/>
  <c r="AE14" i="44" s="1"/>
  <c r="AJ14" i="44" s="1"/>
  <c r="AE34" i="44" a="1"/>
  <c r="AE34" i="44" s="1"/>
  <c r="AJ34" i="44" s="1"/>
  <c r="AE54" i="44" a="1"/>
  <c r="AE54" i="44" s="1"/>
  <c r="AJ54" i="44" s="1"/>
  <c r="AJ63" i="44"/>
  <c r="AE66" i="44" a="1"/>
  <c r="AE66" i="44" s="1"/>
  <c r="AJ66" i="44" s="1"/>
  <c r="AP73" i="44"/>
  <c r="AL84" i="44"/>
  <c r="AE90" i="44" a="1"/>
  <c r="AE90" i="44" s="1"/>
  <c r="AJ90" i="44" s="1"/>
  <c r="AJ92" i="44"/>
  <c r="AE93" i="44" a="1"/>
  <c r="AE93" i="44" s="1"/>
  <c r="AJ93" i="44" s="1"/>
  <c r="AP106" i="44"/>
  <c r="AP114" i="44"/>
  <c r="AP127" i="44"/>
  <c r="AP136" i="44"/>
  <c r="AE176" i="44" a="1"/>
  <c r="AE176" i="44" s="1"/>
  <c r="AJ176" i="44" s="1"/>
  <c r="AJ178" i="44"/>
  <c r="AJ186" i="44"/>
  <c r="AE213" i="44" a="1"/>
  <c r="AE213" i="44" s="1"/>
  <c r="AJ213" i="44" s="1"/>
  <c r="AE227" i="44" a="1"/>
  <c r="AE227" i="44" s="1"/>
  <c r="AJ227" i="44" s="1"/>
  <c r="AJ52" i="44"/>
  <c r="AJ6" i="44"/>
  <c r="AJ10" i="44"/>
  <c r="AJ11" i="44"/>
  <c r="AJ22" i="44"/>
  <c r="AJ27" i="44"/>
  <c r="AJ13" i="44"/>
  <c r="AJ31" i="44"/>
  <c r="AJ35" i="44"/>
  <c r="AJ37" i="44"/>
  <c r="AJ39" i="44"/>
  <c r="AJ41" i="44"/>
  <c r="AJ43" i="44"/>
  <c r="AJ56" i="44"/>
  <c r="AE69" i="44" a="1"/>
  <c r="AE69" i="44" s="1"/>
  <c r="AJ69" i="44" s="1"/>
  <c r="AL10" i="44"/>
  <c r="AL18" i="44"/>
  <c r="AL23" i="44"/>
  <c r="AL27" i="44"/>
  <c r="AL31" i="44"/>
  <c r="AL35" i="44"/>
  <c r="AL39" i="44"/>
  <c r="AL43" i="44"/>
  <c r="AE77" i="44" a="1"/>
  <c r="AE77" i="44" s="1"/>
  <c r="AJ77" i="44" s="1"/>
  <c r="AJ79" i="44"/>
  <c r="AJ82" i="44"/>
  <c r="AP94" i="44"/>
  <c r="AL94" i="44"/>
  <c r="AE96" i="44" a="1"/>
  <c r="AE96" i="44" s="1"/>
  <c r="AJ103" i="44"/>
  <c r="AJ60" i="44"/>
  <c r="AJ4" i="44"/>
  <c r="AJ12" i="44"/>
  <c r="AJ20" i="44"/>
  <c r="AE65" i="44" a="1"/>
  <c r="AE65" i="44" s="1"/>
  <c r="AJ65" i="44" s="1"/>
  <c r="AJ68" i="44"/>
  <c r="AJ105" i="44"/>
  <c r="AP150" i="44"/>
  <c r="AL150" i="44"/>
  <c r="AP74" i="44"/>
  <c r="AL74" i="44"/>
  <c r="AJ98" i="44"/>
  <c r="AP110" i="44"/>
  <c r="AL110" i="44"/>
  <c r="AP50" i="44"/>
  <c r="AL50" i="44"/>
  <c r="AJ51" i="44"/>
  <c r="AP51" i="44"/>
  <c r="AP54" i="44"/>
  <c r="AL54" i="44"/>
  <c r="AJ55" i="44"/>
  <c r="AP55" i="44"/>
  <c r="AP58" i="44"/>
  <c r="AL58" i="44"/>
  <c r="AJ59" i="44"/>
  <c r="AP59" i="44"/>
  <c r="AP70" i="44"/>
  <c r="AL70" i="44"/>
  <c r="AJ71" i="44"/>
  <c r="AP71" i="44"/>
  <c r="AP102" i="44"/>
  <c r="AL102" i="44"/>
  <c r="AE104" i="44" a="1"/>
  <c r="AE104" i="44" s="1"/>
  <c r="AP62" i="44"/>
  <c r="AL62" i="44"/>
  <c r="AP63" i="44"/>
  <c r="AJ75" i="44"/>
  <c r="AP75" i="44"/>
  <c r="AL6" i="44"/>
  <c r="AJ9" i="44"/>
  <c r="AL14" i="44"/>
  <c r="AJ17" i="44"/>
  <c r="AL22" i="44"/>
  <c r="AJ24" i="44"/>
  <c r="AJ26" i="44"/>
  <c r="AL26" i="44"/>
  <c r="AJ28" i="44"/>
  <c r="AJ30" i="44"/>
  <c r="AL30" i="44"/>
  <c r="AJ32" i="44"/>
  <c r="AL34" i="44"/>
  <c r="AJ36" i="44"/>
  <c r="AL38" i="44"/>
  <c r="AJ40" i="44"/>
  <c r="AJ42" i="44"/>
  <c r="AL42" i="44"/>
  <c r="AJ44" i="44"/>
  <c r="AL47" i="44"/>
  <c r="AJ49" i="44"/>
  <c r="AL51" i="44"/>
  <c r="AJ53" i="44"/>
  <c r="AL55" i="44"/>
  <c r="AJ57" i="44"/>
  <c r="AL59" i="44"/>
  <c r="AE61" i="44" a="1"/>
  <c r="AE61" i="44" s="1"/>
  <c r="AJ61" i="44" s="1"/>
  <c r="AL71" i="44"/>
  <c r="AE73" i="44" a="1"/>
  <c r="AE73" i="44" s="1"/>
  <c r="AJ86" i="44"/>
  <c r="AL86" i="44"/>
  <c r="AL89" i="44"/>
  <c r="AJ100" i="44"/>
  <c r="AJ102" i="44"/>
  <c r="AJ106" i="44"/>
  <c r="AJ116" i="44"/>
  <c r="AP126" i="44"/>
  <c r="AL126" i="44"/>
  <c r="AP156" i="44"/>
  <c r="AL156" i="44"/>
  <c r="AJ72" i="44"/>
  <c r="AE46" i="44" a="1"/>
  <c r="AE46" i="44" s="1"/>
  <c r="AJ46" i="44" s="1"/>
  <c r="AJ50" i="44"/>
  <c r="AJ58" i="44"/>
  <c r="AJ64" i="44"/>
  <c r="AJ70" i="44"/>
  <c r="AJ78" i="44"/>
  <c r="AL78" i="44"/>
  <c r="AL81" i="44"/>
  <c r="AE88" i="44" a="1"/>
  <c r="AE88" i="44" s="1"/>
  <c r="AP133" i="44"/>
  <c r="AL133" i="44"/>
  <c r="AJ133" i="44"/>
  <c r="AE138" i="44" a="1"/>
  <c r="AE138" i="44" s="1"/>
  <c r="AJ138" i="44" s="1"/>
  <c r="AP149" i="44"/>
  <c r="AL149" i="44"/>
  <c r="AJ149" i="44"/>
  <c r="AP46" i="44"/>
  <c r="AL46" i="44"/>
  <c r="AE112" i="44" a="1"/>
  <c r="AE112" i="44" s="1"/>
  <c r="AJ112" i="44" s="1"/>
  <c r="AP66" i="44"/>
  <c r="AL66" i="44"/>
  <c r="AJ67" i="44"/>
  <c r="AP67" i="44"/>
  <c r="AE80" i="44" a="1"/>
  <c r="AE80" i="44" s="1"/>
  <c r="AJ80" i="44" s="1"/>
  <c r="AJ81" i="44"/>
  <c r="AE85" i="44" a="1"/>
  <c r="AE85" i="44" s="1"/>
  <c r="AJ85" i="44" s="1"/>
  <c r="AL97" i="44"/>
  <c r="AE101" i="44" a="1"/>
  <c r="AE101" i="44" s="1"/>
  <c r="AJ101" i="44" s="1"/>
  <c r="AJ111" i="44"/>
  <c r="AL113" i="44"/>
  <c r="AJ117" i="44"/>
  <c r="AP125" i="44"/>
  <c r="AL125" i="44"/>
  <c r="AJ125" i="44"/>
  <c r="AJ128" i="44"/>
  <c r="AE130" i="44" a="1"/>
  <c r="AE130" i="44" s="1"/>
  <c r="AJ130" i="44" s="1"/>
  <c r="AP138" i="44"/>
  <c r="AL138" i="44"/>
  <c r="AP154" i="44"/>
  <c r="AL154" i="44"/>
  <c r="AJ171" i="44"/>
  <c r="AJ172" i="44"/>
  <c r="AJ179" i="44"/>
  <c r="AJ206" i="44"/>
  <c r="AE214" i="44" a="1"/>
  <c r="AE214" i="44" s="1"/>
  <c r="AE237" i="44" a="1"/>
  <c r="AE237" i="44" s="1"/>
  <c r="AJ74" i="44"/>
  <c r="AJ83" i="44"/>
  <c r="AJ91" i="44"/>
  <c r="AJ99" i="44"/>
  <c r="AE122" i="44" a="1"/>
  <c r="AE122" i="44" s="1"/>
  <c r="AP137" i="44"/>
  <c r="AL137" i="44"/>
  <c r="AJ137" i="44"/>
  <c r="AP153" i="44"/>
  <c r="AL153" i="44"/>
  <c r="AJ153" i="44"/>
  <c r="AP167" i="44"/>
  <c r="AL167" i="44"/>
  <c r="AJ181" i="44"/>
  <c r="AE198" i="44" a="1"/>
  <c r="AE198" i="44" s="1"/>
  <c r="AJ199" i="44"/>
  <c r="AJ208" i="44"/>
  <c r="AJ114" i="44"/>
  <c r="AP130" i="44"/>
  <c r="AL130" i="44"/>
  <c r="AP142" i="44"/>
  <c r="AL142" i="44"/>
  <c r="AE163" i="44" a="1"/>
  <c r="AE163" i="44" s="1"/>
  <c r="AE173" i="44" a="1"/>
  <c r="AE173" i="44" s="1"/>
  <c r="AJ174" i="44"/>
  <c r="AJ76" i="44"/>
  <c r="AL77" i="44"/>
  <c r="AL85" i="44"/>
  <c r="AL93" i="44"/>
  <c r="AL101" i="44"/>
  <c r="AE119" i="44" a="1"/>
  <c r="AE119" i="44" s="1"/>
  <c r="AP122" i="44"/>
  <c r="AL122" i="44"/>
  <c r="AP129" i="44"/>
  <c r="AL129" i="44"/>
  <c r="AJ129" i="44"/>
  <c r="AJ132" i="44"/>
  <c r="AE134" i="44" a="1"/>
  <c r="AE134" i="44" s="1"/>
  <c r="AJ134" i="44" s="1"/>
  <c r="AP141" i="44"/>
  <c r="AL141" i="44"/>
  <c r="AJ141" i="44"/>
  <c r="AE182" i="44" a="1"/>
  <c r="AE182" i="44" s="1"/>
  <c r="AJ118" i="44"/>
  <c r="AL118" i="44"/>
  <c r="AJ120" i="44"/>
  <c r="AP121" i="44"/>
  <c r="AL121" i="44"/>
  <c r="AJ146" i="44"/>
  <c r="AP146" i="44"/>
  <c r="AL146" i="44"/>
  <c r="AJ184" i="44"/>
  <c r="AJ221" i="44"/>
  <c r="AJ124" i="44"/>
  <c r="AE126" i="44" a="1"/>
  <c r="AE126" i="44" s="1"/>
  <c r="AJ126" i="44" s="1"/>
  <c r="AP134" i="44"/>
  <c r="AL134" i="44"/>
  <c r="AP145" i="44"/>
  <c r="AL145" i="44"/>
  <c r="AJ145" i="44"/>
  <c r="AE168" i="44" a="1"/>
  <c r="AE168" i="44" s="1"/>
  <c r="AJ169" i="44"/>
  <c r="AJ202" i="44"/>
  <c r="AJ222" i="44"/>
  <c r="AE230" i="44" a="1"/>
  <c r="AE230" i="44" s="1"/>
  <c r="AJ230" i="44" s="1"/>
  <c r="AJ233" i="44"/>
  <c r="AJ234" i="44"/>
  <c r="AE123" i="44" a="1"/>
  <c r="AE123" i="44" s="1"/>
  <c r="AJ123" i="44" s="1"/>
  <c r="AE127" i="44" a="1"/>
  <c r="AE127" i="44" s="1"/>
  <c r="AJ127" i="44" s="1"/>
  <c r="AE131" i="44" a="1"/>
  <c r="AE131" i="44" s="1"/>
  <c r="AJ131" i="44" s="1"/>
  <c r="AE135" i="44" a="1"/>
  <c r="AE135" i="44" s="1"/>
  <c r="AJ135" i="44" s="1"/>
  <c r="AE139" i="44" a="1"/>
  <c r="AE139" i="44" s="1"/>
  <c r="AJ139" i="44" s="1"/>
  <c r="AE143" i="44" a="1"/>
  <c r="AE143" i="44" s="1"/>
  <c r="AE147" i="44" a="1"/>
  <c r="AE147" i="44" s="1"/>
  <c r="AJ147" i="44" s="1"/>
  <c r="AE151" i="44" a="1"/>
  <c r="AE151" i="44" s="1"/>
  <c r="AE155" i="44" a="1"/>
  <c r="AE155" i="44" s="1"/>
  <c r="AJ155" i="44" s="1"/>
  <c r="AE157" i="44" a="1"/>
  <c r="AE157" i="44" s="1"/>
  <c r="AJ157" i="44" s="1"/>
  <c r="AJ140" i="44"/>
  <c r="AJ144" i="44"/>
  <c r="AJ148" i="44"/>
  <c r="AJ152" i="44"/>
  <c r="AJ160" i="44"/>
  <c r="AJ229" i="44"/>
  <c r="AJ232" i="44"/>
  <c r="AL155" i="44"/>
  <c r="AJ159" i="44"/>
  <c r="AL159" i="44"/>
  <c r="AJ238" i="44"/>
  <c r="AL239" i="44"/>
  <c r="AK237" i="331" l="1"/>
  <c r="AK75" i="331"/>
  <c r="AK154" i="331"/>
  <c r="AK155" i="331"/>
  <c r="AK169" i="331"/>
  <c r="AK67" i="331"/>
  <c r="AK36" i="331"/>
  <c r="AK123" i="331"/>
  <c r="AK183" i="331"/>
  <c r="AK124" i="331"/>
  <c r="AK138" i="331"/>
  <c r="AK48" i="331"/>
  <c r="AK54" i="331"/>
  <c r="AK29" i="331"/>
  <c r="AK196" i="331"/>
  <c r="AK24" i="331"/>
  <c r="AK202" i="331"/>
  <c r="AK74" i="331"/>
  <c r="AK161" i="331"/>
  <c r="AK105" i="331"/>
  <c r="AK234" i="331"/>
  <c r="AK126" i="331"/>
  <c r="AK76" i="331"/>
  <c r="AK159" i="331"/>
  <c r="AK39" i="331"/>
  <c r="AK213" i="331"/>
  <c r="AK104" i="331"/>
  <c r="AK119" i="331"/>
  <c r="AK89" i="331"/>
  <c r="AK158" i="331"/>
  <c r="AK56" i="331"/>
  <c r="AK163" i="331"/>
  <c r="AK88" i="331"/>
  <c r="AK194" i="331"/>
  <c r="AK229" i="331"/>
  <c r="AK221" i="331"/>
  <c r="AK230" i="331"/>
  <c r="AK136" i="331"/>
  <c r="AK6" i="331"/>
  <c r="AK99" i="331"/>
  <c r="AK170" i="331"/>
  <c r="AK178" i="331"/>
  <c r="AK195" i="331"/>
  <c r="AK200" i="331"/>
  <c r="AK219" i="331"/>
  <c r="AK203" i="331"/>
  <c r="AK186" i="331"/>
  <c r="AK144" i="331"/>
  <c r="AK22" i="331"/>
  <c r="AK215" i="331"/>
  <c r="AK192" i="331"/>
  <c r="AK164" i="331"/>
  <c r="AK121" i="331"/>
  <c r="AK227" i="331"/>
  <c r="AK106" i="331"/>
  <c r="AK162" i="331"/>
  <c r="AK10" i="331"/>
  <c r="AK8" i="331"/>
  <c r="AK32" i="331"/>
  <c r="AK205" i="331"/>
  <c r="AK81" i="331"/>
  <c r="AK208" i="331"/>
  <c r="AK23" i="331"/>
  <c r="AK128" i="331"/>
  <c r="AK150" i="331"/>
  <c r="AK11" i="331"/>
  <c r="AK232" i="331"/>
  <c r="AK53" i="331"/>
  <c r="AK171" i="331"/>
  <c r="AK102" i="331"/>
  <c r="AK21" i="331"/>
  <c r="AK122" i="331"/>
  <c r="AK160" i="331"/>
  <c r="AK66" i="331"/>
  <c r="AK14" i="331"/>
  <c r="AK20" i="331"/>
  <c r="AK182" i="331"/>
  <c r="AK114" i="331"/>
  <c r="AK12" i="331"/>
  <c r="AK65" i="331"/>
  <c r="AK199" i="331"/>
  <c r="AK115" i="331"/>
  <c r="AK184" i="331"/>
  <c r="AK15" i="331"/>
  <c r="AK153" i="331"/>
  <c r="AK148" i="331"/>
  <c r="C12" i="338"/>
  <c r="D12" i="338" s="1"/>
  <c r="C15" i="338"/>
  <c r="D15" i="338" s="1"/>
  <c r="B23" i="338"/>
  <c r="C23" i="338" s="1"/>
  <c r="D23" i="338" s="1"/>
  <c r="C11" i="338"/>
  <c r="D11" i="338" s="1"/>
  <c r="B24" i="338"/>
  <c r="C24" i="338" s="1"/>
  <c r="D24" i="338" s="1"/>
  <c r="AK87" i="331"/>
  <c r="AK59" i="331"/>
  <c r="AK28" i="331"/>
  <c r="AK137" i="331"/>
  <c r="AK96" i="331"/>
  <c r="AK173" i="331"/>
  <c r="AK95" i="331"/>
  <c r="AK47" i="331"/>
  <c r="AK58" i="331"/>
  <c r="AK191" i="331"/>
  <c r="AK209" i="331"/>
  <c r="AK132" i="331"/>
  <c r="AK71" i="331"/>
  <c r="AK18" i="331"/>
  <c r="AK111" i="331"/>
  <c r="AK152" i="331"/>
  <c r="AK172" i="331"/>
  <c r="AK90" i="331"/>
  <c r="AK7" i="331"/>
  <c r="AK224" i="331"/>
  <c r="AK142" i="331"/>
  <c r="AK19" i="331"/>
  <c r="AK207" i="331"/>
  <c r="AK60" i="331"/>
  <c r="AK40" i="331"/>
  <c r="AK193" i="331"/>
  <c r="AK239" i="331"/>
  <c r="AK140" i="331"/>
  <c r="AK174" i="331"/>
  <c r="AK156" i="331"/>
  <c r="AK110" i="331"/>
  <c r="AK145" i="331"/>
  <c r="AK175" i="331"/>
  <c r="AK220" i="331"/>
  <c r="AK27" i="331"/>
  <c r="AK100" i="331"/>
  <c r="AK64" i="331"/>
  <c r="AK52" i="331"/>
  <c r="AK218" i="331"/>
  <c r="AK176" i="331"/>
  <c r="AK165" i="331"/>
  <c r="AK185" i="331"/>
  <c r="AK13" i="331"/>
  <c r="AK72" i="331"/>
  <c r="AK217" i="331"/>
  <c r="AK134" i="331"/>
  <c r="AK146" i="331"/>
  <c r="AK98" i="331"/>
  <c r="AK83" i="331"/>
  <c r="AK223" i="331"/>
  <c r="AK9" i="331"/>
  <c r="AK212" i="331"/>
  <c r="AK73" i="331"/>
  <c r="AK68" i="331"/>
  <c r="AK198" i="331"/>
  <c r="AK166" i="331"/>
  <c r="AK151" i="331"/>
  <c r="AK116" i="331"/>
  <c r="AK80" i="331"/>
  <c r="AK149" i="331"/>
  <c r="AK79" i="331"/>
  <c r="AK118" i="331"/>
  <c r="AK222" i="331"/>
  <c r="AK92" i="331"/>
  <c r="AK177" i="331"/>
  <c r="AK25" i="331"/>
  <c r="AK108" i="331"/>
  <c r="AK206" i="331"/>
  <c r="AK216" i="331"/>
  <c r="AK211" i="331"/>
  <c r="AK168" i="331"/>
  <c r="AK93" i="331"/>
  <c r="AK70" i="331"/>
  <c r="AK82" i="331"/>
  <c r="AK141" i="331"/>
  <c r="AK129" i="331"/>
  <c r="AK55" i="331"/>
  <c r="AK44" i="331"/>
  <c r="AK91" i="331"/>
  <c r="AK226" i="331"/>
  <c r="AK201" i="331"/>
  <c r="AK120" i="331"/>
  <c r="AK61" i="331"/>
  <c r="AK197" i="331"/>
  <c r="AK45" i="331"/>
  <c r="AK231" i="331"/>
  <c r="AK101" i="331"/>
  <c r="AK78" i="331"/>
  <c r="AK85" i="331"/>
  <c r="AK236" i="331"/>
  <c r="AK167" i="331"/>
  <c r="AK125" i="331"/>
  <c r="AK103" i="331"/>
  <c r="AK62" i="331"/>
  <c r="AK94" i="331"/>
  <c r="AK77" i="331"/>
  <c r="AK188" i="331"/>
  <c r="AK112" i="331"/>
  <c r="AK69" i="331"/>
  <c r="AK86" i="331"/>
  <c r="AL191" i="330"/>
  <c r="AL177" i="330"/>
  <c r="AL160" i="330"/>
  <c r="AL66" i="330"/>
  <c r="C157" i="242"/>
  <c r="H559" i="240"/>
  <c r="C167" i="242"/>
  <c r="C478" i="242"/>
  <c r="C166" i="242"/>
  <c r="K308" i="240"/>
  <c r="H511" i="240"/>
  <c r="C169" i="242"/>
  <c r="H501" i="242"/>
  <c r="H493" i="242"/>
  <c r="H523" i="240"/>
  <c r="H348" i="240"/>
  <c r="K540" i="240"/>
  <c r="H478" i="240"/>
  <c r="H353" i="240"/>
  <c r="C269" i="242"/>
  <c r="C270" i="242"/>
  <c r="H485" i="242"/>
  <c r="C479" i="242"/>
  <c r="K553" i="242"/>
  <c r="H553" i="242"/>
  <c r="K577" i="242"/>
  <c r="H577" i="242"/>
  <c r="K546" i="242"/>
  <c r="H546" i="242"/>
  <c r="K504" i="242"/>
  <c r="H504" i="242"/>
  <c r="K483" i="242"/>
  <c r="H483" i="242"/>
  <c r="K300" i="242"/>
  <c r="H300" i="242"/>
  <c r="K561" i="242"/>
  <c r="H561" i="242"/>
  <c r="K499" i="242"/>
  <c r="H499" i="242"/>
  <c r="K496" i="242"/>
  <c r="H496" i="242"/>
  <c r="K312" i="242"/>
  <c r="H312" i="242"/>
  <c r="H537" i="242"/>
  <c r="K537" i="242"/>
  <c r="K545" i="242"/>
  <c r="H545" i="242"/>
  <c r="K548" i="242"/>
  <c r="H548" i="242"/>
  <c r="K569" i="242"/>
  <c r="H569" i="242"/>
  <c r="K554" i="242"/>
  <c r="H554" i="242"/>
  <c r="K572" i="242"/>
  <c r="H572" i="242"/>
  <c r="K531" i="242"/>
  <c r="H531" i="242"/>
  <c r="H272" i="242"/>
  <c r="K272" i="242"/>
  <c r="B172" i="242"/>
  <c r="C171" i="242"/>
  <c r="A480" i="242"/>
  <c r="C480" i="242" s="1"/>
  <c r="B481" i="242"/>
  <c r="K556" i="242"/>
  <c r="H556" i="242"/>
  <c r="H534" i="242"/>
  <c r="K534" i="242"/>
  <c r="H512" i="242"/>
  <c r="K512" i="242"/>
  <c r="K540" i="242"/>
  <c r="H540" i="242"/>
  <c r="K564" i="242"/>
  <c r="H564" i="242"/>
  <c r="H515" i="242"/>
  <c r="K515" i="242"/>
  <c r="H520" i="242"/>
  <c r="K520" i="242"/>
  <c r="A271" i="242"/>
  <c r="B272" i="242"/>
  <c r="K491" i="242"/>
  <c r="H491" i="242"/>
  <c r="C168" i="242"/>
  <c r="C271" i="242"/>
  <c r="K507" i="242"/>
  <c r="H507" i="242"/>
  <c r="K480" i="242"/>
  <c r="H480" i="242"/>
  <c r="H523" i="242"/>
  <c r="K523" i="242"/>
  <c r="K528" i="242"/>
  <c r="H528" i="242"/>
  <c r="K276" i="242"/>
  <c r="H276" i="242"/>
  <c r="C170" i="242"/>
  <c r="C271" i="240"/>
  <c r="C272" i="240"/>
  <c r="H325" i="240"/>
  <c r="C269" i="240"/>
  <c r="K498" i="240"/>
  <c r="H498" i="240"/>
  <c r="K490" i="240"/>
  <c r="H490" i="240"/>
  <c r="K558" i="240"/>
  <c r="H558" i="240"/>
  <c r="K526" i="240"/>
  <c r="H526" i="240"/>
  <c r="A272" i="240"/>
  <c r="B273" i="240"/>
  <c r="K287" i="240"/>
  <c r="H287" i="240"/>
  <c r="K359" i="240"/>
  <c r="H359" i="240"/>
  <c r="K534" i="240"/>
  <c r="H534" i="240"/>
  <c r="K327" i="240"/>
  <c r="H327" i="240"/>
  <c r="K574" i="240"/>
  <c r="H574" i="240"/>
  <c r="H502" i="240"/>
  <c r="K502" i="240"/>
  <c r="H518" i="240"/>
  <c r="K518" i="240"/>
  <c r="K284" i="240"/>
  <c r="H284" i="240"/>
  <c r="K566" i="240"/>
  <c r="H566" i="240"/>
  <c r="A481" i="240"/>
  <c r="B482" i="240"/>
  <c r="K288" i="240"/>
  <c r="H288" i="240"/>
  <c r="K295" i="240"/>
  <c r="H295" i="240"/>
  <c r="K280" i="240"/>
  <c r="H280" i="240"/>
  <c r="K343" i="240"/>
  <c r="H343" i="240"/>
  <c r="K311" i="240"/>
  <c r="H311" i="240"/>
  <c r="B169" i="240"/>
  <c r="C168" i="240"/>
  <c r="K485" i="240"/>
  <c r="H485" i="240"/>
  <c r="H494" i="240"/>
  <c r="K494" i="240"/>
  <c r="K550" i="240"/>
  <c r="H550" i="240"/>
  <c r="K542" i="240"/>
  <c r="H542" i="240"/>
  <c r="H510" i="240"/>
  <c r="K510" i="240"/>
  <c r="K480" i="240"/>
  <c r="H480" i="240"/>
  <c r="K303" i="240"/>
  <c r="H303" i="240"/>
  <c r="K367" i="240"/>
  <c r="H367" i="240"/>
  <c r="K351" i="240"/>
  <c r="H351" i="240"/>
  <c r="K335" i="240"/>
  <c r="H335" i="240"/>
  <c r="K319" i="240"/>
  <c r="H319" i="240"/>
  <c r="C823" i="240"/>
  <c r="C822" i="240"/>
  <c r="D149" i="240"/>
  <c r="AL190" i="44"/>
  <c r="A225" i="65"/>
  <c r="AL192" i="44"/>
  <c r="AL188" i="44"/>
  <c r="AL191" i="44"/>
  <c r="AJ163" i="44"/>
  <c r="AJ119" i="44"/>
  <c r="AJ150" i="44"/>
  <c r="AJ151" i="44"/>
  <c r="AJ73" i="44"/>
  <c r="AJ143" i="44"/>
  <c r="AJ122" i="44"/>
  <c r="AJ104" i="44"/>
  <c r="AJ237" i="44"/>
  <c r="AJ168" i="44"/>
  <c r="AJ182" i="44"/>
  <c r="AJ96" i="44"/>
  <c r="AJ173" i="44"/>
  <c r="AJ142" i="44"/>
  <c r="AJ198" i="44"/>
  <c r="AJ214" i="44"/>
  <c r="AJ47" i="44"/>
  <c r="AJ154" i="44"/>
  <c r="AJ88" i="44"/>
  <c r="C12" i="336" l="1"/>
  <c r="D12" i="336" s="1"/>
  <c r="B24" i="336"/>
  <c r="C24" i="336" s="1"/>
  <c r="D24" i="336" s="1"/>
  <c r="C15" i="336"/>
  <c r="D15" i="336" s="1"/>
  <c r="B23" i="336"/>
  <c r="C23" i="336" s="1"/>
  <c r="D23" i="336" s="1"/>
  <c r="C11" i="336"/>
  <c r="D11" i="336" s="1"/>
  <c r="B173" i="242"/>
  <c r="C172" i="242"/>
  <c r="B273" i="242"/>
  <c r="A272" i="242"/>
  <c r="C272" i="242" s="1"/>
  <c r="B482" i="242"/>
  <c r="A481" i="242"/>
  <c r="C481" i="242" s="1"/>
  <c r="D155" i="240"/>
  <c r="C155" i="240" s="1"/>
  <c r="D156" i="240"/>
  <c r="C156" i="240" s="1"/>
  <c r="D157" i="240"/>
  <c r="D158" i="240" s="1"/>
  <c r="B170" i="240"/>
  <c r="C169" i="240"/>
  <c r="B274" i="240"/>
  <c r="A273" i="240"/>
  <c r="C273" i="240"/>
  <c r="B483" i="240"/>
  <c r="A482" i="240"/>
  <c r="A226" i="65"/>
  <c r="A482" i="242" l="1"/>
  <c r="C482" i="242" s="1"/>
  <c r="B483" i="242"/>
  <c r="B274" i="242"/>
  <c r="A273" i="242"/>
  <c r="C273" i="242"/>
  <c r="C173" i="242"/>
  <c r="B174" i="242"/>
  <c r="C669" i="240"/>
  <c r="C157" i="240"/>
  <c r="A274" i="240"/>
  <c r="B275" i="240"/>
  <c r="C274" i="240"/>
  <c r="B171" i="240"/>
  <c r="C170" i="240"/>
  <c r="A483" i="240"/>
  <c r="B484" i="240"/>
  <c r="A46" i="65"/>
  <c r="B23" i="341" l="1"/>
  <c r="C23" i="341" s="1"/>
  <c r="L23" i="341" s="1"/>
  <c r="B22" i="341"/>
  <c r="C22" i="341" s="1"/>
  <c r="L22" i="341" s="1"/>
  <c r="C11" i="341"/>
  <c r="L11" i="341" s="1"/>
  <c r="C10" i="341"/>
  <c r="L10" i="341" s="1"/>
  <c r="C14" i="341"/>
  <c r="L14" i="341" s="1"/>
  <c r="B175" i="242"/>
  <c r="C174" i="242"/>
  <c r="A274" i="242"/>
  <c r="B275" i="242"/>
  <c r="C274" i="242"/>
  <c r="B484" i="242"/>
  <c r="A483" i="242"/>
  <c r="C483" i="242" s="1"/>
  <c r="A484" i="240"/>
  <c r="B485" i="240"/>
  <c r="A275" i="240"/>
  <c r="B276" i="240"/>
  <c r="C275" i="240"/>
  <c r="B172" i="240"/>
  <c r="C171" i="240"/>
  <c r="A50" i="65"/>
  <c r="C1" i="346" a="1"/>
  <c r="C1" i="346" l="1"/>
  <c r="C11" i="345"/>
  <c r="L11" i="345" s="1"/>
  <c r="C10" i="345"/>
  <c r="L10" i="345" s="1"/>
  <c r="B23" i="345"/>
  <c r="C23" i="345" s="1"/>
  <c r="L23" i="345" s="1"/>
  <c r="C14" i="345"/>
  <c r="L14" i="345" s="1"/>
  <c r="B22" i="345"/>
  <c r="C22" i="345" s="1"/>
  <c r="L22" i="345" s="1"/>
  <c r="B485" i="242"/>
  <c r="A484" i="242"/>
  <c r="C484" i="242" s="1"/>
  <c r="A275" i="242"/>
  <c r="B276" i="242"/>
  <c r="C275" i="242"/>
  <c r="B176" i="242"/>
  <c r="C175" i="242"/>
  <c r="B173" i="240"/>
  <c r="C172" i="240"/>
  <c r="B277" i="240"/>
  <c r="A276" i="240"/>
  <c r="C276" i="240"/>
  <c r="A485" i="240"/>
  <c r="B486" i="240"/>
  <c r="A102" i="65"/>
  <c r="C1" i="347" a="1"/>
  <c r="C1" i="347" l="1"/>
  <c r="C10" i="346"/>
  <c r="L10" i="346" s="1"/>
  <c r="B24" i="346"/>
  <c r="C24" i="346" s="1"/>
  <c r="L24" i="346" s="1"/>
  <c r="C11" i="346"/>
  <c r="L11" i="346" s="1"/>
  <c r="C14" i="346"/>
  <c r="L14" i="346" s="1"/>
  <c r="B23" i="346"/>
  <c r="C23" i="346" s="1"/>
  <c r="L23" i="346" s="1"/>
  <c r="B177" i="242"/>
  <c r="C176" i="242"/>
  <c r="A276" i="242"/>
  <c r="B277" i="242"/>
  <c r="C276" i="242"/>
  <c r="A485" i="242"/>
  <c r="C485" i="242" s="1"/>
  <c r="B486" i="242"/>
  <c r="C486" i="242" s="1"/>
  <c r="B487" i="240"/>
  <c r="A486" i="240"/>
  <c r="A277" i="240"/>
  <c r="B278" i="240"/>
  <c r="C277" i="240"/>
  <c r="B174" i="240"/>
  <c r="C173" i="240"/>
  <c r="A120" i="65"/>
  <c r="B1" i="337" a="1"/>
  <c r="C1" i="349" a="1"/>
  <c r="C1" i="349" l="1"/>
  <c r="B23" i="347"/>
  <c r="C23" i="347" s="1"/>
  <c r="L23" i="347" s="1"/>
  <c r="C11" i="347"/>
  <c r="L11" i="347" s="1"/>
  <c r="C14" i="347"/>
  <c r="L14" i="347" s="1"/>
  <c r="C10" i="347"/>
  <c r="L10" i="347" s="1"/>
  <c r="B24" i="347"/>
  <c r="C24" i="347" s="1"/>
  <c r="L24" i="347" s="1"/>
  <c r="B1" i="337"/>
  <c r="A23" i="337" s="1"/>
  <c r="B23" i="337" s="1"/>
  <c r="C23" i="337" s="1"/>
  <c r="A486" i="242"/>
  <c r="B487" i="242"/>
  <c r="B278" i="242"/>
  <c r="A277" i="242"/>
  <c r="C277" i="242"/>
  <c r="B178" i="242"/>
  <c r="C177" i="242"/>
  <c r="B175" i="240"/>
  <c r="C174" i="240"/>
  <c r="A278" i="240"/>
  <c r="B279" i="240"/>
  <c r="C278" i="240"/>
  <c r="A487" i="240"/>
  <c r="B488" i="240"/>
  <c r="A139" i="65"/>
  <c r="C1" i="350" a="1"/>
  <c r="C1" i="350" l="1"/>
  <c r="C11" i="349"/>
  <c r="L11" i="349" s="1"/>
  <c r="B23" i="349"/>
  <c r="C23" i="349" s="1"/>
  <c r="L23" i="349" s="1"/>
  <c r="C10" i="349"/>
  <c r="L10" i="349" s="1"/>
  <c r="B24" i="349"/>
  <c r="C24" i="349" s="1"/>
  <c r="L24" i="349" s="1"/>
  <c r="C14" i="349"/>
  <c r="L14" i="349" s="1"/>
  <c r="B15" i="337"/>
  <c r="C15" i="337" s="1"/>
  <c r="B12" i="337"/>
  <c r="C12" i="337" s="1"/>
  <c r="A24" i="337"/>
  <c r="B24" i="337" s="1"/>
  <c r="C24" i="337" s="1"/>
  <c r="B11" i="337"/>
  <c r="C11" i="337" s="1"/>
  <c r="B179" i="242"/>
  <c r="C178" i="242"/>
  <c r="B279" i="242"/>
  <c r="A278" i="242"/>
  <c r="C278" i="242"/>
  <c r="A487" i="242"/>
  <c r="C487" i="242" s="1"/>
  <c r="B488" i="242"/>
  <c r="A488" i="240"/>
  <c r="B489" i="240"/>
  <c r="A279" i="240"/>
  <c r="B280" i="240"/>
  <c r="C279" i="240"/>
  <c r="B176" i="240"/>
  <c r="C175" i="240"/>
  <c r="A206" i="65"/>
  <c r="C1" i="351" a="1"/>
  <c r="C1" i="351" l="1"/>
  <c r="C11" i="350"/>
  <c r="L11" i="350" s="1"/>
  <c r="C10" i="350"/>
  <c r="L10" i="350" s="1"/>
  <c r="B25" i="350"/>
  <c r="C25" i="350" s="1"/>
  <c r="L25" i="350" s="1"/>
  <c r="C15" i="350"/>
  <c r="L15" i="350" s="1"/>
  <c r="B24" i="350"/>
  <c r="C24" i="350" s="1"/>
  <c r="L24" i="350" s="1"/>
  <c r="A488" i="242"/>
  <c r="C488" i="242" s="1"/>
  <c r="B489" i="242"/>
  <c r="C489" i="242" s="1"/>
  <c r="A279" i="242"/>
  <c r="B280" i="242"/>
  <c r="C279" i="242"/>
  <c r="B180" i="242"/>
  <c r="C179" i="242"/>
  <c r="B177" i="240"/>
  <c r="C176" i="240"/>
  <c r="A280" i="240"/>
  <c r="C280" i="240" s="1"/>
  <c r="B281" i="240"/>
  <c r="B490" i="240"/>
  <c r="A489" i="240"/>
  <c r="C1" i="352" a="1"/>
  <c r="C1" i="352" l="1"/>
  <c r="C11" i="351"/>
  <c r="L11" i="351" s="1"/>
  <c r="B25" i="351"/>
  <c r="C25" i="351" s="1"/>
  <c r="L25" i="351" s="1"/>
  <c r="C10" i="351"/>
  <c r="L10" i="351" s="1"/>
  <c r="C15" i="351"/>
  <c r="L15" i="351" s="1"/>
  <c r="B24" i="351"/>
  <c r="C24" i="351" s="1"/>
  <c r="L24" i="351" s="1"/>
  <c r="B181" i="242"/>
  <c r="C180" i="242"/>
  <c r="B281" i="242"/>
  <c r="A280" i="242"/>
  <c r="C280" i="242" s="1"/>
  <c r="B490" i="242"/>
  <c r="A489" i="242"/>
  <c r="A490" i="240"/>
  <c r="B491" i="240"/>
  <c r="B282" i="240"/>
  <c r="A281" i="240"/>
  <c r="C281" i="240"/>
  <c r="C177" i="240"/>
  <c r="B178" i="240"/>
  <c r="C1" i="353" a="1"/>
  <c r="C1" i="353" l="1"/>
  <c r="C11" i="352"/>
  <c r="L11" i="352" s="1"/>
  <c r="B25" i="352"/>
  <c r="C25" i="352" s="1"/>
  <c r="L25" i="352" s="1"/>
  <c r="C10" i="352"/>
  <c r="L10" i="352" s="1"/>
  <c r="C15" i="352"/>
  <c r="L15" i="352" s="1"/>
  <c r="B24" i="352"/>
  <c r="C24" i="352" s="1"/>
  <c r="L24" i="352" s="1"/>
  <c r="A490" i="242"/>
  <c r="C490" i="242" s="1"/>
  <c r="B491" i="242"/>
  <c r="B282" i="242"/>
  <c r="A281" i="242"/>
  <c r="C281" i="242" s="1"/>
  <c r="C181" i="242"/>
  <c r="B182" i="242"/>
  <c r="B179" i="240"/>
  <c r="C178" i="240"/>
  <c r="A282" i="240"/>
  <c r="B283" i="240"/>
  <c r="C282" i="240"/>
  <c r="B492" i="240"/>
  <c r="A491" i="240"/>
  <c r="C1" i="354" a="1"/>
  <c r="C1" i="354" l="1"/>
  <c r="C15" i="353"/>
  <c r="L15" i="353" s="1"/>
  <c r="B25" i="353"/>
  <c r="C25" i="353" s="1"/>
  <c r="L25" i="353" s="1"/>
  <c r="B24" i="353"/>
  <c r="C24" i="353" s="1"/>
  <c r="L24" i="353" s="1"/>
  <c r="C11" i="353"/>
  <c r="L11" i="353" s="1"/>
  <c r="C10" i="353"/>
  <c r="L10" i="353" s="1"/>
  <c r="B183" i="242"/>
  <c r="C182" i="242"/>
  <c r="A282" i="242"/>
  <c r="B283" i="242"/>
  <c r="C282" i="242"/>
  <c r="B492" i="242"/>
  <c r="A491" i="242"/>
  <c r="C491" i="242" s="1"/>
  <c r="A492" i="240"/>
  <c r="B493" i="240"/>
  <c r="A283" i="240"/>
  <c r="B284" i="240"/>
  <c r="C283" i="240"/>
  <c r="B180" i="240"/>
  <c r="C179" i="240"/>
  <c r="C1" i="355" a="1"/>
  <c r="C1" i="355" l="1"/>
  <c r="C10" i="354"/>
  <c r="L10" i="354" s="1"/>
  <c r="B25" i="354"/>
  <c r="C25" i="354" s="1"/>
  <c r="L25" i="354" s="1"/>
  <c r="B24" i="354"/>
  <c r="C24" i="354" s="1"/>
  <c r="L24" i="354" s="1"/>
  <c r="C15" i="354"/>
  <c r="L15" i="354" s="1"/>
  <c r="C11" i="354"/>
  <c r="L11" i="354" s="1"/>
  <c r="B493" i="242"/>
  <c r="A492" i="242"/>
  <c r="C492" i="242" s="1"/>
  <c r="A283" i="242"/>
  <c r="B284" i="242"/>
  <c r="C283" i="242"/>
  <c r="B184" i="242"/>
  <c r="C183" i="242"/>
  <c r="B181" i="240"/>
  <c r="C180" i="240"/>
  <c r="B285" i="240"/>
  <c r="A284" i="240"/>
  <c r="C284" i="240"/>
  <c r="A493" i="240"/>
  <c r="B494" i="240"/>
  <c r="C1" i="357" a="1"/>
  <c r="C1" i="357" l="1"/>
  <c r="C10" i="355"/>
  <c r="L10" i="355" s="1"/>
  <c r="B25" i="355"/>
  <c r="C25" i="355" s="1"/>
  <c r="L25" i="355" s="1"/>
  <c r="B24" i="355"/>
  <c r="C24" i="355" s="1"/>
  <c r="L24" i="355" s="1"/>
  <c r="C11" i="355"/>
  <c r="L11" i="355" s="1"/>
  <c r="C15" i="355"/>
  <c r="L15" i="355" s="1"/>
  <c r="B185" i="242"/>
  <c r="C184" i="242"/>
  <c r="A284" i="242"/>
  <c r="B285" i="242"/>
  <c r="C284" i="242"/>
  <c r="A493" i="242"/>
  <c r="C493" i="242" s="1"/>
  <c r="B494" i="242"/>
  <c r="A285" i="240"/>
  <c r="B286" i="240"/>
  <c r="C285" i="240"/>
  <c r="B495" i="240"/>
  <c r="A494" i="240"/>
  <c r="B182" i="240"/>
  <c r="C181" i="240"/>
  <c r="C1" i="358" a="1"/>
  <c r="C1" i="358" l="1"/>
  <c r="B24" i="357"/>
  <c r="C24" i="357" s="1"/>
  <c r="L24" i="357" s="1"/>
  <c r="C11" i="357"/>
  <c r="L11" i="357" s="1"/>
  <c r="B25" i="357"/>
  <c r="C25" i="357" s="1"/>
  <c r="L25" i="357" s="1"/>
  <c r="C10" i="357"/>
  <c r="L10" i="357" s="1"/>
  <c r="C15" i="357"/>
  <c r="L15" i="357" s="1"/>
  <c r="A494" i="242"/>
  <c r="C494" i="242" s="1"/>
  <c r="B495" i="242"/>
  <c r="A285" i="242"/>
  <c r="B286" i="242"/>
  <c r="C285" i="242"/>
  <c r="B186" i="242"/>
  <c r="C185" i="242"/>
  <c r="B183" i="240"/>
  <c r="C182" i="240"/>
  <c r="A495" i="240"/>
  <c r="B496" i="240"/>
  <c r="A286" i="240"/>
  <c r="B287" i="240"/>
  <c r="C286" i="240"/>
  <c r="C1" i="359" a="1"/>
  <c r="C1" i="359" l="1"/>
  <c r="B25" i="358"/>
  <c r="C25" i="358" s="1"/>
  <c r="L25" i="358" s="1"/>
  <c r="C10" i="358"/>
  <c r="L10" i="358" s="1"/>
  <c r="C15" i="358"/>
  <c r="L15" i="358" s="1"/>
  <c r="B24" i="358"/>
  <c r="C24" i="358" s="1"/>
  <c r="L24" i="358" s="1"/>
  <c r="C11" i="358"/>
  <c r="L11" i="358" s="1"/>
  <c r="B187" i="242"/>
  <c r="C186" i="242"/>
  <c r="B287" i="242"/>
  <c r="A286" i="242"/>
  <c r="C286" i="242" s="1"/>
  <c r="A495" i="242"/>
  <c r="C495" i="242" s="1"/>
  <c r="B496" i="242"/>
  <c r="C496" i="242" s="1"/>
  <c r="A287" i="240"/>
  <c r="B288" i="240"/>
  <c r="C287" i="240"/>
  <c r="A496" i="240"/>
  <c r="B497" i="240"/>
  <c r="B184" i="240"/>
  <c r="C183" i="240"/>
  <c r="C1" i="361" a="1"/>
  <c r="C1" i="361" l="1"/>
  <c r="C11" i="359"/>
  <c r="L11" i="359" s="1"/>
  <c r="B25" i="359"/>
  <c r="C25" i="359" s="1"/>
  <c r="L25" i="359" s="1"/>
  <c r="C10" i="359"/>
  <c r="L10" i="359" s="1"/>
  <c r="C15" i="359"/>
  <c r="L15" i="359" s="1"/>
  <c r="B24" i="359"/>
  <c r="C24" i="359" s="1"/>
  <c r="L24" i="359" s="1"/>
  <c r="A496" i="242"/>
  <c r="B497" i="242"/>
  <c r="A287" i="242"/>
  <c r="B288" i="242"/>
  <c r="C287" i="242"/>
  <c r="B188" i="242"/>
  <c r="C187" i="242"/>
  <c r="A288" i="240"/>
  <c r="B289" i="240"/>
  <c r="C288" i="240"/>
  <c r="B185" i="240"/>
  <c r="C184" i="240"/>
  <c r="B498" i="240"/>
  <c r="A497" i="240"/>
  <c r="B25" i="361" l="1"/>
  <c r="C25" i="361" s="1"/>
  <c r="L25" i="361" s="1"/>
  <c r="C10" i="361"/>
  <c r="L10" i="361" s="1"/>
  <c r="C15" i="361"/>
  <c r="L15" i="361" s="1"/>
  <c r="B24" i="361"/>
  <c r="C24" i="361" s="1"/>
  <c r="L24" i="361" s="1"/>
  <c r="C11" i="361"/>
  <c r="L11" i="361" s="1"/>
  <c r="B189" i="242"/>
  <c r="C188" i="242"/>
  <c r="B289" i="242"/>
  <c r="A288" i="242"/>
  <c r="C288" i="242" s="1"/>
  <c r="B498" i="242"/>
  <c r="A497" i="242"/>
  <c r="C497" i="242" s="1"/>
  <c r="A498" i="240"/>
  <c r="B499" i="240"/>
  <c r="B186" i="240"/>
  <c r="C185" i="240"/>
  <c r="B290" i="240"/>
  <c r="A289" i="240"/>
  <c r="C289" i="240"/>
  <c r="C1" i="360" a="1"/>
  <c r="C1" i="360" l="1"/>
  <c r="B190" i="242"/>
  <c r="B191" i="242" s="1"/>
  <c r="C189" i="242"/>
  <c r="A498" i="242"/>
  <c r="C498" i="242" s="1"/>
  <c r="B499" i="242"/>
  <c r="C499" i="242" s="1"/>
  <c r="B290" i="242"/>
  <c r="A289" i="242"/>
  <c r="C289" i="242" s="1"/>
  <c r="B500" i="240"/>
  <c r="A499" i="240"/>
  <c r="A290" i="240"/>
  <c r="B291" i="240"/>
  <c r="C290" i="240"/>
  <c r="B187" i="240"/>
  <c r="C186" i="240"/>
  <c r="C1" i="362" a="1"/>
  <c r="B1" i="343" a="1"/>
  <c r="B1" i="343" l="1"/>
  <c r="C1" i="362"/>
  <c r="C10" i="360"/>
  <c r="L10" i="360" s="1"/>
  <c r="B25" i="360"/>
  <c r="C25" i="360" s="1"/>
  <c r="L25" i="360" s="1"/>
  <c r="C11" i="360"/>
  <c r="L11" i="360" s="1"/>
  <c r="C15" i="360"/>
  <c r="L15" i="360" s="1"/>
  <c r="B24" i="360"/>
  <c r="C24" i="360" s="1"/>
  <c r="L24" i="360" s="1"/>
  <c r="C190" i="242"/>
  <c r="B192" i="242"/>
  <c r="C191" i="242"/>
  <c r="A290" i="242"/>
  <c r="B291" i="242"/>
  <c r="C290" i="242"/>
  <c r="B500" i="242"/>
  <c r="C500" i="242" s="1"/>
  <c r="A499" i="242"/>
  <c r="B188" i="240"/>
  <c r="C187" i="240"/>
  <c r="B292" i="240"/>
  <c r="A291" i="240"/>
  <c r="C291" i="240"/>
  <c r="A500" i="240"/>
  <c r="B501" i="240"/>
  <c r="C1" i="363" a="1"/>
  <c r="A24" i="343" l="1"/>
  <c r="B24" i="343" s="1"/>
  <c r="AD24" i="343" s="1"/>
  <c r="C1" i="363"/>
  <c r="B12" i="343"/>
  <c r="AD12" i="343" s="1"/>
  <c r="A23" i="343"/>
  <c r="B23" i="343" s="1"/>
  <c r="AD23" i="343" s="1"/>
  <c r="B11" i="343"/>
  <c r="AD11" i="343" s="1"/>
  <c r="B15" i="343"/>
  <c r="AD15" i="343" s="1"/>
  <c r="B25" i="362"/>
  <c r="C25" i="362" s="1"/>
  <c r="L25" i="362" s="1"/>
  <c r="C10" i="362"/>
  <c r="L10" i="362" s="1"/>
  <c r="C15" i="362"/>
  <c r="L15" i="362" s="1"/>
  <c r="B24" i="362"/>
  <c r="C24" i="362" s="1"/>
  <c r="L24" i="362" s="1"/>
  <c r="C11" i="362"/>
  <c r="L11" i="362" s="1"/>
  <c r="B193" i="242"/>
  <c r="C192" i="242"/>
  <c r="B501" i="242"/>
  <c r="C501" i="242" s="1"/>
  <c r="A500" i="242"/>
  <c r="A291" i="242"/>
  <c r="B292" i="242"/>
  <c r="C291" i="242"/>
  <c r="A501" i="240"/>
  <c r="B502" i="240"/>
  <c r="B293" i="240"/>
  <c r="A292" i="240"/>
  <c r="C292" i="240"/>
  <c r="B189" i="240"/>
  <c r="B190" i="240" s="1"/>
  <c r="B191" i="240" s="1"/>
  <c r="B192" i="240" s="1"/>
  <c r="B193" i="240" s="1"/>
  <c r="B194" i="240" s="1"/>
  <c r="B195" i="240" s="1"/>
  <c r="B196" i="240" s="1"/>
  <c r="B197" i="240" s="1"/>
  <c r="B198" i="240" s="1"/>
  <c r="B199" i="240" s="1"/>
  <c r="B200" i="240" s="1"/>
  <c r="B201" i="240" s="1"/>
  <c r="B202" i="240" s="1"/>
  <c r="B203" i="240" s="1"/>
  <c r="B204" i="240" s="1"/>
  <c r="B205" i="240" s="1"/>
  <c r="B206" i="240" s="1"/>
  <c r="B207" i="240" s="1"/>
  <c r="B208" i="240" s="1"/>
  <c r="B209" i="240" s="1"/>
  <c r="B210" i="240" s="1"/>
  <c r="B211" i="240" s="1"/>
  <c r="B212" i="240" s="1"/>
  <c r="B213" i="240" s="1"/>
  <c r="B214" i="240" s="1"/>
  <c r="B215" i="240" s="1"/>
  <c r="B216" i="240" s="1"/>
  <c r="B217" i="240" s="1"/>
  <c r="B218" i="240" s="1"/>
  <c r="B219" i="240" s="1"/>
  <c r="B220" i="240" s="1"/>
  <c r="B221" i="240" s="1"/>
  <c r="B222" i="240" s="1"/>
  <c r="B223" i="240" s="1"/>
  <c r="B224" i="240" s="1"/>
  <c r="B225" i="240" s="1"/>
  <c r="B226" i="240" s="1"/>
  <c r="B227" i="240" s="1"/>
  <c r="B228" i="240" s="1"/>
  <c r="B229" i="240" s="1"/>
  <c r="B230" i="240" s="1"/>
  <c r="B231" i="240" s="1"/>
  <c r="B232" i="240" s="1"/>
  <c r="B233" i="240" s="1"/>
  <c r="B234" i="240" s="1"/>
  <c r="B235" i="240" s="1"/>
  <c r="B236" i="240" s="1"/>
  <c r="B237" i="240" s="1"/>
  <c r="B238" i="240" s="1"/>
  <c r="B239" i="240" s="1"/>
  <c r="B240" i="240" s="1"/>
  <c r="B241" i="240" s="1"/>
  <c r="B242" i="240" s="1"/>
  <c r="B243" i="240" s="1"/>
  <c r="B244" i="240" s="1"/>
  <c r="B245" i="240" s="1"/>
  <c r="B246" i="240" s="1"/>
  <c r="B247" i="240" s="1"/>
  <c r="B248" i="240" s="1"/>
  <c r="B249" i="240" s="1"/>
  <c r="B250" i="240" s="1"/>
  <c r="B251" i="240" s="1"/>
  <c r="B252" i="240" s="1"/>
  <c r="B253" i="240" s="1"/>
  <c r="B254" i="240" s="1"/>
  <c r="B255" i="240" s="1"/>
  <c r="B256" i="240" s="1"/>
  <c r="B257" i="240" s="1"/>
  <c r="B258" i="240" s="1"/>
  <c r="B259" i="240" s="1"/>
  <c r="B260" i="240" s="1"/>
  <c r="B261" i="240" s="1"/>
  <c r="B262" i="240" s="1"/>
  <c r="B263" i="240" s="1"/>
  <c r="C188" i="240"/>
  <c r="C1" i="364" a="1"/>
  <c r="C1" i="364" l="1"/>
  <c r="C15" i="363"/>
  <c r="L15" i="363" s="1"/>
  <c r="C11" i="363"/>
  <c r="L11" i="363" s="1"/>
  <c r="B25" i="363"/>
  <c r="C25" i="363" s="1"/>
  <c r="L25" i="363" s="1"/>
  <c r="C10" i="363"/>
  <c r="L10" i="363" s="1"/>
  <c r="B24" i="363"/>
  <c r="C24" i="363" s="1"/>
  <c r="L24" i="363" s="1"/>
  <c r="B194" i="242"/>
  <c r="C193" i="242"/>
  <c r="A292" i="242"/>
  <c r="B293" i="242"/>
  <c r="C292" i="242"/>
  <c r="A501" i="242"/>
  <c r="B502" i="242"/>
  <c r="C502" i="242" s="1"/>
  <c r="A293" i="240"/>
  <c r="B294" i="240"/>
  <c r="C293" i="240"/>
  <c r="B503" i="240"/>
  <c r="A502" i="240"/>
  <c r="C1" i="365" a="1"/>
  <c r="C1" i="365" l="1"/>
  <c r="C11" i="364"/>
  <c r="L11" i="364" s="1"/>
  <c r="B25" i="364"/>
  <c r="C25" i="364" s="1"/>
  <c r="L25" i="364" s="1"/>
  <c r="C10" i="364"/>
  <c r="L10" i="364" s="1"/>
  <c r="C15" i="364"/>
  <c r="L15" i="364" s="1"/>
  <c r="B24" i="364"/>
  <c r="C24" i="364" s="1"/>
  <c r="L24" i="364" s="1"/>
  <c r="B195" i="242"/>
  <c r="C194" i="242"/>
  <c r="A502" i="242"/>
  <c r="B503" i="242"/>
  <c r="C503" i="242" s="1"/>
  <c r="A293" i="242"/>
  <c r="B294" i="242"/>
  <c r="C293" i="242"/>
  <c r="A503" i="240"/>
  <c r="B504" i="240"/>
  <c r="A294" i="240"/>
  <c r="B295" i="240"/>
  <c r="C294" i="240"/>
  <c r="C1" i="366" a="1"/>
  <c r="C1" i="366" l="1"/>
  <c r="B25" i="365"/>
  <c r="C25" i="365" s="1"/>
  <c r="L25" i="365" s="1"/>
  <c r="C10" i="365"/>
  <c r="L10" i="365" s="1"/>
  <c r="C15" i="365"/>
  <c r="L15" i="365" s="1"/>
  <c r="B24" i="365"/>
  <c r="C24" i="365" s="1"/>
  <c r="L24" i="365" s="1"/>
  <c r="C11" i="365"/>
  <c r="L11" i="365" s="1"/>
  <c r="B196" i="242"/>
  <c r="C195" i="242"/>
  <c r="B295" i="242"/>
  <c r="A294" i="242"/>
  <c r="C294" i="242"/>
  <c r="A503" i="242"/>
  <c r="B504" i="242"/>
  <c r="B296" i="240"/>
  <c r="A295" i="240"/>
  <c r="A504" i="240"/>
  <c r="B505" i="240"/>
  <c r="C1" i="367" a="1"/>
  <c r="C1" i="367" l="1"/>
  <c r="B25" i="366"/>
  <c r="C25" i="366" s="1"/>
  <c r="L25" i="366" s="1"/>
  <c r="C10" i="366"/>
  <c r="L10" i="366" s="1"/>
  <c r="C15" i="366"/>
  <c r="L15" i="366" s="1"/>
  <c r="B24" i="366"/>
  <c r="C24" i="366" s="1"/>
  <c r="L24" i="366" s="1"/>
  <c r="C11" i="366"/>
  <c r="L11" i="366" s="1"/>
  <c r="B197" i="242"/>
  <c r="C196" i="242"/>
  <c r="A504" i="242"/>
  <c r="C504" i="242" s="1"/>
  <c r="B505" i="242"/>
  <c r="A295" i="242"/>
  <c r="C295" i="242" s="1"/>
  <c r="B296" i="242"/>
  <c r="B506" i="240"/>
  <c r="A505" i="240"/>
  <c r="A296" i="240"/>
  <c r="B297" i="240"/>
  <c r="C1" i="368" a="1"/>
  <c r="C1" i="368" l="1"/>
  <c r="B24" i="367"/>
  <c r="C24" i="367" s="1"/>
  <c r="L24" i="367" s="1"/>
  <c r="C10" i="367"/>
  <c r="L10" i="367" s="1"/>
  <c r="C15" i="367"/>
  <c r="L15" i="367" s="1"/>
  <c r="C11" i="367"/>
  <c r="L11" i="367" s="1"/>
  <c r="B25" i="367"/>
  <c r="C25" i="367" s="1"/>
  <c r="L25" i="367" s="1"/>
  <c r="B198" i="242"/>
  <c r="C197" i="242"/>
  <c r="B297" i="242"/>
  <c r="A296" i="242"/>
  <c r="C296" i="242" s="1"/>
  <c r="B506" i="242"/>
  <c r="C506" i="242" s="1"/>
  <c r="A505" i="242"/>
  <c r="C505" i="242" s="1"/>
  <c r="B298" i="240"/>
  <c r="A297" i="240"/>
  <c r="A506" i="240"/>
  <c r="B507" i="240"/>
  <c r="C1" i="369" a="1"/>
  <c r="C1" i="369" l="1"/>
  <c r="C10" i="368"/>
  <c r="L10" i="368" s="1"/>
  <c r="B26" i="368"/>
  <c r="C26" i="368" s="1"/>
  <c r="L26" i="368" s="1"/>
  <c r="B25" i="368"/>
  <c r="C25" i="368" s="1"/>
  <c r="L25" i="368" s="1"/>
  <c r="C15" i="368"/>
  <c r="L15" i="368" s="1"/>
  <c r="C11" i="368"/>
  <c r="L11" i="368" s="1"/>
  <c r="B199" i="242"/>
  <c r="C198" i="242"/>
  <c r="A506" i="242"/>
  <c r="B507" i="242"/>
  <c r="B298" i="242"/>
  <c r="A297" i="242"/>
  <c r="C297" i="242" s="1"/>
  <c r="A507" i="240"/>
  <c r="B508" i="240"/>
  <c r="A298" i="240"/>
  <c r="B299" i="240"/>
  <c r="C1" i="370" a="1"/>
  <c r="C1" i="370" l="1"/>
  <c r="C10" i="369"/>
  <c r="L10" i="369" s="1"/>
  <c r="C15" i="369"/>
  <c r="L15" i="369" s="1"/>
  <c r="B26" i="369"/>
  <c r="C26" i="369" s="1"/>
  <c r="L26" i="369" s="1"/>
  <c r="B25" i="369"/>
  <c r="C25" i="369" s="1"/>
  <c r="L25" i="369" s="1"/>
  <c r="C11" i="369"/>
  <c r="L11" i="369" s="1"/>
  <c r="B200" i="242"/>
  <c r="C199" i="242"/>
  <c r="A298" i="242"/>
  <c r="C298" i="242" s="1"/>
  <c r="B299" i="242"/>
  <c r="B508" i="242"/>
  <c r="A507" i="242"/>
  <c r="C507" i="242" s="1"/>
  <c r="A299" i="240"/>
  <c r="B300" i="240"/>
  <c r="A508" i="240"/>
  <c r="B509" i="240"/>
  <c r="C1" i="371" a="1"/>
  <c r="C1" i="371" l="1"/>
  <c r="B26" i="370"/>
  <c r="C26" i="370" s="1"/>
  <c r="L26" i="370" s="1"/>
  <c r="C10" i="370"/>
  <c r="L10" i="370" s="1"/>
  <c r="C15" i="370"/>
  <c r="L15" i="370" s="1"/>
  <c r="B25" i="370"/>
  <c r="C25" i="370" s="1"/>
  <c r="L25" i="370" s="1"/>
  <c r="C11" i="370"/>
  <c r="L11" i="370" s="1"/>
  <c r="B201" i="242"/>
  <c r="C200" i="242"/>
  <c r="B509" i="242"/>
  <c r="A508" i="242"/>
  <c r="C508" i="242" s="1"/>
  <c r="A299" i="242"/>
  <c r="C299" i="242" s="1"/>
  <c r="B300" i="242"/>
  <c r="A509" i="240"/>
  <c r="B510" i="240"/>
  <c r="B301" i="240"/>
  <c r="A300" i="240"/>
  <c r="C1" i="372" a="1"/>
  <c r="C1" i="372" l="1"/>
  <c r="B26" i="371"/>
  <c r="C26" i="371" s="1"/>
  <c r="L26" i="371" s="1"/>
  <c r="C10" i="371"/>
  <c r="L10" i="371" s="1"/>
  <c r="C15" i="371"/>
  <c r="L15" i="371" s="1"/>
  <c r="C11" i="371"/>
  <c r="L11" i="371" s="1"/>
  <c r="B25" i="371"/>
  <c r="C25" i="371" s="1"/>
  <c r="L25" i="371" s="1"/>
  <c r="B202" i="242"/>
  <c r="C201" i="242"/>
  <c r="A300" i="242"/>
  <c r="C300" i="242" s="1"/>
  <c r="B301" i="242"/>
  <c r="A509" i="242"/>
  <c r="B510" i="242"/>
  <c r="A301" i="240"/>
  <c r="B302" i="240"/>
  <c r="B511" i="240"/>
  <c r="A510" i="240"/>
  <c r="C1" i="373" a="1"/>
  <c r="C1" i="373" l="1"/>
  <c r="B26" i="372"/>
  <c r="C26" i="372" s="1"/>
  <c r="L26" i="372" s="1"/>
  <c r="C10" i="372"/>
  <c r="L10" i="372" s="1"/>
  <c r="C15" i="372"/>
  <c r="L15" i="372" s="1"/>
  <c r="B25" i="372"/>
  <c r="C25" i="372" s="1"/>
  <c r="L25" i="372" s="1"/>
  <c r="C11" i="372"/>
  <c r="L11" i="372" s="1"/>
  <c r="B203" i="242"/>
  <c r="C202" i="242"/>
  <c r="B511" i="242"/>
  <c r="A510" i="242"/>
  <c r="A301" i="242"/>
  <c r="C301" i="242" s="1"/>
  <c r="B302" i="242"/>
  <c r="A511" i="240"/>
  <c r="B512" i="240"/>
  <c r="A302" i="240"/>
  <c r="B303" i="240"/>
  <c r="C1" i="374" a="1"/>
  <c r="C1" i="374" l="1"/>
  <c r="B26" i="373"/>
  <c r="C26" i="373" s="1"/>
  <c r="L26" i="373" s="1"/>
  <c r="C10" i="373"/>
  <c r="L10" i="373" s="1"/>
  <c r="C15" i="373"/>
  <c r="L15" i="373" s="1"/>
  <c r="B25" i="373"/>
  <c r="C25" i="373" s="1"/>
  <c r="L25" i="373" s="1"/>
  <c r="C11" i="373"/>
  <c r="L11" i="373" s="1"/>
  <c r="B204" i="242"/>
  <c r="C203" i="242"/>
  <c r="B303" i="242"/>
  <c r="A302" i="242"/>
  <c r="C302" i="242" s="1"/>
  <c r="A511" i="242"/>
  <c r="B512" i="242"/>
  <c r="B304" i="240"/>
  <c r="A303" i="240"/>
  <c r="A512" i="240"/>
  <c r="B513" i="240"/>
  <c r="C1" i="375" a="1"/>
  <c r="C1" i="375" l="1"/>
  <c r="C10" i="374"/>
  <c r="L10" i="374" s="1"/>
  <c r="B25" i="374"/>
  <c r="C25" i="374" s="1"/>
  <c r="L25" i="374" s="1"/>
  <c r="C15" i="374"/>
  <c r="L15" i="374" s="1"/>
  <c r="B26" i="374"/>
  <c r="C26" i="374" s="1"/>
  <c r="L26" i="374" s="1"/>
  <c r="C11" i="374"/>
  <c r="L11" i="374" s="1"/>
  <c r="B205" i="242"/>
  <c r="C204" i="242"/>
  <c r="A512" i="242"/>
  <c r="B513" i="242"/>
  <c r="A303" i="242"/>
  <c r="C303" i="242" s="1"/>
  <c r="B304" i="242"/>
  <c r="B514" i="240"/>
  <c r="A513" i="240"/>
  <c r="A304" i="240"/>
  <c r="B305" i="240"/>
  <c r="C1" i="376" a="1"/>
  <c r="C1" i="376" l="1"/>
  <c r="B26" i="375"/>
  <c r="C26" i="375" s="1"/>
  <c r="L26" i="375" s="1"/>
  <c r="C10" i="375"/>
  <c r="L10" i="375" s="1"/>
  <c r="C15" i="375"/>
  <c r="L15" i="375" s="1"/>
  <c r="L1" i="375"/>
  <c r="B25" i="375"/>
  <c r="C25" i="375" s="1"/>
  <c r="L25" i="375" s="1"/>
  <c r="C11" i="375"/>
  <c r="L11" i="375" s="1"/>
  <c r="B206" i="242"/>
  <c r="C205" i="242"/>
  <c r="B305" i="242"/>
  <c r="C305" i="242" s="1"/>
  <c r="A304" i="242"/>
  <c r="C304" i="242" s="1"/>
  <c r="A513" i="242"/>
  <c r="B514" i="242"/>
  <c r="B306" i="240"/>
  <c r="A305" i="240"/>
  <c r="A514" i="240"/>
  <c r="B515" i="240"/>
  <c r="C1" i="377" a="1"/>
  <c r="C1" i="377" l="1"/>
  <c r="C10" i="376"/>
  <c r="L10" i="376" s="1"/>
  <c r="L1" i="376"/>
  <c r="B26" i="376"/>
  <c r="C26" i="376" s="1"/>
  <c r="L26" i="376" s="1"/>
  <c r="C16" i="376"/>
  <c r="L16" i="376" s="1"/>
  <c r="B27" i="376"/>
  <c r="C27" i="376" s="1"/>
  <c r="L27" i="376" s="1"/>
  <c r="C11" i="376"/>
  <c r="L11" i="376" s="1"/>
  <c r="L178" i="375"/>
  <c r="C7" i="375" a="1"/>
  <c r="C7" i="375" s="1"/>
  <c r="L4" i="375"/>
  <c r="C9" i="375"/>
  <c r="L9" i="375" s="1"/>
  <c r="C8" i="375"/>
  <c r="L8" i="375" s="1"/>
  <c r="B207" i="242"/>
  <c r="C206" i="242"/>
  <c r="A514" i="242"/>
  <c r="B515" i="242"/>
  <c r="B306" i="242"/>
  <c r="C306" i="242" s="1"/>
  <c r="A305" i="242"/>
  <c r="A515" i="240"/>
  <c r="B516" i="240"/>
  <c r="A306" i="240"/>
  <c r="B307" i="240"/>
  <c r="C1" i="344" a="1"/>
  <c r="C1" i="344" l="1"/>
  <c r="C16" i="344" s="1"/>
  <c r="L16" i="344" s="1"/>
  <c r="C16" i="377"/>
  <c r="L16" i="377" s="1"/>
  <c r="C10" i="377"/>
  <c r="L10" i="377" s="1"/>
  <c r="L1" i="377"/>
  <c r="C11" i="377"/>
  <c r="L11" i="377" s="1"/>
  <c r="B27" i="377"/>
  <c r="C27" i="377" s="1"/>
  <c r="L27" i="377" s="1"/>
  <c r="B26" i="377"/>
  <c r="C26" i="377" s="1"/>
  <c r="L26" i="377" s="1"/>
  <c r="L69" i="376"/>
  <c r="C9" i="376"/>
  <c r="L9" i="376" s="1"/>
  <c r="C7" i="376" a="1"/>
  <c r="C7" i="376" s="1"/>
  <c r="L4" i="376"/>
  <c r="C8" i="376"/>
  <c r="L8" i="376" s="1"/>
  <c r="C18" i="375"/>
  <c r="L18" i="375" s="1"/>
  <c r="L7" i="375"/>
  <c r="B208" i="242"/>
  <c r="C207" i="242"/>
  <c r="A306" i="242"/>
  <c r="B307" i="242"/>
  <c r="C307" i="242" s="1"/>
  <c r="B516" i="242"/>
  <c r="A515" i="242"/>
  <c r="A307" i="240"/>
  <c r="B308" i="240"/>
  <c r="A516" i="240"/>
  <c r="B517" i="240"/>
  <c r="B27" i="344" l="1"/>
  <c r="C27" i="344" s="1"/>
  <c r="L27" i="344" s="1"/>
  <c r="B26" i="344"/>
  <c r="C26" i="344" s="1"/>
  <c r="L26" i="344" s="1"/>
  <c r="C11" i="344"/>
  <c r="L11" i="344" s="1"/>
  <c r="C10" i="344"/>
  <c r="L10" i="344" s="1"/>
  <c r="L66" i="377"/>
  <c r="L4" i="377"/>
  <c r="C7" i="377" a="1"/>
  <c r="C7" i="377" s="1"/>
  <c r="C9" i="377"/>
  <c r="L9" i="377" s="1"/>
  <c r="C8" i="377"/>
  <c r="L8" i="377" s="1"/>
  <c r="L7" i="376"/>
  <c r="C19" i="376"/>
  <c r="L19" i="376" s="1"/>
  <c r="B209" i="242"/>
  <c r="C208" i="242"/>
  <c r="A516" i="242"/>
  <c r="B517" i="242"/>
  <c r="A307" i="242"/>
  <c r="B308" i="242"/>
  <c r="C308" i="242" s="1"/>
  <c r="A517" i="240"/>
  <c r="B518" i="240"/>
  <c r="B309" i="240"/>
  <c r="A308" i="240"/>
  <c r="C19" i="377" l="1"/>
  <c r="L19" i="377" s="1"/>
  <c r="L7" i="377"/>
  <c r="B210" i="242"/>
  <c r="C209" i="242"/>
  <c r="B309" i="242"/>
  <c r="A308" i="242"/>
  <c r="A517" i="242"/>
  <c r="B518" i="242"/>
  <c r="A309" i="240"/>
  <c r="B310" i="240"/>
  <c r="B519" i="240"/>
  <c r="A518" i="240"/>
  <c r="B211" i="242" l="1"/>
  <c r="C210" i="242"/>
  <c r="B519" i="242"/>
  <c r="A518" i="242"/>
  <c r="B310" i="242"/>
  <c r="A309" i="242"/>
  <c r="C309" i="242" s="1"/>
  <c r="A519" i="240"/>
  <c r="B520" i="240"/>
  <c r="A310" i="240"/>
  <c r="B311" i="240"/>
  <c r="B212" i="242" l="1"/>
  <c r="C211" i="242"/>
  <c r="A310" i="242"/>
  <c r="C310" i="242" s="1"/>
  <c r="B311" i="242"/>
  <c r="A519" i="242"/>
  <c r="B520" i="242"/>
  <c r="B312" i="240"/>
  <c r="A311" i="240"/>
  <c r="A520" i="240"/>
  <c r="B521" i="240"/>
  <c r="B213" i="242" l="1"/>
  <c r="C212" i="242"/>
  <c r="A520" i="242"/>
  <c r="B521" i="242"/>
  <c r="B312" i="242"/>
  <c r="A311" i="242"/>
  <c r="C311" i="242" s="1"/>
  <c r="B522" i="240"/>
  <c r="A521" i="240"/>
  <c r="A312" i="240"/>
  <c r="B313" i="240"/>
  <c r="B214" i="242" l="1"/>
  <c r="C213" i="242"/>
  <c r="B313" i="242"/>
  <c r="A312" i="242"/>
  <c r="C312" i="242" s="1"/>
  <c r="A521" i="242"/>
  <c r="B522" i="242"/>
  <c r="B314" i="240"/>
  <c r="A313" i="240"/>
  <c r="B523" i="240"/>
  <c r="A522" i="240"/>
  <c r="B215" i="242" l="1"/>
  <c r="C214" i="242"/>
  <c r="A522" i="242"/>
  <c r="B523" i="242"/>
  <c r="B314" i="242"/>
  <c r="A313" i="242"/>
  <c r="C313" i="242" s="1"/>
  <c r="A523" i="240"/>
  <c r="B524" i="240"/>
  <c r="A314" i="240"/>
  <c r="B315" i="240"/>
  <c r="B216" i="242" l="1"/>
  <c r="C215" i="242"/>
  <c r="A314" i="242"/>
  <c r="C314" i="242" s="1"/>
  <c r="B315" i="242"/>
  <c r="B524" i="242"/>
  <c r="A523" i="242"/>
  <c r="A315" i="240"/>
  <c r="B316" i="240"/>
  <c r="A524" i="240"/>
  <c r="B525" i="240"/>
  <c r="B217" i="242" l="1"/>
  <c r="C216" i="242"/>
  <c r="A524" i="242"/>
  <c r="B525" i="242"/>
  <c r="A315" i="242"/>
  <c r="C315" i="242" s="1"/>
  <c r="B316" i="242"/>
  <c r="B526" i="240"/>
  <c r="A525" i="240"/>
  <c r="B317" i="240"/>
  <c r="A316" i="240"/>
  <c r="B218" i="242" l="1"/>
  <c r="C217" i="242"/>
  <c r="B317" i="242"/>
  <c r="A316" i="242"/>
  <c r="C316" i="242" s="1"/>
  <c r="B526" i="242"/>
  <c r="A525" i="242"/>
  <c r="A317" i="240"/>
  <c r="B318" i="240"/>
  <c r="A526" i="240"/>
  <c r="B527" i="240"/>
  <c r="B219" i="242" l="1"/>
  <c r="C218" i="242"/>
  <c r="A526" i="242"/>
  <c r="B527" i="242"/>
  <c r="B318" i="242"/>
  <c r="A317" i="242"/>
  <c r="C317" i="242" s="1"/>
  <c r="A527" i="240"/>
  <c r="B528" i="240"/>
  <c r="A318" i="240"/>
  <c r="B319" i="240"/>
  <c r="B220" i="242" l="1"/>
  <c r="C219" i="242"/>
  <c r="A318" i="242"/>
  <c r="C318" i="242" s="1"/>
  <c r="B319" i="242"/>
  <c r="A527" i="242"/>
  <c r="B528" i="242"/>
  <c r="B320" i="240"/>
  <c r="A319" i="240"/>
  <c r="B529" i="240"/>
  <c r="A528" i="240"/>
  <c r="B221" i="242" l="1"/>
  <c r="C220" i="242"/>
  <c r="A528" i="242"/>
  <c r="B529" i="242"/>
  <c r="B320" i="242"/>
  <c r="A319" i="242"/>
  <c r="C319" i="242" s="1"/>
  <c r="A529" i="240"/>
  <c r="B530" i="240"/>
  <c r="A320" i="240"/>
  <c r="B321" i="240"/>
  <c r="B222" i="242" l="1"/>
  <c r="C221" i="242"/>
  <c r="B321" i="242"/>
  <c r="A320" i="242"/>
  <c r="C320" i="242" s="1"/>
  <c r="B530" i="242"/>
  <c r="A529" i="242"/>
  <c r="B322" i="240"/>
  <c r="A321" i="240"/>
  <c r="B531" i="240"/>
  <c r="A530" i="240"/>
  <c r="B223" i="242" l="1"/>
  <c r="C222" i="242"/>
  <c r="A530" i="242"/>
  <c r="B531" i="242"/>
  <c r="A321" i="242"/>
  <c r="C321" i="242" s="1"/>
  <c r="B322" i="242"/>
  <c r="C322" i="242" s="1"/>
  <c r="A531" i="240"/>
  <c r="B532" i="240"/>
  <c r="A322" i="240"/>
  <c r="B323" i="240"/>
  <c r="B224" i="242" l="1"/>
  <c r="C223" i="242"/>
  <c r="A322" i="242"/>
  <c r="B323" i="242"/>
  <c r="C323" i="242" s="1"/>
  <c r="A531" i="242"/>
  <c r="B532" i="242"/>
  <c r="A323" i="240"/>
  <c r="B324" i="240"/>
  <c r="A532" i="240"/>
  <c r="B533" i="240"/>
  <c r="B225" i="242" l="1"/>
  <c r="C224" i="242"/>
  <c r="B533" i="242"/>
  <c r="A532" i="242"/>
  <c r="A323" i="242"/>
  <c r="B324" i="242"/>
  <c r="C324" i="242" s="1"/>
  <c r="B534" i="240"/>
  <c r="A533" i="240"/>
  <c r="B325" i="240"/>
  <c r="A324" i="240"/>
  <c r="B226" i="242" l="1"/>
  <c r="C225" i="242"/>
  <c r="B325" i="242"/>
  <c r="A324" i="242"/>
  <c r="A533" i="242"/>
  <c r="B534" i="242"/>
  <c r="A325" i="240"/>
  <c r="B326" i="240"/>
  <c r="A534" i="240"/>
  <c r="B535" i="240"/>
  <c r="B227" i="242" l="1"/>
  <c r="C226" i="242"/>
  <c r="A534" i="242"/>
  <c r="B535" i="242"/>
  <c r="A325" i="242"/>
  <c r="C325" i="242" s="1"/>
  <c r="B326" i="242"/>
  <c r="A535" i="240"/>
  <c r="B536" i="240"/>
  <c r="B327" i="240"/>
  <c r="A326" i="240"/>
  <c r="B228" i="242" l="1"/>
  <c r="C227" i="242"/>
  <c r="A326" i="242"/>
  <c r="C326" i="242" s="1"/>
  <c r="B327" i="242"/>
  <c r="A535" i="242"/>
  <c r="B536" i="242"/>
  <c r="A327" i="240"/>
  <c r="B328" i="240"/>
  <c r="B537" i="240"/>
  <c r="A536" i="240"/>
  <c r="B229" i="242" l="1"/>
  <c r="C228" i="242"/>
  <c r="A536" i="242"/>
  <c r="B537" i="242"/>
  <c r="A327" i="242"/>
  <c r="C327" i="242" s="1"/>
  <c r="B328" i="242"/>
  <c r="B538" i="240"/>
  <c r="A537" i="240"/>
  <c r="B329" i="240"/>
  <c r="A328" i="240"/>
  <c r="B230" i="242" l="1"/>
  <c r="C229" i="242"/>
  <c r="A328" i="242"/>
  <c r="C328" i="242" s="1"/>
  <c r="B329" i="242"/>
  <c r="B538" i="242"/>
  <c r="A537" i="242"/>
  <c r="B330" i="240"/>
  <c r="A329" i="240"/>
  <c r="A538" i="240"/>
  <c r="B539" i="240"/>
  <c r="B231" i="242" l="1"/>
  <c r="C230" i="242"/>
  <c r="A538" i="242"/>
  <c r="B539" i="242"/>
  <c r="B330" i="242"/>
  <c r="A329" i="242"/>
  <c r="C329" i="242" s="1"/>
  <c r="B540" i="240"/>
  <c r="A539" i="240"/>
  <c r="A330" i="240"/>
  <c r="B331" i="240"/>
  <c r="B232" i="242" l="1"/>
  <c r="C231" i="242"/>
  <c r="A330" i="242"/>
  <c r="C330" i="242" s="1"/>
  <c r="B331" i="242"/>
  <c r="B540" i="242"/>
  <c r="A539" i="242"/>
  <c r="B332" i="240"/>
  <c r="A331" i="240"/>
  <c r="A540" i="240"/>
  <c r="B541" i="240"/>
  <c r="B233" i="242" l="1"/>
  <c r="C232" i="242"/>
  <c r="A540" i="242"/>
  <c r="B541" i="242"/>
  <c r="A331" i="242"/>
  <c r="C331" i="242" s="1"/>
  <c r="B332" i="242"/>
  <c r="B542" i="240"/>
  <c r="A541" i="240"/>
  <c r="A332" i="240"/>
  <c r="B333" i="240"/>
  <c r="B234" i="242" l="1"/>
  <c r="C233" i="242"/>
  <c r="B333" i="242"/>
  <c r="A332" i="242"/>
  <c r="C332" i="242" s="1"/>
  <c r="A541" i="242"/>
  <c r="B542" i="242"/>
  <c r="A333" i="240"/>
  <c r="B334" i="240"/>
  <c r="A542" i="240"/>
  <c r="B543" i="240"/>
  <c r="B235" i="242" l="1"/>
  <c r="C234" i="242"/>
  <c r="B543" i="242"/>
  <c r="A542" i="242"/>
  <c r="A333" i="242"/>
  <c r="C333" i="242" s="1"/>
  <c r="B334" i="242"/>
  <c r="B544" i="240"/>
  <c r="A543" i="240"/>
  <c r="B335" i="240"/>
  <c r="A334" i="240"/>
  <c r="B236" i="242" l="1"/>
  <c r="C235" i="242"/>
  <c r="A334" i="242"/>
  <c r="C334" i="242" s="1"/>
  <c r="B335" i="242"/>
  <c r="A543" i="242"/>
  <c r="B544" i="242"/>
  <c r="A335" i="240"/>
  <c r="B336" i="240"/>
  <c r="B545" i="240"/>
  <c r="A544" i="240"/>
  <c r="B237" i="242" l="1"/>
  <c r="C236" i="242"/>
  <c r="B545" i="242"/>
  <c r="A544" i="242"/>
  <c r="A335" i="242"/>
  <c r="C335" i="242" s="1"/>
  <c r="B336" i="242"/>
  <c r="A545" i="240"/>
  <c r="B546" i="240"/>
  <c r="A336" i="240"/>
  <c r="B337" i="240"/>
  <c r="B238" i="242" l="1"/>
  <c r="C237" i="242"/>
  <c r="A336" i="242"/>
  <c r="C336" i="242" s="1"/>
  <c r="B337" i="242"/>
  <c r="C337" i="242" s="1"/>
  <c r="B546" i="242"/>
  <c r="A545" i="242"/>
  <c r="B338" i="240"/>
  <c r="A337" i="240"/>
  <c r="A546" i="240"/>
  <c r="B547" i="240"/>
  <c r="B239" i="242" l="1"/>
  <c r="C238" i="242"/>
  <c r="A546" i="242"/>
  <c r="B547" i="242"/>
  <c r="B338" i="242"/>
  <c r="A337" i="242"/>
  <c r="B548" i="240"/>
  <c r="A547" i="240"/>
  <c r="A338" i="240"/>
  <c r="B339" i="240"/>
  <c r="B240" i="242" l="1"/>
  <c r="C239" i="242"/>
  <c r="A338" i="242"/>
  <c r="C338" i="242" s="1"/>
  <c r="B339" i="242"/>
  <c r="A547" i="242"/>
  <c r="B548" i="242"/>
  <c r="B340" i="240"/>
  <c r="A339" i="240"/>
  <c r="A548" i="240"/>
  <c r="B549" i="240"/>
  <c r="B241" i="242" l="1"/>
  <c r="C240" i="242"/>
  <c r="A548" i="242"/>
  <c r="B549" i="242"/>
  <c r="B340" i="242"/>
  <c r="C340" i="242" s="1"/>
  <c r="A339" i="242"/>
  <c r="C339" i="242" s="1"/>
  <c r="B550" i="240"/>
  <c r="A549" i="240"/>
  <c r="A340" i="240"/>
  <c r="B341" i="240"/>
  <c r="B242" i="242" l="1"/>
  <c r="C241" i="242"/>
  <c r="B341" i="242"/>
  <c r="A340" i="242"/>
  <c r="A549" i="242"/>
  <c r="B550" i="242"/>
  <c r="A341" i="240"/>
  <c r="B342" i="240"/>
  <c r="A550" i="240"/>
  <c r="B551" i="240"/>
  <c r="B243" i="242" l="1"/>
  <c r="C242" i="242"/>
  <c r="B551" i="242"/>
  <c r="A550" i="242"/>
  <c r="A341" i="242"/>
  <c r="C341" i="242" s="1"/>
  <c r="B342" i="242"/>
  <c r="A551" i="240"/>
  <c r="B552" i="240"/>
  <c r="B343" i="240"/>
  <c r="A342" i="240"/>
  <c r="B244" i="242" l="1"/>
  <c r="C243" i="242"/>
  <c r="A342" i="242"/>
  <c r="C342" i="242" s="1"/>
  <c r="B343" i="242"/>
  <c r="A551" i="242"/>
  <c r="B552" i="242"/>
  <c r="A343" i="240"/>
  <c r="B344" i="240"/>
  <c r="B553" i="240"/>
  <c r="A552" i="240"/>
  <c r="B245" i="242" l="1"/>
  <c r="C244" i="242"/>
  <c r="A552" i="242"/>
  <c r="B553" i="242"/>
  <c r="A343" i="242"/>
  <c r="C343" i="242" s="1"/>
  <c r="B344" i="242"/>
  <c r="A553" i="240"/>
  <c r="B554" i="240"/>
  <c r="A344" i="240"/>
  <c r="B345" i="240"/>
  <c r="B246" i="242" l="1"/>
  <c r="C245" i="242"/>
  <c r="A344" i="242"/>
  <c r="C344" i="242" s="1"/>
  <c r="B345" i="242"/>
  <c r="B554" i="242"/>
  <c r="A553" i="242"/>
  <c r="B346" i="240"/>
  <c r="A345" i="240"/>
  <c r="A554" i="240"/>
  <c r="B555" i="240"/>
  <c r="B247" i="242" l="1"/>
  <c r="C246" i="242"/>
  <c r="A554" i="242"/>
  <c r="B555" i="242"/>
  <c r="B346" i="242"/>
  <c r="A345" i="242"/>
  <c r="C345" i="242" s="1"/>
  <c r="B556" i="240"/>
  <c r="A555" i="240"/>
  <c r="A346" i="240"/>
  <c r="B347" i="240"/>
  <c r="B248" i="242" l="1"/>
  <c r="C247" i="242"/>
  <c r="A346" i="242"/>
  <c r="C346" i="242" s="1"/>
  <c r="B347" i="242"/>
  <c r="B556" i="242"/>
  <c r="A555" i="242"/>
  <c r="B348" i="240"/>
  <c r="A347" i="240"/>
  <c r="A556" i="240"/>
  <c r="B557" i="240"/>
  <c r="B249" i="242" l="1"/>
  <c r="C248" i="242"/>
  <c r="A556" i="242"/>
  <c r="B557" i="242"/>
  <c r="A347" i="242"/>
  <c r="C347" i="242" s="1"/>
  <c r="B348" i="242"/>
  <c r="A557" i="240"/>
  <c r="B558" i="240"/>
  <c r="A348" i="240"/>
  <c r="B349" i="240"/>
  <c r="B250" i="242" l="1"/>
  <c r="C249" i="242"/>
  <c r="B349" i="242"/>
  <c r="A348" i="242"/>
  <c r="C348" i="242" s="1"/>
  <c r="B558" i="242"/>
  <c r="A557" i="242"/>
  <c r="A349" i="240"/>
  <c r="B350" i="240"/>
  <c r="A558" i="240"/>
  <c r="B559" i="240"/>
  <c r="B251" i="242" l="1"/>
  <c r="C250" i="242"/>
  <c r="A558" i="242"/>
  <c r="B559" i="242"/>
  <c r="A349" i="242"/>
  <c r="C349" i="242" s="1"/>
  <c r="B350" i="242"/>
  <c r="A559" i="240"/>
  <c r="B560" i="240"/>
  <c r="B351" i="240"/>
  <c r="A350" i="240"/>
  <c r="B252" i="242" l="1"/>
  <c r="C251" i="242"/>
  <c r="A350" i="242"/>
  <c r="C350" i="242" s="1"/>
  <c r="B351" i="242"/>
  <c r="A559" i="242"/>
  <c r="B560" i="242"/>
  <c r="A351" i="240"/>
  <c r="B352" i="240"/>
  <c r="B561" i="240"/>
  <c r="A560" i="240"/>
  <c r="B253" i="242" l="1"/>
  <c r="C252" i="242"/>
  <c r="B561" i="242"/>
  <c r="A560" i="242"/>
  <c r="A351" i="242"/>
  <c r="C351" i="242" s="1"/>
  <c r="B352" i="242"/>
  <c r="A561" i="240"/>
  <c r="B562" i="240"/>
  <c r="A352" i="240"/>
  <c r="B353" i="240"/>
  <c r="B254" i="242" l="1"/>
  <c r="C253" i="242"/>
  <c r="A352" i="242"/>
  <c r="C352" i="242" s="1"/>
  <c r="B353" i="242"/>
  <c r="A561" i="242"/>
  <c r="B562" i="242"/>
  <c r="B354" i="240"/>
  <c r="A353" i="240"/>
  <c r="A562" i="240"/>
  <c r="B563" i="240"/>
  <c r="B255" i="242" l="1"/>
  <c r="C254" i="242"/>
  <c r="A562" i="242"/>
  <c r="B563" i="242"/>
  <c r="B354" i="242"/>
  <c r="C354" i="242" s="1"/>
  <c r="A353" i="242"/>
  <c r="C353" i="242" s="1"/>
  <c r="B564" i="240"/>
  <c r="A563" i="240"/>
  <c r="A354" i="240"/>
  <c r="B355" i="240"/>
  <c r="B256" i="242" l="1"/>
  <c r="C255" i="242"/>
  <c r="B355" i="242"/>
  <c r="A354" i="242"/>
  <c r="A563" i="242"/>
  <c r="B564" i="242"/>
  <c r="B356" i="240"/>
  <c r="A355" i="240"/>
  <c r="A564" i="240"/>
  <c r="B565" i="240"/>
  <c r="B257" i="242" l="1"/>
  <c r="C256" i="242"/>
  <c r="A564" i="242"/>
  <c r="B565" i="242"/>
  <c r="A355" i="242"/>
  <c r="C355" i="242" s="1"/>
  <c r="B356" i="242"/>
  <c r="A565" i="240"/>
  <c r="B566" i="240"/>
  <c r="A356" i="240"/>
  <c r="B357" i="240"/>
  <c r="B258" i="242" l="1"/>
  <c r="C257" i="242"/>
  <c r="B357" i="242"/>
  <c r="A356" i="242"/>
  <c r="C356" i="242" s="1"/>
  <c r="B566" i="242"/>
  <c r="A565" i="242"/>
  <c r="A357" i="240"/>
  <c r="B358" i="240"/>
  <c r="A566" i="240"/>
  <c r="B567" i="240"/>
  <c r="B259" i="242" l="1"/>
  <c r="C258" i="242"/>
  <c r="A566" i="242"/>
  <c r="B567" i="242"/>
  <c r="A357" i="242"/>
  <c r="C357" i="242" s="1"/>
  <c r="B358" i="242"/>
  <c r="A567" i="240"/>
  <c r="B568" i="240"/>
  <c r="B359" i="240"/>
  <c r="A358" i="240"/>
  <c r="B260" i="242" l="1"/>
  <c r="C259" i="242"/>
  <c r="A358" i="242"/>
  <c r="C358" i="242" s="1"/>
  <c r="B359" i="242"/>
  <c r="A567" i="242"/>
  <c r="B568" i="242"/>
  <c r="A359" i="240"/>
  <c r="B360" i="240"/>
  <c r="B569" i="240"/>
  <c r="A568" i="240"/>
  <c r="B261" i="242" l="1"/>
  <c r="C260" i="242"/>
  <c r="B569" i="242"/>
  <c r="A568" i="242"/>
  <c r="B360" i="242"/>
  <c r="A359" i="242"/>
  <c r="C359" i="242" s="1"/>
  <c r="A569" i="240"/>
  <c r="B570" i="240"/>
  <c r="A360" i="240"/>
  <c r="B361" i="240"/>
  <c r="B262" i="242" l="1"/>
  <c r="C261" i="242"/>
  <c r="A360" i="242"/>
  <c r="C360" i="242" s="1"/>
  <c r="B361" i="242"/>
  <c r="A569" i="242"/>
  <c r="B570" i="242"/>
  <c r="B362" i="240"/>
  <c r="A361" i="240"/>
  <c r="A570" i="240"/>
  <c r="B571" i="240"/>
  <c r="B263" i="242" l="1"/>
  <c r="C263" i="242" s="1"/>
  <c r="C262" i="242"/>
  <c r="A570" i="242"/>
  <c r="B571" i="242"/>
  <c r="B362" i="242"/>
  <c r="A361" i="242"/>
  <c r="C361" i="242" s="1"/>
  <c r="B572" i="240"/>
  <c r="A571" i="240"/>
  <c r="A362" i="240"/>
  <c r="B363" i="240"/>
  <c r="B363" i="242" l="1"/>
  <c r="A362" i="242"/>
  <c r="C362" i="242" s="1"/>
  <c r="A571" i="242"/>
  <c r="B572" i="242"/>
  <c r="B364" i="240"/>
  <c r="A363" i="240"/>
  <c r="A572" i="240"/>
  <c r="B573" i="240"/>
  <c r="A572" i="242" l="1"/>
  <c r="B573" i="242"/>
  <c r="A363" i="242"/>
  <c r="C363" i="242" s="1"/>
  <c r="B364" i="242"/>
  <c r="A573" i="240"/>
  <c r="B574" i="240"/>
  <c r="A364" i="240"/>
  <c r="B365" i="240"/>
  <c r="B365" i="242" l="1"/>
  <c r="A364" i="242"/>
  <c r="C364" i="242" s="1"/>
  <c r="B574" i="242"/>
  <c r="A573" i="242"/>
  <c r="A365" i="240"/>
  <c r="B366" i="240"/>
  <c r="A574" i="240"/>
  <c r="B575" i="240"/>
  <c r="A574" i="242" l="1"/>
  <c r="B575" i="242"/>
  <c r="A365" i="242"/>
  <c r="C365" i="242" s="1"/>
  <c r="B366" i="242"/>
  <c r="A575" i="240"/>
  <c r="B576" i="240"/>
  <c r="B367" i="240"/>
  <c r="A366" i="240"/>
  <c r="B367" i="242" l="1"/>
  <c r="A366" i="242"/>
  <c r="C366" i="242" s="1"/>
  <c r="A575" i="242"/>
  <c r="B576" i="242"/>
  <c r="A367" i="240"/>
  <c r="B368" i="240"/>
  <c r="B577" i="240"/>
  <c r="A576" i="240"/>
  <c r="B577" i="242" l="1"/>
  <c r="A576" i="242"/>
  <c r="B368" i="242"/>
  <c r="A367" i="242"/>
  <c r="C367" i="242" s="1"/>
  <c r="A577" i="240"/>
  <c r="B578" i="240"/>
  <c r="A578" i="240" s="1"/>
  <c r="B369" i="240"/>
  <c r="A369" i="240" s="1"/>
  <c r="A368" i="240"/>
  <c r="A368" i="242" l="1"/>
  <c r="C368" i="242" s="1"/>
  <c r="B369" i="242"/>
  <c r="A369" i="242" s="1"/>
  <c r="C369" i="242" s="1"/>
  <c r="A577" i="242"/>
  <c r="B578" i="242"/>
  <c r="A578" i="242" s="1"/>
  <c r="A230" i="4" l="1"/>
  <c r="I229" i="4"/>
  <c r="I228" i="4"/>
  <c r="I227" i="4"/>
  <c r="I226" i="4"/>
  <c r="I225" i="4"/>
  <c r="I224" i="4"/>
  <c r="I223" i="4"/>
  <c r="I222" i="4"/>
  <c r="I221" i="4"/>
  <c r="I220" i="4"/>
  <c r="I219" i="4"/>
  <c r="I218" i="4"/>
  <c r="I217" i="4"/>
  <c r="I216" i="4"/>
  <c r="I215" i="4"/>
  <c r="I214" i="4"/>
  <c r="I213" i="4"/>
  <c r="I212" i="4"/>
  <c r="I211" i="4"/>
  <c r="I210" i="4"/>
  <c r="I209" i="4"/>
  <c r="I208" i="4"/>
  <c r="I207" i="4"/>
  <c r="I206" i="4"/>
  <c r="I205" i="4"/>
  <c r="I204" i="4"/>
  <c r="I203" i="4"/>
  <c r="I202" i="4"/>
  <c r="I201" i="4"/>
  <c r="I200" i="4"/>
  <c r="I199" i="4"/>
  <c r="I198" i="4"/>
  <c r="I197" i="4"/>
  <c r="I196" i="4"/>
  <c r="I195" i="4"/>
  <c r="I194" i="4"/>
  <c r="I193" i="4"/>
  <c r="I192" i="4"/>
  <c r="I191" i="4"/>
  <c r="I190" i="4"/>
  <c r="I189" i="4"/>
  <c r="I188" i="4"/>
  <c r="I187" i="4"/>
  <c r="I186" i="4"/>
  <c r="I185" i="4"/>
  <c r="I184" i="4"/>
  <c r="I183" i="4"/>
  <c r="I182" i="4"/>
  <c r="I181" i="4"/>
  <c r="I180" i="4"/>
  <c r="I179" i="4"/>
  <c r="I178" i="4"/>
  <c r="I177" i="4"/>
  <c r="I176" i="4"/>
  <c r="I175" i="4"/>
  <c r="I174" i="4"/>
  <c r="I173" i="4"/>
  <c r="I172" i="4"/>
  <c r="I171" i="4"/>
  <c r="I170" i="4"/>
  <c r="I169" i="4"/>
  <c r="I168" i="4"/>
  <c r="I167" i="4"/>
  <c r="I166" i="4"/>
  <c r="I165" i="4"/>
  <c r="I164" i="4"/>
  <c r="I163" i="4"/>
  <c r="I162" i="4"/>
  <c r="I161" i="4"/>
  <c r="I160" i="4"/>
  <c r="I159" i="4"/>
  <c r="I158" i="4"/>
  <c r="I157" i="4"/>
  <c r="I156" i="4"/>
  <c r="I155" i="4"/>
  <c r="I154" i="4"/>
  <c r="I153" i="4"/>
  <c r="I152" i="4"/>
  <c r="I151" i="4"/>
  <c r="I150" i="4"/>
  <c r="I149" i="4"/>
  <c r="I148" i="4"/>
  <c r="I147" i="4"/>
  <c r="I146" i="4"/>
  <c r="I145" i="4"/>
  <c r="I144" i="4"/>
  <c r="I143" i="4"/>
  <c r="I142" i="4"/>
  <c r="I141" i="4"/>
  <c r="I140" i="4"/>
  <c r="I139" i="4"/>
  <c r="I138" i="4"/>
  <c r="I137" i="4"/>
  <c r="I136" i="4"/>
  <c r="I135" i="4"/>
  <c r="I134" i="4"/>
  <c r="I133" i="4"/>
  <c r="I132" i="4"/>
  <c r="I131" i="4"/>
  <c r="I130" i="4"/>
  <c r="I129" i="4"/>
  <c r="I128" i="4"/>
  <c r="I127" i="4"/>
  <c r="I126" i="4"/>
  <c r="I125" i="4"/>
  <c r="I124" i="4"/>
  <c r="I123" i="4"/>
  <c r="I122" i="4"/>
  <c r="I121" i="4"/>
  <c r="I120" i="4"/>
  <c r="I119" i="4"/>
  <c r="I118" i="4"/>
  <c r="I117" i="4"/>
  <c r="I116" i="4"/>
  <c r="I115" i="4"/>
  <c r="I114" i="4"/>
  <c r="I113" i="4"/>
  <c r="I112" i="4"/>
  <c r="I111" i="4"/>
  <c r="I110" i="4"/>
  <c r="I109" i="4"/>
  <c r="I108" i="4"/>
  <c r="I107" i="4"/>
  <c r="I106" i="4"/>
  <c r="I105" i="4"/>
  <c r="I104" i="4"/>
  <c r="I103" i="4"/>
  <c r="I102" i="4"/>
  <c r="I101" i="4"/>
  <c r="I100" i="4"/>
  <c r="I99" i="4"/>
  <c r="I98" i="4"/>
  <c r="I97" i="4"/>
  <c r="I96" i="4"/>
  <c r="I95" i="4"/>
  <c r="I94" i="4"/>
  <c r="I93" i="4"/>
  <c r="I92" i="4"/>
  <c r="I91" i="4"/>
  <c r="I90" i="4"/>
  <c r="I89" i="4"/>
  <c r="I88" i="4"/>
  <c r="I87" i="4"/>
  <c r="I86" i="4"/>
  <c r="I85" i="4"/>
  <c r="I84" i="4"/>
  <c r="I83" i="4"/>
  <c r="I82" i="4"/>
  <c r="I81" i="4"/>
  <c r="I80" i="4"/>
  <c r="I79" i="4"/>
  <c r="I78" i="4"/>
  <c r="I77" i="4"/>
  <c r="I76" i="4"/>
  <c r="I75" i="4"/>
  <c r="I74" i="4"/>
  <c r="I73" i="4"/>
  <c r="I72" i="4"/>
  <c r="I71" i="4"/>
  <c r="I70" i="4"/>
  <c r="I69" i="4"/>
  <c r="I68" i="4"/>
  <c r="I67" i="4"/>
  <c r="I66" i="4"/>
  <c r="I65" i="4"/>
  <c r="I64" i="4"/>
  <c r="I63" i="4"/>
  <c r="I62" i="4"/>
  <c r="I61" i="4"/>
  <c r="I60" i="4"/>
  <c r="I59" i="4"/>
  <c r="I58" i="4"/>
  <c r="I57" i="4"/>
  <c r="I56" i="4"/>
  <c r="I55" i="4"/>
  <c r="I54" i="4"/>
  <c r="I53" i="4"/>
  <c r="I52" i="4"/>
  <c r="I51" i="4"/>
  <c r="I50" i="4"/>
  <c r="I49" i="4"/>
  <c r="I48" i="4"/>
  <c r="I47" i="4"/>
  <c r="I46" i="4"/>
  <c r="I45" i="4"/>
  <c r="I44" i="4"/>
  <c r="I43" i="4"/>
  <c r="I42" i="4"/>
  <c r="I41" i="4"/>
  <c r="I40" i="4"/>
  <c r="I39" i="4"/>
  <c r="I38" i="4"/>
  <c r="I37" i="4"/>
  <c r="I36" i="4"/>
  <c r="I35" i="4"/>
  <c r="I34" i="4"/>
  <c r="I33" i="4"/>
  <c r="I32" i="4"/>
  <c r="I31" i="4"/>
  <c r="I30" i="4"/>
  <c r="I29" i="4"/>
  <c r="I28" i="4"/>
  <c r="I27" i="4"/>
  <c r="I26" i="4"/>
  <c r="I25" i="4"/>
  <c r="I24" i="4"/>
  <c r="I23" i="4"/>
  <c r="I22" i="4"/>
  <c r="I21" i="4"/>
  <c r="I20" i="4"/>
  <c r="I19" i="4"/>
  <c r="I18" i="4"/>
  <c r="I17" i="4"/>
  <c r="I16" i="4"/>
  <c r="I15" i="4"/>
  <c r="I14" i="4"/>
  <c r="I13" i="4"/>
  <c r="C246" i="3"/>
  <c r="B246" i="3" a="1"/>
  <c r="B246" i="3" s="1"/>
  <c r="C245" i="3"/>
  <c r="B245" i="3" a="1"/>
  <c r="B245" i="3" s="1"/>
  <c r="G245" i="3" s="1"/>
  <c r="C244" i="3"/>
  <c r="B244" i="3" a="1"/>
  <c r="B244" i="3" s="1"/>
  <c r="C243" i="3"/>
  <c r="B243" i="3" a="1"/>
  <c r="B243" i="3" s="1"/>
  <c r="G243" i="3" s="1"/>
  <c r="A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C135" i="3"/>
  <c r="B135" i="3" a="1"/>
  <c r="B135" i="3" s="1"/>
  <c r="G135" i="3" s="1"/>
  <c r="E134" i="3"/>
  <c r="C134" i="3"/>
  <c r="B134" i="3" a="1"/>
  <c r="B134" i="3" s="1"/>
  <c r="G134" i="3" s="1"/>
  <c r="E133" i="3"/>
  <c r="C133" i="3"/>
  <c r="B133" i="3" a="1"/>
  <c r="B133" i="3" s="1"/>
  <c r="G133" i="3" s="1"/>
  <c r="E132" i="3"/>
  <c r="C132" i="3"/>
  <c r="B132" i="3" a="1"/>
  <c r="B132" i="3" s="1"/>
  <c r="G132" i="3" s="1"/>
  <c r="E131" i="3"/>
  <c r="C131" i="3"/>
  <c r="B131" i="3" a="1"/>
  <c r="B131" i="3" s="1"/>
  <c r="G131" i="3" s="1"/>
  <c r="E130" i="3"/>
  <c r="C130" i="3"/>
  <c r="B130" i="3" a="1"/>
  <c r="B130" i="3" s="1"/>
  <c r="G130" i="3" s="1"/>
  <c r="E129" i="3"/>
  <c r="C129" i="3"/>
  <c r="B129" i="3" a="1"/>
  <c r="B129" i="3" s="1"/>
  <c r="E128" i="3"/>
  <c r="C128" i="3"/>
  <c r="B128" i="3" a="1"/>
  <c r="B128" i="3" s="1"/>
  <c r="E127" i="3"/>
  <c r="C127" i="3"/>
  <c r="B127" i="3" a="1"/>
  <c r="B127" i="3" s="1"/>
  <c r="G127" i="3" s="1"/>
  <c r="E126" i="3"/>
  <c r="C126" i="3"/>
  <c r="B126" i="3" a="1"/>
  <c r="B126" i="3" s="1"/>
  <c r="E125" i="3"/>
  <c r="C125" i="3"/>
  <c r="B125" i="3" a="1"/>
  <c r="B125" i="3" s="1"/>
  <c r="E124" i="3"/>
  <c r="C124" i="3"/>
  <c r="B124" i="3" a="1"/>
  <c r="B124" i="3" s="1"/>
  <c r="E123" i="3"/>
  <c r="C123" i="3"/>
  <c r="B123" i="3" a="1"/>
  <c r="B123" i="3" s="1"/>
  <c r="E122" i="3"/>
  <c r="C122" i="3"/>
  <c r="B122" i="3" a="1"/>
  <c r="B122" i="3" s="1"/>
  <c r="G122" i="3" s="1"/>
  <c r="E121" i="3"/>
  <c r="C121" i="3"/>
  <c r="B121" i="3" a="1"/>
  <c r="B121" i="3" s="1"/>
  <c r="G121" i="3" s="1"/>
  <c r="E120" i="3"/>
  <c r="C120" i="3"/>
  <c r="B120" i="3" a="1"/>
  <c r="B120" i="3" s="1"/>
  <c r="E119" i="3"/>
  <c r="C119" i="3"/>
  <c r="B119" i="3" a="1"/>
  <c r="B119" i="3" s="1"/>
  <c r="E118" i="3"/>
  <c r="C118" i="3"/>
  <c r="B118" i="3" a="1"/>
  <c r="B118" i="3" s="1"/>
  <c r="G118" i="3" s="1"/>
  <c r="E117" i="3"/>
  <c r="C117" i="3"/>
  <c r="B117" i="3" a="1"/>
  <c r="B117" i="3" s="1"/>
  <c r="E116" i="3"/>
  <c r="C116" i="3"/>
  <c r="B116" i="3" a="1"/>
  <c r="B116" i="3" s="1"/>
  <c r="G116" i="3" s="1"/>
  <c r="E115" i="3"/>
  <c r="C115" i="3"/>
  <c r="B115" i="3" a="1"/>
  <c r="B115" i="3" s="1"/>
  <c r="E114" i="3"/>
  <c r="C114" i="3"/>
  <c r="B114" i="3" a="1"/>
  <c r="B114" i="3" s="1"/>
  <c r="E113" i="3"/>
  <c r="C113" i="3"/>
  <c r="B113" i="3" a="1"/>
  <c r="B113" i="3" s="1"/>
  <c r="E112" i="3"/>
  <c r="C112" i="3"/>
  <c r="B112" i="3" a="1"/>
  <c r="B112" i="3" s="1"/>
  <c r="G112" i="3" s="1"/>
  <c r="E111" i="3"/>
  <c r="C111" i="3"/>
  <c r="B111" i="3" a="1"/>
  <c r="B111" i="3" s="1"/>
  <c r="G111" i="3" s="1"/>
  <c r="E110" i="3"/>
  <c r="C110" i="3"/>
  <c r="B110" i="3" a="1"/>
  <c r="B110" i="3" s="1"/>
  <c r="G110" i="3" s="1"/>
  <c r="E109" i="3"/>
  <c r="C109" i="3"/>
  <c r="B109" i="3" a="1"/>
  <c r="B109" i="3" s="1"/>
  <c r="E108" i="3"/>
  <c r="C108" i="3"/>
  <c r="B108" i="3" a="1"/>
  <c r="B108" i="3" s="1"/>
  <c r="G108" i="3" s="1"/>
  <c r="E107" i="3"/>
  <c r="C107" i="3"/>
  <c r="B107" i="3" a="1"/>
  <c r="B107" i="3" s="1"/>
  <c r="E106" i="3"/>
  <c r="C106" i="3"/>
  <c r="B106" i="3" a="1"/>
  <c r="B106" i="3" s="1"/>
  <c r="E105" i="3"/>
  <c r="C105" i="3"/>
  <c r="B105" i="3" a="1"/>
  <c r="B105" i="3" s="1"/>
  <c r="E104" i="3"/>
  <c r="C104" i="3"/>
  <c r="B104" i="3" a="1"/>
  <c r="B104" i="3" s="1"/>
  <c r="G104" i="3" s="1"/>
  <c r="E103" i="3"/>
  <c r="C103" i="3"/>
  <c r="B103" i="3" a="1"/>
  <c r="B103" i="3" s="1"/>
  <c r="G103" i="3" s="1"/>
  <c r="E102" i="3"/>
  <c r="C102" i="3"/>
  <c r="B102" i="3" a="1"/>
  <c r="B102" i="3" s="1"/>
  <c r="G102" i="3" s="1"/>
  <c r="E101" i="3"/>
  <c r="C101" i="3"/>
  <c r="B101" i="3" a="1"/>
  <c r="B101" i="3" s="1"/>
  <c r="E100" i="3"/>
  <c r="C100" i="3"/>
  <c r="B100" i="3" a="1"/>
  <c r="B100" i="3" s="1"/>
  <c r="E99" i="3"/>
  <c r="C99" i="3"/>
  <c r="B99" i="3" a="1"/>
  <c r="B99" i="3" s="1"/>
  <c r="E98" i="3"/>
  <c r="C98" i="3"/>
  <c r="B98" i="3" a="1"/>
  <c r="B98" i="3" s="1"/>
  <c r="E97" i="3"/>
  <c r="C97" i="3"/>
  <c r="B97" i="3" a="1"/>
  <c r="B97" i="3" s="1"/>
  <c r="E96" i="3"/>
  <c r="C96" i="3"/>
  <c r="B96" i="3" a="1"/>
  <c r="B96" i="3" s="1"/>
  <c r="G96" i="3" s="1"/>
  <c r="E95" i="3"/>
  <c r="C95" i="3"/>
  <c r="B95" i="3" a="1"/>
  <c r="B95" i="3" s="1"/>
  <c r="G95" i="3" s="1"/>
  <c r="E94" i="3"/>
  <c r="C94" i="3"/>
  <c r="B94" i="3" a="1"/>
  <c r="B94" i="3" s="1"/>
  <c r="G94" i="3" s="1"/>
  <c r="E93" i="3"/>
  <c r="C93" i="3"/>
  <c r="B93" i="3" a="1"/>
  <c r="B93" i="3" s="1"/>
  <c r="E92" i="3"/>
  <c r="C92" i="3"/>
  <c r="B92" i="3" a="1"/>
  <c r="B92" i="3" s="1"/>
  <c r="G92" i="3" s="1"/>
  <c r="E91" i="3"/>
  <c r="C91" i="3"/>
  <c r="B91" i="3" a="1"/>
  <c r="B91" i="3" s="1"/>
  <c r="E90" i="3"/>
  <c r="C90" i="3"/>
  <c r="B90" i="3" a="1"/>
  <c r="B90" i="3" s="1"/>
  <c r="E89" i="3"/>
  <c r="C89" i="3"/>
  <c r="B89" i="3" a="1"/>
  <c r="B89" i="3" s="1"/>
  <c r="E88" i="3"/>
  <c r="C88" i="3"/>
  <c r="B88" i="3" a="1"/>
  <c r="B88" i="3" s="1"/>
  <c r="G88" i="3" s="1"/>
  <c r="E87" i="3"/>
  <c r="C87" i="3"/>
  <c r="B87" i="3" a="1"/>
  <c r="B87" i="3" s="1"/>
  <c r="G87" i="3" s="1"/>
  <c r="E86" i="3"/>
  <c r="C86" i="3"/>
  <c r="B86" i="3" a="1"/>
  <c r="B86" i="3" s="1"/>
  <c r="E85" i="3"/>
  <c r="C85" i="3"/>
  <c r="B85" i="3" a="1"/>
  <c r="B85" i="3" s="1"/>
  <c r="E84" i="3"/>
  <c r="C84" i="3"/>
  <c r="B84" i="3" a="1"/>
  <c r="B84" i="3" s="1"/>
  <c r="G84" i="3" s="1"/>
  <c r="E83" i="3"/>
  <c r="C83" i="3"/>
  <c r="B83" i="3" a="1"/>
  <c r="B83" i="3" s="1"/>
  <c r="E82" i="3"/>
  <c r="C82" i="3"/>
  <c r="B82" i="3" a="1"/>
  <c r="B82" i="3" s="1"/>
  <c r="E81" i="3"/>
  <c r="C81" i="3"/>
  <c r="B81" i="3" a="1"/>
  <c r="B81" i="3" s="1"/>
  <c r="E80" i="3"/>
  <c r="C80" i="3"/>
  <c r="B80" i="3" a="1"/>
  <c r="B80" i="3" s="1"/>
  <c r="G80" i="3" s="1"/>
  <c r="E79" i="3"/>
  <c r="C79" i="3"/>
  <c r="B79" i="3" a="1"/>
  <c r="B79" i="3" s="1"/>
  <c r="G79" i="3" s="1"/>
  <c r="E78" i="3"/>
  <c r="C78" i="3"/>
  <c r="B78" i="3" a="1"/>
  <c r="B78" i="3" s="1"/>
  <c r="E77" i="3"/>
  <c r="C77" i="3"/>
  <c r="B77" i="3" a="1"/>
  <c r="B77" i="3" s="1"/>
  <c r="E76" i="3"/>
  <c r="C76" i="3"/>
  <c r="B76" i="3" a="1"/>
  <c r="B76" i="3" s="1"/>
  <c r="E75" i="3"/>
  <c r="C75" i="3"/>
  <c r="B75" i="3" a="1"/>
  <c r="B75" i="3" s="1"/>
  <c r="E74" i="3"/>
  <c r="C74" i="3"/>
  <c r="B74" i="3" a="1"/>
  <c r="B74" i="3" s="1"/>
  <c r="E73" i="3"/>
  <c r="C73" i="3"/>
  <c r="B73" i="3" a="1"/>
  <c r="B73" i="3" s="1"/>
  <c r="E72" i="3"/>
  <c r="C72" i="3"/>
  <c r="B72" i="3" a="1"/>
  <c r="B72" i="3" s="1"/>
  <c r="G72" i="3" s="1"/>
  <c r="E71" i="3"/>
  <c r="C71" i="3"/>
  <c r="B71" i="3" a="1"/>
  <c r="B71" i="3" s="1"/>
  <c r="G71" i="3" s="1"/>
  <c r="E70" i="3"/>
  <c r="C70" i="3"/>
  <c r="B70" i="3" a="1"/>
  <c r="B70" i="3" s="1"/>
  <c r="E69" i="3"/>
  <c r="C69" i="3"/>
  <c r="B69" i="3" a="1"/>
  <c r="B69" i="3" s="1"/>
  <c r="E68" i="3"/>
  <c r="C68" i="3"/>
  <c r="B68" i="3" a="1"/>
  <c r="B68" i="3" s="1"/>
  <c r="G68" i="3" s="1"/>
  <c r="E67" i="3"/>
  <c r="C67" i="3"/>
  <c r="B67" i="3" a="1"/>
  <c r="B67" i="3" s="1"/>
  <c r="E66" i="3"/>
  <c r="C66" i="3"/>
  <c r="B66" i="3" a="1"/>
  <c r="B66" i="3" s="1"/>
  <c r="E65" i="3"/>
  <c r="C65" i="3"/>
  <c r="B65" i="3" a="1"/>
  <c r="B65" i="3" s="1"/>
  <c r="E64" i="3"/>
  <c r="C64" i="3"/>
  <c r="B64" i="3" a="1"/>
  <c r="B64" i="3" s="1"/>
  <c r="G64" i="3" s="1"/>
  <c r="E63" i="3"/>
  <c r="C63" i="3"/>
  <c r="B63" i="3" a="1"/>
  <c r="B63" i="3" s="1"/>
  <c r="G63" i="3" s="1"/>
  <c r="E62" i="3"/>
  <c r="C62" i="3"/>
  <c r="B62" i="3" a="1"/>
  <c r="B62" i="3" s="1"/>
  <c r="G62" i="3" s="1"/>
  <c r="E61" i="3"/>
  <c r="C61" i="3"/>
  <c r="B61" i="3" a="1"/>
  <c r="B61" i="3" s="1"/>
  <c r="E60" i="3"/>
  <c r="C60" i="3"/>
  <c r="B60" i="3" a="1"/>
  <c r="B60" i="3" s="1"/>
  <c r="G60" i="3" s="1"/>
  <c r="E59" i="3"/>
  <c r="C59" i="3"/>
  <c r="B59" i="3" a="1"/>
  <c r="B59" i="3" s="1"/>
  <c r="E58" i="3"/>
  <c r="C58" i="3"/>
  <c r="B58" i="3" a="1"/>
  <c r="B58" i="3" s="1"/>
  <c r="E57" i="3"/>
  <c r="C57" i="3"/>
  <c r="B57" i="3" a="1"/>
  <c r="B57" i="3" s="1"/>
  <c r="E56" i="3"/>
  <c r="C56" i="3"/>
  <c r="B56" i="3" a="1"/>
  <c r="B56" i="3" s="1"/>
  <c r="G56" i="3" s="1"/>
  <c r="E55" i="3"/>
  <c r="C55" i="3"/>
  <c r="B55" i="3" a="1"/>
  <c r="B55" i="3" s="1"/>
  <c r="E54" i="3"/>
  <c r="C54" i="3"/>
  <c r="B54" i="3" a="1"/>
  <c r="B54" i="3" s="1"/>
  <c r="E53" i="3"/>
  <c r="C53" i="3"/>
  <c r="B53" i="3" a="1"/>
  <c r="B53" i="3" s="1"/>
  <c r="E52" i="3"/>
  <c r="C52" i="3"/>
  <c r="B52" i="3" a="1"/>
  <c r="B52" i="3" s="1"/>
  <c r="E51" i="3"/>
  <c r="C51" i="3"/>
  <c r="B51" i="3" a="1"/>
  <c r="B51" i="3" s="1"/>
  <c r="E50" i="3"/>
  <c r="C50" i="3"/>
  <c r="B50" i="3" a="1"/>
  <c r="B50" i="3" s="1"/>
  <c r="E49" i="3"/>
  <c r="C49" i="3"/>
  <c r="B49" i="3" a="1"/>
  <c r="B49" i="3" s="1"/>
  <c r="E48" i="3"/>
  <c r="C48" i="3"/>
  <c r="B48" i="3" a="1"/>
  <c r="B48" i="3" s="1"/>
  <c r="G48" i="3" s="1"/>
  <c r="E47" i="3"/>
  <c r="C47" i="3"/>
  <c r="B47" i="3" a="1"/>
  <c r="B47" i="3" s="1"/>
  <c r="E46" i="3"/>
  <c r="C46" i="3"/>
  <c r="B46" i="3" a="1"/>
  <c r="B46" i="3" s="1"/>
  <c r="E45" i="3"/>
  <c r="C45" i="3"/>
  <c r="B45" i="3" a="1"/>
  <c r="B45" i="3" s="1"/>
  <c r="G45" i="3" s="1"/>
  <c r="E44" i="3"/>
  <c r="C44" i="3"/>
  <c r="B44" i="3" a="1"/>
  <c r="B44" i="3" s="1"/>
  <c r="G44" i="3" s="1"/>
  <c r="E43" i="3"/>
  <c r="C43" i="3"/>
  <c r="B43" i="3" a="1"/>
  <c r="B43" i="3" s="1"/>
  <c r="G43" i="3" s="1"/>
  <c r="E42" i="3"/>
  <c r="C42" i="3"/>
  <c r="B42" i="3" a="1"/>
  <c r="B42" i="3" s="1"/>
  <c r="G42" i="3" s="1"/>
  <c r="E41" i="3"/>
  <c r="C41" i="3"/>
  <c r="B41" i="3" a="1"/>
  <c r="B41" i="3" s="1"/>
  <c r="E40" i="3"/>
  <c r="C40" i="3"/>
  <c r="B40" i="3" a="1"/>
  <c r="B40" i="3" s="1"/>
  <c r="G40" i="3" s="1"/>
  <c r="E39" i="3"/>
  <c r="C39" i="3"/>
  <c r="B39" i="3" a="1"/>
  <c r="B39" i="3" s="1"/>
  <c r="E38" i="3"/>
  <c r="C38" i="3"/>
  <c r="B38" i="3" a="1"/>
  <c r="B38" i="3" s="1"/>
  <c r="E37" i="3"/>
  <c r="C37" i="3"/>
  <c r="B37" i="3" a="1"/>
  <c r="B37" i="3" s="1"/>
  <c r="E36" i="3"/>
  <c r="C36" i="3"/>
  <c r="B36" i="3" a="1"/>
  <c r="B36" i="3" s="1"/>
  <c r="E35" i="3"/>
  <c r="C35" i="3"/>
  <c r="B35" i="3" a="1"/>
  <c r="B35" i="3" s="1"/>
  <c r="E34" i="3"/>
  <c r="C34" i="3"/>
  <c r="B34" i="3" a="1"/>
  <c r="B34" i="3" s="1"/>
  <c r="E33" i="3"/>
  <c r="C33" i="3"/>
  <c r="B33" i="3" a="1"/>
  <c r="B33" i="3" s="1"/>
  <c r="E32" i="3"/>
  <c r="C32" i="3"/>
  <c r="B32" i="3" a="1"/>
  <c r="B32" i="3" s="1"/>
  <c r="G32" i="3" s="1"/>
  <c r="E31" i="3"/>
  <c r="C31" i="3"/>
  <c r="B31" i="3" a="1"/>
  <c r="B31" i="3" s="1"/>
  <c r="E30" i="3"/>
  <c r="C30" i="3"/>
  <c r="B30" i="3" a="1"/>
  <c r="B30" i="3" s="1"/>
  <c r="E29" i="3"/>
  <c r="C29" i="3"/>
  <c r="B29" i="3" a="1"/>
  <c r="B29" i="3" s="1"/>
  <c r="E28" i="3"/>
  <c r="C28" i="3"/>
  <c r="B28" i="3" a="1"/>
  <c r="B28" i="3" s="1"/>
  <c r="G28" i="3" s="1"/>
  <c r="E27" i="3"/>
  <c r="C27" i="3"/>
  <c r="B27" i="3" a="1"/>
  <c r="B27" i="3" s="1"/>
  <c r="E26" i="3"/>
  <c r="C26" i="3"/>
  <c r="B26" i="3" a="1"/>
  <c r="B26" i="3" s="1"/>
  <c r="G26" i="3" s="1"/>
  <c r="E25" i="3"/>
  <c r="C25" i="3"/>
  <c r="B25" i="3" a="1"/>
  <c r="B25" i="3" s="1"/>
  <c r="E24" i="3"/>
  <c r="C24" i="3"/>
  <c r="B24" i="3" a="1"/>
  <c r="B24" i="3" s="1"/>
  <c r="G24" i="3" s="1"/>
  <c r="E23" i="3"/>
  <c r="C23" i="3"/>
  <c r="B23" i="3" a="1"/>
  <c r="B23" i="3" s="1"/>
  <c r="E22" i="3"/>
  <c r="C22" i="3"/>
  <c r="B22" i="3" a="1"/>
  <c r="B22" i="3" s="1"/>
  <c r="E21" i="3"/>
  <c r="C21" i="3"/>
  <c r="B21" i="3" a="1"/>
  <c r="B21" i="3" s="1"/>
  <c r="E20" i="3"/>
  <c r="C20" i="3"/>
  <c r="B20" i="3" a="1"/>
  <c r="B20" i="3" s="1"/>
  <c r="E19" i="3"/>
  <c r="C19" i="3"/>
  <c r="B19" i="3" a="1"/>
  <c r="B19" i="3" s="1"/>
  <c r="E18" i="3"/>
  <c r="C18" i="3"/>
  <c r="B18" i="3" a="1"/>
  <c r="B18" i="3" s="1"/>
  <c r="E17" i="3"/>
  <c r="C17" i="3"/>
  <c r="B17" i="3" a="1"/>
  <c r="B17" i="3" s="1"/>
  <c r="G17" i="3" s="1"/>
  <c r="E16" i="3"/>
  <c r="C16" i="3"/>
  <c r="B16" i="3" a="1"/>
  <c r="B16" i="3" s="1"/>
  <c r="E15" i="3"/>
  <c r="C15" i="3"/>
  <c r="B15" i="3" a="1"/>
  <c r="B15" i="3" s="1"/>
  <c r="E14" i="3"/>
  <c r="C14" i="3"/>
  <c r="B14" i="3" a="1"/>
  <c r="B14" i="3" s="1"/>
  <c r="E13" i="3"/>
  <c r="C13" i="3"/>
  <c r="B13" i="3" a="1"/>
  <c r="B13" i="3" s="1"/>
  <c r="E12" i="3"/>
  <c r="C12" i="3"/>
  <c r="B12" i="3" a="1"/>
  <c r="B12" i="3" s="1"/>
  <c r="C13" i="1" a="1"/>
  <c r="C13" i="1" s="1"/>
  <c r="C14" i="1" a="1"/>
  <c r="C14" i="1" s="1"/>
  <c r="B14" i="1" s="1"/>
  <c r="C15" i="1" a="1"/>
  <c r="C15" i="1" s="1"/>
  <c r="B15" i="1" s="1"/>
  <c r="C16" i="1" a="1"/>
  <c r="C16" i="1" s="1"/>
  <c r="C17" i="1" a="1"/>
  <c r="C17" i="1" s="1"/>
  <c r="B17" i="1" s="1"/>
  <c r="C18" i="1" a="1"/>
  <c r="C18" i="1" s="1"/>
  <c r="B18" i="1" s="1"/>
  <c r="C19" i="1" a="1"/>
  <c r="C19" i="1" s="1"/>
  <c r="B19" i="1" s="1"/>
  <c r="C20" i="1" a="1"/>
  <c r="C20" i="1" s="1"/>
  <c r="B20" i="1" s="1"/>
  <c r="C21" i="1" a="1"/>
  <c r="C21" i="1" s="1"/>
  <c r="B21" i="1" s="1"/>
  <c r="C22" i="1" a="1"/>
  <c r="C22" i="1" s="1"/>
  <c r="C23" i="1" a="1"/>
  <c r="C23" i="1" s="1"/>
  <c r="B23" i="1" s="1"/>
  <c r="C24" i="1" a="1"/>
  <c r="C24" i="1" s="1"/>
  <c r="C25" i="1" a="1"/>
  <c r="C25" i="1" s="1"/>
  <c r="C26" i="1" a="1"/>
  <c r="C26" i="1" s="1"/>
  <c r="B26" i="1" s="1"/>
  <c r="C27" i="1" a="1"/>
  <c r="C27" i="1" s="1"/>
  <c r="B27" i="1" s="1"/>
  <c r="C28" i="1" a="1"/>
  <c r="C28" i="1" s="1"/>
  <c r="C29" i="1" a="1"/>
  <c r="C29" i="1" s="1"/>
  <c r="B29" i="1" s="1"/>
  <c r="C30" i="1" a="1"/>
  <c r="C30" i="1" s="1"/>
  <c r="C31" i="1" a="1"/>
  <c r="C31" i="1" s="1"/>
  <c r="B31" i="1" s="1"/>
  <c r="C32" i="1" a="1"/>
  <c r="C32" i="1" s="1"/>
  <c r="C33" i="1" a="1"/>
  <c r="C33" i="1" s="1"/>
  <c r="C34" i="1" a="1"/>
  <c r="C34" i="1" s="1"/>
  <c r="B34" i="1" s="1"/>
  <c r="C35" i="1" a="1"/>
  <c r="C35" i="1" s="1"/>
  <c r="B35" i="1" s="1"/>
  <c r="C36" i="1" a="1"/>
  <c r="C36" i="1" s="1"/>
  <c r="C37" i="1" a="1"/>
  <c r="C37" i="1" s="1"/>
  <c r="B37" i="1" s="1"/>
  <c r="C38" i="1" a="1"/>
  <c r="C38" i="1" s="1"/>
  <c r="B38" i="1" s="1"/>
  <c r="C39" i="1" a="1"/>
  <c r="C39" i="1" s="1"/>
  <c r="B39" i="1" s="1"/>
  <c r="C40" i="1" a="1"/>
  <c r="C40" i="1" s="1"/>
  <c r="C41" i="1" a="1"/>
  <c r="C41" i="1" s="1"/>
  <c r="C42" i="1" a="1"/>
  <c r="C42" i="1" s="1"/>
  <c r="B42" i="1" s="1"/>
  <c r="C43" i="1" a="1"/>
  <c r="C43" i="1" s="1"/>
  <c r="B43" i="1" s="1"/>
  <c r="C44" i="1" a="1"/>
  <c r="C44" i="1" s="1"/>
  <c r="C45" i="1" a="1"/>
  <c r="C45" i="1" s="1"/>
  <c r="B45" i="1" s="1"/>
  <c r="C46" i="1" a="1"/>
  <c r="C46" i="1" s="1"/>
  <c r="B46" i="1" s="1"/>
  <c r="C47" i="1" a="1"/>
  <c r="C47" i="1" s="1"/>
  <c r="B47" i="1" s="1"/>
  <c r="C48" i="1" a="1"/>
  <c r="C48" i="1" s="1"/>
  <c r="C49" i="1" a="1"/>
  <c r="C49" i="1" s="1"/>
  <c r="C50" i="1" a="1"/>
  <c r="C50" i="1" s="1"/>
  <c r="B50" i="1" s="1"/>
  <c r="C51" i="1" a="1"/>
  <c r="C51" i="1" s="1"/>
  <c r="B51" i="1" s="1"/>
  <c r="C52" i="1" a="1"/>
  <c r="C52" i="1" s="1"/>
  <c r="C53" i="1" a="1"/>
  <c r="C53" i="1" s="1"/>
  <c r="C54" i="1" a="1"/>
  <c r="C54" i="1" s="1"/>
  <c r="B54" i="1" s="1"/>
  <c r="C55" i="1" a="1"/>
  <c r="C55" i="1" s="1"/>
  <c r="B55" i="1" s="1"/>
  <c r="C56" i="1" a="1"/>
  <c r="C56" i="1" s="1"/>
  <c r="C57" i="1" a="1"/>
  <c r="C57" i="1" s="1"/>
  <c r="C58" i="1" a="1"/>
  <c r="C58" i="1" s="1"/>
  <c r="B58" i="1" s="1"/>
  <c r="C59" i="1" a="1"/>
  <c r="C59" i="1" s="1"/>
  <c r="B59" i="1" s="1"/>
  <c r="C60" i="1" a="1"/>
  <c r="C60" i="1" s="1"/>
  <c r="C61" i="1" a="1"/>
  <c r="C61" i="1" s="1"/>
  <c r="B61" i="1" s="1"/>
  <c r="C62" i="1" a="1"/>
  <c r="C62" i="1" s="1"/>
  <c r="B62" i="1" s="1"/>
  <c r="C63" i="1" a="1"/>
  <c r="C63" i="1" s="1"/>
  <c r="B63" i="1" s="1"/>
  <c r="C64" i="1" a="1"/>
  <c r="C64" i="1" s="1"/>
  <c r="C65" i="1" a="1"/>
  <c r="C65" i="1" s="1"/>
  <c r="C66" i="1" a="1"/>
  <c r="C66" i="1" s="1"/>
  <c r="B66" i="1" s="1"/>
  <c r="C67" i="1" a="1"/>
  <c r="C67" i="1" s="1"/>
  <c r="B67" i="1" s="1"/>
  <c r="C68" i="1" a="1"/>
  <c r="C68" i="1" s="1"/>
  <c r="B68" i="1" s="1"/>
  <c r="C69" i="1" a="1"/>
  <c r="C69" i="1" s="1"/>
  <c r="B69" i="1" s="1"/>
  <c r="C70" i="1" a="1"/>
  <c r="C70" i="1" s="1"/>
  <c r="B70" i="1" s="1"/>
  <c r="C71" i="1" a="1"/>
  <c r="C71" i="1" s="1"/>
  <c r="B71" i="1" s="1"/>
  <c r="C72" i="1" a="1"/>
  <c r="C72" i="1" s="1"/>
  <c r="C73" i="1" a="1"/>
  <c r="C73" i="1" s="1"/>
  <c r="C74" i="1" a="1"/>
  <c r="C74" i="1" s="1"/>
  <c r="B74" i="1" s="1"/>
  <c r="C75" i="1" a="1"/>
  <c r="C75" i="1" s="1"/>
  <c r="B75" i="1" s="1"/>
  <c r="C76" i="1" a="1"/>
  <c r="C76" i="1" s="1"/>
  <c r="B76" i="1" s="1"/>
  <c r="C77" i="1" a="1"/>
  <c r="C77" i="1" s="1"/>
  <c r="B77" i="1" s="1"/>
  <c r="C78" i="1" a="1"/>
  <c r="C78" i="1" s="1"/>
  <c r="B78" i="1" s="1"/>
  <c r="C79" i="1" a="1"/>
  <c r="C79" i="1" s="1"/>
  <c r="B79" i="1" s="1"/>
  <c r="C80" i="1" a="1"/>
  <c r="C80" i="1" s="1"/>
  <c r="C81" i="1" a="1"/>
  <c r="C81" i="1" s="1"/>
  <c r="B81" i="1" s="1"/>
  <c r="C82" i="1" a="1"/>
  <c r="C82" i="1" s="1"/>
  <c r="B82" i="1" s="1"/>
  <c r="C83" i="1" a="1"/>
  <c r="C83" i="1" s="1"/>
  <c r="B83" i="1" s="1"/>
  <c r="C84" i="1" a="1"/>
  <c r="C84" i="1" s="1"/>
  <c r="B84" i="1" s="1"/>
  <c r="C85" i="1" a="1"/>
  <c r="C85" i="1" s="1"/>
  <c r="B85" i="1" s="1"/>
  <c r="C86" i="1" a="1"/>
  <c r="C86" i="1" s="1"/>
  <c r="B86" i="1" s="1"/>
  <c r="C87" i="1" a="1"/>
  <c r="C87" i="1" s="1"/>
  <c r="B87" i="1" s="1"/>
  <c r="C88" i="1" a="1"/>
  <c r="C88" i="1" s="1"/>
  <c r="C89" i="1" a="1"/>
  <c r="C89" i="1" s="1"/>
  <c r="C90" i="1" a="1"/>
  <c r="C90" i="1" s="1"/>
  <c r="B90" i="1" s="1"/>
  <c r="C91" i="1" a="1"/>
  <c r="C91" i="1" s="1"/>
  <c r="B91" i="1" s="1"/>
  <c r="C92" i="1" a="1"/>
  <c r="C92" i="1" s="1"/>
  <c r="B92" i="1" s="1"/>
  <c r="C93" i="1" a="1"/>
  <c r="C93" i="1" s="1"/>
  <c r="B93" i="1" s="1"/>
  <c r="C94" i="1" a="1"/>
  <c r="C94" i="1" s="1"/>
  <c r="B94" i="1" s="1"/>
  <c r="C95" i="1" a="1"/>
  <c r="C95" i="1" s="1"/>
  <c r="B95" i="1" s="1"/>
  <c r="C96" i="1" a="1"/>
  <c r="C96" i="1" s="1"/>
  <c r="C97" i="1" a="1"/>
  <c r="C97" i="1" s="1"/>
  <c r="B97" i="1" s="1"/>
  <c r="C98" i="1" a="1"/>
  <c r="C98" i="1" s="1"/>
  <c r="B98" i="1" s="1"/>
  <c r="C99" i="1" a="1"/>
  <c r="C99" i="1" s="1"/>
  <c r="B99" i="1" s="1"/>
  <c r="C100" i="1" a="1"/>
  <c r="C100" i="1" s="1"/>
  <c r="B100" i="1" s="1"/>
  <c r="C101" i="1" a="1"/>
  <c r="C101" i="1" s="1"/>
  <c r="B101" i="1" s="1"/>
  <c r="C102" i="1" a="1"/>
  <c r="C102" i="1" s="1"/>
  <c r="B102" i="1" s="1"/>
  <c r="C103" i="1" a="1"/>
  <c r="C103" i="1" s="1"/>
  <c r="B103" i="1" s="1"/>
  <c r="C104" i="1" a="1"/>
  <c r="C104" i="1" s="1"/>
  <c r="C105" i="1" a="1"/>
  <c r="C105" i="1" s="1"/>
  <c r="B105" i="1" s="1"/>
  <c r="C106" i="1" a="1"/>
  <c r="C106" i="1" s="1"/>
  <c r="B106" i="1" s="1"/>
  <c r="C107" i="1" a="1"/>
  <c r="C107" i="1" s="1"/>
  <c r="B107" i="1" s="1"/>
  <c r="C108" i="1" a="1"/>
  <c r="C108" i="1" s="1"/>
  <c r="B108" i="1" s="1"/>
  <c r="C109" i="1" a="1"/>
  <c r="C109" i="1" s="1"/>
  <c r="B109" i="1" s="1"/>
  <c r="C110" i="1" a="1"/>
  <c r="C110" i="1" s="1"/>
  <c r="B110" i="1" s="1"/>
  <c r="C111" i="1" a="1"/>
  <c r="C111" i="1" s="1"/>
  <c r="B111" i="1" s="1"/>
  <c r="C112" i="1" a="1"/>
  <c r="C112" i="1" s="1"/>
  <c r="C113" i="1" a="1"/>
  <c r="C113" i="1" s="1"/>
  <c r="B113" i="1" s="1"/>
  <c r="C114" i="1" a="1"/>
  <c r="C114" i="1" s="1"/>
  <c r="B114" i="1" s="1"/>
  <c r="C115" i="1" a="1"/>
  <c r="C115" i="1" s="1"/>
  <c r="B115" i="1" s="1"/>
  <c r="C116" i="1" a="1"/>
  <c r="C116" i="1" s="1"/>
  <c r="B116" i="1" s="1"/>
  <c r="C117" i="1" a="1"/>
  <c r="C117" i="1" s="1"/>
  <c r="B117" i="1" s="1"/>
  <c r="C118" i="1" a="1"/>
  <c r="C118" i="1" s="1"/>
  <c r="B118" i="1" s="1"/>
  <c r="C119" i="1" a="1"/>
  <c r="C119" i="1" s="1"/>
  <c r="B119" i="1" s="1"/>
  <c r="C120" i="1" a="1"/>
  <c r="C120" i="1" s="1"/>
  <c r="B120" i="1" s="1"/>
  <c r="C121" i="1" a="1"/>
  <c r="C121" i="1" s="1"/>
  <c r="B121" i="1" s="1"/>
  <c r="C122" i="1" a="1"/>
  <c r="C122" i="1" s="1"/>
  <c r="B122" i="1" s="1"/>
  <c r="C123" i="1" a="1"/>
  <c r="C123" i="1" s="1"/>
  <c r="B123" i="1" s="1"/>
  <c r="C124" i="1" a="1"/>
  <c r="C124" i="1" s="1"/>
  <c r="B124" i="1" s="1"/>
  <c r="C125" i="1" a="1"/>
  <c r="C125" i="1" s="1"/>
  <c r="C126" i="1" a="1"/>
  <c r="C126" i="1" s="1"/>
  <c r="B126" i="1" s="1"/>
  <c r="C127" i="1" a="1"/>
  <c r="C127" i="1" s="1"/>
  <c r="B127" i="1" s="1"/>
  <c r="C128" i="1" a="1"/>
  <c r="C128" i="1" s="1"/>
  <c r="B128" i="1" s="1"/>
  <c r="C129" i="1" a="1"/>
  <c r="C129" i="1" s="1"/>
  <c r="B129" i="1" s="1"/>
  <c r="C130" i="1" a="1"/>
  <c r="C130" i="1" s="1"/>
  <c r="B130" i="1" s="1"/>
  <c r="C131" i="1" a="1"/>
  <c r="C131" i="1" s="1"/>
  <c r="B131" i="1" s="1"/>
  <c r="C132" i="1" a="1"/>
  <c r="C132" i="1" s="1"/>
  <c r="B132" i="1" s="1"/>
  <c r="C133" i="1" a="1"/>
  <c r="C133" i="1" s="1"/>
  <c r="B133" i="1" s="1"/>
  <c r="C134" i="1" a="1"/>
  <c r="C134" i="1" s="1"/>
  <c r="B134" i="1" s="1"/>
  <c r="C135" i="1" a="1"/>
  <c r="C135" i="1" s="1"/>
  <c r="B135" i="1" s="1"/>
  <c r="C136" i="1" a="1"/>
  <c r="C136" i="1" s="1"/>
  <c r="B136" i="1" s="1"/>
  <c r="C243" i="1" a="1"/>
  <c r="C243" i="1" s="1"/>
  <c r="B243" i="1" s="1"/>
  <c r="C244" i="1" a="1"/>
  <c r="C244" i="1" s="1"/>
  <c r="B244" i="1" s="1"/>
  <c r="C245" i="1" a="1"/>
  <c r="C245" i="1" s="1"/>
  <c r="B245" i="1" s="1"/>
  <c r="C246" i="1" a="1"/>
  <c r="C246" i="1" s="1"/>
  <c r="B246" i="1" s="1"/>
  <c r="F2" i="2"/>
  <c r="A231" i="1"/>
  <c r="AP4" i="2"/>
  <c r="AP5" i="2"/>
  <c r="AP6" i="2"/>
  <c r="AP7" i="2"/>
  <c r="AP8" i="2"/>
  <c r="AP9" i="2"/>
  <c r="AP10" i="2"/>
  <c r="AP11" i="2"/>
  <c r="AP12" i="2"/>
  <c r="AP13" i="2"/>
  <c r="AP14" i="2"/>
  <c r="AP15" i="2"/>
  <c r="AP16" i="2"/>
  <c r="AP17" i="2"/>
  <c r="AP18" i="2"/>
  <c r="AP19" i="2"/>
  <c r="AP20" i="2"/>
  <c r="AP21" i="2"/>
  <c r="AP22" i="2"/>
  <c r="AP23" i="2"/>
  <c r="AP24" i="2"/>
  <c r="AP25" i="2"/>
  <c r="AP26" i="2"/>
  <c r="AP27" i="2"/>
  <c r="AP28" i="2"/>
  <c r="AP29" i="2"/>
  <c r="AP30" i="2"/>
  <c r="AP31" i="2"/>
  <c r="AP32" i="2"/>
  <c r="AP33" i="2"/>
  <c r="AP34" i="2"/>
  <c r="AP35" i="2"/>
  <c r="AP36" i="2"/>
  <c r="AP37" i="2"/>
  <c r="AP38" i="2"/>
  <c r="AP39" i="2"/>
  <c r="AP40" i="2"/>
  <c r="AP41" i="2"/>
  <c r="AP42" i="2"/>
  <c r="AP43" i="2"/>
  <c r="AP44" i="2"/>
  <c r="AP45" i="2"/>
  <c r="AP46" i="2"/>
  <c r="AP47" i="2"/>
  <c r="AP48" i="2"/>
  <c r="AP49" i="2"/>
  <c r="AP50" i="2"/>
  <c r="AP51" i="2"/>
  <c r="AP52" i="2"/>
  <c r="AP53" i="2"/>
  <c r="AP54" i="2"/>
  <c r="AP55" i="2"/>
  <c r="AP56" i="2"/>
  <c r="AP57" i="2"/>
  <c r="AP58" i="2"/>
  <c r="AP59" i="2"/>
  <c r="AP60" i="2"/>
  <c r="AP61" i="2"/>
  <c r="AP62" i="2"/>
  <c r="AP63" i="2"/>
  <c r="AP64" i="2"/>
  <c r="AP65" i="2"/>
  <c r="AP66" i="2"/>
  <c r="AP67" i="2"/>
  <c r="AP68" i="2"/>
  <c r="AP69" i="2"/>
  <c r="AP70" i="2"/>
  <c r="AP71" i="2"/>
  <c r="AP72" i="2"/>
  <c r="AP73" i="2"/>
  <c r="AP74" i="2"/>
  <c r="AP75" i="2"/>
  <c r="AP76" i="2"/>
  <c r="AP77" i="2"/>
  <c r="AP78" i="2"/>
  <c r="AP79" i="2"/>
  <c r="AP80" i="2"/>
  <c r="AP81" i="2"/>
  <c r="AP82" i="2"/>
  <c r="AP83" i="2"/>
  <c r="AP84" i="2"/>
  <c r="AP85" i="2"/>
  <c r="AP86" i="2"/>
  <c r="AP87" i="2"/>
  <c r="AP88" i="2"/>
  <c r="AP89" i="2"/>
  <c r="AP90" i="2"/>
  <c r="AP91" i="2"/>
  <c r="AP92" i="2"/>
  <c r="AP93" i="2"/>
  <c r="AP94" i="2"/>
  <c r="AP95" i="2"/>
  <c r="AP96" i="2"/>
  <c r="AP97" i="2"/>
  <c r="AP98" i="2"/>
  <c r="AP99" i="2"/>
  <c r="AP100" i="2"/>
  <c r="AP101" i="2"/>
  <c r="AP102" i="2"/>
  <c r="AP103" i="2"/>
  <c r="AP104" i="2"/>
  <c r="AP105" i="2"/>
  <c r="AP106" i="2"/>
  <c r="AP107" i="2"/>
  <c r="AP108" i="2"/>
  <c r="AP109" i="2"/>
  <c r="AP110" i="2"/>
  <c r="AP111" i="2"/>
  <c r="AP112" i="2"/>
  <c r="AP113" i="2"/>
  <c r="AP114" i="2"/>
  <c r="AP115" i="2"/>
  <c r="AP116" i="2"/>
  <c r="AP117" i="2"/>
  <c r="AP118" i="2"/>
  <c r="AP119" i="2"/>
  <c r="AP120" i="2"/>
  <c r="AP121" i="2"/>
  <c r="AP122" i="2"/>
  <c r="AP123" i="2"/>
  <c r="AP124" i="2"/>
  <c r="AP125" i="2"/>
  <c r="AP126" i="2"/>
  <c r="AP127" i="2"/>
  <c r="AP128"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101" i="2"/>
  <c r="AN102" i="2"/>
  <c r="AN103" i="2"/>
  <c r="AN104" i="2"/>
  <c r="AN105" i="2"/>
  <c r="AN106" i="2"/>
  <c r="AN107" i="2"/>
  <c r="AN108" i="2"/>
  <c r="AN109" i="2"/>
  <c r="AN110" i="2"/>
  <c r="AN111" i="2"/>
  <c r="AN112" i="2"/>
  <c r="AN113" i="2"/>
  <c r="AN114" i="2"/>
  <c r="AN115" i="2"/>
  <c r="AN116" i="2"/>
  <c r="AN117" i="2"/>
  <c r="AN118" i="2"/>
  <c r="AN119" i="2"/>
  <c r="AN120" i="2"/>
  <c r="AN121" i="2"/>
  <c r="AN122" i="2"/>
  <c r="AN123" i="2"/>
  <c r="AN124" i="2"/>
  <c r="AN125" i="2"/>
  <c r="AN126" i="2"/>
  <c r="AN127" i="2"/>
  <c r="AN128" i="2"/>
  <c r="AN129" i="2"/>
  <c r="AN130" i="2"/>
  <c r="D198" i="3" s="1"/>
  <c r="AN131" i="2"/>
  <c r="D199" i="3" s="1"/>
  <c r="AN132" i="2"/>
  <c r="AN133" i="2"/>
  <c r="AN134" i="2"/>
  <c r="AN135" i="2"/>
  <c r="AN136" i="2"/>
  <c r="AN137" i="2"/>
  <c r="AN138" i="2"/>
  <c r="AN139" i="2"/>
  <c r="AN140" i="2"/>
  <c r="AN141" i="2"/>
  <c r="AN142" i="2"/>
  <c r="AN143" i="2"/>
  <c r="AN144" i="2"/>
  <c r="AN145" i="2"/>
  <c r="AN146" i="2"/>
  <c r="AN147" i="2"/>
  <c r="AN148" i="2"/>
  <c r="AN149" i="2"/>
  <c r="AN150" i="2"/>
  <c r="AN151" i="2"/>
  <c r="AN152" i="2"/>
  <c r="AN153" i="2"/>
  <c r="AN154" i="2"/>
  <c r="AN155" i="2"/>
  <c r="AN156" i="2"/>
  <c r="AN157" i="2"/>
  <c r="AN158" i="2"/>
  <c r="AN159" i="2"/>
  <c r="AN160" i="2"/>
  <c r="AN161" i="2"/>
  <c r="AN162" i="2"/>
  <c r="AN163" i="2"/>
  <c r="AN164" i="2"/>
  <c r="AN165" i="2"/>
  <c r="AN166" i="2"/>
  <c r="AN167" i="2"/>
  <c r="AN168" i="2"/>
  <c r="AN169" i="2"/>
  <c r="AN170" i="2"/>
  <c r="AN171" i="2"/>
  <c r="AN172" i="2"/>
  <c r="AN173" i="2"/>
  <c r="AN174" i="2"/>
  <c r="AN175" i="2"/>
  <c r="AN176" i="2"/>
  <c r="AN177" i="2"/>
  <c r="AN178" i="2"/>
  <c r="AN179" i="2"/>
  <c r="AN180" i="2"/>
  <c r="AN181" i="2"/>
  <c r="AN182" i="2"/>
  <c r="AN183" i="2"/>
  <c r="AN184" i="2"/>
  <c r="AN185" i="2"/>
  <c r="AN186" i="2"/>
  <c r="AN187" i="2"/>
  <c r="AN188" i="2"/>
  <c r="AN189" i="2"/>
  <c r="AN190" i="2"/>
  <c r="AN191" i="2"/>
  <c r="AN192" i="2"/>
  <c r="AN193" i="2"/>
  <c r="AN194" i="2"/>
  <c r="AN195" i="2"/>
  <c r="AN196" i="2"/>
  <c r="AN197" i="2"/>
  <c r="AN198" i="2"/>
  <c r="AN199" i="2"/>
  <c r="AN200" i="2"/>
  <c r="AN201" i="2"/>
  <c r="AN202" i="2"/>
  <c r="AN203" i="2"/>
  <c r="AN204" i="2"/>
  <c r="AN205" i="2"/>
  <c r="AN206" i="2"/>
  <c r="AN207" i="2"/>
  <c r="AN208" i="2"/>
  <c r="AN209" i="2"/>
  <c r="AN210" i="2"/>
  <c r="AN211" i="2"/>
  <c r="AN212" i="2"/>
  <c r="AN213" i="2"/>
  <c r="AN214" i="2"/>
  <c r="AN215" i="2"/>
  <c r="AN216" i="2"/>
  <c r="AN217" i="2"/>
  <c r="AN218" i="2"/>
  <c r="AN219" i="2"/>
  <c r="AN220" i="2"/>
  <c r="AN221" i="2"/>
  <c r="AN222" i="2"/>
  <c r="AN223" i="2"/>
  <c r="AN224" i="2"/>
  <c r="AN225" i="2"/>
  <c r="AN226" i="2"/>
  <c r="AN227" i="2"/>
  <c r="AN228" i="2"/>
  <c r="AN229" i="2"/>
  <c r="AN230" i="2"/>
  <c r="AN231" i="2"/>
  <c r="AN232" i="2"/>
  <c r="AN233" i="2"/>
  <c r="AN234" i="2"/>
  <c r="AN235" i="2"/>
  <c r="AN236" i="2"/>
  <c r="AN237" i="2"/>
  <c r="AN238" i="2"/>
  <c r="AN239" i="2"/>
  <c r="AN240" i="2"/>
  <c r="AL4" i="2"/>
  <c r="AL5" i="2"/>
  <c r="C1" i="337" s="1"/>
  <c r="AL6" i="2"/>
  <c r="AL7" i="2"/>
  <c r="D1" i="340" s="1"/>
  <c r="AL8" i="2"/>
  <c r="D1" i="336" s="1"/>
  <c r="AL9" i="2"/>
  <c r="AL10" i="2"/>
  <c r="AL11" i="2"/>
  <c r="L1" i="345" s="1"/>
  <c r="AL12" i="2"/>
  <c r="AL13" i="2"/>
  <c r="G188" i="4" s="1"/>
  <c r="B188" i="4" s="1" a="1"/>
  <c r="B188" i="4" s="1"/>
  <c r="AL14" i="2"/>
  <c r="L1" i="347" s="1"/>
  <c r="AL15" i="2"/>
  <c r="AL16" i="2"/>
  <c r="AL17" i="2"/>
  <c r="AL18" i="2"/>
  <c r="AL19" i="2"/>
  <c r="AL20" i="2"/>
  <c r="AL21" i="2"/>
  <c r="L1" i="352" s="1"/>
  <c r="AL22" i="2"/>
  <c r="L1" i="353" s="1"/>
  <c r="AL23" i="2"/>
  <c r="L1" i="354" s="1"/>
  <c r="AL24" i="2"/>
  <c r="L1" i="355" s="1"/>
  <c r="AL25" i="2"/>
  <c r="L1" i="357" s="1"/>
  <c r="AL26" i="2"/>
  <c r="L1" i="358" s="1"/>
  <c r="AL27" i="2"/>
  <c r="AL28" i="2"/>
  <c r="L1" i="359" s="1"/>
  <c r="AL29" i="2"/>
  <c r="L1" i="361" s="1"/>
  <c r="AL30" i="2"/>
  <c r="L1" i="362" s="1"/>
  <c r="AL31" i="2"/>
  <c r="L1" i="363" s="1"/>
  <c r="AL32" i="2"/>
  <c r="L1" i="364" s="1"/>
  <c r="AL33" i="2"/>
  <c r="L1" i="365" s="1"/>
  <c r="AL34" i="2"/>
  <c r="L1" i="366" s="1"/>
  <c r="AL35" i="2"/>
  <c r="L1" i="367" s="1"/>
  <c r="AL36" i="2"/>
  <c r="AL37" i="2"/>
  <c r="L1" i="368" s="1"/>
  <c r="AL38" i="2"/>
  <c r="L1" i="369" s="1"/>
  <c r="AL39" i="2"/>
  <c r="L1" i="370" s="1"/>
  <c r="AL40" i="2"/>
  <c r="L1" i="371" s="1"/>
  <c r="AL41" i="2"/>
  <c r="L1" i="372" s="1"/>
  <c r="AL42" i="2"/>
  <c r="L1" i="373" s="1"/>
  <c r="AL43" i="2"/>
  <c r="L1" i="374" s="1"/>
  <c r="AL44" i="2"/>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G65" i="4" s="1"/>
  <c r="B65" i="4" s="1" a="1"/>
  <c r="B65" i="4" s="1"/>
  <c r="AL73" i="2"/>
  <c r="AL74" i="2"/>
  <c r="AL75" i="2"/>
  <c r="G221" i="4" s="1"/>
  <c r="B221" i="4" s="1" a="1"/>
  <c r="B221" i="4" s="1"/>
  <c r="AL76" i="2"/>
  <c r="AL77" i="2"/>
  <c r="AL78" i="2"/>
  <c r="G222" i="4" s="1"/>
  <c r="B222" i="4" s="1" a="1"/>
  <c r="B222" i="4" s="1"/>
  <c r="AL79" i="2"/>
  <c r="AL80" i="2"/>
  <c r="AL81" i="2"/>
  <c r="AL82" i="2"/>
  <c r="AL83" i="2"/>
  <c r="AL84" i="2"/>
  <c r="AL85" i="2"/>
  <c r="L1" i="360" s="1"/>
  <c r="AL86" i="2"/>
  <c r="AD1" i="343" s="1"/>
  <c r="AL87" i="2"/>
  <c r="AL88" i="2"/>
  <c r="AL89" i="2"/>
  <c r="AL90" i="2"/>
  <c r="G81" i="4" s="1"/>
  <c r="B81" i="4" s="1" a="1"/>
  <c r="B81" i="4" s="1"/>
  <c r="AL91" i="2"/>
  <c r="AL92" i="2"/>
  <c r="AL93" i="2"/>
  <c r="AL94" i="2"/>
  <c r="AL95" i="2"/>
  <c r="AL96" i="2"/>
  <c r="AL97" i="2"/>
  <c r="AL98" i="2"/>
  <c r="AL99" i="2"/>
  <c r="AL100" i="2"/>
  <c r="AL101" i="2"/>
  <c r="AL102" i="2"/>
  <c r="G223" i="4" s="1"/>
  <c r="B223" i="4" s="1" a="1"/>
  <c r="B223" i="4" s="1"/>
  <c r="AL103" i="2"/>
  <c r="AL104" i="2"/>
  <c r="AL105" i="2"/>
  <c r="AL106" i="2"/>
  <c r="AL107" i="2"/>
  <c r="AL108" i="2"/>
  <c r="AL109" i="2"/>
  <c r="G224" i="4" s="1"/>
  <c r="B224" i="4" s="1" a="1"/>
  <c r="B224" i="4" s="1"/>
  <c r="AL110" i="2"/>
  <c r="AL111" i="2"/>
  <c r="AL112" i="2"/>
  <c r="AL113" i="2"/>
  <c r="AL114" i="2"/>
  <c r="AL115" i="2"/>
  <c r="AL116" i="2"/>
  <c r="AL117" i="2"/>
  <c r="G225" i="4" s="1"/>
  <c r="B225" i="4" s="1" a="1"/>
  <c r="B225" i="4" s="1"/>
  <c r="AL118" i="2"/>
  <c r="AL119" i="2"/>
  <c r="AL120" i="2"/>
  <c r="AL121" i="2"/>
  <c r="AL122" i="2"/>
  <c r="AL123" i="2"/>
  <c r="AL124" i="2"/>
  <c r="AL125" i="2"/>
  <c r="AL126" i="2"/>
  <c r="AL127" i="2"/>
  <c r="AL128" i="2"/>
  <c r="AL129" i="2"/>
  <c r="AL130" i="2"/>
  <c r="G198" i="4" s="1"/>
  <c r="B198" i="4" s="1" a="1"/>
  <c r="B198" i="4" s="1"/>
  <c r="AL131" i="2"/>
  <c r="AL132" i="2"/>
  <c r="AL133" i="2"/>
  <c r="AL134" i="2"/>
  <c r="AL135" i="2"/>
  <c r="AL136" i="2"/>
  <c r="AL137" i="2"/>
  <c r="AL138" i="2"/>
  <c r="AL139" i="2"/>
  <c r="AL140" i="2"/>
  <c r="AL141" i="2"/>
  <c r="AL142" i="2"/>
  <c r="AL143" i="2"/>
  <c r="AL144" i="2"/>
  <c r="AL145" i="2"/>
  <c r="AL146" i="2"/>
  <c r="AL147" i="2"/>
  <c r="AL148" i="2"/>
  <c r="G226" i="4" s="1"/>
  <c r="B226" i="4" s="1" a="1"/>
  <c r="B226" i="4" s="1"/>
  <c r="AL149" i="2"/>
  <c r="AL150" i="2"/>
  <c r="AL151" i="2"/>
  <c r="G227" i="4" s="1"/>
  <c r="B227" i="4" s="1" a="1"/>
  <c r="B227" i="4" s="1"/>
  <c r="AL152" i="2"/>
  <c r="G228" i="4" s="1"/>
  <c r="B228" i="4" s="1" a="1"/>
  <c r="B228" i="4" s="1"/>
  <c r="AL153" i="2"/>
  <c r="AL154" i="2"/>
  <c r="G132" i="4" s="1"/>
  <c r="B132" i="4" s="1" a="1"/>
  <c r="B132" i="4" s="1"/>
  <c r="AL155" i="2"/>
  <c r="AL156" i="2"/>
  <c r="AL157" i="2"/>
  <c r="AL158" i="2"/>
  <c r="AL159" i="2"/>
  <c r="G229" i="4" s="1"/>
  <c r="B229" i="4" s="1" a="1"/>
  <c r="B229" i="4" s="1"/>
  <c r="AL160" i="2"/>
  <c r="AL161" i="2"/>
  <c r="AL162" i="2"/>
  <c r="G199" i="4" s="1"/>
  <c r="B199" i="4" s="1" a="1"/>
  <c r="B199" i="4" s="1"/>
  <c r="AL163" i="2"/>
  <c r="AL164" i="2"/>
  <c r="AL165" i="2"/>
  <c r="AL166" i="2"/>
  <c r="AL167" i="2"/>
  <c r="AL168" i="2"/>
  <c r="AL169" i="2"/>
  <c r="AL170" i="2"/>
  <c r="AL171" i="2"/>
  <c r="AL172" i="2"/>
  <c r="G203" i="4" s="1"/>
  <c r="B203" i="4" s="1" a="1"/>
  <c r="B203" i="4" s="1"/>
  <c r="AL173" i="2"/>
  <c r="AL174" i="2"/>
  <c r="AL175" i="2"/>
  <c r="AL176" i="2"/>
  <c r="AL177" i="2"/>
  <c r="AL178" i="2"/>
  <c r="AL179" i="2"/>
  <c r="AL180" i="2"/>
  <c r="G150" i="4" s="1"/>
  <c r="B150" i="4" s="1" a="1"/>
  <c r="B150" i="4" s="1"/>
  <c r="AL181" i="2"/>
  <c r="G151" i="4" s="1"/>
  <c r="B151" i="4" s="1" a="1"/>
  <c r="B151" i="4" s="1"/>
  <c r="AL182" i="2"/>
  <c r="G152" i="4" s="1"/>
  <c r="B152" i="4" s="1" a="1"/>
  <c r="B152" i="4" s="1"/>
  <c r="AL183" i="2"/>
  <c r="G206" i="4" s="1"/>
  <c r="B206" i="4" s="1" a="1"/>
  <c r="B206" i="4" s="1"/>
  <c r="AL184" i="2"/>
  <c r="G207" i="4" s="1"/>
  <c r="B207" i="4" s="1" a="1"/>
  <c r="B207" i="4" s="1"/>
  <c r="AL185" i="2"/>
  <c r="G208" i="4" s="1"/>
  <c r="B208" i="4" s="1" a="1"/>
  <c r="B208" i="4" s="1"/>
  <c r="AL186" i="2"/>
  <c r="G209" i="4" s="1"/>
  <c r="B209" i="4" s="1" a="1"/>
  <c r="B209" i="4" s="1"/>
  <c r="AL187" i="2"/>
  <c r="G210" i="4" s="1"/>
  <c r="B210" i="4" s="1" a="1"/>
  <c r="B210" i="4" s="1"/>
  <c r="AL188" i="2"/>
  <c r="G153" i="4" s="1"/>
  <c r="B153" i="4" s="1" a="1"/>
  <c r="B153" i="4" s="1"/>
  <c r="AL189" i="2"/>
  <c r="G211" i="4" s="1"/>
  <c r="B211" i="4" s="1" a="1"/>
  <c r="B211" i="4" s="1"/>
  <c r="AL190" i="2"/>
  <c r="G212" i="4" s="1"/>
  <c r="B212" i="4" s="1" a="1"/>
  <c r="B212" i="4" s="1"/>
  <c r="AL191" i="2"/>
  <c r="G213" i="4" s="1"/>
  <c r="B213" i="4" s="1" a="1"/>
  <c r="B213" i="4" s="1"/>
  <c r="AL192" i="2"/>
  <c r="G214" i="4" s="1"/>
  <c r="B214" i="4" s="1" a="1"/>
  <c r="B214" i="4" s="1"/>
  <c r="AL193" i="2"/>
  <c r="G215" i="4" s="1"/>
  <c r="B215" i="4" s="1" a="1"/>
  <c r="B215" i="4" s="1"/>
  <c r="AL194" i="2"/>
  <c r="G216" i="4" s="1"/>
  <c r="B216" i="4" s="1" a="1"/>
  <c r="B216" i="4" s="1"/>
  <c r="AL195" i="2"/>
  <c r="G154" i="4" s="1"/>
  <c r="B154" i="4" s="1" a="1"/>
  <c r="B154" i="4" s="1"/>
  <c r="AL196" i="2"/>
  <c r="G155" i="4" s="1"/>
  <c r="B155" i="4" s="1" a="1"/>
  <c r="B155" i="4" s="1"/>
  <c r="AL197" i="2"/>
  <c r="G156" i="4" s="1"/>
  <c r="B156" i="4" s="1" a="1"/>
  <c r="B156" i="4" s="1"/>
  <c r="AL198" i="2"/>
  <c r="AL199" i="2"/>
  <c r="G157" i="4" s="1"/>
  <c r="B157" i="4" s="1" a="1"/>
  <c r="B157" i="4" s="1"/>
  <c r="AL200" i="2"/>
  <c r="AL201" i="2"/>
  <c r="G158" i="4" s="1"/>
  <c r="B158" i="4" s="1" a="1"/>
  <c r="B158" i="4" s="1"/>
  <c r="AL202" i="2"/>
  <c r="G159" i="4" s="1"/>
  <c r="B159" i="4" s="1" a="1"/>
  <c r="B159" i="4" s="1"/>
  <c r="AL203" i="2"/>
  <c r="G160" i="4" s="1"/>
  <c r="B160" i="4" s="1" a="1"/>
  <c r="B160" i="4" s="1"/>
  <c r="AL204" i="2"/>
  <c r="G161" i="4" s="1"/>
  <c r="B161" i="4" s="1" a="1"/>
  <c r="B161" i="4" s="1"/>
  <c r="AL205" i="2"/>
  <c r="G162" i="4" s="1"/>
  <c r="B162" i="4" s="1" a="1"/>
  <c r="B162" i="4" s="1"/>
  <c r="AL206" i="2"/>
  <c r="AL207" i="2"/>
  <c r="G163" i="4" s="1"/>
  <c r="B163" i="4" s="1" a="1"/>
  <c r="B163" i="4" s="1"/>
  <c r="AL208" i="2"/>
  <c r="G164" i="4" s="1"/>
  <c r="B164" i="4" s="1" a="1"/>
  <c r="B164" i="4" s="1"/>
  <c r="AL209" i="2"/>
  <c r="G165" i="4" s="1"/>
  <c r="B165" i="4" s="1" a="1"/>
  <c r="B165" i="4" s="1"/>
  <c r="AL210" i="2"/>
  <c r="AL211" i="2"/>
  <c r="G166" i="4" s="1"/>
  <c r="B166" i="4" s="1" a="1"/>
  <c r="B166" i="4" s="1"/>
  <c r="AL212" i="2"/>
  <c r="G217" i="4" s="1"/>
  <c r="B217" i="4" s="1" a="1"/>
  <c r="B217" i="4" s="1"/>
  <c r="AL213" i="2"/>
  <c r="G167" i="4" s="1"/>
  <c r="B167" i="4" s="1" a="1"/>
  <c r="B167" i="4" s="1"/>
  <c r="AL214" i="2"/>
  <c r="G168" i="4" s="1"/>
  <c r="B168" i="4" s="1" a="1"/>
  <c r="B168" i="4" s="1"/>
  <c r="AL215" i="2"/>
  <c r="AL216" i="2"/>
  <c r="G169" i="4" s="1"/>
  <c r="B169" i="4" s="1" a="1"/>
  <c r="B169" i="4" s="1"/>
  <c r="AL217" i="2"/>
  <c r="G170" i="4" s="1"/>
  <c r="B170" i="4" s="1" a="1"/>
  <c r="B170" i="4" s="1"/>
  <c r="AL218" i="2"/>
  <c r="G171" i="4" s="1"/>
  <c r="B171" i="4" s="1" a="1"/>
  <c r="B171" i="4" s="1"/>
  <c r="AL219" i="2"/>
  <c r="G172" i="4" s="1"/>
  <c r="B172" i="4" s="1" a="1"/>
  <c r="B172" i="4" s="1"/>
  <c r="AL220" i="2"/>
  <c r="G173" i="4" s="1"/>
  <c r="B173" i="4" s="1" a="1"/>
  <c r="B173" i="4" s="1"/>
  <c r="AL221" i="2"/>
  <c r="G174" i="4" s="1"/>
  <c r="B174" i="4" s="1" a="1"/>
  <c r="B174" i="4" s="1"/>
  <c r="AL222" i="2"/>
  <c r="G175" i="4" s="1"/>
  <c r="B175" i="4" s="1" a="1"/>
  <c r="B175" i="4" s="1"/>
  <c r="AL223" i="2"/>
  <c r="G176" i="4" s="1"/>
  <c r="B176" i="4" s="1" a="1"/>
  <c r="B176" i="4" s="1"/>
  <c r="AL224" i="2"/>
  <c r="G177" i="4" s="1"/>
  <c r="B177" i="4" s="1" a="1"/>
  <c r="B177" i="4" s="1"/>
  <c r="AL225" i="2"/>
  <c r="G178" i="4" s="1"/>
  <c r="B178" i="4" s="1" a="1"/>
  <c r="B178" i="4" s="1"/>
  <c r="AL226" i="2"/>
  <c r="G179" i="4" s="1"/>
  <c r="B179" i="4" s="1" a="1"/>
  <c r="B179" i="4" s="1"/>
  <c r="AL227" i="2"/>
  <c r="G180" i="4" s="1"/>
  <c r="B180" i="4" s="1" a="1"/>
  <c r="B180" i="4" s="1"/>
  <c r="AL228" i="2"/>
  <c r="G181" i="4" s="1"/>
  <c r="B181" i="4" s="1" a="1"/>
  <c r="B181" i="4" s="1"/>
  <c r="AL229" i="2"/>
  <c r="G182" i="4" s="1"/>
  <c r="B182" i="4" s="1" a="1"/>
  <c r="B182" i="4" s="1"/>
  <c r="AL230" i="2"/>
  <c r="G183" i="4" s="1"/>
  <c r="B183" i="4" s="1" a="1"/>
  <c r="B183" i="4" s="1"/>
  <c r="AL231" i="2"/>
  <c r="G184" i="4" s="1"/>
  <c r="B184" i="4" s="1" a="1"/>
  <c r="B184" i="4" s="1"/>
  <c r="AL232" i="2"/>
  <c r="G185" i="4" s="1"/>
  <c r="B185" i="4" s="1" a="1"/>
  <c r="B185" i="4" s="1"/>
  <c r="AL233" i="2"/>
  <c r="G186" i="4" s="1"/>
  <c r="B186" i="4" s="1" a="1"/>
  <c r="B186" i="4" s="1"/>
  <c r="AL234" i="2"/>
  <c r="G187" i="4" s="1"/>
  <c r="B187" i="4" s="1" a="1"/>
  <c r="B187" i="4" s="1"/>
  <c r="AL235" i="2"/>
  <c r="AL236" i="2"/>
  <c r="AL237" i="2"/>
  <c r="AL238" i="2"/>
  <c r="AL239" i="2"/>
  <c r="AL240" i="2"/>
  <c r="AI240" i="2"/>
  <c r="AF240" i="2" s="1" a="1"/>
  <c r="AF240" i="2" s="1"/>
  <c r="AI239" i="2"/>
  <c r="AF239" i="2" s="1" a="1"/>
  <c r="AF239" i="2" s="1"/>
  <c r="AI238" i="2"/>
  <c r="AF238" i="2" s="1" a="1"/>
  <c r="AF238" i="2" s="1"/>
  <c r="AI237" i="2"/>
  <c r="AF237" i="2" s="1" a="1"/>
  <c r="AF237" i="2" s="1"/>
  <c r="AI236" i="2"/>
  <c r="AF236" i="2" s="1" a="1"/>
  <c r="AF236" i="2" s="1"/>
  <c r="AI235" i="2"/>
  <c r="AF235" i="2" s="1" a="1"/>
  <c r="AF235" i="2" s="1"/>
  <c r="AI234" i="2"/>
  <c r="AF234" i="2" s="1" a="1"/>
  <c r="AF234" i="2" s="1"/>
  <c r="AI233" i="2"/>
  <c r="AF233" i="2" s="1" a="1"/>
  <c r="AF233" i="2" s="1"/>
  <c r="AI232" i="2"/>
  <c r="AF232" i="2" s="1" a="1"/>
  <c r="AF232" i="2" s="1"/>
  <c r="AI231" i="2"/>
  <c r="AF231" i="2" s="1" a="1"/>
  <c r="AF231" i="2" s="1"/>
  <c r="AI230" i="2"/>
  <c r="AF230" i="2" s="1" a="1"/>
  <c r="AF230" i="2" s="1"/>
  <c r="AI229" i="2"/>
  <c r="AF229" i="2" s="1" a="1"/>
  <c r="AF229" i="2" s="1"/>
  <c r="AI228" i="2"/>
  <c r="AF228" i="2" s="1" a="1"/>
  <c r="AF228" i="2" s="1"/>
  <c r="AI227" i="2"/>
  <c r="AF227" i="2" s="1" a="1"/>
  <c r="AF227" i="2" s="1"/>
  <c r="AI226" i="2"/>
  <c r="AF226" i="2" s="1" a="1"/>
  <c r="AF226" i="2" s="1"/>
  <c r="AI225" i="2"/>
  <c r="AF225" i="2" s="1" a="1"/>
  <c r="AF225" i="2" s="1"/>
  <c r="AI224" i="2"/>
  <c r="AF224" i="2" s="1" a="1"/>
  <c r="AF224" i="2" s="1"/>
  <c r="AI223" i="2"/>
  <c r="AF223" i="2" s="1" a="1"/>
  <c r="AF223" i="2" s="1"/>
  <c r="AI222" i="2"/>
  <c r="AF222" i="2" s="1" a="1"/>
  <c r="AF222" i="2" s="1"/>
  <c r="AI221" i="2"/>
  <c r="AF221" i="2" s="1" a="1"/>
  <c r="AF221" i="2" s="1"/>
  <c r="AI220" i="2"/>
  <c r="AF220" i="2" s="1" a="1"/>
  <c r="AF220" i="2" s="1"/>
  <c r="AI219" i="2"/>
  <c r="AF219" i="2" s="1" a="1"/>
  <c r="AF219" i="2" s="1"/>
  <c r="AI218" i="2"/>
  <c r="AF218" i="2" s="1" a="1"/>
  <c r="AF218" i="2" s="1"/>
  <c r="AI217" i="2"/>
  <c r="AF217" i="2" s="1" a="1"/>
  <c r="AF217" i="2" s="1"/>
  <c r="AI216" i="2"/>
  <c r="AF216" i="2" s="1" a="1"/>
  <c r="AF216" i="2" s="1"/>
  <c r="AI215" i="2"/>
  <c r="AF215" i="2" s="1" a="1"/>
  <c r="AF215" i="2" s="1"/>
  <c r="AI214" i="2"/>
  <c r="AF214" i="2" s="1" a="1"/>
  <c r="AF214" i="2" s="1"/>
  <c r="AI213" i="2"/>
  <c r="AF213" i="2" s="1" a="1"/>
  <c r="AF213" i="2" s="1"/>
  <c r="AI212" i="2"/>
  <c r="AF212" i="2" s="1" a="1"/>
  <c r="AF212" i="2" s="1"/>
  <c r="AI211" i="2"/>
  <c r="AF211" i="2" s="1" a="1"/>
  <c r="AF211" i="2" s="1"/>
  <c r="AI210" i="2"/>
  <c r="AF210" i="2" s="1" a="1"/>
  <c r="AF210" i="2" s="1"/>
  <c r="AI209" i="2"/>
  <c r="AF209" i="2" s="1" a="1"/>
  <c r="AF209" i="2" s="1"/>
  <c r="AI208" i="2"/>
  <c r="AF208" i="2" s="1" a="1"/>
  <c r="AF208" i="2" s="1"/>
  <c r="AI207" i="2"/>
  <c r="AF207" i="2" s="1" a="1"/>
  <c r="AF207" i="2" s="1"/>
  <c r="AI206" i="2"/>
  <c r="AF206" i="2" s="1" a="1"/>
  <c r="AF206" i="2" s="1"/>
  <c r="AI205" i="2"/>
  <c r="AF205" i="2" s="1" a="1"/>
  <c r="AF205" i="2" s="1"/>
  <c r="AI204" i="2"/>
  <c r="AF204" i="2" s="1" a="1"/>
  <c r="AF204" i="2" s="1"/>
  <c r="AI203" i="2"/>
  <c r="AF203" i="2" s="1" a="1"/>
  <c r="AF203" i="2" s="1"/>
  <c r="AI202" i="2"/>
  <c r="AF202" i="2" s="1" a="1"/>
  <c r="AF202" i="2" s="1"/>
  <c r="AI201" i="2"/>
  <c r="AF201" i="2" s="1" a="1"/>
  <c r="AF201" i="2" s="1"/>
  <c r="AI200" i="2"/>
  <c r="AF200" i="2" s="1" a="1"/>
  <c r="AF200" i="2" s="1"/>
  <c r="AI199" i="2"/>
  <c r="AF199" i="2" s="1" a="1"/>
  <c r="AF199" i="2" s="1"/>
  <c r="AI198" i="2"/>
  <c r="AF198" i="2" s="1" a="1"/>
  <c r="AF198" i="2" s="1"/>
  <c r="AI197" i="2"/>
  <c r="AF197" i="2" s="1" a="1"/>
  <c r="AF197" i="2" s="1"/>
  <c r="AI196" i="2"/>
  <c r="AF196" i="2" s="1" a="1"/>
  <c r="AF196" i="2" s="1"/>
  <c r="AI195" i="2"/>
  <c r="AF195" i="2" s="1" a="1"/>
  <c r="AF195" i="2" s="1"/>
  <c r="AI194" i="2"/>
  <c r="AF194" i="2" s="1" a="1"/>
  <c r="AF194" i="2" s="1"/>
  <c r="AI193" i="2"/>
  <c r="AF193" i="2" s="1" a="1"/>
  <c r="AF193" i="2" s="1"/>
  <c r="AI192" i="2"/>
  <c r="AF192" i="2" s="1" a="1"/>
  <c r="AF192" i="2" s="1"/>
  <c r="AI191" i="2"/>
  <c r="AF191" i="2" s="1" a="1"/>
  <c r="AF191" i="2" s="1"/>
  <c r="AI190" i="2"/>
  <c r="AF190" i="2" s="1" a="1"/>
  <c r="AF190" i="2" s="1"/>
  <c r="AI189" i="2"/>
  <c r="AF189" i="2" s="1" a="1"/>
  <c r="AF189" i="2" s="1"/>
  <c r="AI188" i="2"/>
  <c r="AF188" i="2" s="1" a="1"/>
  <c r="AF188" i="2" s="1"/>
  <c r="AI187" i="2"/>
  <c r="AF187" i="2" s="1" a="1"/>
  <c r="AF187" i="2" s="1"/>
  <c r="AI186" i="2"/>
  <c r="AF186" i="2" s="1" a="1"/>
  <c r="AF186" i="2" s="1"/>
  <c r="AI185" i="2"/>
  <c r="AF185" i="2" s="1" a="1"/>
  <c r="AF185" i="2" s="1"/>
  <c r="AI184" i="2"/>
  <c r="AF184" i="2" s="1" a="1"/>
  <c r="AF184" i="2" s="1"/>
  <c r="AI183" i="2"/>
  <c r="AF183" i="2" s="1" a="1"/>
  <c r="AF183" i="2" s="1"/>
  <c r="AI182" i="2"/>
  <c r="AF182" i="2" s="1" a="1"/>
  <c r="AF182" i="2" s="1"/>
  <c r="AI181" i="2"/>
  <c r="AF181" i="2" s="1" a="1"/>
  <c r="AF181" i="2" s="1"/>
  <c r="AI180" i="2"/>
  <c r="AF180" i="2" s="1" a="1"/>
  <c r="AF180" i="2" s="1"/>
  <c r="AI179" i="2"/>
  <c r="AF179" i="2" s="1" a="1"/>
  <c r="AF179" i="2" s="1"/>
  <c r="AI178" i="2"/>
  <c r="AF178" i="2" s="1" a="1"/>
  <c r="AF178" i="2" s="1"/>
  <c r="AI177" i="2"/>
  <c r="AF177" i="2" s="1" a="1"/>
  <c r="AF177" i="2" s="1"/>
  <c r="AI176" i="2"/>
  <c r="AF176" i="2" s="1" a="1"/>
  <c r="AF176" i="2" s="1"/>
  <c r="AI175" i="2"/>
  <c r="AF175" i="2" s="1" a="1"/>
  <c r="AF175" i="2" s="1"/>
  <c r="AI174" i="2"/>
  <c r="AF174" i="2" s="1" a="1"/>
  <c r="AF174" i="2" s="1"/>
  <c r="AI173" i="2"/>
  <c r="AF173" i="2" s="1" a="1"/>
  <c r="AF173" i="2" s="1"/>
  <c r="AI172" i="2"/>
  <c r="AF172" i="2" s="1" a="1"/>
  <c r="AF172" i="2" s="1"/>
  <c r="AI171" i="2"/>
  <c r="AF171" i="2" s="1" a="1"/>
  <c r="AF171" i="2" s="1"/>
  <c r="AI170" i="2"/>
  <c r="AF170" i="2" s="1" a="1"/>
  <c r="AF170" i="2" s="1"/>
  <c r="AI169" i="2"/>
  <c r="AF169" i="2" s="1" a="1"/>
  <c r="AF169" i="2" s="1"/>
  <c r="AI168" i="2"/>
  <c r="AF168" i="2" s="1" a="1"/>
  <c r="AF168" i="2" s="1"/>
  <c r="AI167" i="2"/>
  <c r="AF167" i="2" s="1" a="1"/>
  <c r="AF167" i="2" s="1"/>
  <c r="AI166" i="2"/>
  <c r="AF166" i="2" s="1" a="1"/>
  <c r="AF166" i="2" s="1"/>
  <c r="AI165" i="2"/>
  <c r="AF165" i="2" s="1" a="1"/>
  <c r="AF165" i="2" s="1"/>
  <c r="AI164" i="2"/>
  <c r="AF164" i="2" s="1" a="1"/>
  <c r="AF164" i="2" s="1"/>
  <c r="AI163" i="2"/>
  <c r="AF163" i="2" s="1" a="1"/>
  <c r="AF163" i="2" s="1"/>
  <c r="AI162" i="2"/>
  <c r="AF162" i="2" s="1" a="1"/>
  <c r="AF162" i="2" s="1"/>
  <c r="AI161" i="2"/>
  <c r="AF161" i="2" s="1" a="1"/>
  <c r="AF161" i="2" s="1"/>
  <c r="AI160" i="2"/>
  <c r="AF160" i="2" s="1" a="1"/>
  <c r="AF160" i="2" s="1"/>
  <c r="AI159" i="2"/>
  <c r="AF159" i="2" s="1" a="1"/>
  <c r="AF159" i="2" s="1"/>
  <c r="AI158" i="2"/>
  <c r="AF158" i="2" s="1" a="1"/>
  <c r="AF158" i="2" s="1"/>
  <c r="AI157" i="2"/>
  <c r="AF157" i="2" s="1" a="1"/>
  <c r="AF157" i="2" s="1"/>
  <c r="AI156" i="2"/>
  <c r="AF156" i="2" s="1" a="1"/>
  <c r="AF156" i="2" s="1"/>
  <c r="AI155" i="2"/>
  <c r="AF155" i="2" s="1" a="1"/>
  <c r="AF155" i="2" s="1"/>
  <c r="AI154" i="2"/>
  <c r="AF154" i="2" s="1" a="1"/>
  <c r="AF154" i="2" s="1"/>
  <c r="AI153" i="2"/>
  <c r="AF153" i="2" s="1" a="1"/>
  <c r="AF153" i="2" s="1"/>
  <c r="AI152" i="2"/>
  <c r="AF152" i="2" s="1" a="1"/>
  <c r="AF152" i="2" s="1"/>
  <c r="AI151" i="2"/>
  <c r="AF151" i="2" s="1" a="1"/>
  <c r="AF151" i="2" s="1"/>
  <c r="AI150" i="2"/>
  <c r="AF150" i="2" s="1" a="1"/>
  <c r="AF150" i="2" s="1"/>
  <c r="AI149" i="2"/>
  <c r="AF149" i="2" s="1" a="1"/>
  <c r="AF149" i="2" s="1"/>
  <c r="AI148" i="2"/>
  <c r="AF148" i="2" s="1" a="1"/>
  <c r="AF148" i="2" s="1"/>
  <c r="AI147" i="2"/>
  <c r="AF147" i="2" s="1" a="1"/>
  <c r="AF147" i="2" s="1"/>
  <c r="AI146" i="2"/>
  <c r="AF146" i="2" s="1" a="1"/>
  <c r="AF146" i="2" s="1"/>
  <c r="AI145" i="2"/>
  <c r="AF145" i="2" s="1" a="1"/>
  <c r="AF145" i="2" s="1"/>
  <c r="AI144" i="2"/>
  <c r="AF144" i="2" s="1" a="1"/>
  <c r="AF144" i="2" s="1"/>
  <c r="AI143" i="2"/>
  <c r="AF143" i="2" s="1" a="1"/>
  <c r="AF143" i="2" s="1"/>
  <c r="AI142" i="2"/>
  <c r="AF142" i="2" s="1" a="1"/>
  <c r="AF142" i="2" s="1"/>
  <c r="AI141" i="2"/>
  <c r="AF141" i="2" s="1" a="1"/>
  <c r="AF141" i="2" s="1"/>
  <c r="AI140" i="2"/>
  <c r="AF140" i="2" s="1" a="1"/>
  <c r="AF140" i="2" s="1"/>
  <c r="AI139" i="2"/>
  <c r="AF139" i="2" s="1" a="1"/>
  <c r="AF139" i="2" s="1"/>
  <c r="AI138" i="2"/>
  <c r="AF138" i="2" s="1" a="1"/>
  <c r="AF138" i="2" s="1"/>
  <c r="AI137" i="2"/>
  <c r="AF137" i="2" s="1" a="1"/>
  <c r="AF137" i="2" s="1"/>
  <c r="AI136" i="2"/>
  <c r="AF136" i="2" s="1" a="1"/>
  <c r="AF136" i="2" s="1"/>
  <c r="AI135" i="2"/>
  <c r="AF135" i="2" s="1" a="1"/>
  <c r="AF135" i="2" s="1"/>
  <c r="AI134" i="2"/>
  <c r="AF134" i="2" s="1" a="1"/>
  <c r="AF134" i="2" s="1"/>
  <c r="AI133" i="2"/>
  <c r="AF133" i="2" s="1" a="1"/>
  <c r="AF133" i="2" s="1"/>
  <c r="AI132" i="2"/>
  <c r="AF132" i="2" s="1" a="1"/>
  <c r="AF132" i="2" s="1"/>
  <c r="AI131" i="2"/>
  <c r="AF131" i="2" s="1" a="1"/>
  <c r="AF131" i="2" s="1"/>
  <c r="AI130" i="2"/>
  <c r="AF130" i="2" s="1" a="1"/>
  <c r="AF130" i="2" s="1"/>
  <c r="AI129" i="2"/>
  <c r="AF129" i="2" s="1" a="1"/>
  <c r="AF129" i="2" s="1"/>
  <c r="AI128" i="2"/>
  <c r="AF128" i="2" s="1" a="1"/>
  <c r="AF128" i="2" s="1"/>
  <c r="AI127" i="2"/>
  <c r="AF127" i="2" s="1" a="1"/>
  <c r="AF127" i="2" s="1"/>
  <c r="AI126" i="2"/>
  <c r="AF126" i="2" s="1" a="1"/>
  <c r="AF126" i="2" s="1"/>
  <c r="AI125" i="2"/>
  <c r="AF125" i="2" s="1" a="1"/>
  <c r="AF125" i="2" s="1"/>
  <c r="AI124" i="2"/>
  <c r="AF124" i="2" s="1" a="1"/>
  <c r="AF124" i="2" s="1"/>
  <c r="AI123" i="2"/>
  <c r="AF123" i="2" s="1" a="1"/>
  <c r="AF123" i="2" s="1"/>
  <c r="AI122" i="2"/>
  <c r="AF122" i="2" s="1" a="1"/>
  <c r="AF122" i="2" s="1"/>
  <c r="AI121" i="2"/>
  <c r="AF121" i="2" s="1" a="1"/>
  <c r="AF121" i="2" s="1"/>
  <c r="AI120" i="2"/>
  <c r="AF120" i="2" s="1" a="1"/>
  <c r="AF120" i="2" s="1"/>
  <c r="AI119" i="2"/>
  <c r="AF119" i="2" s="1" a="1"/>
  <c r="AF119" i="2" s="1"/>
  <c r="AI118" i="2"/>
  <c r="AF118" i="2" s="1" a="1"/>
  <c r="AF118" i="2" s="1"/>
  <c r="AI117" i="2"/>
  <c r="AI116" i="2"/>
  <c r="AF116" i="2" s="1" a="1"/>
  <c r="AF116" i="2" s="1"/>
  <c r="AI115" i="2"/>
  <c r="AF115" i="2" s="1" a="1"/>
  <c r="AF115" i="2" s="1"/>
  <c r="AI114" i="2"/>
  <c r="AF114" i="2" s="1" a="1"/>
  <c r="AF114" i="2" s="1"/>
  <c r="AI113" i="2"/>
  <c r="AF113" i="2" s="1" a="1"/>
  <c r="AF113" i="2" s="1"/>
  <c r="AI112" i="2"/>
  <c r="AF112" i="2" s="1" a="1"/>
  <c r="AF112" i="2" s="1"/>
  <c r="AI111" i="2"/>
  <c r="AF111" i="2" s="1" a="1"/>
  <c r="AF111" i="2" s="1"/>
  <c r="AI110" i="2"/>
  <c r="AF110" i="2" s="1" a="1"/>
  <c r="AF110" i="2" s="1"/>
  <c r="AI109" i="2"/>
  <c r="AF109" i="2" s="1" a="1"/>
  <c r="AF109" i="2" s="1"/>
  <c r="AI108" i="2"/>
  <c r="AF108" i="2" s="1" a="1"/>
  <c r="AF108" i="2" s="1"/>
  <c r="AI107" i="2"/>
  <c r="AF107" i="2" s="1" a="1"/>
  <c r="AF107" i="2" s="1"/>
  <c r="AI106" i="2"/>
  <c r="AF106" i="2" s="1" a="1"/>
  <c r="AF106" i="2" s="1"/>
  <c r="AI105" i="2"/>
  <c r="AF105" i="2" s="1" a="1"/>
  <c r="AF105" i="2" s="1"/>
  <c r="AI104" i="2"/>
  <c r="AF104" i="2" s="1" a="1"/>
  <c r="AF104" i="2" s="1"/>
  <c r="AI103" i="2"/>
  <c r="AF103" i="2" s="1" a="1"/>
  <c r="AF103" i="2" s="1"/>
  <c r="AI102" i="2"/>
  <c r="AF102" i="2" s="1" a="1"/>
  <c r="AF102" i="2" s="1"/>
  <c r="AI101" i="2"/>
  <c r="AF101" i="2" s="1" a="1"/>
  <c r="AF101" i="2" s="1"/>
  <c r="AI100" i="2"/>
  <c r="AF100" i="2" s="1" a="1"/>
  <c r="AF100" i="2" s="1"/>
  <c r="AI99" i="2"/>
  <c r="AF99" i="2" s="1" a="1"/>
  <c r="AF99" i="2" s="1"/>
  <c r="AI98" i="2"/>
  <c r="AF98" i="2" s="1" a="1"/>
  <c r="AF98" i="2" s="1"/>
  <c r="AI97" i="2"/>
  <c r="AF97" i="2" s="1" a="1"/>
  <c r="AF97" i="2" s="1"/>
  <c r="AI96" i="2"/>
  <c r="AF96" i="2" s="1" a="1"/>
  <c r="AF96" i="2" s="1"/>
  <c r="AI95" i="2"/>
  <c r="AF95" i="2" s="1" a="1"/>
  <c r="AF95" i="2" s="1"/>
  <c r="AI94" i="2"/>
  <c r="AF94" i="2" s="1" a="1"/>
  <c r="AF94" i="2" s="1"/>
  <c r="AI93" i="2"/>
  <c r="AF93" i="2" s="1" a="1"/>
  <c r="AF93" i="2" s="1"/>
  <c r="AI92" i="2"/>
  <c r="AF92" i="2" s="1" a="1"/>
  <c r="AF92" i="2" s="1"/>
  <c r="AI91" i="2"/>
  <c r="AF91" i="2" s="1" a="1"/>
  <c r="AF91" i="2" s="1"/>
  <c r="AI90" i="2"/>
  <c r="AF90" i="2" s="1" a="1"/>
  <c r="AF90" i="2" s="1"/>
  <c r="AI89" i="2"/>
  <c r="AF89" i="2" s="1" a="1"/>
  <c r="AF89" i="2" s="1"/>
  <c r="AI88" i="2"/>
  <c r="AF88" i="2" s="1" a="1"/>
  <c r="AF88" i="2" s="1"/>
  <c r="AI87" i="2"/>
  <c r="AF87" i="2" s="1" a="1"/>
  <c r="AF87" i="2" s="1"/>
  <c r="AI86" i="2"/>
  <c r="AF86" i="2" s="1" a="1"/>
  <c r="AF86" i="2" s="1"/>
  <c r="AI85" i="2"/>
  <c r="AF85" i="2" s="1" a="1"/>
  <c r="AF85" i="2" s="1"/>
  <c r="AI84" i="2"/>
  <c r="AF84" i="2" s="1" a="1"/>
  <c r="AF84" i="2" s="1"/>
  <c r="AI83" i="2"/>
  <c r="AF83" i="2" s="1" a="1"/>
  <c r="AF83" i="2" s="1"/>
  <c r="AI82" i="2"/>
  <c r="AF82" i="2" s="1" a="1"/>
  <c r="AF82" i="2" s="1"/>
  <c r="AI81" i="2"/>
  <c r="AF81" i="2" s="1" a="1"/>
  <c r="AF81" i="2" s="1"/>
  <c r="AI80" i="2"/>
  <c r="AF80" i="2" s="1" a="1"/>
  <c r="AF80" i="2" s="1"/>
  <c r="AI79" i="2"/>
  <c r="AF79" i="2" s="1" a="1"/>
  <c r="AF79" i="2" s="1"/>
  <c r="AI78" i="2"/>
  <c r="AF78" i="2" s="1" a="1"/>
  <c r="AF78" i="2" s="1"/>
  <c r="AI77" i="2"/>
  <c r="AF77" i="2" s="1" a="1"/>
  <c r="AF77" i="2" s="1"/>
  <c r="AI76" i="2"/>
  <c r="AF76" i="2" s="1" a="1"/>
  <c r="AF76" i="2" s="1"/>
  <c r="AI75" i="2"/>
  <c r="AF75" i="2" s="1" a="1"/>
  <c r="AF75" i="2" s="1"/>
  <c r="AI74" i="2"/>
  <c r="AF74" i="2" s="1" a="1"/>
  <c r="AF74" i="2" s="1"/>
  <c r="AI73" i="2"/>
  <c r="AF73" i="2" s="1" a="1"/>
  <c r="AF73" i="2" s="1"/>
  <c r="AI72" i="2"/>
  <c r="AF72" i="2" s="1" a="1"/>
  <c r="AF72" i="2" s="1"/>
  <c r="AI71" i="2"/>
  <c r="AF71" i="2" s="1" a="1"/>
  <c r="AF71" i="2" s="1"/>
  <c r="AI70" i="2"/>
  <c r="AF70" i="2" s="1" a="1"/>
  <c r="AF70" i="2" s="1"/>
  <c r="AI69" i="2"/>
  <c r="AF69" i="2" s="1" a="1"/>
  <c r="AF69" i="2" s="1"/>
  <c r="AI68" i="2"/>
  <c r="AF68" i="2" s="1" a="1"/>
  <c r="AF68" i="2" s="1"/>
  <c r="AI67" i="2"/>
  <c r="AF67" i="2" s="1" a="1"/>
  <c r="AF67" i="2" s="1"/>
  <c r="AI66" i="2"/>
  <c r="AF66" i="2" s="1" a="1"/>
  <c r="AF66" i="2" s="1"/>
  <c r="AI65" i="2"/>
  <c r="AF65" i="2" s="1" a="1"/>
  <c r="AF65" i="2" s="1"/>
  <c r="AI64" i="2"/>
  <c r="AF64" i="2" s="1" a="1"/>
  <c r="AF64" i="2" s="1"/>
  <c r="AI63" i="2"/>
  <c r="AF63" i="2" s="1" a="1"/>
  <c r="AF63" i="2" s="1"/>
  <c r="AI62" i="2"/>
  <c r="AF62" i="2" s="1" a="1"/>
  <c r="AF62" i="2" s="1"/>
  <c r="AI61" i="2"/>
  <c r="AF61" i="2" s="1" a="1"/>
  <c r="AF61" i="2" s="1"/>
  <c r="AI60" i="2"/>
  <c r="AF60" i="2" s="1" a="1"/>
  <c r="AF60" i="2" s="1"/>
  <c r="AI59" i="2"/>
  <c r="AF59" i="2" s="1" a="1"/>
  <c r="AF59" i="2" s="1"/>
  <c r="AI58" i="2"/>
  <c r="AF58" i="2" s="1" a="1"/>
  <c r="AF58" i="2" s="1"/>
  <c r="AI57" i="2"/>
  <c r="AF57" i="2" s="1" a="1"/>
  <c r="AF57" i="2" s="1"/>
  <c r="AI56" i="2"/>
  <c r="AF56" i="2" s="1" a="1"/>
  <c r="AF56" i="2" s="1"/>
  <c r="AI55" i="2"/>
  <c r="AF55" i="2" s="1" a="1"/>
  <c r="AF55" i="2" s="1"/>
  <c r="AI54" i="2"/>
  <c r="AF54" i="2" s="1" a="1"/>
  <c r="AF54" i="2" s="1"/>
  <c r="AI53" i="2"/>
  <c r="AF53" i="2" s="1" a="1"/>
  <c r="AF53" i="2" s="1"/>
  <c r="AI52" i="2"/>
  <c r="AF52" i="2" s="1" a="1"/>
  <c r="AF52" i="2" s="1"/>
  <c r="AI51" i="2"/>
  <c r="AF51" i="2" s="1" a="1"/>
  <c r="AF51" i="2" s="1"/>
  <c r="AI50" i="2"/>
  <c r="AF50" i="2" s="1" a="1"/>
  <c r="AF50" i="2" s="1"/>
  <c r="AI49" i="2"/>
  <c r="AF49" i="2" s="1" a="1"/>
  <c r="AF49" i="2" s="1"/>
  <c r="AI48" i="2"/>
  <c r="AF48" i="2" s="1" a="1"/>
  <c r="AF48" i="2" s="1"/>
  <c r="AI47" i="2"/>
  <c r="AF47" i="2" s="1" a="1"/>
  <c r="AF47" i="2" s="1"/>
  <c r="AI46" i="2"/>
  <c r="AF46" i="2" s="1" a="1"/>
  <c r="AF46" i="2" s="1"/>
  <c r="AI45" i="2"/>
  <c r="AF45" i="2" s="1" a="1"/>
  <c r="AF45" i="2" s="1"/>
  <c r="AI44" i="2"/>
  <c r="AF44" i="2" s="1" a="1"/>
  <c r="AF44" i="2" s="1"/>
  <c r="AI43" i="2"/>
  <c r="AF43" i="2" s="1" a="1"/>
  <c r="AF43" i="2" s="1"/>
  <c r="AI42" i="2"/>
  <c r="AF42" i="2" s="1" a="1"/>
  <c r="AF42" i="2" s="1"/>
  <c r="AI41" i="2"/>
  <c r="AF41" i="2" s="1" a="1"/>
  <c r="AF41" i="2" s="1"/>
  <c r="AI40" i="2"/>
  <c r="AF40" i="2" s="1" a="1"/>
  <c r="AF40" i="2" s="1"/>
  <c r="AI39" i="2"/>
  <c r="AF39" i="2" s="1" a="1"/>
  <c r="AF39" i="2" s="1"/>
  <c r="AI38" i="2"/>
  <c r="AF38" i="2" s="1" a="1"/>
  <c r="AF38" i="2" s="1"/>
  <c r="AI37" i="2"/>
  <c r="AF37" i="2" s="1" a="1"/>
  <c r="AF37" i="2" s="1"/>
  <c r="AI36" i="2"/>
  <c r="AF36" i="2" s="1" a="1"/>
  <c r="AF36" i="2" s="1"/>
  <c r="AI35" i="2"/>
  <c r="AF35" i="2" s="1" a="1"/>
  <c r="AF35" i="2" s="1"/>
  <c r="AI34" i="2"/>
  <c r="AF34" i="2" s="1" a="1"/>
  <c r="AF34" i="2" s="1"/>
  <c r="AI33" i="2"/>
  <c r="AF33" i="2" s="1" a="1"/>
  <c r="AF33" i="2" s="1"/>
  <c r="AI32" i="2"/>
  <c r="AF32" i="2" s="1" a="1"/>
  <c r="AF32" i="2" s="1"/>
  <c r="AI31" i="2"/>
  <c r="AF31" i="2" s="1" a="1"/>
  <c r="AF31" i="2" s="1"/>
  <c r="AI30" i="2"/>
  <c r="AF30" i="2" s="1" a="1"/>
  <c r="AF30" i="2" s="1"/>
  <c r="AI29" i="2"/>
  <c r="AF29" i="2" s="1" a="1"/>
  <c r="AF29" i="2" s="1"/>
  <c r="AI28" i="2"/>
  <c r="AF28" i="2" s="1" a="1"/>
  <c r="AF28" i="2" s="1"/>
  <c r="AI27" i="2"/>
  <c r="AF27" i="2" s="1" a="1"/>
  <c r="AF27" i="2" s="1"/>
  <c r="AI26" i="2"/>
  <c r="AF26" i="2" s="1" a="1"/>
  <c r="AF26" i="2" s="1"/>
  <c r="AI25" i="2"/>
  <c r="AF25" i="2" s="1" a="1"/>
  <c r="AF25" i="2" s="1"/>
  <c r="AI24" i="2"/>
  <c r="AF24" i="2" s="1" a="1"/>
  <c r="AF24" i="2" s="1"/>
  <c r="AI23" i="2"/>
  <c r="AF23" i="2" s="1" a="1"/>
  <c r="AF23" i="2" s="1"/>
  <c r="AI22" i="2"/>
  <c r="AF22" i="2" s="1" a="1"/>
  <c r="AF22" i="2" s="1"/>
  <c r="AI21" i="2"/>
  <c r="AF21" i="2" s="1" a="1"/>
  <c r="AF21" i="2" s="1"/>
  <c r="AI20" i="2"/>
  <c r="AF20" i="2" s="1" a="1"/>
  <c r="AF20" i="2" s="1"/>
  <c r="AI19" i="2"/>
  <c r="AF19" i="2" s="1" a="1"/>
  <c r="AF19" i="2" s="1"/>
  <c r="AI18" i="2"/>
  <c r="AF18" i="2" s="1" a="1"/>
  <c r="AF18" i="2" s="1"/>
  <c r="AI17" i="2"/>
  <c r="AF17" i="2" s="1" a="1"/>
  <c r="AF17" i="2" s="1"/>
  <c r="AI16" i="2"/>
  <c r="AF16" i="2" s="1" a="1"/>
  <c r="AF16" i="2" s="1"/>
  <c r="AI15" i="2"/>
  <c r="AF15" i="2" s="1" a="1"/>
  <c r="AF15" i="2" s="1"/>
  <c r="AI14" i="2"/>
  <c r="AF14" i="2" s="1" a="1"/>
  <c r="AF14" i="2" s="1"/>
  <c r="AI13" i="2"/>
  <c r="AF13" i="2" s="1" a="1"/>
  <c r="AF13" i="2" s="1"/>
  <c r="AI12" i="2"/>
  <c r="AF12" i="2" s="1" a="1"/>
  <c r="AF12" i="2" s="1"/>
  <c r="AI11" i="2"/>
  <c r="AF11" i="2" s="1" a="1"/>
  <c r="AF11" i="2" s="1"/>
  <c r="AI10" i="2"/>
  <c r="AF10" i="2" s="1" a="1"/>
  <c r="AF10" i="2" s="1"/>
  <c r="AI9" i="2"/>
  <c r="AF9" i="2" s="1" a="1"/>
  <c r="AF9" i="2" s="1"/>
  <c r="AI8" i="2"/>
  <c r="AF8" i="2" s="1" a="1"/>
  <c r="AF8" i="2" s="1"/>
  <c r="AI7" i="2"/>
  <c r="AF7" i="2" s="1" a="1"/>
  <c r="AF7" i="2" s="1"/>
  <c r="AI6" i="2"/>
  <c r="AF6" i="2" s="1" a="1"/>
  <c r="AF6" i="2" s="1"/>
  <c r="AI5" i="2"/>
  <c r="AF5" i="2" s="1" a="1"/>
  <c r="AF5" i="2" s="1"/>
  <c r="AI4" i="2"/>
  <c r="L4" i="372" l="1"/>
  <c r="C9" i="372"/>
  <c r="L9" i="372" s="1"/>
  <c r="C8" i="372"/>
  <c r="L8" i="372" s="1"/>
  <c r="C7" i="372" a="1"/>
  <c r="C7" i="372" s="1"/>
  <c r="L54" i="372"/>
  <c r="G16" i="4"/>
  <c r="B16" i="4" s="1" a="1"/>
  <c r="B16" i="4" s="1"/>
  <c r="L1" i="341"/>
  <c r="C7" i="373" a="1"/>
  <c r="C7" i="373" s="1"/>
  <c r="L4" i="373"/>
  <c r="C8" i="373"/>
  <c r="L8" i="373" s="1"/>
  <c r="C9" i="373"/>
  <c r="L9" i="373" s="1"/>
  <c r="L51" i="373"/>
  <c r="C7" i="366" a="1"/>
  <c r="C7" i="366" s="1"/>
  <c r="L4" i="366"/>
  <c r="L73" i="366"/>
  <c r="C8" i="366"/>
  <c r="L8" i="366" s="1"/>
  <c r="C9" i="366"/>
  <c r="L9" i="366" s="1"/>
  <c r="L4" i="358"/>
  <c r="C7" i="358" a="1"/>
  <c r="C7" i="358" s="1"/>
  <c r="C9" i="358"/>
  <c r="L9" i="358" s="1"/>
  <c r="C8" i="358"/>
  <c r="L8" i="358" s="1"/>
  <c r="L63" i="358"/>
  <c r="G23" i="4"/>
  <c r="B23" i="4" s="1" a="1"/>
  <c r="B23" i="4" s="1"/>
  <c r="K23" i="4" s="1"/>
  <c r="L1" i="351"/>
  <c r="G17" i="4"/>
  <c r="B17" i="4" s="1" a="1"/>
  <c r="B17" i="4" s="1"/>
  <c r="K17" i="4" s="1"/>
  <c r="L17" i="4" s="1"/>
  <c r="L1" i="348"/>
  <c r="C7" i="371" a="1"/>
  <c r="C7" i="371" s="1"/>
  <c r="L4" i="371"/>
  <c r="C9" i="371"/>
  <c r="L9" i="371" s="1"/>
  <c r="C8" i="371"/>
  <c r="L8" i="371" s="1"/>
  <c r="L82" i="371"/>
  <c r="C7" i="364" a="1"/>
  <c r="C7" i="364" s="1"/>
  <c r="L4" i="364"/>
  <c r="C9" i="364"/>
  <c r="L9" i="364" s="1"/>
  <c r="C8" i="364"/>
  <c r="L8" i="364" s="1"/>
  <c r="L70" i="364"/>
  <c r="C9" i="355"/>
  <c r="L9" i="355" s="1"/>
  <c r="L4" i="355"/>
  <c r="C8" i="355"/>
  <c r="L8" i="355" s="1"/>
  <c r="C7" i="355" a="1"/>
  <c r="C7" i="355" s="1"/>
  <c r="L81" i="355"/>
  <c r="G21" i="4"/>
  <c r="B21" i="4" s="1" a="1"/>
  <c r="B21" i="4" s="1"/>
  <c r="L1" i="349"/>
  <c r="C7" i="370" a="1"/>
  <c r="C7" i="370" s="1"/>
  <c r="L4" i="370"/>
  <c r="C9" i="370"/>
  <c r="L9" i="370" s="1"/>
  <c r="C8" i="370"/>
  <c r="L8" i="370" s="1"/>
  <c r="L76" i="370"/>
  <c r="C8" i="363"/>
  <c r="L8" i="363" s="1"/>
  <c r="C7" i="363" a="1"/>
  <c r="C7" i="363" s="1"/>
  <c r="L4" i="363"/>
  <c r="C9" i="363"/>
  <c r="L9" i="363" s="1"/>
  <c r="L73" i="363"/>
  <c r="C8" i="354"/>
  <c r="L8" i="354" s="1"/>
  <c r="C9" i="354"/>
  <c r="L9" i="354" s="1"/>
  <c r="C7" i="354" a="1"/>
  <c r="C7" i="354" s="1"/>
  <c r="L4" i="354"/>
  <c r="L59" i="354"/>
  <c r="C9" i="340"/>
  <c r="C10" i="340"/>
  <c r="D10" i="340" s="1"/>
  <c r="D5" i="340"/>
  <c r="C8" i="340" a="1"/>
  <c r="C8" i="340" s="1"/>
  <c r="AD5" i="343"/>
  <c r="B8" i="343" a="1"/>
  <c r="B8" i="343" s="1"/>
  <c r="B9" i="343"/>
  <c r="B10" i="343"/>
  <c r="AD10" i="343" s="1"/>
  <c r="C9" i="369"/>
  <c r="L9" i="369" s="1"/>
  <c r="C8" i="369"/>
  <c r="L8" i="369" s="1"/>
  <c r="C7" i="369" a="1"/>
  <c r="C7" i="369" s="1"/>
  <c r="L74" i="369"/>
  <c r="L4" i="369"/>
  <c r="L73" i="362"/>
  <c r="C7" i="362" a="1"/>
  <c r="C7" i="362" s="1"/>
  <c r="L4" i="362"/>
  <c r="C9" i="362"/>
  <c r="L9" i="362" s="1"/>
  <c r="C8" i="362"/>
  <c r="L8" i="362" s="1"/>
  <c r="C9" i="353"/>
  <c r="L9" i="353" s="1"/>
  <c r="C7" i="353" a="1"/>
  <c r="C7" i="353" s="1"/>
  <c r="C8" i="353"/>
  <c r="L8" i="353" s="1"/>
  <c r="L4" i="353"/>
  <c r="L73" i="353"/>
  <c r="L72" i="347"/>
  <c r="C7" i="347" a="1"/>
  <c r="C7" i="347" s="1"/>
  <c r="C8" i="347"/>
  <c r="L8" i="347" s="1"/>
  <c r="C9" i="347"/>
  <c r="L9" i="347" s="1"/>
  <c r="L4" i="347"/>
  <c r="G13" i="4"/>
  <c r="B13" i="4" s="1" a="1"/>
  <c r="B13" i="4" s="1"/>
  <c r="K13" i="4" s="1"/>
  <c r="D1" i="339"/>
  <c r="C7" i="357" a="1"/>
  <c r="C7" i="357" s="1"/>
  <c r="L4" i="357"/>
  <c r="C8" i="357"/>
  <c r="L8" i="357" s="1"/>
  <c r="C9" i="357"/>
  <c r="L9" i="357" s="1"/>
  <c r="L85" i="357"/>
  <c r="L4" i="360"/>
  <c r="C7" i="360" a="1"/>
  <c r="C7" i="360" s="1"/>
  <c r="C8" i="360"/>
  <c r="L8" i="360" s="1"/>
  <c r="C9" i="360"/>
  <c r="L9" i="360" s="1"/>
  <c r="L64" i="360"/>
  <c r="C9" i="368"/>
  <c r="L9" i="368" s="1"/>
  <c r="C8" i="368"/>
  <c r="L8" i="368" s="1"/>
  <c r="L4" i="368"/>
  <c r="C7" i="368" a="1"/>
  <c r="C7" i="368" s="1"/>
  <c r="L59" i="368"/>
  <c r="L75" i="361"/>
  <c r="L4" i="361"/>
  <c r="C7" i="361" a="1"/>
  <c r="C7" i="361" s="1"/>
  <c r="C9" i="361"/>
  <c r="L9" i="361" s="1"/>
  <c r="C8" i="361"/>
  <c r="L8" i="361" s="1"/>
  <c r="C7" i="352" a="1"/>
  <c r="C7" i="352" s="1"/>
  <c r="L4" i="352"/>
  <c r="C8" i="352"/>
  <c r="L8" i="352" s="1"/>
  <c r="C9" i="352"/>
  <c r="L9" i="352" s="1"/>
  <c r="L56" i="352"/>
  <c r="B9" i="337"/>
  <c r="B10" i="337"/>
  <c r="C10" i="337" s="1"/>
  <c r="C5" i="337"/>
  <c r="B8" i="337" a="1"/>
  <c r="B8" i="337" s="1"/>
  <c r="D151" i="242"/>
  <c r="I1" i="242" s="1"/>
  <c r="A615" i="242" s="1"/>
  <c r="L1" i="344"/>
  <c r="L4" i="344" s="1"/>
  <c r="L4" i="359"/>
  <c r="C9" i="359"/>
  <c r="L9" i="359" s="1"/>
  <c r="C8" i="359"/>
  <c r="L8" i="359" s="1"/>
  <c r="C7" i="359" a="1"/>
  <c r="C7" i="359" s="1"/>
  <c r="L57" i="359"/>
  <c r="G19" i="4"/>
  <c r="B19" i="4" s="1" a="1"/>
  <c r="B19" i="4" s="1"/>
  <c r="K19" i="4" s="1"/>
  <c r="L19" i="4" s="1"/>
  <c r="L1" i="346"/>
  <c r="C7" i="365" a="1"/>
  <c r="C7" i="365" s="1"/>
  <c r="L4" i="365"/>
  <c r="C9" i="365"/>
  <c r="L9" i="365" s="1"/>
  <c r="L81" i="365"/>
  <c r="C8" i="365"/>
  <c r="L8" i="365" s="1"/>
  <c r="G22" i="4"/>
  <c r="B22" i="4" s="1" a="1"/>
  <c r="B22" i="4" s="1"/>
  <c r="K22" i="4" s="1"/>
  <c r="L1" i="350"/>
  <c r="C7" i="374" a="1"/>
  <c r="C7" i="374" s="1"/>
  <c r="L4" i="374"/>
  <c r="C8" i="374"/>
  <c r="L8" i="374" s="1"/>
  <c r="L181" i="374"/>
  <c r="C9" i="374"/>
  <c r="L9" i="374" s="1"/>
  <c r="C9" i="367"/>
  <c r="L9" i="367" s="1"/>
  <c r="L63" i="367"/>
  <c r="C8" i="367"/>
  <c r="L8" i="367" s="1"/>
  <c r="C7" i="367" a="1"/>
  <c r="C7" i="367" s="1"/>
  <c r="L4" i="367"/>
  <c r="L67" i="345"/>
  <c r="C7" i="345" a="1"/>
  <c r="C7" i="345" s="1"/>
  <c r="L4" i="345"/>
  <c r="C8" i="345"/>
  <c r="L8" i="345" s="1"/>
  <c r="C9" i="345"/>
  <c r="L9" i="345" s="1"/>
  <c r="G12" i="4"/>
  <c r="B12" i="4" s="1" a="1"/>
  <c r="B12" i="4" s="1"/>
  <c r="K12" i="4" s="1"/>
  <c r="L12" i="4" s="1"/>
  <c r="D1" i="338"/>
  <c r="C10" i="336"/>
  <c r="D10" i="336" s="1"/>
  <c r="C8" i="336" a="1"/>
  <c r="C8" i="336" s="1"/>
  <c r="D5" i="336"/>
  <c r="C9" i="336"/>
  <c r="G15" i="4"/>
  <c r="B15" i="4" s="1" a="1"/>
  <c r="B15" i="4" s="1"/>
  <c r="K15" i="4" s="1"/>
  <c r="L15" i="4" s="1"/>
  <c r="C199" i="3"/>
  <c r="B199" i="3" a="1"/>
  <c r="B199" i="3" s="1"/>
  <c r="G199" i="3" s="1"/>
  <c r="A232" i="3"/>
  <c r="AH200" i="330" s="1"/>
  <c r="AL200" i="330" s="1"/>
  <c r="AG198" i="332"/>
  <c r="AK198" i="332" s="1"/>
  <c r="AH198" i="330"/>
  <c r="AL198" i="330" s="1"/>
  <c r="G205" i="4"/>
  <c r="B205" i="4" s="1" a="1"/>
  <c r="B205" i="4" s="1"/>
  <c r="G200" i="4"/>
  <c r="B200" i="4" s="1" a="1"/>
  <c r="B200" i="4" s="1"/>
  <c r="G204" i="4"/>
  <c r="B204" i="4" s="1" a="1"/>
  <c r="B204" i="4" s="1"/>
  <c r="G202" i="4"/>
  <c r="B202" i="4" s="1" a="1"/>
  <c r="B202" i="4" s="1"/>
  <c r="G201" i="4"/>
  <c r="B201" i="4" s="1" a="1"/>
  <c r="B201" i="4" s="1"/>
  <c r="G197" i="4"/>
  <c r="B197" i="4" s="1" a="1"/>
  <c r="B197" i="4" s="1"/>
  <c r="D151" i="240"/>
  <c r="C151" i="240" s="1"/>
  <c r="G148" i="4"/>
  <c r="B148" i="4" s="1" a="1"/>
  <c r="B148" i="4" s="1"/>
  <c r="G146" i="4"/>
  <c r="B146" i="4" s="1" a="1"/>
  <c r="B146" i="4" s="1"/>
  <c r="G147" i="4"/>
  <c r="B147" i="4" s="1" a="1"/>
  <c r="B147" i="4" s="1"/>
  <c r="G149" i="4"/>
  <c r="B149" i="4" s="1" a="1"/>
  <c r="B149" i="4" s="1"/>
  <c r="G143" i="4"/>
  <c r="B143" i="4" s="1" a="1"/>
  <c r="B143" i="4" s="1"/>
  <c r="G142" i="4"/>
  <c r="B142" i="4" s="1" a="1"/>
  <c r="B142" i="4" s="1"/>
  <c r="G138" i="4"/>
  <c r="B138" i="4" s="1" a="1"/>
  <c r="B138" i="4" s="1"/>
  <c r="G141" i="4"/>
  <c r="B141" i="4" s="1" a="1"/>
  <c r="B141" i="4" s="1"/>
  <c r="G137" i="4"/>
  <c r="B137" i="4" s="1" a="1"/>
  <c r="B137" i="4" s="1"/>
  <c r="G145" i="4"/>
  <c r="B145" i="4" s="1" a="1"/>
  <c r="B145" i="4" s="1"/>
  <c r="G136" i="4"/>
  <c r="B136" i="4" s="1" a="1"/>
  <c r="B136" i="4" s="1"/>
  <c r="G140" i="4"/>
  <c r="B140" i="4" s="1" a="1"/>
  <c r="B140" i="4" s="1"/>
  <c r="G134" i="4"/>
  <c r="B134" i="4" s="1" a="1"/>
  <c r="B134" i="4" s="1"/>
  <c r="K134" i="4" s="1"/>
  <c r="G135" i="4"/>
  <c r="B135" i="4" s="1" a="1"/>
  <c r="B135" i="4" s="1"/>
  <c r="K135" i="4" s="1"/>
  <c r="G144" i="4"/>
  <c r="B144" i="4" s="1" a="1"/>
  <c r="B144" i="4" s="1"/>
  <c r="G139" i="4"/>
  <c r="B139" i="4" s="1" a="1"/>
  <c r="B139" i="4" s="1"/>
  <c r="G126" i="4"/>
  <c r="B126" i="4" s="1" a="1"/>
  <c r="B126" i="4" s="1"/>
  <c r="K126" i="4" s="1"/>
  <c r="L126" i="4" s="1"/>
  <c r="G127" i="4"/>
  <c r="B127" i="4" s="1" a="1"/>
  <c r="B127" i="4" s="1"/>
  <c r="K127" i="4" s="1"/>
  <c r="L127" i="4" s="1"/>
  <c r="G125" i="4"/>
  <c r="B125" i="4" s="1" a="1"/>
  <c r="B125" i="4" s="1"/>
  <c r="K125" i="4" s="1"/>
  <c r="L125" i="4" s="1"/>
  <c r="G124" i="4"/>
  <c r="B124" i="4" s="1" a="1"/>
  <c r="B124" i="4" s="1"/>
  <c r="K124" i="4" s="1"/>
  <c r="G133" i="4"/>
  <c r="B133" i="4" s="1" a="1"/>
  <c r="B133" i="4" s="1"/>
  <c r="K133" i="4" s="1"/>
  <c r="G131" i="4"/>
  <c r="B131" i="4" s="1" a="1"/>
  <c r="B131" i="4" s="1"/>
  <c r="K131" i="4" s="1"/>
  <c r="L131" i="4" s="1"/>
  <c r="G130" i="4"/>
  <c r="B130" i="4" s="1" a="1"/>
  <c r="B130" i="4" s="1"/>
  <c r="K130" i="4" s="1"/>
  <c r="L130" i="4" s="1"/>
  <c r="G129" i="4"/>
  <c r="B129" i="4" s="1" a="1"/>
  <c r="B129" i="4" s="1"/>
  <c r="K129" i="4" s="1"/>
  <c r="L129" i="4" s="1"/>
  <c r="G128" i="4"/>
  <c r="B128" i="4" s="1" a="1"/>
  <c r="B128" i="4" s="1"/>
  <c r="K128" i="4" s="1"/>
  <c r="L128" i="4" s="1"/>
  <c r="G119" i="4"/>
  <c r="B119" i="4" s="1" a="1"/>
  <c r="B119" i="4" s="1"/>
  <c r="K119" i="4" s="1"/>
  <c r="G117" i="4"/>
  <c r="B117" i="4" s="1" a="1"/>
  <c r="B117" i="4" s="1"/>
  <c r="K117" i="4" s="1"/>
  <c r="L117" i="4" s="1"/>
  <c r="G116" i="4"/>
  <c r="B116" i="4" s="1" a="1"/>
  <c r="B116" i="4" s="1"/>
  <c r="K116" i="4" s="1"/>
  <c r="L116" i="4" s="1"/>
  <c r="G123" i="4"/>
  <c r="B123" i="4" s="1" a="1"/>
  <c r="B123" i="4" s="1"/>
  <c r="K123" i="4" s="1"/>
  <c r="G115" i="4"/>
  <c r="B115" i="4" s="1" a="1"/>
  <c r="B115" i="4" s="1"/>
  <c r="K115" i="4" s="1"/>
  <c r="L115" i="4" s="1"/>
  <c r="G122" i="4"/>
  <c r="B122" i="4" s="1" a="1"/>
  <c r="B122" i="4" s="1"/>
  <c r="K122" i="4" s="1"/>
  <c r="L122" i="4" s="1"/>
  <c r="G114" i="4"/>
  <c r="B114" i="4" s="1" a="1"/>
  <c r="B114" i="4" s="1"/>
  <c r="K114" i="4" s="1"/>
  <c r="L114" i="4" s="1"/>
  <c r="G118" i="4"/>
  <c r="B118" i="4" s="1" a="1"/>
  <c r="B118" i="4" s="1"/>
  <c r="K118" i="4" s="1"/>
  <c r="G121" i="4"/>
  <c r="B121" i="4" s="1" a="1"/>
  <c r="B121" i="4" s="1"/>
  <c r="K121" i="4" s="1"/>
  <c r="G103" i="4"/>
  <c r="B103" i="4" s="1" a="1"/>
  <c r="B103" i="4" s="1"/>
  <c r="K103" i="4" s="1"/>
  <c r="G102" i="4"/>
  <c r="B102" i="4" s="1" a="1"/>
  <c r="B102" i="4" s="1"/>
  <c r="K102" i="4" s="1"/>
  <c r="G101" i="4"/>
  <c r="B101" i="4" s="1" a="1"/>
  <c r="B101" i="4" s="1"/>
  <c r="K101" i="4" s="1"/>
  <c r="L101" i="4" s="1"/>
  <c r="G100" i="4"/>
  <c r="B100" i="4" s="1" a="1"/>
  <c r="B100" i="4" s="1"/>
  <c r="K100" i="4" s="1"/>
  <c r="L100" i="4" s="1"/>
  <c r="G99" i="4"/>
  <c r="B99" i="4" s="1" a="1"/>
  <c r="B99" i="4" s="1"/>
  <c r="K99" i="4" s="1"/>
  <c r="L99" i="4" s="1"/>
  <c r="G98" i="4"/>
  <c r="B98" i="4" s="1" a="1"/>
  <c r="B98" i="4" s="1"/>
  <c r="K98" i="4" s="1"/>
  <c r="L98" i="4" s="1"/>
  <c r="G113" i="4"/>
  <c r="B113" i="4" s="1" a="1"/>
  <c r="B113" i="4" s="1"/>
  <c r="K113" i="4" s="1"/>
  <c r="G112" i="4"/>
  <c r="B112" i="4" s="1" a="1"/>
  <c r="B112" i="4" s="1"/>
  <c r="K112" i="4" s="1"/>
  <c r="G111" i="4"/>
  <c r="B111" i="4" s="1" a="1"/>
  <c r="B111" i="4" s="1"/>
  <c r="K111" i="4" s="1"/>
  <c r="G110" i="4"/>
  <c r="B110" i="4" s="1" a="1"/>
  <c r="B110" i="4" s="1"/>
  <c r="K110" i="4" s="1"/>
  <c r="G109" i="4"/>
  <c r="B109" i="4" s="1" a="1"/>
  <c r="B109" i="4" s="1"/>
  <c r="K109" i="4" s="1"/>
  <c r="G108" i="4"/>
  <c r="B108" i="4" s="1" a="1"/>
  <c r="B108" i="4" s="1"/>
  <c r="K108" i="4" s="1"/>
  <c r="L108" i="4" s="1"/>
  <c r="G106" i="4"/>
  <c r="B106" i="4" s="1" a="1"/>
  <c r="B106" i="4" s="1"/>
  <c r="K106" i="4" s="1"/>
  <c r="L106" i="4" s="1"/>
  <c r="G107" i="4"/>
  <c r="B107" i="4" s="1" a="1"/>
  <c r="B107" i="4" s="1"/>
  <c r="K107" i="4" s="1"/>
  <c r="L107" i="4" s="1"/>
  <c r="G105" i="4"/>
  <c r="B105" i="4" s="1" a="1"/>
  <c r="B105" i="4" s="1"/>
  <c r="K105" i="4" s="1"/>
  <c r="G104" i="4"/>
  <c r="B104" i="4" s="1" a="1"/>
  <c r="B104" i="4" s="1"/>
  <c r="K104" i="4" s="1"/>
  <c r="L104" i="4" s="1"/>
  <c r="G96" i="4"/>
  <c r="B96" i="4" s="1" a="1"/>
  <c r="B96" i="4" s="1"/>
  <c r="K96" i="4" s="1"/>
  <c r="G91" i="4"/>
  <c r="B91" i="4" s="1" a="1"/>
  <c r="B91" i="4" s="1"/>
  <c r="K91" i="4" s="1"/>
  <c r="G95" i="4"/>
  <c r="B95" i="4" s="1" a="1"/>
  <c r="B95" i="4" s="1"/>
  <c r="K95" i="4" s="1"/>
  <c r="L95" i="4" s="1"/>
  <c r="G89" i="4"/>
  <c r="B89" i="4" s="1" a="1"/>
  <c r="B89" i="4" s="1"/>
  <c r="K89" i="4" s="1"/>
  <c r="G90" i="4"/>
  <c r="B90" i="4" s="1" a="1"/>
  <c r="B90" i="4" s="1"/>
  <c r="K90" i="4" s="1"/>
  <c r="G94" i="4"/>
  <c r="B94" i="4" s="1" a="1"/>
  <c r="B94" i="4" s="1"/>
  <c r="K94" i="4" s="1"/>
  <c r="G88" i="4"/>
  <c r="B88" i="4" s="1" a="1"/>
  <c r="B88" i="4" s="1"/>
  <c r="K88" i="4" s="1"/>
  <c r="G93" i="4"/>
  <c r="B93" i="4" s="1" a="1"/>
  <c r="B93" i="4" s="1"/>
  <c r="K93" i="4" s="1"/>
  <c r="G92" i="4"/>
  <c r="B92" i="4" s="1" a="1"/>
  <c r="B92" i="4" s="1"/>
  <c r="K92" i="4" s="1"/>
  <c r="L92" i="4" s="1"/>
  <c r="G97" i="4"/>
  <c r="B97" i="4" s="1" a="1"/>
  <c r="B97" i="4" s="1"/>
  <c r="K97" i="4" s="1"/>
  <c r="L97" i="4" s="1"/>
  <c r="G87" i="4"/>
  <c r="B87" i="4" s="1" a="1"/>
  <c r="B87" i="4" s="1"/>
  <c r="K87" i="4" s="1"/>
  <c r="G84" i="4"/>
  <c r="B84" i="4" s="1" a="1"/>
  <c r="B84" i="4" s="1"/>
  <c r="K84" i="4" s="1"/>
  <c r="G86" i="4"/>
  <c r="B86" i="4" s="1" a="1"/>
  <c r="B86" i="4" s="1"/>
  <c r="K86" i="4" s="1"/>
  <c r="G85" i="4"/>
  <c r="B85" i="4" s="1" a="1"/>
  <c r="B85" i="4" s="1"/>
  <c r="K85" i="4" s="1"/>
  <c r="L85" i="4" s="1"/>
  <c r="G83" i="4"/>
  <c r="B83" i="4" s="1" a="1"/>
  <c r="B83" i="4" s="1"/>
  <c r="K83" i="4" s="1"/>
  <c r="G82" i="4"/>
  <c r="B82" i="4" s="1" a="1"/>
  <c r="B82" i="4" s="1"/>
  <c r="K82" i="4" s="1"/>
  <c r="G20" i="4"/>
  <c r="B20" i="4" s="1" a="1"/>
  <c r="B20" i="4" s="1"/>
  <c r="K20" i="4" s="1"/>
  <c r="L20" i="4" s="1"/>
  <c r="G75" i="4"/>
  <c r="B75" i="4" s="1" a="1"/>
  <c r="B75" i="4" s="1"/>
  <c r="K75" i="4" s="1"/>
  <c r="L75" i="4" s="1"/>
  <c r="G74" i="4"/>
  <c r="B74" i="4" s="1" a="1"/>
  <c r="B74" i="4" s="1"/>
  <c r="K74" i="4" s="1"/>
  <c r="L74" i="4" s="1"/>
  <c r="G79" i="4"/>
  <c r="B79" i="4" s="1" a="1"/>
  <c r="B79" i="4" s="1"/>
  <c r="K79" i="4" s="1"/>
  <c r="L79" i="4" s="1"/>
  <c r="G76" i="4"/>
  <c r="B76" i="4" s="1" a="1"/>
  <c r="B76" i="4" s="1"/>
  <c r="K76" i="4" s="1"/>
  <c r="L76" i="4" s="1"/>
  <c r="G78" i="4"/>
  <c r="B78" i="4" s="1" a="1"/>
  <c r="B78" i="4" s="1"/>
  <c r="K78" i="4" s="1"/>
  <c r="L78" i="4" s="1"/>
  <c r="G77" i="4"/>
  <c r="B77" i="4" s="1" a="1"/>
  <c r="B77" i="4" s="1"/>
  <c r="K77" i="4" s="1"/>
  <c r="L77" i="4" s="1"/>
  <c r="G73" i="4"/>
  <c r="B73" i="4" s="1" a="1"/>
  <c r="B73" i="4" s="1"/>
  <c r="K73" i="4" s="1"/>
  <c r="G72" i="4"/>
  <c r="B72" i="4" s="1" a="1"/>
  <c r="B72" i="4" s="1"/>
  <c r="K72" i="4" s="1"/>
  <c r="G71" i="4"/>
  <c r="B71" i="4" s="1" a="1"/>
  <c r="B71" i="4" s="1"/>
  <c r="K71" i="4" s="1"/>
  <c r="G70" i="4"/>
  <c r="B70" i="4" s="1" a="1"/>
  <c r="B70" i="4" s="1"/>
  <c r="K70" i="4" s="1"/>
  <c r="G69" i="4"/>
  <c r="B69" i="4" s="1" a="1"/>
  <c r="B69" i="4" s="1"/>
  <c r="K69" i="4" s="1"/>
  <c r="L69" i="4" s="1"/>
  <c r="G68" i="4"/>
  <c r="B68" i="4" s="1" a="1"/>
  <c r="B68" i="4" s="1"/>
  <c r="K68" i="4" s="1"/>
  <c r="L68" i="4" s="1"/>
  <c r="G67" i="4"/>
  <c r="B67" i="4" s="1" a="1"/>
  <c r="B67" i="4" s="1"/>
  <c r="K67" i="4" s="1"/>
  <c r="L67" i="4" s="1"/>
  <c r="G66" i="4"/>
  <c r="B66" i="4" s="1" a="1"/>
  <c r="B66" i="4" s="1"/>
  <c r="K66" i="4" s="1"/>
  <c r="L66" i="4" s="1"/>
  <c r="G64" i="4"/>
  <c r="B64" i="4" s="1" a="1"/>
  <c r="B64" i="4" s="1"/>
  <c r="K64" i="4" s="1"/>
  <c r="L64" i="4" s="1"/>
  <c r="G62" i="4"/>
  <c r="B62" i="4" s="1" a="1"/>
  <c r="B62" i="4" s="1"/>
  <c r="K62" i="4" s="1"/>
  <c r="G63" i="4"/>
  <c r="B63" i="4" s="1" a="1"/>
  <c r="B63" i="4" s="1"/>
  <c r="K63" i="4" s="1"/>
  <c r="G61" i="4"/>
  <c r="B61" i="4" s="1" a="1"/>
  <c r="B61" i="4" s="1"/>
  <c r="K61" i="4" s="1"/>
  <c r="G60" i="4"/>
  <c r="B60" i="4" s="1" a="1"/>
  <c r="B60" i="4" s="1"/>
  <c r="K60" i="4" s="1"/>
  <c r="G59" i="4"/>
  <c r="B59" i="4" s="1" a="1"/>
  <c r="B59" i="4" s="1"/>
  <c r="K59" i="4" s="1"/>
  <c r="G219" i="4"/>
  <c r="B219" i="4" s="1" a="1"/>
  <c r="B219" i="4" s="1"/>
  <c r="G220" i="4"/>
  <c r="B220" i="4" s="1" a="1"/>
  <c r="B220" i="4" s="1"/>
  <c r="G80" i="4"/>
  <c r="B80" i="4" s="1" a="1"/>
  <c r="B80" i="4" s="1"/>
  <c r="K80" i="4" s="1"/>
  <c r="L80" i="4" s="1"/>
  <c r="G58" i="4"/>
  <c r="B58" i="4" s="1" a="1"/>
  <c r="B58" i="4" s="1"/>
  <c r="K58" i="4" s="1"/>
  <c r="G120" i="4"/>
  <c r="B120" i="4" s="1" a="1"/>
  <c r="B120" i="4" s="1"/>
  <c r="K120" i="4" s="1"/>
  <c r="G57" i="4"/>
  <c r="B57" i="4" s="1" a="1"/>
  <c r="B57" i="4" s="1"/>
  <c r="K57" i="4" s="1"/>
  <c r="G194" i="4"/>
  <c r="B194" i="4" s="1" a="1"/>
  <c r="B194" i="4" s="1"/>
  <c r="G195" i="4"/>
  <c r="B195" i="4" s="1" a="1"/>
  <c r="B195" i="4" s="1"/>
  <c r="G55" i="4"/>
  <c r="B55" i="4" s="1" a="1"/>
  <c r="B55" i="4" s="1"/>
  <c r="K55" i="4" s="1"/>
  <c r="G56" i="4"/>
  <c r="B56" i="4" s="1" a="1"/>
  <c r="B56" i="4" s="1"/>
  <c r="K56" i="4" s="1"/>
  <c r="G53" i="4"/>
  <c r="B53" i="4" s="1" a="1"/>
  <c r="B53" i="4" s="1"/>
  <c r="K53" i="4" s="1"/>
  <c r="L53" i="4" s="1"/>
  <c r="G218" i="4"/>
  <c r="B218" i="4" s="1" a="1"/>
  <c r="B218" i="4" s="1"/>
  <c r="G54" i="4"/>
  <c r="B54" i="4" s="1" a="1"/>
  <c r="B54" i="4" s="1"/>
  <c r="K54" i="4" s="1"/>
  <c r="G50" i="4"/>
  <c r="B50" i="4" s="1" a="1"/>
  <c r="B50" i="4" s="1"/>
  <c r="K50" i="4" s="1"/>
  <c r="L50" i="4" s="1"/>
  <c r="G52" i="4"/>
  <c r="B52" i="4" s="1" a="1"/>
  <c r="B52" i="4" s="1"/>
  <c r="K52" i="4" s="1"/>
  <c r="L52" i="4" s="1"/>
  <c r="G51" i="4"/>
  <c r="B51" i="4" s="1" a="1"/>
  <c r="B51" i="4" s="1"/>
  <c r="K51" i="4" s="1"/>
  <c r="L51" i="4" s="1"/>
  <c r="G193" i="4"/>
  <c r="B193" i="4" s="1" a="1"/>
  <c r="B193" i="4" s="1"/>
  <c r="G49" i="4"/>
  <c r="B49" i="4" s="1" a="1"/>
  <c r="B49" i="4" s="1"/>
  <c r="K49" i="4" s="1"/>
  <c r="L49" i="4" s="1"/>
  <c r="G48" i="4"/>
  <c r="B48" i="4" s="1" a="1"/>
  <c r="B48" i="4" s="1"/>
  <c r="K48" i="4" s="1"/>
  <c r="L48" i="4" s="1"/>
  <c r="G46" i="4"/>
  <c r="B46" i="4" s="1" a="1"/>
  <c r="B46" i="4" s="1"/>
  <c r="K46" i="4" s="1"/>
  <c r="L46" i="4" s="1"/>
  <c r="G47" i="4"/>
  <c r="B47" i="4" s="1" a="1"/>
  <c r="B47" i="4" s="1"/>
  <c r="K47" i="4" s="1"/>
  <c r="L47" i="4" s="1"/>
  <c r="G45" i="4"/>
  <c r="B45" i="4" s="1" a="1"/>
  <c r="B45" i="4" s="1"/>
  <c r="K45" i="4" s="1"/>
  <c r="G44" i="4"/>
  <c r="B44" i="4" s="1" a="1"/>
  <c r="B44" i="4" s="1"/>
  <c r="K44" i="4" s="1"/>
  <c r="G40" i="4"/>
  <c r="B40" i="4" s="1" a="1"/>
  <c r="B40" i="4" s="1"/>
  <c r="K40" i="4" s="1"/>
  <c r="G43" i="4"/>
  <c r="B43" i="4" s="1" a="1"/>
  <c r="B43" i="4" s="1"/>
  <c r="K43" i="4" s="1"/>
  <c r="G42" i="4"/>
  <c r="B42" i="4" s="1" a="1"/>
  <c r="B42" i="4" s="1"/>
  <c r="K42" i="4" s="1"/>
  <c r="G41" i="4"/>
  <c r="B41" i="4" s="1" a="1"/>
  <c r="B41" i="4" s="1"/>
  <c r="K41" i="4" s="1"/>
  <c r="G39" i="4"/>
  <c r="B39" i="4" s="1" a="1"/>
  <c r="B39" i="4" s="1"/>
  <c r="K39" i="4" s="1"/>
  <c r="G14" i="4"/>
  <c r="B14" i="4" s="1" a="1"/>
  <c r="B14" i="4" s="1"/>
  <c r="K14" i="4" s="1"/>
  <c r="G38" i="4"/>
  <c r="B38" i="4" s="1" a="1"/>
  <c r="B38" i="4" s="1"/>
  <c r="K38" i="4" s="1"/>
  <c r="G192" i="4"/>
  <c r="B192" i="4" s="1" a="1"/>
  <c r="B192" i="4" s="1"/>
  <c r="G37" i="4"/>
  <c r="B37" i="4" s="1" a="1"/>
  <c r="B37" i="4" s="1"/>
  <c r="K37" i="4" s="1"/>
  <c r="L37" i="4" s="1"/>
  <c r="G36" i="4"/>
  <c r="B36" i="4" s="1" a="1"/>
  <c r="B36" i="4" s="1"/>
  <c r="K36" i="4" s="1"/>
  <c r="L36" i="4" s="1"/>
  <c r="G191" i="4"/>
  <c r="B191" i="4" s="1" a="1"/>
  <c r="B191" i="4" s="1"/>
  <c r="G30" i="4"/>
  <c r="B30" i="4" s="1" a="1"/>
  <c r="B30" i="4" s="1"/>
  <c r="K30" i="4" s="1"/>
  <c r="G31" i="4"/>
  <c r="B31" i="4" s="1" a="1"/>
  <c r="B31" i="4" s="1"/>
  <c r="K31" i="4" s="1"/>
  <c r="G29" i="4"/>
  <c r="B29" i="4" s="1" a="1"/>
  <c r="B29" i="4" s="1"/>
  <c r="K29" i="4" s="1"/>
  <c r="G35" i="4"/>
  <c r="B35" i="4" s="1" a="1"/>
  <c r="B35" i="4" s="1"/>
  <c r="K35" i="4" s="1"/>
  <c r="L35" i="4" s="1"/>
  <c r="G28" i="4"/>
  <c r="B28" i="4" s="1" a="1"/>
  <c r="B28" i="4" s="1"/>
  <c r="K28" i="4" s="1"/>
  <c r="L28" i="4" s="1"/>
  <c r="G34" i="4"/>
  <c r="B34" i="4" s="1" a="1"/>
  <c r="B34" i="4" s="1"/>
  <c r="K34" i="4" s="1"/>
  <c r="G27" i="4"/>
  <c r="B27" i="4" s="1" a="1"/>
  <c r="B27" i="4" s="1"/>
  <c r="K27" i="4" s="1"/>
  <c r="L27" i="4" s="1"/>
  <c r="G33" i="4"/>
  <c r="B33" i="4" s="1" a="1"/>
  <c r="B33" i="4" s="1"/>
  <c r="K33" i="4" s="1"/>
  <c r="L33" i="4" s="1"/>
  <c r="G26" i="4"/>
  <c r="B26" i="4" s="1" a="1"/>
  <c r="B26" i="4" s="1"/>
  <c r="K26" i="4" s="1"/>
  <c r="L26" i="4" s="1"/>
  <c r="G32" i="4"/>
  <c r="B32" i="4" s="1" a="1"/>
  <c r="B32" i="4" s="1"/>
  <c r="K32" i="4" s="1"/>
  <c r="G25" i="4"/>
  <c r="B25" i="4" s="1" a="1"/>
  <c r="B25" i="4" s="1"/>
  <c r="K25" i="4" s="1"/>
  <c r="L25" i="4" s="1"/>
  <c r="G24" i="4"/>
  <c r="B24" i="4" s="1" a="1"/>
  <c r="B24" i="4" s="1"/>
  <c r="K24" i="4" s="1"/>
  <c r="G190" i="4"/>
  <c r="B190" i="4" s="1" a="1"/>
  <c r="B190" i="4" s="1"/>
  <c r="G230" i="4"/>
  <c r="B230" i="4" s="1" a="1"/>
  <c r="B230" i="4" s="1"/>
  <c r="D230" i="4"/>
  <c r="G189" i="4"/>
  <c r="B189" i="4" s="1" a="1"/>
  <c r="B189" i="4" s="1"/>
  <c r="L22" i="4"/>
  <c r="G18" i="4"/>
  <c r="B18" i="4" s="1" a="1"/>
  <c r="B18" i="4" s="1"/>
  <c r="K16" i="4"/>
  <c r="L16" i="4" s="1"/>
  <c r="K65" i="4"/>
  <c r="L65" i="4" s="1"/>
  <c r="K81" i="4"/>
  <c r="L81" i="4" s="1"/>
  <c r="G196" i="4"/>
  <c r="B196" i="4" s="1" a="1"/>
  <c r="B196" i="4" s="1"/>
  <c r="L23" i="4"/>
  <c r="K132" i="4"/>
  <c r="L132" i="4" s="1"/>
  <c r="K21" i="4"/>
  <c r="L21" i="4" s="1"/>
  <c r="A231" i="4"/>
  <c r="D231" i="4" s="1"/>
  <c r="H230" i="4"/>
  <c r="F230" i="4" s="1"/>
  <c r="G2" i="2"/>
  <c r="H2" i="2" s="1"/>
  <c r="I2" i="2" s="1"/>
  <c r="J2" i="2" s="1"/>
  <c r="K2" i="2" s="1"/>
  <c r="L2" i="2" s="1"/>
  <c r="M2" i="2" s="1"/>
  <c r="N2" i="2" s="1"/>
  <c r="O2" i="2" s="1"/>
  <c r="P2" i="2" s="1"/>
  <c r="Q2" i="2" s="1"/>
  <c r="R2" i="2" s="1"/>
  <c r="S2" i="2" s="1"/>
  <c r="T2" i="2" s="1"/>
  <c r="U2" i="2" s="1"/>
  <c r="V2" i="2" s="1"/>
  <c r="W2" i="2" s="1"/>
  <c r="X2" i="2" s="1"/>
  <c r="Y2" i="2" s="1"/>
  <c r="Z2" i="2" s="1"/>
  <c r="AA2" i="2" s="1"/>
  <c r="AB2" i="2" s="1"/>
  <c r="AC2" i="2" s="1"/>
  <c r="AD2" i="2" s="1"/>
  <c r="AE2" i="2" s="1"/>
  <c r="AF2" i="2" s="1"/>
  <c r="AG2" i="2" s="1"/>
  <c r="AH2" i="2" s="1"/>
  <c r="AI2" i="2" s="1"/>
  <c r="AJ2" i="2" s="1"/>
  <c r="AK2" i="2" s="1"/>
  <c r="AL2" i="2" s="1"/>
  <c r="AM2" i="2" s="1"/>
  <c r="AN2" i="2" s="1"/>
  <c r="AO2" i="2" s="1"/>
  <c r="AP2" i="2" s="1"/>
  <c r="AQ2" i="2" s="1"/>
  <c r="AG173" i="2" a="1"/>
  <c r="AG173" i="2" s="1"/>
  <c r="AG48" i="2" a="1"/>
  <c r="AG48" i="2" s="1"/>
  <c r="AG19" i="2" a="1"/>
  <c r="AG19" i="2" s="1"/>
  <c r="AG115" i="2" a="1"/>
  <c r="AG115" i="2" s="1"/>
  <c r="AG20" i="2" a="1"/>
  <c r="AG20" i="2" s="1"/>
  <c r="AG23" i="2" a="1"/>
  <c r="AG23" i="2" s="1"/>
  <c r="AG55" i="2" a="1"/>
  <c r="AG55" i="2" s="1"/>
  <c r="AG87" i="2" a="1"/>
  <c r="AG87" i="2" s="1"/>
  <c r="AG119" i="2" a="1"/>
  <c r="AG119" i="2" s="1"/>
  <c r="AG151" i="2" a="1"/>
  <c r="AG151" i="2" s="1"/>
  <c r="AG183" i="2" a="1"/>
  <c r="AG183" i="2" s="1"/>
  <c r="AG215" i="2" a="1"/>
  <c r="AG215" i="2" s="1"/>
  <c r="AG111" i="2" a="1"/>
  <c r="AG111" i="2" s="1"/>
  <c r="AG143" i="2" a="1"/>
  <c r="AG143" i="2" s="1"/>
  <c r="AG239" i="2" a="1"/>
  <c r="AG239" i="2" s="1"/>
  <c r="AG54" i="2" a="1"/>
  <c r="AG54" i="2" s="1"/>
  <c r="AG182" i="2" a="1"/>
  <c r="AG182" i="2" s="1"/>
  <c r="AG57" i="2" a="1"/>
  <c r="AG57" i="2" s="1"/>
  <c r="AG80" i="2" a="1"/>
  <c r="AG80" i="2" s="1"/>
  <c r="AG18" i="2" a="1"/>
  <c r="AG18" i="2" s="1"/>
  <c r="AG50" i="2" a="1"/>
  <c r="AG50" i="2" s="1"/>
  <c r="AG210" i="2" a="1"/>
  <c r="AG210" i="2" s="1"/>
  <c r="AG180" i="2" a="1"/>
  <c r="AG180" i="2" s="1"/>
  <c r="AG24" i="2" a="1"/>
  <c r="AG24" i="2" s="1"/>
  <c r="AG88" i="2" a="1"/>
  <c r="AG88" i="2" s="1"/>
  <c r="AG120" i="2" a="1"/>
  <c r="AG120" i="2" s="1"/>
  <c r="AG152" i="2" a="1"/>
  <c r="AG152" i="2" s="1"/>
  <c r="AG184" i="2" a="1"/>
  <c r="AG184" i="2" s="1"/>
  <c r="AG26" i="2" a="1"/>
  <c r="AG26" i="2" s="1"/>
  <c r="AG58" i="2" a="1"/>
  <c r="AG58" i="2" s="1"/>
  <c r="AG90" i="2" a="1"/>
  <c r="AG90" i="2" s="1"/>
  <c r="AG122" i="2" a="1"/>
  <c r="AG122" i="2" s="1"/>
  <c r="AG154" i="2" a="1"/>
  <c r="AG154" i="2" s="1"/>
  <c r="AG186" i="2" a="1"/>
  <c r="AG186" i="2" s="1"/>
  <c r="AG218" i="2" a="1"/>
  <c r="AG218" i="2" s="1"/>
  <c r="AG27" i="2" a="1"/>
  <c r="AG27" i="2" s="1"/>
  <c r="AG59" i="2" a="1"/>
  <c r="AG59" i="2" s="1"/>
  <c r="AG91" i="2" a="1"/>
  <c r="AG91" i="2" s="1"/>
  <c r="AG123" i="2" a="1"/>
  <c r="AG123" i="2" s="1"/>
  <c r="AG155" i="2" a="1"/>
  <c r="AG155" i="2" s="1"/>
  <c r="AG187" i="2" a="1"/>
  <c r="AG187" i="2" s="1"/>
  <c r="AG219" i="2" a="1"/>
  <c r="AG219" i="2" s="1"/>
  <c r="AG46" i="2" a="1"/>
  <c r="AG46" i="2" s="1"/>
  <c r="AG238" i="2" a="1"/>
  <c r="AG238" i="2" s="1"/>
  <c r="AG112" i="2" a="1"/>
  <c r="AG112" i="2" s="1"/>
  <c r="AG84" i="2" a="1"/>
  <c r="AG84" i="2" s="1"/>
  <c r="AG188" i="2" a="1"/>
  <c r="AG188" i="2" s="1"/>
  <c r="AG62" i="2" a="1"/>
  <c r="AG62" i="2" s="1"/>
  <c r="AG158" i="2" a="1"/>
  <c r="AG158" i="2" s="1"/>
  <c r="AG13" i="2" a="1"/>
  <c r="AG13" i="2" s="1"/>
  <c r="AG77" i="2" a="1"/>
  <c r="AG77" i="2" s="1"/>
  <c r="AG205" i="2" a="1"/>
  <c r="AG205" i="2" s="1"/>
  <c r="AG175" i="2" a="1"/>
  <c r="AG175" i="2" s="1"/>
  <c r="AG179" i="2" a="1"/>
  <c r="AG179" i="2" s="1"/>
  <c r="AG208" i="2" a="1"/>
  <c r="AG208" i="2" s="1"/>
  <c r="AG52" i="2" a="1"/>
  <c r="AG52" i="2" s="1"/>
  <c r="AG60" i="2" a="1"/>
  <c r="AG60" i="2" s="1"/>
  <c r="AG92" i="2" a="1"/>
  <c r="AG92" i="2" s="1"/>
  <c r="AG124" i="2" a="1"/>
  <c r="AG124" i="2" s="1"/>
  <c r="AG156" i="2" a="1"/>
  <c r="AG156" i="2" s="1"/>
  <c r="AG220" i="2" a="1"/>
  <c r="AG220" i="2" s="1"/>
  <c r="AG226" i="2" a="1"/>
  <c r="AG226" i="2" s="1"/>
  <c r="AG206" i="2" a="1"/>
  <c r="AG206" i="2" s="1"/>
  <c r="AG176" i="2" a="1"/>
  <c r="AG176" i="2" s="1"/>
  <c r="AG114" i="2" a="1"/>
  <c r="AG114" i="2" s="1"/>
  <c r="AG83" i="2" a="1"/>
  <c r="AG83" i="2" s="1"/>
  <c r="AG53" i="2" a="1"/>
  <c r="AG53" i="2" s="1"/>
  <c r="AG117" i="2" a="1"/>
  <c r="AG117" i="2" s="1"/>
  <c r="AG213" i="2" a="1"/>
  <c r="AG213" i="2" s="1"/>
  <c r="AG153" i="2" a="1"/>
  <c r="AG153" i="2" s="1"/>
  <c r="AG142" i="2" a="1"/>
  <c r="AG142" i="2" s="1"/>
  <c r="AG79" i="2" a="1"/>
  <c r="AG79" i="2" s="1"/>
  <c r="AG207" i="2" a="1"/>
  <c r="AG207" i="2" s="1"/>
  <c r="AG51" i="2" a="1"/>
  <c r="AG51" i="2" s="1"/>
  <c r="AG211" i="2" a="1"/>
  <c r="AG211" i="2" s="1"/>
  <c r="AG21" i="2" a="1"/>
  <c r="AG21" i="2" s="1"/>
  <c r="AG30" i="2" a="1"/>
  <c r="AG30" i="2" s="1"/>
  <c r="AG126" i="2" a="1"/>
  <c r="AG126" i="2" s="1"/>
  <c r="AG222" i="2" a="1"/>
  <c r="AG222" i="2" s="1"/>
  <c r="AG82" i="2" a="1"/>
  <c r="AG82" i="2" s="1"/>
  <c r="AG147" i="2" a="1"/>
  <c r="AG147" i="2" s="1"/>
  <c r="AG85" i="2" a="1"/>
  <c r="AG85" i="2" s="1"/>
  <c r="AG149" i="2" a="1"/>
  <c r="AG149" i="2" s="1"/>
  <c r="AG181" i="2" a="1"/>
  <c r="AG181" i="2" s="1"/>
  <c r="AG56" i="2" a="1"/>
  <c r="AG56" i="2" s="1"/>
  <c r="AG216" i="2" a="1"/>
  <c r="AG216" i="2" s="1"/>
  <c r="AG25" i="2" a="1"/>
  <c r="AG25" i="2" s="1"/>
  <c r="AG185" i="2" a="1"/>
  <c r="AG185" i="2" s="1"/>
  <c r="AG45" i="2" a="1"/>
  <c r="AG45" i="2" s="1"/>
  <c r="AG109" i="2" a="1"/>
  <c r="AG109" i="2" s="1"/>
  <c r="AG237" i="2" a="1"/>
  <c r="AG237" i="2" s="1"/>
  <c r="AG144" i="2" a="1"/>
  <c r="AG144" i="2" s="1"/>
  <c r="AG118" i="2" a="1"/>
  <c r="AG118" i="2" s="1"/>
  <c r="AG214" i="2" a="1"/>
  <c r="AG214" i="2" s="1"/>
  <c r="AG94" i="2" a="1"/>
  <c r="AG94" i="2" s="1"/>
  <c r="AG190" i="2" a="1"/>
  <c r="AG190" i="2" s="1"/>
  <c r="AG98" i="2" a="1"/>
  <c r="AG98" i="2" s="1"/>
  <c r="AG69" i="2" a="1"/>
  <c r="AG69" i="2" s="1"/>
  <c r="AG229" i="2" a="1"/>
  <c r="AG229" i="2" s="1"/>
  <c r="AG16" i="2" a="1"/>
  <c r="AG16" i="2" s="1"/>
  <c r="AG89" i="2" a="1"/>
  <c r="AG89" i="2" s="1"/>
  <c r="AG121" i="2" a="1"/>
  <c r="AG121" i="2" s="1"/>
  <c r="AG217" i="2" a="1"/>
  <c r="AG217" i="2" s="1"/>
  <c r="AG28" i="2" a="1"/>
  <c r="AG28" i="2" s="1"/>
  <c r="AG17" i="2" a="1"/>
  <c r="AG17" i="2" s="1"/>
  <c r="AG49" i="2" a="1"/>
  <c r="AG49" i="2" s="1"/>
  <c r="AG81" i="2" a="1"/>
  <c r="AG81" i="2" s="1"/>
  <c r="AG113" i="2" a="1"/>
  <c r="AG113" i="2" s="1"/>
  <c r="AG145" i="2" a="1"/>
  <c r="AG145" i="2" s="1"/>
  <c r="AG177" i="2" a="1"/>
  <c r="AG177" i="2" s="1"/>
  <c r="AG209" i="2" a="1"/>
  <c r="AG209" i="2" s="1"/>
  <c r="AG146" i="2" a="1"/>
  <c r="AG146" i="2" s="1"/>
  <c r="AG212" i="2" a="1"/>
  <c r="AG212" i="2" s="1"/>
  <c r="AG29" i="2" a="1"/>
  <c r="AG29" i="2" s="1"/>
  <c r="AG61" i="2" a="1"/>
  <c r="AG61" i="2" s="1"/>
  <c r="AG93" i="2" a="1"/>
  <c r="AG93" i="2" s="1"/>
  <c r="AG125" i="2" a="1"/>
  <c r="AG125" i="2" s="1"/>
  <c r="AG157" i="2" a="1"/>
  <c r="AG157" i="2" s="1"/>
  <c r="AG189" i="2" a="1"/>
  <c r="AG189" i="2" s="1"/>
  <c r="AG221" i="2" a="1"/>
  <c r="AG221" i="2" s="1"/>
  <c r="AG32" i="2" a="1"/>
  <c r="AG32" i="2" s="1"/>
  <c r="AG64" i="2" a="1"/>
  <c r="AG64" i="2" s="1"/>
  <c r="AG96" i="2" a="1"/>
  <c r="AG96" i="2" s="1"/>
  <c r="AG128" i="2" a="1"/>
  <c r="AG128" i="2" s="1"/>
  <c r="AG160" i="2" a="1"/>
  <c r="AG160" i="2" s="1"/>
  <c r="AG192" i="2" a="1"/>
  <c r="AG192" i="2" s="1"/>
  <c r="AG224" i="2" a="1"/>
  <c r="AG224" i="2" s="1"/>
  <c r="AG33" i="2" a="1"/>
  <c r="AG33" i="2" s="1"/>
  <c r="AG97" i="2" a="1"/>
  <c r="AG97" i="2" s="1"/>
  <c r="AG129" i="2" a="1"/>
  <c r="AG129" i="2" s="1"/>
  <c r="AG161" i="2" a="1"/>
  <c r="AG161" i="2" s="1"/>
  <c r="AG193" i="2" a="1"/>
  <c r="AG193" i="2" s="1"/>
  <c r="AG225" i="2" a="1"/>
  <c r="AG225" i="2" s="1"/>
  <c r="AG5" i="2" a="1"/>
  <c r="AG5" i="2" s="1"/>
  <c r="AG37" i="2" a="1"/>
  <c r="AG37" i="2" s="1"/>
  <c r="AG101" i="2" a="1"/>
  <c r="AG101" i="2" s="1"/>
  <c r="AG133" i="2" a="1"/>
  <c r="AG133" i="2" s="1"/>
  <c r="AG165" i="2" a="1"/>
  <c r="AG165" i="2" s="1"/>
  <c r="AG197" i="2" a="1"/>
  <c r="AG197" i="2" s="1"/>
  <c r="AG6" i="2" a="1"/>
  <c r="AG6" i="2" s="1"/>
  <c r="AG70" i="2" a="1"/>
  <c r="AG70" i="2" s="1"/>
  <c r="AG166" i="2" a="1"/>
  <c r="AG166" i="2" s="1"/>
  <c r="AG8" i="2" a="1"/>
  <c r="AG8" i="2" s="1"/>
  <c r="AG40" i="2" a="1"/>
  <c r="AG40" i="2" s="1"/>
  <c r="AG72" i="2" a="1"/>
  <c r="AG72" i="2" s="1"/>
  <c r="AG104" i="2" a="1"/>
  <c r="AG104" i="2" s="1"/>
  <c r="AG136" i="2" a="1"/>
  <c r="AG136" i="2" s="1"/>
  <c r="AG168" i="2" a="1"/>
  <c r="AG168" i="2" s="1"/>
  <c r="AG200" i="2" a="1"/>
  <c r="AG200" i="2" s="1"/>
  <c r="AG232" i="2" a="1"/>
  <c r="AG232" i="2" s="1"/>
  <c r="AG14" i="2" a="1"/>
  <c r="AG14" i="2" s="1"/>
  <c r="AG78" i="2" a="1"/>
  <c r="AG78" i="2" s="1"/>
  <c r="AG110" i="2" a="1"/>
  <c r="AG110" i="2" s="1"/>
  <c r="AG174" i="2" a="1"/>
  <c r="AG174" i="2" s="1"/>
  <c r="AG22" i="2" a="1"/>
  <c r="AG22" i="2" s="1"/>
  <c r="AG86" i="2" a="1"/>
  <c r="AG86" i="2" s="1"/>
  <c r="AG150" i="2" a="1"/>
  <c r="AG150" i="2" s="1"/>
  <c r="AG31" i="2" a="1"/>
  <c r="AG31" i="2" s="1"/>
  <c r="AG63" i="2" a="1"/>
  <c r="AG63" i="2" s="1"/>
  <c r="AG127" i="2" a="1"/>
  <c r="AG127" i="2" s="1"/>
  <c r="AG191" i="2" a="1"/>
  <c r="AG191" i="2" s="1"/>
  <c r="AG65" i="2" a="1"/>
  <c r="AG65" i="2" s="1"/>
  <c r="AG4" i="2" a="1"/>
  <c r="AG4" i="2" s="1"/>
  <c r="AG36" i="2" a="1"/>
  <c r="AG36" i="2" s="1"/>
  <c r="AG68" i="2" a="1"/>
  <c r="AG68" i="2" s="1"/>
  <c r="AG100" i="2" a="1"/>
  <c r="AG100" i="2" s="1"/>
  <c r="AG132" i="2" a="1"/>
  <c r="AG132" i="2" s="1"/>
  <c r="AG164" i="2" a="1"/>
  <c r="AG164" i="2" s="1"/>
  <c r="AG196" i="2" a="1"/>
  <c r="AG196" i="2" s="1"/>
  <c r="AG228" i="2" a="1"/>
  <c r="AG228" i="2" s="1"/>
  <c r="AG9" i="2" a="1"/>
  <c r="AG9" i="2" s="1"/>
  <c r="AG41" i="2" a="1"/>
  <c r="AG41" i="2" s="1"/>
  <c r="AG73" i="2" a="1"/>
  <c r="AG73" i="2" s="1"/>
  <c r="AG105" i="2" a="1"/>
  <c r="AG105" i="2" s="1"/>
  <c r="AG137" i="2" a="1"/>
  <c r="AG137" i="2" s="1"/>
  <c r="AG169" i="2" a="1"/>
  <c r="AG169" i="2" s="1"/>
  <c r="AG201" i="2" a="1"/>
  <c r="AG201" i="2" s="1"/>
  <c r="AG233" i="2" a="1"/>
  <c r="AG233" i="2" s="1"/>
  <c r="AG15" i="2" a="1"/>
  <c r="AG15" i="2" s="1"/>
  <c r="AG148" i="2" a="1"/>
  <c r="AG148" i="2" s="1"/>
  <c r="AG67" i="2" a="1"/>
  <c r="AG67" i="2" s="1"/>
  <c r="AG38" i="2" a="1"/>
  <c r="AG38" i="2" s="1"/>
  <c r="AG102" i="2" a="1"/>
  <c r="AG102" i="2" s="1"/>
  <c r="AG134" i="2" a="1"/>
  <c r="AG134" i="2" s="1"/>
  <c r="AG198" i="2" a="1"/>
  <c r="AG198" i="2" s="1"/>
  <c r="AG230" i="2" a="1"/>
  <c r="AG230" i="2" s="1"/>
  <c r="AG167" i="2" a="1"/>
  <c r="AG167" i="2" s="1"/>
  <c r="AG10" i="2" a="1"/>
  <c r="AG10" i="2" s="1"/>
  <c r="AG42" i="2" a="1"/>
  <c r="AG42" i="2" s="1"/>
  <c r="AG74" i="2" a="1"/>
  <c r="AG74" i="2" s="1"/>
  <c r="AG106" i="2" a="1"/>
  <c r="AG106" i="2" s="1"/>
  <c r="AG138" i="2" a="1"/>
  <c r="AG138" i="2" s="1"/>
  <c r="AG170" i="2" a="1"/>
  <c r="AG170" i="2" s="1"/>
  <c r="AG202" i="2" a="1"/>
  <c r="AG202" i="2" s="1"/>
  <c r="AG234" i="2" a="1"/>
  <c r="AG234" i="2" s="1"/>
  <c r="AG141" i="2" a="1"/>
  <c r="AG141" i="2" s="1"/>
  <c r="AG47" i="2" a="1"/>
  <c r="AG47" i="2" s="1"/>
  <c r="AG178" i="2" a="1"/>
  <c r="AG178" i="2" s="1"/>
  <c r="AG116" i="2" a="1"/>
  <c r="AG116" i="2" s="1"/>
  <c r="AG66" i="2" a="1"/>
  <c r="AG66" i="2" s="1"/>
  <c r="AG162" i="2" a="1"/>
  <c r="AG162" i="2" s="1"/>
  <c r="AG195" i="2" a="1"/>
  <c r="AG195" i="2" s="1"/>
  <c r="AG11" i="2" a="1"/>
  <c r="AG11" i="2" s="1"/>
  <c r="AG43" i="2" a="1"/>
  <c r="AG43" i="2" s="1"/>
  <c r="AG75" i="2" a="1"/>
  <c r="AG75" i="2" s="1"/>
  <c r="AG107" i="2" a="1"/>
  <c r="AG107" i="2" s="1"/>
  <c r="AG139" i="2" a="1"/>
  <c r="AG139" i="2" s="1"/>
  <c r="AG171" i="2" a="1"/>
  <c r="AG171" i="2" s="1"/>
  <c r="AG203" i="2" a="1"/>
  <c r="AG203" i="2" s="1"/>
  <c r="AG235" i="2" a="1"/>
  <c r="AG235" i="2" s="1"/>
  <c r="AG95" i="2" a="1"/>
  <c r="AG95" i="2" s="1"/>
  <c r="AG159" i="2" a="1"/>
  <c r="AG159" i="2" s="1"/>
  <c r="AG223" i="2" a="1"/>
  <c r="AG223" i="2" s="1"/>
  <c r="AG34" i="2" a="1"/>
  <c r="AG34" i="2" s="1"/>
  <c r="AG130" i="2" a="1"/>
  <c r="AG130" i="2" s="1"/>
  <c r="AG194" i="2" a="1"/>
  <c r="AG194" i="2" s="1"/>
  <c r="AG35" i="2" a="1"/>
  <c r="AG35" i="2" s="1"/>
  <c r="AG99" i="2" a="1"/>
  <c r="AG99" i="2" s="1"/>
  <c r="AG131" i="2" a="1"/>
  <c r="AG131" i="2" s="1"/>
  <c r="AG163" i="2" a="1"/>
  <c r="AG163" i="2" s="1"/>
  <c r="AG227" i="2" a="1"/>
  <c r="AG227" i="2" s="1"/>
  <c r="AG7" i="2" a="1"/>
  <c r="AG7" i="2" s="1"/>
  <c r="AG39" i="2" a="1"/>
  <c r="AG39" i="2" s="1"/>
  <c r="AG71" i="2" a="1"/>
  <c r="AG71" i="2" s="1"/>
  <c r="AG103" i="2" a="1"/>
  <c r="AG103" i="2" s="1"/>
  <c r="AG135" i="2" a="1"/>
  <c r="AG135" i="2" s="1"/>
  <c r="AG199" i="2" a="1"/>
  <c r="AG199" i="2" s="1"/>
  <c r="AG231" i="2" a="1"/>
  <c r="AG231" i="2" s="1"/>
  <c r="AG12" i="2" a="1"/>
  <c r="AG12" i="2" s="1"/>
  <c r="AG44" i="2" a="1"/>
  <c r="AG44" i="2" s="1"/>
  <c r="AG76" i="2" a="1"/>
  <c r="AG76" i="2" s="1"/>
  <c r="AG108" i="2" a="1"/>
  <c r="AG108" i="2" s="1"/>
  <c r="AG140" i="2" a="1"/>
  <c r="AG140" i="2" s="1"/>
  <c r="AG172" i="2" a="1"/>
  <c r="AG172" i="2" s="1"/>
  <c r="AG204" i="2" a="1"/>
  <c r="AG204" i="2" s="1"/>
  <c r="AG236" i="2" a="1"/>
  <c r="AG236" i="2" s="1"/>
  <c r="AM235" i="2"/>
  <c r="G235" i="2" a="1"/>
  <c r="G235" i="2" s="1"/>
  <c r="AM227" i="2"/>
  <c r="G227" i="2" a="1"/>
  <c r="G227" i="2" s="1"/>
  <c r="AM219" i="2"/>
  <c r="G219" i="2" a="1"/>
  <c r="G219" i="2" s="1"/>
  <c r="AM211" i="2"/>
  <c r="G211" i="2" a="1"/>
  <c r="G211" i="2" s="1"/>
  <c r="AM203" i="2"/>
  <c r="G203" i="2" a="1"/>
  <c r="G203" i="2" s="1"/>
  <c r="AM195" i="2"/>
  <c r="G195" i="2" a="1"/>
  <c r="G195" i="2" s="1"/>
  <c r="AM187" i="2"/>
  <c r="G187" i="2" a="1"/>
  <c r="G187" i="2" s="1"/>
  <c r="AM179" i="2"/>
  <c r="G179" i="2" a="1"/>
  <c r="G179" i="2" s="1"/>
  <c r="AM171" i="2"/>
  <c r="G171" i="2" a="1"/>
  <c r="G171" i="2" s="1"/>
  <c r="AM163" i="2"/>
  <c r="G163" i="2" a="1"/>
  <c r="G163" i="2" s="1"/>
  <c r="AM155" i="2"/>
  <c r="G155" i="2" a="1"/>
  <c r="G155" i="2" s="1"/>
  <c r="AM147" i="2"/>
  <c r="G147" i="2" a="1"/>
  <c r="G147" i="2" s="1"/>
  <c r="AM139" i="2"/>
  <c r="G139" i="2" a="1"/>
  <c r="G139" i="2" s="1"/>
  <c r="AM131" i="2"/>
  <c r="G131" i="2" a="1"/>
  <c r="G131" i="2" s="1"/>
  <c r="AM123" i="2"/>
  <c r="G123" i="2" a="1"/>
  <c r="G123" i="2" s="1"/>
  <c r="AM115" i="2"/>
  <c r="G115" i="2" a="1"/>
  <c r="G115" i="2" s="1"/>
  <c r="AM107" i="2"/>
  <c r="G107" i="2" a="1"/>
  <c r="G107" i="2" s="1"/>
  <c r="AM99" i="2"/>
  <c r="G99" i="2" a="1"/>
  <c r="G99" i="2" s="1"/>
  <c r="AM91" i="2"/>
  <c r="G91" i="2" a="1"/>
  <c r="G91" i="2" s="1"/>
  <c r="AM83" i="2"/>
  <c r="G83" i="2" a="1"/>
  <c r="G83" i="2" s="1"/>
  <c r="AM75" i="2"/>
  <c r="G75" i="2" a="1"/>
  <c r="G75" i="2" s="1"/>
  <c r="AM67" i="2"/>
  <c r="G67" i="2" a="1"/>
  <c r="G67" i="2" s="1"/>
  <c r="AM59" i="2"/>
  <c r="G59" i="2" a="1"/>
  <c r="G59" i="2" s="1"/>
  <c r="AM51" i="2"/>
  <c r="G51" i="2" a="1"/>
  <c r="G51" i="2" s="1"/>
  <c r="AM43" i="2"/>
  <c r="G43" i="2" a="1"/>
  <c r="G43" i="2" s="1"/>
  <c r="AM35" i="2"/>
  <c r="G35" i="2" a="1"/>
  <c r="G35" i="2" s="1"/>
  <c r="AM27" i="2"/>
  <c r="G27" i="2" a="1"/>
  <c r="G27" i="2" s="1"/>
  <c r="AM19" i="2"/>
  <c r="G19" i="2" a="1"/>
  <c r="G19" i="2" s="1"/>
  <c r="AM11" i="2"/>
  <c r="G11" i="2" a="1"/>
  <c r="G11" i="2" s="1"/>
  <c r="AM236" i="2"/>
  <c r="G236" i="2" a="1"/>
  <c r="G236" i="2" s="1"/>
  <c r="AM204" i="2"/>
  <c r="G204" i="2" a="1"/>
  <c r="G204" i="2" s="1"/>
  <c r="AM164" i="2"/>
  <c r="G164" i="2" a="1"/>
  <c r="G164" i="2" s="1"/>
  <c r="AM132" i="2"/>
  <c r="G132" i="2" a="1"/>
  <c r="G132" i="2" s="1"/>
  <c r="AM100" i="2"/>
  <c r="G100" i="2" a="1"/>
  <c r="G100" i="2" s="1"/>
  <c r="AM92" i="2"/>
  <c r="G92" i="2" a="1"/>
  <c r="G92" i="2" s="1"/>
  <c r="AM60" i="2"/>
  <c r="G60" i="2" a="1"/>
  <c r="G60" i="2" s="1"/>
  <c r="AM28" i="2"/>
  <c r="G28" i="2" a="1"/>
  <c r="G28" i="2" s="1"/>
  <c r="AM226" i="2"/>
  <c r="G226" i="2" a="1"/>
  <c r="G226" i="2" s="1"/>
  <c r="AM210" i="2"/>
  <c r="G210" i="2" a="1"/>
  <c r="G210" i="2" s="1"/>
  <c r="AM194" i="2"/>
  <c r="G194" i="2" a="1"/>
  <c r="G194" i="2" s="1"/>
  <c r="AM178" i="2"/>
  <c r="G178" i="2" a="1"/>
  <c r="G178" i="2" s="1"/>
  <c r="AM162" i="2"/>
  <c r="G162" i="2" a="1"/>
  <c r="G162" i="2" s="1"/>
  <c r="AM146" i="2"/>
  <c r="G146" i="2" a="1"/>
  <c r="G146" i="2" s="1"/>
  <c r="AM130" i="2"/>
  <c r="G130" i="2" a="1"/>
  <c r="G130" i="2" s="1"/>
  <c r="AM114" i="2"/>
  <c r="G114" i="2" a="1"/>
  <c r="G114" i="2" s="1"/>
  <c r="AM98" i="2"/>
  <c r="G98" i="2" a="1"/>
  <c r="G98" i="2" s="1"/>
  <c r="AM82" i="2"/>
  <c r="G82" i="2" a="1"/>
  <c r="G82" i="2" s="1"/>
  <c r="AM66" i="2"/>
  <c r="G66" i="2" a="1"/>
  <c r="G66" i="2" s="1"/>
  <c r="AM58" i="2"/>
  <c r="G58" i="2" a="1"/>
  <c r="G58" i="2" s="1"/>
  <c r="AM42" i="2"/>
  <c r="G42" i="2" a="1"/>
  <c r="G42" i="2" s="1"/>
  <c r="AM26" i="2"/>
  <c r="G26" i="2" a="1"/>
  <c r="G26" i="2" s="1"/>
  <c r="AM18" i="2"/>
  <c r="G18" i="2" a="1"/>
  <c r="G18" i="2" s="1"/>
  <c r="AM234" i="2"/>
  <c r="G234" i="2" a="1"/>
  <c r="G234" i="2" s="1"/>
  <c r="AM218" i="2"/>
  <c r="G218" i="2" a="1"/>
  <c r="G218" i="2" s="1"/>
  <c r="AM202" i="2"/>
  <c r="G202" i="2" a="1"/>
  <c r="G202" i="2" s="1"/>
  <c r="AM186" i="2"/>
  <c r="G186" i="2" a="1"/>
  <c r="G186" i="2" s="1"/>
  <c r="AM170" i="2"/>
  <c r="G170" i="2" a="1"/>
  <c r="G170" i="2" s="1"/>
  <c r="AM154" i="2"/>
  <c r="G154" i="2" a="1"/>
  <c r="G154" i="2" s="1"/>
  <c r="AM138" i="2"/>
  <c r="G138" i="2" a="1"/>
  <c r="G138" i="2" s="1"/>
  <c r="AM122" i="2"/>
  <c r="G122" i="2" a="1"/>
  <c r="G122" i="2" s="1"/>
  <c r="AM106" i="2"/>
  <c r="G106" i="2" a="1"/>
  <c r="G106" i="2" s="1"/>
  <c r="AM90" i="2"/>
  <c r="G90" i="2" a="1"/>
  <c r="G90" i="2" s="1"/>
  <c r="AM74" i="2"/>
  <c r="G74" i="2" a="1"/>
  <c r="G74" i="2" s="1"/>
  <c r="AM50" i="2"/>
  <c r="G50" i="2" a="1"/>
  <c r="G50" i="2" s="1"/>
  <c r="AM34" i="2"/>
  <c r="G34" i="2" a="1"/>
  <c r="G34" i="2" s="1"/>
  <c r="AM10" i="2"/>
  <c r="G10" i="2" a="1"/>
  <c r="G10" i="2" s="1"/>
  <c r="AM233" i="2"/>
  <c r="G233" i="2" a="1"/>
  <c r="G233" i="2" s="1"/>
  <c r="AM225" i="2"/>
  <c r="G225" i="2" a="1"/>
  <c r="G225" i="2" s="1"/>
  <c r="AM217" i="2"/>
  <c r="G217" i="2" a="1"/>
  <c r="G217" i="2" s="1"/>
  <c r="AM209" i="2"/>
  <c r="G209" i="2" a="1"/>
  <c r="G209" i="2" s="1"/>
  <c r="AM201" i="2"/>
  <c r="G201" i="2" a="1"/>
  <c r="G201" i="2" s="1"/>
  <c r="AM193" i="2"/>
  <c r="G193" i="2" a="1"/>
  <c r="G193" i="2" s="1"/>
  <c r="AM185" i="2"/>
  <c r="G185" i="2" a="1"/>
  <c r="G185" i="2" s="1"/>
  <c r="AM177" i="2"/>
  <c r="G177" i="2" a="1"/>
  <c r="G177" i="2" s="1"/>
  <c r="AM169" i="2"/>
  <c r="G169" i="2" a="1"/>
  <c r="G169" i="2" s="1"/>
  <c r="AM161" i="2"/>
  <c r="G161" i="2" a="1"/>
  <c r="G161" i="2" s="1"/>
  <c r="AM153" i="2"/>
  <c r="G153" i="2" a="1"/>
  <c r="G153" i="2" s="1"/>
  <c r="AM145" i="2"/>
  <c r="G145" i="2" a="1"/>
  <c r="G145" i="2" s="1"/>
  <c r="AM137" i="2"/>
  <c r="G137" i="2" a="1"/>
  <c r="G137" i="2" s="1"/>
  <c r="AM129" i="2"/>
  <c r="G129" i="2" a="1"/>
  <c r="G129" i="2" s="1"/>
  <c r="AM121" i="2"/>
  <c r="G121" i="2" a="1"/>
  <c r="G121" i="2" s="1"/>
  <c r="AM113" i="2"/>
  <c r="G113" i="2" a="1"/>
  <c r="G113" i="2" s="1"/>
  <c r="AM105" i="2"/>
  <c r="G105" i="2" a="1"/>
  <c r="G105" i="2" s="1"/>
  <c r="AM97" i="2"/>
  <c r="G97" i="2" a="1"/>
  <c r="G97" i="2" s="1"/>
  <c r="AM89" i="2"/>
  <c r="G89" i="2" a="1"/>
  <c r="G89" i="2" s="1"/>
  <c r="AM81" i="2"/>
  <c r="G81" i="2" a="1"/>
  <c r="G81" i="2" s="1"/>
  <c r="AM73" i="2"/>
  <c r="G73" i="2" a="1"/>
  <c r="G73" i="2" s="1"/>
  <c r="AM65" i="2"/>
  <c r="G65" i="2" a="1"/>
  <c r="G65" i="2" s="1"/>
  <c r="AM57" i="2"/>
  <c r="G57" i="2" a="1"/>
  <c r="G57" i="2" s="1"/>
  <c r="AM49" i="2"/>
  <c r="G49" i="2" a="1"/>
  <c r="G49" i="2" s="1"/>
  <c r="AM41" i="2"/>
  <c r="G41" i="2" a="1"/>
  <c r="G41" i="2" s="1"/>
  <c r="AM33" i="2"/>
  <c r="G33" i="2" a="1"/>
  <c r="G33" i="2" s="1"/>
  <c r="AM25" i="2"/>
  <c r="G25" i="2" a="1"/>
  <c r="G25" i="2" s="1"/>
  <c r="AM17" i="2"/>
  <c r="G17" i="2" a="1"/>
  <c r="G17" i="2" s="1"/>
  <c r="AM9" i="2"/>
  <c r="G9" i="2" a="1"/>
  <c r="G9" i="2" s="1"/>
  <c r="AM196" i="2"/>
  <c r="G196" i="2" a="1"/>
  <c r="G196" i="2" s="1"/>
  <c r="AM36" i="2"/>
  <c r="G36" i="2" a="1"/>
  <c r="G36" i="2" s="1"/>
  <c r="AM240" i="2"/>
  <c r="G240" i="2" a="1"/>
  <c r="G240" i="2" s="1"/>
  <c r="AK240" i="2" s="1"/>
  <c r="AM216" i="2"/>
  <c r="G216" i="2" a="1"/>
  <c r="G216" i="2" s="1"/>
  <c r="AM200" i="2"/>
  <c r="G200" i="2" a="1"/>
  <c r="G200" i="2" s="1"/>
  <c r="AM176" i="2"/>
  <c r="G176" i="2" a="1"/>
  <c r="G176" i="2" s="1"/>
  <c r="AM160" i="2"/>
  <c r="G160" i="2" a="1"/>
  <c r="G160" i="2" s="1"/>
  <c r="AM144" i="2"/>
  <c r="G144" i="2" a="1"/>
  <c r="G144" i="2" s="1"/>
  <c r="AM120" i="2"/>
  <c r="G120" i="2" a="1"/>
  <c r="G120" i="2" s="1"/>
  <c r="AM112" i="2"/>
  <c r="G112" i="2" a="1"/>
  <c r="G112" i="2" s="1"/>
  <c r="AM96" i="2"/>
  <c r="G96" i="2" a="1"/>
  <c r="G96" i="2" s="1"/>
  <c r="AM80" i="2"/>
  <c r="G80" i="2" a="1"/>
  <c r="G80" i="2" s="1"/>
  <c r="AM64" i="2"/>
  <c r="G64" i="2" a="1"/>
  <c r="G64" i="2" s="1"/>
  <c r="AM48" i="2"/>
  <c r="G48" i="2" a="1"/>
  <c r="G48" i="2" s="1"/>
  <c r="AM32" i="2"/>
  <c r="G32" i="2" a="1"/>
  <c r="G32" i="2" s="1"/>
  <c r="AM24" i="2"/>
  <c r="G24" i="2" a="1"/>
  <c r="G24" i="2" s="1"/>
  <c r="AM16" i="2"/>
  <c r="G16" i="2" a="1"/>
  <c r="G16" i="2" s="1"/>
  <c r="AM212" i="2"/>
  <c r="G212" i="2" a="1"/>
  <c r="G212" i="2" s="1"/>
  <c r="AM180" i="2"/>
  <c r="G180" i="2" a="1"/>
  <c r="G180" i="2" s="1"/>
  <c r="AM156" i="2"/>
  <c r="G156" i="2" a="1"/>
  <c r="G156" i="2" s="1"/>
  <c r="AM116" i="2"/>
  <c r="G116" i="2" a="1"/>
  <c r="G116" i="2" s="1"/>
  <c r="AM76" i="2"/>
  <c r="G76" i="2" a="1"/>
  <c r="G76" i="2" s="1"/>
  <c r="AM44" i="2"/>
  <c r="G44" i="2" a="1"/>
  <c r="G44" i="2" s="1"/>
  <c r="AM4" i="2"/>
  <c r="G4" i="2" a="1"/>
  <c r="G4" i="2" s="1"/>
  <c r="AM232" i="2"/>
  <c r="G232" i="2" a="1"/>
  <c r="G232" i="2" s="1"/>
  <c r="AM224" i="2"/>
  <c r="G224" i="2" a="1"/>
  <c r="G224" i="2" s="1"/>
  <c r="AM208" i="2"/>
  <c r="G208" i="2" a="1"/>
  <c r="G208" i="2" s="1"/>
  <c r="AM192" i="2"/>
  <c r="G192" i="2" a="1"/>
  <c r="G192" i="2" s="1"/>
  <c r="AM184" i="2"/>
  <c r="G184" i="2" a="1"/>
  <c r="G184" i="2" s="1"/>
  <c r="AM168" i="2"/>
  <c r="G168" i="2" a="1"/>
  <c r="G168" i="2" s="1"/>
  <c r="AM152" i="2"/>
  <c r="G152" i="2" a="1"/>
  <c r="G152" i="2" s="1"/>
  <c r="AM136" i="2"/>
  <c r="G136" i="2" a="1"/>
  <c r="G136" i="2" s="1"/>
  <c r="AM128" i="2"/>
  <c r="G128" i="2" a="1"/>
  <c r="G128" i="2" s="1"/>
  <c r="AM104" i="2"/>
  <c r="G104" i="2" a="1"/>
  <c r="G104" i="2" s="1"/>
  <c r="AM88" i="2"/>
  <c r="G88" i="2" a="1"/>
  <c r="G88" i="2" s="1"/>
  <c r="AM72" i="2"/>
  <c r="G72" i="2" a="1"/>
  <c r="G72" i="2" s="1"/>
  <c r="AM56" i="2"/>
  <c r="G56" i="2" a="1"/>
  <c r="G56" i="2" s="1"/>
  <c r="AM40" i="2"/>
  <c r="G40" i="2" a="1"/>
  <c r="G40" i="2" s="1"/>
  <c r="AM8" i="2"/>
  <c r="G8" i="2" a="1"/>
  <c r="G8" i="2" s="1"/>
  <c r="AM239" i="2"/>
  <c r="G239" i="2" a="1"/>
  <c r="G239" i="2" s="1"/>
  <c r="AM231" i="2"/>
  <c r="G231" i="2" a="1"/>
  <c r="G231" i="2" s="1"/>
  <c r="AM223" i="2"/>
  <c r="G223" i="2" a="1"/>
  <c r="G223" i="2" s="1"/>
  <c r="AM215" i="2"/>
  <c r="G215" i="2" a="1"/>
  <c r="G215" i="2" s="1"/>
  <c r="AQ207" i="2"/>
  <c r="G207" i="2" a="1"/>
  <c r="G207" i="2" s="1"/>
  <c r="AM199" i="2"/>
  <c r="G199" i="2" a="1"/>
  <c r="G199" i="2" s="1"/>
  <c r="AM191" i="2"/>
  <c r="G191" i="2" a="1"/>
  <c r="G191" i="2" s="1"/>
  <c r="AM183" i="2"/>
  <c r="G183" i="2" a="1"/>
  <c r="G183" i="2" s="1"/>
  <c r="AM175" i="2"/>
  <c r="G175" i="2" a="1"/>
  <c r="G175" i="2" s="1"/>
  <c r="AM167" i="2"/>
  <c r="G167" i="2" a="1"/>
  <c r="G167" i="2" s="1"/>
  <c r="AM159" i="2"/>
  <c r="G159" i="2" a="1"/>
  <c r="G159" i="2" s="1"/>
  <c r="AM151" i="2"/>
  <c r="G151" i="2" a="1"/>
  <c r="G151" i="2" s="1"/>
  <c r="AM143" i="2"/>
  <c r="G143" i="2" a="1"/>
  <c r="G143" i="2" s="1"/>
  <c r="AM135" i="2"/>
  <c r="G135" i="2" a="1"/>
  <c r="G135" i="2" s="1"/>
  <c r="AM127" i="2"/>
  <c r="G127" i="2" a="1"/>
  <c r="G127" i="2" s="1"/>
  <c r="AM119" i="2"/>
  <c r="G119" i="2" a="1"/>
  <c r="G119" i="2" s="1"/>
  <c r="AM111" i="2"/>
  <c r="G111" i="2" a="1"/>
  <c r="G111" i="2" s="1"/>
  <c r="AM103" i="2"/>
  <c r="G103" i="2" a="1"/>
  <c r="G103" i="2" s="1"/>
  <c r="AM95" i="2"/>
  <c r="G95" i="2" a="1"/>
  <c r="G95" i="2" s="1"/>
  <c r="AM87" i="2"/>
  <c r="G87" i="2" a="1"/>
  <c r="G87" i="2" s="1"/>
  <c r="AM79" i="2"/>
  <c r="G79" i="2" a="1"/>
  <c r="G79" i="2" s="1"/>
  <c r="AM71" i="2"/>
  <c r="G71" i="2" a="1"/>
  <c r="G71" i="2" s="1"/>
  <c r="AM63" i="2"/>
  <c r="G63" i="2" a="1"/>
  <c r="G63" i="2" s="1"/>
  <c r="AM55" i="2"/>
  <c r="G55" i="2" a="1"/>
  <c r="G55" i="2" s="1"/>
  <c r="AM47" i="2"/>
  <c r="G47" i="2" a="1"/>
  <c r="G47" i="2" s="1"/>
  <c r="AQ39" i="2"/>
  <c r="G39" i="2" a="1"/>
  <c r="G39" i="2" s="1"/>
  <c r="AM31" i="2"/>
  <c r="G31" i="2" a="1"/>
  <c r="G31" i="2" s="1"/>
  <c r="AM23" i="2"/>
  <c r="G23" i="2" a="1"/>
  <c r="G23" i="2" s="1"/>
  <c r="AM15" i="2"/>
  <c r="G15" i="2" a="1"/>
  <c r="G15" i="2" s="1"/>
  <c r="AM7" i="2"/>
  <c r="G7" i="2" a="1"/>
  <c r="G7" i="2" s="1"/>
  <c r="AM228" i="2"/>
  <c r="G228" i="2" a="1"/>
  <c r="G228" i="2" s="1"/>
  <c r="AM188" i="2"/>
  <c r="G188" i="2" a="1"/>
  <c r="G188" i="2" s="1"/>
  <c r="AM140" i="2"/>
  <c r="G140" i="2" a="1"/>
  <c r="G140" i="2" s="1"/>
  <c r="AM124" i="2"/>
  <c r="G124" i="2" a="1"/>
  <c r="G124" i="2" s="1"/>
  <c r="AM84" i="2"/>
  <c r="G84" i="2" a="1"/>
  <c r="G84" i="2" s="1"/>
  <c r="AM52" i="2"/>
  <c r="G52" i="2" a="1"/>
  <c r="G52" i="2" s="1"/>
  <c r="AM12" i="2"/>
  <c r="G12" i="2" a="1"/>
  <c r="G12" i="2" s="1"/>
  <c r="AM238" i="2"/>
  <c r="G238" i="2" a="1"/>
  <c r="G238" i="2" s="1"/>
  <c r="AM222" i="2"/>
  <c r="G222" i="2" a="1"/>
  <c r="G222" i="2" s="1"/>
  <c r="AM214" i="2"/>
  <c r="G214" i="2" a="1"/>
  <c r="G214" i="2" s="1"/>
  <c r="AM198" i="2"/>
  <c r="G198" i="2" a="1"/>
  <c r="G198" i="2" s="1"/>
  <c r="AM182" i="2"/>
  <c r="G182" i="2" a="1"/>
  <c r="G182" i="2" s="1"/>
  <c r="AM158" i="2"/>
  <c r="G158" i="2" a="1"/>
  <c r="G158" i="2" s="1"/>
  <c r="AM142" i="2"/>
  <c r="G142" i="2" a="1"/>
  <c r="G142" i="2" s="1"/>
  <c r="AM126" i="2"/>
  <c r="G126" i="2" a="1"/>
  <c r="G126" i="2" s="1"/>
  <c r="AM110" i="2"/>
  <c r="G110" i="2" a="1"/>
  <c r="G110" i="2" s="1"/>
  <c r="AM94" i="2"/>
  <c r="G94" i="2" a="1"/>
  <c r="G94" i="2" s="1"/>
  <c r="AM78" i="2"/>
  <c r="G78" i="2" a="1"/>
  <c r="G78" i="2" s="1"/>
  <c r="AM62" i="2"/>
  <c r="G62" i="2" a="1"/>
  <c r="G62" i="2" s="1"/>
  <c r="AM46" i="2"/>
  <c r="G46" i="2" a="1"/>
  <c r="G46" i="2" s="1"/>
  <c r="AM38" i="2"/>
  <c r="G38" i="2" a="1"/>
  <c r="G38" i="2" s="1"/>
  <c r="AM22" i="2"/>
  <c r="G22" i="2" a="1"/>
  <c r="G22" i="2" s="1"/>
  <c r="AM14" i="2"/>
  <c r="G14" i="2" a="1"/>
  <c r="G14" i="2" s="1"/>
  <c r="AM220" i="2"/>
  <c r="G220" i="2" a="1"/>
  <c r="G220" i="2" s="1"/>
  <c r="AM172" i="2"/>
  <c r="G172" i="2" a="1"/>
  <c r="G172" i="2" s="1"/>
  <c r="AM148" i="2"/>
  <c r="G148" i="2" a="1"/>
  <c r="G148" i="2" s="1"/>
  <c r="AM108" i="2"/>
  <c r="G108" i="2" a="1"/>
  <c r="G108" i="2" s="1"/>
  <c r="AM68" i="2"/>
  <c r="G68" i="2" a="1"/>
  <c r="G68" i="2" s="1"/>
  <c r="AM20" i="2"/>
  <c r="G20" i="2" a="1"/>
  <c r="G20" i="2" s="1"/>
  <c r="AM230" i="2"/>
  <c r="G230" i="2" a="1"/>
  <c r="G230" i="2" s="1"/>
  <c r="AM206" i="2"/>
  <c r="G206" i="2" a="1"/>
  <c r="G206" i="2" s="1"/>
  <c r="AM190" i="2"/>
  <c r="G190" i="2" a="1"/>
  <c r="G190" i="2" s="1"/>
  <c r="AM174" i="2"/>
  <c r="G174" i="2" a="1"/>
  <c r="G174" i="2" s="1"/>
  <c r="AM166" i="2"/>
  <c r="G166" i="2" a="1"/>
  <c r="G166" i="2" s="1"/>
  <c r="AM150" i="2"/>
  <c r="G150" i="2" a="1"/>
  <c r="G150" i="2" s="1"/>
  <c r="AM134" i="2"/>
  <c r="G134" i="2" a="1"/>
  <c r="G134" i="2" s="1"/>
  <c r="AM118" i="2"/>
  <c r="G118" i="2" a="1"/>
  <c r="G118" i="2" s="1"/>
  <c r="AM102" i="2"/>
  <c r="G102" i="2" a="1"/>
  <c r="G102" i="2" s="1"/>
  <c r="AM86" i="2"/>
  <c r="G86" i="2" a="1"/>
  <c r="G86" i="2" s="1"/>
  <c r="AQ70" i="2"/>
  <c r="G70" i="2" a="1"/>
  <c r="G70" i="2" s="1"/>
  <c r="AM54" i="2"/>
  <c r="G54" i="2" a="1"/>
  <c r="G54" i="2" s="1"/>
  <c r="AM30" i="2"/>
  <c r="G30" i="2" a="1"/>
  <c r="G30" i="2" s="1"/>
  <c r="AM6" i="2"/>
  <c r="G6" i="2" a="1"/>
  <c r="G6" i="2" s="1"/>
  <c r="AM237" i="2"/>
  <c r="G237" i="2" a="1"/>
  <c r="G237" i="2" s="1"/>
  <c r="AM229" i="2"/>
  <c r="G229" i="2" a="1"/>
  <c r="G229" i="2" s="1"/>
  <c r="AM221" i="2"/>
  <c r="G221" i="2" a="1"/>
  <c r="G221" i="2" s="1"/>
  <c r="AM213" i="2"/>
  <c r="G213" i="2" a="1"/>
  <c r="G213" i="2" s="1"/>
  <c r="AM205" i="2"/>
  <c r="G205" i="2" a="1"/>
  <c r="G205" i="2" s="1"/>
  <c r="AM197" i="2"/>
  <c r="G197" i="2" a="1"/>
  <c r="G197" i="2" s="1"/>
  <c r="AM189" i="2"/>
  <c r="G189" i="2" a="1"/>
  <c r="G189" i="2" s="1"/>
  <c r="AM181" i="2"/>
  <c r="G181" i="2" a="1"/>
  <c r="G181" i="2" s="1"/>
  <c r="AM173" i="2"/>
  <c r="G173" i="2" a="1"/>
  <c r="G173" i="2" s="1"/>
  <c r="AM165" i="2"/>
  <c r="G165" i="2" a="1"/>
  <c r="G165" i="2" s="1"/>
  <c r="AM157" i="2"/>
  <c r="G157" i="2" a="1"/>
  <c r="G157" i="2" s="1"/>
  <c r="AM149" i="2"/>
  <c r="G149" i="2" a="1"/>
  <c r="G149" i="2" s="1"/>
  <c r="AM141" i="2"/>
  <c r="G141" i="2" a="1"/>
  <c r="G141" i="2" s="1"/>
  <c r="AM133" i="2"/>
  <c r="G133" i="2" a="1"/>
  <c r="G133" i="2" s="1"/>
  <c r="AM125" i="2"/>
  <c r="G125" i="2" a="1"/>
  <c r="G125" i="2" s="1"/>
  <c r="AM117" i="2"/>
  <c r="G117" i="2" a="1"/>
  <c r="G117" i="2" s="1"/>
  <c r="AM109" i="2"/>
  <c r="G109" i="2" a="1"/>
  <c r="G109" i="2" s="1"/>
  <c r="AM101" i="2"/>
  <c r="G101" i="2" a="1"/>
  <c r="G101" i="2" s="1"/>
  <c r="AM93" i="2"/>
  <c r="G93" i="2" a="1"/>
  <c r="G93" i="2" s="1"/>
  <c r="AM85" i="2"/>
  <c r="G85" i="2" a="1"/>
  <c r="G85" i="2" s="1"/>
  <c r="AM77" i="2"/>
  <c r="G77" i="2" a="1"/>
  <c r="G77" i="2" s="1"/>
  <c r="AM69" i="2"/>
  <c r="G69" i="2" a="1"/>
  <c r="G69" i="2" s="1"/>
  <c r="AM61" i="2"/>
  <c r="G61" i="2" a="1"/>
  <c r="G61" i="2" s="1"/>
  <c r="AM53" i="2"/>
  <c r="G53" i="2" a="1"/>
  <c r="G53" i="2" s="1"/>
  <c r="AM45" i="2"/>
  <c r="G45" i="2" a="1"/>
  <c r="G45" i="2" s="1"/>
  <c r="AM37" i="2"/>
  <c r="G37" i="2" a="1"/>
  <c r="G37" i="2" s="1"/>
  <c r="AM29" i="2"/>
  <c r="G29" i="2" a="1"/>
  <c r="G29" i="2" s="1"/>
  <c r="AM21" i="2"/>
  <c r="G21" i="2" a="1"/>
  <c r="G21" i="2" s="1"/>
  <c r="AM13" i="2"/>
  <c r="G13" i="2" a="1"/>
  <c r="G13" i="2" s="1"/>
  <c r="AM5" i="2"/>
  <c r="G5" i="2" a="1"/>
  <c r="G5" i="2" s="1"/>
  <c r="B22" i="1"/>
  <c r="AQ129" i="2"/>
  <c r="AQ121" i="2"/>
  <c r="AQ65" i="2"/>
  <c r="AQ62" i="2"/>
  <c r="AQ127" i="2"/>
  <c r="AQ33" i="2"/>
  <c r="AQ223" i="2"/>
  <c r="I112" i="1"/>
  <c r="J112" i="1" s="1"/>
  <c r="B112" i="1"/>
  <c r="I96" i="1"/>
  <c r="J96" i="1" s="1"/>
  <c r="B96" i="1"/>
  <c r="I72" i="1"/>
  <c r="J72" i="1" s="1"/>
  <c r="B72" i="1"/>
  <c r="I56" i="1"/>
  <c r="J56" i="1" s="1"/>
  <c r="B56" i="1"/>
  <c r="I32" i="1"/>
  <c r="J32" i="1" s="1"/>
  <c r="B32" i="1"/>
  <c r="I16" i="1"/>
  <c r="J16" i="1" s="1"/>
  <c r="B16" i="1"/>
  <c r="B30" i="1"/>
  <c r="E198" i="1"/>
  <c r="C198" i="1" s="1" a="1"/>
  <c r="C198" i="1" s="1"/>
  <c r="B198" i="1" s="1"/>
  <c r="I104" i="1"/>
  <c r="J104" i="1" s="1"/>
  <c r="B104" i="1"/>
  <c r="I88" i="1"/>
  <c r="J88" i="1" s="1"/>
  <c r="B88" i="1"/>
  <c r="I80" i="1"/>
  <c r="J80" i="1" s="1"/>
  <c r="B80" i="1"/>
  <c r="I64" i="1"/>
  <c r="J64" i="1" s="1"/>
  <c r="B64" i="1"/>
  <c r="I48" i="1"/>
  <c r="J48" i="1" s="1"/>
  <c r="B48" i="1"/>
  <c r="I40" i="1"/>
  <c r="J40" i="1" s="1"/>
  <c r="B40" i="1"/>
  <c r="I24" i="1"/>
  <c r="J24" i="1" s="1"/>
  <c r="B24" i="1"/>
  <c r="H72" i="3"/>
  <c r="AQ128" i="2"/>
  <c r="AQ57" i="2"/>
  <c r="E195" i="4" s="1"/>
  <c r="AQ124" i="2"/>
  <c r="B125" i="1"/>
  <c r="B53" i="1"/>
  <c r="B13" i="1"/>
  <c r="I60" i="1"/>
  <c r="J60" i="1" s="1"/>
  <c r="B60" i="1"/>
  <c r="I52" i="1"/>
  <c r="J52" i="1" s="1"/>
  <c r="B52" i="1"/>
  <c r="I44" i="1"/>
  <c r="J44" i="1" s="1"/>
  <c r="B44" i="1"/>
  <c r="I36" i="1"/>
  <c r="J36" i="1" s="1"/>
  <c r="B36" i="1"/>
  <c r="I28" i="1"/>
  <c r="J28" i="1" s="1"/>
  <c r="B28" i="1"/>
  <c r="AQ94" i="2"/>
  <c r="E176" i="4"/>
  <c r="K176" i="4" s="1"/>
  <c r="L176" i="4" s="1"/>
  <c r="AQ220" i="2"/>
  <c r="AQ64" i="2"/>
  <c r="E220" i="4" s="1"/>
  <c r="I89" i="1"/>
  <c r="J89" i="1" s="1"/>
  <c r="B89" i="1"/>
  <c r="I73" i="1"/>
  <c r="J73" i="1" s="1"/>
  <c r="B73" i="1"/>
  <c r="I65" i="1"/>
  <c r="J65" i="1" s="1"/>
  <c r="B65" i="1"/>
  <c r="I57" i="1"/>
  <c r="J57" i="1" s="1"/>
  <c r="B57" i="1"/>
  <c r="I49" i="1"/>
  <c r="J49" i="1" s="1"/>
  <c r="B49" i="1"/>
  <c r="I41" i="1"/>
  <c r="J41" i="1" s="1"/>
  <c r="B41" i="1"/>
  <c r="I33" i="1"/>
  <c r="J33" i="1" s="1"/>
  <c r="B33" i="1"/>
  <c r="I25" i="1"/>
  <c r="J25" i="1" s="1"/>
  <c r="B25" i="1"/>
  <c r="E231" i="3"/>
  <c r="H112" i="3"/>
  <c r="AQ28" i="2"/>
  <c r="AQ26" i="2"/>
  <c r="AQ25" i="2"/>
  <c r="AQ226" i="2"/>
  <c r="E179" i="4" s="1"/>
  <c r="K179" i="4" s="1"/>
  <c r="L179" i="4" s="1"/>
  <c r="AQ224" i="2"/>
  <c r="E177" i="4" s="1"/>
  <c r="K177" i="4" s="1"/>
  <c r="L177" i="4" s="1"/>
  <c r="AQ218" i="2"/>
  <c r="H104" i="3"/>
  <c r="AQ161" i="2"/>
  <c r="D138" i="3" s="1"/>
  <c r="AQ160" i="2"/>
  <c r="E138" i="1" s="1"/>
  <c r="C138" i="1" s="1" a="1"/>
  <c r="C138" i="1" s="1"/>
  <c r="B138" i="1" s="1"/>
  <c r="AQ158" i="2"/>
  <c r="H134" i="3"/>
  <c r="AQ156" i="2"/>
  <c r="AQ153" i="2"/>
  <c r="AQ96" i="2"/>
  <c r="AQ95" i="2"/>
  <c r="AQ92" i="2"/>
  <c r="AQ63" i="2"/>
  <c r="AQ34" i="2"/>
  <c r="AQ32" i="2"/>
  <c r="AQ189" i="2"/>
  <c r="AQ131" i="2"/>
  <c r="I130" i="1"/>
  <c r="J130" i="1" s="1"/>
  <c r="I114" i="1"/>
  <c r="J114" i="1" s="1"/>
  <c r="I106" i="1"/>
  <c r="J106" i="1" s="1"/>
  <c r="I98" i="1"/>
  <c r="J98" i="1" s="1"/>
  <c r="I90" i="1"/>
  <c r="J90" i="1" s="1"/>
  <c r="I82" i="1"/>
  <c r="J82" i="1" s="1"/>
  <c r="I74" i="1"/>
  <c r="J74" i="1" s="1"/>
  <c r="I66" i="1"/>
  <c r="J66" i="1" s="1"/>
  <c r="I58" i="1"/>
  <c r="J58" i="1" s="1"/>
  <c r="I50" i="1"/>
  <c r="J50" i="1" s="1"/>
  <c r="I42" i="1"/>
  <c r="J42" i="1" s="1"/>
  <c r="I34" i="1"/>
  <c r="J34" i="1" s="1"/>
  <c r="I26" i="1"/>
  <c r="J26" i="1" s="1"/>
  <c r="I18" i="1"/>
  <c r="J18" i="1" s="1"/>
  <c r="AQ123" i="2"/>
  <c r="D195" i="3"/>
  <c r="I244" i="1"/>
  <c r="J244" i="1" s="1"/>
  <c r="I122" i="1"/>
  <c r="J122" i="1" s="1"/>
  <c r="AQ225" i="2"/>
  <c r="AQ217" i="2"/>
  <c r="AQ188" i="2"/>
  <c r="AQ159" i="2"/>
  <c r="AQ130" i="2"/>
  <c r="AQ122" i="2"/>
  <c r="AQ93" i="2"/>
  <c r="AQ35" i="2"/>
  <c r="AQ27" i="2"/>
  <c r="I243" i="1"/>
  <c r="J243" i="1" s="1"/>
  <c r="I129" i="1"/>
  <c r="J129" i="1" s="1"/>
  <c r="I121" i="1"/>
  <c r="J121" i="1" s="1"/>
  <c r="I113" i="1"/>
  <c r="J113" i="1" s="1"/>
  <c r="I105" i="1"/>
  <c r="J105" i="1" s="1"/>
  <c r="I97" i="1"/>
  <c r="J97" i="1" s="1"/>
  <c r="D171" i="3"/>
  <c r="B171" i="3" s="1" a="1"/>
  <c r="B171" i="3" s="1"/>
  <c r="G171" i="3" s="1"/>
  <c r="E138" i="4"/>
  <c r="I136" i="1"/>
  <c r="J136" i="1" s="1"/>
  <c r="I120" i="1"/>
  <c r="J120" i="1" s="1"/>
  <c r="AQ194" i="2"/>
  <c r="AQ157" i="2"/>
  <c r="AQ99" i="2"/>
  <c r="AQ222" i="2"/>
  <c r="AQ185" i="2"/>
  <c r="AQ98" i="2"/>
  <c r="AQ61" i="2"/>
  <c r="E173" i="4"/>
  <c r="K173" i="4" s="1"/>
  <c r="L173" i="4" s="1"/>
  <c r="AQ195" i="2"/>
  <c r="AQ187" i="2"/>
  <c r="E197" i="4"/>
  <c r="D197" i="3"/>
  <c r="B197" i="3" s="1" a="1"/>
  <c r="B197" i="3" s="1"/>
  <c r="E177" i="1"/>
  <c r="C177" i="1" s="1" a="1"/>
  <c r="C177" i="1" s="1"/>
  <c r="B177" i="1" s="1"/>
  <c r="D176" i="3"/>
  <c r="AQ186" i="2"/>
  <c r="AQ91" i="2"/>
  <c r="AQ193" i="2"/>
  <c r="AQ90" i="2"/>
  <c r="AQ221" i="2"/>
  <c r="AQ192" i="2"/>
  <c r="AQ163" i="2"/>
  <c r="AQ155" i="2"/>
  <c r="AQ126" i="2"/>
  <c r="AQ97" i="2"/>
  <c r="AQ89" i="2"/>
  <c r="AQ60" i="2"/>
  <c r="AQ31" i="2"/>
  <c r="E174" i="1"/>
  <c r="C174" i="1" s="1" a="1"/>
  <c r="C174" i="1" s="1"/>
  <c r="I128" i="1"/>
  <c r="J128" i="1" s="1"/>
  <c r="E163" i="4"/>
  <c r="K163" i="4" s="1"/>
  <c r="L163" i="4" s="1"/>
  <c r="D163" i="3"/>
  <c r="C163" i="3" s="1"/>
  <c r="AQ191" i="2"/>
  <c r="AQ162" i="2"/>
  <c r="AQ154" i="2"/>
  <c r="AQ125" i="2"/>
  <c r="AQ67" i="2"/>
  <c r="AQ59" i="2"/>
  <c r="AQ30" i="2"/>
  <c r="E164" i="1"/>
  <c r="C164" i="1" s="1" a="1"/>
  <c r="C164" i="1" s="1"/>
  <c r="B164" i="1" s="1"/>
  <c r="I132" i="1"/>
  <c r="J132" i="1" s="1"/>
  <c r="I124" i="1"/>
  <c r="J124" i="1" s="1"/>
  <c r="I116" i="1"/>
  <c r="J116" i="1" s="1"/>
  <c r="I108" i="1"/>
  <c r="J108" i="1" s="1"/>
  <c r="I100" i="1"/>
  <c r="J100" i="1" s="1"/>
  <c r="I92" i="1"/>
  <c r="J92" i="1" s="1"/>
  <c r="I84" i="1"/>
  <c r="J84" i="1" s="1"/>
  <c r="I76" i="1"/>
  <c r="J76" i="1" s="1"/>
  <c r="I68" i="1"/>
  <c r="J68" i="1" s="1"/>
  <c r="AQ227" i="2"/>
  <c r="AQ219" i="2"/>
  <c r="AQ190" i="2"/>
  <c r="AQ66" i="2"/>
  <c r="AQ58" i="2"/>
  <c r="AQ29" i="2"/>
  <c r="E172" i="1"/>
  <c r="C172" i="1" s="1" a="1"/>
  <c r="C172" i="1" s="1"/>
  <c r="B172" i="1" s="1"/>
  <c r="I131" i="1"/>
  <c r="J131" i="1" s="1"/>
  <c r="I123" i="1"/>
  <c r="J123" i="1" s="1"/>
  <c r="I115" i="1"/>
  <c r="J115" i="1" s="1"/>
  <c r="I107" i="1"/>
  <c r="J107" i="1" s="1"/>
  <c r="I99" i="1"/>
  <c r="J99" i="1" s="1"/>
  <c r="I91" i="1"/>
  <c r="J91" i="1" s="1"/>
  <c r="I83" i="1"/>
  <c r="J83" i="1" s="1"/>
  <c r="I75" i="1"/>
  <c r="J75" i="1" s="1"/>
  <c r="I67" i="1"/>
  <c r="J67" i="1" s="1"/>
  <c r="I59" i="1"/>
  <c r="J59" i="1" s="1"/>
  <c r="I51" i="1"/>
  <c r="J51" i="1" s="1"/>
  <c r="I43" i="1"/>
  <c r="J43" i="1" s="1"/>
  <c r="I35" i="1"/>
  <c r="J35" i="1" s="1"/>
  <c r="I27" i="1"/>
  <c r="J27" i="1" s="1"/>
  <c r="I19" i="1"/>
  <c r="J19" i="1" s="1"/>
  <c r="I20" i="1"/>
  <c r="J20" i="1" s="1"/>
  <c r="H79" i="3"/>
  <c r="H95" i="3"/>
  <c r="I81" i="1"/>
  <c r="J81" i="1" s="1"/>
  <c r="I17" i="1"/>
  <c r="J17" i="1" s="1"/>
  <c r="H80" i="3"/>
  <c r="H88" i="3"/>
  <c r="H121" i="3"/>
  <c r="H63" i="3"/>
  <c r="I230" i="4"/>
  <c r="H71" i="3"/>
  <c r="G29" i="3"/>
  <c r="B10" i="3" s="1"/>
  <c r="H111" i="3"/>
  <c r="G100" i="3"/>
  <c r="H100" i="3" s="1"/>
  <c r="H45" i="3"/>
  <c r="H64" i="3"/>
  <c r="H44" i="3"/>
  <c r="H103" i="3"/>
  <c r="H56" i="3"/>
  <c r="H122" i="3"/>
  <c r="H60" i="3"/>
  <c r="H32" i="3"/>
  <c r="H92" i="3"/>
  <c r="H84" i="3"/>
  <c r="G76" i="3"/>
  <c r="H76" i="3" s="1"/>
  <c r="H48" i="3"/>
  <c r="H243" i="3"/>
  <c r="H68" i="3"/>
  <c r="H96" i="3"/>
  <c r="H245" i="3"/>
  <c r="H108" i="3"/>
  <c r="H40" i="3"/>
  <c r="H133" i="3"/>
  <c r="H118" i="3"/>
  <c r="H28" i="3"/>
  <c r="H87" i="3"/>
  <c r="A232" i="4"/>
  <c r="D232" i="4" s="1"/>
  <c r="G12" i="3"/>
  <c r="H12" i="3" s="1"/>
  <c r="G30" i="3"/>
  <c r="H30" i="3" s="1"/>
  <c r="G46" i="3"/>
  <c r="H46" i="3" s="1"/>
  <c r="G53" i="3"/>
  <c r="H53" i="3" s="1"/>
  <c r="G82" i="3"/>
  <c r="H82" i="3" s="1"/>
  <c r="G89" i="3"/>
  <c r="H89" i="3" s="1"/>
  <c r="G120" i="3"/>
  <c r="H120" i="3" s="1"/>
  <c r="G16" i="3"/>
  <c r="H16" i="3" s="1"/>
  <c r="G34" i="3"/>
  <c r="H34" i="3" s="1"/>
  <c r="G55" i="3"/>
  <c r="H55" i="3" s="1"/>
  <c r="G98" i="3"/>
  <c r="H98" i="3" s="1"/>
  <c r="G105" i="3"/>
  <c r="H105" i="3" s="1"/>
  <c r="G19" i="3"/>
  <c r="H19" i="3" s="1"/>
  <c r="H24" i="3"/>
  <c r="G35" i="3"/>
  <c r="H35" i="3" s="1"/>
  <c r="G106" i="3"/>
  <c r="H106" i="3" s="1"/>
  <c r="G113" i="3"/>
  <c r="H113" i="3" s="1"/>
  <c r="G129" i="3"/>
  <c r="H129" i="3" s="1"/>
  <c r="G15" i="3"/>
  <c r="H15" i="3" s="1"/>
  <c r="G25" i="3"/>
  <c r="H25" i="3" s="1"/>
  <c r="G33" i="3"/>
  <c r="H33" i="3" s="1"/>
  <c r="G41" i="3"/>
  <c r="H41" i="3" s="1"/>
  <c r="G54" i="3"/>
  <c r="H54" i="3" s="1"/>
  <c r="G90" i="3"/>
  <c r="H90" i="3" s="1"/>
  <c r="G97" i="3"/>
  <c r="H97" i="3" s="1"/>
  <c r="G22" i="3"/>
  <c r="H22" i="3" s="1"/>
  <c r="G38" i="3"/>
  <c r="H38" i="3" s="1"/>
  <c r="G51" i="3"/>
  <c r="H51" i="3" s="1"/>
  <c r="G73" i="3"/>
  <c r="H73" i="3" s="1"/>
  <c r="G57" i="3"/>
  <c r="H57" i="3" s="1"/>
  <c r="G114" i="3"/>
  <c r="H114" i="3" s="1"/>
  <c r="G123" i="3"/>
  <c r="H123" i="3" s="1"/>
  <c r="G66" i="3"/>
  <c r="H66" i="3" s="1"/>
  <c r="G23" i="3"/>
  <c r="H23" i="3" s="1"/>
  <c r="G39" i="3"/>
  <c r="H39" i="3" s="1"/>
  <c r="G74" i="3"/>
  <c r="H74" i="3" s="1"/>
  <c r="G81" i="3"/>
  <c r="H81" i="3" s="1"/>
  <c r="G117" i="3"/>
  <c r="H117" i="3" s="1"/>
  <c r="G21" i="3"/>
  <c r="H21" i="3" s="1"/>
  <c r="G37" i="3"/>
  <c r="H37" i="3" s="1"/>
  <c r="G50" i="3"/>
  <c r="H50" i="3" s="1"/>
  <c r="G58" i="3"/>
  <c r="H58" i="3" s="1"/>
  <c r="G65" i="3"/>
  <c r="H65" i="3" s="1"/>
  <c r="G124" i="3"/>
  <c r="H124" i="3" s="1"/>
  <c r="H135" i="3"/>
  <c r="H131" i="3"/>
  <c r="H130" i="3"/>
  <c r="H132" i="3"/>
  <c r="G14" i="3"/>
  <c r="H14" i="3" s="1"/>
  <c r="G59" i="3"/>
  <c r="H59" i="3" s="1"/>
  <c r="G67" i="3"/>
  <c r="H67" i="3" s="1"/>
  <c r="G70" i="3"/>
  <c r="H70" i="3" s="1"/>
  <c r="G75" i="3"/>
  <c r="H75" i="3" s="1"/>
  <c r="G78" i="3"/>
  <c r="H78" i="3" s="1"/>
  <c r="G83" i="3"/>
  <c r="H83" i="3" s="1"/>
  <c r="G86" i="3"/>
  <c r="H86" i="3" s="1"/>
  <c r="G91" i="3"/>
  <c r="H91" i="3" s="1"/>
  <c r="G99" i="3"/>
  <c r="H99" i="3" s="1"/>
  <c r="G107" i="3"/>
  <c r="H107" i="3" s="1"/>
  <c r="G115" i="3"/>
  <c r="H115" i="3" s="1"/>
  <c r="G126" i="3"/>
  <c r="H126" i="3" s="1"/>
  <c r="H102" i="3"/>
  <c r="H110" i="3"/>
  <c r="G18" i="3"/>
  <c r="H18" i="3" s="1"/>
  <c r="G31" i="3"/>
  <c r="H31" i="3" s="1"/>
  <c r="G47" i="3"/>
  <c r="H47" i="3" s="1"/>
  <c r="G128" i="3"/>
  <c r="H128" i="3" s="1"/>
  <c r="H94" i="3"/>
  <c r="G13" i="3"/>
  <c r="H13" i="3" s="1"/>
  <c r="H116" i="3"/>
  <c r="H127" i="3"/>
  <c r="H62" i="3"/>
  <c r="H26" i="3"/>
  <c r="G27" i="3"/>
  <c r="H27" i="3" s="1"/>
  <c r="H17" i="3"/>
  <c r="G20" i="3"/>
  <c r="H20" i="3" s="1"/>
  <c r="G36" i="3"/>
  <c r="H36" i="3" s="1"/>
  <c r="H43" i="3"/>
  <c r="G49" i="3"/>
  <c r="H49" i="3" s="1"/>
  <c r="G52" i="3"/>
  <c r="H52" i="3" s="1"/>
  <c r="G61" i="3"/>
  <c r="H61" i="3" s="1"/>
  <c r="G69" i="3"/>
  <c r="H69" i="3" s="1"/>
  <c r="G77" i="3"/>
  <c r="H77" i="3" s="1"/>
  <c r="G85" i="3"/>
  <c r="H85" i="3" s="1"/>
  <c r="G93" i="3"/>
  <c r="H93" i="3" s="1"/>
  <c r="G101" i="3"/>
  <c r="H101" i="3" s="1"/>
  <c r="G109" i="3"/>
  <c r="H109" i="3" s="1"/>
  <c r="G119" i="3"/>
  <c r="H119" i="3" s="1"/>
  <c r="G125" i="3"/>
  <c r="H125" i="3" s="1"/>
  <c r="H42" i="3"/>
  <c r="G244" i="3"/>
  <c r="H244" i="3" s="1"/>
  <c r="A233" i="3"/>
  <c r="G246" i="3"/>
  <c r="H246" i="3" s="1"/>
  <c r="I135" i="1"/>
  <c r="J135" i="1" s="1"/>
  <c r="I127" i="1"/>
  <c r="J127" i="1" s="1"/>
  <c r="I119" i="1"/>
  <c r="J119" i="1" s="1"/>
  <c r="I111" i="1"/>
  <c r="J111" i="1" s="1"/>
  <c r="I103" i="1"/>
  <c r="J103" i="1" s="1"/>
  <c r="I95" i="1"/>
  <c r="J95" i="1" s="1"/>
  <c r="I87" i="1"/>
  <c r="J87" i="1" s="1"/>
  <c r="I79" i="1"/>
  <c r="J79" i="1" s="1"/>
  <c r="I71" i="1"/>
  <c r="J71" i="1" s="1"/>
  <c r="I63" i="1"/>
  <c r="J63" i="1" s="1"/>
  <c r="I55" i="1"/>
  <c r="J55" i="1" s="1"/>
  <c r="I47" i="1"/>
  <c r="J47" i="1" s="1"/>
  <c r="I39" i="1"/>
  <c r="J39" i="1" s="1"/>
  <c r="I31" i="1"/>
  <c r="J31" i="1" s="1"/>
  <c r="I23" i="1"/>
  <c r="J23" i="1" s="1"/>
  <c r="I15" i="1"/>
  <c r="J15" i="1" s="1"/>
  <c r="I246" i="1"/>
  <c r="J246" i="1" s="1"/>
  <c r="I134" i="1"/>
  <c r="J134" i="1" s="1"/>
  <c r="I126" i="1"/>
  <c r="J126" i="1" s="1"/>
  <c r="I118" i="1"/>
  <c r="J118" i="1" s="1"/>
  <c r="I110" i="1"/>
  <c r="J110" i="1" s="1"/>
  <c r="I102" i="1"/>
  <c r="J102" i="1" s="1"/>
  <c r="I94" i="1"/>
  <c r="J94" i="1" s="1"/>
  <c r="I86" i="1"/>
  <c r="J86" i="1" s="1"/>
  <c r="I78" i="1"/>
  <c r="J78" i="1" s="1"/>
  <c r="I70" i="1"/>
  <c r="J70" i="1" s="1"/>
  <c r="I62" i="1"/>
  <c r="J62" i="1" s="1"/>
  <c r="I54" i="1"/>
  <c r="J54" i="1" s="1"/>
  <c r="I46" i="1"/>
  <c r="J46" i="1" s="1"/>
  <c r="I38" i="1"/>
  <c r="J38" i="1" s="1"/>
  <c r="I30" i="1"/>
  <c r="J30" i="1" s="1"/>
  <c r="I22" i="1"/>
  <c r="J22" i="1" s="1"/>
  <c r="I14" i="1"/>
  <c r="J14" i="1" s="1"/>
  <c r="I245" i="1"/>
  <c r="J245" i="1" s="1"/>
  <c r="I133" i="1"/>
  <c r="J133" i="1" s="1"/>
  <c r="I125" i="1"/>
  <c r="J125" i="1" s="1"/>
  <c r="I117" i="1"/>
  <c r="J117" i="1" s="1"/>
  <c r="I109" i="1"/>
  <c r="J109" i="1" s="1"/>
  <c r="I101" i="1"/>
  <c r="J101" i="1" s="1"/>
  <c r="I93" i="1"/>
  <c r="J93" i="1" s="1"/>
  <c r="I85" i="1"/>
  <c r="J85" i="1" s="1"/>
  <c r="I77" i="1"/>
  <c r="J77" i="1" s="1"/>
  <c r="I69" i="1"/>
  <c r="J69" i="1" s="1"/>
  <c r="I61" i="1"/>
  <c r="J61" i="1" s="1"/>
  <c r="I53" i="1"/>
  <c r="J53" i="1" s="1"/>
  <c r="I45" i="1"/>
  <c r="J45" i="1" s="1"/>
  <c r="I37" i="1"/>
  <c r="J37" i="1" s="1"/>
  <c r="I29" i="1"/>
  <c r="J29" i="1" s="1"/>
  <c r="I21" i="1"/>
  <c r="J21" i="1" s="1"/>
  <c r="I13" i="1"/>
  <c r="J13" i="1" s="1"/>
  <c r="A232" i="1"/>
  <c r="AQ216" i="2"/>
  <c r="AQ184" i="2"/>
  <c r="AQ152" i="2"/>
  <c r="AQ120" i="2"/>
  <c r="AQ88" i="2"/>
  <c r="AQ56" i="2"/>
  <c r="AQ24" i="2"/>
  <c r="AQ149" i="2"/>
  <c r="AQ209" i="2"/>
  <c r="AQ177" i="2"/>
  <c r="AQ145" i="2"/>
  <c r="AQ113" i="2"/>
  <c r="AQ81" i="2"/>
  <c r="AQ49" i="2"/>
  <c r="AQ17" i="2"/>
  <c r="AM70" i="2"/>
  <c r="AQ77" i="2"/>
  <c r="AQ85" i="2"/>
  <c r="AQ116" i="2"/>
  <c r="AQ240" i="2"/>
  <c r="AQ208" i="2"/>
  <c r="AQ176" i="2"/>
  <c r="AQ144" i="2"/>
  <c r="AQ112" i="2"/>
  <c r="AQ80" i="2"/>
  <c r="AQ48" i="2"/>
  <c r="AQ16" i="2"/>
  <c r="AM207" i="2"/>
  <c r="AQ206" i="2"/>
  <c r="AQ46" i="2"/>
  <c r="AQ205" i="2"/>
  <c r="AQ45" i="2"/>
  <c r="AQ236" i="2"/>
  <c r="AQ204" i="2"/>
  <c r="AQ172" i="2"/>
  <c r="AQ140" i="2"/>
  <c r="AQ108" i="2"/>
  <c r="AQ76" i="2"/>
  <c r="AQ12" i="2"/>
  <c r="AQ235" i="2"/>
  <c r="AQ203" i="2"/>
  <c r="AQ171" i="2"/>
  <c r="AQ139" i="2"/>
  <c r="AQ107" i="2"/>
  <c r="AQ75" i="2"/>
  <c r="AQ43" i="2"/>
  <c r="AQ234" i="2"/>
  <c r="AQ202" i="2"/>
  <c r="AQ170" i="2"/>
  <c r="AQ138" i="2"/>
  <c r="AQ106" i="2"/>
  <c r="AQ74" i="2"/>
  <c r="AQ42" i="2"/>
  <c r="AQ10" i="2"/>
  <c r="AQ233" i="2"/>
  <c r="AQ201" i="2"/>
  <c r="AQ169" i="2"/>
  <c r="AQ137" i="2"/>
  <c r="AQ105" i="2"/>
  <c r="AQ73" i="2"/>
  <c r="AQ9" i="2"/>
  <c r="AQ232" i="2"/>
  <c r="AQ200" i="2"/>
  <c r="AQ168" i="2"/>
  <c r="AQ136" i="2"/>
  <c r="AQ104" i="2"/>
  <c r="AQ72" i="2"/>
  <c r="AQ8" i="2"/>
  <c r="AQ231" i="2"/>
  <c r="AQ230" i="2"/>
  <c r="AQ198" i="2"/>
  <c r="AQ166" i="2"/>
  <c r="AQ134" i="2"/>
  <c r="AQ102" i="2"/>
  <c r="AQ38" i="2"/>
  <c r="AQ6" i="2"/>
  <c r="AQ215" i="2"/>
  <c r="AQ183" i="2"/>
  <c r="AQ151" i="2"/>
  <c r="AQ119" i="2"/>
  <c r="AQ87" i="2"/>
  <c r="AQ55" i="2"/>
  <c r="AQ23" i="2"/>
  <c r="AQ214" i="2"/>
  <c r="AQ182" i="2"/>
  <c r="AQ150" i="2"/>
  <c r="AQ118" i="2"/>
  <c r="AQ86" i="2"/>
  <c r="AQ54" i="2"/>
  <c r="AQ22" i="2"/>
  <c r="AQ213" i="2"/>
  <c r="AQ181" i="2"/>
  <c r="AQ117" i="2"/>
  <c r="AQ53" i="2"/>
  <c r="AQ21" i="2"/>
  <c r="AQ212" i="2"/>
  <c r="AQ180" i="2"/>
  <c r="AQ148" i="2"/>
  <c r="AQ84" i="2"/>
  <c r="AQ52" i="2"/>
  <c r="AQ20" i="2"/>
  <c r="AQ239" i="2"/>
  <c r="AQ175" i="2"/>
  <c r="AQ143" i="2"/>
  <c r="AQ111" i="2"/>
  <c r="AQ79" i="2"/>
  <c r="AQ47" i="2"/>
  <c r="AQ15" i="2"/>
  <c r="AQ238" i="2"/>
  <c r="AQ174" i="2"/>
  <c r="AQ142" i="2"/>
  <c r="AQ110" i="2"/>
  <c r="AQ78" i="2"/>
  <c r="AQ14" i="2"/>
  <c r="AQ11" i="2"/>
  <c r="AQ41" i="2"/>
  <c r="AQ40" i="2"/>
  <c r="AQ7" i="2"/>
  <c r="AQ229" i="2"/>
  <c r="AQ197" i="2"/>
  <c r="AQ165" i="2"/>
  <c r="AQ133" i="2"/>
  <c r="AQ101" i="2"/>
  <c r="AQ69" i="2"/>
  <c r="AQ37" i="2"/>
  <c r="AQ5" i="2"/>
  <c r="AQ211" i="2"/>
  <c r="AQ179" i="2"/>
  <c r="AQ147" i="2"/>
  <c r="AQ115" i="2"/>
  <c r="AQ83" i="2"/>
  <c r="AQ51" i="2"/>
  <c r="AQ19" i="2"/>
  <c r="AQ210" i="2"/>
  <c r="AQ178" i="2"/>
  <c r="AQ146" i="2"/>
  <c r="AQ114" i="2"/>
  <c r="AQ82" i="2"/>
  <c r="AQ50" i="2"/>
  <c r="AQ18" i="2"/>
  <c r="AQ237" i="2"/>
  <c r="AQ173" i="2"/>
  <c r="AQ141" i="2"/>
  <c r="AQ109" i="2"/>
  <c r="AQ13" i="2"/>
  <c r="AM39" i="2"/>
  <c r="AQ44" i="2"/>
  <c r="AQ199" i="2"/>
  <c r="AQ167" i="2"/>
  <c r="AQ135" i="2"/>
  <c r="AQ103" i="2"/>
  <c r="AQ71" i="2"/>
  <c r="AQ228" i="2"/>
  <c r="AQ196" i="2"/>
  <c r="AQ164" i="2"/>
  <c r="AQ132" i="2"/>
  <c r="AQ100" i="2"/>
  <c r="AQ68" i="2"/>
  <c r="AQ36" i="2"/>
  <c r="AQ4" i="2"/>
  <c r="L13" i="4" l="1"/>
  <c r="C151" i="242"/>
  <c r="C8" i="339" a="1"/>
  <c r="C8" i="339" s="1"/>
  <c r="C9" i="339"/>
  <c r="C10" i="339"/>
  <c r="D10" i="339" s="1"/>
  <c r="D5" i="339"/>
  <c r="AD8" i="343"/>
  <c r="B17" i="343"/>
  <c r="AD17" i="343" s="1"/>
  <c r="L7" i="354"/>
  <c r="C18" i="354"/>
  <c r="L18" i="354" s="1"/>
  <c r="C18" i="355"/>
  <c r="L18" i="355" s="1"/>
  <c r="L7" i="355"/>
  <c r="L7" i="364"/>
  <c r="C18" i="364"/>
  <c r="L18" i="364" s="1"/>
  <c r="C7" i="351" a="1"/>
  <c r="C7" i="351" s="1"/>
  <c r="L4" i="351"/>
  <c r="C9" i="351"/>
  <c r="L9" i="351" s="1"/>
  <c r="C8" i="351"/>
  <c r="L8" i="351" s="1"/>
  <c r="L73" i="351"/>
  <c r="L7" i="373"/>
  <c r="C18" i="373"/>
  <c r="L18" i="373" s="1"/>
  <c r="C18" i="365"/>
  <c r="L18" i="365" s="1"/>
  <c r="L7" i="365"/>
  <c r="L77" i="344"/>
  <c r="C7" i="344" a="1"/>
  <c r="C7" i="344" s="1"/>
  <c r="C8" i="344"/>
  <c r="L8" i="344" s="1"/>
  <c r="C9" i="344"/>
  <c r="L9" i="344" s="1"/>
  <c r="C18" i="360"/>
  <c r="L18" i="360" s="1"/>
  <c r="L7" i="360"/>
  <c r="L4" i="341"/>
  <c r="C7" i="341" a="1"/>
  <c r="C7" i="341" s="1"/>
  <c r="L67" i="341"/>
  <c r="C8" i="341"/>
  <c r="L8" i="341" s="1"/>
  <c r="C9" i="341"/>
  <c r="L9" i="341" s="1"/>
  <c r="C18" i="367"/>
  <c r="L18" i="367" s="1"/>
  <c r="L7" i="367"/>
  <c r="L7" i="374"/>
  <c r="C18" i="374"/>
  <c r="L18" i="374" s="1"/>
  <c r="C7" i="346" a="1"/>
  <c r="C7" i="346" s="1"/>
  <c r="L4" i="346"/>
  <c r="C9" i="346"/>
  <c r="L9" i="346" s="1"/>
  <c r="C8" i="346"/>
  <c r="L8" i="346" s="1"/>
  <c r="L59" i="346"/>
  <c r="C18" i="368"/>
  <c r="L18" i="368" s="1"/>
  <c r="L7" i="368"/>
  <c r="L7" i="353"/>
  <c r="C18" i="353"/>
  <c r="L18" i="353" s="1"/>
  <c r="C17" i="340"/>
  <c r="D17" i="340" s="1"/>
  <c r="D8" i="340"/>
  <c r="C8" i="350"/>
  <c r="L8" i="350" s="1"/>
  <c r="L4" i="350"/>
  <c r="C7" i="350" a="1"/>
  <c r="C7" i="350" s="1"/>
  <c r="C9" i="350"/>
  <c r="L9" i="350" s="1"/>
  <c r="L66" i="350"/>
  <c r="C8" i="337"/>
  <c r="B17" i="337"/>
  <c r="C17" i="337" s="1"/>
  <c r="L7" i="352"/>
  <c r="C18" i="352"/>
  <c r="L18" i="352" s="1"/>
  <c r="L7" i="369"/>
  <c r="C18" i="369"/>
  <c r="L18" i="369" s="1"/>
  <c r="L7" i="366"/>
  <c r="C18" i="366"/>
  <c r="L18" i="366" s="1"/>
  <c r="L7" i="370"/>
  <c r="C18" i="370"/>
  <c r="L18" i="370" s="1"/>
  <c r="C18" i="372"/>
  <c r="L18" i="372" s="1"/>
  <c r="L7" i="372"/>
  <c r="L7" i="359"/>
  <c r="C18" i="359"/>
  <c r="L18" i="359" s="1"/>
  <c r="L7" i="347"/>
  <c r="C17" i="347"/>
  <c r="L17" i="347" s="1"/>
  <c r="D68" i="340"/>
  <c r="D9" i="340"/>
  <c r="L86" i="349"/>
  <c r="C7" i="349" a="1"/>
  <c r="C7" i="349" s="1"/>
  <c r="L4" i="349"/>
  <c r="C9" i="349"/>
  <c r="L9" i="349" s="1"/>
  <c r="C8" i="349"/>
  <c r="L8" i="349" s="1"/>
  <c r="L7" i="371"/>
  <c r="C18" i="371"/>
  <c r="L18" i="371" s="1"/>
  <c r="C18" i="358"/>
  <c r="L18" i="358" s="1"/>
  <c r="L7" i="358"/>
  <c r="C68" i="337"/>
  <c r="C9" i="337"/>
  <c r="L7" i="361"/>
  <c r="C18" i="361"/>
  <c r="L18" i="361" s="1"/>
  <c r="C18" i="363"/>
  <c r="L18" i="363" s="1"/>
  <c r="L7" i="363"/>
  <c r="C8" i="348"/>
  <c r="L8" i="348" s="1"/>
  <c r="C7" i="348" a="1"/>
  <c r="C7" i="348" s="1"/>
  <c r="L76" i="348"/>
  <c r="L4" i="348"/>
  <c r="C9" i="348"/>
  <c r="L9" i="348" s="1"/>
  <c r="L7" i="345"/>
  <c r="C16" i="345"/>
  <c r="L16" i="345" s="1"/>
  <c r="C18" i="357"/>
  <c r="L18" i="357" s="1"/>
  <c r="L7" i="357"/>
  <c r="C18" i="362"/>
  <c r="L18" i="362" s="1"/>
  <c r="L7" i="362"/>
  <c r="AD9" i="343"/>
  <c r="AD68" i="343"/>
  <c r="AK89" i="2"/>
  <c r="E232" i="3"/>
  <c r="L93" i="4"/>
  <c r="L82" i="4"/>
  <c r="L119" i="4"/>
  <c r="D5" i="338"/>
  <c r="C10" i="338"/>
  <c r="D10" i="338" s="1"/>
  <c r="C9" i="338"/>
  <c r="C8" i="338" a="1"/>
  <c r="C8" i="338" s="1"/>
  <c r="D9" i="336"/>
  <c r="D68" i="336"/>
  <c r="AG200" i="332"/>
  <c r="AK200" i="332" s="1"/>
  <c r="H199" i="3"/>
  <c r="AK16" i="2"/>
  <c r="K138" i="4"/>
  <c r="L138" i="4" s="1"/>
  <c r="C17" i="336"/>
  <c r="D17" i="336" s="1"/>
  <c r="D8" i="336"/>
  <c r="K197" i="4"/>
  <c r="L197" i="4" s="1"/>
  <c r="K220" i="4"/>
  <c r="L220" i="4" s="1"/>
  <c r="AH206" i="330"/>
  <c r="AL206" i="330" s="1"/>
  <c r="AG206" i="332"/>
  <c r="AK206" i="332" s="1"/>
  <c r="AK193" i="2"/>
  <c r="AK202" i="2"/>
  <c r="L121" i="4"/>
  <c r="L86" i="4"/>
  <c r="L135" i="4"/>
  <c r="L124" i="4"/>
  <c r="L91" i="4"/>
  <c r="L118" i="4"/>
  <c r="L84" i="4"/>
  <c r="L134" i="4"/>
  <c r="L123" i="4"/>
  <c r="L111" i="4"/>
  <c r="L90" i="4"/>
  <c r="I1" i="240"/>
  <c r="A615" i="240" s="1"/>
  <c r="E152" i="242"/>
  <c r="E151" i="242"/>
  <c r="D152" i="242"/>
  <c r="E104" i="242" s="1"/>
  <c r="D153" i="242"/>
  <c r="E153" i="242"/>
  <c r="L133" i="4"/>
  <c r="L96" i="4"/>
  <c r="E153" i="240"/>
  <c r="E151" i="240"/>
  <c r="D153" i="240"/>
  <c r="E152" i="240"/>
  <c r="D152" i="240"/>
  <c r="E104" i="240" s="1"/>
  <c r="L113" i="4"/>
  <c r="L109" i="4"/>
  <c r="L105" i="4"/>
  <c r="L88" i="4"/>
  <c r="L102" i="4"/>
  <c r="L103" i="4"/>
  <c r="L94" i="4"/>
  <c r="AK153" i="2"/>
  <c r="L73" i="4"/>
  <c r="L110" i="4"/>
  <c r="L112" i="4"/>
  <c r="L87" i="4"/>
  <c r="L89" i="4"/>
  <c r="AK121" i="2"/>
  <c r="AK115" i="2"/>
  <c r="AK129" i="2"/>
  <c r="L120" i="4"/>
  <c r="AK213" i="2"/>
  <c r="L71" i="4"/>
  <c r="L72" i="4"/>
  <c r="L83" i="4"/>
  <c r="L62" i="4"/>
  <c r="L59" i="4"/>
  <c r="L61" i="4"/>
  <c r="L43" i="4"/>
  <c r="L70" i="4"/>
  <c r="L57" i="4"/>
  <c r="L63" i="4"/>
  <c r="AK69" i="2"/>
  <c r="L60" i="4"/>
  <c r="L56" i="4"/>
  <c r="L55" i="4"/>
  <c r="K195" i="4"/>
  <c r="L195" i="4" s="1"/>
  <c r="L58" i="4"/>
  <c r="AK65" i="2"/>
  <c r="L42" i="4"/>
  <c r="AK67" i="2"/>
  <c r="AK189" i="2"/>
  <c r="AK142" i="2"/>
  <c r="L54" i="4"/>
  <c r="L45" i="4"/>
  <c r="AK61" i="2"/>
  <c r="AK55" i="2"/>
  <c r="AK5" i="2"/>
  <c r="L39" i="4"/>
  <c r="AK47" i="2"/>
  <c r="AK48" i="2"/>
  <c r="AK59" i="2"/>
  <c r="L40" i="4"/>
  <c r="AK132" i="2"/>
  <c r="AK68" i="2"/>
  <c r="L44" i="4"/>
  <c r="AK141" i="2"/>
  <c r="AK117" i="2"/>
  <c r="AK183" i="2"/>
  <c r="AK6" i="2"/>
  <c r="L41" i="4"/>
  <c r="AK218" i="2"/>
  <c r="L38" i="4"/>
  <c r="AK234" i="2"/>
  <c r="AK225" i="2"/>
  <c r="AK135" i="2"/>
  <c r="AK235" i="2"/>
  <c r="L14" i="4"/>
  <c r="L30" i="4"/>
  <c r="AK191" i="2"/>
  <c r="L31" i="4"/>
  <c r="I231" i="4"/>
  <c r="L29" i="4"/>
  <c r="B10" i="4"/>
  <c r="AK91" i="2"/>
  <c r="AK100" i="2"/>
  <c r="L24" i="4"/>
  <c r="AK23" i="2"/>
  <c r="AK36" i="2"/>
  <c r="AK27" i="2"/>
  <c r="L32" i="4"/>
  <c r="L34" i="4"/>
  <c r="AK186" i="2"/>
  <c r="AK83" i="2"/>
  <c r="K18" i="4"/>
  <c r="L18" i="4" s="1"/>
  <c r="H232" i="4"/>
  <c r="F232" i="4" s="1"/>
  <c r="G232" i="4"/>
  <c r="B232" i="4" s="1" a="1"/>
  <c r="B232" i="4" s="1"/>
  <c r="H231" i="4"/>
  <c r="F231" i="4" s="1"/>
  <c r="G231" i="4"/>
  <c r="B231" i="4" s="1" a="1"/>
  <c r="B231" i="4" s="1"/>
  <c r="AK4" i="2"/>
  <c r="AK108" i="2"/>
  <c r="AK66" i="2"/>
  <c r="AK164" i="2"/>
  <c r="AK113" i="2"/>
  <c r="AK57" i="2"/>
  <c r="AK53" i="2"/>
  <c r="AK181" i="2"/>
  <c r="AK232" i="2"/>
  <c r="AK179" i="2"/>
  <c r="AK201" i="2"/>
  <c r="AK154" i="2"/>
  <c r="AK98" i="2"/>
  <c r="AK103" i="2"/>
  <c r="AK170" i="2"/>
  <c r="AK114" i="2"/>
  <c r="AK196" i="2"/>
  <c r="AK97" i="2"/>
  <c r="AK88" i="2"/>
  <c r="AK231" i="2"/>
  <c r="AK175" i="2"/>
  <c r="AK125" i="2"/>
  <c r="AK50" i="2"/>
  <c r="AK56" i="2"/>
  <c r="AK200" i="2"/>
  <c r="AK195" i="2"/>
  <c r="AK77" i="2"/>
  <c r="AK205" i="2"/>
  <c r="AK203" i="2"/>
  <c r="AK233" i="2"/>
  <c r="AK199" i="2"/>
  <c r="AK85" i="2"/>
  <c r="AK15" i="2"/>
  <c r="AK180" i="2"/>
  <c r="AK93" i="2"/>
  <c r="AK136" i="2"/>
  <c r="AK123" i="2"/>
  <c r="AK148" i="2"/>
  <c r="AK13" i="2"/>
  <c r="AK104" i="2"/>
  <c r="AK34" i="2"/>
  <c r="AK29" i="2"/>
  <c r="AK116" i="2"/>
  <c r="AK12" i="2"/>
  <c r="AK161" i="2"/>
  <c r="AK19" i="2"/>
  <c r="AK60" i="2"/>
  <c r="AK211" i="2"/>
  <c r="AK221" i="2"/>
  <c r="AK230" i="2"/>
  <c r="AK151" i="2"/>
  <c r="AK72" i="2"/>
  <c r="AK156" i="2"/>
  <c r="AK216" i="2"/>
  <c r="AK105" i="2"/>
  <c r="AK26" i="2"/>
  <c r="AK92" i="2"/>
  <c r="AK101" i="2"/>
  <c r="AK229" i="2"/>
  <c r="AK20" i="2"/>
  <c r="AK158" i="2"/>
  <c r="AK31" i="2"/>
  <c r="AK159" i="2"/>
  <c r="AK10" i="2"/>
  <c r="AK99" i="2"/>
  <c r="AK109" i="2"/>
  <c r="AK25" i="2"/>
  <c r="AK149" i="2"/>
  <c r="AK14" i="2"/>
  <c r="AK79" i="2"/>
  <c r="AK207" i="2"/>
  <c r="AK227" i="2"/>
  <c r="AK237" i="2"/>
  <c r="AK167" i="2"/>
  <c r="AK128" i="2"/>
  <c r="AK157" i="2"/>
  <c r="AK102" i="2"/>
  <c r="AK52" i="2"/>
  <c r="AK87" i="2"/>
  <c r="AK182" i="2"/>
  <c r="AK130" i="2"/>
  <c r="AK147" i="2"/>
  <c r="AK80" i="2"/>
  <c r="AK42" i="2"/>
  <c r="AK37" i="2"/>
  <c r="AK38" i="2"/>
  <c r="AK95" i="2"/>
  <c r="AK223" i="2"/>
  <c r="AK212" i="2"/>
  <c r="AK198" i="2"/>
  <c r="AK168" i="2"/>
  <c r="AK208" i="2"/>
  <c r="AK133" i="2"/>
  <c r="AK54" i="2"/>
  <c r="AK172" i="2"/>
  <c r="AK222" i="2"/>
  <c r="AK63" i="2"/>
  <c r="AK24" i="2"/>
  <c r="AK9" i="2"/>
  <c r="AK137" i="2"/>
  <c r="AK74" i="2"/>
  <c r="AK82" i="2"/>
  <c r="AK204" i="2"/>
  <c r="AK152" i="2"/>
  <c r="AK32" i="2"/>
  <c r="AK145" i="2"/>
  <c r="AK90" i="2"/>
  <c r="AK236" i="2"/>
  <c r="AK131" i="2"/>
  <c r="AK64" i="2"/>
  <c r="AK45" i="2"/>
  <c r="AK134" i="2"/>
  <c r="AK46" i="2"/>
  <c r="AK124" i="2"/>
  <c r="AK96" i="2"/>
  <c r="AK49" i="2"/>
  <c r="AK177" i="2"/>
  <c r="AK162" i="2"/>
  <c r="AK35" i="2"/>
  <c r="AK163" i="2"/>
  <c r="AK184" i="2"/>
  <c r="AK214" i="2"/>
  <c r="AK192" i="2"/>
  <c r="AK150" i="2"/>
  <c r="AK62" i="2"/>
  <c r="AK140" i="2"/>
  <c r="AK111" i="2"/>
  <c r="AK239" i="2"/>
  <c r="AK224" i="2"/>
  <c r="AK112" i="2"/>
  <c r="AK185" i="2"/>
  <c r="AK178" i="2"/>
  <c r="AK43" i="2"/>
  <c r="AK171" i="2"/>
  <c r="AK58" i="2"/>
  <c r="AK71" i="2"/>
  <c r="AK106" i="2"/>
  <c r="AK78" i="2"/>
  <c r="AK119" i="2"/>
  <c r="AK194" i="2"/>
  <c r="AK51" i="2"/>
  <c r="AK30" i="2"/>
  <c r="AK118" i="2"/>
  <c r="AK146" i="2"/>
  <c r="AK220" i="2"/>
  <c r="AK21" i="2"/>
  <c r="AK215" i="2"/>
  <c r="AK197" i="2"/>
  <c r="AK174" i="2"/>
  <c r="AK94" i="2"/>
  <c r="AK228" i="2"/>
  <c r="AK127" i="2"/>
  <c r="AK144" i="2"/>
  <c r="AK73" i="2"/>
  <c r="AK210" i="2"/>
  <c r="AK187" i="2"/>
  <c r="AK11" i="2"/>
  <c r="AK139" i="2"/>
  <c r="AK22" i="2"/>
  <c r="AK169" i="2"/>
  <c r="AK39" i="2"/>
  <c r="AK107" i="2"/>
  <c r="AK70" i="2"/>
  <c r="AK84" i="2"/>
  <c r="AK138" i="2"/>
  <c r="AK190" i="2"/>
  <c r="AK110" i="2"/>
  <c r="AK7" i="2"/>
  <c r="AK44" i="2"/>
  <c r="AK160" i="2"/>
  <c r="AK81" i="2"/>
  <c r="AK209" i="2"/>
  <c r="AK226" i="2"/>
  <c r="AK122" i="2"/>
  <c r="AK165" i="2"/>
  <c r="AK41" i="2"/>
  <c r="AK155" i="2"/>
  <c r="AK166" i="2"/>
  <c r="AK120" i="2"/>
  <c r="AK238" i="2"/>
  <c r="AK86" i="2"/>
  <c r="AK33" i="2"/>
  <c r="AK188" i="2"/>
  <c r="AK206" i="2"/>
  <c r="AK126" i="2"/>
  <c r="AK143" i="2"/>
  <c r="AK40" i="2"/>
  <c r="AK76" i="2"/>
  <c r="AK176" i="2"/>
  <c r="AK217" i="2"/>
  <c r="AK28" i="2"/>
  <c r="AK75" i="2"/>
  <c r="AK219" i="2"/>
  <c r="AK173" i="2"/>
  <c r="AK18" i="2"/>
  <c r="AK17" i="2"/>
  <c r="AK8" i="2"/>
  <c r="I198" i="1"/>
  <c r="J198" i="1" s="1"/>
  <c r="D221" i="3"/>
  <c r="B221" i="3" s="1" a="1"/>
  <c r="B221" i="3" s="1"/>
  <c r="G221" i="3" s="1"/>
  <c r="D179" i="3"/>
  <c r="B179" i="3" s="1" a="1"/>
  <c r="B179" i="3" s="1"/>
  <c r="G179" i="3" s="1"/>
  <c r="D177" i="3"/>
  <c r="C177" i="3" s="1"/>
  <c r="D231" i="3"/>
  <c r="C231" i="3" s="1"/>
  <c r="D232" i="3"/>
  <c r="B232" i="3" s="1" a="1"/>
  <c r="B232" i="3" s="1"/>
  <c r="G232" i="3" s="1"/>
  <c r="E137" i="4"/>
  <c r="K137" i="4" s="1"/>
  <c r="L137" i="4" s="1"/>
  <c r="E139" i="1"/>
  <c r="C139" i="1" s="1" a="1"/>
  <c r="C139" i="1" s="1"/>
  <c r="I174" i="1"/>
  <c r="J174" i="1" s="1"/>
  <c r="B174" i="1"/>
  <c r="E197" i="1"/>
  <c r="C197" i="1" s="1" a="1"/>
  <c r="C197" i="1" s="1"/>
  <c r="B197" i="1" s="1"/>
  <c r="E171" i="4"/>
  <c r="K171" i="4" s="1"/>
  <c r="L171" i="4" s="1"/>
  <c r="B10" i="1"/>
  <c r="E178" i="1"/>
  <c r="C178" i="1" s="1" a="1"/>
  <c r="C178" i="1" s="1"/>
  <c r="E180" i="1"/>
  <c r="C180" i="1" s="1" a="1"/>
  <c r="C180" i="1" s="1"/>
  <c r="E221" i="1"/>
  <c r="C221" i="1" s="1" a="1"/>
  <c r="C221" i="1" s="1"/>
  <c r="B221" i="1" s="1"/>
  <c r="E137" i="1"/>
  <c r="C137" i="1" s="1" a="1"/>
  <c r="C137" i="1" s="1"/>
  <c r="B137" i="1" s="1"/>
  <c r="D173" i="3"/>
  <c r="E196" i="1"/>
  <c r="C196" i="1" s="1" a="1"/>
  <c r="C196" i="1" s="1"/>
  <c r="C197" i="3"/>
  <c r="C171" i="3"/>
  <c r="H171" i="3" s="1"/>
  <c r="D137" i="3"/>
  <c r="B163" i="3" a="1"/>
  <c r="B163" i="3" s="1"/>
  <c r="G163" i="3" s="1"/>
  <c r="H163" i="3" s="1"/>
  <c r="D136" i="3"/>
  <c r="C136" i="3" s="1"/>
  <c r="E136" i="4"/>
  <c r="K136" i="4" s="1"/>
  <c r="L136" i="4" s="1"/>
  <c r="D196" i="3"/>
  <c r="B196" i="3" s="1" a="1"/>
  <c r="B196" i="3" s="1"/>
  <c r="G196" i="3" s="1"/>
  <c r="E196" i="4"/>
  <c r="K196" i="4" s="1"/>
  <c r="L196" i="4" s="1"/>
  <c r="D166" i="3"/>
  <c r="E166" i="4"/>
  <c r="K166" i="4" s="1"/>
  <c r="L166" i="4" s="1"/>
  <c r="E167" i="1"/>
  <c r="C167" i="1" s="1" a="1"/>
  <c r="C167" i="1" s="1"/>
  <c r="B167" i="1" s="1"/>
  <c r="E227" i="4"/>
  <c r="K227" i="4" s="1"/>
  <c r="L227" i="4" s="1"/>
  <c r="D228" i="3"/>
  <c r="E228" i="1"/>
  <c r="C228" i="1" s="1" a="1"/>
  <c r="C228" i="1" s="1"/>
  <c r="B228" i="1" s="1"/>
  <c r="E230" i="4"/>
  <c r="K230" i="4" s="1"/>
  <c r="L230" i="4" s="1"/>
  <c r="D213" i="3"/>
  <c r="E212" i="4"/>
  <c r="K212" i="4" s="1"/>
  <c r="L212" i="4" s="1"/>
  <c r="E213" i="1"/>
  <c r="C213" i="1" s="1" a="1"/>
  <c r="C213" i="1" s="1"/>
  <c r="B213" i="1" s="1"/>
  <c r="E220" i="1"/>
  <c r="C220" i="1" s="1" a="1"/>
  <c r="C220" i="1" s="1"/>
  <c r="B220" i="1" s="1"/>
  <c r="E219" i="4"/>
  <c r="K219" i="4" s="1"/>
  <c r="L219" i="4" s="1"/>
  <c r="D220" i="3"/>
  <c r="I138" i="1"/>
  <c r="J138" i="1" s="1"/>
  <c r="E139" i="4"/>
  <c r="K139" i="4" s="1"/>
  <c r="L139" i="4" s="1"/>
  <c r="D139" i="3"/>
  <c r="E140" i="1"/>
  <c r="C140" i="1" s="1" a="1"/>
  <c r="C140" i="1" s="1"/>
  <c r="B140" i="1" s="1"/>
  <c r="I177" i="1"/>
  <c r="J177" i="1" s="1"/>
  <c r="E211" i="4"/>
  <c r="K211" i="4" s="1"/>
  <c r="L211" i="4" s="1"/>
  <c r="D212" i="3"/>
  <c r="E212" i="1"/>
  <c r="C212" i="1" s="1" a="1"/>
  <c r="C212" i="1" s="1"/>
  <c r="B212" i="1" s="1"/>
  <c r="D182" i="3"/>
  <c r="E182" i="4"/>
  <c r="K182" i="4" s="1"/>
  <c r="L182" i="4" s="1"/>
  <c r="E183" i="1"/>
  <c r="C183" i="1" s="1" a="1"/>
  <c r="C183" i="1" s="1"/>
  <c r="B183" i="1" s="1"/>
  <c r="D186" i="3"/>
  <c r="E187" i="1"/>
  <c r="C187" i="1" s="1" a="1"/>
  <c r="C187" i="1" s="1"/>
  <c r="B187" i="1" s="1"/>
  <c r="E186" i="4"/>
  <c r="K186" i="4" s="1"/>
  <c r="L186" i="4" s="1"/>
  <c r="D187" i="3"/>
  <c r="E187" i="4"/>
  <c r="K187" i="4" s="1"/>
  <c r="L187" i="4" s="1"/>
  <c r="E188" i="1"/>
  <c r="C188" i="1" s="1" a="1"/>
  <c r="C188" i="1" s="1"/>
  <c r="B188" i="1" s="1"/>
  <c r="E231" i="4"/>
  <c r="E174" i="4"/>
  <c r="K174" i="4" s="1"/>
  <c r="L174" i="4" s="1"/>
  <c r="D174" i="3"/>
  <c r="E175" i="1"/>
  <c r="C175" i="1" s="1" a="1"/>
  <c r="C175" i="1" s="1"/>
  <c r="B175" i="1" s="1"/>
  <c r="D140" i="3"/>
  <c r="E140" i="4"/>
  <c r="K140" i="4" s="1"/>
  <c r="L140" i="4" s="1"/>
  <c r="E141" i="1"/>
  <c r="C141" i="1" s="1" a="1"/>
  <c r="C141" i="1" s="1"/>
  <c r="E218" i="4"/>
  <c r="K218" i="4" s="1"/>
  <c r="L218" i="4" s="1"/>
  <c r="D219" i="3"/>
  <c r="E219" i="1"/>
  <c r="C219" i="1" s="1" a="1"/>
  <c r="C219" i="1" s="1"/>
  <c r="B219" i="1" s="1"/>
  <c r="D193" i="3"/>
  <c r="E193" i="4"/>
  <c r="K193" i="4" s="1"/>
  <c r="L193" i="4" s="1"/>
  <c r="E194" i="1"/>
  <c r="C194" i="1" s="1" a="1"/>
  <c r="C194" i="1" s="1"/>
  <c r="B194" i="1" s="1"/>
  <c r="D167" i="3"/>
  <c r="E167" i="4"/>
  <c r="K167" i="4" s="1"/>
  <c r="L167" i="4" s="1"/>
  <c r="E168" i="1"/>
  <c r="C168" i="1" s="1" a="1"/>
  <c r="C168" i="1" s="1"/>
  <c r="B168" i="1" s="1"/>
  <c r="D204" i="3"/>
  <c r="E203" i="4"/>
  <c r="K203" i="4" s="1"/>
  <c r="L203" i="4" s="1"/>
  <c r="E204" i="1"/>
  <c r="C204" i="1" s="1" a="1"/>
  <c r="C204" i="1" s="1"/>
  <c r="B204" i="1" s="1"/>
  <c r="E228" i="4"/>
  <c r="K228" i="4" s="1"/>
  <c r="L228" i="4" s="1"/>
  <c r="D229" i="3"/>
  <c r="E229" i="1"/>
  <c r="C229" i="1" s="1" a="1"/>
  <c r="C229" i="1" s="1"/>
  <c r="B229" i="1" s="1"/>
  <c r="E181" i="4"/>
  <c r="K181" i="4" s="1"/>
  <c r="L181" i="4" s="1"/>
  <c r="D181" i="3"/>
  <c r="E182" i="1"/>
  <c r="C182" i="1" s="1" a="1"/>
  <c r="C182" i="1" s="1"/>
  <c r="B182" i="1" s="1"/>
  <c r="E188" i="4"/>
  <c r="K188" i="4" s="1"/>
  <c r="L188" i="4" s="1"/>
  <c r="D188" i="3"/>
  <c r="E189" i="1"/>
  <c r="E201" i="1"/>
  <c r="C201" i="1" s="1" a="1"/>
  <c r="C201" i="1" s="1"/>
  <c r="B201" i="1" s="1"/>
  <c r="D201" i="3"/>
  <c r="E200" i="4"/>
  <c r="K200" i="4" s="1"/>
  <c r="L200" i="4" s="1"/>
  <c r="E222" i="4"/>
  <c r="K222" i="4" s="1"/>
  <c r="L222" i="4" s="1"/>
  <c r="D223" i="3"/>
  <c r="E223" i="1"/>
  <c r="C223" i="1" s="1" a="1"/>
  <c r="C223" i="1" s="1"/>
  <c r="B223" i="1" s="1"/>
  <c r="E150" i="4"/>
  <c r="K150" i="4" s="1"/>
  <c r="L150" i="4" s="1"/>
  <c r="E151" i="1"/>
  <c r="C151" i="1" s="1" a="1"/>
  <c r="C151" i="1" s="1"/>
  <c r="B151" i="1" s="1"/>
  <c r="D150" i="3"/>
  <c r="E142" i="4"/>
  <c r="K142" i="4" s="1"/>
  <c r="L142" i="4" s="1"/>
  <c r="D142" i="3"/>
  <c r="E143" i="1"/>
  <c r="C143" i="1" s="1" a="1"/>
  <c r="C143" i="1" s="1"/>
  <c r="B143" i="1" s="1"/>
  <c r="D143" i="3"/>
  <c r="E143" i="4"/>
  <c r="K143" i="4" s="1"/>
  <c r="L143" i="4" s="1"/>
  <c r="E144" i="1"/>
  <c r="C144" i="1" s="1" a="1"/>
  <c r="C144" i="1" s="1"/>
  <c r="B144" i="1" s="1"/>
  <c r="E161" i="1"/>
  <c r="C161" i="1" s="1" a="1"/>
  <c r="C161" i="1" s="1"/>
  <c r="B161" i="1" s="1"/>
  <c r="D160" i="3"/>
  <c r="E160" i="4"/>
  <c r="K160" i="4" s="1"/>
  <c r="L160" i="4" s="1"/>
  <c r="D165" i="3"/>
  <c r="E166" i="1"/>
  <c r="C166" i="1" s="1" a="1"/>
  <c r="C166" i="1" s="1"/>
  <c r="B166" i="1" s="1"/>
  <c r="E165" i="4"/>
  <c r="K165" i="4" s="1"/>
  <c r="L165" i="4" s="1"/>
  <c r="E169" i="4"/>
  <c r="K169" i="4" s="1"/>
  <c r="L169" i="4" s="1"/>
  <c r="D169" i="3"/>
  <c r="E170" i="1"/>
  <c r="C170" i="1" s="1" a="1"/>
  <c r="C170" i="1" s="1"/>
  <c r="B170" i="1" s="1"/>
  <c r="E224" i="4"/>
  <c r="K224" i="4" s="1"/>
  <c r="L224" i="4" s="1"/>
  <c r="D225" i="3"/>
  <c r="E225" i="1"/>
  <c r="C225" i="1" s="1" a="1"/>
  <c r="C225" i="1" s="1"/>
  <c r="B225" i="1" s="1"/>
  <c r="D149" i="3"/>
  <c r="E149" i="4"/>
  <c r="K149" i="4" s="1"/>
  <c r="L149" i="4" s="1"/>
  <c r="E150" i="1"/>
  <c r="C150" i="1" s="1" a="1"/>
  <c r="C150" i="1" s="1"/>
  <c r="B150" i="1" s="1"/>
  <c r="E156" i="4"/>
  <c r="K156" i="4" s="1"/>
  <c r="L156" i="4" s="1"/>
  <c r="E157" i="1"/>
  <c r="C157" i="1" s="1" a="1"/>
  <c r="C157" i="1" s="1"/>
  <c r="B157" i="1" s="1"/>
  <c r="D156" i="3"/>
  <c r="E217" i="4"/>
  <c r="K217" i="4" s="1"/>
  <c r="L217" i="4" s="1"/>
  <c r="D218" i="3"/>
  <c r="E218" i="1"/>
  <c r="C218" i="1" s="1" a="1"/>
  <c r="C218" i="1" s="1"/>
  <c r="B218" i="1" s="1"/>
  <c r="E201" i="4"/>
  <c r="K201" i="4" s="1"/>
  <c r="L201" i="4" s="1"/>
  <c r="D202" i="3"/>
  <c r="E202" i="1"/>
  <c r="C202" i="1" s="1" a="1"/>
  <c r="C202" i="1" s="1"/>
  <c r="B202" i="1" s="1"/>
  <c r="E141" i="4"/>
  <c r="K141" i="4" s="1"/>
  <c r="L141" i="4" s="1"/>
  <c r="D141" i="3"/>
  <c r="E142" i="1"/>
  <c r="C142" i="1" s="1" a="1"/>
  <c r="C142" i="1" s="1"/>
  <c r="B142" i="1" s="1"/>
  <c r="D158" i="3"/>
  <c r="E158" i="4"/>
  <c r="K158" i="4" s="1"/>
  <c r="L158" i="4" s="1"/>
  <c r="E159" i="1"/>
  <c r="C159" i="1" s="1" a="1"/>
  <c r="C159" i="1" s="1"/>
  <c r="B159" i="1" s="1"/>
  <c r="E159" i="4"/>
  <c r="K159" i="4" s="1"/>
  <c r="L159" i="4" s="1"/>
  <c r="D159" i="3"/>
  <c r="E160" i="1"/>
  <c r="C160" i="1" s="1" a="1"/>
  <c r="C160" i="1" s="1"/>
  <c r="B160" i="1" s="1"/>
  <c r="E172" i="4"/>
  <c r="K172" i="4" s="1"/>
  <c r="L172" i="4" s="1"/>
  <c r="D172" i="3"/>
  <c r="E173" i="1"/>
  <c r="C173" i="1" s="1" a="1"/>
  <c r="C173" i="1" s="1"/>
  <c r="E214" i="4"/>
  <c r="K214" i="4" s="1"/>
  <c r="L214" i="4" s="1"/>
  <c r="D215" i="3"/>
  <c r="E215" i="1"/>
  <c r="C215" i="1" s="1" a="1"/>
  <c r="C215" i="1" s="1"/>
  <c r="B215" i="1" s="1"/>
  <c r="E217" i="1"/>
  <c r="C217" i="1" s="1" a="1"/>
  <c r="C217" i="1" s="1"/>
  <c r="B217" i="1" s="1"/>
  <c r="D217" i="3"/>
  <c r="E216" i="4"/>
  <c r="K216" i="4" s="1"/>
  <c r="L216" i="4" s="1"/>
  <c r="E162" i="4"/>
  <c r="K162" i="4" s="1"/>
  <c r="L162" i="4" s="1"/>
  <c r="D162" i="3"/>
  <c r="E163" i="1"/>
  <c r="C163" i="1" s="1" a="1"/>
  <c r="C163" i="1" s="1"/>
  <c r="B163" i="1" s="1"/>
  <c r="E198" i="4"/>
  <c r="K198" i="4" s="1"/>
  <c r="L198" i="4" s="1"/>
  <c r="E199" i="1"/>
  <c r="C199" i="1" s="1" a="1"/>
  <c r="C199" i="1" s="1"/>
  <c r="D183" i="3"/>
  <c r="E184" i="1"/>
  <c r="C184" i="1" s="1" a="1"/>
  <c r="C184" i="1" s="1"/>
  <c r="B184" i="1" s="1"/>
  <c r="E183" i="4"/>
  <c r="K183" i="4" s="1"/>
  <c r="L183" i="4" s="1"/>
  <c r="E194" i="4"/>
  <c r="K194" i="4" s="1"/>
  <c r="L194" i="4" s="1"/>
  <c r="D194" i="3"/>
  <c r="E195" i="1"/>
  <c r="C195" i="1" s="1" a="1"/>
  <c r="C195" i="1" s="1"/>
  <c r="B195" i="1" s="1"/>
  <c r="E231" i="1"/>
  <c r="C231" i="1" s="1" a="1"/>
  <c r="C231" i="1" s="1"/>
  <c r="B231" i="1" s="1"/>
  <c r="D230" i="3"/>
  <c r="E229" i="4"/>
  <c r="K229" i="4" s="1"/>
  <c r="L229" i="4" s="1"/>
  <c r="E230" i="1"/>
  <c r="C230" i="1" s="1" a="1"/>
  <c r="C230" i="1" s="1"/>
  <c r="B230" i="1" s="1"/>
  <c r="B195" i="3" a="1"/>
  <c r="B195" i="3" s="1"/>
  <c r="G195" i="3" s="1"/>
  <c r="C195" i="3"/>
  <c r="E202" i="4"/>
  <c r="K202" i="4" s="1"/>
  <c r="L202" i="4" s="1"/>
  <c r="D203" i="3"/>
  <c r="E203" i="1"/>
  <c r="C203" i="1" s="1" a="1"/>
  <c r="C203" i="1" s="1"/>
  <c r="B203" i="1" s="1"/>
  <c r="D189" i="3"/>
  <c r="E189" i="4"/>
  <c r="K189" i="4" s="1"/>
  <c r="L189" i="4" s="1"/>
  <c r="E190" i="1"/>
  <c r="C190" i="1" s="1" a="1"/>
  <c r="C190" i="1" s="1"/>
  <c r="B190" i="1" s="1"/>
  <c r="D190" i="3"/>
  <c r="E190" i="4"/>
  <c r="K190" i="4" s="1"/>
  <c r="L190" i="4" s="1"/>
  <c r="E191" i="1"/>
  <c r="C191" i="1" s="1" a="1"/>
  <c r="C191" i="1" s="1"/>
  <c r="B191" i="1" s="1"/>
  <c r="D226" i="3"/>
  <c r="E225" i="4"/>
  <c r="K225" i="4" s="1"/>
  <c r="L225" i="4" s="1"/>
  <c r="E226" i="1"/>
  <c r="C226" i="1" s="1" a="1"/>
  <c r="C226" i="1" s="1"/>
  <c r="B226" i="1" s="1"/>
  <c r="E153" i="1"/>
  <c r="C153" i="1" s="1" a="1"/>
  <c r="C153" i="1" s="1"/>
  <c r="B153" i="1" s="1"/>
  <c r="D152" i="3"/>
  <c r="E152" i="4"/>
  <c r="K152" i="4" s="1"/>
  <c r="L152" i="4" s="1"/>
  <c r="E185" i="1"/>
  <c r="C185" i="1" s="1" a="1"/>
  <c r="C185" i="1" s="1"/>
  <c r="B185" i="1" s="1"/>
  <c r="D184" i="3"/>
  <c r="E184" i="4"/>
  <c r="K184" i="4" s="1"/>
  <c r="L184" i="4" s="1"/>
  <c r="D222" i="3"/>
  <c r="E221" i="4"/>
  <c r="K221" i="4" s="1"/>
  <c r="L221" i="4" s="1"/>
  <c r="E222" i="1"/>
  <c r="C222" i="1" s="1" a="1"/>
  <c r="C222" i="1" s="1"/>
  <c r="B222" i="1" s="1"/>
  <c r="D164" i="3"/>
  <c r="E164" i="4"/>
  <c r="K164" i="4" s="1"/>
  <c r="L164" i="4" s="1"/>
  <c r="E165" i="1"/>
  <c r="C165" i="1" s="1" a="1"/>
  <c r="C165" i="1" s="1"/>
  <c r="B165" i="1" s="1"/>
  <c r="I172" i="1"/>
  <c r="J172" i="1" s="1"/>
  <c r="E215" i="4"/>
  <c r="K215" i="4" s="1"/>
  <c r="L215" i="4" s="1"/>
  <c r="D216" i="3"/>
  <c r="E216" i="1"/>
  <c r="C216" i="1" s="1" a="1"/>
  <c r="C216" i="1" s="1"/>
  <c r="B216" i="1" s="1"/>
  <c r="C138" i="3"/>
  <c r="B138" i="3" a="1"/>
  <c r="B138" i="3" s="1"/>
  <c r="G138" i="3" s="1"/>
  <c r="E191" i="4"/>
  <c r="K191" i="4" s="1"/>
  <c r="L191" i="4" s="1"/>
  <c r="E192" i="1"/>
  <c r="C192" i="1" s="1" a="1"/>
  <c r="C192" i="1" s="1"/>
  <c r="B192" i="1" s="1"/>
  <c r="D191" i="3"/>
  <c r="E153" i="4"/>
  <c r="K153" i="4" s="1"/>
  <c r="L153" i="4" s="1"/>
  <c r="E154" i="1"/>
  <c r="C154" i="1" s="1" a="1"/>
  <c r="C154" i="1" s="1"/>
  <c r="B154" i="1" s="1"/>
  <c r="D153" i="3"/>
  <c r="E193" i="1"/>
  <c r="C193" i="1" s="1" a="1"/>
  <c r="C193" i="1" s="1"/>
  <c r="B193" i="1" s="1"/>
  <c r="D192" i="3"/>
  <c r="E192" i="4"/>
  <c r="K192" i="4" s="1"/>
  <c r="L192" i="4" s="1"/>
  <c r="E148" i="4"/>
  <c r="K148" i="4" s="1"/>
  <c r="L148" i="4" s="1"/>
  <c r="D148" i="3"/>
  <c r="E149" i="1"/>
  <c r="C149" i="1" s="1" a="1"/>
  <c r="C149" i="1" s="1"/>
  <c r="B149" i="1" s="1"/>
  <c r="E145" i="4"/>
  <c r="K145" i="4" s="1"/>
  <c r="L145" i="4" s="1"/>
  <c r="D145" i="3"/>
  <c r="E146" i="1"/>
  <c r="C146" i="1" s="1" a="1"/>
  <c r="C146" i="1" s="1"/>
  <c r="B146" i="1" s="1"/>
  <c r="E204" i="4"/>
  <c r="K204" i="4" s="1"/>
  <c r="L204" i="4" s="1"/>
  <c r="D205" i="3"/>
  <c r="E205" i="1"/>
  <c r="C205" i="1" s="1" a="1"/>
  <c r="C205" i="1" s="1"/>
  <c r="E205" i="4"/>
  <c r="K205" i="4" s="1"/>
  <c r="L205" i="4" s="1"/>
  <c r="D206" i="3"/>
  <c r="E206" i="1"/>
  <c r="C206" i="1" s="1" a="1"/>
  <c r="C206" i="1" s="1"/>
  <c r="B206" i="1" s="1"/>
  <c r="D207" i="3"/>
  <c r="E206" i="4"/>
  <c r="K206" i="4" s="1"/>
  <c r="L206" i="4" s="1"/>
  <c r="E207" i="1"/>
  <c r="C207" i="1" s="1" a="1"/>
  <c r="C207" i="1" s="1"/>
  <c r="B207" i="1" s="1"/>
  <c r="E185" i="4"/>
  <c r="K185" i="4" s="1"/>
  <c r="L185" i="4" s="1"/>
  <c r="D185" i="3"/>
  <c r="E186" i="1"/>
  <c r="C186" i="1" s="1" a="1"/>
  <c r="C186" i="1" s="1"/>
  <c r="B186" i="1" s="1"/>
  <c r="D146" i="3"/>
  <c r="E146" i="4"/>
  <c r="K146" i="4" s="1"/>
  <c r="L146" i="4" s="1"/>
  <c r="E147" i="1"/>
  <c r="C147" i="1" s="1" a="1"/>
  <c r="C147" i="1" s="1"/>
  <c r="B147" i="1" s="1"/>
  <c r="D157" i="3"/>
  <c r="E157" i="4"/>
  <c r="K157" i="4" s="1"/>
  <c r="L157" i="4" s="1"/>
  <c r="E158" i="1"/>
  <c r="C158" i="1" s="1" a="1"/>
  <c r="C158" i="1" s="1"/>
  <c r="B158" i="1" s="1"/>
  <c r="D151" i="3"/>
  <c r="E151" i="4"/>
  <c r="K151" i="4" s="1"/>
  <c r="L151" i="4" s="1"/>
  <c r="E152" i="1"/>
  <c r="C152" i="1" s="1" a="1"/>
  <c r="C152" i="1" s="1"/>
  <c r="B152" i="1" s="1"/>
  <c r="E169" i="1"/>
  <c r="C169" i="1" s="1" a="1"/>
  <c r="C169" i="1" s="1"/>
  <c r="B169" i="1" s="1"/>
  <c r="E168" i="4"/>
  <c r="K168" i="4" s="1"/>
  <c r="L168" i="4" s="1"/>
  <c r="D168" i="3"/>
  <c r="E209" i="1"/>
  <c r="C209" i="1" s="1" a="1"/>
  <c r="C209" i="1" s="1"/>
  <c r="B209" i="1" s="1"/>
  <c r="D209" i="3"/>
  <c r="E208" i="4"/>
  <c r="K208" i="4" s="1"/>
  <c r="L208" i="4" s="1"/>
  <c r="D170" i="3"/>
  <c r="E170" i="4"/>
  <c r="K170" i="4" s="1"/>
  <c r="L170" i="4" s="1"/>
  <c r="E171" i="1"/>
  <c r="C171" i="1" s="1" a="1"/>
  <c r="C171" i="1" s="1"/>
  <c r="B171" i="1" s="1"/>
  <c r="E180" i="4"/>
  <c r="K180" i="4" s="1"/>
  <c r="L180" i="4" s="1"/>
  <c r="D180" i="3"/>
  <c r="E181" i="1"/>
  <c r="C181" i="1" s="1" a="1"/>
  <c r="C181" i="1" s="1"/>
  <c r="B181" i="1" s="1"/>
  <c r="I164" i="1"/>
  <c r="J164" i="1" s="1"/>
  <c r="E199" i="4"/>
  <c r="K199" i="4" s="1"/>
  <c r="L199" i="4" s="1"/>
  <c r="D200" i="3"/>
  <c r="E200" i="1"/>
  <c r="C200" i="1" s="1" a="1"/>
  <c r="C200" i="1" s="1"/>
  <c r="B200" i="1" s="1"/>
  <c r="D210" i="3"/>
  <c r="E209" i="4"/>
  <c r="K209" i="4" s="1"/>
  <c r="L209" i="4" s="1"/>
  <c r="E210" i="1"/>
  <c r="C210" i="1" s="1" a="1"/>
  <c r="C210" i="1" s="1"/>
  <c r="B210" i="1" s="1"/>
  <c r="E210" i="4"/>
  <c r="K210" i="4" s="1"/>
  <c r="L210" i="4" s="1"/>
  <c r="D211" i="3"/>
  <c r="E211" i="1"/>
  <c r="C211" i="1" s="1" a="1"/>
  <c r="C211" i="1" s="1"/>
  <c r="B211" i="1" s="1"/>
  <c r="E175" i="4"/>
  <c r="K175" i="4" s="1"/>
  <c r="L175" i="4" s="1"/>
  <c r="D175" i="3"/>
  <c r="E176" i="1"/>
  <c r="C176" i="1" s="1" a="1"/>
  <c r="C176" i="1" s="1"/>
  <c r="B176" i="1" s="1"/>
  <c r="E178" i="4"/>
  <c r="K178" i="4" s="1"/>
  <c r="L178" i="4" s="1"/>
  <c r="D178" i="3"/>
  <c r="E179" i="1"/>
  <c r="C179" i="1" s="1" a="1"/>
  <c r="C179" i="1" s="1"/>
  <c r="B179" i="1" s="1"/>
  <c r="E155" i="4"/>
  <c r="K155" i="4" s="1"/>
  <c r="L155" i="4" s="1"/>
  <c r="D155" i="3"/>
  <c r="E156" i="1"/>
  <c r="C156" i="1" s="1" a="1"/>
  <c r="C156" i="1" s="1"/>
  <c r="B156" i="1" s="1"/>
  <c r="D227" i="3"/>
  <c r="E226" i="4"/>
  <c r="K226" i="4" s="1"/>
  <c r="L226" i="4" s="1"/>
  <c r="E227" i="1"/>
  <c r="C227" i="1" s="1" a="1"/>
  <c r="C227" i="1" s="1"/>
  <c r="B227" i="1" s="1"/>
  <c r="D224" i="3"/>
  <c r="E223" i="4"/>
  <c r="K223" i="4" s="1"/>
  <c r="L223" i="4" s="1"/>
  <c r="E224" i="1"/>
  <c r="C224" i="1" s="1" a="1"/>
  <c r="C224" i="1" s="1"/>
  <c r="B224" i="1" s="1"/>
  <c r="E145" i="1"/>
  <c r="C145" i="1" s="1" a="1"/>
  <c r="C145" i="1" s="1"/>
  <c r="B145" i="1" s="1"/>
  <c r="E144" i="4"/>
  <c r="K144" i="4" s="1"/>
  <c r="L144" i="4" s="1"/>
  <c r="D144" i="3"/>
  <c r="D161" i="3"/>
  <c r="E161" i="4"/>
  <c r="K161" i="4" s="1"/>
  <c r="L161" i="4" s="1"/>
  <c r="E162" i="1"/>
  <c r="C162" i="1" s="1" a="1"/>
  <c r="C162" i="1" s="1"/>
  <c r="B162" i="1" s="1"/>
  <c r="E147" i="4"/>
  <c r="K147" i="4" s="1"/>
  <c r="L147" i="4" s="1"/>
  <c r="D147" i="3"/>
  <c r="E148" i="1"/>
  <c r="C148" i="1" s="1" a="1"/>
  <c r="C148" i="1" s="1"/>
  <c r="B148" i="1" s="1"/>
  <c r="E207" i="4"/>
  <c r="K207" i="4" s="1"/>
  <c r="L207" i="4" s="1"/>
  <c r="D208" i="3"/>
  <c r="E208" i="1"/>
  <c r="C208" i="1" s="1" a="1"/>
  <c r="C208" i="1" s="1"/>
  <c r="B208" i="1" s="1"/>
  <c r="D214" i="3"/>
  <c r="E214" i="1"/>
  <c r="C214" i="1" s="1" a="1"/>
  <c r="C214" i="1" s="1"/>
  <c r="B214" i="1" s="1"/>
  <c r="E213" i="4"/>
  <c r="K213" i="4" s="1"/>
  <c r="L213" i="4" s="1"/>
  <c r="B176" i="3" a="1"/>
  <c r="B176" i="3" s="1"/>
  <c r="G176" i="3" s="1"/>
  <c r="C176" i="3"/>
  <c r="D154" i="3"/>
  <c r="E154" i="4"/>
  <c r="K154" i="4" s="1"/>
  <c r="L154" i="4" s="1"/>
  <c r="E155" i="1"/>
  <c r="C155" i="1" s="1" a="1"/>
  <c r="C155" i="1" s="1"/>
  <c r="B155" i="1" s="1"/>
  <c r="H29" i="3"/>
  <c r="A233" i="4"/>
  <c r="D233" i="4" s="1"/>
  <c r="E232" i="4"/>
  <c r="I232" i="4"/>
  <c r="G197" i="3"/>
  <c r="A234" i="3"/>
  <c r="AH215" i="330" s="1"/>
  <c r="AL215" i="330" s="1"/>
  <c r="E233" i="3"/>
  <c r="D233" i="3"/>
  <c r="E232" i="1"/>
  <c r="A233" i="1"/>
  <c r="C16" i="348" l="1"/>
  <c r="L16" i="348" s="1"/>
  <c r="L7" i="348"/>
  <c r="C19" i="344"/>
  <c r="L19" i="344" s="1"/>
  <c r="L7" i="344"/>
  <c r="L7" i="346"/>
  <c r="C17" i="346"/>
  <c r="L17" i="346" s="1"/>
  <c r="C16" i="341"/>
  <c r="L16" i="341" s="1"/>
  <c r="L7" i="341"/>
  <c r="L7" i="351"/>
  <c r="C18" i="351"/>
  <c r="L18" i="351" s="1"/>
  <c r="C18" i="350"/>
  <c r="L18" i="350" s="1"/>
  <c r="L7" i="350"/>
  <c r="D9" i="339"/>
  <c r="D68" i="339"/>
  <c r="C17" i="349"/>
  <c r="L17" i="349" s="1"/>
  <c r="L7" i="349"/>
  <c r="D8" i="339"/>
  <c r="C17" i="339"/>
  <c r="D17" i="339" s="1"/>
  <c r="C17" i="338"/>
  <c r="D17" i="338" s="1"/>
  <c r="D8" i="338"/>
  <c r="D9" i="338"/>
  <c r="D68" i="338"/>
  <c r="AG215" i="332"/>
  <c r="AK215" i="332" s="1"/>
  <c r="B1" i="240"/>
  <c r="C873" i="242"/>
  <c r="C634" i="242"/>
  <c r="C624" i="242"/>
  <c r="C624" i="240"/>
  <c r="C873" i="240"/>
  <c r="C634" i="240"/>
  <c r="K231" i="4"/>
  <c r="L231" i="4" s="1"/>
  <c r="K232" i="4"/>
  <c r="L232" i="4" s="1"/>
  <c r="H233" i="4"/>
  <c r="F233" i="4" s="1"/>
  <c r="G233" i="4"/>
  <c r="B233" i="4" s="1" a="1"/>
  <c r="B233" i="4" s="1"/>
  <c r="C221" i="3"/>
  <c r="H221" i="3" s="1"/>
  <c r="C179" i="3"/>
  <c r="H179" i="3" s="1"/>
  <c r="I197" i="1"/>
  <c r="J197" i="1" s="1"/>
  <c r="I137" i="1"/>
  <c r="J137" i="1" s="1"/>
  <c r="I221" i="1"/>
  <c r="J221" i="1" s="1"/>
  <c r="C232" i="3"/>
  <c r="H232" i="3" s="1"/>
  <c r="I226" i="1"/>
  <c r="J226" i="1" s="1"/>
  <c r="H197" i="3"/>
  <c r="B231" i="3" a="1"/>
  <c r="B231" i="3" s="1"/>
  <c r="G231" i="3" s="1"/>
  <c r="H231" i="3" s="1"/>
  <c r="B177" i="3" a="1"/>
  <c r="B177" i="3" s="1"/>
  <c r="G177" i="3" s="1"/>
  <c r="H177" i="3" s="1"/>
  <c r="I149" i="1"/>
  <c r="J149" i="1" s="1"/>
  <c r="I173" i="1"/>
  <c r="J173" i="1" s="1"/>
  <c r="B173" i="1"/>
  <c r="I141" i="1"/>
  <c r="J141" i="1" s="1"/>
  <c r="B141" i="1"/>
  <c r="I199" i="1"/>
  <c r="J199" i="1" s="1"/>
  <c r="B199" i="1"/>
  <c r="B196" i="1"/>
  <c r="I196" i="1"/>
  <c r="J196" i="1" s="1"/>
  <c r="I178" i="1"/>
  <c r="J178" i="1" s="1"/>
  <c r="B178" i="1"/>
  <c r="I205" i="1"/>
  <c r="J205" i="1" s="1"/>
  <c r="B205" i="1"/>
  <c r="I139" i="1"/>
  <c r="J139" i="1" s="1"/>
  <c r="B139" i="1"/>
  <c r="C173" i="3"/>
  <c r="B173" i="3" a="1"/>
  <c r="B173" i="3" s="1"/>
  <c r="G173" i="3" s="1"/>
  <c r="I180" i="1"/>
  <c r="J180" i="1" s="1"/>
  <c r="B180" i="1"/>
  <c r="C189" i="1" a="1"/>
  <c r="C189" i="1" s="1"/>
  <c r="I189" i="1" s="1"/>
  <c r="J189" i="1" s="1"/>
  <c r="B136" i="3" a="1"/>
  <c r="B136" i="3" s="1"/>
  <c r="G136" i="3" s="1"/>
  <c r="H136" i="3" s="1"/>
  <c r="C196" i="3"/>
  <c r="H196" i="3" s="1"/>
  <c r="C137" i="3"/>
  <c r="B137" i="3" a="1"/>
  <c r="B137" i="3" s="1"/>
  <c r="G137" i="3" s="1"/>
  <c r="I146" i="1"/>
  <c r="J146" i="1" s="1"/>
  <c r="I217" i="1"/>
  <c r="J217" i="1" s="1"/>
  <c r="B220" i="3" a="1"/>
  <c r="B220" i="3" s="1"/>
  <c r="G220" i="3" s="1"/>
  <c r="C220" i="3"/>
  <c r="C214" i="3"/>
  <c r="B214" i="3" a="1"/>
  <c r="B214" i="3" s="1"/>
  <c r="G214" i="3" s="1"/>
  <c r="C178" i="3"/>
  <c r="B178" i="3" a="1"/>
  <c r="B178" i="3" s="1"/>
  <c r="G178" i="3" s="1"/>
  <c r="I227" i="1"/>
  <c r="J227" i="1" s="1"/>
  <c r="I208" i="1"/>
  <c r="J208" i="1" s="1"/>
  <c r="C161" i="3"/>
  <c r="B161" i="3" a="1"/>
  <c r="B161" i="3" s="1"/>
  <c r="I176" i="1"/>
  <c r="J176" i="1" s="1"/>
  <c r="B210" i="3" a="1"/>
  <c r="B210" i="3" s="1"/>
  <c r="G210" i="3" s="1"/>
  <c r="C210" i="3"/>
  <c r="I158" i="1"/>
  <c r="J158" i="1" s="1"/>
  <c r="B226" i="3" a="1"/>
  <c r="B226" i="3" s="1"/>
  <c r="G226" i="3" s="1"/>
  <c r="C226" i="3"/>
  <c r="C203" i="3"/>
  <c r="B203" i="3" a="1"/>
  <c r="B203" i="3" s="1"/>
  <c r="G203" i="3" s="1"/>
  <c r="I231" i="1"/>
  <c r="J231" i="1" s="1"/>
  <c r="I184" i="1"/>
  <c r="J184" i="1" s="1"/>
  <c r="B172" i="3" a="1"/>
  <c r="B172" i="3" s="1"/>
  <c r="C172" i="3"/>
  <c r="I142" i="1"/>
  <c r="J142" i="1" s="1"/>
  <c r="C225" i="3"/>
  <c r="B225" i="3" a="1"/>
  <c r="B225" i="3" s="1"/>
  <c r="C165" i="3"/>
  <c r="B165" i="3" a="1"/>
  <c r="B165" i="3" s="1"/>
  <c r="G165" i="3" s="1"/>
  <c r="C142" i="3"/>
  <c r="B142" i="3" a="1"/>
  <c r="B142" i="3" s="1"/>
  <c r="G142" i="3" s="1"/>
  <c r="I212" i="1"/>
  <c r="J212" i="1" s="1"/>
  <c r="I156" i="1"/>
  <c r="J156" i="1" s="1"/>
  <c r="B200" i="3" a="1"/>
  <c r="B200" i="3" s="1"/>
  <c r="G200" i="3" s="1"/>
  <c r="C200" i="3"/>
  <c r="I165" i="1"/>
  <c r="J165" i="1" s="1"/>
  <c r="I157" i="1"/>
  <c r="J157" i="1" s="1"/>
  <c r="C160" i="3"/>
  <c r="B160" i="3" a="1"/>
  <c r="B160" i="3" s="1"/>
  <c r="B150" i="3" a="1"/>
  <c r="B150" i="3" s="1"/>
  <c r="G150" i="3" s="1"/>
  <c r="C150" i="3"/>
  <c r="H176" i="3"/>
  <c r="I179" i="1"/>
  <c r="J179" i="1" s="1"/>
  <c r="I210" i="1"/>
  <c r="J210" i="1" s="1"/>
  <c r="B205" i="3" a="1"/>
  <c r="B205" i="3" s="1"/>
  <c r="G205" i="3" s="1"/>
  <c r="C205" i="3"/>
  <c r="C154" i="3"/>
  <c r="B154" i="3" a="1"/>
  <c r="B154" i="3" s="1"/>
  <c r="B208" i="3" a="1"/>
  <c r="B208" i="3" s="1"/>
  <c r="C208" i="3"/>
  <c r="C144" i="3"/>
  <c r="B144" i="3" a="1"/>
  <c r="B144" i="3" s="1"/>
  <c r="B227" i="3" a="1"/>
  <c r="B227" i="3" s="1"/>
  <c r="G227" i="3" s="1"/>
  <c r="C227" i="3"/>
  <c r="C175" i="3"/>
  <c r="B175" i="3" a="1"/>
  <c r="B175" i="3" s="1"/>
  <c r="G175" i="3" s="1"/>
  <c r="I200" i="1"/>
  <c r="J200" i="1" s="1"/>
  <c r="I171" i="1"/>
  <c r="J171" i="1" s="1"/>
  <c r="I207" i="1"/>
  <c r="J207" i="1" s="1"/>
  <c r="B192" i="3" a="1"/>
  <c r="B192" i="3" s="1"/>
  <c r="G192" i="3" s="1"/>
  <c r="C192" i="3"/>
  <c r="H138" i="3"/>
  <c r="C184" i="3"/>
  <c r="B184" i="3" a="1"/>
  <c r="B184" i="3" s="1"/>
  <c r="G184" i="3" s="1"/>
  <c r="I191" i="1"/>
  <c r="J191" i="1" s="1"/>
  <c r="C183" i="3"/>
  <c r="B183" i="3" a="1"/>
  <c r="B183" i="3" s="1"/>
  <c r="G183" i="3" s="1"/>
  <c r="C217" i="3"/>
  <c r="B217" i="3" a="1"/>
  <c r="B217" i="3" s="1"/>
  <c r="C141" i="3"/>
  <c r="B141" i="3" a="1"/>
  <c r="B141" i="3" s="1"/>
  <c r="B156" i="3" a="1"/>
  <c r="B156" i="3" s="1"/>
  <c r="C156" i="3"/>
  <c r="B201" i="3" a="1"/>
  <c r="B201" i="3" s="1"/>
  <c r="G201" i="3" s="1"/>
  <c r="C201" i="3"/>
  <c r="I229" i="1"/>
  <c r="J229" i="1" s="1"/>
  <c r="C167" i="3"/>
  <c r="B167" i="3" a="1"/>
  <c r="B167" i="3" s="1"/>
  <c r="G167" i="3" s="1"/>
  <c r="B187" i="3" a="1"/>
  <c r="B187" i="3" s="1"/>
  <c r="G187" i="3" s="1"/>
  <c r="C187" i="3"/>
  <c r="B212" i="3" a="1"/>
  <c r="B212" i="3" s="1"/>
  <c r="G212" i="3" s="1"/>
  <c r="C212" i="3"/>
  <c r="I194" i="1"/>
  <c r="J194" i="1" s="1"/>
  <c r="I211" i="1"/>
  <c r="J211" i="1" s="1"/>
  <c r="I147" i="1"/>
  <c r="J147" i="1" s="1"/>
  <c r="B207" i="3" a="1"/>
  <c r="B207" i="3" s="1"/>
  <c r="C207" i="3"/>
  <c r="C145" i="3"/>
  <c r="B145" i="3" a="1"/>
  <c r="B145" i="3" s="1"/>
  <c r="G145" i="3" s="1"/>
  <c r="C153" i="3"/>
  <c r="B153" i="3" a="1"/>
  <c r="B153" i="3" s="1"/>
  <c r="G153" i="3" s="1"/>
  <c r="C190" i="3"/>
  <c r="B190" i="3" a="1"/>
  <c r="B190" i="3" s="1"/>
  <c r="I215" i="1"/>
  <c r="J215" i="1" s="1"/>
  <c r="C159" i="3"/>
  <c r="B159" i="3" a="1"/>
  <c r="B159" i="3" s="1"/>
  <c r="I202" i="1"/>
  <c r="J202" i="1" s="1"/>
  <c r="I170" i="1"/>
  <c r="J170" i="1" s="1"/>
  <c r="I161" i="1"/>
  <c r="J161" i="1" s="1"/>
  <c r="I151" i="1"/>
  <c r="J151" i="1" s="1"/>
  <c r="I175" i="1"/>
  <c r="J175" i="1" s="1"/>
  <c r="I187" i="1"/>
  <c r="J187" i="1" s="1"/>
  <c r="B228" i="3" a="1"/>
  <c r="B228" i="3" s="1"/>
  <c r="G228" i="3" s="1"/>
  <c r="C228" i="3"/>
  <c r="C168" i="3"/>
  <c r="B168" i="3" a="1"/>
  <c r="B168" i="3" s="1"/>
  <c r="C157" i="3"/>
  <c r="B157" i="3" a="1"/>
  <c r="B157" i="3" s="1"/>
  <c r="G157" i="3" s="1"/>
  <c r="I145" i="1"/>
  <c r="J145" i="1" s="1"/>
  <c r="B155" i="3" a="1"/>
  <c r="B155" i="3" s="1"/>
  <c r="C155" i="3"/>
  <c r="C170" i="3"/>
  <c r="B170" i="3" a="1"/>
  <c r="B170" i="3" s="1"/>
  <c r="G170" i="3" s="1"/>
  <c r="B147" i="3" a="1"/>
  <c r="B147" i="3" s="1"/>
  <c r="G147" i="3" s="1"/>
  <c r="C147" i="3"/>
  <c r="I224" i="1"/>
  <c r="J224" i="1" s="1"/>
  <c r="C211" i="3"/>
  <c r="B211" i="3" a="1"/>
  <c r="B211" i="3" s="1"/>
  <c r="G211" i="3" s="1"/>
  <c r="I169" i="1"/>
  <c r="J169" i="1" s="1"/>
  <c r="I206" i="1"/>
  <c r="J206" i="1" s="1"/>
  <c r="I154" i="1"/>
  <c r="J154" i="1" s="1"/>
  <c r="B164" i="3" a="1"/>
  <c r="B164" i="3" s="1"/>
  <c r="C164" i="3"/>
  <c r="C152" i="3"/>
  <c r="B152" i="3" a="1"/>
  <c r="B152" i="3" s="1"/>
  <c r="G152" i="3" s="1"/>
  <c r="I190" i="1"/>
  <c r="J190" i="1" s="1"/>
  <c r="H195" i="3"/>
  <c r="I195" i="1"/>
  <c r="J195" i="1" s="1"/>
  <c r="C198" i="3"/>
  <c r="B198" i="3" a="1"/>
  <c r="B198" i="3" s="1"/>
  <c r="C215" i="3"/>
  <c r="B215" i="3" a="1"/>
  <c r="B215" i="3" s="1"/>
  <c r="B202" i="3" a="1"/>
  <c r="B202" i="3" s="1"/>
  <c r="G202" i="3" s="1"/>
  <c r="C202" i="3"/>
  <c r="I150" i="1"/>
  <c r="J150" i="1" s="1"/>
  <c r="C169" i="3"/>
  <c r="B169" i="3" a="1"/>
  <c r="B169" i="3" s="1"/>
  <c r="G169" i="3" s="1"/>
  <c r="I144" i="1"/>
  <c r="J144" i="1" s="1"/>
  <c r="B188" i="3" a="1"/>
  <c r="B188" i="3" s="1"/>
  <c r="C188" i="3"/>
  <c r="I204" i="1"/>
  <c r="J204" i="1" s="1"/>
  <c r="C193" i="3"/>
  <c r="B193" i="3" a="1"/>
  <c r="B193" i="3" s="1"/>
  <c r="B174" i="3" a="1"/>
  <c r="B174" i="3" s="1"/>
  <c r="G174" i="3" s="1"/>
  <c r="C174" i="3"/>
  <c r="B186" i="3" a="1"/>
  <c r="B186" i="3" s="1"/>
  <c r="C186" i="3"/>
  <c r="I220" i="1"/>
  <c r="J220" i="1" s="1"/>
  <c r="I193" i="1"/>
  <c r="J193" i="1" s="1"/>
  <c r="I228" i="1"/>
  <c r="J228" i="1" s="1"/>
  <c r="I152" i="1"/>
  <c r="J152" i="1" s="1"/>
  <c r="C146" i="3"/>
  <c r="B146" i="3" a="1"/>
  <c r="B146" i="3" s="1"/>
  <c r="C206" i="3"/>
  <c r="B206" i="3" a="1"/>
  <c r="B206" i="3" s="1"/>
  <c r="G206" i="3" s="1"/>
  <c r="I216" i="1"/>
  <c r="J216" i="1" s="1"/>
  <c r="I222" i="1"/>
  <c r="J222" i="1" s="1"/>
  <c r="I153" i="1"/>
  <c r="J153" i="1" s="1"/>
  <c r="I230" i="1"/>
  <c r="J230" i="1" s="1"/>
  <c r="B194" i="3" a="1"/>
  <c r="B194" i="3" s="1"/>
  <c r="G194" i="3" s="1"/>
  <c r="C194" i="3"/>
  <c r="I163" i="1"/>
  <c r="J163" i="1" s="1"/>
  <c r="I159" i="1"/>
  <c r="J159" i="1" s="1"/>
  <c r="I223" i="1"/>
  <c r="J223" i="1" s="1"/>
  <c r="I219" i="1"/>
  <c r="J219" i="1" s="1"/>
  <c r="I183" i="1"/>
  <c r="J183" i="1" s="1"/>
  <c r="I140" i="1"/>
  <c r="J140" i="1" s="1"/>
  <c r="I213" i="1"/>
  <c r="J213" i="1" s="1"/>
  <c r="I167" i="1"/>
  <c r="J167" i="1" s="1"/>
  <c r="I185" i="1"/>
  <c r="J185" i="1" s="1"/>
  <c r="I201" i="1"/>
  <c r="J201" i="1" s="1"/>
  <c r="B229" i="3" a="1"/>
  <c r="B229" i="3" s="1"/>
  <c r="G229" i="3" s="1"/>
  <c r="C229" i="3"/>
  <c r="C140" i="3"/>
  <c r="B140" i="3" a="1"/>
  <c r="B140" i="3" s="1"/>
  <c r="I214" i="1"/>
  <c r="J214" i="1" s="1"/>
  <c r="I162" i="1"/>
  <c r="J162" i="1" s="1"/>
  <c r="C224" i="3"/>
  <c r="B224" i="3" a="1"/>
  <c r="B224" i="3" s="1"/>
  <c r="G224" i="3" s="1"/>
  <c r="I181" i="1"/>
  <c r="J181" i="1" s="1"/>
  <c r="I209" i="1"/>
  <c r="J209" i="1" s="1"/>
  <c r="I186" i="1"/>
  <c r="J186" i="1" s="1"/>
  <c r="C148" i="3"/>
  <c r="B148" i="3" a="1"/>
  <c r="B148" i="3" s="1"/>
  <c r="C191" i="3"/>
  <c r="B191" i="3" a="1"/>
  <c r="B191" i="3" s="1"/>
  <c r="G191" i="3" s="1"/>
  <c r="C216" i="3"/>
  <c r="B216" i="3" a="1"/>
  <c r="B216" i="3" s="1"/>
  <c r="C189" i="3"/>
  <c r="B189" i="3" a="1"/>
  <c r="B189" i="3" s="1"/>
  <c r="G189" i="3" s="1"/>
  <c r="B162" i="3" a="1"/>
  <c r="B162" i="3" s="1"/>
  <c r="G162" i="3" s="1"/>
  <c r="C162" i="3"/>
  <c r="I218" i="1"/>
  <c r="J218" i="1" s="1"/>
  <c r="C149" i="3"/>
  <c r="B149" i="3" a="1"/>
  <c r="B149" i="3" s="1"/>
  <c r="G149" i="3" s="1"/>
  <c r="B143" i="3" a="1"/>
  <c r="B143" i="3" s="1"/>
  <c r="G143" i="3" s="1"/>
  <c r="C143" i="3"/>
  <c r="C223" i="3"/>
  <c r="B223" i="3" a="1"/>
  <c r="B223" i="3" s="1"/>
  <c r="I182" i="1"/>
  <c r="J182" i="1" s="1"/>
  <c r="B204" i="3" a="1"/>
  <c r="B204" i="3" s="1"/>
  <c r="G204" i="3" s="1"/>
  <c r="C204" i="3"/>
  <c r="C219" i="3"/>
  <c r="B219" i="3" a="1"/>
  <c r="B219" i="3" s="1"/>
  <c r="B139" i="3" a="1"/>
  <c r="B139" i="3" s="1"/>
  <c r="G139" i="3" s="1"/>
  <c r="C139" i="3"/>
  <c r="I160" i="1"/>
  <c r="J160" i="1" s="1"/>
  <c r="I148" i="1"/>
  <c r="J148" i="1" s="1"/>
  <c r="C209" i="3"/>
  <c r="B209" i="3" a="1"/>
  <c r="B209" i="3" s="1"/>
  <c r="I155" i="1"/>
  <c r="J155" i="1" s="1"/>
  <c r="B180" i="3" a="1"/>
  <c r="B180" i="3" s="1"/>
  <c r="G180" i="3" s="1"/>
  <c r="C180" i="3"/>
  <c r="C151" i="3"/>
  <c r="B151" i="3" a="1"/>
  <c r="B151" i="3" s="1"/>
  <c r="G151" i="3" s="1"/>
  <c r="B185" i="3" a="1"/>
  <c r="B185" i="3" s="1"/>
  <c r="C185" i="3"/>
  <c r="I192" i="1"/>
  <c r="J192" i="1" s="1"/>
  <c r="B222" i="3" a="1"/>
  <c r="B222" i="3" s="1"/>
  <c r="G222" i="3" s="1"/>
  <c r="C222" i="3"/>
  <c r="I203" i="1"/>
  <c r="J203" i="1" s="1"/>
  <c r="C230" i="3"/>
  <c r="B230" i="3" a="1"/>
  <c r="B230" i="3" s="1"/>
  <c r="G230" i="3" s="1"/>
  <c r="C158" i="3"/>
  <c r="B158" i="3" a="1"/>
  <c r="B158" i="3" s="1"/>
  <c r="C218" i="3"/>
  <c r="B218" i="3" a="1"/>
  <c r="B218" i="3" s="1"/>
  <c r="G218" i="3" s="1"/>
  <c r="I225" i="1"/>
  <c r="J225" i="1" s="1"/>
  <c r="I166" i="1"/>
  <c r="J166" i="1" s="1"/>
  <c r="I143" i="1"/>
  <c r="J143" i="1" s="1"/>
  <c r="B181" i="3" a="1"/>
  <c r="B181" i="3" s="1"/>
  <c r="G181" i="3" s="1"/>
  <c r="C181" i="3"/>
  <c r="I168" i="1"/>
  <c r="J168" i="1" s="1"/>
  <c r="I188" i="1"/>
  <c r="J188" i="1" s="1"/>
  <c r="C182" i="3"/>
  <c r="B182" i="3" a="1"/>
  <c r="B182" i="3" s="1"/>
  <c r="G182" i="3" s="1"/>
  <c r="B213" i="3" a="1"/>
  <c r="B213" i="3" s="1"/>
  <c r="C213" i="3"/>
  <c r="C166" i="3"/>
  <c r="B166" i="3" a="1"/>
  <c r="B166" i="3" s="1"/>
  <c r="I233" i="4"/>
  <c r="E233" i="4"/>
  <c r="A234" i="4"/>
  <c r="D234" i="4" s="1"/>
  <c r="C233" i="3"/>
  <c r="B233" i="3" a="1"/>
  <c r="B233" i="3" s="1"/>
  <c r="A235" i="3"/>
  <c r="E234" i="3"/>
  <c r="D234" i="3"/>
  <c r="C232" i="1" a="1"/>
  <c r="C232" i="1" s="1"/>
  <c r="B232" i="1" s="1"/>
  <c r="E233" i="1"/>
  <c r="A234" i="1"/>
  <c r="AG4" i="332" l="1"/>
  <c r="AK4" i="332" s="1"/>
  <c r="AH4" i="330"/>
  <c r="AL4" i="330" s="1"/>
  <c r="K233" i="4"/>
  <c r="L233" i="4" s="1"/>
  <c r="H234" i="4"/>
  <c r="F234" i="4" s="1"/>
  <c r="G234" i="4"/>
  <c r="B234" i="4" s="1" a="1"/>
  <c r="B234" i="4" s="1"/>
  <c r="H214" i="3"/>
  <c r="H142" i="3"/>
  <c r="H153" i="3"/>
  <c r="H175" i="3"/>
  <c r="H178" i="3"/>
  <c r="H169" i="3"/>
  <c r="H137" i="3"/>
  <c r="H149" i="3"/>
  <c r="H165" i="3"/>
  <c r="H229" i="3"/>
  <c r="H183" i="3"/>
  <c r="B189" i="1"/>
  <c r="H211" i="3"/>
  <c r="H157" i="3"/>
  <c r="H203" i="3"/>
  <c r="H173" i="3"/>
  <c r="H184" i="3"/>
  <c r="H205" i="3"/>
  <c r="H200" i="3"/>
  <c r="H150" i="3"/>
  <c r="H218" i="3"/>
  <c r="H226" i="3"/>
  <c r="H227" i="3"/>
  <c r="H174" i="3"/>
  <c r="H143" i="3"/>
  <c r="H162" i="3"/>
  <c r="H182" i="3"/>
  <c r="H180" i="3"/>
  <c r="H170" i="3"/>
  <c r="H201" i="3"/>
  <c r="H224" i="3"/>
  <c r="G158" i="3"/>
  <c r="H158" i="3" s="1"/>
  <c r="G146" i="3"/>
  <c r="H146" i="3" s="1"/>
  <c r="H204" i="3"/>
  <c r="G148" i="3"/>
  <c r="H148" i="3" s="1"/>
  <c r="G159" i="3"/>
  <c r="H159" i="3" s="1"/>
  <c r="H212" i="3"/>
  <c r="G144" i="3"/>
  <c r="H144" i="3" s="1"/>
  <c r="G168" i="3"/>
  <c r="H168" i="3" s="1"/>
  <c r="G213" i="3"/>
  <c r="H213" i="3" s="1"/>
  <c r="G193" i="3"/>
  <c r="H193" i="3" s="1"/>
  <c r="G166" i="3"/>
  <c r="H166" i="3" s="1"/>
  <c r="H222" i="3"/>
  <c r="H230" i="3"/>
  <c r="H139" i="3"/>
  <c r="H189" i="3"/>
  <c r="H194" i="3"/>
  <c r="G164" i="3"/>
  <c r="H164" i="3" s="1"/>
  <c r="G190" i="3"/>
  <c r="H190" i="3" s="1"/>
  <c r="H145" i="3"/>
  <c r="H187" i="3"/>
  <c r="G217" i="3"/>
  <c r="H217" i="3" s="1"/>
  <c r="G223" i="3"/>
  <c r="H223" i="3" s="1"/>
  <c r="H147" i="3"/>
  <c r="H192" i="3"/>
  <c r="G208" i="3"/>
  <c r="H208" i="3" s="1"/>
  <c r="G160" i="3"/>
  <c r="H160" i="3" s="1"/>
  <c r="G172" i="3"/>
  <c r="H172" i="3" s="1"/>
  <c r="H210" i="3"/>
  <c r="H220" i="3"/>
  <c r="G216" i="3"/>
  <c r="H216" i="3" s="1"/>
  <c r="G186" i="3"/>
  <c r="H186" i="3" s="1"/>
  <c r="G188" i="3"/>
  <c r="H188" i="3" s="1"/>
  <c r="H202" i="3"/>
  <c r="G207" i="3"/>
  <c r="H207" i="3" s="1"/>
  <c r="G154" i="3"/>
  <c r="H154" i="3" s="1"/>
  <c r="G185" i="3"/>
  <c r="H185" i="3" s="1"/>
  <c r="H181" i="3"/>
  <c r="H151" i="3"/>
  <c r="G209" i="3"/>
  <c r="H209" i="3" s="1"/>
  <c r="G219" i="3"/>
  <c r="H219" i="3" s="1"/>
  <c r="H206" i="3"/>
  <c r="G215" i="3"/>
  <c r="H215" i="3" s="1"/>
  <c r="H228" i="3"/>
  <c r="H167" i="3"/>
  <c r="H191" i="3"/>
  <c r="G140" i="3"/>
  <c r="H140" i="3" s="1"/>
  <c r="H152" i="3"/>
  <c r="G156" i="3"/>
  <c r="H156" i="3" s="1"/>
  <c r="G225" i="3"/>
  <c r="H225" i="3" s="1"/>
  <c r="G161" i="3"/>
  <c r="H161" i="3" s="1"/>
  <c r="G155" i="3"/>
  <c r="H155" i="3" s="1"/>
  <c r="G198" i="3"/>
  <c r="H198" i="3" s="1"/>
  <c r="G141" i="3"/>
  <c r="H141" i="3" s="1"/>
  <c r="A235" i="4"/>
  <c r="D235" i="4" s="1"/>
  <c r="I234" i="4"/>
  <c r="E234" i="4"/>
  <c r="C234" i="3"/>
  <c r="B234" i="3" a="1"/>
  <c r="B234" i="3" s="1"/>
  <c r="A236" i="3"/>
  <c r="AG15" i="332" s="1"/>
  <c r="AK15" i="332" s="1"/>
  <c r="E235" i="3"/>
  <c r="D235" i="3"/>
  <c r="G233" i="3"/>
  <c r="H233" i="3" s="1"/>
  <c r="I232" i="1"/>
  <c r="J232" i="1" s="1"/>
  <c r="C233" i="1" a="1"/>
  <c r="C233" i="1" s="1"/>
  <c r="B233" i="1" s="1"/>
  <c r="E234" i="1"/>
  <c r="A235" i="1"/>
  <c r="AH15" i="330" l="1"/>
  <c r="AL15" i="330" s="1"/>
  <c r="K234" i="4"/>
  <c r="L234" i="4" s="1"/>
  <c r="H235" i="4"/>
  <c r="F235" i="4" s="1"/>
  <c r="G235" i="4"/>
  <c r="B235" i="4" s="1" a="1"/>
  <c r="B235" i="4" s="1"/>
  <c r="A236" i="4"/>
  <c r="D236" i="4" s="1"/>
  <c r="E235" i="4"/>
  <c r="I235" i="4"/>
  <c r="A237" i="3"/>
  <c r="AG49" i="332" s="1"/>
  <c r="AK49" i="332" s="1"/>
  <c r="E236" i="3"/>
  <c r="D236" i="3"/>
  <c r="C235" i="3"/>
  <c r="B235" i="3" a="1"/>
  <c r="B235" i="3" s="1"/>
  <c r="G234" i="3"/>
  <c r="H234" i="3" s="1"/>
  <c r="I233" i="1"/>
  <c r="J233" i="1" s="1"/>
  <c r="C234" i="1" a="1"/>
  <c r="C234" i="1" s="1"/>
  <c r="B234" i="1" s="1"/>
  <c r="E235" i="1"/>
  <c r="A236" i="1"/>
  <c r="K235" i="4" l="1"/>
  <c r="L235" i="4" s="1"/>
  <c r="H236" i="4"/>
  <c r="F236" i="4" s="1"/>
  <c r="G236" i="4"/>
  <c r="B236" i="4" s="1" a="1"/>
  <c r="B236" i="4" s="1"/>
  <c r="A237" i="4"/>
  <c r="D237" i="4" s="1"/>
  <c r="I236" i="4"/>
  <c r="E236" i="4"/>
  <c r="G235" i="3"/>
  <c r="H235" i="3" s="1"/>
  <c r="C236" i="3"/>
  <c r="B236" i="3" a="1"/>
  <c r="B236" i="3" s="1"/>
  <c r="A238" i="3"/>
  <c r="E237" i="3"/>
  <c r="D237" i="3"/>
  <c r="I234" i="1"/>
  <c r="J234" i="1" s="1"/>
  <c r="C235" i="1" a="1"/>
  <c r="C235" i="1" s="1"/>
  <c r="B235" i="1" s="1"/>
  <c r="E236" i="1"/>
  <c r="A237" i="1"/>
  <c r="K236" i="4" l="1"/>
  <c r="L236" i="4" s="1"/>
  <c r="H237" i="4"/>
  <c r="F237" i="4" s="1"/>
  <c r="G237" i="4"/>
  <c r="B237" i="4" s="1" a="1"/>
  <c r="B237" i="4" s="1"/>
  <c r="A238" i="4"/>
  <c r="D238" i="4" s="1"/>
  <c r="I237" i="4"/>
  <c r="E237" i="4"/>
  <c r="G236" i="3"/>
  <c r="H236" i="3" s="1"/>
  <c r="C237" i="3"/>
  <c r="B237" i="3" a="1"/>
  <c r="B237" i="3" s="1"/>
  <c r="A239" i="3"/>
  <c r="E238" i="3"/>
  <c r="D238" i="3"/>
  <c r="I235" i="1"/>
  <c r="J235" i="1" s="1"/>
  <c r="C236" i="1" a="1"/>
  <c r="C236" i="1" s="1"/>
  <c r="E237" i="1"/>
  <c r="A238" i="1"/>
  <c r="K237" i="4" l="1"/>
  <c r="L237" i="4" s="1"/>
  <c r="H238" i="4"/>
  <c r="F238" i="4" s="1"/>
  <c r="G238" i="4"/>
  <c r="B238" i="4" s="1" a="1"/>
  <c r="B238" i="4" s="1"/>
  <c r="B236" i="1"/>
  <c r="A239" i="4"/>
  <c r="D239" i="4" s="1"/>
  <c r="E238" i="4"/>
  <c r="I238" i="4"/>
  <c r="C238" i="3"/>
  <c r="B238" i="3" a="1"/>
  <c r="B238" i="3" s="1"/>
  <c r="A240" i="3"/>
  <c r="E239" i="3"/>
  <c r="D239" i="3"/>
  <c r="G237" i="3"/>
  <c r="H237" i="3" s="1"/>
  <c r="I236" i="1"/>
  <c r="J236" i="1" s="1"/>
  <c r="C237" i="1" a="1"/>
  <c r="C237" i="1" s="1"/>
  <c r="B237" i="1" s="1"/>
  <c r="E238" i="1"/>
  <c r="A239" i="1"/>
  <c r="K238" i="4" l="1"/>
  <c r="L238" i="4" s="1"/>
  <c r="H239" i="4"/>
  <c r="F239" i="4" s="1"/>
  <c r="G239" i="4"/>
  <c r="B239" i="4" s="1" a="1"/>
  <c r="B239" i="4" s="1"/>
  <c r="I239" i="4"/>
  <c r="E239" i="4"/>
  <c r="A240" i="4"/>
  <c r="D240" i="4" s="1"/>
  <c r="A241" i="3"/>
  <c r="E240" i="3"/>
  <c r="D240" i="3"/>
  <c r="G238" i="3"/>
  <c r="H238" i="3" s="1"/>
  <c r="C239" i="3"/>
  <c r="B239" i="3" a="1"/>
  <c r="B239" i="3" s="1"/>
  <c r="I237" i="1"/>
  <c r="J237" i="1" s="1"/>
  <c r="C238" i="1" a="1"/>
  <c r="C238" i="1" s="1"/>
  <c r="B238" i="1" s="1"/>
  <c r="E239" i="1"/>
  <c r="A240" i="1"/>
  <c r="K239" i="4" l="1"/>
  <c r="L239" i="4" s="1"/>
  <c r="H240" i="4"/>
  <c r="F240" i="4" s="1"/>
  <c r="G240" i="4"/>
  <c r="B240" i="4" s="1" a="1"/>
  <c r="B240" i="4" s="1"/>
  <c r="A241" i="4"/>
  <c r="D241" i="4" s="1"/>
  <c r="I240" i="4"/>
  <c r="E240" i="4"/>
  <c r="G239" i="3"/>
  <c r="H239" i="3" s="1"/>
  <c r="C240" i="3"/>
  <c r="B240" i="3" a="1"/>
  <c r="B240" i="3" s="1"/>
  <c r="A242" i="3"/>
  <c r="E241" i="3"/>
  <c r="D241" i="3"/>
  <c r="I238" i="1"/>
  <c r="J238" i="1" s="1"/>
  <c r="C239" i="1" a="1"/>
  <c r="C239" i="1" s="1"/>
  <c r="B239" i="1" s="1"/>
  <c r="E240" i="1"/>
  <c r="A241" i="1"/>
  <c r="K240" i="4" l="1"/>
  <c r="L240" i="4" s="1"/>
  <c r="H241" i="4"/>
  <c r="F241" i="4" s="1"/>
  <c r="G241" i="4"/>
  <c r="B241" i="4" s="1" a="1"/>
  <c r="B241" i="4" s="1"/>
  <c r="I241" i="4"/>
  <c r="E241" i="4"/>
  <c r="C241" i="3"/>
  <c r="B241" i="3" a="1"/>
  <c r="B241" i="3" s="1"/>
  <c r="E242" i="3"/>
  <c r="D242" i="3"/>
  <c r="G240" i="3"/>
  <c r="H240" i="3" s="1"/>
  <c r="I239" i="1"/>
  <c r="J239" i="1" s="1"/>
  <c r="C240" i="1" a="1"/>
  <c r="C240" i="1" s="1"/>
  <c r="B240" i="1" s="1"/>
  <c r="E241" i="1"/>
  <c r="A242" i="1"/>
  <c r="K241" i="4" l="1"/>
  <c r="L241" i="4" s="1"/>
  <c r="C242" i="3"/>
  <c r="B242" i="3" a="1"/>
  <c r="B242" i="3" s="1"/>
  <c r="G241" i="3"/>
  <c r="H241" i="3" s="1"/>
  <c r="I240" i="1"/>
  <c r="J240" i="1" s="1"/>
  <c r="C241" i="1" a="1"/>
  <c r="C241" i="1" s="1"/>
  <c r="B241" i="1" s="1"/>
  <c r="E242" i="1"/>
  <c r="G242" i="3" l="1"/>
  <c r="I241" i="1"/>
  <c r="J241" i="1" s="1"/>
  <c r="C242" i="1" a="1"/>
  <c r="C242" i="1" s="1"/>
  <c r="B242" i="1" s="1"/>
  <c r="H242" i="3" l="1"/>
  <c r="AG239" i="332"/>
  <c r="AK239" i="332" s="1"/>
  <c r="AH123" i="330"/>
  <c r="AL123" i="330" s="1"/>
  <c r="AH131" i="330"/>
  <c r="AL131" i="330" s="1"/>
  <c r="AH239" i="330"/>
  <c r="AL239" i="330" s="1"/>
  <c r="AG236" i="332"/>
  <c r="AK236" i="332" s="1"/>
  <c r="AH49" i="330"/>
  <c r="AL49" i="330" s="1"/>
  <c r="AG235" i="332"/>
  <c r="AK235" i="332" s="1"/>
  <c r="AG131" i="332"/>
  <c r="AK131" i="332" s="1"/>
  <c r="AG238" i="332"/>
  <c r="AK238" i="332" s="1"/>
  <c r="AH210" i="330"/>
  <c r="AL210" i="330" s="1"/>
  <c r="AH238" i="330"/>
  <c r="AL238" i="330" s="1"/>
  <c r="AG143" i="332"/>
  <c r="AK143" i="332" s="1"/>
  <c r="AG53" i="332"/>
  <c r="AK53" i="332" s="1"/>
  <c r="AG123" i="332"/>
  <c r="AK123" i="332" s="1"/>
  <c r="AH105" i="330"/>
  <c r="AL105" i="330" s="1"/>
  <c r="AG210" i="332"/>
  <c r="AK210" i="332" s="1"/>
  <c r="AH235" i="330"/>
  <c r="AL235" i="330" s="1"/>
  <c r="AH143" i="330"/>
  <c r="AL143" i="330" s="1"/>
  <c r="AH53" i="330"/>
  <c r="AL53" i="330" s="1"/>
  <c r="AH236" i="330"/>
  <c r="AL236" i="330" s="1"/>
  <c r="AH237" i="330"/>
  <c r="AL237" i="330" s="1"/>
  <c r="AG237" i="332"/>
  <c r="AK237" i="332" s="1"/>
  <c r="AH240" i="330"/>
  <c r="AL240" i="330" s="1"/>
  <c r="AG105" i="332"/>
  <c r="AK105" i="332" s="1"/>
  <c r="AG240" i="332"/>
  <c r="AK240" i="332" s="1"/>
  <c r="I242" i="1"/>
  <c r="J24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AA2" authorId="0" shapeId="0" xr:uid="{6713F4D3-6042-436B-8DC6-1F95B68E0FCD}">
      <text>
        <r>
          <rPr>
            <b/>
            <sz val="9"/>
            <color indexed="81"/>
            <rFont val="Tahoma"/>
            <family val="2"/>
          </rPr>
          <t>David Baez:</t>
        </r>
        <r>
          <rPr>
            <sz val="9"/>
            <color indexed="81"/>
            <rFont val="Tahoma"/>
            <family val="2"/>
          </rPr>
          <t xml:space="preserve">
Laudes/Vispera</t>
        </r>
      </text>
    </comment>
    <comment ref="K3" authorId="0" shapeId="0" xr:uid="{BCB4F410-7D2C-4C1F-A3D9-37E0F4FFEC08}">
      <text>
        <r>
          <rPr>
            <b/>
            <sz val="9"/>
            <color indexed="81"/>
            <rFont val="Tahoma"/>
            <family val="2"/>
          </rPr>
          <t>David Baez:</t>
        </r>
        <r>
          <rPr>
            <sz val="9"/>
            <color indexed="81"/>
            <rFont val="Tahoma"/>
            <family val="2"/>
          </rPr>
          <t xml:space="preserve">
Himno de Vísperas del tiempo Pascual hasta la Ascensión
</t>
        </r>
      </text>
    </comment>
    <comment ref="K126" authorId="0" shapeId="0" xr:uid="{FA5A69EE-F154-4696-A6D6-5886761FB44A}">
      <text>
        <r>
          <rPr>
            <b/>
            <sz val="9"/>
            <color indexed="81"/>
            <rFont val="Tahoma"/>
            <family val="2"/>
          </rPr>
          <t>David Baez:</t>
        </r>
        <r>
          <rPr>
            <sz val="9"/>
            <color indexed="81"/>
            <rFont val="Tahoma"/>
            <family val="2"/>
          </rPr>
          <t xml:space="preserve">
Comfrontar = cf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B4FCF0C-A00D-490D-87FC-7696704FBA1D}">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FF5BFA12-9B68-47D8-BECC-90A887E31B0F}">
      <text>
        <r>
          <rPr>
            <b/>
            <sz val="9"/>
            <color indexed="81"/>
            <rFont val="Tahoma"/>
            <family val="2"/>
          </rPr>
          <t>David Baez:</t>
        </r>
        <r>
          <rPr>
            <sz val="9"/>
            <color indexed="81"/>
            <rFont val="Tahoma"/>
            <family val="2"/>
          </rPr>
          <t xml:space="preserve">
Comfrontar = cf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40CCB949-83EA-4B76-9ACB-4E3C1C9536F4}">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668A8FC6-F1E1-4120-8C64-F60C0D4D3EC1}">
      <text>
        <r>
          <rPr>
            <b/>
            <sz val="9"/>
            <color indexed="81"/>
            <rFont val="Tahoma"/>
            <family val="2"/>
          </rPr>
          <t>David Baez:</t>
        </r>
        <r>
          <rPr>
            <sz val="9"/>
            <color indexed="81"/>
            <rFont val="Tahoma"/>
            <family val="2"/>
          </rPr>
          <t xml:space="preserve">
Comfrontar = cf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K4" authorId="0" shapeId="0" xr:uid="{75F4A682-DB23-4718-B179-8BA1DADB5ABA}">
      <text>
        <r>
          <rPr>
            <b/>
            <sz val="9"/>
            <color indexed="81"/>
            <rFont val="Tahoma"/>
            <family val="2"/>
          </rPr>
          <t>David Baez:</t>
        </r>
        <r>
          <rPr>
            <sz val="9"/>
            <color indexed="81"/>
            <rFont val="Tahoma"/>
            <family val="2"/>
          </rPr>
          <t xml:space="preserve">
Himno de Vísperas del tiempo Pascual hasta la Ascensión
</t>
        </r>
      </text>
    </comment>
    <comment ref="K127" authorId="0" shapeId="0" xr:uid="{55B627C1-FF8B-47A3-899F-69ABB5B3ADAE}">
      <text>
        <r>
          <rPr>
            <b/>
            <sz val="9"/>
            <color indexed="81"/>
            <rFont val="Tahoma"/>
            <family val="2"/>
          </rPr>
          <t>David Baez:</t>
        </r>
        <r>
          <rPr>
            <sz val="9"/>
            <color indexed="81"/>
            <rFont val="Tahoma"/>
            <family val="2"/>
          </rPr>
          <t xml:space="preserve">
Comfrontar = cf</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C74FCD3-28DD-48CC-97D9-80C8DFC8DFC0}">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E3D239E2-FF42-4BBB-A01A-45FB451E28B7}">
      <text>
        <r>
          <rPr>
            <b/>
            <sz val="9"/>
            <color indexed="81"/>
            <rFont val="Tahoma"/>
            <family val="2"/>
          </rPr>
          <t>David Baez:</t>
        </r>
        <r>
          <rPr>
            <sz val="9"/>
            <color indexed="81"/>
            <rFont val="Tahoma"/>
            <family val="2"/>
          </rPr>
          <t xml:space="preserve">
Comfrontar = cf</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C2D92089-2F35-4364-8197-5B3CB2C0DA1A}">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D9E01DBA-F119-4EB3-B0C9-1E93AE2D6226}">
      <text>
        <r>
          <rPr>
            <b/>
            <sz val="9"/>
            <color indexed="81"/>
            <rFont val="Tahoma"/>
            <family val="2"/>
          </rPr>
          <t>David Baez:</t>
        </r>
        <r>
          <rPr>
            <sz val="9"/>
            <color indexed="81"/>
            <rFont val="Tahoma"/>
            <family val="2"/>
          </rPr>
          <t xml:space="preserve">
Comfrontar = cf</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<sst xmlns="http://schemas.openxmlformats.org/spreadsheetml/2006/main" count="41161" uniqueCount="2988">
  <si>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</si>
  <si>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</si>
  <si>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</si>
  <si>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</si>
  <si>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</si>
  <si>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</si>
  <si>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</si>
  <si>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t>
  </si>
  <si>
    <t>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</si>
  <si>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</si>
  <si>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</si>
  <si>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</si>
  <si>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</si>
  <si>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</si>
  <si>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</si>
  <si>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</si>
  <si>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</si>
  <si>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</si>
  <si>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</si>
  <si>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</si>
  <si>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</si>
  <si>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</si>
  <si>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</si>
  <si>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</si>
  <si>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</si>
  <si>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</si>
  <si>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</si>
  <si>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</si>
  <si>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</si>
  <si>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</si>
  <si>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</si>
  <si>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</si>
  <si>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</si>
  <si>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</si>
  <si>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</si>
  <si>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</si>
  <si>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</si>
  <si>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</si>
  <si>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</si>
  <si>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</si>
  <si>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</si>
  <si>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</si>
  <si>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</si>
  <si>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</si>
  <si>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</si>
  <si>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</si>
  <si>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</si>
  <si>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t>
  </si>
  <si>
    <t>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</si>
  <si>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</si>
  <si>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</si>
  <si>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</si>
  <si>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</si>
  <si>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</si>
  <si>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</si>
  <si>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</si>
  <si>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</si>
  <si>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</si>
  <si>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</si>
  <si>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</si>
  <si>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</si>
  <si>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t>
  </si>
  <si>
    <t>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t>
  </si>
  <si>
    <t>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</si>
  <si>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</si>
  <si>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</si>
  <si>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</si>
  <si>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</si>
  <si>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</si>
  <si>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t>
  </si>
  <si>
    <t>¿quién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</si>
  <si>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t>
  </si>
  <si>
    <t>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t>
  </si>
  <si>
    <t>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</si>
  <si>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</si>
  <si>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</si>
  <si>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</si>
  <si>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</si>
  <si>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t>
  </si>
  <si>
    <t>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</si>
  <si>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</si>
  <si>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</si>
  <si>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</si>
  <si>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</si>
  <si>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</si>
  <si>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</si>
  <si>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t>
  </si>
  <si>
    <t>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</si>
  <si>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</si>
  <si>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t>
  </si>
  <si>
    <t>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</si>
  <si>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</si>
  <si>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</si>
  <si>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aleluya pascual cristo jesús ha resucitado. aleluya.</t>
  </si>
  <si>
    <t>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</si>
  <si>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</si>
  <si>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</si>
  <si>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</si>
  <si>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</si>
  <si>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</si>
  <si>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</si>
  <si>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</si>
  <si>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</si>
  <si>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</si>
  <si>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</si>
  <si>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</si>
  <si>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</si>
  <si>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</si>
  <si>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</si>
  <si>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t>
  </si>
  <si>
    <t>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</si>
  <si>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</si>
  <si>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t>
  </si>
  <si>
    <t>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t>
  </si>
  <si>
    <t>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</si>
  <si>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</si>
  <si>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A NADIE DEMOS OCASIÓN DE TROPIEZO </t>
  </si>
  <si>
    <t xml:space="preserve">A TI LEVANTO MIS OJOS </t>
  </si>
  <si>
    <t>A TI, SEÑOR, EN MI CLAMOR IMPLORO</t>
  </si>
  <si>
    <t xml:space="preserve">A TI, SEÑOR, LEVANTO MI ALMA </t>
  </si>
  <si>
    <t>A TI, SEÑOR, SE DEBE LA ALABANZA EN SIÓN</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</si>
  <si>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</si>
  <si>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</si>
  <si>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t>
  </si>
  <si>
    <t>ABBÁ, PADRE</t>
  </si>
  <si>
    <t>ABRAHAM</t>
  </si>
  <si>
    <t xml:space="preserve">ACLAMAD AL SEÑOR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</si>
  <si>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</si>
  <si>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</si>
  <si>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</si>
  <si>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</si>
  <si>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 DESPERTAR</t>
  </si>
  <si>
    <t>ALABAD AL SEÑOR EN EL CIELO</t>
  </si>
  <si>
    <t>ALEGRÍA, HA NACIDO EL SALVADOR</t>
  </si>
  <si>
    <t>Villancico (Kiko Argüello)</t>
  </si>
  <si>
    <t>ALELUYA, ALABAD AL SEÑOR</t>
  </si>
  <si>
    <t>ALELUYA, BENDECID AL SEÑOR</t>
  </si>
  <si>
    <t>ALELUYA, YA LLEGÓ EL REINO</t>
  </si>
  <si>
    <t>Apocalipsis 19,6-9</t>
  </si>
  <si>
    <t xml:space="preserve">ALZAOS,PUERTAS </t>
  </si>
  <si>
    <t>AMÉN, AMÉN, AMÉN</t>
  </si>
  <si>
    <t>AMO AL SEÑOR</t>
  </si>
  <si>
    <t>AQUEDAH</t>
  </si>
  <si>
    <t>ASÍ HABLA EL AMÉN</t>
  </si>
  <si>
    <t>AVE MARIA II</t>
  </si>
  <si>
    <t>AVE MARIA I</t>
  </si>
  <si>
    <t>BALAAM</t>
  </si>
  <si>
    <t>BENDEDIRÉ AL SEÑOR EN TODO TIEMPO</t>
  </si>
  <si>
    <t>BENDICE, ALMA MIA, A YAHVEH</t>
  </si>
  <si>
    <t>CANTO</t>
  </si>
  <si>
    <t>CITA</t>
  </si>
  <si>
    <t>LETRAS</t>
  </si>
  <si>
    <t>#</t>
  </si>
  <si>
    <t>BENDITA ERES TÚ, MARIA</t>
  </si>
  <si>
    <t>BENDITO ERES, SEÑOR</t>
  </si>
  <si>
    <t>BENDITO SEA DIOS</t>
  </si>
  <si>
    <t>BENETICTUS</t>
  </si>
  <si>
    <t xml:space="preserve">BABILONIA CRIMINAL </t>
  </si>
  <si>
    <t>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</si>
  <si>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CANTAD A DIOS</t>
  </si>
  <si>
    <t>CANTAD AL SEÑOR</t>
  </si>
  <si>
    <t>CANTIAGO DE LOS TRES JOVENES</t>
  </si>
  <si>
    <t>CANTO DE MOISES</t>
  </si>
  <si>
    <t>CARITAS CHRISTI URGET NOS</t>
  </si>
  <si>
    <t>CARMEN 63</t>
  </si>
  <si>
    <t xml:space="preserve">COMO CONDENADOS A MUERTE </t>
  </si>
  <si>
    <t>CÓMO ES MARAVILLOSO</t>
  </si>
  <si>
    <t>COMO LA CIERVA</t>
  </si>
  <si>
    <t>COMO OVEJA QUE VE</t>
  </si>
  <si>
    <t>Kontáklon (Romano el Meloda)</t>
  </si>
  <si>
    <t>CONSOLAD A MI PUEBLO</t>
  </si>
  <si>
    <t xml:space="preserve">CRISTO ES LA LUZ </t>
  </si>
  <si>
    <t>CUANDO EL SEÑOR</t>
  </si>
  <si>
    <t>CUANDO ISRAEL SALIÓ DE EGIPO</t>
  </si>
  <si>
    <t>DAYENÚ</t>
  </si>
  <si>
    <t>DE PROFUNDIS</t>
  </si>
  <si>
    <t>DECIDLE A LOS DE CORAZÓN CANSADO</t>
  </si>
  <si>
    <t xml:space="preserve">DELANTE DE LOS ÁNGELES </t>
  </si>
  <si>
    <t xml:space="preserve">DÍA DE REPOSO </t>
  </si>
  <si>
    <t>DICE EL SEÑOR A MI SEÑOR</t>
  </si>
  <si>
    <t>DICHOSO EL HOMBRE</t>
  </si>
  <si>
    <t>EL COMBATE ESCATOLÓGICO</t>
  </si>
  <si>
    <t>EL ESPÍRITU DEL SEÑOR ESTÁ SOBRE MÍ</t>
  </si>
  <si>
    <t>EL JACAL DE LOS PASTORES</t>
  </si>
  <si>
    <t xml:space="preserve">EL LAGARERO </t>
  </si>
  <si>
    <t>EL MESÍAS LEÓN</t>
  </si>
  <si>
    <t>EL NECIO PIENSA QUE DIOS NO EXISTE</t>
  </si>
  <si>
    <t>EL PUEBLO QUE CAMINABA EN LAS TINIEBLAS</t>
  </si>
  <si>
    <t>EL SEÑOR ANUNCIA UNA NOTICIA</t>
  </si>
  <si>
    <t>EL SEÑOR ES MI PASTOR</t>
  </si>
  <si>
    <t>EL SEÑOR ME HA DADO</t>
  </si>
  <si>
    <t>ELÍ, ELÍ, LAMÁ SABACTANÍ</t>
  </si>
  <si>
    <t xml:space="preserve">EN MEDIO DE AQUEL GENTÍO </t>
  </si>
  <si>
    <t xml:space="preserve">EN UNA NOCHE OSCURA </t>
  </si>
  <si>
    <t>ERES DIGNO DE TOMAR EL LIBRO</t>
  </si>
  <si>
    <t>Apocalipsis 5,9ss</t>
  </si>
  <si>
    <t>ERES HERMOSO</t>
  </si>
  <si>
    <t>ES PACIENTE</t>
  </si>
  <si>
    <t xml:space="preserve">ESCÓNDEME EN LO OCULTO DE TU TIENDA </t>
  </si>
  <si>
    <t xml:space="preserve">ESCUCHAD, ISLAS LEJANAS </t>
  </si>
  <si>
    <t xml:space="preserve">ESTE ES EL DÍA EN QUE ACTUÓ EL SEÑOR </t>
  </si>
  <si>
    <t xml:space="preserve">ESTE ES EL MANDAMIENTO MÍO </t>
  </si>
  <si>
    <t>Jn 15,12ss</t>
  </si>
  <si>
    <t xml:space="preserve">EVENU SHALOM ALEJEM </t>
  </si>
  <si>
    <t>Melodía hebraica</t>
  </si>
  <si>
    <t xml:space="preserve">EXTIENDO MIS MANOS </t>
  </si>
  <si>
    <t>Oda XXVII de Salomón</t>
  </si>
  <si>
    <t>EXULTAD, JUSTOS, EN EL SEÑOR</t>
  </si>
  <si>
    <t xml:space="preserve">FELICIDAD PARA EL HOMBRE </t>
  </si>
  <si>
    <t>Sal 128 (127)</t>
  </si>
  <si>
    <t>GRACIAS A YAHVEH</t>
  </si>
  <si>
    <t>Sal 136 (135) - Melodía hebraica</t>
  </si>
  <si>
    <t>GRITAD JUBILOSOS</t>
  </si>
  <si>
    <t>HACIA TI, MORADA SANTA</t>
  </si>
  <si>
    <t>HASTA CUÁNDO</t>
  </si>
  <si>
    <t>Sal 13 (12)</t>
  </si>
  <si>
    <t>HE AQUÍ MI SIERVO</t>
  </si>
  <si>
    <t>HE AQUÍ QUE VENGO PRESTO</t>
  </si>
  <si>
    <t>HE ESPERADO EN EL SEÑOR</t>
  </si>
  <si>
    <t>HIJAS DE JERUSALÉN</t>
  </si>
  <si>
    <t>HIMNO A CRISTO LUZ</t>
  </si>
  <si>
    <t>Himno vespertino (San Gregorio Nacianceno)</t>
  </si>
  <si>
    <t>HIMNO A LA CARIDAD</t>
  </si>
  <si>
    <t>HIMNO A LA KENOSIS</t>
  </si>
  <si>
    <t>HIMNO DE ADVIENTO</t>
  </si>
  <si>
    <t>HIMNO DE LA ASCENSIÓN</t>
  </si>
  <si>
    <t>HIMNO DE PASCUA</t>
  </si>
  <si>
    <t>HUYE, AMADO MÍO</t>
  </si>
  <si>
    <t>ID Y ANUNCIAD A MIS HERMANOS</t>
  </si>
  <si>
    <t>IMPROPERIOS</t>
  </si>
  <si>
    <t>Adoración de la santa Cruz el Viernes santo</t>
  </si>
  <si>
    <t>JERUSALÉN RECONSTRUIDA</t>
  </si>
  <si>
    <t>JESÚS RECORRÍA TODAS LAS CIUDADES</t>
  </si>
  <si>
    <t>LA CORDERA DE DIOS</t>
  </si>
  <si>
    <t>LA ESPADA</t>
  </si>
  <si>
    <t>LA MARCHA ES DURA</t>
  </si>
  <si>
    <t>Espiritual negro «Go down, Moses»</t>
  </si>
  <si>
    <t>LA SALVE</t>
  </si>
  <si>
    <t>Himno lat. «Salve Regina»</t>
  </si>
  <si>
    <t>LA SIEGA DE LAS NACIONES</t>
  </si>
  <si>
    <t>LA VOZ DE MI AMADO</t>
  </si>
  <si>
    <t>LAS ARMAS DE LA LUZ</t>
  </si>
  <si>
    <t>LAUDA SION</t>
  </si>
  <si>
    <t>LEVANTO MIS OJOS A LOS MONTES</t>
  </si>
  <si>
    <t>Sal 121 (120)</t>
  </si>
  <si>
    <t>LLEGUE HASTA TU PRESENCIA MI CLAMOR</t>
  </si>
  <si>
    <t>Sal 119 (118)</t>
  </si>
  <si>
    <t>LLÉVAME AL CIELO</t>
  </si>
  <si>
    <t>MAGNÍFICAT</t>
  </si>
  <si>
    <t>MARÍA, CASA DE BENDICIÓN</t>
  </si>
  <si>
    <t>MARÍA DE JASNA GÓRA</t>
  </si>
  <si>
    <t>MARÍA, MADRE DE LA IGLESIA</t>
  </si>
  <si>
    <t>MARÍA, MADRE DEL CAMINO ARDIENTE</t>
  </si>
  <si>
    <t>MARÍA, PEQUEÑA MARÍA</t>
  </si>
  <si>
    <t>Himno a la Virgen María (Kiko Argüello)</t>
  </si>
  <si>
    <t>ME ENSEÑARÁS EL CAMINO DE LA VIDA</t>
  </si>
  <si>
    <t>Sal 16 (15)</t>
  </si>
  <si>
    <t>ME HAS SEDUCIDO, SEÑOR</t>
  </si>
  <si>
    <t>¡MIRAD QUÉ ESTUPENDO!</t>
  </si>
  <si>
    <t>Sal 133 (132)</t>
  </si>
  <si>
    <t>MISERICORDIA, DIOS MÍO</t>
  </si>
  <si>
    <t>Sal 51(50)</t>
  </si>
  <si>
    <t>MISERICORDIA MÍA, MISERICORDIA</t>
  </si>
  <si>
    <t>Sal 51 (50)</t>
  </si>
  <si>
    <t>MUCHO ME HAN PERSEGUIDO</t>
  </si>
  <si>
    <t>Sal 129 (128)</t>
  </si>
  <si>
    <t>NO ESTÁ AQUÍ, RESUCITÓ</t>
  </si>
  <si>
    <t>NO HAY EN ÉL PARECER</t>
  </si>
  <si>
    <t>NOLI ME TANGERE</t>
  </si>
  <si>
    <t>OH CIELOS, LLOVED DE LO AL TO</t>
  </si>
  <si>
    <t>OH DIOS, POR TU NOMBRE SÁLVAME</t>
  </si>
  <si>
    <t>Sal 54 (53)</t>
  </si>
  <si>
    <t>OH DIOS, TÚ ERES MI DIOS</t>
  </si>
  <si>
    <t>Sal 63 (62)</t>
  </si>
  <si>
    <t>OH JESÚS, AMOR MÍO</t>
  </si>
  <si>
    <t>(Kiko Argüello)</t>
  </si>
  <si>
    <t>#Pg</t>
  </si>
  <si>
    <t>ID</t>
  </si>
  <si>
    <t>Or#</t>
  </si>
  <si>
    <t>c</t>
  </si>
  <si>
    <t>Title</t>
  </si>
  <si>
    <t>c2</t>
  </si>
  <si>
    <t>Titulo</t>
  </si>
  <si>
    <t>c0</t>
  </si>
  <si>
    <t>Subtitle</t>
  </si>
  <si>
    <t>c01</t>
  </si>
  <si>
    <t>Subtitle5</t>
  </si>
  <si>
    <t>c02</t>
  </si>
  <si>
    <t>Category</t>
  </si>
  <si>
    <t>c03</t>
  </si>
  <si>
    <t>Categoria</t>
  </si>
  <si>
    <t>c04</t>
  </si>
  <si>
    <t>moments</t>
  </si>
  <si>
    <t>c05</t>
  </si>
  <si>
    <t>Pascua</t>
  </si>
  <si>
    <t>c09</t>
  </si>
  <si>
    <t>Pentecostés</t>
  </si>
  <si>
    <t>c010</t>
  </si>
  <si>
    <t>Virgen</t>
  </si>
  <si>
    <t>c011</t>
  </si>
  <si>
    <t>Niños</t>
  </si>
  <si>
    <t>c012</t>
  </si>
  <si>
    <t>Laudes/Vispera</t>
  </si>
  <si>
    <t>c013</t>
  </si>
  <si>
    <t>Entrada</t>
  </si>
  <si>
    <t>c020</t>
  </si>
  <si>
    <t>c021</t>
  </si>
  <si>
    <t>c022</t>
  </si>
  <si>
    <t>Codigo</t>
  </si>
  <si>
    <t>{id:</t>
  </si>
  <si>
    <t>,</t>
  </si>
  <si>
    <t xml:space="preserve">title: </t>
  </si>
  <si>
    <t>"</t>
  </si>
  <si>
    <t>A la cena del Cordero</t>
  </si>
  <si>
    <t>",</t>
  </si>
  <si>
    <t xml:space="preserve"> subtitle: </t>
  </si>
  <si>
    <t>Himno lat. «Ad cenam Agni providi»</t>
  </si>
  <si>
    <t xml:space="preserve">", </t>
  </si>
  <si>
    <t xml:space="preserve">category: </t>
  </si>
  <si>
    <t>, moments: [</t>
  </si>
  <si>
    <t>", "</t>
  </si>
  <si>
    <t>Laudes/Visperas</t>
  </si>
  <si>
    <t>"], url: "</t>
  </si>
  <si>
    <t>"},</t>
  </si>
  <si>
    <t>A la víctima pascual</t>
  </si>
  <si>
    <t xml:space="preserve">Secuencia de Pascua - Himno lat. «Victimae paschall laudes» </t>
  </si>
  <si>
    <t>Comunión</t>
  </si>
  <si>
    <t>Final</t>
  </si>
  <si>
    <t>Nuevo Testamento</t>
  </si>
  <si>
    <t>A nadie demos ocasión de tropiezo</t>
  </si>
  <si>
    <t>2ª Corintios 6,3ss</t>
  </si>
  <si>
    <t>A ti levanto mis ojos</t>
  </si>
  <si>
    <t>Salmo 123 (122)</t>
  </si>
  <si>
    <t>Cuaresma</t>
  </si>
  <si>
    <t>Antiguo Testamento</t>
  </si>
  <si>
    <t>A ti, Señor, en mi clamor imploro</t>
  </si>
  <si>
    <t>Salmo 142 (141)</t>
  </si>
  <si>
    <t>A ti, Señor, levanto mi alma</t>
  </si>
  <si>
    <t>Salmo 25 (24)</t>
  </si>
  <si>
    <t>A ti, Señor, se debe la alabanza en Sión</t>
  </si>
  <si>
    <t>Salmo 65 (64)</t>
  </si>
  <si>
    <t>Abbá, Padre</t>
  </si>
  <si>
    <t>Romanos 8,15–17</t>
  </si>
  <si>
    <t>Abraham</t>
  </si>
  <si>
    <t>Génesis 18,1–5 – Teofanía de Mambré</t>
  </si>
  <si>
    <t>Aclamaciones a la oración de los fieles</t>
  </si>
  <si>
    <t>Respuestas a las oraciones de los fieles, Modelo I, II, III, IV</t>
  </si>
  <si>
    <t>Aclamad al Señor</t>
  </si>
  <si>
    <t>Salmo 100 (99)</t>
  </si>
  <si>
    <t>Adónde te escondiste, Amado</t>
  </si>
  <si>
    <t xml:space="preserve">Cántico espiritual (San Juan de la Cruz) </t>
  </si>
  <si>
    <t>Al despertar</t>
  </si>
  <si>
    <t xml:space="preserve">Salmo 17 (16) </t>
  </si>
  <si>
    <t>Alabad al Señor en el cielo</t>
  </si>
  <si>
    <t xml:space="preserve">Salmo 148 </t>
  </si>
  <si>
    <t>Navidad</t>
  </si>
  <si>
    <t>Alegría, ha nacido el salvador</t>
  </si>
  <si>
    <t>Adviento</t>
  </si>
  <si>
    <t>Ordinario</t>
  </si>
  <si>
    <t>Aleluya interleccional</t>
  </si>
  <si>
    <t>Modelo I, II, III</t>
  </si>
  <si>
    <t>Aleluya pascual</t>
  </si>
  <si>
    <t>Apropiado para el tiempo Pascual</t>
  </si>
  <si>
    <t>Aleluya, alabad al Señor</t>
  </si>
  <si>
    <t>Salmo 150</t>
  </si>
  <si>
    <t>Paz</t>
  </si>
  <si>
    <t>Aleluya, bendecid al Señor</t>
  </si>
  <si>
    <t>Salmo 1.34 (1.33) - Melodía hebraica</t>
  </si>
  <si>
    <t>Aleluya, ya llegó el reino</t>
  </si>
  <si>
    <t>Alzaos, puertas</t>
  </si>
  <si>
    <t>Salmo 24 (23)</t>
  </si>
  <si>
    <t>Amén, amén, amén</t>
  </si>
  <si>
    <t xml:space="preserve">Apocalipsis 7,12-14 </t>
  </si>
  <si>
    <t>Amo al Señor</t>
  </si>
  <si>
    <t>Salmo 116 (114-115)</t>
  </si>
  <si>
    <t>Antífona para el Evangelio</t>
  </si>
  <si>
    <t>Tiempo de Cuaresma</t>
  </si>
  <si>
    <t>Fracción del Fracción del Pan</t>
  </si>
  <si>
    <t>Aquedah</t>
  </si>
  <si>
    <t>Gn 22,1-19 - Del Targum Neofiti sobre el sacrificio de Isaac</t>
  </si>
  <si>
    <t>Así habla el amén</t>
  </si>
  <si>
    <t>Ap 3,14-20</t>
  </si>
  <si>
    <t>Ave María I</t>
  </si>
  <si>
    <t>Lc 1,28ss</t>
  </si>
  <si>
    <t>Ave María II (1984)</t>
  </si>
  <si>
    <t xml:space="preserve">Lc 1,28ss - 1984 </t>
  </si>
  <si>
    <t>Babilonia criminal</t>
  </si>
  <si>
    <t>Sal 137 (136)</t>
  </si>
  <si>
    <t>Balaam</t>
  </si>
  <si>
    <t>Nm 23,7-24</t>
  </si>
  <si>
    <t>Bendeciré al Señor en todo tiempo</t>
  </si>
  <si>
    <t>Sal 34 (33)</t>
  </si>
  <si>
    <t>Bendice, alma mía, a Yahveh</t>
  </si>
  <si>
    <t>Sal 103 (102)</t>
  </si>
  <si>
    <t>Bendición del agua</t>
  </si>
  <si>
    <t>De la liturgia bautismal de la Vigilia pascual</t>
  </si>
  <si>
    <t>Bendita eres tú, María</t>
  </si>
  <si>
    <t>Lucas 1,42-45</t>
  </si>
  <si>
    <t>Penitencial</t>
  </si>
  <si>
    <t>Bendito eres, Señor</t>
  </si>
  <si>
    <t>Daniel 3,52-57</t>
  </si>
  <si>
    <t>Bendito sea Dios</t>
  </si>
  <si>
    <t>Efesios 1,3-13</t>
  </si>
  <si>
    <t>Benedictus</t>
  </si>
  <si>
    <t>Lucas 1,67-80</t>
  </si>
  <si>
    <t>Cantad a Dios</t>
  </si>
  <si>
    <t>Salmo 67 (68) 2.4-7</t>
  </si>
  <si>
    <t>Cantad al Señor</t>
  </si>
  <si>
    <t>Salmo 117 (116)</t>
  </si>
  <si>
    <t>Cántico de los tres jóvenes</t>
  </si>
  <si>
    <t>Daniel 3,57-58</t>
  </si>
  <si>
    <t>Canto de Moisés</t>
  </si>
  <si>
    <t>Éxodo 15,1-18</t>
  </si>
  <si>
    <t>Caritas Christi urget nos</t>
  </si>
  <si>
    <t>2ª Corintios 5,14.15.17.21</t>
  </si>
  <si>
    <r>
      <t xml:space="preserve">Carmen 63 - </t>
    </r>
    <r>
      <rPr>
        <b/>
        <sz val="11"/>
        <color theme="1"/>
        <rFont val="Aptos Narrow"/>
        <family val="2"/>
        <scheme val="minor"/>
      </rPr>
      <t>(ESTÁN ROTAS MIS ATADURAS )</t>
    </r>
  </si>
  <si>
    <t>(Rabindranath Tagore)*</t>
  </si>
  <si>
    <r>
      <t xml:space="preserve">Celebración penitencial </t>
    </r>
    <r>
      <rPr>
        <b/>
        <sz val="11"/>
        <color theme="1"/>
        <rFont val="Aptos Narrow"/>
        <family val="2"/>
        <scheme val="minor"/>
      </rPr>
      <t>(Bendición penitencial )</t>
    </r>
  </si>
  <si>
    <t>Acción de gracias</t>
  </si>
  <si>
    <t>Como condenados a muerte</t>
  </si>
  <si>
    <t>1ª Corintios 4,9-13</t>
  </si>
  <si>
    <t>Como destila la miel</t>
  </si>
  <si>
    <t>Oda XL de Salomón</t>
  </si>
  <si>
    <t>Como el impulso que siente la ira</t>
  </si>
  <si>
    <t>Oda VII de Salomón</t>
  </si>
  <si>
    <t>Cómo es maravilloso</t>
  </si>
  <si>
    <t>Salmo 133 (132)</t>
  </si>
  <si>
    <t>Como la cierva</t>
  </si>
  <si>
    <t>Salmo 42-43 (41-42)</t>
  </si>
  <si>
    <t>Como lirio entre los cardos</t>
  </si>
  <si>
    <t xml:space="preserve">Cantar de los cantares 1,13ss </t>
  </si>
  <si>
    <t>Como oveja que ve</t>
  </si>
  <si>
    <t>Fracción del Pan</t>
  </si>
  <si>
    <t>Consolad a mi pueblo</t>
  </si>
  <si>
    <t xml:space="preserve">Isaías 40,1-11 - Melodía hebraica </t>
  </si>
  <si>
    <t>Cordero de Dios</t>
  </si>
  <si>
    <t>Después de la consagración</t>
  </si>
  <si>
    <t>Credo</t>
  </si>
  <si>
    <t>Símbolo Apostólico</t>
  </si>
  <si>
    <t>Cristo es la luz</t>
  </si>
  <si>
    <t>Himno - Juan 8,12; 14,6</t>
  </si>
  <si>
    <t>Cuando dormía</t>
  </si>
  <si>
    <t xml:space="preserve">Cantar de los Cantares 5,2ss </t>
  </si>
  <si>
    <t>Cuando el Señor</t>
  </si>
  <si>
    <t>Salmo 126 (125)</t>
  </si>
  <si>
    <t>Cuando Israel salió de Egipto</t>
  </si>
  <si>
    <t>Salmo 114 (113)</t>
  </si>
  <si>
    <t>Dayenú</t>
  </si>
  <si>
    <t>De la Hagadá de Pésaj hebrea</t>
  </si>
  <si>
    <t>De Profundis</t>
  </si>
  <si>
    <t>Salmo 130 (129)</t>
  </si>
  <si>
    <t>Débora</t>
  </si>
  <si>
    <t>Jueces 5</t>
  </si>
  <si>
    <t>Decidle a los de corazón cansado</t>
  </si>
  <si>
    <t>Isaías 35,4ss</t>
  </si>
  <si>
    <t>Delante de los ángeles</t>
  </si>
  <si>
    <t>Salmo 138 (137)</t>
  </si>
  <si>
    <t>Día de reposo</t>
  </si>
  <si>
    <t>Juan 8,52</t>
  </si>
  <si>
    <t>Dice el Señor a mi Señor</t>
  </si>
  <si>
    <t>Salmo 110 (109)</t>
  </si>
  <si>
    <t>Dichoso el hombre</t>
  </si>
  <si>
    <t>Salmo 1</t>
  </si>
  <si>
    <t>El combate escatológico</t>
  </si>
  <si>
    <t>Apocalipsis 19,11-20</t>
  </si>
  <si>
    <t>El Espíritu del Señor está sobre mí</t>
  </si>
  <si>
    <t>Lucas 4,18 – Isaías 61,1-3</t>
  </si>
  <si>
    <t>El jacal de los pastores</t>
  </si>
  <si>
    <t>Cantar de los Cantares 1,2-8</t>
  </si>
  <si>
    <t>El lagarero</t>
  </si>
  <si>
    <t>Isaías 63,1-6</t>
  </si>
  <si>
    <t>El Mesías león</t>
  </si>
  <si>
    <t>Comentario al Apocalipsis (Victorino de Pettau)</t>
  </si>
  <si>
    <t>El mismo Dios</t>
  </si>
  <si>
    <t>2 Corintios 4,6-12</t>
  </si>
  <si>
    <t>El necio piensa que Dios no existe</t>
  </si>
  <si>
    <t>Salmo 14 (13)</t>
  </si>
  <si>
    <t>El pueblo que caminaba en las tinieblas</t>
  </si>
  <si>
    <t>Isaías 9,1-5</t>
  </si>
  <si>
    <t>El sembrador</t>
  </si>
  <si>
    <t>Marcos 4,3ss</t>
  </si>
  <si>
    <t>El Señor anuncia una noticia</t>
  </si>
  <si>
    <t>Salmo 68 (67)</t>
  </si>
  <si>
    <t>El Señor es mi pastor</t>
  </si>
  <si>
    <t>Salmo 23 (22)</t>
  </si>
  <si>
    <t>El Señor me ha dado</t>
  </si>
  <si>
    <t>Isaías 50,4-10  - Tercer canto del Siervo de Yahveh</t>
  </si>
  <si>
    <t>Elí, Elí, lamá sabactaní</t>
  </si>
  <si>
    <t>Salmo 22 (21)</t>
  </si>
  <si>
    <t>En medio de aquel gentío</t>
  </si>
  <si>
    <t>Lucas 8,42b-48</t>
  </si>
  <si>
    <t>En una noche oscura</t>
  </si>
  <si>
    <t>Subida al Monte Carmelo – San Juan de la Cruz</t>
  </si>
  <si>
    <t>Eres digno de tomar el libro</t>
  </si>
  <si>
    <t>Eres hermoso</t>
  </si>
  <si>
    <t xml:space="preserve">Salmo 45 (44) </t>
  </si>
  <si>
    <t>Es paciente</t>
  </si>
  <si>
    <t xml:space="preserve">Himno al Espíritu Santo (Kiko Argüello) </t>
  </si>
  <si>
    <t>Escóndeme en lo oculto de tu tienda</t>
  </si>
  <si>
    <t>Salmo 27 (26)</t>
  </si>
  <si>
    <t>Escuchad, islas lejanas</t>
  </si>
  <si>
    <t>Isaias 49,1-16 - Segundo canto de Siervo de Yahveh</t>
  </si>
  <si>
    <t>Éste es el día en que actuó el Señor</t>
  </si>
  <si>
    <t>Sal 118 (117)</t>
  </si>
  <si>
    <t>Este es el mandamiento mío</t>
  </si>
  <si>
    <t>Evenu shalom alejem</t>
  </si>
  <si>
    <t>Extiendo mis manos</t>
  </si>
  <si>
    <t>Exultad, justos, en el Señor</t>
  </si>
  <si>
    <t>Sal 33 (32)</t>
  </si>
  <si>
    <t>Felicidad para el hombre</t>
  </si>
  <si>
    <t>Gloria a Dios en lo alto del cielo</t>
  </si>
  <si>
    <t>Himno Litúrgico</t>
  </si>
  <si>
    <t>Gracias a Yahveh</t>
  </si>
  <si>
    <t>Gritad jubilosos</t>
  </si>
  <si>
    <t>Isaías 12,1ss</t>
  </si>
  <si>
    <t>Hacia ti, morada santa</t>
  </si>
  <si>
    <t>Himno procesional eucarístico (Kiko Argüello)</t>
  </si>
  <si>
    <t>Hasta cuándo</t>
  </si>
  <si>
    <t>He aquí mi siervo</t>
  </si>
  <si>
    <t>Isaías 42,1-4; Mateo 12,18-21 - Primer canto de Siervo de Yahveh</t>
  </si>
  <si>
    <t>He aquí que nuestro espejo es el Señor</t>
  </si>
  <si>
    <t>Oda XIII de Salomón</t>
  </si>
  <si>
    <t>He aquí que vengo presto</t>
  </si>
  <si>
    <t>Apocalipsis 22,12-16</t>
  </si>
  <si>
    <t>He esperado en el Señor</t>
  </si>
  <si>
    <t>Salmo 40 (39)</t>
  </si>
  <si>
    <t>Hermosa eres, amiga mía</t>
  </si>
  <si>
    <t>Cantar de los cantares 6-7</t>
  </si>
  <si>
    <t>Hijas de Jerusalén</t>
  </si>
  <si>
    <t>Lucas 23,28-46</t>
  </si>
  <si>
    <t>Himno a Cristo luz</t>
  </si>
  <si>
    <t>Himno a la caridad</t>
  </si>
  <si>
    <t>1 Corintios 13,1-7</t>
  </si>
  <si>
    <t>Himno a la cruz gloriosa</t>
  </si>
  <si>
    <t>Homilía La Santa Pascua (Anónimo s. II)</t>
  </si>
  <si>
    <t>Himno a la kenosis</t>
  </si>
  <si>
    <t>Filipenses 2,1-11</t>
  </si>
  <si>
    <t>Himno de Adviento</t>
  </si>
  <si>
    <t>Himno lat. «Vox clara ecce Intonat»</t>
  </si>
  <si>
    <t>Himno de la Ascensión</t>
  </si>
  <si>
    <t xml:space="preserve">Himno de Laudes del tiempo Pascual, de la Ascensión a Pentecostés  / Himno de la liturgia de las horas </t>
  </si>
  <si>
    <t>Himno de Pascua</t>
  </si>
  <si>
    <t>Himno lat. «Aurora lucis rutiiat»</t>
  </si>
  <si>
    <t>Huye, amado mío</t>
  </si>
  <si>
    <t>Cantar de los Cantares 8,10-14</t>
  </si>
  <si>
    <t>Id y anunciad a mis hermanos</t>
  </si>
  <si>
    <t>Mateo 28,10.16-20</t>
  </si>
  <si>
    <t>Improperios</t>
  </si>
  <si>
    <t>Jacob</t>
  </si>
  <si>
    <t xml:space="preserve">Genesis 32,23-29 </t>
  </si>
  <si>
    <t>Jerusalén reconstruida</t>
  </si>
  <si>
    <t>Tobias 13,11-17</t>
  </si>
  <si>
    <t>Jesús recorría todas las ciudades</t>
  </si>
  <si>
    <t xml:space="preserve">Mateo 9,35ss; 10 </t>
  </si>
  <si>
    <t>La cordera de Dios</t>
  </si>
  <si>
    <t>Mateo 1,18s; 2,13s.18</t>
  </si>
  <si>
    <t>La espada</t>
  </si>
  <si>
    <t>Ezequiel 21,14-22</t>
  </si>
  <si>
    <t>La marcha es dura</t>
  </si>
  <si>
    <t>La paloma voló</t>
  </si>
  <si>
    <t>Oda XXIV de Salomón</t>
  </si>
  <si>
    <t>La Salve</t>
  </si>
  <si>
    <t>La siega de las naciones</t>
  </si>
  <si>
    <t>Juan 4,31-38</t>
  </si>
  <si>
    <t>La voz de mi amado</t>
  </si>
  <si>
    <t>Cantar de los Cantares 2,8-17</t>
  </si>
  <si>
    <t>Las armas de la luz</t>
  </si>
  <si>
    <t>cf Efesios 6,11.ss</t>
  </si>
  <si>
    <t>Lauda Sión</t>
  </si>
  <si>
    <t xml:space="preserve">Secuencia del Corpus Christi (Santo Tomas de Aquino) </t>
  </si>
  <si>
    <t>Letanías de los santos</t>
  </si>
  <si>
    <t>Letanías penitenciales I</t>
  </si>
  <si>
    <t>Letanía para la Celebración Penitencial – modelo abreviado</t>
  </si>
  <si>
    <t>Letanías penitenciales II</t>
  </si>
  <si>
    <t>Letanía para la Celebración Penitencial</t>
  </si>
  <si>
    <t>Levanto mis ojos a los montes</t>
  </si>
  <si>
    <t>Llegue hasta tu presencia mi clamor</t>
  </si>
  <si>
    <t>Llévame al cielo</t>
  </si>
  <si>
    <t>Filipenses 1,23</t>
  </si>
  <si>
    <t>Magníficat</t>
  </si>
  <si>
    <t>Lucas 1,46-55</t>
  </si>
  <si>
    <t>María de Jasna Göra</t>
  </si>
  <si>
    <t xml:space="preserve">Himno a la Virgen de Jasna Göra, Częstochowa Polonia (Kiko Argüello) </t>
  </si>
  <si>
    <t>María, casa de bendición</t>
  </si>
  <si>
    <t>Juan 2,1–11 – Las Bodas de Caná</t>
  </si>
  <si>
    <t>María, madre de la Iglesia</t>
  </si>
  <si>
    <t>Juan 19,26-34</t>
  </si>
  <si>
    <t>María, madre del camino ardiente</t>
  </si>
  <si>
    <t>Himno a la Virgen del Tercer Milenio (Kiko Argüello)</t>
  </si>
  <si>
    <t>María, pequeña María</t>
  </si>
  <si>
    <t>Me enseñarás el camino de la vida</t>
  </si>
  <si>
    <t>Me has seducido, Señor</t>
  </si>
  <si>
    <t>Jeremias 20,7-18</t>
  </si>
  <si>
    <t>Me robaste el corazón</t>
  </si>
  <si>
    <t>Cantar de los cantares 4,9 - 5,1</t>
  </si>
  <si>
    <t>Mirad qué estupendo</t>
  </si>
  <si>
    <t>Misericordia mía, misericordia</t>
  </si>
  <si>
    <t>Misericordia, Dios mío</t>
  </si>
  <si>
    <t>Mucho me han perseguido</t>
  </si>
  <si>
    <t>Ninguno puede servir a dos señores</t>
  </si>
  <si>
    <t xml:space="preserve">Mateo 6,24-33 </t>
  </si>
  <si>
    <t>No está aquí, resucitó</t>
  </si>
  <si>
    <t>Mateo 28,1-8</t>
  </si>
  <si>
    <t>No hay en él parecer</t>
  </si>
  <si>
    <t>Isaías 53,2ss - Cuarto canto del Siervo de Yahveh</t>
  </si>
  <si>
    <t>No resistáis al mal</t>
  </si>
  <si>
    <t>Mateo 5,38ss</t>
  </si>
  <si>
    <t>No sufras por los malvados</t>
  </si>
  <si>
    <t>Sal 37 (36)</t>
  </si>
  <si>
    <t>Noli me tangere</t>
  </si>
  <si>
    <t>Juan 20,15-17</t>
  </si>
  <si>
    <t>Oh cielos, lloved de lo alto</t>
  </si>
  <si>
    <t>Isaías 45,8</t>
  </si>
  <si>
    <t>Oh Dios, por tu nombre sálvame</t>
  </si>
  <si>
    <t>Oh Dios, tú eres mi Dios</t>
  </si>
  <si>
    <t>Oh Jesús, amor mío</t>
  </si>
  <si>
    <t>Oh muerte, ¿dónde está tu victoria?</t>
  </si>
  <si>
    <t>1 Corintios 15</t>
  </si>
  <si>
    <t>Oh Señor, mi corazón ya no es ambicioso</t>
  </si>
  <si>
    <t>Sal 131 (130)</t>
  </si>
  <si>
    <t>Oh Señor, nuestro Dios</t>
  </si>
  <si>
    <t>Salmo 8</t>
  </si>
  <si>
    <t>Os tomaré de entre las naciones</t>
  </si>
  <si>
    <t>Ezequiel 36,24-28</t>
  </si>
  <si>
    <t>Padre nuestro</t>
  </si>
  <si>
    <t>Tiempo de la Elección</t>
  </si>
  <si>
    <t>Paloma incorrupta</t>
  </si>
  <si>
    <t>Kontákion (Romano el Meloda)</t>
  </si>
  <si>
    <t xml:space="preserve">Hchos de los Apostoles 2,1-13 </t>
  </si>
  <si>
    <t>Plegaria Eucarística II</t>
  </si>
  <si>
    <t>Modelo I</t>
  </si>
  <si>
    <t>Modelo II (1987)</t>
  </si>
  <si>
    <t xml:space="preserve">Plegaria Eucarística IV </t>
  </si>
  <si>
    <t>(1988)</t>
  </si>
  <si>
    <t>Por el amor de mis amigos</t>
  </si>
  <si>
    <t xml:space="preserve">Sal 122 (121) - Melodía hebraica </t>
  </si>
  <si>
    <t>Por qué esta noche es diferente</t>
  </si>
  <si>
    <t>Haggadá de Pesaj - Melodía hebraica</t>
  </si>
  <si>
    <t>Por qué las gentes conjuran</t>
  </si>
  <si>
    <t>Salmo 2</t>
  </si>
  <si>
    <t>Porque mi yugo es suave</t>
  </si>
  <si>
    <t>Mateo 11,28ss</t>
  </si>
  <si>
    <t>Prefacio para Adviento y Navidad</t>
  </si>
  <si>
    <t>Prefacio IV de Adviento*</t>
  </si>
  <si>
    <t>Prefacio para el tiempo Pascual</t>
  </si>
  <si>
    <t>Prefacio I de Pascua*</t>
  </si>
  <si>
    <t>Pregón Pascual</t>
  </si>
  <si>
    <t>«Exsultet»</t>
  </si>
  <si>
    <t>Qué amables son tus moradas</t>
  </si>
  <si>
    <t>Sal 84 (83)</t>
  </si>
  <si>
    <t>Qué estupendo, qué alegría</t>
  </si>
  <si>
    <t>Quién es ésta que sube del desierto</t>
  </si>
  <si>
    <t>Cantar de los Cantares 8,5-7</t>
  </si>
  <si>
    <t>Quién nos separará</t>
  </si>
  <si>
    <t>Romanos 8,34-39</t>
  </si>
  <si>
    <t>Quiero andar, madre, a Jerusalén</t>
  </si>
  <si>
    <t>Canto sefardí</t>
  </si>
  <si>
    <t>Quiero cantar</t>
  </si>
  <si>
    <t>Sal 57 (56)</t>
  </si>
  <si>
    <t>Resucitó</t>
  </si>
  <si>
    <t>Resurrexit</t>
  </si>
  <si>
    <t>Juan 11,25s</t>
  </si>
  <si>
    <t>Salmodia para el evangelio</t>
  </si>
  <si>
    <t xml:space="preserve">Juan 3,11-20 </t>
  </si>
  <si>
    <t>Salmodia para el rosario</t>
  </si>
  <si>
    <t>Salmodia para el Salmo responsorial</t>
  </si>
  <si>
    <t>Salmodias para la oración de los fieles</t>
  </si>
  <si>
    <t>Para las solemnidades</t>
  </si>
  <si>
    <t>Salmodias para laudes</t>
  </si>
  <si>
    <t>Modelo I, II, III, IV, V</t>
  </si>
  <si>
    <t>Salve, reina de los cielos</t>
  </si>
  <si>
    <t>Himno lat. «Ave, Regina Caelorum»</t>
  </si>
  <si>
    <t>Santo</t>
  </si>
  <si>
    <t>Palomeras 65</t>
  </si>
  <si>
    <t xml:space="preserve">Melodía hebraica </t>
  </si>
  <si>
    <t>Palestina 74</t>
  </si>
  <si>
    <t>Roma 77</t>
  </si>
  <si>
    <t>Se encontraron dos ángeles</t>
  </si>
  <si>
    <t>Señor, ayúdame a no dudar de ti</t>
  </si>
  <si>
    <t>Señor, no me corrijas en tu cólera</t>
  </si>
  <si>
    <t>Salmo 6</t>
  </si>
  <si>
    <t>Señor, tú me escrutas y conoces</t>
  </si>
  <si>
    <t>Sal 139 (138)</t>
  </si>
  <si>
    <t>Sermón de la montaña</t>
  </si>
  <si>
    <t>Lucas 6,20-38</t>
  </si>
  <si>
    <t>Shemá Israel</t>
  </si>
  <si>
    <t>Dt 6,4-9</t>
  </si>
  <si>
    <t>Shlom lej Mariam</t>
  </si>
  <si>
    <t>Ave María en arameo antiguo</t>
  </si>
  <si>
    <t>Si el Señor no construye la casa</t>
  </si>
  <si>
    <t>Sal 127 (126)</t>
  </si>
  <si>
    <t>Si habéis resucitado con Cristo</t>
  </si>
  <si>
    <t>Colosense 3,1-4</t>
  </si>
  <si>
    <t>Si hoy escucháis su voz</t>
  </si>
  <si>
    <t>Sal 95 (94)</t>
  </si>
  <si>
    <t>Si me he refugiado en el Señor</t>
  </si>
  <si>
    <t>Sal 11(10)</t>
  </si>
  <si>
    <t>Siéntate solitario y silencioso</t>
  </si>
  <si>
    <t>Lamentaciones 3</t>
  </si>
  <si>
    <t>Sión, madre de todos los pueblos</t>
  </si>
  <si>
    <t>Sal 87 (86)</t>
  </si>
  <si>
    <t>Sola a Solo</t>
  </si>
  <si>
    <t>Stabat Mater dolorosa</t>
  </si>
  <si>
    <t>Himno latin</t>
  </si>
  <si>
    <t>Suba el Esposo al leño de su tálamo</t>
  </si>
  <si>
    <t>Himno (San Quodvultdeus)</t>
  </si>
  <si>
    <t>Sube Dios entre aclamaciones</t>
  </si>
  <si>
    <t>Sal 47 (46)</t>
  </si>
  <si>
    <t>Te Deum</t>
  </si>
  <si>
    <t>Himno</t>
  </si>
  <si>
    <t>Te estoy llamando, Señor</t>
  </si>
  <si>
    <t>Sal 141 (140)</t>
  </si>
  <si>
    <t>Te he manifestado mi pecado</t>
  </si>
  <si>
    <t>Sal 32 (31)</t>
  </si>
  <si>
    <t>Tú eres mi esperanza, Señor</t>
  </si>
  <si>
    <t>Oda XXIX de Salomón</t>
  </si>
  <si>
    <t>Tú has cubierto de vergüenza la muerte</t>
  </si>
  <si>
    <t>Homilía Pascual (Melltón de Sardes)</t>
  </si>
  <si>
    <t>Tú que eres fiel</t>
  </si>
  <si>
    <t>Sal 143 (142)</t>
  </si>
  <si>
    <t>Un retoño brota del tronco de Jesé</t>
  </si>
  <si>
    <t>Isaías 11,1-11</t>
  </si>
  <si>
    <t>Una gran señal</t>
  </si>
  <si>
    <t>Apocalipsis 12</t>
  </si>
  <si>
    <t>Urí, urí, urá</t>
  </si>
  <si>
    <t>Vamos ya, pastores</t>
  </si>
  <si>
    <t>Ven del Líbano</t>
  </si>
  <si>
    <t>Cantar de los cantares 4,8ss</t>
  </si>
  <si>
    <t>Ven, Espíritu Santo</t>
  </si>
  <si>
    <t>Secuencia de Pentecostés - Himno latin. «Veni, Sancte Spiritus»</t>
  </si>
  <si>
    <t>Ven, Hijo del Hombre</t>
  </si>
  <si>
    <t>Apocalipsis 21,17ss</t>
  </si>
  <si>
    <t>Veni Creator</t>
  </si>
  <si>
    <t>Viene el Señor</t>
  </si>
  <si>
    <t>Salmo 93 (92) - Apocalipsis 1,5-7</t>
  </si>
  <si>
    <t>Virgen de la maravilla</t>
  </si>
  <si>
    <t>(Dante Allghlerl)</t>
  </si>
  <si>
    <t>Vivid alegres</t>
  </si>
  <si>
    <t>Filipenses 4,4ss</t>
  </si>
  <si>
    <t>Vosotros sois la luz del mundo</t>
  </si>
  <si>
    <t xml:space="preserve">Mateo 5,14ss </t>
  </si>
  <si>
    <t>Ya viene mi Dios</t>
  </si>
  <si>
    <t>Yahveh, tú eres mi Dios</t>
  </si>
  <si>
    <t>Isaías 25,1-8</t>
  </si>
  <si>
    <t>Yo te amo, Señor</t>
  </si>
  <si>
    <t>Sal 18 (17)</t>
  </si>
  <si>
    <t>Yo vengo a reunir</t>
  </si>
  <si>
    <t>Isaías 66,18-21</t>
  </si>
  <si>
    <t>Zaqueo</t>
  </si>
  <si>
    <t>Lucas 19,1-10</t>
  </si>
  <si>
    <t>Prountuario de Acordes</t>
  </si>
  <si>
    <t>Notas</t>
  </si>
  <si>
    <t>Libro de Canto en PDF</t>
  </si>
  <si>
    <t xml:space="preserve">Cantos del Camino Neo Catecumenal </t>
  </si>
  <si>
    <t>Autor: Kiko Argüelo</t>
  </si>
  <si>
    <t>/cantos/src/doc/resucito.pdf</t>
  </si>
  <si>
    <t>Column1</t>
  </si>
  <si>
    <t>canto2</t>
  </si>
  <si>
    <t>citas</t>
  </si>
  <si>
    <t>letra</t>
  </si>
  <si>
    <t>Column2</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</si>
  <si>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</si>
  <si>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</si>
  <si>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    {</t>
  </si>
  <si>
    <r>
      <t>      "</t>
    </r>
    <r>
      <rPr>
        <sz val="11"/>
        <color rgb="FF9CDCFE"/>
        <rFont val="Consolas"/>
        <family val="3"/>
      </rPr>
      <t>id</t>
    </r>
    <r>
      <rPr>
        <sz val="11"/>
        <color rgb="FFD4D4D4"/>
        <rFont val="Consolas"/>
        <family val="3"/>
      </rPr>
      <t xml:space="preserve">": </t>
    </r>
    <r>
      <rPr>
        <sz val="11"/>
        <color rgb="FFCE9178"/>
        <rFont val="Consolas"/>
        <family val="3"/>
      </rPr>
      <t>"amoalsenor"</t>
    </r>
    <r>
      <rPr>
        <sz val="11"/>
        <color rgb="FFD4D4D4"/>
        <rFont val="Consolas"/>
        <family val="3"/>
      </rPr>
      <t>,</t>
    </r>
  </si>
  <si>
    <r>
      <t>      "</t>
    </r>
    <r>
      <rPr>
        <sz val="11"/>
        <color rgb="FF9CDCFE"/>
        <rFont val="Consolas"/>
        <family val="3"/>
      </rPr>
      <t>titulo</t>
    </r>
    <r>
      <rPr>
        <sz val="11"/>
        <color rgb="FFD4D4D4"/>
        <rFont val="Consolas"/>
        <family val="3"/>
      </rPr>
      <t xml:space="preserve">": </t>
    </r>
    <r>
      <rPr>
        <sz val="11"/>
        <color rgb="FFCE9178"/>
        <rFont val="Consolas"/>
        <family val="3"/>
      </rPr>
      <t>"Amo al Señor"</t>
    </r>
    <r>
      <rPr>
        <sz val="11"/>
        <color rgb="FFD4D4D4"/>
        <rFont val="Consolas"/>
        <family val="3"/>
      </rPr>
      <t>,</t>
    </r>
  </si>
  <si>
    <r>
      <t>      "</t>
    </r>
    <r>
      <rPr>
        <sz val="11"/>
        <color rgb="FF9CDCFE"/>
        <rFont val="Consolas"/>
        <family val="3"/>
      </rPr>
      <t>salmo</t>
    </r>
    <r>
      <rPr>
        <sz val="11"/>
        <color rgb="FFD4D4D4"/>
        <rFont val="Consolas"/>
        <family val="3"/>
      </rPr>
      <t xml:space="preserve">": </t>
    </r>
    <r>
      <rPr>
        <sz val="11"/>
        <color rgb="FFCE9178"/>
        <rFont val="Consolas"/>
        <family val="3"/>
      </rPr>
      <t>"Salmo 114"</t>
    </r>
    <r>
      <rPr>
        <sz val="11"/>
        <color rgb="FFD4D4D4"/>
        <rFont val="Consolas"/>
        <family val="3"/>
      </rPr>
      <t>,</t>
    </r>
  </si>
  <si>
    <r>
      <t>      "</t>
    </r>
    <r>
      <rPr>
        <sz val="11"/>
        <color rgb="FF9CDCFE"/>
        <rFont val="Consolas"/>
        <family val="3"/>
      </rPr>
      <t>letra</t>
    </r>
    <r>
      <rPr>
        <sz val="11"/>
        <color rgb="FFD4D4D4"/>
        <rFont val="Consolas"/>
        <family val="3"/>
      </rPr>
      <t xml:space="preserve">": </t>
    </r>
    <r>
      <rPr>
        <sz val="11"/>
        <color rgb="FFCE9178"/>
        <rFont val="Consolas"/>
        <family val="3"/>
      </rPr>
      <t>"amo al señor porque escucha..."</t>
    </r>
    <r>
      <rPr>
        <sz val="11"/>
        <color rgb="FFD4D4D4"/>
        <rFont val="Consolas"/>
        <family val="3"/>
      </rPr>
      <t>,</t>
    </r>
  </si>
  <si>
    <r>
      <t>      "</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</si>
  <si>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    },</t>
  </si>
  <si>
    <t>id</t>
  </si>
  <si>
    <t>Santo Rosario</t>
  </si>
  <si>
    <t>A LA VÍCTIMA PASCUAL</t>
  </si>
  <si>
    <t>{ "id": "amoalsenor", "titulo": "Amo al Señor", "salmo": "Salmo 114", "letra": "amo al señor porque escucha...", "archivo": "/cantos/resucito/amoalsenor.html"},</t>
  </si>
  <si>
    <t>titulo</t>
  </si>
  <si>
    <t>ARCHIVO</t>
  </si>
  <si>
    <r>
      <t>"</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</si>
  <si>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"archivo": "/cantos/resucito/a/alavictimapascual.html"</t>
  </si>
  <si>
    <t>{ "id": "amoalsenor", "titulo": "Amo al Señor", "salmo": "Salmo 116 (114-115)", "letra": "amo al señor porque escucha...", "archivo": "/cantos/resucito/amoalsenor.html"},</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</si>
  <si>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</si>
  <si>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</si>
  <si>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</si>
  <si>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</si>
  <si>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</si>
  <si>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</si>
  <si>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</si>
  <si>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</si>
  <si>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</si>
  <si>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</si>
  <si>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</si>
  <si>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t>
  </si>
  <si>
    <t>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</si>
  <si>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</si>
  <si>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</si>
  <si>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</si>
  <si>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</si>
  <si>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t>
  </si>
  <si>
    <t>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</si>
  <si>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</si>
  <si>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</si>
  <si>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</si>
  <si>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</si>
  <si>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</si>
  <si>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</si>
  <si>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</si>
  <si>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</si>
  <si>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</si>
  <si>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</si>
  <si>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</si>
  <si>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</si>
  <si>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</si>
  <si>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</si>
  <si>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</si>
  <si>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</si>
  <si>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</si>
  <si>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</si>
  <si>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</si>
  <si>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</si>
  <si>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</si>
  <si>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</si>
  <si>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</si>
  <si>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</si>
  <si>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</si>
  <si>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</si>
  <si>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</si>
  <si>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</si>
  <si>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</si>
  <si>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</si>
  <si>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</si>
  <si>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t>
  </si>
  <si>
    <t>¡oh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</si>
  <si>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t>
  </si>
  <si>
    <t>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t>
  </si>
  <si>
    <t>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</si>
  <si>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t>
  </si>
  <si>
    <t>¿quién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</si>
  <si>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</si>
  <si>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</si>
  <si>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</si>
  <si>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</si>
  <si>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t>
  </si>
  <si>
    <t>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t>
  </si>
  <si>
    <t>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</si>
  <si>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</si>
  <si>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</si>
  <si>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</si>
  <si>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</si>
  <si>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t>
  </si>
  <si>
    <t>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</si>
  <si>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</si>
  <si>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</si>
  <si>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t>
  </si>
  <si>
    <t>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t>
  </si>
  <si>
    <t>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</si>
  <si>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</si>
  <si>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</si>
  <si>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</si>
  <si>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</si>
  <si>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</si>
  <si>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</si>
  <si>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</si>
  <si>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</si>
  <si>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</si>
  <si>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</si>
  <si>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</si>
  <si>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</si>
  <si>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</si>
  <si>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</si>
  <si>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</si>
  <si>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</si>
  <si>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</si>
  <si>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</si>
  <si>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</si>
  <si>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</si>
  <si>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</si>
  <si>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</si>
  <si>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</si>
  <si>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</si>
  <si>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</si>
  <si>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</si>
  <si>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</si>
  <si>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</si>
  <si>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</si>
  <si>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A nadie demos ocasión de tropiezo </t>
  </si>
  <si>
    <t xml:space="preserve">A ti levanto mis ojos </t>
  </si>
  <si>
    <t xml:space="preserve">Alzaos,puertas </t>
  </si>
  <si>
    <t xml:space="preserve">Babilonia criminal </t>
  </si>
  <si>
    <t>Benetictus</t>
  </si>
  <si>
    <t>Cantiago de los tres jovenes</t>
  </si>
  <si>
    <t>Canto de moises</t>
  </si>
  <si>
    <t>Caritas christi urget nos</t>
  </si>
  <si>
    <t>Carmen 63</t>
  </si>
  <si>
    <t xml:space="preserve">Como condenados a muerte </t>
  </si>
  <si>
    <t xml:space="preserve">Cristo es la luz </t>
  </si>
  <si>
    <t>Cuando israel salió de egipo</t>
  </si>
  <si>
    <t>De profundis</t>
  </si>
  <si>
    <t xml:space="preserve">Delante de los ángeles </t>
  </si>
  <si>
    <t xml:space="preserve">Día de reposo </t>
  </si>
  <si>
    <t xml:space="preserve">El lagarero </t>
  </si>
  <si>
    <t>El mesías león</t>
  </si>
  <si>
    <t>Elí, elí, lamá sabactaní</t>
  </si>
  <si>
    <t xml:space="preserve">En medio de aquel gentío </t>
  </si>
  <si>
    <t xml:space="preserve">En una noche oscura </t>
  </si>
  <si>
    <t xml:space="preserve">Escóndeme en lo oculto de tu tienda </t>
  </si>
  <si>
    <t xml:space="preserve">Escuchad, islas lejanas </t>
  </si>
  <si>
    <t xml:space="preserve">Este es el mandamiento mío </t>
  </si>
  <si>
    <t xml:space="preserve">Evenu shalom alejem </t>
  </si>
  <si>
    <t xml:space="preserve">Extiendo mis manos </t>
  </si>
  <si>
    <t xml:space="preserve">Felicidad para el hombre </t>
  </si>
  <si>
    <t>Hijas de jerusalén</t>
  </si>
  <si>
    <t>Himno a cristo luz</t>
  </si>
  <si>
    <t>Himno de adviento</t>
  </si>
  <si>
    <t>Himno de la ascensión</t>
  </si>
  <si>
    <t>Himno de pascua</t>
  </si>
  <si>
    <t>La salve</t>
  </si>
  <si>
    <t>Lauda sion</t>
  </si>
  <si>
    <t>María de jasna góra</t>
  </si>
  <si>
    <t>María, madre de la iglesia</t>
  </si>
  <si>
    <t>María, pequeña maría</t>
  </si>
  <si>
    <t>¡mirad qué estupendo!</t>
  </si>
  <si>
    <t>Oh cielos, lloved de lo al to</t>
  </si>
  <si>
    <t>Oh jesús, amor mío</t>
  </si>
  <si>
    <t>Quiero andar, madre, a jerusalén</t>
  </si>
  <si>
    <t>Si habéis resucitado con cristo</t>
  </si>
  <si>
    <t>Sola a solo</t>
  </si>
  <si>
    <t>Stabat mater dolorosa</t>
  </si>
  <si>
    <t>Un retoño brota del tronco de jesé</t>
  </si>
  <si>
    <t>Ven del líbano</t>
  </si>
  <si>
    <t>Ven, espíritu santo</t>
  </si>
  <si>
    <t>Ven, hijo del hombre</t>
  </si>
  <si>
    <t>Veni creator</t>
  </si>
  <si>
    <t>Antífona para el evangelio</t>
  </si>
  <si>
    <t>Celebración penitencial (bendición penitencial )</t>
  </si>
  <si>
    <t>Letanías penitenciales i</t>
  </si>
  <si>
    <t>Plegaria eucarística ii</t>
  </si>
  <si>
    <t xml:space="preserve">Plegaria eucarística iv </t>
  </si>
  <si>
    <t>Prefacio para adviento y navidad</t>
  </si>
  <si>
    <t>Prefacio para el tiempo pascual</t>
  </si>
  <si>
    <t>Pregón pascual</t>
  </si>
  <si>
    <t>Salmodia para el salmo responsorial</t>
  </si>
  <si>
    <t>Te deum</t>
  </si>
  <si>
    <t>Shemá israel</t>
  </si>
  <si>
    <t>A la cena del cordero</t>
  </si>
  <si>
    <t>Adónde te escondiste, amado</t>
  </si>
  <si>
    <t>Suba el esposo al leño de su tálamo</t>
  </si>
  <si>
    <t/>
  </si>
  <si>
    <t>Bendice, alma mia, a Yahveh</t>
  </si>
  <si>
    <t>Bendita eres tú, Maria</t>
  </si>
  <si>
    <t xml:space="preserve">A ti, Señor, levanto mi alma </t>
  </si>
  <si>
    <t>A ti, Señor, se debe la alabanza en sión</t>
  </si>
  <si>
    <t xml:space="preserve">Aclamad al Señor </t>
  </si>
  <si>
    <t>Bendediré al Señor en todo tiempo</t>
  </si>
  <si>
    <t>El espíritu del Señor está sobre mí</t>
  </si>
  <si>
    <t xml:space="preserve">Este es el día en que actuó el Señor </t>
  </si>
  <si>
    <t>Ave María II</t>
  </si>
  <si>
    <t>Shlom lej Maríam</t>
  </si>
  <si>
    <t>¡oh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</si>
  <si>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</si>
  <si>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</si>
  <si>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</si>
  <si>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</si>
  <si>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</si>
  <si>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</si>
  <si>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</si>
  <si>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</si>
  <si>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</si>
  <si>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</si>
  <si>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</si>
  <si>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</si>
  <si>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</si>
  <si>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</si>
  <si>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</si>
  <si>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</si>
  <si>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</si>
  <si>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</si>
  <si>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</si>
  <si>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</si>
  <si>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</si>
  <si>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</si>
  <si>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</si>
  <si>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</si>
  <si>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</si>
  <si>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</si>
  <si>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</si>
  <si>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</si>
  <si>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</si>
  <si>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</si>
  <si>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</si>
  <si>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Deuteronomio 6,4-9</t>
  </si>
  <si>
    <t>Lucas 1,28ss</t>
  </si>
  <si>
    <t xml:space="preserve">Lucas 1,28ss - 1984 </t>
  </si>
  <si>
    <t>Números 23,7-24</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</si>
  <si>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</si>
  <si>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2co</t>
  </si>
  <si>
    <t>s123</t>
  </si>
  <si>
    <t>a142</t>
  </si>
  <si>
    <t>s25</t>
  </si>
  <si>
    <t>s100</t>
  </si>
  <si>
    <t>s17</t>
  </si>
  <si>
    <t>s150</t>
  </si>
  <si>
    <t>s65</t>
  </si>
  <si>
    <t>rm</t>
  </si>
  <si>
    <t>gn</t>
  </si>
  <si>
    <t>s116</t>
  </si>
  <si>
    <t>nm</t>
  </si>
  <si>
    <t>s103</t>
  </si>
  <si>
    <t>lc</t>
  </si>
  <si>
    <t>s67</t>
  </si>
  <si>
    <t>s117</t>
  </si>
  <si>
    <t>s133</t>
  </si>
  <si>
    <t>s42-43</t>
  </si>
  <si>
    <t>s126</t>
  </si>
  <si>
    <t>s114</t>
  </si>
  <si>
    <t>s138</t>
  </si>
  <si>
    <t>s1</t>
  </si>
  <si>
    <t>s68</t>
  </si>
  <si>
    <t>s23</t>
  </si>
  <si>
    <t>s22</t>
  </si>
  <si>
    <t>s118</t>
  </si>
  <si>
    <t>s33</t>
  </si>
  <si>
    <t>s128</t>
  </si>
  <si>
    <t>s136</t>
  </si>
  <si>
    <t>s40</t>
  </si>
  <si>
    <t>tb</t>
  </si>
  <si>
    <t>m16</t>
  </si>
  <si>
    <t>s51</t>
  </si>
  <si>
    <t>s129</t>
  </si>
  <si>
    <t>s8</t>
  </si>
  <si>
    <t>s2</t>
  </si>
  <si>
    <t>s84</t>
  </si>
  <si>
    <t>s6</t>
  </si>
  <si>
    <t>s127</t>
  </si>
  <si>
    <t>s95</t>
  </si>
  <si>
    <t>s11</t>
  </si>
  <si>
    <t>s47</t>
  </si>
  <si>
    <t>s141</t>
  </si>
  <si>
    <t>s32</t>
  </si>
  <si>
    <t>s143</t>
  </si>
  <si>
    <t>s18</t>
  </si>
  <si>
    <t>s37</t>
  </si>
  <si>
    <t>s24</t>
  </si>
  <si>
    <t>s137</t>
  </si>
  <si>
    <t>s130</t>
  </si>
  <si>
    <t>s45</t>
  </si>
  <si>
    <t>s13</t>
  </si>
  <si>
    <t>s57</t>
  </si>
  <si>
    <t>s148</t>
  </si>
  <si>
    <t>s34</t>
  </si>
  <si>
    <t>s110</t>
  </si>
  <si>
    <t>s121</t>
  </si>
  <si>
    <t>s119</t>
  </si>
  <si>
    <t>s54</t>
  </si>
  <si>
    <t>s63</t>
  </si>
  <si>
    <t>s122</t>
  </si>
  <si>
    <t>s87</t>
  </si>
  <si>
    <t>n131</t>
  </si>
  <si>
    <t>s139</t>
  </si>
  <si>
    <t>kiko</t>
  </si>
  <si>
    <t>Salmo 134 (133) - Melodía hebraica</t>
  </si>
  <si>
    <t>s134</t>
  </si>
  <si>
    <t>ap</t>
  </si>
  <si>
    <t>dn</t>
  </si>
  <si>
    <t>ef</t>
  </si>
  <si>
    <t>ex</t>
  </si>
  <si>
    <t>carmen</t>
  </si>
  <si>
    <t>1co</t>
  </si>
  <si>
    <t>is</t>
  </si>
  <si>
    <t>jn</t>
  </si>
  <si>
    <t>dayenu</t>
  </si>
  <si>
    <t>ct</t>
  </si>
  <si>
    <t>mesias</t>
  </si>
  <si>
    <t>s14</t>
  </si>
  <si>
    <t>sjc</t>
  </si>
  <si>
    <t>s27</t>
  </si>
  <si>
    <t>ma</t>
  </si>
  <si>
    <t>oda</t>
  </si>
  <si>
    <t>cruz</t>
  </si>
  <si>
    <t>flp</t>
  </si>
  <si>
    <t>pascua</t>
  </si>
  <si>
    <t>mt</t>
  </si>
  <si>
    <t>dt</t>
  </si>
  <si>
    <t>ez</t>
  </si>
  <si>
    <t>moises</t>
  </si>
  <si>
    <t>maria</t>
  </si>
  <si>
    <t>cristo</t>
  </si>
  <si>
    <t>jr</t>
  </si>
  <si>
    <t>paloma</t>
  </si>
  <si>
    <t>hch</t>
  </si>
  <si>
    <t>niños</t>
  </si>
  <si>
    <t>col</t>
  </si>
  <si>
    <t>s93</t>
  </si>
  <si>
    <t>oraciones</t>
  </si>
  <si>
    <t>aleluya</t>
  </si>
  <si>
    <t>evangelio</t>
  </si>
  <si>
    <t>agua</t>
  </si>
  <si>
    <t>penitencial</t>
  </si>
  <si>
    <t>cordero</t>
  </si>
  <si>
    <t>credo</t>
  </si>
  <si>
    <t>letanias</t>
  </si>
  <si>
    <t>Padre Nuestro</t>
  </si>
  <si>
    <t>plegaria</t>
  </si>
  <si>
    <t>pregon</t>
  </si>
  <si>
    <t>salmodia</t>
  </si>
  <si>
    <t>santo</t>
  </si>
  <si>
    <t>himno</t>
  </si>
  <si>
    <t>jc</t>
  </si>
  <si>
    <t>mc</t>
  </si>
  <si>
    <t>salomon</t>
  </si>
  <si>
    <t>lm</t>
  </si>
  <si>
    <t>ab_citas</t>
  </si>
  <si>
    <t>Apocalipsis 3,14-20</t>
  </si>
  <si>
    <t>Mi</t>
  </si>
  <si>
    <t>La</t>
  </si>
  <si>
    <t>Fa</t>
  </si>
  <si>
    <t>Re</t>
  </si>
  <si>
    <t>Acorde</t>
  </si>
  <si>
    <t xml:space="preserve">      tituloc: NOMBREDELCANTO,</t>
  </si>
  <si>
    <t xml:space="preserve">      titulo: NOMBREDELCANTO,</t>
  </si>
  <si>
    <t>[ac("</t>
  </si>
  <si>
    <t>", "cp</t>
  </si>
  <si>
    <t>","</t>
  </si>
  <si>
    <t>m</t>
  </si>
  <si>
    <t>Sol</t>
  </si>
  <si>
    <t xml:space="preserve">      ],</t>
  </si>
  <si>
    <t>acorde</t>
  </si>
  <si>
    <t>cp</t>
  </si>
  <si>
    <t>x</t>
  </si>
  <si>
    <t>tipo</t>
  </si>
  <si>
    <t>&lt;!--    SCRIPT DEFINITIVO CUANDO SE HALLA COMPLETADO EL CANTO</t>
  </si>
  <si>
    <t>&lt;script src="/cantos/resucito/acorde/src/mainjs.js"&gt;&lt;/script&gt;</t>
  </si>
  <si>
    <r>
      <t>--&gt;</t>
    </r>
    <r>
      <rPr>
        <sz val="22"/>
        <color rgb="FFD4D4D4"/>
        <rFont val="Consolas"/>
        <family val="3"/>
      </rPr>
      <t xml:space="preserve">  </t>
    </r>
  </si>
  <si>
    <t>Do</t>
  </si>
  <si>
    <t>Estado</t>
  </si>
  <si>
    <t>URL</t>
  </si>
  <si>
    <t>&lt;a href="/cantos/resucito/acorde/a/atisenorsedebelaalabanzaension.html"            align="left" class="fleft"&gt;    &lt;span class="mso1"&gt;arrow_left_alt   &lt;/span&gt;&lt;/a&gt;</t>
  </si>
  <si>
    <t>Indice Backups</t>
  </si>
  <si>
    <t>Codigo Canto</t>
  </si>
  <si>
    <t>Indice Canto</t>
  </si>
  <si>
    <t>Scripts mains</t>
  </si>
  <si>
    <t>PRECATECUMENADO</t>
  </si>
  <si>
    <t>c3</t>
  </si>
  <si>
    <t>CATECUMENADO</t>
  </si>
  <si>
    <t>ELECCIÓN</t>
  </si>
  <si>
    <t>LITÚRGICOS</t>
  </si>
  <si>
    <t>Indice Cantos</t>
  </si>
  <si>
    <t>c023</t>
  </si>
  <si>
    <t>URL por nombre</t>
  </si>
  <si>
    <t>URL Por categoria</t>
  </si>
  <si>
    <t>Laudes</t>
  </si>
  <si>
    <t>c0222</t>
  </si>
  <si>
    <t>Catecumenado</t>
  </si>
  <si>
    <t>Eleccion</t>
  </si>
  <si>
    <t>Liturgia</t>
  </si>
  <si>
    <t>Precatecumenado</t>
  </si>
  <si>
    <t>Plegaria Eucarística II Modelo II</t>
  </si>
  <si>
    <t>Plegaria Eucarística IV  1988</t>
  </si>
  <si>
    <t>Plegaria Eucarística II Modelo Ip1</t>
  </si>
  <si>
    <t>data-Cantos</t>
  </si>
  <si>
    <t>inicial</t>
  </si>
  <si>
    <t>MIX</t>
  </si>
  <si>
    <t>CANTOS</t>
  </si>
  <si>
    <t>{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t>
  </si>
  <si>
    <t>salmo</t>
  </si>
  <si>
    <t>Find bk2</t>
  </si>
  <si>
    <t>a</t>
  </si>
  <si>
    <t xml:space="preserve">    }</t>
  </si>
  <si>
    <t xml:space="preserve">      }</t>
  </si>
  <si>
    <t>Acorde2</t>
  </si>
  <si>
    <t>Estado3</t>
  </si>
  <si>
    <t>Acorde4</t>
  </si>
  <si>
    <t>Estado5</t>
  </si>
  <si>
    <t>Acorde6</t>
  </si>
  <si>
    <t>Estado7</t>
  </si>
  <si>
    <t>CANTOR</t>
  </si>
  <si>
    <t>ASAMBLEA</t>
  </si>
  <si>
    <t xml:space="preserve">        }</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</si>
  <si>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</si>
  <si>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</si>
  <si>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</si>
  <si>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</si>
  <si>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</si>
  <si>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</si>
  <si>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</si>
  <si>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</si>
  <si>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</si>
  <si>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</si>
  <si>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</si>
  <si>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</si>
  <si>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</si>
  <si>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</si>
  <si>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</si>
  <si>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</si>
  <si>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</si>
  <si>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</si>
  <si>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</si>
  <si>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</si>
  <si>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</si>
  <si>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avemariaii(1984)</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</si>
  <si>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</si>
  <si>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</si>
  <si>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</si>
  <si>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</si>
  <si>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</si>
  <si>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</si>
  <si>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</si>
  <si>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</si>
  <si>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</si>
  <si>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</si>
  <si>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</si>
  <si>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</si>
  <si>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</si>
  <si>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carmen63(estanrotasmisataduras)</t>
  </si>
  <si>
    <t>comocondenadosamuerte</t>
  </si>
  <si>
    <t>comoesmaravilloso</t>
  </si>
  <si>
    <t>comolacierva</t>
  </si>
  <si>
    <t>comoovejaqueve</t>
  </si>
  <si>
    <t>consoladamipueblo</t>
  </si>
  <si>
    <t>cristoeslaluz</t>
  </si>
  <si>
    <t>cuandoelsenor</t>
  </si>
  <si>
    <t>cuandoisraelsaliodeegipto</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</si>
  <si>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</si>
  <si>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</si>
  <si>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</si>
  <si>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</si>
  <si>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</si>
  <si>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</si>
  <si>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</si>
  <si>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</si>
  <si>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</si>
  <si>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</si>
  <si>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</si>
  <si>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elneciopiensaquediosnoexiste</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</si>
  <si>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</si>
  <si>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</si>
  <si>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</si>
  <si>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</si>
  <si>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</si>
  <si>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</si>
  <si>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</si>
  <si>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</si>
  <si>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</si>
  <si>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</si>
  <si>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escondemeenloocultodetutienda</t>
  </si>
  <si>
    <t>escuchadislaslejanas</t>
  </si>
  <si>
    <t>esteeseldiaenqueactuoelsenor</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</si>
  <si>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</si>
  <si>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</si>
  <si>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</si>
  <si>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</si>
  <si>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</si>
  <si>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</si>
  <si>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</si>
  <si>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</si>
  <si>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</si>
  <si>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</si>
  <si>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</si>
  <si>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</si>
  <si>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</si>
  <si>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</si>
  <si>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</si>
  <si>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</si>
  <si>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</si>
  <si>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</si>
  <si>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</si>
  <si>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</si>
  <si>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</si>
  <si>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</si>
  <si>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</si>
  <si>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jesusrecorriatodaslasciudades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</si>
  <si>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</si>
  <si>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</si>
  <si>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</si>
  <si>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</si>
  <si>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</si>
  <si>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</si>
  <si>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</si>
  <si>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</si>
  <si>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</si>
  <si>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</si>
  <si>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</si>
  <si>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</si>
  <si>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</si>
  <si>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mariadejasnagöra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</si>
  <si>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</si>
  <si>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</si>
  <si>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</si>
  <si>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</si>
  <si>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</si>
  <si>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</si>
  <si>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</si>
  <si>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</si>
  <si>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</si>
  <si>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</si>
  <si>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</si>
  <si>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</si>
  <si>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</si>
  <si>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ohdiosportunombresalvame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</si>
  <si>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</si>
  <si>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</si>
  <si>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</si>
  <si>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</si>
  <si>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</si>
  <si>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</si>
  <si>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</si>
  <si>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</si>
  <si>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</si>
  <si>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</si>
  <si>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</si>
  <si>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</si>
  <si>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</si>
  <si>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</si>
  <si>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</si>
  <si>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</si>
  <si>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</si>
  <si>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</si>
  <si>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</si>
  <si>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</si>
  <si>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</si>
  <si>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</si>
  <si>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</si>
  <si>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</si>
  <si>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</si>
  <si>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</si>
  <si>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</si>
  <si>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</si>
  <si>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</si>
  <si>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</si>
  <si>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</si>
  <si>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</si>
  <si>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</si>
  <si>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</si>
  <si>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</si>
  <si>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</si>
  <si>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</si>
  <si>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</si>
  <si>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</si>
  <si>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</si>
  <si>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</si>
  <si>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</si>
  <si>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</si>
  <si>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</si>
  <si>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</si>
  <si>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</si>
  <si>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</si>
  <si>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</si>
  <si>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</si>
  <si>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</si>
  <si>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</si>
  <si>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</si>
  <si>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</si>
  <si>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</si>
  <si>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</si>
  <si>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</si>
  <si>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</si>
  <si>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</si>
  <si>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</si>
  <si>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</si>
  <si>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</si>
  <si>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gloriaadiosenloaltodelcielo</t>
  </si>
  <si>
    <t>letaniasdelossantos</t>
  </si>
  <si>
    <t>letaniaspenitencialesi</t>
  </si>
  <si>
    <t>padrenuestro</t>
  </si>
  <si>
    <t>plegariaeucaristicaii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</si>
  <si>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</si>
  <si>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</si>
  <si>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</si>
  <si>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</si>
  <si>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</si>
  <si>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</si>
  <si>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</si>
  <si>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</si>
  <si>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</si>
  <si>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</si>
  <si>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</si>
  <si>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</si>
  <si>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</si>
  <si>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</si>
  <si>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</si>
  <si>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</si>
  <si>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</si>
  <si>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</si>
  <si>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</si>
  <si>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</si>
  <si>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</si>
  <si>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</si>
  <si>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</si>
  <si>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</si>
  <si>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</si>
  <si>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</si>
  <si>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</si>
  <si>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</si>
  <si>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</si>
  <si>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</si>
  <si>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</si>
  <si>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</si>
  <si>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</si>
  <si>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</si>
  <si>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b</t>
  </si>
  <si>
    <t>d</t>
  </si>
  <si>
    <t>e</t>
  </si>
  <si>
    <t>f</t>
  </si>
  <si>
    <t>g</t>
  </si>
  <si>
    <t>h</t>
  </si>
  <si>
    <t>i</t>
  </si>
  <si>
    <t>j</t>
  </si>
  <si>
    <t>l</t>
  </si>
  <si>
    <t>¡</t>
  </si>
  <si>
    <t>n</t>
  </si>
  <si>
    <t>o</t>
  </si>
  <si>
    <t>p</t>
  </si>
  <si>
    <t>q</t>
  </si>
  <si>
    <t>r</t>
  </si>
  <si>
    <t>s</t>
  </si>
  <si>
    <t>t</t>
  </si>
  <si>
    <t>u</t>
  </si>
  <si>
    <t>v</t>
  </si>
  <si>
    <t>y</t>
  </si>
  <si>
    <t>z</t>
  </si>
  <si>
    <t>liturgia</t>
  </si>
  <si>
    <t>copy "BOCETO DE CANTOS.html" liturgia/bendiciondelagua.html</t>
  </si>
  <si>
    <t>creando Directorios</t>
  </si>
  <si>
    <t>/*</t>
  </si>
  <si>
    <t>╔════════════════════════════════════════════════════════════════╗</t>
  </si>
  <si>
    <t>╠════════════════════════════════════════════════════════════════╣</t>
  </si>
  <si>
    <r>
      <rPr>
        <sz val="18"/>
        <color theme="5"/>
        <rFont val="Consolas"/>
        <family val="3"/>
      </rPr>
      <t xml:space="preserve">function </t>
    </r>
    <r>
      <rPr>
        <sz val="18"/>
        <rFont val="Consolas"/>
        <family val="3"/>
      </rPr>
      <t>ac</t>
    </r>
    <r>
      <rPr>
        <sz val="18"/>
        <color theme="7"/>
        <rFont val="Consolas"/>
        <family val="3"/>
      </rPr>
      <t>(nota</t>
    </r>
    <r>
      <rPr>
        <sz val="18"/>
        <color theme="5"/>
        <rFont val="Consolas"/>
        <family val="3"/>
      </rPr>
      <t>,</t>
    </r>
    <r>
      <rPr>
        <sz val="18"/>
        <color theme="7"/>
        <rFont val="Consolas"/>
        <family val="3"/>
      </rPr>
      <t xml:space="preserve"> posicion</t>
    </r>
    <r>
      <rPr>
        <sz val="18"/>
        <color theme="5"/>
        <rFont val="Consolas"/>
        <family val="3"/>
      </rPr>
      <t>,</t>
    </r>
    <r>
      <rPr>
        <sz val="18"/>
        <color theme="7"/>
        <rFont val="Consolas"/>
        <family val="3"/>
      </rPr>
      <t xml:space="preserve"> extension </t>
    </r>
    <r>
      <rPr>
        <sz val="18"/>
        <color theme="5"/>
        <rFont val="Consolas"/>
        <family val="3"/>
      </rPr>
      <t>=</t>
    </r>
    <r>
      <rPr>
        <sz val="18"/>
        <color theme="7"/>
        <rFont val="Consolas"/>
        <family val="3"/>
      </rPr>
      <t xml:space="preserve"> "") {</t>
    </r>
  </si>
  <si>
    <r>
      <rPr>
        <sz val="18"/>
        <color theme="5"/>
        <rFont val="Consolas"/>
        <family val="3"/>
      </rPr>
      <t xml:space="preserve">if </t>
    </r>
    <r>
      <rPr>
        <sz val="18"/>
        <color rgb="FF00B0F0"/>
        <rFont val="Consolas"/>
        <family val="3"/>
      </rPr>
      <t xml:space="preserve">(anchoPantalla </t>
    </r>
    <r>
      <rPr>
        <sz val="18"/>
        <color theme="5"/>
        <rFont val="Consolas"/>
        <family val="3"/>
      </rPr>
      <t>&lt;=</t>
    </r>
    <r>
      <rPr>
        <sz val="18"/>
        <color rgb="FFD4D4D4"/>
        <rFont val="Consolas"/>
        <family val="3"/>
      </rPr>
      <t xml:space="preserve"> </t>
    </r>
    <r>
      <rPr>
        <sz val="18"/>
        <color rgb="FF00B0F0"/>
        <rFont val="Consolas"/>
        <family val="3"/>
      </rPr>
      <t>700) {</t>
    </r>
  </si>
  <si>
    <r>
      <t>posicionAjustada</t>
    </r>
    <r>
      <rPr>
        <sz val="18"/>
        <color rgb="FFD4D4D4"/>
        <rFont val="Consolas"/>
        <family val="3"/>
      </rPr>
      <t xml:space="preserve"> </t>
    </r>
    <r>
      <rPr>
        <sz val="18"/>
        <color theme="5"/>
        <rFont val="Consolas"/>
        <family val="3"/>
      </rPr>
      <t xml:space="preserve">= </t>
    </r>
    <r>
      <rPr>
        <sz val="18"/>
        <color theme="7" tint="0.39997558519241921"/>
        <rFont val="Consolas"/>
        <family val="3"/>
      </rPr>
      <t>pcelular</t>
    </r>
    <r>
      <rPr>
        <sz val="18"/>
        <color theme="5"/>
        <rFont val="Consolas"/>
        <family val="3"/>
      </rPr>
      <t>[</t>
    </r>
    <r>
      <rPr>
        <sz val="18"/>
        <color theme="7" tint="0.39997558519241921"/>
        <rFont val="Consolas"/>
        <family val="3"/>
      </rPr>
      <t>posicion</t>
    </r>
    <r>
      <rPr>
        <sz val="18"/>
        <color theme="5"/>
        <rFont val="Consolas"/>
        <family val="3"/>
      </rPr>
      <t>]</t>
    </r>
    <r>
      <rPr>
        <sz val="18"/>
        <color rgb="FFD4D4D4"/>
        <rFont val="Consolas"/>
        <family val="3"/>
      </rPr>
      <t xml:space="preserve"> </t>
    </r>
    <r>
      <rPr>
        <sz val="18"/>
        <color theme="5"/>
        <rFont val="Consolas"/>
        <family val="3"/>
      </rPr>
      <t>||</t>
    </r>
    <r>
      <rPr>
        <sz val="18"/>
        <color rgb="FFD4D4D4"/>
        <rFont val="Consolas"/>
        <family val="3"/>
      </rPr>
      <t xml:space="preserve"> </t>
    </r>
    <r>
      <rPr>
        <sz val="18"/>
        <color theme="7" tint="0.39997558519241921"/>
        <rFont val="Consolas"/>
        <family val="3"/>
      </rPr>
      <t>posicion</t>
    </r>
    <r>
      <rPr>
        <sz val="18"/>
        <color theme="5"/>
        <rFont val="Consolas"/>
        <family val="3"/>
      </rPr>
      <t>;</t>
    </r>
  </si>
  <si>
    <r>
      <rPr>
        <sz val="18"/>
        <color theme="5"/>
        <rFont val="Consolas"/>
        <family val="3"/>
      </rPr>
      <t>if</t>
    </r>
    <r>
      <rPr>
        <sz val="18"/>
        <color rgb="FFD4D4D4"/>
        <rFont val="Consolas"/>
        <family val="3"/>
      </rPr>
      <t xml:space="preserve"> </t>
    </r>
    <r>
      <rPr>
        <sz val="18"/>
        <color rgb="FF00B0F0"/>
        <rFont val="Consolas"/>
        <family val="3"/>
      </rPr>
      <t>(!pcelular[posicion]) {</t>
    </r>
  </si>
  <si>
    <r>
      <rPr>
        <sz val="18"/>
        <color theme="0" tint="-0.14999847407452621"/>
        <rFont val="Consolas"/>
        <family val="3"/>
      </rPr>
      <t>}</t>
    </r>
    <r>
      <rPr>
        <sz val="18"/>
        <color theme="9"/>
        <rFont val="Consolas"/>
        <family val="3"/>
      </rPr>
      <t>/*</t>
    </r>
  </si>
  <si>
    <r>
      <rPr>
        <sz val="18"/>
        <color theme="5"/>
        <rFont val="Consolas"/>
        <family val="3"/>
      </rPr>
      <t xml:space="preserve">const </t>
    </r>
    <r>
      <rPr>
        <sz val="18"/>
        <color rgb="FF00B0F0"/>
        <rFont val="Consolas"/>
        <family val="3"/>
      </rPr>
      <t xml:space="preserve">partitura </t>
    </r>
    <r>
      <rPr>
        <sz val="18"/>
        <color theme="5"/>
        <rFont val="Consolas"/>
        <family val="3"/>
      </rPr>
      <t>=</t>
    </r>
    <r>
      <rPr>
        <sz val="18"/>
        <color rgb="FFD4D4D4"/>
        <rFont val="Consolas"/>
        <family val="3"/>
      </rPr>
      <t xml:space="preserve"> {</t>
    </r>
  </si>
  <si>
    <t>║                         FUENTE DEL CANTO                       ║</t>
  </si>
  <si>
    <t>║                Mapeo para celulares menor a 700px              ║</t>
  </si>
  <si>
    <t>╚════════════════════════════════════════════════════════════════╝  */</t>
  </si>
  <si>
    <t>║                Mapeo para celulares menor a 900px              ║</t>
  </si>
  <si>
    <t>║            Función de Posición con factor ajustable            ║</t>
  </si>
  <si>
    <t xml:space="preserve">  const anchoPantalla = window.innerWidth;</t>
  </si>
  <si>
    <t xml:space="preserve">  let posicionAjustada = posicion;</t>
  </si>
  <si>
    <t>║           1. Primero verificar celulares (estricto)            ║</t>
  </si>
  <si>
    <t xml:space="preserve">  }</t>
  </si>
  <si>
    <t>║        2. Luego verificar tablets (solo si no es móvil)        ║</t>
  </si>
  <si>
    <t xml:space="preserve">  return { acorde: nota, posicion: posicionAjustada, base: nota, extension };</t>
  </si>
  <si>
    <t>║                         DATOS DEL CANTO                        ║</t>
  </si>
  <si>
    <t>║                 Estructura para Cantor (texto)                 ║</t>
  </si>
  <si>
    <t>║       Estructura para Cantor (acordes) - CON FUNCIÓN ac()      ║</t>
  </si>
  <si>
    <t>║                Estructura para Asamblea (texto)                ║</t>
  </si>
  <si>
    <t>║        MANEJO DE CARGA Y REDIMENSIONAMIENTO CORREGIDO          ║</t>
  </si>
  <si>
    <t xml:space="preserve">        }, 200);</t>
  </si>
  <si>
    <t xml:space="preserve">    }/*</t>
  </si>
  <si>
    <t>║          Iniciar carga del canto y configurar eventos          ║</t>
  </si>
  <si>
    <t>║   Limpiar contenido existente primero para evitar duplicados   ║</t>
  </si>
  <si>
    <t xml:space="preserve">    );</t>
  </si>
  <si>
    <r>
      <rPr>
        <sz val="18"/>
        <color theme="5"/>
        <rFont val="Consolas"/>
        <family val="3"/>
      </rPr>
      <t>const</t>
    </r>
    <r>
      <rPr>
        <sz val="18"/>
        <color rgb="FFD4D4D4"/>
        <rFont val="Consolas"/>
        <family val="3"/>
      </rPr>
      <t xml:space="preserve"> </t>
    </r>
    <r>
      <rPr>
        <sz val="18"/>
        <color rgb="FF00B0F0"/>
        <rFont val="Consolas"/>
        <family val="3"/>
      </rPr>
      <t>pcelular</t>
    </r>
    <r>
      <rPr>
        <sz val="18"/>
        <color rgb="FFD4D4D4"/>
        <rFont val="Consolas"/>
        <family val="3"/>
      </rPr>
      <t xml:space="preserve"> </t>
    </r>
    <r>
      <rPr>
        <b/>
        <sz val="18"/>
        <color rgb="FFFFC000"/>
        <rFont val="Consolas"/>
        <family val="3"/>
      </rPr>
      <t>= {      };</t>
    </r>
  </si>
  <si>
    <r>
      <rPr>
        <sz val="18"/>
        <color theme="5"/>
        <rFont val="Consolas"/>
        <family val="3"/>
      </rPr>
      <t>const</t>
    </r>
    <r>
      <rPr>
        <sz val="18"/>
        <color rgb="FFD4D4D4"/>
        <rFont val="Consolas"/>
        <family val="3"/>
      </rPr>
      <t xml:space="preserve"> </t>
    </r>
    <r>
      <rPr>
        <sz val="18"/>
        <color rgb="FF00B0F0"/>
        <rFont val="Consolas"/>
        <family val="3"/>
      </rPr>
      <t>pTablet</t>
    </r>
    <r>
      <rPr>
        <sz val="18"/>
        <color rgb="FFD4D4D4"/>
        <rFont val="Consolas"/>
        <family val="3"/>
      </rPr>
      <t xml:space="preserve"> </t>
    </r>
    <r>
      <rPr>
        <sz val="18"/>
        <color rgb="FFFFC000"/>
        <rFont val="Consolas"/>
        <family val="3"/>
      </rPr>
      <t>= {       };</t>
    </r>
  </si>
  <si>
    <r>
      <rPr>
        <b/>
        <sz val="18"/>
        <color rgb="FFFFC000"/>
        <rFont val="Consolas"/>
        <family val="3"/>
      </rPr>
      <t>]</t>
    </r>
    <r>
      <rPr>
        <b/>
        <sz val="18"/>
        <color rgb="FFD4D4D4"/>
        <rFont val="Consolas"/>
        <family val="3"/>
      </rPr>
      <t>,</t>
    </r>
    <r>
      <rPr>
        <b/>
        <sz val="18"/>
        <color theme="9"/>
        <rFont val="Consolas"/>
        <family val="3"/>
      </rPr>
      <t>/*</t>
    </r>
  </si>
  <si>
    <r>
      <t xml:space="preserve">    let </t>
    </r>
    <r>
      <rPr>
        <sz val="18"/>
        <color rgb="FF00B0F0"/>
        <rFont val="Consolas"/>
        <family val="3"/>
      </rPr>
      <t>cargando</t>
    </r>
    <r>
      <rPr>
        <sz val="18"/>
        <color rgb="FFD4D4D4"/>
        <rFont val="Consolas"/>
        <family val="3"/>
      </rPr>
      <t xml:space="preserve"> = </t>
    </r>
    <r>
      <rPr>
        <sz val="18"/>
        <color rgb="FFFFC000"/>
        <rFont val="Consolas"/>
        <family val="3"/>
      </rPr>
      <t>false;</t>
    </r>
  </si>
  <si>
    <r>
      <t xml:space="preserve">    </t>
    </r>
    <r>
      <rPr>
        <sz val="18"/>
        <color theme="5"/>
        <rFont val="Consolas"/>
        <family val="3"/>
      </rPr>
      <t>function</t>
    </r>
    <r>
      <rPr>
        <sz val="18"/>
        <color rgb="FFD4D4D4"/>
        <rFont val="Consolas"/>
        <family val="3"/>
      </rPr>
      <t xml:space="preserve"> </t>
    </r>
    <r>
      <rPr>
        <sz val="18"/>
        <color rgb="FF00B0F0"/>
        <rFont val="Consolas"/>
        <family val="3"/>
      </rPr>
      <t>cargarCantoSeguro</t>
    </r>
    <r>
      <rPr>
        <sz val="18"/>
        <color rgb="FFFFC000"/>
        <rFont val="Consolas"/>
        <family val="3"/>
      </rPr>
      <t>(</t>
    </r>
    <r>
      <rPr>
        <sz val="18"/>
        <color theme="5"/>
        <rFont val="Consolas"/>
        <family val="3"/>
      </rPr>
      <t>partitura</t>
    </r>
    <r>
      <rPr>
        <sz val="18"/>
        <color rgb="FFFFC000"/>
        <rFont val="Consolas"/>
        <family val="3"/>
      </rPr>
      <t>) {</t>
    </r>
  </si>
  <si>
    <r>
      <t xml:space="preserve">      if (!</t>
    </r>
    <r>
      <rPr>
        <sz val="18"/>
        <color rgb="FF00B0F0"/>
        <rFont val="Consolas"/>
        <family val="3"/>
      </rPr>
      <t>cargando</t>
    </r>
    <r>
      <rPr>
        <sz val="18"/>
        <color rgb="FFD4D4D4"/>
        <rFont val="Consolas"/>
        <family val="3"/>
      </rPr>
      <t>) {</t>
    </r>
  </si>
  <si>
    <r>
      <t xml:space="preserve">        </t>
    </r>
    <r>
      <rPr>
        <sz val="18"/>
        <color rgb="FF00B0F0"/>
        <rFont val="Consolas"/>
        <family val="3"/>
      </rPr>
      <t>cargando</t>
    </r>
    <r>
      <rPr>
        <sz val="18"/>
        <color rgb="FFD4D4D4"/>
        <rFont val="Consolas"/>
        <family val="3"/>
      </rPr>
      <t xml:space="preserve"> = true;</t>
    </r>
  </si>
  <si>
    <r>
      <t xml:space="preserve">        </t>
    </r>
    <r>
      <rPr>
        <sz val="18"/>
        <color rgb="FF00B0F0"/>
        <rFont val="Consolas"/>
        <family val="3"/>
      </rPr>
      <t>cargarCanto</t>
    </r>
    <r>
      <rPr>
        <sz val="18"/>
        <color rgb="FFD4D4D4"/>
        <rFont val="Consolas"/>
        <family val="3"/>
      </rPr>
      <t>(partitura);</t>
    </r>
  </si>
  <si>
    <r>
      <t xml:space="preserve">        </t>
    </r>
    <r>
      <rPr>
        <sz val="18"/>
        <color theme="5"/>
        <rFont val="Consolas"/>
        <family val="3"/>
      </rPr>
      <t>setTimeout</t>
    </r>
    <r>
      <rPr>
        <sz val="18"/>
        <color rgb="FFD4D4D4"/>
        <rFont val="Consolas"/>
        <family val="3"/>
      </rPr>
      <t xml:space="preserve">(() =&gt; { </t>
    </r>
    <r>
      <rPr>
        <sz val="18"/>
        <color theme="5"/>
        <rFont val="Consolas"/>
        <family val="3"/>
      </rPr>
      <t>cargando</t>
    </r>
    <r>
      <rPr>
        <sz val="18"/>
        <color rgb="FFD4D4D4"/>
        <rFont val="Consolas"/>
        <family val="3"/>
      </rPr>
      <t xml:space="preserve"> = </t>
    </r>
    <r>
      <rPr>
        <sz val="18"/>
        <color theme="5"/>
        <rFont val="Consolas"/>
        <family val="3"/>
      </rPr>
      <t>false</t>
    </r>
    <r>
      <rPr>
        <sz val="18"/>
        <color rgb="FFD4D4D4"/>
        <rFont val="Consolas"/>
        <family val="3"/>
      </rPr>
      <t>; }, 300);</t>
    </r>
  </si>
  <si>
    <r>
      <t xml:space="preserve">        </t>
    </r>
    <r>
      <rPr>
        <sz val="18"/>
        <color theme="5"/>
        <rFont val="Consolas"/>
        <family val="3"/>
      </rPr>
      <t>let</t>
    </r>
    <r>
      <rPr>
        <sz val="18"/>
        <color rgb="FFD4D4D4"/>
        <rFont val="Consolas"/>
        <family val="3"/>
      </rPr>
      <t xml:space="preserve"> </t>
    </r>
    <r>
      <rPr>
        <sz val="18"/>
        <color rgb="FF00B0F0"/>
        <rFont val="Consolas"/>
        <family val="3"/>
      </rPr>
      <t>timeoutRedimension</t>
    </r>
    <r>
      <rPr>
        <sz val="18"/>
        <color rgb="FFD4D4D4"/>
        <rFont val="Consolas"/>
        <family val="3"/>
      </rPr>
      <t>;</t>
    </r>
  </si>
  <si>
    <r>
      <t xml:space="preserve">        </t>
    </r>
    <r>
      <rPr>
        <sz val="18"/>
        <color theme="5"/>
        <rFont val="Consolas"/>
        <family val="3"/>
      </rPr>
      <t>function</t>
    </r>
    <r>
      <rPr>
        <sz val="18"/>
        <color rgb="FFD4D4D4"/>
        <rFont val="Consolas"/>
        <family val="3"/>
      </rPr>
      <t xml:space="preserve"> </t>
    </r>
    <r>
      <rPr>
        <sz val="18"/>
        <color theme="5"/>
        <rFont val="Consolas"/>
        <family val="3"/>
      </rPr>
      <t>manejarRedimensionamiento</t>
    </r>
    <r>
      <rPr>
        <sz val="18"/>
        <color rgb="FFFFC000"/>
        <rFont val="Consolas"/>
        <family val="3"/>
      </rPr>
      <t>() {</t>
    </r>
  </si>
  <si>
    <r>
      <t xml:space="preserve">        </t>
    </r>
    <r>
      <rPr>
        <sz val="18"/>
        <color theme="5"/>
        <rFont val="Consolas"/>
        <family val="3"/>
      </rPr>
      <t>clearTimeout</t>
    </r>
    <r>
      <rPr>
        <sz val="18"/>
        <color rgb="FFD4D4D4"/>
        <rFont val="Consolas"/>
        <family val="3"/>
      </rPr>
      <t>(</t>
    </r>
    <r>
      <rPr>
        <sz val="18"/>
        <color rgb="FF00B0F0"/>
        <rFont val="Consolas"/>
        <family val="3"/>
      </rPr>
      <t>timeoutRedimension</t>
    </r>
    <r>
      <rPr>
        <sz val="18"/>
        <color rgb="FFFFC000"/>
        <rFont val="Consolas"/>
        <family val="3"/>
      </rPr>
      <t>);</t>
    </r>
  </si>
  <si>
    <r>
      <t xml:space="preserve">        </t>
    </r>
    <r>
      <rPr>
        <sz val="18"/>
        <color theme="5"/>
        <rFont val="Consolas"/>
        <family val="3"/>
      </rPr>
      <t>timeoutRedimension</t>
    </r>
    <r>
      <rPr>
        <sz val="18"/>
        <color rgb="FFD4D4D4"/>
        <rFont val="Consolas"/>
        <family val="3"/>
      </rPr>
      <t xml:space="preserve"> = </t>
    </r>
    <r>
      <rPr>
        <sz val="18"/>
        <color theme="5"/>
        <rFont val="Consolas"/>
        <family val="3"/>
      </rPr>
      <t>setTimeout</t>
    </r>
    <r>
      <rPr>
        <sz val="18"/>
        <color rgb="FFFFC000"/>
        <rFont val="Consolas"/>
        <family val="3"/>
      </rPr>
      <t>(() =&gt; {</t>
    </r>
  </si>
  <si>
    <r>
      <t xml:space="preserve">            </t>
    </r>
    <r>
      <rPr>
        <sz val="18"/>
        <color rgb="FF00B0F0"/>
        <rFont val="Consolas"/>
        <family val="3"/>
      </rPr>
      <t>cargarCantoSeguro</t>
    </r>
    <r>
      <rPr>
        <sz val="18"/>
        <color rgb="FFD4D4D4"/>
        <rFont val="Consolas"/>
        <family val="3"/>
      </rPr>
      <t>(</t>
    </r>
    <r>
      <rPr>
        <sz val="18"/>
        <color theme="5"/>
        <rFont val="Consolas"/>
        <family val="3"/>
      </rPr>
      <t>partitura</t>
    </r>
    <r>
      <rPr>
        <sz val="18"/>
        <color rgb="FFFFC000"/>
        <rFont val="Consolas"/>
        <family val="3"/>
      </rPr>
      <t>);</t>
    </r>
  </si>
  <si>
    <r>
      <t xml:space="preserve">    document.</t>
    </r>
    <r>
      <rPr>
        <sz val="18"/>
        <color rgb="FF00B0F0"/>
        <rFont val="Consolas"/>
        <family val="3"/>
      </rPr>
      <t>addEventListener</t>
    </r>
    <r>
      <rPr>
        <sz val="18"/>
        <color rgb="FFD4D4D4"/>
        <rFont val="Consolas"/>
        <family val="3"/>
      </rPr>
      <t>('</t>
    </r>
    <r>
      <rPr>
        <sz val="18"/>
        <color rgb="FF00B0F0"/>
        <rFont val="Consolas"/>
        <family val="3"/>
      </rPr>
      <t>DOMContentLoaded</t>
    </r>
    <r>
      <rPr>
        <sz val="18"/>
        <color rgb="FFD4D4D4"/>
        <rFont val="Consolas"/>
        <family val="3"/>
      </rPr>
      <t>', () =&gt; {</t>
    </r>
  </si>
  <si>
    <r>
      <t xml:space="preserve">      </t>
    </r>
    <r>
      <rPr>
        <sz val="18"/>
        <color theme="5"/>
        <rFont val="Consolas"/>
        <family val="3"/>
      </rPr>
      <t>const</t>
    </r>
    <r>
      <rPr>
        <sz val="18"/>
        <color rgb="FFD4D4D4"/>
        <rFont val="Consolas"/>
        <family val="3"/>
      </rPr>
      <t xml:space="preserve"> </t>
    </r>
    <r>
      <rPr>
        <sz val="18"/>
        <color rgb="FF00B0F0"/>
        <rFont val="Consolas"/>
        <family val="3"/>
      </rPr>
      <t>contenedor</t>
    </r>
    <r>
      <rPr>
        <sz val="18"/>
        <color rgb="FFD4D4D4"/>
        <rFont val="Consolas"/>
        <family val="3"/>
      </rPr>
      <t xml:space="preserve"> = document.getElementById('</t>
    </r>
    <r>
      <rPr>
        <sz val="18"/>
        <color rgb="FF00B0F0"/>
        <rFont val="Consolas"/>
        <family val="3"/>
      </rPr>
      <t>contenedor</t>
    </r>
    <r>
      <rPr>
        <sz val="18"/>
        <color rgb="FFD4D4D4"/>
        <rFont val="Consolas"/>
        <family val="3"/>
      </rPr>
      <t>-partitura');</t>
    </r>
  </si>
  <si>
    <r>
      <t xml:space="preserve">      if (</t>
    </r>
    <r>
      <rPr>
        <sz val="18"/>
        <color rgb="FF00B0F0"/>
        <rFont val="Consolas"/>
        <family val="3"/>
      </rPr>
      <t>contenedor</t>
    </r>
    <r>
      <rPr>
        <sz val="18"/>
        <color rgb="FFD4D4D4"/>
        <rFont val="Consolas"/>
        <family val="3"/>
      </rPr>
      <t xml:space="preserve">) </t>
    </r>
    <r>
      <rPr>
        <sz val="18"/>
        <color rgb="FF00B0F0"/>
        <rFont val="Consolas"/>
        <family val="3"/>
      </rPr>
      <t>contenedor</t>
    </r>
    <r>
      <rPr>
        <sz val="18"/>
        <color rgb="FFD4D4D4"/>
        <rFont val="Consolas"/>
        <family val="3"/>
      </rPr>
      <t>.innerHTML = '';</t>
    </r>
  </si>
  <si>
    <r>
      <t xml:space="preserve">            </t>
    </r>
    <r>
      <rPr>
        <sz val="18"/>
        <color rgb="FF00B0F0"/>
        <rFont val="Consolas"/>
        <family val="3"/>
      </rPr>
      <t>cargarCantoSeguro</t>
    </r>
    <r>
      <rPr>
        <sz val="18"/>
        <color rgb="FFD4D4D4"/>
        <rFont val="Consolas"/>
        <family val="3"/>
      </rPr>
      <t>(partitura);</t>
    </r>
  </si>
  <si>
    <r>
      <t xml:space="preserve">            </t>
    </r>
    <r>
      <rPr>
        <sz val="18"/>
        <color theme="5"/>
        <rFont val="Consolas"/>
        <family val="3"/>
      </rPr>
      <t>window</t>
    </r>
    <r>
      <rPr>
        <sz val="18"/>
        <color rgb="FFD4D4D4"/>
        <rFont val="Consolas"/>
        <family val="3"/>
      </rPr>
      <t>.</t>
    </r>
    <r>
      <rPr>
        <sz val="18"/>
        <color rgb="FF00B0F0"/>
        <rFont val="Consolas"/>
        <family val="3"/>
      </rPr>
      <t>addEventListener</t>
    </r>
    <r>
      <rPr>
        <sz val="18"/>
        <color rgb="FFD4D4D4"/>
        <rFont val="Consolas"/>
        <family val="3"/>
      </rPr>
      <t xml:space="preserve">('resize', </t>
    </r>
    <r>
      <rPr>
        <sz val="18"/>
        <color theme="5"/>
        <rFont val="Consolas"/>
        <family val="3"/>
      </rPr>
      <t>manejarRedimensionamiento</t>
    </r>
    <r>
      <rPr>
        <sz val="18"/>
        <color rgb="FFD4D4D4"/>
        <rFont val="Consolas"/>
        <family val="3"/>
      </rPr>
      <t>);</t>
    </r>
  </si>
  <si>
    <r>
      <rPr>
        <b/>
        <sz val="18"/>
        <color rgb="FFFFC000"/>
        <rFont val="Consolas"/>
        <family val="3"/>
      </rPr>
      <t>]</t>
    </r>
    <r>
      <rPr>
        <sz val="18"/>
        <color rgb="FFD4D4D4"/>
        <rFont val="Consolas"/>
        <family val="3"/>
      </rPr>
      <t>,</t>
    </r>
    <r>
      <rPr>
        <sz val="18"/>
        <color rgb="FF6A9955"/>
        <rFont val="Consolas"/>
        <family val="3"/>
      </rPr>
      <t>/*</t>
    </r>
  </si>
  <si>
    <r>
      <rPr>
        <b/>
        <sz val="24"/>
        <color theme="5"/>
        <rFont val="Consolas"/>
        <family val="3"/>
      </rPr>
      <t>cantor</t>
    </r>
    <r>
      <rPr>
        <sz val="18"/>
        <color rgb="FFD4D4D4"/>
        <rFont val="Consolas"/>
        <family val="3"/>
      </rPr>
      <t xml:space="preserve">: </t>
    </r>
    <r>
      <rPr>
        <b/>
        <sz val="18"/>
        <color theme="6"/>
        <rFont val="Consolas"/>
        <family val="3"/>
      </rPr>
      <t>[</t>
    </r>
  </si>
  <si>
    <r>
      <rPr>
        <b/>
        <sz val="24"/>
        <color theme="5"/>
        <rFont val="Consolas"/>
        <family val="3"/>
      </rPr>
      <t>cantorAcordes</t>
    </r>
    <r>
      <rPr>
        <sz val="18"/>
        <color theme="5"/>
        <rFont val="Consolas"/>
        <family val="3"/>
      </rPr>
      <t>:</t>
    </r>
    <r>
      <rPr>
        <sz val="18"/>
        <color rgb="FFD4D4D4"/>
        <rFont val="Consolas"/>
        <family val="3"/>
      </rPr>
      <t xml:space="preserve"> </t>
    </r>
    <r>
      <rPr>
        <b/>
        <sz val="18"/>
        <color theme="6"/>
        <rFont val="Consolas"/>
        <family val="3"/>
      </rPr>
      <t>[</t>
    </r>
  </si>
  <si>
    <r>
      <rPr>
        <sz val="24"/>
        <color rgb="FFD4D4D4"/>
        <rFont val="Consolas"/>
        <family val="3"/>
      </rPr>
      <t xml:space="preserve">      </t>
    </r>
    <r>
      <rPr>
        <b/>
        <sz val="24"/>
        <color theme="5"/>
        <rFont val="Consolas"/>
        <family val="3"/>
      </rPr>
      <t>asamblea</t>
    </r>
    <r>
      <rPr>
        <sz val="18"/>
        <color rgb="FFD4D4D4"/>
        <rFont val="Consolas"/>
        <family val="3"/>
      </rPr>
      <t xml:space="preserve">: </t>
    </r>
    <r>
      <rPr>
        <b/>
        <sz val="18"/>
        <color rgb="FFFFC000"/>
        <rFont val="Consolas"/>
        <family val="3"/>
      </rPr>
      <t>[</t>
    </r>
  </si>
  <si>
    <r>
      <t xml:space="preserve">      </t>
    </r>
    <r>
      <rPr>
        <b/>
        <sz val="24"/>
        <color theme="5"/>
        <rFont val="Consolas"/>
        <family val="3"/>
      </rPr>
      <t>asambleaAcordes</t>
    </r>
    <r>
      <rPr>
        <sz val="18"/>
        <color rgb="FFD4D4D4"/>
        <rFont val="Consolas"/>
        <family val="3"/>
      </rPr>
      <t xml:space="preserve">: </t>
    </r>
    <r>
      <rPr>
        <b/>
        <sz val="18"/>
        <color rgb="FFFFC000"/>
        <rFont val="Consolas"/>
        <family val="3"/>
      </rPr>
      <t>[</t>
    </r>
  </si>
  <si>
    <t xml:space="preserve">      ]};/*</t>
  </si>
  <si>
    <t>/cantos/resucito/a/anadiedemosocasiondetropiezo.html</t>
  </si>
  <si>
    <t>/cantos/resucito/a/atilevantomisojos.html</t>
  </si>
  <si>
    <t>&lt;a href="/cantos/" align="left" class="fleft"&gt;    &lt;span class="mso1"&gt;arrow_left_alt   &lt;/span&gt;&lt;/a&gt;</t>
  </si>
  <si>
    <t>&lt;a href="/cantos/resucito/a/anadiedemosocasiondetropiezo.html" align="right" class="fright"&gt;    &lt;span class="mso1"&gt;arrow_right_alt   &lt;/span&gt;&lt;/a&gt;</t>
  </si>
  <si>
    <t>&lt;a href="/cantos/resucito/a/alavictimapascual.html" align="left" class="fleft"&gt;    &lt;span class="mso1"&gt;arrow_left_alt   &lt;/span&gt;&lt;/a&gt;</t>
  </si>
  <si>
    <t>&lt;a href="/cantos/resucito/a/atilevantomisojos.html"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</si>
  <si>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"left"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"fleft"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arrow_left_alt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</si>
  <si>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href="/cantos/resucito/a/anadiedemosocasiondetropiezo.html" align="left" class="fleft"&gt;    &lt;span class="mso1"&gt;arrow_left_alt   &lt;/span&gt;&lt;/a&gt;</t>
  </si>
  <si>
    <t>&lt;a href="/cantos/resucito/a/atisenorenmiclamorimploro.html"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</si>
  <si>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"right"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"fright"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arrow_right_alt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</si>
  <si>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href="/cantos/resucito/a/atilevantomisojos.html" align="left" class="fleft"&gt;    &lt;span class="mso1"&gt;arrow_left_alt   &lt;/span&gt;&lt;/a&gt;</t>
  </si>
  <si>
    <t>&lt;a href="/cantos/resucito/a/atisenorlevantomialma.html" align="right" class="fright"&gt;    &lt;span class="mso1"&gt;arrow_right_alt   &lt;/span&gt;&lt;/a&gt;</t>
  </si>
  <si>
    <t>&lt;a href="/cantos/resucito/a/atisenorenmiclamorimploro.html" align="left" class="fleft"&gt;    &lt;span class="mso1"&gt;arrow_left_alt   &lt;/span&gt;&lt;/a&gt;</t>
  </si>
  <si>
    <t>&lt;a href="/cantos/resucito/a/atisenorsedebelaalabanzaension.html" align="right" class="fright"&gt;    &lt;span class="mso1"&gt;arrow_right_alt   &lt;/span&gt;&lt;/a&gt;</t>
  </si>
  <si>
    <t>&lt;a href="/cantos/resucito/a/atisenorlevantomialma.html" align="left" class="fleft"&gt;    &lt;span class="mso1"&gt;arrow_left_alt   &lt;/span&gt;&lt;/a&gt;</t>
  </si>
  <si>
    <t>&lt;a href="/cantos/resucito/a/abbapadre.html" align="right" class="fright"&gt;    &lt;span class="mso1"&gt;arrow_right_alt   &lt;/span&gt;&lt;/a&gt;</t>
  </si>
  <si>
    <t>&lt;a href="/cantos/resucito/a/atisenorsedebelaalabanzaension.html" align="left" class="fleft"&gt;    &lt;span class="mso1"&gt;arrow_left_alt   &lt;/span&gt;&lt;/a&gt;</t>
  </si>
  <si>
    <t>&lt;a href="/cantos/resucito/a/abraham.html" align="right" class="fright"&gt;    &lt;span class="mso1"&gt;arrow_right_alt   &lt;/span&gt;&lt;/a&gt;</t>
  </si>
  <si>
    <t>&lt;a href="/cantos/resucito/a/abbapadre.html" align="left" class="fleft"&gt;    &lt;span class="mso1"&gt;arrow_left_alt   &lt;/span&gt;&lt;/a&gt;</t>
  </si>
  <si>
    <t>&lt;a href="/cantos/resucito/a/aclamadalsenor.html" align="right" class="fright"&gt;    &lt;span class="mso1"&gt;arrow_right_alt   &lt;/span&gt;&lt;/a&gt;</t>
  </si>
  <si>
    <t>&lt;a href="/cantos/resucito/a/abraham.html" align="left" class="fleft"&gt;    &lt;span class="mso1"&gt;arrow_left_alt   &lt;/span&gt;&lt;/a&gt;</t>
  </si>
  <si>
    <t>&lt;a href="/cantos/resucito/a/aldespertar.html" align="right" class="fright"&gt;    &lt;span class="mso1"&gt;arrow_right_alt   &lt;/span&gt;&lt;/a&gt;</t>
  </si>
  <si>
    <t>&lt;a href="/cantos/resucito/a/aclamadalsenor.html" align="left" class="fleft"&gt;    &lt;span class="mso1"&gt;arrow_left_alt   &lt;/span&gt;&lt;/a&gt;</t>
  </si>
  <si>
    <t>&lt;a href="/cantos/resucito/a/alabadalsenorenelcielo.html" align="right" class="fright"&gt;    &lt;span class="mso1"&gt;arrow_right_alt   &lt;/span&gt;&lt;/a&gt;</t>
  </si>
  <si>
    <t>&lt;a href="/cantos/resucito/a/aldespertar.html" align="left" class="fleft"&gt;    &lt;span class="mso1"&gt;arrow_left_alt   &lt;/span&gt;&lt;/a&gt;</t>
  </si>
  <si>
    <t>&lt;a href="/cantos/resucito/a/alegriahanacidoelsalvador.html" align="right" class="fright"&gt;    &lt;span class="mso1"&gt;arrow_right_alt   &lt;/span&gt;&lt;/a&gt;</t>
  </si>
  <si>
    <t>&lt;a href="/cantos/resucito/a/alabadalsenorenelcielo.html" align="left" class="fleft"&gt;    &lt;span class="mso1"&gt;arrow_left_alt   &lt;/span&gt;&lt;/a&gt;</t>
  </si>
  <si>
    <t>&lt;a href="/cantos/resucito/a/aleluyaalabadalsenor.html" align="right" class="fright"&gt;    &lt;span class="mso1"&gt;arrow_right_alt   &lt;/span&gt;&lt;/a&gt;</t>
  </si>
  <si>
    <t>&lt;a href="/cantos/resucito/a/alegriahanacidoelsalvador.html" align="left" class="fleft"&gt;    &lt;span class="mso1"&gt;arrow_left_alt   &lt;/span&gt;&lt;/a&gt;</t>
  </si>
  <si>
    <t>&lt;a href="/cantos/resucito/a/aleluyabendecidalsenor.html" align="right" class="fright"&gt;    &lt;span class="mso1"&gt;arrow_right_alt   &lt;/span&gt;&lt;/a&gt;</t>
  </si>
  <si>
    <t>&lt;a href="/cantos/resucito/a/aleluyaalabadalsenor.html" align="left" class="fleft"&gt;    &lt;span class="mso1"&gt;arrow_left_alt   &lt;/span&gt;&lt;/a&gt;</t>
  </si>
  <si>
    <t>&lt;a href="/cantos/resucito/a/aleluyayallegoelreino.html" align="right" class="fright"&gt;    &lt;span class="mso1"&gt;arrow_right_alt   &lt;/span&gt;&lt;/a&gt;</t>
  </si>
  <si>
    <t>&lt;a href="/cantos/resucito/a/aleluyabendecidalsenor.html" align="left" class="fleft"&gt;    &lt;span class="mso1"&gt;arrow_left_alt   &lt;/span&gt;&lt;/a&gt;</t>
  </si>
  <si>
    <t>&lt;a href="/cantos/resucito/a/alzaospuertas.html" align="right" class="fright"&gt;    &lt;span class="mso1"&gt;arrow_right_alt   &lt;/span&gt;&lt;/a&gt;</t>
  </si>
  <si>
    <t>&lt;a href="/cantos/resucito/a/aleluyayallegoelreino.html" align="left" class="fleft"&gt;    &lt;span class="mso1"&gt;arrow_left_alt   &lt;/span&gt;&lt;/a&gt;</t>
  </si>
  <si>
    <t>&lt;a href="/cantos/resucito/a/amenamenamen.html" align="right" class="fright"&gt;    &lt;span class="mso1"&gt;arrow_right_alt   &lt;/span&gt;&lt;/a&gt;</t>
  </si>
  <si>
    <t>&lt;a href="/cantos/resucito/a/alzaospuertas.html" align="left" class="fleft"&gt;    &lt;span class="mso1"&gt;arrow_left_alt   &lt;/span&gt;&lt;/a&gt;</t>
  </si>
  <si>
    <t>&lt;a href="/cantos/resucito/a/amoalsenor.html" align="right" class="fright"&gt;    &lt;span class="mso1"&gt;arrow_right_alt   &lt;/span&gt;&lt;/a&gt;</t>
  </si>
  <si>
    <t>&lt;a href="/cantos/resucito/a/amenamenamen.html" align="left" class="fleft"&gt;    &lt;span class="mso1"&gt;arrow_left_alt   &lt;/span&gt;&lt;/a&gt;</t>
  </si>
  <si>
    <t>&lt;a href="/cantos/resucito/a/aquedah.html" align="right" class="fright"&gt;    &lt;span class="mso1"&gt;arrow_right_alt   &lt;/span&gt;&lt;/a&gt;</t>
  </si>
  <si>
    <t>&lt;a href="/cantos/resucito/a/amoalsenor.html" align="left" class="fleft"&gt;    &lt;span class="mso1"&gt;arrow_left_alt   &lt;/span&gt;&lt;/a&gt;</t>
  </si>
  <si>
    <t>&lt;a href="/cantos/resucito/a/asihablaelamen.html" align="right" class="fright"&gt;    &lt;span class="mso1"&gt;arrow_right_alt   &lt;/span&gt;&lt;/a&gt;</t>
  </si>
  <si>
    <t>&lt;a href="/cantos/resucito/a/aquedah.html" align="left" class="fleft"&gt;    &lt;span class="mso1"&gt;arrow_left_alt   &lt;/span&gt;&lt;/a&gt;</t>
  </si>
  <si>
    <t>&lt;a href="/cantos/resucito/a/avemariai.html" align="right" class="fright"&gt;    &lt;span class="mso1"&gt;arrow_right_alt   &lt;/span&gt;&lt;/a&gt;</t>
  </si>
  <si>
    <t>&lt;a href="/cantos/resucito/a/asihablaelamen.html" align="left" class="fleft"&gt;    &lt;span class="mso1"&gt;arrow_left_alt   &lt;/span&gt;&lt;/a&gt;</t>
  </si>
  <si>
    <t>&lt;a href="/cantos/resucito/a/avemariaii(1984).html" align="right" class="fright"&gt;    &lt;span class="mso1"&gt;arrow_right_alt   &lt;/span&gt;&lt;/a&gt;</t>
  </si>
  <si>
    <t>&lt;a href="/cantos/resucito/a/avemariai.html" align="left" class="fleft"&gt;    &lt;span class="mso1"&gt;arrow_left_alt   &lt;/span&gt;&lt;/a&gt;</t>
  </si>
  <si>
    <t>&lt;a href="/cantos/resucito/b/babiloniacriminal.html" align="right" class="fright"&gt;    &lt;span class="mso1"&gt;arrow_right_alt   &lt;/span&gt;&lt;/a&gt;</t>
  </si>
  <si>
    <t>&lt;a href="/cantos/resucito/a/avemariaii(1984).html" align="left" class="fleft"&gt;    &lt;span class="mso1"&gt;arrow_left_alt   &lt;/span&gt;&lt;/a&gt;</t>
  </si>
  <si>
    <t>&lt;a href="/cantos/resucito/b/balaam.html" align="right" class="fright"&gt;    &lt;span class="mso1"&gt;arrow_right_alt   &lt;/span&gt;&lt;/a&gt;</t>
  </si>
  <si>
    <t>&lt;a href="/cantos/resucito/b/babiloniacriminal.html" align="left" class="fleft"&gt;    &lt;span class="mso1"&gt;arrow_left_alt   &lt;/span&gt;&lt;/a&gt;</t>
  </si>
  <si>
    <t>&lt;a href="/cantos/resucito/b/bendecirealsenorentodotiempo.html" align="right" class="fright"&gt;    &lt;span class="mso1"&gt;arrow_right_alt   &lt;/span&gt;&lt;/a&gt;</t>
  </si>
  <si>
    <t>&lt;a href="/cantos/resucito/b/balaam.html" align="left" class="fleft"&gt;    &lt;span class="mso1"&gt;arrow_left_alt   &lt;/span&gt;&lt;/a&gt;</t>
  </si>
  <si>
    <t>&lt;a href="/cantos/resucito/b/bendicealmamiaayahveh.html" align="right" class="fright"&gt;    &lt;span class="mso1"&gt;arrow_right_alt   &lt;/span&gt;&lt;/a&gt;</t>
  </si>
  <si>
    <t>&lt;a href="/cantos/resucito/b/bendecirealsenorentodotiempo.html" align="left" class="fleft"&gt;    &lt;span class="mso1"&gt;arrow_left_alt   &lt;/span&gt;&lt;/a&gt;</t>
  </si>
  <si>
    <t>&lt;a href="/cantos/resucito/b/benditaerestumaria.html" align="right" class="fright"&gt;    &lt;span class="mso1"&gt;arrow_right_alt   &lt;/span&gt;&lt;/a&gt;</t>
  </si>
  <si>
    <t>&lt;a href="/cantos/resucito/b/bendicealmamiaayahveh.html" align="left" class="fleft"&gt;    &lt;span class="mso1"&gt;arrow_left_alt   &lt;/span&gt;&lt;/a&gt;</t>
  </si>
  <si>
    <t>&lt;a href="/cantos/resucito/b/benditoeressenor.html" align="right" class="fright"&gt;    &lt;span class="mso1"&gt;arrow_right_alt   &lt;/span&gt;&lt;/a&gt;</t>
  </si>
  <si>
    <t>&lt;a href="/cantos/resucito/b/benditaerestumaria.html" align="left" class="fleft"&gt;    &lt;span class="mso1"&gt;arrow_left_alt   &lt;/span&gt;&lt;/a&gt;</t>
  </si>
  <si>
    <t>&lt;a href="/cantos/resucito/b/benditoseadios.html" align="right" class="fright"&gt;    &lt;span class="mso1"&gt;arrow_right_alt   &lt;/span&gt;&lt;/a&gt;</t>
  </si>
  <si>
    <t>&lt;a href="/cantos/resucito/b/benditoeressenor.html" align="left" class="fleft"&gt;    &lt;span class="mso1"&gt;arrow_left_alt   &lt;/span&gt;&lt;/a&gt;</t>
  </si>
  <si>
    <t>&lt;a href="/cantos/resucito/b/benedictus.html" align="right" class="fright"&gt;    &lt;span class="mso1"&gt;arrow_right_alt   &lt;/span&gt;&lt;/a&gt;</t>
  </si>
  <si>
    <t>&lt;a href="/cantos/resucito/b/benditoseadios.html" align="left" class="fleft"&gt;    &lt;span class="mso1"&gt;arrow_left_alt   &lt;/span&gt;&lt;/a&gt;</t>
  </si>
  <si>
    <t>&lt;a href="/cantos/resucito/c/cantadadios.html" align="right" class="fright"&gt;    &lt;span class="mso1"&gt;arrow_right_alt   &lt;/span&gt;&lt;/a&gt;</t>
  </si>
  <si>
    <t>&lt;a href="/cantos/resucito/b/benedictus.html" align="left" class="fleft"&gt;    &lt;span class="mso1"&gt;arrow_left_alt   &lt;/span&gt;&lt;/a&gt;</t>
  </si>
  <si>
    <t>&lt;a href="/cantos/resucito/c/cantadalsenor.html" align="right" class="fright"&gt;    &lt;span class="mso1"&gt;arrow_right_alt   &lt;/span&gt;&lt;/a&gt;</t>
  </si>
  <si>
    <t>&lt;a href="/cantos/resucito/c/cantadadios.html" align="left" class="fleft"&gt;    &lt;span class="mso1"&gt;arrow_left_alt   &lt;/span&gt;&lt;/a&gt;</t>
  </si>
  <si>
    <t>&lt;a href="/cantos/resucito/c/canticodelostresjovenes.html" align="right" class="fright"&gt;    &lt;span class="mso1"&gt;arrow_right_alt   &lt;/span&gt;&lt;/a&gt;</t>
  </si>
  <si>
    <t>&lt;a href="/cantos/resucito/c/cantadalsenor.html" align="left" class="fleft"&gt;    &lt;span class="mso1"&gt;arrow_left_alt   &lt;/span&gt;&lt;/a&gt;</t>
  </si>
  <si>
    <t>&lt;a href="/cantos/resucito/c/cantodemoises.html" align="right" class="fright"&gt;    &lt;span class="mso1"&gt;arrow_right_alt   &lt;/span&gt;&lt;/a&gt;</t>
  </si>
  <si>
    <t>&lt;a href="/cantos/resucito/c/canticodelostresjovenes.html" align="left" class="fleft"&gt;    &lt;span class="mso1"&gt;arrow_left_alt   &lt;/span&gt;&lt;/a&gt;</t>
  </si>
  <si>
    <t>&lt;a href="/cantos/resucito/c/caritaschristiurgetnos.html" align="right" class="fright"&gt;    &lt;span class="mso1"&gt;arrow_right_alt   &lt;/span&gt;&lt;/a&gt;</t>
  </si>
  <si>
    <t>&lt;a href="/cantos/resucito/c/cantodemoises.html" align="left" class="fleft"&gt;    &lt;span class="mso1"&gt;arrow_left_alt   &lt;/span&gt;&lt;/a&gt;</t>
  </si>
  <si>
    <t>&lt;a href="/cantos/resucito/c/carmen63-(estanrotasmisataduras).html" align="right" class="fright"&gt;    &lt;span class="mso1"&gt;arrow_right_alt   &lt;/span&gt;&lt;/a&gt;</t>
  </si>
  <si>
    <t>&lt;a href="/cantos/resucito/c/caritaschristiurgetnos.html" align="left" class="fleft"&gt;    &lt;span class="mso1"&gt;arrow_left_alt   &lt;/span&gt;&lt;/a&gt;</t>
  </si>
  <si>
    <t>&lt;a href="/cantos/resucito/c/comocondenadosamuerte.html" align="right" class="fright"&gt;    &lt;span class="mso1"&gt;arrow_right_alt   &lt;/span&gt;&lt;/a&gt;</t>
  </si>
  <si>
    <t>&lt;a href="/cantos/resucito/c/carmen63-(estanrotasmisataduras).html" align="left" class="fleft"&gt;    &lt;span class="mso1"&gt;arrow_left_alt   &lt;/span&gt;&lt;/a&gt;</t>
  </si>
  <si>
    <t>&lt;a href="/cantos/resucito/c/comoesmaravilloso.html" align="right" class="fright"&gt;    &lt;span class="mso1"&gt;arrow_right_alt   &lt;/span&gt;&lt;/a&gt;</t>
  </si>
  <si>
    <t>&lt;a href="/cantos/resucito/c/comocondenadosamuerte.html" align="left" class="fleft"&gt;    &lt;span class="mso1"&gt;arrow_left_alt   &lt;/span&gt;&lt;/a&gt;</t>
  </si>
  <si>
    <t>&lt;a href="/cantos/resucito/c/comolacierva.html" align="right" class="fright"&gt;    &lt;span class="mso1"&gt;arrow_right_alt   &lt;/span&gt;&lt;/a&gt;</t>
  </si>
  <si>
    <t>&lt;a href="/cantos/resucito/c/comoesmaravilloso.html" align="left" class="fleft"&gt;    &lt;span class="mso1"&gt;arrow_left_alt   &lt;/span&gt;&lt;/a&gt;</t>
  </si>
  <si>
    <t>&lt;a href="/cantos/resucito/c/comoovejaqueve.html" align="right" class="fright"&gt;    &lt;span class="mso1"&gt;arrow_right_alt   &lt;/span&gt;&lt;/a&gt;</t>
  </si>
  <si>
    <t>&lt;a href="/cantos/resucito/c/comolacierva.html" align="left" class="fleft"&gt;    &lt;span class="mso1"&gt;arrow_left_alt   &lt;/span&gt;&lt;/a&gt;</t>
  </si>
  <si>
    <t>&lt;a href="/cantos/resucito/c/consoladamipueblo.html" align="right" class="fright"&gt;    &lt;span class="mso1"&gt;arrow_right_alt   &lt;/span&gt;&lt;/a&gt;</t>
  </si>
  <si>
    <t>&lt;a href="/cantos/resucito/c/comoovejaqueve.html" align="left" class="fleft"&gt;    &lt;span class="mso1"&gt;arrow_left_alt   &lt;/span&gt;&lt;/a&gt;</t>
  </si>
  <si>
    <t>&lt;a href="/cantos/resucito/c/cristoeslaluz.html" align="right" class="fright"&gt;    &lt;span class="mso1"&gt;arrow_right_alt   &lt;/span&gt;&lt;/a&gt;</t>
  </si>
  <si>
    <t>&lt;a href="/cantos/resucito/c/consoladamipueblo.html" align="left" class="fleft"&gt;    &lt;span class="mso1"&gt;arrow_left_alt   &lt;/span&gt;&lt;/a&gt;</t>
  </si>
  <si>
    <t>&lt;a href="/cantos/resucito/c/cuandoelsenor.html" align="right" class="fright"&gt;    &lt;span class="mso1"&gt;arrow_right_alt   &lt;/span&gt;&lt;/a&gt;</t>
  </si>
  <si>
    <t>&lt;a href="/cantos/resucito/c/cristoeslaluz.html" align="left" class="fleft"&gt;    &lt;span class="mso1"&gt;arrow_left_alt   &lt;/span&gt;&lt;/a&gt;</t>
  </si>
  <si>
    <t>&lt;a href="/cantos/resucito/c/cuandoisraelsaliodeegipto.html" align="right" class="fright"&gt;    &lt;span class="mso1"&gt;arrow_right_alt   &lt;/span&gt;&lt;/a&gt;</t>
  </si>
  <si>
    <t>&lt;a href="/cantos/resucito/c/cuandoelsenor.html" align="left" class="fleft"&gt;    &lt;span class="mso1"&gt;arrow_left_alt   &lt;/span&gt;&lt;/a&gt;</t>
  </si>
  <si>
    <t>&lt;a href="/cantos/resucito/d/dayenu.html" align="right" class="fright"&gt;    &lt;span class="mso1"&gt;arrow_right_alt   &lt;/span&gt;&lt;/a&gt;</t>
  </si>
  <si>
    <t>&lt;a href="/cantos/resucito/c/cuandoisraelsaliodeegipto.html" align="left" class="fleft"&gt;    &lt;span class="mso1"&gt;arrow_left_alt   &lt;/span&gt;&lt;/a&gt;</t>
  </si>
  <si>
    <t>&lt;a href="/cantos/resucito/d/deprofundis.html" align="right" class="fright"&gt;    &lt;span class="mso1"&gt;arrow_right_alt   &lt;/span&gt;&lt;/a&gt;</t>
  </si>
  <si>
    <t>&lt;a href="/cantos/resucito/d/dayenu.html" align="left" class="fleft"&gt;    &lt;span class="mso1"&gt;arrow_left_alt   &lt;/span&gt;&lt;/a&gt;</t>
  </si>
  <si>
    <t>&lt;a href="/cantos/resucito/d/decidlealosdecorazoncansado.html" align="right" class="fright"&gt;    &lt;span class="mso1"&gt;arrow_right_alt   &lt;/span&gt;&lt;/a&gt;</t>
  </si>
  <si>
    <t>&lt;a href="/cantos/resucito/d/deprofundis.html" align="left" class="fleft"&gt;    &lt;span class="mso1"&gt;arrow_left_alt   &lt;/span&gt;&lt;/a&gt;</t>
  </si>
  <si>
    <t>&lt;a href="/cantos/resucito/d/delantedelosangeles.html" align="right" class="fright"&gt;    &lt;span class="mso1"&gt;arrow_right_alt   &lt;/span&gt;&lt;/a&gt;</t>
  </si>
  <si>
    <t>&lt;a href="/cantos/resucito/d/decidlealosdecorazoncansado.html" align="left" class="fleft"&gt;    &lt;span class="mso1"&gt;arrow_left_alt   &lt;/span&gt;&lt;/a&gt;</t>
  </si>
  <si>
    <t>&lt;a href="/cantos/resucito/d/diadereposo.html" align="right" class="fright"&gt;    &lt;span class="mso1"&gt;arrow_right_alt   &lt;/span&gt;&lt;/a&gt;</t>
  </si>
  <si>
    <t>&lt;a href="/cantos/resucito/d/delantedelosangeles.html" align="left" class="fleft"&gt;    &lt;span class="mso1"&gt;arrow_left_alt   &lt;/span&gt;&lt;/a&gt;</t>
  </si>
  <si>
    <t>&lt;a href="/cantos/resucito/d/diceelsenoramisenor.html" align="right" class="fright"&gt;    &lt;span class="mso1"&gt;arrow_right_alt   &lt;/span&gt;&lt;/a&gt;</t>
  </si>
  <si>
    <t>&lt;a href="/cantos/resucito/d/diadereposo.html" align="left" class="fleft"&gt;    &lt;span class="mso1"&gt;arrow_left_alt   &lt;/span&gt;&lt;/a&gt;</t>
  </si>
  <si>
    <t>&lt;a href="/cantos/resucito/d/dichosoelhombre.html" align="right" class="fright"&gt;    &lt;span class="mso1"&gt;arrow_right_alt   &lt;/span&gt;&lt;/a&gt;</t>
  </si>
  <si>
    <t>&lt;a href="/cantos/resucito/d/diceelsenoramisenor.html" align="left" class="fleft"&gt;    &lt;span class="mso1"&gt;arrow_left_alt   &lt;/span&gt;&lt;/a&gt;</t>
  </si>
  <si>
    <t>&lt;a href="/cantos/resucito/e/elcombateescatologico.html" align="right" class="fright"&gt;    &lt;span class="mso1"&gt;arrow_right_alt   &lt;/span&gt;&lt;/a&gt;</t>
  </si>
  <si>
    <t>&lt;a href="/cantos/resucito/d/dichosoelhombre.html" align="left" class="fleft"&gt;    &lt;span class="mso1"&gt;arrow_left_alt   &lt;/span&gt;&lt;/a&gt;</t>
  </si>
  <si>
    <t>&lt;a href="/cantos/resucito/e/elespiritudelsenorestasobremi.html" align="right" class="fright"&gt;    &lt;span class="mso1"&gt;arrow_right_alt   &lt;/span&gt;&lt;/a&gt;</t>
  </si>
  <si>
    <t>&lt;a href="/cantos/resucito/e/elcombateescatologico.html" align="left" class="fleft"&gt;    &lt;span class="mso1"&gt;arrow_left_alt   &lt;/span&gt;&lt;/a&gt;</t>
  </si>
  <si>
    <t>&lt;a href="/cantos/resucito/e/eljacaldelospastores.html" align="right" class="fright"&gt;    &lt;span class="mso1"&gt;arrow_right_alt   &lt;/span&gt;&lt;/a&gt;</t>
  </si>
  <si>
    <t>&lt;a href="/cantos/resucito/e/elespiritudelsenorestasobremi.html" align="left" class="fleft"&gt;    &lt;span class="mso1"&gt;arrow_left_alt   &lt;/span&gt;&lt;/a&gt;</t>
  </si>
  <si>
    <t>&lt;a href="/cantos/resucito/e/ellagarero.html" align="right" class="fright"&gt;    &lt;span class="mso1"&gt;arrow_right_alt   &lt;/span&gt;&lt;/a&gt;</t>
  </si>
  <si>
    <t>&lt;a href="/cantos/resucito/e/eljacaldelospastores.html" align="left" class="fleft"&gt;    &lt;span class="mso1"&gt;arrow_left_alt   &lt;/span&gt;&lt;/a&gt;</t>
  </si>
  <si>
    <t>&lt;a href="/cantos/resucito/e/elmesiasleon.html" align="right" class="fright"&gt;    &lt;span class="mso1"&gt;arrow_right_alt   &lt;/span&gt;&lt;/a&gt;</t>
  </si>
  <si>
    <t>&lt;a href="/cantos/resucito/e/ellagarero.html" align="left" class="fleft"&gt;    &lt;span class="mso1"&gt;arrow_left_alt   &lt;/span&gt;&lt;/a&gt;</t>
  </si>
  <si>
    <t>&lt;a href="/cantos/resucito/e/elneciopiensaquediosnoexiste.html" align="right" class="fright"&gt;    &lt;span class="mso1"&gt;arrow_right_alt   &lt;/span&gt;&lt;/a&gt;</t>
  </si>
  <si>
    <t>&lt;a href="/cantos/resucito/e/elmesiasleon.html" align="left" class="fleft"&gt;    &lt;span class="mso1"&gt;arrow_left_alt   &lt;/span&gt;&lt;/a&gt;</t>
  </si>
  <si>
    <t>&lt;a href="/cantos/resucito/e/elpuebloquecaminabaenlastinieblas.html" align="right" class="fright"&gt;    &lt;span class="mso1"&gt;arrow_right_alt   &lt;/span&gt;&lt;/a&gt;</t>
  </si>
  <si>
    <t>&lt;a href="/cantos/resucito/e/elneciopiensaquediosnoexiste.html" align="left" class="fleft"&gt;    &lt;span class="mso1"&gt;arrow_left_alt   &lt;/span&gt;&lt;/a&gt;</t>
  </si>
  <si>
    <t>&lt;a href="/cantos/resucito/e/elsenoranunciaunanoticia.html" align="right" class="fright"&gt;    &lt;span class="mso1"&gt;arrow_right_alt   &lt;/span&gt;&lt;/a&gt;</t>
  </si>
  <si>
    <t>&lt;a href="/cantos/resucito/e/elpuebloquecaminabaenlastinieblas.html" align="left" class="fleft"&gt;    &lt;span class="mso1"&gt;arrow_left_alt   &lt;/span&gt;&lt;/a&gt;</t>
  </si>
  <si>
    <t>&lt;a href="/cantos/resucito/e/elsenoresmipastor.html" align="right" class="fright"&gt;    &lt;span class="mso1"&gt;arrow_right_alt   &lt;/span&gt;&lt;/a&gt;</t>
  </si>
  <si>
    <t>&lt;a href="/cantos/resucito/e/elsenoranunciaunanoticia.html" align="left" class="fleft"&gt;    &lt;span class="mso1"&gt;arrow_left_alt   &lt;/span&gt;&lt;/a&gt;</t>
  </si>
  <si>
    <t>&lt;a href="/cantos/resucito/e/elsenormehadado.html" align="right" class="fright"&gt;    &lt;span class="mso1"&gt;arrow_right_alt   &lt;/span&gt;&lt;/a&gt;</t>
  </si>
  <si>
    <t>&lt;a href="/cantos/resucito/e/elsenoresmipastor.html" align="left" class="fleft"&gt;    &lt;span class="mso1"&gt;arrow_left_alt   &lt;/span&gt;&lt;/a&gt;</t>
  </si>
  <si>
    <t>&lt;a href="/cantos/resucito/e/elielilamasabactani.html" align="right" class="fright"&gt;    &lt;span class="mso1"&gt;arrow_right_alt   &lt;/span&gt;&lt;/a&gt;</t>
  </si>
  <si>
    <t>&lt;a href="/cantos/resucito/e/elsenormehadado.html" align="left" class="fleft"&gt;    &lt;span class="mso1"&gt;arrow_left_alt   &lt;/span&gt;&lt;/a&gt;</t>
  </si>
  <si>
    <t>&lt;a href="/cantos/resucito/e/enmediodeaquelgentio.html" align="right" class="fright"&gt;    &lt;span class="mso1"&gt;arrow_right_alt   &lt;/span&gt;&lt;/a&gt;</t>
  </si>
  <si>
    <t>&lt;a href="/cantos/resucito/e/elielilamasabactani.html" align="left" class="fleft"&gt;    &lt;span class="mso1"&gt;arrow_left_alt   &lt;/span&gt;&lt;/a&gt;</t>
  </si>
  <si>
    <t>&lt;a href="/cantos/resucito/e/enunanocheoscura.html" align="right" class="fright"&gt;    &lt;span class="mso1"&gt;arrow_right_alt   &lt;/span&gt;&lt;/a&gt;</t>
  </si>
  <si>
    <t>&lt;a href="/cantos/resucito/e/enmediodeaquelgentio.html" align="left" class="fleft"&gt;    &lt;span class="mso1"&gt;arrow_left_alt   &lt;/span&gt;&lt;/a&gt;</t>
  </si>
  <si>
    <t>&lt;a href="/cantos/resucito/e/eresdignodetomarellibro.html" align="right" class="fright"&gt;    &lt;span class="mso1"&gt;arrow_right_alt   &lt;/span&gt;&lt;/a&gt;</t>
  </si>
  <si>
    <t>&lt;a href="/cantos/resucito/e/enunanocheoscura.html" align="left" class="fleft"&gt;    &lt;span class="mso1"&gt;arrow_left_alt   &lt;/span&gt;&lt;/a&gt;</t>
  </si>
  <si>
    <t>&lt;a href="/cantos/resucito/e/ereshermoso.html" align="right" class="fright"&gt;    &lt;span class="mso1"&gt;arrow_right_alt   &lt;/span&gt;&lt;/a&gt;</t>
  </si>
  <si>
    <t>&lt;a href="/cantos/resucito/e/eresdignodetomarellibro.html" align="left" class="fleft"&gt;    &lt;span class="mso1"&gt;arrow_left_alt   &lt;/span&gt;&lt;/a&gt;</t>
  </si>
  <si>
    <t>&lt;a href="/cantos/resucito/e/espaciente.html" align="right" class="fright"&gt;    &lt;span class="mso1"&gt;arrow_right_alt   &lt;/span&gt;&lt;/a&gt;</t>
  </si>
  <si>
    <t>&lt;a href="/cantos/resucito/e/ereshermoso.html" align="left" class="fleft"&gt;    &lt;span class="mso1"&gt;arrow_left_alt   &lt;/span&gt;&lt;/a&gt;</t>
  </si>
  <si>
    <t>&lt;a href="/cantos/resucito/e/escondemeenloocultodetutienda.html" align="right" class="fright"&gt;    &lt;span class="mso1"&gt;arrow_right_alt   &lt;/span&gt;&lt;/a&gt;</t>
  </si>
  <si>
    <t>&lt;a href="/cantos/resucito/e/espaciente.html" align="left" class="fleft"&gt;    &lt;span class="mso1"&gt;arrow_left_alt   &lt;/span&gt;&lt;/a&gt;</t>
  </si>
  <si>
    <t>&lt;a href="/cantos/resucito/e/escuchadislaslejanas.html" align="right" class="fright"&gt;    &lt;span class="mso1"&gt;arrow_right_alt   &lt;/span&gt;&lt;/a&gt;</t>
  </si>
  <si>
    <t>&lt;a href="/cantos/resucito/e/escondemeenloocultodetutienda.html" align="left" class="fleft"&gt;    &lt;span class="mso1"&gt;arrow_left_alt   &lt;/span&gt;&lt;/a&gt;</t>
  </si>
  <si>
    <t>&lt;a href="/cantos/resucito/é/esteeseldiaenqueactuoelsenor.html" align="right" class="fright"&gt;    &lt;span class="mso1"&gt;arrow_right_alt   &lt;/span&gt;&lt;/a&gt;</t>
  </si>
  <si>
    <t>&lt;a href="/cantos/resucito/e/escuchadislaslejanas.html" align="left" class="fleft"&gt;    &lt;span class="mso1"&gt;arrow_left_alt   &lt;/span&gt;&lt;/a&gt;</t>
  </si>
  <si>
    <t>&lt;a href="/cantos/resucito/e/esteeselmandamientomio.html" align="right" class="fright"&gt;    &lt;span class="mso1"&gt;arrow_right_alt   &lt;/span&gt;&lt;/a&gt;</t>
  </si>
  <si>
    <t>&lt;a href="/cantos/resucito/é/esteeseldiaenqueactuoelsenor.html" align="left" class="fleft"&gt;    &lt;span class="mso1"&gt;arrow_left_alt   &lt;/span&gt;&lt;/a&gt;</t>
  </si>
  <si>
    <t>&lt;a href="/cantos/resucito/e/evenushalomalejem.html" align="right" class="fright"&gt;    &lt;span class="mso1"&gt;arrow_right_alt   &lt;/span&gt;&lt;/a&gt;</t>
  </si>
  <si>
    <t>&lt;a href="/cantos/resucito/e/esteeselmandamientomio.html" align="left" class="fleft"&gt;    &lt;span class="mso1"&gt;arrow_left_alt   &lt;/span&gt;&lt;/a&gt;</t>
  </si>
  <si>
    <t>&lt;a href="/cantos/resucito/e/extiendomismanos.html" align="right" class="fright"&gt;    &lt;span class="mso1"&gt;arrow_right_alt   &lt;/span&gt;&lt;/a&gt;</t>
  </si>
  <si>
    <t>&lt;a href="/cantos/resucito/e/evenushalomalejem.html" align="left" class="fleft"&gt;    &lt;span class="mso1"&gt;arrow_left_alt   &lt;/span&gt;&lt;/a&gt;</t>
  </si>
  <si>
    <t>&lt;a href="/cantos/resucito/e/exultadjustosenelsenor.html" align="right" class="fright"&gt;    &lt;span class="mso1"&gt;arrow_right_alt   &lt;/span&gt;&lt;/a&gt;</t>
  </si>
  <si>
    <t>&lt;a href="/cantos/resucito/e/extiendomismanos.html" align="left" class="fleft"&gt;    &lt;span class="mso1"&gt;arrow_left_alt   &lt;/span&gt;&lt;/a&gt;</t>
  </si>
  <si>
    <t>&lt;a href="/cantos/resucito/f/felicidadparaelhombre.html" align="right" class="fright"&gt;    &lt;span class="mso1"&gt;arrow_right_alt   &lt;/span&gt;&lt;/a&gt;</t>
  </si>
  <si>
    <t>&lt;a href="/cantos/resucito/e/exultadjustosenelsenor.html" align="left" class="fleft"&gt;    &lt;span class="mso1"&gt;arrow_left_alt   &lt;/span&gt;&lt;/a&gt;</t>
  </si>
  <si>
    <t>&lt;a href="/cantos/resucito/g/graciasayahveh.html" align="right" class="fright"&gt;    &lt;span class="mso1"&gt;arrow_right_alt   &lt;/span&gt;&lt;/a&gt;</t>
  </si>
  <si>
    <t>&lt;a href="/cantos/resucito/f/felicidadparaelhombre.html" align="left" class="fleft"&gt;    &lt;span class="mso1"&gt;arrow_left_alt   &lt;/span&gt;&lt;/a&gt;</t>
  </si>
  <si>
    <t>&lt;a href="/cantos/resucito/g/gritadjubilosos.html" align="right" class="fright"&gt;    &lt;span class="mso1"&gt;arrow_right_alt   &lt;/span&gt;&lt;/a&gt;</t>
  </si>
  <si>
    <t>&lt;a href="/cantos/resucito/g/graciasayahveh.html" align="left" class="fleft"&gt;    &lt;span class="mso1"&gt;arrow_left_alt   &lt;/span&gt;&lt;/a&gt;</t>
  </si>
  <si>
    <t>&lt;a href="/cantos/resucito/h/haciatimoradasanta.html" align="right" class="fright"&gt;    &lt;span class="mso1"&gt;arrow_right_alt   &lt;/span&gt;&lt;/a&gt;</t>
  </si>
  <si>
    <t>&lt;a href="/cantos/resucito/g/gritadjubilosos.html" align="left" class="fleft"&gt;    &lt;span class="mso1"&gt;arrow_left_alt   &lt;/span&gt;&lt;/a&gt;</t>
  </si>
  <si>
    <t>&lt;a href="/cantos/resucito/h/hastacuando.html" align="right" class="fright"&gt;    &lt;span class="mso1"&gt;arrow_right_alt   &lt;/span&gt;&lt;/a&gt;</t>
  </si>
  <si>
    <t>&lt;a href="/cantos/resucito/h/haciatimoradasanta.html" align="left" class="fleft"&gt;    &lt;span class="mso1"&gt;arrow_left_alt   &lt;/span&gt;&lt;/a&gt;</t>
  </si>
  <si>
    <t>&lt;a href="/cantos/resucito/h/heaquimisiervo.html" align="right" class="fright"&gt;    &lt;span class="mso1"&gt;arrow_right_alt   &lt;/span&gt;&lt;/a&gt;</t>
  </si>
  <si>
    <t>&lt;a href="/cantos/resucito/h/hastacuando.html" align="left" class="fleft"&gt;    &lt;span class="mso1"&gt;arrow_left_alt   &lt;/span&gt;&lt;/a&gt;</t>
  </si>
  <si>
    <t>&lt;a href="/cantos/resucito/h/heaquiquevengopresto.html" align="right" class="fright"&gt;    &lt;span class="mso1"&gt;arrow_right_alt   &lt;/span&gt;&lt;/a&gt;</t>
  </si>
  <si>
    <t>&lt;a href="/cantos/resucito/h/heaquimisiervo.html" align="left" class="fleft"&gt;    &lt;span class="mso1"&gt;arrow_left_alt   &lt;/span&gt;&lt;/a&gt;</t>
  </si>
  <si>
    <t>&lt;a href="/cantos/resucito/h/heesperadoenelsenor.html" align="right" class="fright"&gt;    &lt;span class="mso1"&gt;arrow_right_alt   &lt;/span&gt;&lt;/a&gt;</t>
  </si>
  <si>
    <t>&lt;a href="/cantos/resucito/h/heaquiquevengopresto.html" align="left" class="fleft"&gt;    &lt;span class="mso1"&gt;arrow_left_alt   &lt;/span&gt;&lt;/a&gt;</t>
  </si>
  <si>
    <t>&lt;a href="/cantos/resucito/h/hijasdejerusalen.html" align="right" class="fright"&gt;    &lt;span class="mso1"&gt;arrow_right_alt   &lt;/span&gt;&lt;/a&gt;</t>
  </si>
  <si>
    <t>&lt;a href="/cantos/resucito/h/heesperadoenelsenor.html" align="left" class="fleft"&gt;    &lt;span class="mso1"&gt;arrow_left_alt   &lt;/span&gt;&lt;/a&gt;</t>
  </si>
  <si>
    <t>&lt;a href="/cantos/resucito/h/himnoacristoluz.html" align="right" class="fright"&gt;    &lt;span class="mso1"&gt;arrow_right_alt   &lt;/span&gt;&lt;/a&gt;</t>
  </si>
  <si>
    <t>&lt;a href="/cantos/resucito/h/hijasdejerusalen.html" align="left" class="fleft"&gt;    &lt;span class="mso1"&gt;arrow_left_alt   &lt;/span&gt;&lt;/a&gt;</t>
  </si>
  <si>
    <t>&lt;a href="/cantos/resucito/h/himnoalacaridad.html" align="right" class="fright"&gt;    &lt;span class="mso1"&gt;arrow_right_alt   &lt;/span&gt;&lt;/a&gt;</t>
  </si>
  <si>
    <t>&lt;a href="/cantos/resucito/h/himnoacristoluz.html" align="left" class="fleft"&gt;    &lt;span class="mso1"&gt;arrow_left_alt   &lt;/span&gt;&lt;/a&gt;</t>
  </si>
  <si>
    <t>&lt;a href="/cantos/resucito/h/himnoalakenosis.html" align="right" class="fright"&gt;    &lt;span class="mso1"&gt;arrow_right_alt   &lt;/span&gt;&lt;/a&gt;</t>
  </si>
  <si>
    <t>&lt;a href="/cantos/resucito/h/himnoalacaridad.html" align="left" class="fleft"&gt;    &lt;span class="mso1"&gt;arrow_left_alt   &lt;/span&gt;&lt;/a&gt;</t>
  </si>
  <si>
    <t>&lt;a href="/cantos/resucito/h/himnodeadviento.html" align="right" class="fright"&gt;    &lt;span class="mso1"&gt;arrow_right_alt   &lt;/span&gt;&lt;/a&gt;</t>
  </si>
  <si>
    <t>&lt;a href="/cantos/resucito/h/himnoalakenosis.html" align="left" class="fleft"&gt;    &lt;span class="mso1"&gt;arrow_left_alt   &lt;/span&gt;&lt;/a&gt;</t>
  </si>
  <si>
    <t>&lt;a href="/cantos/resucito/h/himnodelaascension.html" align="right" class="fright"&gt;    &lt;span class="mso1"&gt;arrow_right_alt   &lt;/span&gt;&lt;/a&gt;</t>
  </si>
  <si>
    <t>&lt;a href="/cantos/resucito/h/himnodeadviento.html" align="left" class="fleft"&gt;    &lt;span class="mso1"&gt;arrow_left_alt   &lt;/span&gt;&lt;/a&gt;</t>
  </si>
  <si>
    <t>&lt;a href="/cantos/resucito/h/himnodepascua.html" align="right" class="fright"&gt;    &lt;span class="mso1"&gt;arrow_right_alt   &lt;/span&gt;&lt;/a&gt;</t>
  </si>
  <si>
    <t>&lt;a href="/cantos/resucito/h/himnodelaascension.html" align="left" class="fleft"&gt;    &lt;span class="mso1"&gt;arrow_left_alt   &lt;/span&gt;&lt;/a&gt;</t>
  </si>
  <si>
    <t>&lt;a href="/cantos/resucito/h/huyeamadomio.html" align="right" class="fright"&gt;    &lt;span class="mso1"&gt;arrow_right_alt   &lt;/span&gt;&lt;/a&gt;</t>
  </si>
  <si>
    <t>&lt;a href="/cantos/resucito/h/himnodepascua.html" align="left" class="fleft"&gt;    &lt;span class="mso1"&gt;arrow_left_alt   &lt;/span&gt;&lt;/a&gt;</t>
  </si>
  <si>
    <t>&lt;a href="/cantos/resucito/i/idyanunciadamishermanos.html" align="right" class="fright"&gt;    &lt;span class="mso1"&gt;arrow_right_alt   &lt;/span&gt;&lt;/a&gt;</t>
  </si>
  <si>
    <t>&lt;a href="/cantos/resucito/h/huyeamadomio.html" align="left" class="fleft"&gt;    &lt;span class="mso1"&gt;arrow_left_alt   &lt;/span&gt;&lt;/a&gt;</t>
  </si>
  <si>
    <t>&lt;a href="/cantos/resucito/i/improperios.html" align="right" class="fright"&gt;    &lt;span class="mso1"&gt;arrow_right_alt   &lt;/span&gt;&lt;/a&gt;</t>
  </si>
  <si>
    <t>&lt;a href="/cantos/resucito/i/idyanunciadamishermanos.html" align="left" class="fleft"&gt;    &lt;span class="mso1"&gt;arrow_left_alt   &lt;/span&gt;&lt;/a&gt;</t>
  </si>
  <si>
    <t>&lt;a href="/cantos/resucito/j/jerusalenreconstruida.html" align="right" class="fright"&gt;    &lt;span class="mso1"&gt;arrow_right_alt   &lt;/span&gt;&lt;/a&gt;</t>
  </si>
  <si>
    <t>&lt;a href="/cantos/resucito/i/improperios.html" align="left" class="fleft"&gt;    &lt;span class="mso1"&gt;arrow_left_alt   &lt;/span&gt;&lt;/a&gt;</t>
  </si>
  <si>
    <t>&lt;a href="/cantos/resucito/j/jesusrecorriatodaslasciudades.html" align="right" class="fright"&gt;    &lt;span class="mso1"&gt;arrow_right_alt   &lt;/span&gt;&lt;/a&gt;</t>
  </si>
  <si>
    <t>&lt;a href="/cantos/resucito/j/jerusalenreconstruida.html" align="left" class="fleft"&gt;    &lt;span class="mso1"&gt;arrow_left_alt   &lt;/span&gt;&lt;/a&gt;</t>
  </si>
  <si>
    <t>&lt;a href="/cantos/resucito/l/lacorderadedios.html" align="right" class="fright"&gt;    &lt;span class="mso1"&gt;arrow_right_alt   &lt;/span&gt;&lt;/a&gt;</t>
  </si>
  <si>
    <t>&lt;a href="/cantos/resucito/j/jesusrecorriatodaslasciudades.html" align="left" class="fleft"&gt;    &lt;span class="mso1"&gt;arrow_left_alt   &lt;/span&gt;&lt;/a&gt;</t>
  </si>
  <si>
    <t>&lt;a href="/cantos/resucito/l/laespada.html" align="right" class="fright"&gt;    &lt;span class="mso1"&gt;arrow_right_alt   &lt;/span&gt;&lt;/a&gt;</t>
  </si>
  <si>
    <t>&lt;a href="/cantos/resucito/l/lacorderadedios.html" align="left" class="fleft"&gt;    &lt;span class="mso1"&gt;arrow_left_alt   &lt;/span&gt;&lt;/a&gt;</t>
  </si>
  <si>
    <t>&lt;a href="/cantos/resucito/l/lamarchaesdura.html" align="right" class="fright"&gt;    &lt;span class="mso1"&gt;arrow_right_alt   &lt;/span&gt;&lt;/a&gt;</t>
  </si>
  <si>
    <t>&lt;a href="/cantos/resucito/l/laespada.html" align="left" class="fleft"&gt;    &lt;span class="mso1"&gt;arrow_left_alt   &lt;/span&gt;&lt;/a&gt;</t>
  </si>
  <si>
    <t>&lt;a href="/cantos/resucito/l/lasalve.html" align="right" class="fright"&gt;    &lt;span class="mso1"&gt;arrow_right_alt   &lt;/span&gt;&lt;/a&gt;</t>
  </si>
  <si>
    <t>&lt;a href="/cantos/resucito/l/lamarchaesdura.html" align="left" class="fleft"&gt;    &lt;span class="mso1"&gt;arrow_left_alt   &lt;/span&gt;&lt;/a&gt;</t>
  </si>
  <si>
    <t>&lt;a href="/cantos/resucito/l/lasiegadelasnaciones.html" align="right" class="fright"&gt;    &lt;span class="mso1"&gt;arrow_right_alt   &lt;/span&gt;&lt;/a&gt;</t>
  </si>
  <si>
    <t>&lt;a href="/cantos/resucito/l/lasalve.html" align="left" class="fleft"&gt;    &lt;span class="mso1"&gt;arrow_left_alt   &lt;/span&gt;&lt;/a&gt;</t>
  </si>
  <si>
    <t>&lt;a href="/cantos/resucito/l/lavozdemiamado.html" align="right" class="fright"&gt;    &lt;span class="mso1"&gt;arrow_right_alt   &lt;/span&gt;&lt;/a&gt;</t>
  </si>
  <si>
    <t>&lt;a href="/cantos/resucito/l/lasiegadelasnaciones.html" align="left" class="fleft"&gt;    &lt;span class="mso1"&gt;arrow_left_alt   &lt;/span&gt;&lt;/a&gt;</t>
  </si>
  <si>
    <t>&lt;a href="/cantos/resucito/l/lasarmasdelaluz.html" align="right" class="fright"&gt;    &lt;span class="mso1"&gt;arrow_right_alt   &lt;/span&gt;&lt;/a&gt;</t>
  </si>
  <si>
    <t>&lt;a href="/cantos/resucito/l/lavozdemiamado.html" align="left" class="fleft"&gt;    &lt;span class="mso1"&gt;arrow_left_alt   &lt;/span&gt;&lt;/a&gt;</t>
  </si>
  <si>
    <t>&lt;a href="/cantos/resucito/l/laudasion.html" align="right" class="fright"&gt;    &lt;span class="mso1"&gt;arrow_right_alt   &lt;/span&gt;&lt;/a&gt;</t>
  </si>
  <si>
    <t>&lt;a href="/cantos/resucito/l/lasarmasdelaluz.html" align="left" class="fleft"&gt;    &lt;span class="mso1"&gt;arrow_left_alt   &lt;/span&gt;&lt;/a&gt;</t>
  </si>
  <si>
    <t>&lt;a href="/cantos/resucito/l/levantomisojosalosmontes.html" align="right" class="fright"&gt;    &lt;span class="mso1"&gt;arrow_right_alt   &lt;/span&gt;&lt;/a&gt;</t>
  </si>
  <si>
    <t>&lt;a href="/cantos/resucito/l/laudasion.html" align="left" class="fleft"&gt;    &lt;span class="mso1"&gt;arrow_left_alt   &lt;/span&gt;&lt;/a&gt;</t>
  </si>
  <si>
    <t>&lt;a href="/cantos/resucito/l/lleguehastatupresenciamiclamor.html" align="right" class="fright"&gt;    &lt;span class="mso1"&gt;arrow_right_alt   &lt;/span&gt;&lt;/a&gt;</t>
  </si>
  <si>
    <t>&lt;a href="/cantos/resucito/l/levantomisojosalosmontes.html" align="left" class="fleft"&gt;    &lt;span class="mso1"&gt;arrow_left_alt   &lt;/span&gt;&lt;/a&gt;</t>
  </si>
  <si>
    <t>&lt;a href="/cantos/resucito/l/llevamealcielo.html" align="right" class="fright"&gt;    &lt;span class="mso1"&gt;arrow_right_alt   &lt;/span&gt;&lt;/a&gt;</t>
  </si>
  <si>
    <t>&lt;a href="/cantos/resucito/l/lleguehastatupresenciamiclamor.html" align="left" class="fleft"&gt;    &lt;span class="mso1"&gt;arrow_left_alt   &lt;/span&gt;&lt;/a&gt;</t>
  </si>
  <si>
    <t>&lt;a href="/cantos/resucito/m/magnificat.html" align="right" class="fright"&gt;    &lt;span class="mso1"&gt;arrow_right_alt   &lt;/span&gt;&lt;/a&gt;</t>
  </si>
  <si>
    <t>&lt;a href="/cantos/resucito/l/llevamealcielo.html" align="left" class="fleft"&gt;    &lt;span class="mso1"&gt;arrow_left_alt   &lt;/span&gt;&lt;/a&gt;</t>
  </si>
  <si>
    <t>&lt;a href="/cantos/resucito/m/mariacasadebendicion.html" align="right" class="fright"&gt;    &lt;span class="mso1"&gt;arrow_right_alt   &lt;/span&gt;&lt;/a&gt;</t>
  </si>
  <si>
    <t>&lt;a href="/cantos/resucito/m/magnificat.html" align="left" class="fleft"&gt;    &lt;span class="mso1"&gt;arrow_left_alt   &lt;/span&gt;&lt;/a&gt;</t>
  </si>
  <si>
    <t>&lt;a href="/cantos/resucito/m/mariadejasnagöra.html" align="right" class="fright"&gt;    &lt;span class="mso1"&gt;arrow_right_alt   &lt;/span&gt;&lt;/a&gt;</t>
  </si>
  <si>
    <t>&lt;a href="/cantos/resucito/m/mariacasadebendicion.html" align="left" class="fleft"&gt;    &lt;span class="mso1"&gt;arrow_left_alt   &lt;/span&gt;&lt;/a&gt;</t>
  </si>
  <si>
    <t>&lt;a href="/cantos/resucito/m/mariamadredelaiglesia.html" align="right" class="fright"&gt;    &lt;span class="mso1"&gt;arrow_right_alt   &lt;/span&gt;&lt;/a&gt;</t>
  </si>
  <si>
    <t>&lt;a href="/cantos/resucito/m/mariadejasnagöra.html" align="left" class="fleft"&gt;    &lt;span class="mso1"&gt;arrow_left_alt   &lt;/span&gt;&lt;/a&gt;</t>
  </si>
  <si>
    <t>&lt;a href="/cantos/resucito/m/mariamadredelcaminoardiente.html" align="right" class="fright"&gt;    &lt;span class="mso1"&gt;arrow_right_alt   &lt;/span&gt;&lt;/a&gt;</t>
  </si>
  <si>
    <t>&lt;a href="/cantos/resucito/m/mariamadredelaiglesia.html" align="left" class="fleft"&gt;    &lt;span class="mso1"&gt;arrow_left_alt   &lt;/span&gt;&lt;/a&gt;</t>
  </si>
  <si>
    <t>&lt;a href="/cantos/resucito/m/mariapequenamaria.html" align="right" class="fright"&gt;    &lt;span class="mso1"&gt;arrow_right_alt   &lt;/span&gt;&lt;/a&gt;</t>
  </si>
  <si>
    <t>&lt;a href="/cantos/resucito/m/mariamadredelcaminoardiente.html" align="left" class="fleft"&gt;    &lt;span class="mso1"&gt;arrow_left_alt   &lt;/span&gt;&lt;/a&gt;</t>
  </si>
  <si>
    <t>&lt;a href="/cantos/resucito/m/meensenaraselcaminodelavida.html" align="right" class="fright"&gt;    &lt;span class="mso1"&gt;arrow_right_alt   &lt;/span&gt;&lt;/a&gt;</t>
  </si>
  <si>
    <t>&lt;a href="/cantos/resucito/m/mariapequenamaria.html" align="left" class="fleft"&gt;    &lt;span class="mso1"&gt;arrow_left_alt   &lt;/span&gt;&lt;/a&gt;</t>
  </si>
  <si>
    <t>&lt;a href="/cantos/resucito/m/mehasseducidosenor.html" align="right" class="fright"&gt;    &lt;span class="mso1"&gt;arrow_right_alt   &lt;/span&gt;&lt;/a&gt;</t>
  </si>
  <si>
    <t>&lt;a href="/cantos/resucito/m/meensenaraselcaminodelavida.html" align="left" class="fleft"&gt;    &lt;span class="mso1"&gt;arrow_left_alt   &lt;/span&gt;&lt;/a&gt;</t>
  </si>
  <si>
    <t>&lt;a href="/cantos/resucito/m/miradqueestupendo.html" align="right" class="fright"&gt;    &lt;span class="mso1"&gt;arrow_right_alt   &lt;/span&gt;&lt;/a&gt;</t>
  </si>
  <si>
    <t>&lt;a href="/cantos/resucito/m/mehasseducidosenor.html" align="left" class="fleft"&gt;    &lt;span class="mso1"&gt;arrow_left_alt   &lt;/span&gt;&lt;/a&gt;</t>
  </si>
  <si>
    <t>&lt;a href="/cantos/resucito/m/misericordiadiosmio.html" align="right" class="fright"&gt;    &lt;span class="mso1"&gt;arrow_right_alt   &lt;/span&gt;&lt;/a&gt;</t>
  </si>
  <si>
    <t>&lt;a href="/cantos/resucito/m/miradqueestupendo.html" align="left" class="fleft"&gt;    &lt;span class="mso1"&gt;arrow_left_alt   &lt;/span&gt;&lt;/a&gt;</t>
  </si>
  <si>
    <t>&lt;a href="/cantos/resucito/m/misericordiamiamisericordia.html" align="right" class="fright"&gt;    &lt;span class="mso1"&gt;arrow_right_alt   &lt;/span&gt;&lt;/a&gt;</t>
  </si>
  <si>
    <t>&lt;a href="/cantos/resucito/m/misericordiadiosmio.html" align="left" class="fleft"&gt;    &lt;span class="mso1"&gt;arrow_left_alt   &lt;/span&gt;&lt;/a&gt;</t>
  </si>
  <si>
    <t>&lt;a href="/cantos/resucito/m/muchomehanperseguido.html" align="right" class="fright"&gt;    &lt;span class="mso1"&gt;arrow_right_alt   &lt;/span&gt;&lt;/a&gt;</t>
  </si>
  <si>
    <t>&lt;a href="/cantos/resucito/m/misericordiamiamisericordia.html" align="left" class="fleft"&gt;    &lt;span class="mso1"&gt;arrow_left_alt   &lt;/span&gt;&lt;/a&gt;</t>
  </si>
  <si>
    <t>&lt;a href="/cantos/resucito/n/noestaaquiresucito.html" align="right" class="fright"&gt;    &lt;span class="mso1"&gt;arrow_right_alt   &lt;/span&gt;&lt;/a&gt;</t>
  </si>
  <si>
    <t>&lt;a href="/cantos/resucito/m/muchomehanperseguido.html" align="left" class="fleft"&gt;    &lt;span class="mso1"&gt;arrow_left_alt   &lt;/span&gt;&lt;/a&gt;</t>
  </si>
  <si>
    <t>&lt;a href="/cantos/resucito/n/nohayenelparecer.html" align="right" class="fright"&gt;    &lt;span class="mso1"&gt;arrow_right_alt   &lt;/span&gt;&lt;/a&gt;</t>
  </si>
  <si>
    <t>&lt;a href="/cantos/resucito/n/noestaaquiresucito.html" align="left" class="fleft"&gt;    &lt;span class="mso1"&gt;arrow_left_alt   &lt;/span&gt;&lt;/a&gt;</t>
  </si>
  <si>
    <t>&lt;a href="/cantos/resucito/n/nolimetangere.html" align="right" class="fright"&gt;    &lt;span class="mso1"&gt;arrow_right_alt   &lt;/span&gt;&lt;/a&gt;</t>
  </si>
  <si>
    <t>&lt;a href="/cantos/resucito/n/nohayenelparecer.html" align="left" class="fleft"&gt;    &lt;span class="mso1"&gt;arrow_left_alt   &lt;/span&gt;&lt;/a&gt;</t>
  </si>
  <si>
    <t>&lt;a href="/cantos/resucito/o/ohcieloslloveddeloalto.html" align="right" class="fright"&gt;    &lt;span class="mso1"&gt;arrow_right_alt   &lt;/span&gt;&lt;/a&gt;</t>
  </si>
  <si>
    <t>&lt;a href="/cantos/resucito/n/nolimetangere.html" align="left" class="fleft"&gt;    &lt;span class="mso1"&gt;arrow_left_alt   &lt;/span&gt;&lt;/a&gt;</t>
  </si>
  <si>
    <t>&lt;a href="/cantos/resucito/o/ohdiosportunombresalvame.html" align="right" class="fright"&gt;    &lt;span class="mso1"&gt;arrow_right_alt   &lt;/span&gt;&lt;/a&gt;</t>
  </si>
  <si>
    <t>&lt;a href="/cantos/resucito/o/ohcieloslloveddeloalto.html" align="left" class="fleft"&gt;    &lt;span class="mso1"&gt;arrow_left_alt   &lt;/span&gt;&lt;/a&gt;</t>
  </si>
  <si>
    <t>&lt;a href="/cantos/resucito/o/ohdiostueresmidios.html" align="right" class="fright"&gt;    &lt;span class="mso1"&gt;arrow_right_alt   &lt;/span&gt;&lt;/a&gt;</t>
  </si>
  <si>
    <t>&lt;a href="/cantos/resucito/o/ohdiosportunombresalvame.html" align="left" class="fleft"&gt;    &lt;span class="mso1"&gt;arrow_left_alt   &lt;/span&gt;&lt;/a&gt;</t>
  </si>
  <si>
    <t>&lt;a href="/cantos/resucito/o/ohjesusamormio.html" align="right" class="fright"&gt;    &lt;span class="mso1"&gt;arrow_right_alt   &lt;/span&gt;&lt;/a&gt;</t>
  </si>
  <si>
    <t>&lt;a href="/cantos/resucito/o/ohdiostueresmidios.html" align="left" class="fleft"&gt;    &lt;span class="mso1"&gt;arrow_left_alt   &lt;/span&gt;&lt;/a&gt;</t>
  </si>
  <si>
    <t>&lt;a href="/cantos/resucito/o/ohmuerte¿dondeestatuvictoria?.html" align="right" class="fright"&gt;    &lt;span class="mso1"&gt;arrow_right_alt   &lt;/span&gt;&lt;/a&gt;</t>
  </si>
  <si>
    <t>&lt;a href="/cantos/resucito/o/ohjesusamormio.html" align="left" class="fleft"&gt;    &lt;span class="mso1"&gt;arrow_left_alt   &lt;/span&gt;&lt;/a&gt;</t>
  </si>
  <si>
    <t>&lt;a href="/cantos/resucito/o/ohsenornuestrodios.html" align="right" class="fright"&gt;    &lt;span class="mso1"&gt;arrow_right_alt   &lt;/span&gt;&lt;/a&gt;</t>
  </si>
  <si>
    <t>&lt;a href="/cantos/resucito/o/ohmuerte¿dondeestatuvictoria?.html" align="left" class="fleft"&gt;    &lt;span class="mso1"&gt;arrow_left_alt   &lt;/span&gt;&lt;/a&gt;</t>
  </si>
  <si>
    <t>&lt;a href="/cantos/resucito/o/ostomaredeentrelasnaciones.html" align="right" class="fright"&gt;    &lt;span class="mso1"&gt;arrow_right_alt   &lt;/span&gt;&lt;/a&gt;</t>
  </si>
  <si>
    <t>&lt;a href="/cantos/resucito/o/ohsenornuestrodios.html" align="left" class="fleft"&gt;    &lt;span class="mso1"&gt;arrow_left_alt   &lt;/span&gt;&lt;/a&gt;</t>
  </si>
  <si>
    <t>&lt;a href="/cantos/resucito/p/palomaincorrupta.html" align="right" class="fright"&gt;    &lt;span class="mso1"&gt;arrow_right_alt   &lt;/span&gt;&lt;/a&gt;</t>
  </si>
  <si>
    <t>&lt;a href="/cantos/resucito/o/ostomaredeentrelasnaciones.html" align="left" class="fleft"&gt;    &lt;span class="mso1"&gt;arrow_left_alt   &lt;/span&gt;&lt;/a&gt;</t>
  </si>
  <si>
    <t>&lt;a href="/cantos/resucito/p/pentecostes.html" align="right" class="fright"&gt;    &lt;span class="mso1"&gt;arrow_right_alt   &lt;/span&gt;&lt;/a&gt;</t>
  </si>
  <si>
    <t>&lt;a href="/cantos/resucito/p/palomaincorrupta.html" align="left" class="fleft"&gt;    &lt;span class="mso1"&gt;arrow_left_alt   &lt;/span&gt;&lt;/a&gt;</t>
  </si>
  <si>
    <t>&lt;a href="/cantos/resucito/p/porelamordemisamigos.html" align="right" class="fright"&gt;    &lt;span class="mso1"&gt;arrow_right_alt   &lt;/span&gt;&lt;/a&gt;</t>
  </si>
  <si>
    <t>&lt;a href="/cantos/resucito/p/pentecostes.html" align="left" class="fleft"&gt;    &lt;span class="mso1"&gt;arrow_left_alt   &lt;/span&gt;&lt;/a&gt;</t>
  </si>
  <si>
    <t>&lt;a href="/cantos/resucito/p/porqueestanocheesdiferente.html" align="right" class="fright"&gt;    &lt;span class="mso1"&gt;arrow_right_alt   &lt;/span&gt;&lt;/a&gt;</t>
  </si>
  <si>
    <t>&lt;a href="/cantos/resucito/p/porelamordemisamigos.html" align="left" class="fleft"&gt;    &lt;span class="mso1"&gt;arrow_left_alt   &lt;/span&gt;&lt;/a&gt;</t>
  </si>
  <si>
    <t>&lt;a href="/cantos/resucito/p/porquelasgentesconjuran.html" align="right" class="fright"&gt;    &lt;span class="mso1"&gt;arrow_right_alt   &lt;/span&gt;&lt;/a&gt;</t>
  </si>
  <si>
    <t>&lt;a href="/cantos/resucito/p/porqueestanocheesdiferente.html" align="left" class="fleft"&gt;    &lt;span class="mso1"&gt;arrow_left_alt   &lt;/span&gt;&lt;/a&gt;</t>
  </si>
  <si>
    <t>&lt;a href="/cantos/resucito/p/porquemiyugoessuave.html" align="right" class="fright"&gt;    &lt;span class="mso1"&gt;arrow_right_alt   &lt;/span&gt;&lt;/a&gt;</t>
  </si>
  <si>
    <t>&lt;a href="/cantos/resucito/p/porquelasgentesconjuran.html" align="left" class="fleft"&gt;    &lt;span class="mso1"&gt;arrow_left_alt   &lt;/span&gt;&lt;/a&gt;</t>
  </si>
  <si>
    <t>&lt;a href="/cantos/resucito/q/queamablessontusmoradas.html" align="right" class="fright"&gt;    &lt;span class="mso1"&gt;arrow_right_alt   &lt;/span&gt;&lt;/a&gt;</t>
  </si>
  <si>
    <t>&lt;a href="/cantos/resucito/p/porquemiyugoessuave.html" align="left" class="fleft"&gt;    &lt;span class="mso1"&gt;arrow_left_alt   &lt;/span&gt;&lt;/a&gt;</t>
  </si>
  <si>
    <t>&lt;a href="/cantos/resucito/q/queestupendoquealegria.html" align="right" class="fright"&gt;    &lt;span class="mso1"&gt;arrow_right_alt   &lt;/span&gt;&lt;/a&gt;</t>
  </si>
  <si>
    <t>&lt;a href="/cantos/resucito/q/queamablessontusmoradas.html" align="left" class="fleft"&gt;    &lt;span class="mso1"&gt;arrow_left_alt   &lt;/span&gt;&lt;/a&gt;</t>
  </si>
  <si>
    <t>&lt;a href="/cantos/resucito/q/quienesestaquesubedeldesierto.html" align="right" class="fright"&gt;    &lt;span class="mso1"&gt;arrow_right_alt   &lt;/span&gt;&lt;/a&gt;</t>
  </si>
  <si>
    <t>&lt;a href="/cantos/resucito/q/queestupendoquealegria.html" align="left" class="fleft"&gt;    &lt;span class="mso1"&gt;arrow_left_alt   &lt;/span&gt;&lt;/a&gt;</t>
  </si>
  <si>
    <t>&lt;a href="/cantos/resucito/q/quiennosseparara.html" align="right" class="fright"&gt;    &lt;span class="mso1"&gt;arrow_right_alt   &lt;/span&gt;&lt;/a&gt;</t>
  </si>
  <si>
    <t>&lt;a href="/cantos/resucito/q/quienesestaquesubedeldesierto.html" align="left" class="fleft"&gt;    &lt;span class="mso1"&gt;arrow_left_alt   &lt;/span&gt;&lt;/a&gt;</t>
  </si>
  <si>
    <t>&lt;a href="/cantos/resucito/q/quieroandarmadreajerusalen.html" align="right" class="fright"&gt;    &lt;span class="mso1"&gt;arrow_right_alt   &lt;/span&gt;&lt;/a&gt;</t>
  </si>
  <si>
    <t>&lt;a href="/cantos/resucito/q/quiennosseparara.html" align="left" class="fleft"&gt;    &lt;span class="mso1"&gt;arrow_left_alt   &lt;/span&gt;&lt;/a&gt;</t>
  </si>
  <si>
    <t>&lt;a href="/cantos/resucito/q/quierocantar.html" align="right" class="fright"&gt;    &lt;span class="mso1"&gt;arrow_right_alt   &lt;/span&gt;&lt;/a&gt;</t>
  </si>
  <si>
    <t>&lt;a href="/cantos/resucito/q/quieroandarmadreajerusalen.html" align="left" class="fleft"&gt;    &lt;span class="mso1"&gt;arrow_left_alt   &lt;/span&gt;&lt;/a&gt;</t>
  </si>
  <si>
    <t>&lt;a href="/cantos/resucito/r/resucito.html" align="right" class="fright"&gt;    &lt;span class="mso1"&gt;arrow_right_alt   &lt;/span&gt;&lt;/a&gt;</t>
  </si>
  <si>
    <t>&lt;a href="/cantos/resucito/q/quierocantar.html" align="left" class="fleft"&gt;    &lt;span class="mso1"&gt;arrow_left_alt   &lt;/span&gt;&lt;/a&gt;</t>
  </si>
  <si>
    <t>&lt;a href="/cantos/resucito/r/resurrexit.html" align="right" class="fright"&gt;    &lt;span class="mso1"&gt;arrow_right_alt   &lt;/span&gt;&lt;/a&gt;</t>
  </si>
  <si>
    <t>&lt;a href="/cantos/resucito/r/resucito.html" align="left" class="fleft"&gt;    &lt;span class="mso1"&gt;arrow_left_alt   &lt;/span&gt;&lt;/a&gt;</t>
  </si>
  <si>
    <t>&lt;a href="/cantos/resucito/s/salvereinadeloscielos.html" align="right" class="fright"&gt;    &lt;span class="mso1"&gt;arrow_right_alt   &lt;/span&gt;&lt;/a&gt;</t>
  </si>
  <si>
    <t>&lt;a href="/cantos/resucito/r/resurrexit.html" align="left" class="fleft"&gt;    &lt;span class="mso1"&gt;arrow_left_alt   &lt;/span&gt;&lt;/a&gt;</t>
  </si>
  <si>
    <t>&lt;a href="/cantos/resucito/s/seencontrarondosangeles.html" align="right" class="fright"&gt;    &lt;span class="mso1"&gt;arrow_right_alt   &lt;/span&gt;&lt;/a&gt;</t>
  </si>
  <si>
    <t>&lt;a href="/cantos/resucito/s/salvereinadeloscielos.html" align="left" class="fleft"&gt;    &lt;span class="mso1"&gt;arrow_left_alt   &lt;/span&gt;&lt;/a&gt;</t>
  </si>
  <si>
    <t>&lt;a href="/cantos/resucito/s/senorayudameanodudardeti.html" align="right" class="fright"&gt;    &lt;span class="mso1"&gt;arrow_right_alt   &lt;/span&gt;&lt;/a&gt;</t>
  </si>
  <si>
    <t>&lt;a href="/cantos/resucito/s/seencontrarondosangeles.html" align="left" class="fleft"&gt;    &lt;span class="mso1"&gt;arrow_left_alt   &lt;/span&gt;&lt;/a&gt;</t>
  </si>
  <si>
    <t>&lt;a href="/cantos/resucito/s/senornomecorrijasentucolera.html" align="right" class="fright"&gt;    &lt;span class="mso1"&gt;arrow_right_alt   &lt;/span&gt;&lt;/a&gt;</t>
  </si>
  <si>
    <t>&lt;a href="/cantos/resucito/s/senorayudameanodudardeti.html" align="left" class="fleft"&gt;    &lt;span class="mso1"&gt;arrow_left_alt   &lt;/span&gt;&lt;/a&gt;</t>
  </si>
  <si>
    <t>&lt;a href="/cantos/resucito/s/sermondelamontana.html" align="right" class="fright"&gt;    &lt;span class="mso1"&gt;arrow_right_alt   &lt;/span&gt;&lt;/a&gt;</t>
  </si>
  <si>
    <t>&lt;a href="/cantos/resucito/s/senornomecorrijasentucolera.html" align="left" class="fleft"&gt;    &lt;span class="mso1"&gt;arrow_left_alt   &lt;/span&gt;&lt;/a&gt;</t>
  </si>
  <si>
    <t>&lt;a href="/cantos/resucito/s/shlomlejmariam.html" align="right" class="fright"&gt;    &lt;span class="mso1"&gt;arrow_right_alt   &lt;/span&gt;&lt;/a&gt;</t>
  </si>
  <si>
    <t>&lt;a href="/cantos/resucito/s/sermondelamontana.html" align="left" class="fleft"&gt;    &lt;span class="mso1"&gt;arrow_left_alt   &lt;/span&gt;&lt;/a&gt;</t>
  </si>
  <si>
    <t>&lt;a href="/cantos/resucito/s/sielsenornoconstruyelacasa.html" align="right" class="fright"&gt;    &lt;span class="mso1"&gt;arrow_right_alt   &lt;/span&gt;&lt;/a&gt;</t>
  </si>
  <si>
    <t>&lt;a href="/cantos/resucito/s/shlomlejmariam.html" align="left" class="fleft"&gt;    &lt;span class="mso1"&gt;arrow_left_alt   &lt;/span&gt;&lt;/a&gt;</t>
  </si>
  <si>
    <t>&lt;a href="/cantos/resucito/s/sihabeisresucitadoconcristo.html" align="right" class="fright"&gt;    &lt;span class="mso1"&gt;arrow_right_alt   &lt;/span&gt;&lt;/a&gt;</t>
  </si>
  <si>
    <t>&lt;a href="/cantos/resucito/s/sielsenornoconstruyelacasa.html" align="left" class="fleft"&gt;    &lt;span class="mso1"&gt;arrow_left_alt   &lt;/span&gt;&lt;/a&gt;</t>
  </si>
  <si>
    <t>&lt;a href="/cantos/resucito/s/sihoyescuchaissuvoz.html" align="right" class="fright"&gt;    &lt;span class="mso1"&gt;arrow_right_alt   &lt;/span&gt;&lt;/a&gt;</t>
  </si>
  <si>
    <t>&lt;a href="/cantos/resucito/s/sihabeisresucitadoconcristo.html" align="left" class="fleft"&gt;    &lt;span class="mso1"&gt;arrow_left_alt   &lt;/span&gt;&lt;/a&gt;</t>
  </si>
  <si>
    <t>&lt;a href="/cantos/resucito/s/simeherefugiadoenelsenor.html" align="right" class="fright"&gt;    &lt;span class="mso1"&gt;arrow_right_alt   &lt;/span&gt;&lt;/a&gt;</t>
  </si>
  <si>
    <t>&lt;a href="/cantos/resucito/s/sihoyescuchaissuvoz.html" align="left" class="fleft"&gt;    &lt;span class="mso1"&gt;arrow_left_alt   &lt;/span&gt;&lt;/a&gt;</t>
  </si>
  <si>
    <t>&lt;a href="/cantos/resucito/s/sionmadredetodoslospueblos.html" align="right" class="fright"&gt;    &lt;span class="mso1"&gt;arrow_right_alt   &lt;/span&gt;&lt;/a&gt;</t>
  </si>
  <si>
    <t>&lt;a href="/cantos/resucito/s/simeherefugiadoenelsenor.html" align="left" class="fleft"&gt;    &lt;span class="mso1"&gt;arrow_left_alt   &lt;/span&gt;&lt;/a&gt;</t>
  </si>
  <si>
    <t>&lt;a href="/cantos/resucito/s/solaasolo.html" align="right" class="fright"&gt;    &lt;span class="mso1"&gt;arrow_right_alt   &lt;/span&gt;&lt;/a&gt;</t>
  </si>
  <si>
    <t>&lt;a href="/cantos/resucito/s/sionmadredetodoslospueblos.html" align="left" class="fleft"&gt;    &lt;span class="mso1"&gt;arrow_left_alt   &lt;/span&gt;&lt;/a&gt;</t>
  </si>
  <si>
    <t>&lt;a href="/cantos/resucito/s/stabatmaterdolorosa.html" align="right" class="fright"&gt;    &lt;span class="mso1"&gt;arrow_right_alt   &lt;/span&gt;&lt;/a&gt;</t>
  </si>
  <si>
    <t>&lt;a href="/cantos/resucito/s/solaasolo.html" align="left" class="fleft"&gt;    &lt;span class="mso1"&gt;arrow_left_alt   &lt;/span&gt;&lt;/a&gt;</t>
  </si>
  <si>
    <t>&lt;a href="/cantos/resucito/s/subediosentreaclamaciones.html" align="right" class="fright"&gt;    &lt;span class="mso1"&gt;arrow_right_alt   &lt;/span&gt;&lt;/a&gt;</t>
  </si>
  <si>
    <t>&lt;a href="/cantos/resucito/s/stabatmaterdolorosa.html" align="left" class="fleft"&gt;    &lt;span class="mso1"&gt;arrow_left_alt   &lt;/span&gt;&lt;/a&gt;</t>
  </si>
  <si>
    <t>&lt;a href="/cantos/resucito/t/teestoyllamandosenor.html" align="right" class="fright"&gt;    &lt;span class="mso1"&gt;arrow_right_alt   &lt;/span&gt;&lt;/a&gt;</t>
  </si>
  <si>
    <t>&lt;a href="/cantos/resucito/s/subediosentreaclamaciones.html" align="left" class="fleft"&gt;    &lt;span class="mso1"&gt;arrow_left_alt   &lt;/span&gt;&lt;/a&gt;</t>
  </si>
  <si>
    <t>&lt;a href="/cantos/resucito/t/tehemanifestadomipecado.html" align="right" class="fright"&gt;    &lt;span class="mso1"&gt;arrow_right_alt   &lt;/span&gt;&lt;/a&gt;</t>
  </si>
  <si>
    <t>&lt;a href="/cantos/resucito/t/teestoyllamandosenor.html" align="left" class="fleft"&gt;    &lt;span class="mso1"&gt;arrow_left_alt   &lt;/span&gt;&lt;/a&gt;</t>
  </si>
  <si>
    <t>&lt;a href="/cantos/resucito/t/tuhascubiertodevergüenzalamuerte.html" align="right" class="fright"&gt;    &lt;span class="mso1"&gt;arrow_right_alt   &lt;/span&gt;&lt;/a&gt;</t>
  </si>
  <si>
    <t>&lt;a href="/cantos/resucito/t/tehemanifestadomipecado.html" align="left" class="fleft"&gt;    &lt;span class="mso1"&gt;arrow_left_alt   &lt;/span&gt;&lt;/a&gt;</t>
  </si>
  <si>
    <t>&lt;a href="/cantos/resucito/t/tuqueeresfiel.html" align="right" class="fright"&gt;    &lt;span class="mso1"&gt;arrow_right_alt   &lt;/span&gt;&lt;/a&gt;</t>
  </si>
  <si>
    <t>&lt;a href="/cantos/resucito/t/tuhascubiertodevergüenzalamuerte.html" align="left" class="fleft"&gt;    &lt;span class="mso1"&gt;arrow_left_alt   &lt;/span&gt;&lt;/a&gt;</t>
  </si>
  <si>
    <t>&lt;a href="/cantos/resucito/u/unretonobrotadeltroncodejese.html" align="right" class="fright"&gt;    &lt;span class="mso1"&gt;arrow_right_alt   &lt;/span&gt;&lt;/a&gt;</t>
  </si>
  <si>
    <t>&lt;a href="/cantos/resucito/t/tuqueeresfiel.html" align="left" class="fleft"&gt;    &lt;span class="mso1"&gt;arrow_left_alt   &lt;/span&gt;&lt;/a&gt;</t>
  </si>
  <si>
    <t>&lt;a href="/cantos/resucito/u/unagransenal.html" align="right" class="fright"&gt;    &lt;span class="mso1"&gt;arrow_right_alt   &lt;/span&gt;&lt;/a&gt;</t>
  </si>
  <si>
    <t>&lt;a href="/cantos/resucito/u/unretonobrotadeltroncodejese.html" align="left" class="fleft"&gt;    &lt;span class="mso1"&gt;arrow_left_alt   &lt;/span&gt;&lt;/a&gt;</t>
  </si>
  <si>
    <t>&lt;a href="/cantos/resucito/u/uriuriura.html" align="right" class="fright"&gt;    &lt;span class="mso1"&gt;arrow_right_alt   &lt;/span&gt;&lt;/a&gt;</t>
  </si>
  <si>
    <t>&lt;a href="/cantos/resucito/u/unagransenal.html" align="left" class="fleft"&gt;    &lt;span class="mso1"&gt;arrow_left_alt   &lt;/span&gt;&lt;/a&gt;</t>
  </si>
  <si>
    <t>&lt;a href="/cantos/resucito/v/vamosyapastores.html" align="right" class="fright"&gt;    &lt;span class="mso1"&gt;arrow_right_alt   &lt;/span&gt;&lt;/a&gt;</t>
  </si>
  <si>
    <t>&lt;a href="/cantos/resucito/u/uriuriura.html" align="left" class="fleft"&gt;    &lt;span class="mso1"&gt;arrow_left_alt   &lt;/span&gt;&lt;/a&gt;</t>
  </si>
  <si>
    <t>&lt;a href="/cantos/resucito/v/vendellibano.html" align="right" class="fright"&gt;    &lt;span class="mso1"&gt;arrow_right_alt   &lt;/span&gt;&lt;/a&gt;</t>
  </si>
  <si>
    <t>&lt;a href="/cantos/resucito/v/vamosyapastores.html" align="left" class="fleft"&gt;    &lt;span class="mso1"&gt;arrow_left_alt   &lt;/span&gt;&lt;/a&gt;</t>
  </si>
  <si>
    <t>&lt;a href="/cantos/resucito/v/venespiritusanto.html" align="right" class="fright"&gt;    &lt;span class="mso1"&gt;arrow_right_alt   &lt;/span&gt;&lt;/a&gt;</t>
  </si>
  <si>
    <t>&lt;a href="/cantos/resucito/v/vendellibano.html" align="left" class="fleft"&gt;    &lt;span class="mso1"&gt;arrow_left_alt   &lt;/span&gt;&lt;/a&gt;</t>
  </si>
  <si>
    <t>&lt;a href="/cantos/resucito/v/venhijodelhombre.html" align="right" class="fright"&gt;    &lt;span class="mso1"&gt;arrow_right_alt   &lt;/span&gt;&lt;/a&gt;</t>
  </si>
  <si>
    <t>&lt;a href="/cantos/resucito/v/venespiritusanto.html" align="left" class="fleft"&gt;    &lt;span class="mso1"&gt;arrow_left_alt   &lt;/span&gt;&lt;/a&gt;</t>
  </si>
  <si>
    <t>&lt;a href="/cantos/resucito/v/venicreator.html" align="right" class="fright"&gt;    &lt;span class="mso1"&gt;arrow_right_alt   &lt;/span&gt;&lt;/a&gt;</t>
  </si>
  <si>
    <t>&lt;a href="/cantos/resucito/v/venhijodelhombre.html" align="left" class="fleft"&gt;    &lt;span class="mso1"&gt;arrow_left_alt   &lt;/span&gt;&lt;/a&gt;</t>
  </si>
  <si>
    <t>&lt;a href="/cantos/resucito/v/vieneelsenor.html" align="right" class="fright"&gt;    &lt;span class="mso1"&gt;arrow_right_alt   &lt;/span&gt;&lt;/a&gt;</t>
  </si>
  <si>
    <t>&lt;a href="/cantos/resucito/v/venicreator.html" align="left" class="fleft"&gt;    &lt;span class="mso1"&gt;arrow_left_alt   &lt;/span&gt;&lt;/a&gt;</t>
  </si>
  <si>
    <t>&lt;a href="/cantos/resucito/v/virgendelamaravilla.html" align="right" class="fright"&gt;    &lt;span class="mso1"&gt;arrow_right_alt   &lt;/span&gt;&lt;/a&gt;</t>
  </si>
  <si>
    <t>&lt;a href="/cantos/resucito/v/vieneelsenor.html" align="left" class="fleft"&gt;    &lt;span class="mso1"&gt;arrow_left_alt   &lt;/span&gt;&lt;/a&gt;</t>
  </si>
  <si>
    <t>&lt;a href="/cantos/resucito/v/vividalegres.html" align="right" class="fright"&gt;    &lt;span class="mso1"&gt;arrow_right_alt   &lt;/span&gt;&lt;/a&gt;</t>
  </si>
  <si>
    <t>&lt;a href="/cantos/resucito/v/virgendelamaravilla.html" align="left" class="fleft"&gt;    &lt;span class="mso1"&gt;arrow_left_alt   &lt;/span&gt;&lt;/a&gt;</t>
  </si>
  <si>
    <t>&lt;a href="/cantos/resucito/v/vosotrossoislaluzdelmundo.html" align="right" class="fright"&gt;    &lt;span class="mso1"&gt;arrow_right_alt   &lt;/span&gt;&lt;/a&gt;</t>
  </si>
  <si>
    <t>&lt;a href="/cantos/resucito/v/vividalegres.html" align="left" class="fleft"&gt;    &lt;span class="mso1"&gt;arrow_left_alt   &lt;/span&gt;&lt;/a&gt;</t>
  </si>
  <si>
    <t>&lt;a href="/cantos/resucito/y/yavienemidios.html" align="right" class="fright"&gt;    &lt;span class="mso1"&gt;arrow_right_alt   &lt;/span&gt;&lt;/a&gt;</t>
  </si>
  <si>
    <t>&lt;a href="/cantos/resucito/v/vosotrossoislaluzdelmundo.html" align="left" class="fleft"&gt;    &lt;span class="mso1"&gt;arrow_left_alt   &lt;/span&gt;&lt;/a&gt;</t>
  </si>
  <si>
    <t>&lt;a href="/cantos/resucito/y/yahvehtueresmidios.html" align="right" class="fright"&gt;    &lt;span class="mso1"&gt;arrow_right_alt   &lt;/span&gt;&lt;/a&gt;</t>
  </si>
  <si>
    <t>&lt;a href="/cantos/resucito/y/yavienemidios.html" align="left" class="fleft"&gt;    &lt;span class="mso1"&gt;arrow_left_alt   &lt;/span&gt;&lt;/a&gt;</t>
  </si>
  <si>
    <t>&lt;a href="/cantos/resucito/y/yoteamosenor.html" align="right" class="fright"&gt;    &lt;span class="mso1"&gt;arrow_right_alt   &lt;/span&gt;&lt;/a&gt;</t>
  </si>
  <si>
    <t>&lt;a href="/cantos/resucito/y/yahvehtueresmidios.html" align="left" class="fleft"&gt;    &lt;span class="mso1"&gt;arrow_left_alt   &lt;/span&gt;&lt;/a&gt;</t>
  </si>
  <si>
    <t>&lt;a href="/cantos/resucito/y/yovengoareunir.html" align="right" class="fright"&gt;    &lt;span class="mso1"&gt;arrow_right_alt   &lt;/span&gt;&lt;/a&gt;</t>
  </si>
  <si>
    <t>&lt;a href="/cantos/resucito/y/yoteamosenor.html" align="left" class="fleft"&gt;    &lt;span class="mso1"&gt;arrow_left_alt   &lt;/span&gt;&lt;/a&gt;</t>
  </si>
  <si>
    <t>&lt;a href="/cantos/resucito/z/zaqueo.html" align="right" class="fright"&gt;    &lt;span class="mso1"&gt;arrow_right_alt   &lt;/span&gt;&lt;/a&gt;</t>
  </si>
  <si>
    <t>&lt;a href="/cantos/resucito/y/yovengoareunir.html" align="left" class="fleft"&gt;    &lt;span class="mso1"&gt;arrow_left_alt   &lt;/span&gt;&lt;/a&gt;</t>
  </si>
  <si>
    <t>&lt;a href="/cantos/resucito/liturgia/aclamacionesalaoraciondelosfieles.html" align="right" class="fright"&gt;    &lt;span class="mso1"&gt;arrow_right_alt   &lt;/span&gt;&lt;/a&gt;</t>
  </si>
  <si>
    <t>&lt;a href="/cantos/resucito/z/zaqueo.html" align="left" class="fleft"&gt;    &lt;span class="mso1"&gt;arrow_left_alt   &lt;/span&gt;&lt;/a&gt;</t>
  </si>
  <si>
    <t>&lt;a href="/cantos/resucito/liturgia/aleluyainterleccional.html" align="right" class="fright"&gt;    &lt;span class="mso1"&gt;arrow_right_alt   &lt;/span&gt;&lt;/a&gt;</t>
  </si>
  <si>
    <t>&lt;a href="/cantos/resucito/liturgia/aclamacionesalaoraciondelosfieles.html" align="left" class="fleft"&gt;    &lt;span class="mso1"&gt;arrow_left_alt   &lt;/span&gt;&lt;/a&gt;</t>
  </si>
  <si>
    <t>&lt;a href="/cantos/resucito/liturgia/aleluyapascual.html" align="right" class="fright"&gt;    &lt;span class="mso1"&gt;arrow_right_alt   &lt;/span&gt;&lt;/a&gt;</t>
  </si>
  <si>
    <t>&lt;a href="/cantos/resucito/liturgia/aleluyainterleccional.html" align="left" class="fleft"&gt;    &lt;span class="mso1"&gt;arrow_left_alt   &lt;/span&gt;&lt;/a&gt;</t>
  </si>
  <si>
    <t>&lt;a href="/cantos/resucito/liturgia/antifonaparaelevangelio.html" align="right" class="fright"&gt;    &lt;span class="mso1"&gt;arrow_right_alt   &lt;/span&gt;&lt;/a&gt;</t>
  </si>
  <si>
    <t>&lt;a href="/cantos/resucito/liturgia/aleluyapascual.html" align="left" class="fleft"&gt;    &lt;span class="mso1"&gt;arrow_left_alt   &lt;/span&gt;&lt;/a&gt;</t>
  </si>
  <si>
    <t>&lt;a href="/cantos/resucito/liturgia/bendiciondelagua.html" align="right" class="fright"&gt;    &lt;span class="mso1"&gt;arrow_right_alt   &lt;/span&gt;&lt;/a&gt;</t>
  </si>
  <si>
    <t>&lt;a href="/cantos/resucito/liturgia/antifonaparaelevangelio.html" align="left" class="fleft"&gt;    &lt;span class="mso1"&gt;arrow_left_alt   &lt;/span&gt;&lt;/a&gt;</t>
  </si>
  <si>
    <t>&lt;a href="/cantos/resucito/liturgia/celebracionpenitencial(bendicionpenitencial).html" align="right" class="fright"&gt;    &lt;span class="mso1"&gt;arrow_right_alt   &lt;/span&gt;&lt;/a&gt;</t>
  </si>
  <si>
    <t>&lt;a href="/cantos/resucito/liturgia/bendiciondelagua.html" align="left" class="fleft"&gt;    &lt;span class="mso1"&gt;arrow_left_alt   &lt;/span&gt;&lt;/a&gt;</t>
  </si>
  <si>
    <t>&lt;a href="/cantos/resucito/liturgia/corderodedios.html" align="right" class="fright"&gt;    &lt;span class="mso1"&gt;arrow_right_alt   &lt;/span&gt;&lt;/a&gt;</t>
  </si>
  <si>
    <t>&lt;a href="/cantos/resucito/liturgia/celebracionpenitencial(bendicionpenitencial).html" align="left" class="fleft"&gt;    &lt;span class="mso1"&gt;arrow_left_alt   &lt;/span&gt;&lt;/a&gt;</t>
  </si>
  <si>
    <t>&lt;a href="/cantos/resucito/liturgia/credo.html" align="right" class="fright"&gt;    &lt;span class="mso1"&gt;arrow_right_alt   &lt;/span&gt;&lt;/a&gt;</t>
  </si>
  <si>
    <t>&lt;a href="/cantos/resucito/liturgia/corderodedios.html" align="left" class="fleft"&gt;    &lt;span class="mso1"&gt;arrow_left_alt   &lt;/span&gt;&lt;/a&gt;</t>
  </si>
  <si>
    <t>&lt;a href="/cantos/resucito/liturgia/gloriaadiosenloaltodelcielo.html" align="right" class="fright"&gt;    &lt;span class="mso1"&gt;arrow_right_alt   &lt;/span&gt;&lt;/a&gt;</t>
  </si>
  <si>
    <t>&lt;a href="/cantos/resucito/liturgia/credo.html" align="left" class="fleft"&gt;    &lt;span class="mso1"&gt;arrow_left_alt   &lt;/span&gt;&lt;/a&gt;</t>
  </si>
  <si>
    <t>&lt;a href="/cantos/resucito/liturgia/letaniasdelossantos.html" align="right" class="fright"&gt;    &lt;span class="mso1"&gt;arrow_right_alt   &lt;/span&gt;&lt;/a&gt;</t>
  </si>
  <si>
    <t>&lt;a href="/cantos/resucito/liturgia/gloriaadiosenloaltodelcielo.html" align="left" class="fleft"&gt;    &lt;span class="mso1"&gt;arrow_left_alt   &lt;/span&gt;&lt;/a&gt;</t>
  </si>
  <si>
    <t>&lt;a href="/cantos/resucito/liturgia/letaniaspenitencialesi.html" align="right" class="fright"&gt;    &lt;span class="mso1"&gt;arrow_right_alt   &lt;/span&gt;&lt;/a&gt;</t>
  </si>
  <si>
    <t>&lt;a href="/cantos/resucito/liturgia/letaniasdelossantos.html" align="left" class="fleft"&gt;    &lt;span class="mso1"&gt;arrow_left_alt   &lt;/span&gt;&lt;/a&gt;</t>
  </si>
  <si>
    <t>&lt;a href="/cantos/resucito/liturgia/letaniaspenitencialesii.html" align="right" class="fright"&gt;    &lt;span class="mso1"&gt;arrow_right_alt   &lt;/span&gt;&lt;/a&gt;</t>
  </si>
  <si>
    <t>&lt;a href="/cantos/resucito/liturgia/letaniaspenitencialesi.html" align="left" class="fleft"&gt;    &lt;span class="mso1"&gt;arrow_left_alt   &lt;/span&gt;&lt;/a&gt;</t>
  </si>
  <si>
    <t>&lt;a href="/cantos/resucito/liturgia/padrenuestro.html" align="right" class="fright"&gt;    &lt;span class="mso1"&gt;arrow_right_alt   &lt;/span&gt;&lt;/a&gt;</t>
  </si>
  <si>
    <t>&lt;a href="/cantos/resucito/liturgia/letaniaspenitencialesii.html" align="left" class="fleft"&gt;    &lt;span class="mso1"&gt;arrow_left_alt   &lt;/span&gt;&lt;/a&gt;</t>
  </si>
  <si>
    <t>&lt;a href="/cantos/resucito/liturgia/plegariaeucaristicaiimodeloip1.html" align="right" class="fright"&gt;    &lt;span class="mso1"&gt;arrow_right_alt   &lt;/span&gt;&lt;/a&gt;</t>
  </si>
  <si>
    <t>&lt;a href="/cantos/resucito/liturgia/padrenuestro.html" align="left" class="fleft"&gt;    &lt;span class="mso1"&gt;arrow_left_alt   &lt;/span&gt;&lt;/a&gt;</t>
  </si>
  <si>
    <t>&lt;a href="/cantos/resucito/liturgia/plegariaeucaristicaiimodeloii.html" align="right" class="fright"&gt;    &lt;span class="mso1"&gt;arrow_right_alt   &lt;/span&gt;&lt;/a&gt;</t>
  </si>
  <si>
    <t>&lt;a href="/cantos/resucito/liturgia/plegariaeucaristicaiimodeloip1.html" align="left" class="fleft"&gt;    &lt;span class="mso1"&gt;arrow_left_alt   &lt;/span&gt;&lt;/a&gt;</t>
  </si>
  <si>
    <t>&lt;a href="/cantos/resucito/liturgia/plegariaeucaristicaiv1988.html" align="right" class="fright"&gt;    &lt;span class="mso1"&gt;arrow_right_alt   &lt;/span&gt;&lt;/a&gt;</t>
  </si>
  <si>
    <t>&lt;a href="/cantos/resucito/liturgia/plegariaeucaristicaiimodeloii.html" align="left" class="fleft"&gt;    &lt;span class="mso1"&gt;arrow_left_alt   &lt;/span&gt;&lt;/a&gt;</t>
  </si>
  <si>
    <t>&lt;a href="/cantos/resucito/liturgia/prefacioparaadvientoynavidad.html" align="right" class="fright"&gt;    &lt;span class="mso1"&gt;arrow_right_alt   &lt;/span&gt;&lt;/a&gt;</t>
  </si>
  <si>
    <t>&lt;a href="/cantos/resucito/liturgia/plegariaeucaristicaiv1988.html" align="left" class="fleft"&gt;    &lt;span class="mso1"&gt;arrow_left_alt   &lt;/span&gt;&lt;/a&gt;</t>
  </si>
  <si>
    <t>&lt;a href="/cantos/resucito/liturgia/prefacioparaeltiempopascual.html" align="right" class="fright"&gt;    &lt;span class="mso1"&gt;arrow_right_alt   &lt;/span&gt;&lt;/a&gt;</t>
  </si>
  <si>
    <t>&lt;a href="/cantos/resucito/liturgia/prefacioparaadvientoynavidad.html" align="left" class="fleft"&gt;    &lt;span class="mso1"&gt;arrow_left_alt   &lt;/span&gt;&lt;/a&gt;</t>
  </si>
  <si>
    <t>&lt;a href="/cantos/resucito/liturgia/pregonpascual.html" align="right" class="fright"&gt;    &lt;span class="mso1"&gt;arrow_right_alt   &lt;/span&gt;&lt;/a&gt;</t>
  </si>
  <si>
    <t>&lt;a href="/cantos/resucito/liturgia/prefacioparaeltiempopascual.html" align="left" class="fleft"&gt;    &lt;span class="mso1"&gt;arrow_left_alt   &lt;/span&gt;&lt;/a&gt;</t>
  </si>
  <si>
    <t>&lt;a href="/cantos/resucito/liturgia/salmodiaparaelevangelio.html" align="right" class="fright"&gt;    &lt;span class="mso1"&gt;arrow_right_alt   &lt;/span&gt;&lt;/a&gt;</t>
  </si>
  <si>
    <t>&lt;a href="/cantos/resucito/liturgia/pregonpascual.html" align="left" class="fleft"&gt;    &lt;span class="mso1"&gt;arrow_left_alt   &lt;/span&gt;&lt;/a&gt;</t>
  </si>
  <si>
    <t>&lt;a href="/cantos/resucito/liturgia/salmodiaparaelrosario.html" align="right" class="fright"&gt;    &lt;span class="mso1"&gt;arrow_right_alt   &lt;/span&gt;&lt;/a&gt;</t>
  </si>
  <si>
    <t>&lt;a href="/cantos/resucito/liturgia/salmodiaparaelevangelio.html" align="left" class="fleft"&gt;    &lt;span class="mso1"&gt;arrow_left_alt   &lt;/span&gt;&lt;/a&gt;</t>
  </si>
  <si>
    <t>&lt;a href="/cantos/resucito/liturgia/salmodiaparaelsalmoresponsorial.html" align="right" class="fright"&gt;    &lt;span class="mso1"&gt;arrow_right_alt   &lt;/span&gt;&lt;/a&gt;</t>
  </si>
  <si>
    <t>&lt;a href="/cantos/resucito/liturgia/salmodiaparaelrosario.html" align="left" class="fleft"&gt;    &lt;span class="mso1"&gt;arrow_left_alt   &lt;/span&gt;&lt;/a&gt;</t>
  </si>
  <si>
    <t>&lt;a href="/cantos/resucito/liturgia/salmodiasparalaoraciondelosfieles.html" align="right" class="fright"&gt;    &lt;span class="mso1"&gt;arrow_right_alt   &lt;/span&gt;&lt;/a&gt;</t>
  </si>
  <si>
    <t>&lt;a href="/cantos/resucito/liturgia/salmodiaparaelsalmoresponsorial.html" align="left" class="fleft"&gt;    &lt;span class="mso1"&gt;arrow_left_alt   &lt;/span&gt;&lt;/a&gt;</t>
  </si>
  <si>
    <t>&lt;a href="/cantos/resucito/liturgia/salmodiasparalaudes.html" align="right" class="fright"&gt;    &lt;span class="mso1"&gt;arrow_right_alt   &lt;/span&gt;&lt;/a&gt;</t>
  </si>
  <si>
    <t>&lt;a href="/cantos/resucito/liturgia/salmodiasparalaoraciondelosfieles.html" align="left" class="fleft"&gt;    &lt;span class="mso1"&gt;arrow_left_alt   &lt;/span&gt;&lt;/a&gt;</t>
  </si>
  <si>
    <t>&lt;a href="/cantos/resucito/liturgia/santopalomeras65.html" align="right" class="fright"&gt;    &lt;span class="mso1"&gt;arrow_right_alt   &lt;/span&gt;&lt;/a&gt;</t>
  </si>
  <si>
    <t>Santo Palomeras 65</t>
  </si>
  <si>
    <t>&lt;a href="/cantos/resucito/liturgia/salmodiasparalaudes.html" align="left" class="fleft"&gt;    &lt;span class="mso1"&gt;arrow_left_alt   &lt;/span&gt;&lt;/a&gt;</t>
  </si>
  <si>
    <t>&lt;a href="/cantos/resucito/liturgia/santomelodiahebraica.html" align="right" class="fright"&gt;    &lt;span class="mso1"&gt;arrow_right_alt   &lt;/span&gt;&lt;/a&gt;</t>
  </si>
  <si>
    <t xml:space="preserve">Santo Melodía hebraica </t>
  </si>
  <si>
    <t>&lt;a href="/cantos/resucito/liturgia/santopalomeras65.html" align="left" class="fleft"&gt;    &lt;span class="mso1"&gt;arrow_left_alt   &lt;/span&gt;&lt;/a&gt;</t>
  </si>
  <si>
    <t>&lt;a href="/cantos/resucito/liturgia/santopalestina74.html" align="right" class="fright"&gt;    &lt;span class="mso1"&gt;arrow_right_alt   &lt;/span&gt;&lt;/a&gt;</t>
  </si>
  <si>
    <t>Santo Palestina 74</t>
  </si>
  <si>
    <t>&lt;a href="/cantos/resucito/liturgia/santomelodiahebraica.html" align="left" class="fleft"&gt;    &lt;span class="mso1"&gt;arrow_left_alt   &lt;/span&gt;&lt;/a&gt;</t>
  </si>
  <si>
    <t>&lt;a href="/cantos/resucito/liturgia/santoroma77.html" align="right" class="fright"&gt;    &lt;span class="mso1"&gt;arrow_right_alt   &lt;/span&gt;&lt;/a&gt;</t>
  </si>
  <si>
    <t>Santo Roma 77</t>
  </si>
  <si>
    <t>&lt;a href="/cantos/resucito/liturgia/santopalestina74.html" align="left" class="fleft"&gt;    &lt;span class="mso1"&gt;arrow_left_alt   &lt;/span&gt;&lt;/a&gt;</t>
  </si>
  <si>
    <t>&lt;a href="/cantos/resucito/liturgia/santo1982.html" align="right" class="fright"&gt;    &lt;span class="mso1"&gt;arrow_right_alt   &lt;/span&gt;&lt;/a&gt;</t>
  </si>
  <si>
    <t>Santo 1982</t>
  </si>
  <si>
    <t>&lt;a href="/cantos/resucito/liturgia/santoroma77.html" align="left" class="fleft"&gt;    &lt;span class="mso1"&gt;arrow_left_alt   &lt;/span&gt;&lt;/a&gt;</t>
  </si>
  <si>
    <t>&lt;a href="/cantos/resucito/liturgia/santo1988.html" align="right" class="fright"&gt;    &lt;span class="mso1"&gt;arrow_right_alt   &lt;/span&gt;&lt;/a&gt;</t>
  </si>
  <si>
    <t>Santo 1988</t>
  </si>
  <si>
    <t>&lt;a href="/cantos/resucito/liturgia/santo1982.html" align="left" class="fleft"&gt;    &lt;span class="mso1"&gt;arrow_left_alt   &lt;/span&gt;&lt;/a&gt;</t>
  </si>
  <si>
    <t>&lt;a href="/cantos/resucito/liturgia/tedeum.html" align="right" class="fright"&gt;    &lt;span class="mso1"&gt;arrow_right_alt   &lt;/span&gt;&lt;/a&gt;</t>
  </si>
  <si>
    <t>&lt;a href="/cantos/resucito/liturgia/santo1988.html" align="left" class="fleft"&gt;    &lt;span class="mso1"&gt;arrow_left_alt   &lt;/span&gt;&lt;/a&gt;</t>
  </si>
  <si>
    <t>&lt;a href="/cantos/resucito/c/comoelimpulsoquesientelaira.html" align="right" class="fright"&gt;    &lt;span class="mso1"&gt;arrow_right_alt   &lt;/span&gt;&lt;/a&gt;</t>
  </si>
  <si>
    <t>&lt;a href="/cantos/resucito/liturgia/tedeum.html" align="left" class="fleft"&gt;    &lt;span class="mso1"&gt;arrow_left_alt   &lt;/span&gt;&lt;/a&gt;</t>
  </si>
  <si>
    <t>&lt;a href="/cantos/resucito/c/cuandodormia.html" align="right" class="fright"&gt;    &lt;span class="mso1"&gt;arrow_right_alt   &lt;/span&gt;&lt;/a&gt;</t>
  </si>
  <si>
    <t>&lt;a href="/cantos/resucito/c/comoelimpulsoquesientelaira.html" align="left" class="fleft"&gt;    &lt;span class="mso1"&gt;arrow_left_alt   &lt;/span&gt;&lt;/a&gt;</t>
  </si>
  <si>
    <t>&lt;a href="/cantos/resucito/d/debora.html" align="right" class="fright"&gt;    &lt;span class="mso1"&gt;arrow_right_alt   &lt;/span&gt;&lt;/a&gt;</t>
  </si>
  <si>
    <t>&lt;a href="/cantos/resucito/c/cuandodormia.html" align="left" class="fleft"&gt;    &lt;span class="mso1"&gt;arrow_left_alt   &lt;/span&gt;&lt;/a&gt;</t>
  </si>
  <si>
    <t>&lt;a href="/cantos/resucito/e/elmismodios.html" align="right" class="fright"&gt;    &lt;span class="mso1"&gt;arrow_right_alt   &lt;/span&gt;&lt;/a&gt;</t>
  </si>
  <si>
    <t>&lt;a href="/cantos/resucito/d/debora.html" align="left" class="fleft"&gt;    &lt;span class="mso1"&gt;arrow_left_alt   &lt;/span&gt;&lt;/a&gt;</t>
  </si>
  <si>
    <t>&lt;a href="/cantos/resucito/e/elsembrador.html" align="right" class="fright"&gt;    &lt;span class="mso1"&gt;arrow_right_alt   &lt;/span&gt;&lt;/a&gt;</t>
  </si>
  <si>
    <t>&lt;a href="/cantos/resucito/e/elmismodios.html" align="left" class="fleft"&gt;    &lt;span class="mso1"&gt;arrow_left_alt   &lt;/span&gt;&lt;/a&gt;</t>
  </si>
  <si>
    <t>&lt;a href="/cantos/resucito/h/heaquiquenuestroespejoeselsenor.html" align="right" class="fright"&gt;    &lt;span class="mso1"&gt;arrow_right_alt   &lt;/span&gt;&lt;/a&gt;</t>
  </si>
  <si>
    <t>&lt;a href="/cantos/resucito/e/elsembrador.html" align="left" class="fleft"&gt;    &lt;span class="mso1"&gt;arrow_left_alt   &lt;/span&gt;&lt;/a&gt;</t>
  </si>
  <si>
    <t>&lt;a href="/cantos/resucito/h/himnoalacruzgloriosa.html" align="right" class="fright"&gt;    &lt;span class="mso1"&gt;arrow_right_alt   &lt;/span&gt;&lt;/a&gt;</t>
  </si>
  <si>
    <t>&lt;a href="/cantos/resucito/h/heaquiquenuestroespejoeselsenor.html" align="left" class="fleft"&gt;    &lt;span class="mso1"&gt;arrow_left_alt   &lt;/span&gt;&lt;/a&gt;</t>
  </si>
  <si>
    <t>&lt;a href="/cantos/resucito/j/jacob.html" align="right" class="fright"&gt;    &lt;span class="mso1"&gt;arrow_right_alt   &lt;/span&gt;&lt;/a&gt;</t>
  </si>
  <si>
    <t>&lt;a href="/cantos/resucito/h/himnoalacruzgloriosa.html" align="left" class="fleft"&gt;    &lt;span class="mso1"&gt;arrow_left_alt   &lt;/span&gt;&lt;/a&gt;</t>
  </si>
  <si>
    <t>&lt;a href="/cantos/resucito/n/ningunopuedeserviradossenores.html" align="right" class="fright"&gt;    &lt;span class="mso1"&gt;arrow_right_alt   &lt;/span&gt;&lt;/a&gt;</t>
  </si>
  <si>
    <t>&lt;a href="/cantos/resucito/j/jacob.html" align="left" class="fleft"&gt;    &lt;span class="mso1"&gt;arrow_left_alt   &lt;/span&gt;&lt;/a&gt;</t>
  </si>
  <si>
    <t>&lt;a href="/cantos/resucito/n/noresistaisalmal.html" align="right" class="fright"&gt;    &lt;span class="mso1"&gt;arrow_right_alt   &lt;/span&gt;&lt;/a&gt;</t>
  </si>
  <si>
    <t>&lt;a href="/cantos/resucito/n/ningunopuedeserviradossenores.html" align="left" class="fleft"&gt;    &lt;span class="mso1"&gt;arrow_left_alt   &lt;/span&gt;&lt;/a&gt;</t>
  </si>
  <si>
    <t>&lt;a href="/cantos/resucito/n/nosufrasporlosmalvados.html" align="right" class="fright"&gt;    &lt;span class="mso1"&gt;arrow_right_alt   &lt;/span&gt;&lt;/a&gt;</t>
  </si>
  <si>
    <t>&lt;a href="/cantos/resucito/n/noresistaisalmal.html" align="left" class="fleft"&gt;    &lt;span class="mso1"&gt;arrow_left_alt   &lt;/span&gt;&lt;/a&gt;</t>
  </si>
  <si>
    <t>&lt;a href="/cantos/resucito/o/ohsenormicorazonyanoesambicioso.html" align="right" class="fright"&gt;    &lt;span class="mso1"&gt;arrow_right_alt   &lt;/span&gt;&lt;/a&gt;</t>
  </si>
  <si>
    <t>&lt;a href="/cantos/resucito/n/nosufrasporlosmalvados.html" align="left" class="fleft"&gt;    &lt;span class="mso1"&gt;arrow_left_alt   &lt;/span&gt;&lt;/a&gt;</t>
  </si>
  <si>
    <t>&lt;a href="/cantos/resucito/s/senortumeescrutasyconoces.html" align="right" class="fright"&gt;    &lt;span class="mso1"&gt;arrow_right_alt   &lt;/span&gt;&lt;/a&gt;</t>
  </si>
  <si>
    <t>&lt;a href="/cantos/resucito/o/ohsenormicorazonyanoesambicioso.html" align="left" class="fleft"&gt;    &lt;span class="mso1"&gt;arrow_left_alt   &lt;/span&gt;&lt;/a&gt;</t>
  </si>
  <si>
    <t>&lt;a href="/cantos/resucito/s/shemaisrael.html" align="right" class="fright"&gt;    &lt;span class="mso1"&gt;arrow_right_alt   &lt;/span&gt;&lt;/a&gt;</t>
  </si>
  <si>
    <t>&lt;a href="/cantos/resucito/s/senortumeescrutasyconoces.html" align="left" class="fleft"&gt;    &lt;span class="mso1"&gt;arrow_left_alt   &lt;/span&gt;&lt;/a&gt;</t>
  </si>
  <si>
    <t>&lt;a href="/cantos/resucito/s/sientatesolitarioysilencioso.html" align="right" class="fright"&gt;    &lt;span class="mso1"&gt;arrow_right_alt   &lt;/span&gt;&lt;/a&gt;</t>
  </si>
  <si>
    <t>&lt;a href="/cantos/resucito/s/shemaisrael.html" align="left" class="fleft"&gt;    &lt;span class="mso1"&gt;arrow_left_alt   &lt;/span&gt;&lt;/a&gt;</t>
  </si>
  <si>
    <t>&lt;a href="/cantos/resucito/t/tueresmiesperanzasenor.html" align="right" class="fright"&gt;    &lt;span class="mso1"&gt;arrow_right_alt   &lt;/span&gt;&lt;/a&gt;</t>
  </si>
  <si>
    <t>&lt;a href="/cantos/resucito/s/sientatesolitarioysilencioso.html" align="left" class="fleft"&gt;    &lt;span class="mso1"&gt;arrow_left_alt   &lt;/span&gt;&lt;/a&gt;</t>
  </si>
  <si>
    <t>&lt;a href="/cantos/resucito/a/alacenadelcordero.html" align="right" class="fright"&gt;    &lt;span class="mso1"&gt;arrow_right_alt   &lt;/span&gt;&lt;/a&gt;</t>
  </si>
  <si>
    <t>&lt;a href="/cantos/resucito/t/tueresmiesperanzasenor.html" align="left" class="fleft"&gt;    &lt;span class="mso1"&gt;arrow_left_alt   &lt;/span&gt;&lt;/a&gt;</t>
  </si>
  <si>
    <t>&lt;a href="/cantos/resucito/a/adondeteescondisteamado.html" align="right" class="fright"&gt;    &lt;span class="mso1"&gt;arrow_right_alt   &lt;/span&gt;&lt;/a&gt;</t>
  </si>
  <si>
    <t>&lt;a href="/cantos/resucito/a/alacenadelcordero.html" align="left" class="fleft"&gt;    &lt;span class="mso1"&gt;arrow_left_alt   &lt;/span&gt;&lt;/a&gt;</t>
  </si>
  <si>
    <t>&lt;a href="/cantos/resucito/c/comodestilalamiel.html" align="right" class="fright"&gt;    &lt;span class="mso1"&gt;arrow_right_alt   &lt;/span&gt;&lt;/a&gt;</t>
  </si>
  <si>
    <t>&lt;a href="/cantos/resucito/a/adondeteescondisteamado.html" align="left" class="fleft"&gt;    &lt;span class="mso1"&gt;arrow_left_alt   &lt;/span&gt;&lt;/a&gt;</t>
  </si>
  <si>
    <t>&lt;a href="/cantos/resucito/c/comolirioentreloscardos.html" align="right" class="fright"&gt;    &lt;span class="mso1"&gt;arrow_right_alt   &lt;/span&gt;&lt;/a&gt;</t>
  </si>
  <si>
    <t>&lt;a href="/cantos/resucito/c/comodestilalamiel.html" align="left" class="fleft"&gt;    &lt;span class="mso1"&gt;arrow_left_alt   &lt;/span&gt;&lt;/a&gt;</t>
  </si>
  <si>
    <t>&lt;a href="/cantos/resucito/h/hermosaeresamigamia.html" align="right" class="fright"&gt;    &lt;span class="mso1"&gt;arrow_right_alt   &lt;/span&gt;&lt;/a&gt;</t>
  </si>
  <si>
    <t>&lt;a href="/cantos/resucito/c/comolirioentreloscardos.html" align="left" class="fleft"&gt;    &lt;span class="mso1"&gt;arrow_left_alt   &lt;/span&gt;&lt;/a&gt;</t>
  </si>
  <si>
    <t>&lt;a href="/cantos/resucito/l/lapalomavolo.html" align="right" class="fright"&gt;    &lt;span class="mso1"&gt;arrow_right_alt   &lt;/span&gt;&lt;/a&gt;</t>
  </si>
  <si>
    <t>&lt;a href="/cantos/resucito/h/hermosaeresamigamia.html" align="left" class="fleft"&gt;    &lt;span class="mso1"&gt;arrow_left_alt   &lt;/span&gt;&lt;/a&gt;</t>
  </si>
  <si>
    <t>&lt;a href="/cantos/resucito/m/merobasteelcorazon.html" align="right" class="fright"&gt;    &lt;span class="mso1"&gt;arrow_right_alt   &lt;/span&gt;&lt;/a&gt;</t>
  </si>
  <si>
    <t>&lt;a href="/cantos/resucito/l/lapalomavolo.html" align="left" class="fleft"&gt;    &lt;span class="mso1"&gt;arrow_left_alt   &lt;/span&gt;&lt;/a&gt;</t>
  </si>
  <si>
    <t>&lt;a href="/cantos/resucito/s/subaelesposoallenodesutalamo.html" align="right" class="fright"&gt;    &lt;span class="mso1"&gt;arrow_right_alt   &lt;/span&gt;&lt;/a&gt;</t>
  </si>
  <si>
    <t>&lt;a href="/cantos/resucito/m/merobasteelcorazon.html" align="left" class="fleft"&gt;    &lt;span class="mso1"&gt;arrow_left_alt   &lt;/span&gt;&lt;/a&gt;</t>
  </si>
  <si>
    <t>&lt;a href="/cantos/resucito/p/prountuariodeacordes.html" align="right" class="fright"&gt;    &lt;span class="mso1"&gt;arrow_right_alt   &lt;/span&gt;&lt;/a&gt;</t>
  </si>
  <si>
    <t>&lt;a href="/cantos/resucito/s/subaelesposoallenodesutalamo.html" align="left" class="fleft"&gt;    &lt;span class="mso1"&gt;arrow_left_alt   &lt;/span&gt;&lt;/a&gt;</t>
  </si>
  <si>
    <t>&lt;a href="/cantos/resucito/l/librodecantoenpdf.html" align="right" class="fright"&gt;    &lt;span class="mso1"&gt;arrow_right_alt   &lt;/span&gt;&lt;/a&gt;</t>
  </si>
  <si>
    <t>&lt;a href="/cantos/resucito/p/prountuariodeacordes.html" align="left" class="fleft"&gt;    &lt;span class="mso1"&gt;arrow_left_alt   &lt;/span&gt;&lt;/a&gt;</t>
  </si>
  <si>
    <t>&lt;a href="/cantos/resucito//.html" align="right" class="fright"&gt;    &lt;span class="mso1"&gt;arrow_right_alt   &lt;/span&gt;&lt;/a&gt;</t>
  </si>
  <si>
    <r>
      <t xml:space="preserve">    </t>
    </r>
    <r>
      <rPr>
        <b/>
        <sz val="18"/>
        <color theme="7"/>
        <rFont val="Consolas"/>
        <family val="3"/>
      </rPr>
      <t>posicionAjustada</t>
    </r>
    <r>
      <rPr>
        <sz val="18"/>
        <rFont val="Consolas"/>
        <family val="3"/>
      </rPr>
      <t xml:space="preserve"> = pTablet[</t>
    </r>
    <r>
      <rPr>
        <b/>
        <sz val="18"/>
        <color theme="7"/>
        <rFont val="Consolas"/>
        <family val="3"/>
      </rPr>
      <t>posicion</t>
    </r>
    <r>
      <rPr>
        <sz val="18"/>
        <rFont val="Consolas"/>
        <family val="3"/>
      </rPr>
      <t xml:space="preserve">] || </t>
    </r>
    <r>
      <rPr>
        <b/>
        <sz val="18"/>
        <color theme="7"/>
        <rFont val="Consolas"/>
        <family val="3"/>
      </rPr>
      <t>posicion</t>
    </r>
    <r>
      <rPr>
        <sz val="18"/>
        <rFont val="Consolas"/>
        <family val="3"/>
      </rPr>
      <t>;</t>
    </r>
  </si>
  <si>
    <r>
      <t xml:space="preserve">    if (!pTablet[</t>
    </r>
    <r>
      <rPr>
        <b/>
        <sz val="18"/>
        <color theme="7"/>
        <rFont val="Consolas"/>
        <family val="3"/>
      </rPr>
      <t>posicion</t>
    </r>
    <r>
      <rPr>
        <sz val="18"/>
        <rFont val="Consolas"/>
        <family val="3"/>
      </rPr>
      <t>]) {</t>
    </r>
  </si>
  <si>
    <r>
      <t xml:space="preserve">      </t>
    </r>
    <r>
      <rPr>
        <b/>
        <sz val="18"/>
        <color theme="7"/>
        <rFont val="Consolas"/>
        <family val="3"/>
      </rPr>
      <t xml:space="preserve">const </t>
    </r>
    <r>
      <rPr>
        <b/>
        <sz val="18"/>
        <rFont val="Consolas"/>
        <family val="3"/>
      </rPr>
      <t>numero = parseInt(</t>
    </r>
    <r>
      <rPr>
        <b/>
        <sz val="18"/>
        <color theme="7"/>
        <rFont val="Consolas"/>
        <family val="3"/>
      </rPr>
      <t>posicion</t>
    </r>
    <r>
      <rPr>
        <b/>
        <sz val="18"/>
        <rFont val="Consolas"/>
        <family val="3"/>
      </rPr>
      <t>.replace('cp', '')) || 0;</t>
    </r>
  </si>
  <si>
    <r>
      <t xml:space="preserve">      </t>
    </r>
    <r>
      <rPr>
        <b/>
        <sz val="18"/>
        <color theme="7"/>
        <rFont val="Consolas"/>
        <family val="3"/>
      </rPr>
      <t xml:space="preserve">posicionAjustada </t>
    </r>
    <r>
      <rPr>
        <b/>
        <sz val="18"/>
        <rFont val="Consolas"/>
        <family val="3"/>
      </rPr>
      <t>= `cp${</t>
    </r>
    <r>
      <rPr>
        <b/>
        <sz val="18"/>
        <color theme="7"/>
        <rFont val="Consolas"/>
        <family val="3"/>
      </rPr>
      <t>Math</t>
    </r>
    <r>
      <rPr>
        <b/>
        <sz val="18"/>
        <rFont val="Consolas"/>
        <family val="3"/>
      </rPr>
      <t>.round(numero * factor)}`;</t>
    </r>
  </si>
  <si>
    <r>
      <t xml:space="preserve">      </t>
    </r>
    <r>
      <rPr>
        <b/>
        <sz val="18"/>
        <color theme="7"/>
        <rFont val="Consolas"/>
        <family val="3"/>
      </rPr>
      <t xml:space="preserve">const </t>
    </r>
    <r>
      <rPr>
        <b/>
        <sz val="18"/>
        <rFont val="Consolas"/>
        <family val="3"/>
      </rPr>
      <t xml:space="preserve">factor = </t>
    </r>
    <r>
      <rPr>
        <b/>
        <sz val="18"/>
        <color theme="5"/>
        <rFont val="Consolas"/>
        <family val="3"/>
      </rPr>
      <t>0.9</t>
    </r>
    <r>
      <rPr>
        <b/>
        <sz val="18"/>
        <rFont val="Consolas"/>
        <family val="3"/>
      </rPr>
      <t>;</t>
    </r>
  </si>
  <si>
    <r>
      <rPr>
        <b/>
        <sz val="18"/>
        <color theme="8"/>
        <rFont val="Consolas"/>
        <family val="3"/>
      </rPr>
      <t xml:space="preserve">  else if</t>
    </r>
    <r>
      <rPr>
        <sz val="18"/>
        <rFont val="Consolas"/>
        <family val="3"/>
      </rPr>
      <t xml:space="preserve"> </t>
    </r>
    <r>
      <rPr>
        <b/>
        <sz val="18"/>
        <color rgb="FF00B0F0"/>
        <rFont val="Consolas"/>
        <family val="3"/>
      </rPr>
      <t>(</t>
    </r>
    <r>
      <rPr>
        <sz val="18"/>
        <rFont val="Consolas"/>
        <family val="3"/>
      </rPr>
      <t>anchoPantalla &gt;= 768 &amp;&amp; anchoPantalla &lt;= 1024</t>
    </r>
    <r>
      <rPr>
        <sz val="18"/>
        <color rgb="FF00B0F0"/>
        <rFont val="Consolas"/>
        <family val="3"/>
      </rPr>
      <t>)</t>
    </r>
    <r>
      <rPr>
        <sz val="18"/>
        <rFont val="Consolas"/>
        <family val="3"/>
      </rPr>
      <t xml:space="preserve"> </t>
    </r>
    <r>
      <rPr>
        <sz val="18"/>
        <color theme="8"/>
        <rFont val="Consolas"/>
        <family val="3"/>
      </rPr>
      <t>{</t>
    </r>
  </si>
  <si>
    <r>
      <rPr>
        <sz val="18"/>
        <color theme="5"/>
        <rFont val="Consolas"/>
        <family val="3"/>
      </rPr>
      <t xml:space="preserve">const </t>
    </r>
    <r>
      <rPr>
        <sz val="18"/>
        <color rgb="FF569CD6"/>
        <rFont val="Consolas"/>
        <family val="3"/>
      </rPr>
      <t>factor</t>
    </r>
    <r>
      <rPr>
        <sz val="18"/>
        <color rgb="FFD4D4D4"/>
        <rFont val="Consolas"/>
        <family val="3"/>
      </rPr>
      <t xml:space="preserve"> </t>
    </r>
    <r>
      <rPr>
        <sz val="18"/>
        <color theme="5"/>
        <rFont val="Consolas"/>
        <family val="3"/>
      </rPr>
      <t xml:space="preserve">= </t>
    </r>
    <r>
      <rPr>
        <b/>
        <sz val="18"/>
        <color theme="5"/>
        <rFont val="Consolas"/>
        <family val="3"/>
      </rPr>
      <t>0.86</t>
    </r>
    <r>
      <rPr>
        <sz val="18"/>
        <color rgb="FF6A9955"/>
        <rFont val="Consolas"/>
        <family val="3"/>
      </rPr>
      <t>; // Factor diferente para móviles</t>
    </r>
  </si>
  <si>
    <r>
      <t>posicionAjustada</t>
    </r>
    <r>
      <rPr>
        <sz val="18"/>
        <color rgb="FFD4D4D4"/>
        <rFont val="Consolas"/>
        <family val="3"/>
      </rPr>
      <t xml:space="preserve"> </t>
    </r>
    <r>
      <rPr>
        <sz val="18"/>
        <color theme="5"/>
        <rFont val="Consolas"/>
        <family val="3"/>
      </rPr>
      <t xml:space="preserve">= </t>
    </r>
    <r>
      <rPr>
        <sz val="18"/>
        <color rgb="FFD4D4D4"/>
        <rFont val="Consolas"/>
        <family val="3"/>
      </rPr>
      <t>`</t>
    </r>
    <r>
      <rPr>
        <sz val="18"/>
        <rFont val="Consolas"/>
        <family val="3"/>
      </rPr>
      <t>cp${</t>
    </r>
    <r>
      <rPr>
        <sz val="18"/>
        <color rgb="FF00B0F0"/>
        <rFont val="Consolas"/>
        <family val="3"/>
      </rPr>
      <t>Math.round</t>
    </r>
    <r>
      <rPr>
        <sz val="18"/>
        <color rgb="FFD4D4D4"/>
        <rFont val="Consolas"/>
        <family val="3"/>
      </rPr>
      <t>(</t>
    </r>
    <r>
      <rPr>
        <sz val="18"/>
        <color rgb="FF00B0F0"/>
        <rFont val="Consolas"/>
        <family val="3"/>
      </rPr>
      <t xml:space="preserve">numero </t>
    </r>
    <r>
      <rPr>
        <sz val="18"/>
        <color theme="5"/>
        <rFont val="Consolas"/>
        <family val="3"/>
      </rPr>
      <t>*</t>
    </r>
    <r>
      <rPr>
        <sz val="18"/>
        <color rgb="FFD4D4D4"/>
        <rFont val="Consolas"/>
        <family val="3"/>
      </rPr>
      <t xml:space="preserve"> </t>
    </r>
    <r>
      <rPr>
        <sz val="18"/>
        <color rgb="FF00B0F0"/>
        <rFont val="Consolas"/>
        <family val="3"/>
      </rPr>
      <t>factor</t>
    </r>
    <r>
      <rPr>
        <sz val="18"/>
        <rFont val="Consolas"/>
        <family val="3"/>
      </rPr>
      <t>)}</t>
    </r>
    <r>
      <rPr>
        <sz val="18"/>
        <color rgb="FFD4D4D4"/>
        <rFont val="Consolas"/>
        <family val="3"/>
      </rPr>
      <t>`</t>
    </r>
    <r>
      <rPr>
        <sz val="18"/>
        <color rgb="FF6A9955"/>
        <rFont val="Consolas"/>
        <family val="3"/>
      </rPr>
      <t>;</t>
    </r>
  </si>
  <si>
    <r>
      <rPr>
        <sz val="18"/>
        <color theme="5"/>
        <rFont val="Consolas"/>
        <family val="3"/>
      </rPr>
      <t xml:space="preserve">const </t>
    </r>
    <r>
      <rPr>
        <sz val="18"/>
        <color rgb="FF569CD6"/>
        <rFont val="Consolas"/>
        <family val="3"/>
      </rPr>
      <t>numero</t>
    </r>
    <r>
      <rPr>
        <sz val="18"/>
        <color rgb="FFD4D4D4"/>
        <rFont val="Consolas"/>
        <family val="3"/>
      </rPr>
      <t xml:space="preserve"> </t>
    </r>
    <r>
      <rPr>
        <sz val="18"/>
        <color theme="5"/>
        <rFont val="Consolas"/>
        <family val="3"/>
      </rPr>
      <t>=</t>
    </r>
    <r>
      <rPr>
        <sz val="18"/>
        <color rgb="FFD4D4D4"/>
        <rFont val="Consolas"/>
        <family val="3"/>
      </rPr>
      <t xml:space="preserve"> </t>
    </r>
    <r>
      <rPr>
        <sz val="18"/>
        <color rgb="FF00B0F0"/>
        <rFont val="Consolas"/>
        <family val="3"/>
      </rPr>
      <t>parseInt</t>
    </r>
    <r>
      <rPr>
        <sz val="18"/>
        <color rgb="FFD4D4D4"/>
        <rFont val="Consolas"/>
        <family val="3"/>
      </rPr>
      <t>(</t>
    </r>
    <r>
      <rPr>
        <sz val="18"/>
        <color rgb="FF00B0F0"/>
        <rFont val="Consolas"/>
        <family val="3"/>
      </rPr>
      <t>posicion.replace</t>
    </r>
    <r>
      <rPr>
        <sz val="18"/>
        <rFont val="Consolas"/>
        <family val="3"/>
      </rPr>
      <t>(</t>
    </r>
    <r>
      <rPr>
        <sz val="18"/>
        <color rgb="FFCE9178"/>
        <rFont val="Consolas"/>
        <family val="3"/>
      </rPr>
      <t>'cp'</t>
    </r>
    <r>
      <rPr>
        <sz val="18"/>
        <color rgb="FFD4D4D4"/>
        <rFont val="Consolas"/>
        <family val="3"/>
      </rPr>
      <t xml:space="preserve">, </t>
    </r>
    <r>
      <rPr>
        <sz val="18"/>
        <color rgb="FFCE9178"/>
        <rFont val="Consolas"/>
        <family val="3"/>
      </rPr>
      <t>''</t>
    </r>
    <r>
      <rPr>
        <b/>
        <sz val="18"/>
        <rFont val="Consolas"/>
        <family val="3"/>
      </rPr>
      <t xml:space="preserve">)) </t>
    </r>
    <r>
      <rPr>
        <sz val="18"/>
        <color rgb="FF00B0F0"/>
        <rFont val="Consolas"/>
        <family val="3"/>
      </rPr>
      <t>||</t>
    </r>
    <r>
      <rPr>
        <sz val="18"/>
        <color rgb="FFD4D4D4"/>
        <rFont val="Consolas"/>
        <family val="3"/>
      </rPr>
      <t xml:space="preserve"> </t>
    </r>
    <r>
      <rPr>
        <sz val="18"/>
        <rFont val="Consolas"/>
        <family val="3"/>
      </rPr>
      <t>0</t>
    </r>
    <r>
      <rPr>
        <sz val="18"/>
        <color rgb="FF6A9955"/>
        <rFont val="Consolas"/>
        <family val="3"/>
      </rPr>
      <t>;</t>
    </r>
  </si>
  <si>
    <t>MARIA, MADRE MÍA</t>
  </si>
  <si>
    <r>
      <t>&lt;!</t>
    </r>
    <r>
      <rPr>
        <sz val="18"/>
        <color rgb="FF569CD6"/>
        <rFont val="Consolas"/>
        <family val="3"/>
      </rPr>
      <t>DOCTYPE</t>
    </r>
    <r>
      <rPr>
        <sz val="18"/>
        <color rgb="FFD4D4D4"/>
        <rFont val="Consolas"/>
        <family val="3"/>
      </rPr>
      <t xml:space="preserve"> </t>
    </r>
    <r>
      <rPr>
        <sz val="18"/>
        <color rgb="FF9CDCFE"/>
        <rFont val="Consolas"/>
        <family val="3"/>
      </rPr>
      <t>html</t>
    </r>
    <r>
      <rPr>
        <sz val="18"/>
        <color rgb="FF808080"/>
        <rFont val="Consolas"/>
        <family val="3"/>
      </rPr>
      <t>&gt;</t>
    </r>
  </si>
  <si>
    <r>
      <t>&lt;</t>
    </r>
    <r>
      <rPr>
        <sz val="18"/>
        <color rgb="FF569CD6"/>
        <rFont val="Consolas"/>
        <family val="3"/>
      </rPr>
      <t>html</t>
    </r>
    <r>
      <rPr>
        <sz val="18"/>
        <color rgb="FFD4D4D4"/>
        <rFont val="Consolas"/>
        <family val="3"/>
      </rPr>
      <t xml:space="preserve"> </t>
    </r>
    <r>
      <rPr>
        <sz val="18"/>
        <color rgb="FF9CDCFE"/>
        <rFont val="Consolas"/>
        <family val="3"/>
      </rPr>
      <t>lang</t>
    </r>
    <r>
      <rPr>
        <sz val="18"/>
        <color rgb="FFD4D4D4"/>
        <rFont val="Consolas"/>
        <family val="3"/>
      </rPr>
      <t>=</t>
    </r>
    <r>
      <rPr>
        <sz val="18"/>
        <color rgb="FFCE9178"/>
        <rFont val="Consolas"/>
        <family val="3"/>
      </rPr>
      <t>"es"</t>
    </r>
    <r>
      <rPr>
        <sz val="18"/>
        <color rgb="FF808080"/>
        <rFont val="Consolas"/>
        <family val="3"/>
      </rPr>
      <t>&gt;</t>
    </r>
  </si>
  <si>
    <r>
      <t>&lt;</t>
    </r>
    <r>
      <rPr>
        <sz val="18"/>
        <color rgb="FF569CD6"/>
        <rFont val="Consolas"/>
        <family val="3"/>
      </rPr>
      <t>head</t>
    </r>
    <r>
      <rPr>
        <sz val="18"/>
        <color rgb="FF808080"/>
        <rFont val="Consolas"/>
        <family val="3"/>
      </rPr>
      <t>&gt;</t>
    </r>
  </si>
  <si>
    <t>&lt;!-- Titulo del Canto--&gt;</t>
  </si>
  <si>
    <r>
      <t>&lt;/</t>
    </r>
    <r>
      <rPr>
        <sz val="18"/>
        <color rgb="FF569CD6"/>
        <rFont val="Consolas"/>
        <family val="3"/>
      </rPr>
      <t>head</t>
    </r>
    <r>
      <rPr>
        <sz val="18"/>
        <color rgb="FF808080"/>
        <rFont val="Consolas"/>
        <family val="3"/>
      </rPr>
      <t>&gt;</t>
    </r>
  </si>
  <si>
    <r>
      <t>&lt;</t>
    </r>
    <r>
      <rPr>
        <sz val="18"/>
        <color rgb="FF569CD6"/>
        <rFont val="Consolas"/>
        <family val="3"/>
      </rPr>
      <t>body</t>
    </r>
    <r>
      <rPr>
        <sz val="18"/>
        <color rgb="FF808080"/>
        <rFont val="Consolas"/>
        <family val="3"/>
      </rPr>
      <t>&gt;</t>
    </r>
  </si>
  <si>
    <t>&lt;!-- ABRIENDO CONTENEDOR DE LA TABLA --&gt;</t>
  </si>
  <si>
    <t>&lt;!--╔═══════════════════════════════════════════════════════════════════════════════╗--&gt;</t>
  </si>
  <si>
    <t>&lt;!--╠═══════════════════════════════════════════════════════════════════════════════╣--&gt;</t>
  </si>
  <si>
    <t>&lt;!--╚═══════════════════════════════════════════════════════════════════════════════╝--&gt;</t>
  </si>
  <si>
    <t>&lt;!-- CONTENIDO DEL LADO IZQUIERDO --&gt;</t>
  </si>
  <si>
    <t>&lt;!-- ZONA DE NAVEGACIÓN --&gt;</t>
  </si>
  <si>
    <t>&lt;!-- NOTAS Y PIE DEL CANTO --&gt;</t>
  </si>
  <si>
    <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 QUITARPARAMOSTRAR"</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"pnota1"</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span</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"pnota2"</t>
    </r>
    <r>
      <rPr>
        <sz val="18"/>
        <color rgb="FF808080"/>
        <rFont val="Consolas"/>
        <family val="3"/>
      </rPr>
      <t>&gt;</t>
    </r>
    <r>
      <rPr>
        <sz val="18"/>
        <color rgb="FFD4D4D4"/>
        <rFont val="Consolas"/>
        <family val="3"/>
      </rPr>
      <t> Este espacio es para notas.</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</si>
  <si>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</si>
  <si>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"height: 4%;"</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</si>
  <si>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"pie-tres-columnas"</t>
    </r>
    <r>
      <rPr>
        <sz val="18"/>
        <color rgb="FF808080"/>
        <rFont val="Consolas"/>
        <family val="3"/>
      </rPr>
      <t>&gt;</t>
    </r>
  </si>
  <si>
    <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</si>
  <si>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"overflow: hidden;"</t>
    </r>
    <r>
      <rPr>
        <sz val="18"/>
        <color rgb="FF808080"/>
        <rFont val="Consolas"/>
        <family val="3"/>
      </rPr>
      <t>&gt;</t>
    </r>
  </si>
  <si>
    <t>&lt;!-- ZONAS DE LAS NOTAS O ACORDES --&gt;</t>
  </si>
  <si>
    <r>
      <t>&lt;</t>
    </r>
    <r>
      <rPr>
        <sz val="18"/>
        <color rgb="FF569CD6"/>
        <rFont val="Consolas"/>
        <family val="3"/>
      </rPr>
      <t>script</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"/cantos/resucito/acorde/src/mainjs.js"</t>
    </r>
    <r>
      <rPr>
        <sz val="18"/>
        <color rgb="FF808080"/>
        <rFont val="Consolas"/>
        <family val="3"/>
      </rPr>
      <t>&gt;&lt;/</t>
    </r>
    <r>
      <rPr>
        <sz val="18"/>
        <color rgb="FF569CD6"/>
        <rFont val="Consolas"/>
        <family val="3"/>
      </rPr>
      <t>script</t>
    </r>
    <r>
      <rPr>
        <sz val="18"/>
        <color rgb="FF808080"/>
        <rFont val="Consolas"/>
        <family val="3"/>
      </rPr>
      <t>&gt;</t>
    </r>
  </si>
  <si>
    <r>
      <t>&lt;/</t>
    </r>
    <r>
      <rPr>
        <sz val="18"/>
        <color rgb="FF569CD6"/>
        <rFont val="Consolas"/>
        <family val="3"/>
      </rPr>
      <t>body</t>
    </r>
    <r>
      <rPr>
        <sz val="18"/>
        <color rgb="FF808080"/>
        <rFont val="Consolas"/>
        <family val="3"/>
      </rPr>
      <t>&gt;</t>
    </r>
  </si>
  <si>
    <r>
      <t>&lt;/</t>
    </r>
    <r>
      <rPr>
        <sz val="18"/>
        <color rgb="FF569CD6"/>
        <rFont val="Consolas"/>
        <family val="3"/>
      </rPr>
      <t>html</t>
    </r>
    <r>
      <rPr>
        <sz val="18"/>
        <color rgb="FF808080"/>
        <rFont val="Consolas"/>
        <family val="3"/>
      </rPr>
      <t>&gt;</t>
    </r>
  </si>
  <si>
    <t>html</t>
  </si>
  <si>
    <t>HTML</t>
  </si>
  <si>
    <t>JS</t>
  </si>
  <si>
    <t>&lt;!--║                              CONTENEDOR COLUMNAS                              ║--&gt;</t>
  </si>
  <si>
    <t>&lt;!--║                        CONTENIDO DEL LADO IZQUIERDO                           ║--&gt;</t>
  </si>
  <si>
    <t>&lt;!--║               DESHABILITAR LADO DERECHO POR FALTA DE CONTENIDO                ║--&gt;</t>
  </si>
  <si>
    <t>&lt;!--║ INICIO PARA DESHABILITAR LADO DERECHO -- &gt;    &lt;div class="PowerOff"&gt;       &lt; !--║--&gt;</t>
  </si>
  <si>
    <t>&lt;!--║                           CONTENIDO DEL LADO DERECHO                          ║--&gt;</t>
  </si>
  <si>
    <t>&lt;!--║                           CIERRE CONTENEDOR COLUMNAS                          ║--&gt;</t>
  </si>
  <si>
    <t>&lt;!--║                          CERRANDO FILAS DE LA TABLA                           ║--&gt;</t>
  </si>
  <si>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"icon"</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"/cantos/src/ico.ico"</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"image/x-icon"</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</si>
  <si>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charset</t>
    </r>
    <r>
      <rPr>
        <sz val="18"/>
        <color rgb="FFD4D4D4"/>
        <rFont val="Consolas"/>
        <family val="3"/>
      </rPr>
      <t>=</t>
    </r>
    <r>
      <rPr>
        <sz val="18"/>
        <color rgb="FFCE9178"/>
        <rFont val="Consolas"/>
        <family val="3"/>
      </rPr>
      <t>"UTF-8"</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</si>
  <si>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name</t>
    </r>
    <r>
      <rPr>
        <sz val="18"/>
        <color rgb="FFD4D4D4"/>
        <rFont val="Consolas"/>
        <family val="3"/>
      </rPr>
      <t>=</t>
    </r>
    <r>
      <rPr>
        <sz val="18"/>
        <color rgb="FFCE9178"/>
        <rFont val="Consolas"/>
        <family val="3"/>
      </rPr>
      <t>"viewport"</t>
    </r>
    <r>
      <rPr>
        <sz val="18"/>
        <color rgb="FFD4D4D4"/>
        <rFont val="Consolas"/>
        <family val="3"/>
      </rPr>
      <t xml:space="preserve"> </t>
    </r>
    <r>
      <rPr>
        <sz val="18"/>
        <color rgb="FF9CDCFE"/>
        <rFont val="Consolas"/>
        <family val="3"/>
      </rPr>
      <t>content</t>
    </r>
    <r>
      <rPr>
        <sz val="18"/>
        <color rgb="FFD4D4D4"/>
        <rFont val="Consolas"/>
        <family val="3"/>
      </rPr>
      <t>=</t>
    </r>
    <r>
      <rPr>
        <sz val="18"/>
        <color rgb="FFCE9178"/>
        <rFont val="Consolas"/>
        <family val="3"/>
      </rPr>
      <t>"width=device-width, initial-scale=1.0"</t>
    </r>
    <r>
      <rPr>
        <sz val="18"/>
        <color rgb="FF808080"/>
        <rFont val="Consolas"/>
        <family val="3"/>
      </rPr>
      <t>&gt;</t>
    </r>
  </si>
  <si>
    <r>
      <t xml:space="preserve">    </t>
    </r>
    <r>
      <rPr>
        <sz val="18"/>
        <color rgb="FF808080"/>
        <rFont val="Consolas"/>
        <family val="3"/>
      </rPr>
      <t>&lt;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"https://fonts.googleapis.com"</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</si>
  <si>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"https://fonts.gstatic.com"</t>
    </r>
    <r>
      <rPr>
        <sz val="18"/>
        <color rgb="FFD4D4D4"/>
        <rFont val="Consolas"/>
        <family val="3"/>
      </rPr>
      <t xml:space="preserve"> </t>
    </r>
    <r>
      <rPr>
        <sz val="18"/>
        <color rgb="FF9CDCFE"/>
        <rFont val="Consolas"/>
        <family val="3"/>
      </rPr>
      <t>crossorigin</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</si>
  <si>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"/cantos/src/css/dbCSS.css"</t>
    </r>
    <r>
      <rPr>
        <sz val="18"/>
        <color rgb="FFD4D4D4"/>
        <rFont val="Consolas"/>
        <family val="3"/>
      </rPr>
      <t xml:space="preserve"> </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</si>
  <si>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"/cantos/src/css/cssc/dbcssCantos.css"</t>
    </r>
    <r>
      <rPr>
        <sz val="18"/>
        <color rgb="FFD4D4D4"/>
        <rFont val="Consolas"/>
        <family val="3"/>
      </rPr>
      <t xml:space="preserve"> </t>
    </r>
    <r>
      <rPr>
        <sz val="18"/>
        <color rgb="FF808080"/>
        <rFont val="Consolas"/>
        <family val="3"/>
      </rPr>
      <t>&gt;</t>
    </r>
  </si>
  <si>
    <r>
      <t xml:space="preserve">  </t>
    </r>
    <r>
      <rPr>
        <sz val="18"/>
        <color rgb="FF808080"/>
        <rFont val="Consolas"/>
        <family val="3"/>
      </rPr>
      <t>&lt;</t>
    </r>
    <r>
      <rPr>
        <sz val="18"/>
        <color rgb="FF569CD6"/>
        <rFont val="Consolas"/>
        <family val="3"/>
      </rPr>
      <t>title</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title</t>
    </r>
    <r>
      <rPr>
        <sz val="18"/>
        <color rgb="FF808080"/>
        <rFont val="Consolas"/>
        <family val="3"/>
      </rPr>
      <t>&gt;</t>
    </r>
  </si>
  <si>
    <r>
      <rPr>
        <sz val="18"/>
        <color rgb="FF808080"/>
        <rFont val="Consolas"/>
        <family val="3"/>
      </rPr>
      <t xml:space="preserve">    &lt;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"contenedor-tabla"</t>
    </r>
    <r>
      <rPr>
        <sz val="18"/>
        <color rgb="FF808080"/>
        <rFont val="Consolas"/>
        <family val="3"/>
      </rPr>
      <t>&gt;</t>
    </r>
  </si>
  <si>
    <r>
      <t xml:space="preserve">                 </t>
    </r>
    <r>
      <rPr>
        <sz val="18"/>
        <color rgb="FF6A9955"/>
        <rFont val="Consolas"/>
        <family val="3"/>
      </rPr>
      <t>&lt;!-- REPRODUCTOR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</si>
  <si>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"reproductor-audio"</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</si>
  <si>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"saudio"</t>
    </r>
    <r>
      <rPr>
        <sz val="18"/>
        <color rgb="FFD4D4D4"/>
        <rFont val="Consolas"/>
        <family val="3"/>
      </rPr>
      <t xml:space="preserve"> </t>
    </r>
    <r>
      <rPr>
        <sz val="18"/>
        <color rgb="FF9CDCFE"/>
        <rFont val="Consolas"/>
        <family val="3"/>
      </rPr>
      <t>controls</t>
    </r>
    <r>
      <rPr>
        <sz val="18"/>
        <color rgb="FFD4D4D4"/>
        <rFont val="Consolas"/>
        <family val="3"/>
      </rPr>
      <t xml:space="preserve"> </t>
    </r>
    <r>
      <rPr>
        <sz val="18"/>
        <color rgb="FF9CDCFE"/>
        <rFont val="Consolas"/>
        <family val="3"/>
      </rPr>
      <t>controlslist</t>
    </r>
    <r>
      <rPr>
        <sz val="18"/>
        <color rgb="FFD4D4D4"/>
        <rFont val="Consolas"/>
        <family val="3"/>
      </rPr>
      <t>=</t>
    </r>
    <r>
      <rPr>
        <sz val="18"/>
        <color rgb="FFCE9178"/>
        <rFont val="Consolas"/>
        <family val="3"/>
      </rPr>
      <t>"download"</t>
    </r>
    <r>
      <rPr>
        <sz val="18"/>
        <color rgb="FFD4D4D4"/>
        <rFont val="Consolas"/>
        <family val="3"/>
      </rPr>
      <t xml:space="preserve"> </t>
    </r>
    <r>
      <rPr>
        <sz val="18"/>
        <color rgb="FF9CDCFE"/>
        <rFont val="Consolas"/>
        <family val="3"/>
      </rPr>
      <t>preload</t>
    </r>
    <r>
      <rPr>
        <sz val="18"/>
        <color rgb="FFD4D4D4"/>
        <rFont val="Consolas"/>
        <family val="3"/>
      </rPr>
      <t>=</t>
    </r>
    <r>
      <rPr>
        <sz val="18"/>
        <color rgb="FFCE9178"/>
        <rFont val="Consolas"/>
        <family val="3"/>
      </rPr>
      <t>"metadata"</t>
    </r>
    <r>
      <rPr>
        <sz val="18"/>
        <color rgb="FFD4D4D4"/>
        <rFont val="Consolas"/>
        <family val="3"/>
      </rPr>
      <t xml:space="preserve"> </t>
    </r>
    <r>
      <rPr>
        <sz val="18"/>
        <color rgb="FF9CDCFE"/>
        <rFont val="Consolas"/>
        <family val="3"/>
      </rPr>
      <t>loop</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</si>
  <si>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808080"/>
        <rFont val="Consolas"/>
        <family val="3"/>
      </rPr>
      <t>&gt;</t>
    </r>
  </si>
  <si>
    <r>
      <t xml:space="preserve">                 </t>
    </r>
    <r>
      <rPr>
        <sz val="18"/>
        <color rgb="FF6A9955"/>
        <rFont val="Consolas"/>
        <family val="3"/>
      </rPr>
      <t>&lt;!-- ABRIENDO TABLET DEL CANTO--&gt;</t>
    </r>
  </si>
  <si>
    <r>
      <t xml:space="preserve">        </t>
    </r>
    <r>
      <rPr>
        <sz val="18"/>
        <color rgb="FF808080"/>
        <rFont val="Consolas"/>
        <family val="3"/>
      </rPr>
      <t>&lt;</t>
    </r>
    <r>
      <rPr>
        <sz val="18"/>
        <color rgb="FF569CD6"/>
        <rFont val="Consolas"/>
        <family val="3"/>
      </rPr>
      <t>table</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"dbtable"</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</si>
  <si>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t>
    </r>
  </si>
  <si>
    <r>
      <t xml:space="preserve">                 </t>
    </r>
    <r>
      <rPr>
        <sz val="18"/>
        <color rgb="FF6A9955"/>
        <rFont val="Consolas"/>
        <family val="3"/>
      </rPr>
      <t>&lt;!-- HOME DEL CANTO--&gt;</t>
    </r>
  </si>
  <si>
    <r>
      <t xml:space="preserve">                </t>
    </r>
    <r>
      <rPr>
        <sz val="18"/>
        <color rgb="FF808080"/>
        <rFont val="Consolas"/>
        <family val="3"/>
      </rP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</si>
  <si>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</si>
  <si>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"left"</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</si>
  <si>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"home"</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</si>
  <si>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D4D4D4"/>
        <rFont val="Consolas"/>
        <family val="3"/>
      </rPr>
      <t xml:space="preserve"> </t>
    </r>
    <r>
      <rPr>
        <sz val="18"/>
        <color rgb="FF9CDCFE"/>
        <rFont val="Consolas"/>
        <family val="3"/>
      </rPr>
      <t>height</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viewBox</t>
    </r>
    <r>
      <rPr>
        <sz val="18"/>
        <color rgb="FFD4D4D4"/>
        <rFont val="Consolas"/>
        <family val="3"/>
      </rPr>
      <t>=</t>
    </r>
    <r>
      <rPr>
        <sz val="18"/>
        <color rgb="FFCE9178"/>
        <rFont val="Consolas"/>
        <family val="3"/>
      </rPr>
      <t>"0 0 24 24"</t>
    </r>
    <r>
      <rPr>
        <sz val="18"/>
        <color rgb="FFD4D4D4"/>
        <rFont val="Consolas"/>
        <family val="3"/>
      </rPr>
      <t xml:space="preserve"> </t>
    </r>
    <r>
      <rPr>
        <sz val="18"/>
        <color rgb="FF9CDCFE"/>
        <rFont val="Consolas"/>
        <family val="3"/>
      </rPr>
      <t>width</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"#5f6368"</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</si>
  <si>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</si>
  <si>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</si>
  <si>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</si>
  <si>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input</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"inputBusqueda"</t>
    </r>
    <r>
      <rPr>
        <sz val="18"/>
        <color rgb="FFD4D4D4"/>
        <rFont val="Consolas"/>
        <family val="3"/>
      </rPr>
      <t xml:space="preserve"> </t>
    </r>
    <r>
      <rPr>
        <sz val="18"/>
        <color rgb="FF9CDCFE"/>
        <rFont val="Consolas"/>
        <family val="3"/>
      </rPr>
      <t>placeholder</t>
    </r>
    <r>
      <rPr>
        <sz val="18"/>
        <color rgb="FFD4D4D4"/>
        <rFont val="Consolas"/>
        <family val="3"/>
      </rPr>
      <t>=</t>
    </r>
    <r>
      <rPr>
        <sz val="18"/>
        <color rgb="FFCE9178"/>
        <rFont val="Consolas"/>
        <family val="3"/>
      </rPr>
      <t>"🔍ver otro canto..."</t>
    </r>
    <r>
      <rPr>
        <sz val="18"/>
        <color rgb="FFD4D4D4"/>
        <rFont val="Consolas"/>
        <family val="3"/>
      </rPr>
      <t xml:space="preserve"> </t>
    </r>
    <r>
      <rPr>
        <sz val="18"/>
        <color rgb="FF9CDCFE"/>
        <rFont val="Consolas"/>
        <family val="3"/>
      </rPr>
      <t>autocomplete</t>
    </r>
    <r>
      <rPr>
        <sz val="18"/>
        <color rgb="FFD4D4D4"/>
        <rFont val="Consolas"/>
        <family val="3"/>
      </rPr>
      <t>=</t>
    </r>
    <r>
      <rPr>
        <sz val="18"/>
        <color rgb="FFCE9178"/>
        <rFont val="Consolas"/>
        <family val="3"/>
      </rPr>
      <t>"off"</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</si>
  <si>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"resultadosBusqueda"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</si>
  <si>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</si>
  <si>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</si>
  <si>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</si>
  <si>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</si>
  <si>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TITUTO Y SUBTITULO--&gt;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</si>
  <si>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</si>
  <si>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"subtitulo"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</si>
  <si>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INICIO CANTO --&gt;</t>
    </r>
  </si>
  <si>
    <r>
      <t xml:space="preserve">                </t>
    </r>
    <r>
      <rPr>
        <sz val="18"/>
        <color rgb="FF808080"/>
        <rFont val="Consolas"/>
        <family val="3"/>
      </rP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"encabezado-columnas odb"</t>
    </r>
    <r>
      <rPr>
        <sz val="18"/>
        <color rgb="FF808080"/>
        <rFont val="Consolas"/>
        <family val="3"/>
      </rPr>
      <t>&gt;</t>
    </r>
  </si>
  <si>
    <r>
      <t xml:space="preserve">            </t>
    </r>
    <r>
      <rPr>
        <sz val="18"/>
        <color rgb="FF6A9955"/>
        <rFont val="Consolas"/>
        <family val="3"/>
      </rPr>
      <t>&lt;!-- ZONA CEJILLA --&gt;</t>
    </r>
  </si>
  <si>
    <r>
      <t xml:space="preserve">            </t>
    </r>
    <r>
      <rPr>
        <sz val="18"/>
        <color rgb="FF6A9955"/>
        <rFont val="Consolas"/>
        <family val="3"/>
      </rPr>
      <t>&lt;!-- Flecha para abajo ↓ --&gt;</t>
    </r>
  </si>
  <si>
    <r>
      <t xml:space="preserve">            </t>
    </r>
    <r>
      <rPr>
        <sz val="18"/>
        <color rgb="FF6A9955"/>
        <rFont val="Consolas"/>
        <family val="3"/>
      </rPr>
      <t>&lt;!-- ZONA DE LAS ESTROFAS  --&gt;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</si>
  <si>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"padding: 22px 0 0 0;"</t>
    </r>
    <r>
      <rPr>
        <sz val="18"/>
        <color rgb="FF808080"/>
        <rFont val="Consolas"/>
        <family val="3"/>
      </rPr>
      <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</si>
  <si>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"contenedordecolumnas"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"contenedorColumnas"</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</si>
  <si>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grupo-izquierdo"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</si>
  <si>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Izquierdo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"izq"</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</si>
  <si>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</si>
  <si>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</si>
  <si>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</si>
  <si>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</si>
  <si>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</si>
  <si>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</si>
  <si>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</si>
  <si>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</si>
  <si>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</si>
  <si>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</si>
  <si>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</si>
  <si>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</si>
  <si>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</si>
  <si>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</si>
  <si>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</si>
  <si>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</si>
  <si>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</si>
  <si>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</si>
  <si>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</si>
  <si>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</si>
  <si>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</si>
  <si>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ASTERISTICO PARA CUANDO SEA NECESARIO PARA EL MELISMA--&gt;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</si>
  <si>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</si>
  <si>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</si>
  <si>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</si>
  <si>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</si>
  <si>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</si>
  <si>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pcat"</t>
    </r>
    <r>
      <rPr>
        <sz val="18"/>
        <color rgb="FF808080"/>
        <rFont val="Consolas"/>
        <family val="3"/>
      </rPr>
      <t>&gt;</t>
    </r>
    <r>
      <rPr>
        <sz val="18"/>
        <color rgb="FFD4D4D4"/>
        <rFont val="Consolas"/>
        <family val="3"/>
      </rPr>
      <t>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</si>
  <si>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padviento"</t>
    </r>
    <r>
      <rPr>
        <sz val="18"/>
        <color rgb="FF808080"/>
        <rFont val="Consolas"/>
        <family val="3"/>
      </rPr>
      <t>&gt;</t>
    </r>
    <r>
      <rPr>
        <sz val="18"/>
        <color rgb="FFD4D4D4"/>
        <rFont val="Consolas"/>
        <family val="3"/>
      </rPr>
      <t>Adviento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</si>
  <si>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"fup mso2"</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north</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</si>
  <si>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vmaria"</t>
    </r>
    <r>
      <rPr>
        <sz val="18"/>
        <color rgb="FF808080"/>
        <rFont val="Consolas"/>
        <family val="3"/>
      </rPr>
      <t>&gt;</t>
    </r>
    <r>
      <rPr>
        <sz val="18"/>
        <color rgb="FFD4D4D4"/>
        <rFont val="Consolas"/>
        <family val="3"/>
      </rPr>
      <t>Virgen Maria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</si>
  <si>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pprecatec"</t>
    </r>
    <r>
      <rPr>
        <sz val="18"/>
        <color rgb="FF808080"/>
        <rFont val="Consolas"/>
        <family val="3"/>
      </rPr>
      <t>&gt;</t>
    </r>
    <r>
      <rPr>
        <sz val="18"/>
        <color rgb="FFD4D4D4"/>
        <rFont val="Consolas"/>
        <family val="3"/>
      </rPr>
      <t>PreCatecumenado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</si>
  <si>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pnavidad"</t>
    </r>
    <r>
      <rPr>
        <sz val="18"/>
        <color rgb="FF808080"/>
        <rFont val="Consolas"/>
        <family val="3"/>
      </rPr>
      <t>&gt;</t>
    </r>
    <r>
      <rPr>
        <sz val="18"/>
        <color rgb="FFD4D4D4"/>
        <rFont val="Consolas"/>
        <family val="3"/>
      </rPr>
      <t xml:space="preserve"> Navidad</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</si>
  <si>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ordinario"</t>
    </r>
    <r>
      <rPr>
        <sz val="18"/>
        <color rgb="FF808080"/>
        <rFont val="Consolas"/>
        <family val="3"/>
      </rPr>
      <t>&gt;</t>
    </r>
    <r>
      <rPr>
        <sz val="18"/>
        <color rgb="FFD4D4D4"/>
        <rFont val="Consolas"/>
        <family val="3"/>
      </rPr>
      <t>Ordinario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</si>
  <si>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pcuaresma"</t>
    </r>
    <r>
      <rPr>
        <sz val="18"/>
        <color rgb="FF808080"/>
        <rFont val="Consolas"/>
        <family val="3"/>
      </rPr>
      <t>&gt;</t>
    </r>
    <r>
      <rPr>
        <sz val="18"/>
        <color rgb="FFD4D4D4"/>
        <rFont val="Consolas"/>
        <family val="3"/>
      </rPr>
      <t>Cuaresma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</si>
  <si>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ppascua"</t>
    </r>
    <r>
      <rPr>
        <sz val="18"/>
        <color rgb="FF808080"/>
        <rFont val="Consolas"/>
        <family val="3"/>
      </rPr>
      <t>&gt;</t>
    </r>
    <r>
      <rPr>
        <sz val="18"/>
        <color rgb="FFD4D4D4"/>
        <rFont val="Consolas"/>
        <family val="3"/>
      </rPr>
      <t>Pascua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</si>
  <si>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ppenteco"</t>
    </r>
    <r>
      <rPr>
        <sz val="18"/>
        <color rgb="FF808080"/>
        <rFont val="Consolas"/>
        <family val="3"/>
      </rPr>
      <t>&gt;</t>
    </r>
    <r>
      <rPr>
        <sz val="18"/>
        <color rgb="FFD4D4D4"/>
        <rFont val="Consolas"/>
        <family val="3"/>
      </rPr>
      <t>Pentecostés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</si>
  <si>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pentrada"</t>
    </r>
    <r>
      <rPr>
        <sz val="18"/>
        <color rgb="FF808080"/>
        <rFont val="Consolas"/>
        <family val="3"/>
      </rPr>
      <t>&gt;</t>
    </r>
    <r>
      <rPr>
        <sz val="18"/>
        <color rgb="FFD4D4D4"/>
        <rFont val="Consolas"/>
        <family val="3"/>
      </rPr>
      <t>Entrada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</si>
  <si>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pliturgia"</t>
    </r>
    <r>
      <rPr>
        <sz val="18"/>
        <color rgb="FF808080"/>
        <rFont val="Consolas"/>
        <family val="3"/>
      </rPr>
      <t>&gt;</t>
    </r>
    <r>
      <rPr>
        <sz val="18"/>
        <color rgb="FFD4D4D4"/>
        <rFont val="Consolas"/>
        <family val="3"/>
      </rPr>
      <t>Liturgia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</si>
  <si>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t>
    </r>
    <r>
      <rPr>
        <sz val="18"/>
        <color rgb="FF808080"/>
        <rFont val="Consolas"/>
        <family val="3"/>
      </rPr>
      <t>&gt;</t>
    </r>
    <r>
      <rPr>
        <sz val="18"/>
        <color rgb="FFD4D4D4"/>
        <rFont val="Consolas"/>
        <family val="3"/>
      </rPr>
      <t>Comunión</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</si>
  <si>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paz"</t>
    </r>
    <r>
      <rPr>
        <sz val="18"/>
        <color rgb="FF808080"/>
        <rFont val="Consolas"/>
        <family val="3"/>
      </rPr>
      <t>&gt;</t>
    </r>
    <r>
      <rPr>
        <sz val="18"/>
        <color rgb="FFD4D4D4"/>
        <rFont val="Consolas"/>
        <family val="3"/>
      </rPr>
      <t>Paz</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</si>
  <si>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Final"</t>
    </r>
    <r>
      <rPr>
        <sz val="18"/>
        <color rgb="FF808080"/>
        <rFont val="Consolas"/>
        <family val="3"/>
      </rPr>
      <t>&gt;</t>
    </r>
    <r>
      <rPr>
        <sz val="18"/>
        <color rgb="FFD4D4D4"/>
        <rFont val="Consolas"/>
        <family val="3"/>
      </rPr>
      <t>Final</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</si>
  <si>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plaudes"</t>
    </r>
    <r>
      <rPr>
        <sz val="18"/>
        <color rgb="FF808080"/>
        <rFont val="Consolas"/>
        <family val="3"/>
      </rPr>
      <t>&gt;</t>
    </r>
    <r>
      <rPr>
        <sz val="18"/>
        <color rgb="FFD4D4D4"/>
        <rFont val="Consolas"/>
        <family val="3"/>
      </rPr>
      <t>Laudes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</si>
  <si>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ppenit"</t>
    </r>
    <r>
      <rPr>
        <sz val="18"/>
        <color rgb="FF808080"/>
        <rFont val="Consolas"/>
        <family val="3"/>
      </rPr>
      <t>&gt;</t>
    </r>
    <r>
      <rPr>
        <sz val="18"/>
        <color rgb="FFD4D4D4"/>
        <rFont val="Consolas"/>
        <family val="3"/>
      </rPr>
      <t>Penitencial</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a</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</si>
  <si>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</si>
  <si>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</si>
  <si>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"notas-columna"</t>
    </r>
    <r>
      <rPr>
        <sz val="18"/>
        <color rgb="FF808080"/>
        <rFont val="Consolas"/>
        <family val="3"/>
      </rPr>
      <t>&gt;</t>
    </r>
  </si>
  <si>
    <r>
      <t xml:space="preserve">        </t>
    </r>
    <r>
      <rPr>
        <sz val="18"/>
        <color rgb="FF6A9955"/>
        <rFont val="Consolas"/>
        <family val="3"/>
      </rPr>
      <t>&lt;!-- CONTENIDO DE LAS NOTAS DEL CANTO--&gt;</t>
    </r>
  </si>
  <si>
    <r>
      <t xml:space="preserve">        </t>
    </r>
    <r>
      <rPr>
        <sz val="18"/>
        <color rgb="FF808080"/>
        <rFont val="Consolas"/>
        <family val="3"/>
      </rPr>
      <t>&lt;</t>
    </r>
    <r>
      <rPr>
        <sz val="18"/>
        <color rgb="FF569CD6"/>
        <rFont val="Consolas"/>
        <family val="3"/>
      </rPr>
      <t>select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"acorde-selector"</t>
    </r>
    <r>
      <rPr>
        <sz val="18"/>
        <color rgb="FF808080"/>
        <rFont val="Consolas"/>
        <family val="3"/>
      </rPr>
      <t>&gt;&lt;</t>
    </r>
    <r>
      <rPr>
        <sz val="18"/>
        <color rgb="FF569CD6"/>
        <rFont val="Consolas"/>
        <family val="3"/>
      </rPr>
      <t>option</t>
    </r>
    <r>
      <rPr>
        <sz val="18"/>
        <color rgb="FFD4D4D4"/>
        <rFont val="Consolas"/>
        <family val="3"/>
      </rPr>
      <t xml:space="preserve"> </t>
    </r>
    <r>
      <rPr>
        <sz val="18"/>
        <color rgb="FF9CDCFE"/>
        <rFont val="Consolas"/>
        <family val="3"/>
      </rPr>
      <t>value</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option</t>
    </r>
    <r>
      <rPr>
        <sz val="18"/>
        <color rgb="FF808080"/>
        <rFont val="Consolas"/>
        <family val="3"/>
      </rPr>
      <t>&gt;&lt;/</t>
    </r>
    <r>
      <rPr>
        <sz val="18"/>
        <color rgb="FF569CD6"/>
        <rFont val="Consolas"/>
        <family val="3"/>
      </rPr>
      <t>select</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</si>
  <si>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</si>
  <si>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VENTANA DE IAMGEN --&gt;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</si>
  <si>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</si>
  <si>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"cno"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"dbno"</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</si>
  <si>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</si>
  <si>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hr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"dbhr"</t>
    </r>
    <r>
      <rPr>
        <sz val="18"/>
        <color rgb="FF808080"/>
        <rFont val="Consolas"/>
        <family val="3"/>
      </rPr>
      <t>&gt;</t>
    </r>
  </si>
  <si>
    <r>
      <t xml:space="preserve">        </t>
    </r>
    <r>
      <rPr>
        <sz val="18"/>
        <color rgb="FF808080"/>
        <rFont val="Consolas"/>
        <family val="3"/>
      </rPr>
      <t>&lt;/</t>
    </r>
    <r>
      <rPr>
        <sz val="18"/>
        <color rgb="FF569CD6"/>
        <rFont val="Consolas"/>
        <family val="3"/>
      </rPr>
      <t>table</t>
    </r>
    <r>
      <rPr>
        <sz val="18"/>
        <color rgb="FF808080"/>
        <rFont val="Consolas"/>
        <family val="3"/>
      </rPr>
      <t>&gt;</t>
    </r>
  </si>
  <si>
    <r>
      <t xml:space="preserve">        </t>
    </r>
    <r>
      <rPr>
        <sz val="18"/>
        <color rgb="FF6A9955"/>
        <rFont val="Consolas"/>
        <family val="3"/>
      </rPr>
      <t>&lt;!-- SECCION DEL ACORDE Y LA IMAGEN CORRESPONDIENTE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</si>
  <si>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"acorde-display"</t>
    </r>
    <r>
      <rPr>
        <sz val="18"/>
        <color rgb="FF808080"/>
        <rFont val="Consolas"/>
        <family val="3"/>
      </rPr>
      <t>&gt;&lt;</t>
    </r>
    <r>
      <rPr>
        <sz val="18"/>
        <color rgb="FF569CD6"/>
        <rFont val="Consolas"/>
        <family val="3"/>
      </rPr>
      <t>img</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"acorde-imagen"</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alt</t>
    </r>
    <r>
      <rPr>
        <sz val="18"/>
        <color rgb="FFD4D4D4"/>
        <rFont val="Consolas"/>
        <family val="3"/>
      </rPr>
      <t>=</t>
    </r>
    <r>
      <rPr>
        <sz val="18"/>
        <color rgb="FFCE9178"/>
        <rFont val="Consolas"/>
        <family val="3"/>
      </rPr>
      <t>"Acorde seleccionado"</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</si>
  <si>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CERRANDO DE CONTENEDOR DE TABLA --&gt;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</si>
  <si>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</si>
  <si>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SCRIPT DEFINITIVO CUANDO SE HALLA COMPLETADO EL CANTO</t>
    </r>
  </si>
  <si>
    <t xml:space="preserve">   &lt;script src="/cantos/src/js/dbMainJS.js"&gt;&lt;/script&gt;</t>
  </si>
  <si>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</si>
  <si>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</si>
  <si>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"M0 0h24v24H0V0z"</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"none"</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</si>
  <si>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"M10 20v-6h4v6h5v-8h3L12 3 2 12h3v8h5z"</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</si>
  <si>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</si>
  <si>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"buscador-cantos"</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</si>
  <si>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     &lt;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"toggleVista"</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menu_book</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</si>
  <si>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"#reproductor-audio"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"audio-control-btn"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"audio-control"</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audio-icon"</t>
    </r>
    <r>
      <rPr>
        <sz val="18"/>
        <color rgb="FF808080"/>
        <rFont val="Consolas"/>
        <family val="3"/>
      </rPr>
      <t>&gt;</t>
    </r>
    <r>
      <rPr>
        <sz val="18"/>
        <color rgb="FFD4D4D4"/>
        <rFont val="Consolas"/>
        <family val="3"/>
      </rPr>
      <t>play_circle</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</si>
  <si>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"asterisco"</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"left: 19%;"</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</si>
  <si>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</si>
  <si>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"dbtop4"</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</si>
  <si>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</si>
  <si>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 hline bcoro"</t>
    </r>
    <r>
      <rPr>
        <sz val="18"/>
        <color rgb="FF808080"/>
        <rFont val="Consolas"/>
        <family val="3"/>
      </rPr>
      <t>&gt;</t>
    </r>
  </si>
  <si>
    <r>
      <t xml:space="preserve">                &lt;/</t>
    </r>
    <r>
      <rPr>
        <sz val="18"/>
        <color rgb="FF0070C0"/>
        <rFont val="Consolas"/>
        <family val="3"/>
      </rPr>
      <t>div</t>
    </r>
    <r>
      <rPr>
        <sz val="18"/>
        <color rgb="FFD4D4D4"/>
        <rFont val="Consolas"/>
        <family val="3"/>
      </rPr>
      <t>&gt;</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</si>
  <si>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</si>
  <si>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</si>
  <si>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grupo-derecho"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</si>
  <si>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DERECHO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"der"</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</si>
  <si>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</si>
  <si>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</si>
  <si>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</si>
  <si>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</si>
  <si>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</si>
  <si>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</si>
  <si>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</si>
  <si>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</si>
  <si>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</si>
  <si>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</si>
  <si>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</si>
  <si>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</si>
  <si>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</si>
  <si>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</si>
  <si>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</si>
  <si>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</si>
  <si>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</si>
  <si>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</si>
  <si>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</si>
  <si>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</si>
  <si>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</si>
  <si>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CODIGO PARA TEXTO SPAN tienes que poner esto donde pones los codigos de abajo</t>
    </r>
  </si>
  <si>
    <t xml:space="preserve">                .chord-container {</t>
  </si>
  <si>
    <t xml:space="preserve">                top: -7px;}</t>
  </si>
  <si>
    <t xml:space="preserve">                --&gt;</t>
  </si>
  <si>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</si>
  <si>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</si>
  <si>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</si>
  <si>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</si>
  <si>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</si>
  <si>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</si>
  <si>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</si>
  <si>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CATEGORIAS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</si>
  <si>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</si>
  <si>
    <t xml:space="preserve">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</si>
  <si>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"dbsp3"</t>
    </r>
    <r>
      <rPr>
        <sz val="18"/>
        <color rgb="FF808080"/>
        <rFont val="Consolas"/>
        <family val="3"/>
      </rPr>
      <t>&gt;&lt;/</t>
    </r>
    <r>
      <rPr>
        <sz val="18"/>
        <color rgb="FF569CD6"/>
        <rFont val="Consolas"/>
        <family val="3"/>
      </rPr>
      <t>div</t>
    </r>
    <r>
      <rPr>
        <sz val="18"/>
        <color rgb="FF808080"/>
        <rFont val="Consolas"/>
        <family val="3"/>
      </rPr>
      <t>&gt;</t>
    </r>
  </si>
  <si>
    <r>
      <t xml:space="preserve">&lt;!--║--&gt;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 xml:space="preserve">&gt;                                                           </t>
    </r>
    <r>
      <rPr>
        <sz val="18"/>
        <color rgb="FF6A9955"/>
        <rFont val="Consolas"/>
        <family val="3"/>
      </rPr>
      <t>&lt;!--║--&gt;</t>
    </r>
  </si>
  <si>
    <t>&lt;!--║  [ SECCION DE CATEGORIA ]    precat - liturgia - cat - eleccion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</si>
  <si>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</si>
  <si>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</si>
  <si>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</si>
  <si>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</si>
  <si>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</si>
  <si>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</si>
  <si>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</si>
  <si>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</si>
  <si>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</si>
  <si>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</si>
  <si>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</si>
  <si>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</si>
  <si>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</si>
  <si>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</si>
  <si>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</si>
  <si>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</si>
  <si>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 rojo"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</si>
  <si>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t>&lt;!--║-- &gt;    &lt;/div&gt;                                                              &lt; !--║--&gt;</t>
  </si>
  <si>
    <t>«» ♭</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</si>
  <si>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hline bcoro ojoh"</t>
    </r>
    <r>
      <rPr>
        <sz val="18"/>
        <color rgb="FF808080"/>
        <rFont val="Consolas"/>
        <family val="3"/>
      </rPr>
      <t>&gt;</t>
    </r>
    <r>
      <rPr>
        <sz val="18"/>
        <color rgb="FFD4D4D4"/>
        <rFont val="Consolas"/>
        <family val="3"/>
      </rPr>
      <t>visibility</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th</t>
    </r>
    <r>
      <rPr>
        <sz val="18"/>
        <color rgb="FF808080"/>
        <rFont val="Consolas"/>
        <family val="3"/>
      </rPr>
      <t>&gt;</t>
    </r>
  </si>
  <si>
    <t>1ᵉʳ</t>
  </si>
  <si>
    <t>2ᵒ</t>
  </si>
  <si>
    <t>3ᵉʳ</t>
  </si>
  <si>
    <t>4ᵒ</t>
  </si>
  <si>
    <t>5ᵒ</t>
  </si>
  <si>
    <t>6ᵒ</t>
  </si>
  <si>
    <t>7ᵒ</t>
  </si>
  <si>
    <t>8ᵒ</t>
  </si>
  <si>
    <t>9ᵒ</t>
  </si>
  <si>
    <t>10ᵒ</t>
  </si>
  <si>
    <t>A la víctima pascual,</t>
  </si>
  <si>
    <t>ofrecemos hoy</t>
  </si>
  <si>
    <t>el sacrificio de alabanza.</t>
  </si>
  <si>
    <t>El cordero ha redimido el rebaño,</t>
  </si>
  <si>
    <t>maj</t>
  </si>
  <si>
    <t>el inocente ha reconciliado</t>
  </si>
  <si>
    <t>los pecadores al Padre.</t>
  </si>
  <si>
    <t>Muerte y vida se han enfrentado</t>
  </si>
  <si>
    <t>en un prodigioso duelo:</t>
  </si>
  <si>
    <t>el Señor de la Vida estaba muerto,</t>
  </si>
  <si>
    <t>mas ahora está vivo y triunfa.</t>
  </si>
  <si>
    <t>Dinos tú, María:</t>
  </si>
  <si>
    <t>¿qué has visto en el camino?,</t>
  </si>
  <si>
    <t>«La tumba de Cristo vacía,</t>
  </si>
  <si>
    <t>la Gloria del Señor y vivo Cristo,</t>
  </si>
  <si>
    <t>los ángeles, las vendas y el sudario».</t>
  </si>
  <si>
    <t>A. PORQUE CRISTO, MI ESPERANZA,</t>
  </si>
  <si>
    <t>¡HA RESUCITADO!</t>
  </si>
  <si>
    <t>Y NOS PRECEDE EN GALILEA,</t>
  </si>
  <si>
    <t>Y NOS PRECEDE EN GALILEA.</t>
  </si>
  <si>
    <t>SÍ QUE ES CIERTO,</t>
  </si>
  <si>
    <t>CRISTO HA RESUCITADO.</t>
  </si>
  <si>
    <t>Tú, Rey victorioso, danos tú la salvación.</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</si>
  <si>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"startScroll"</t>
    </r>
    <r>
      <rPr>
        <sz val="18"/>
        <color rgb="FFD4D4D4"/>
        <rFont val="Consolas"/>
        <family val="3"/>
      </rPr>
      <t xml:space="preserve"> </t>
    </r>
    <r>
      <rPr>
        <sz val="18"/>
        <color rgb="FF9CDCFE"/>
        <rFont val="Consolas"/>
        <family val="3"/>
      </rPr>
      <t>data-velocidad</t>
    </r>
    <r>
      <rPr>
        <sz val="18"/>
        <color rgb="FFD4D4D4"/>
        <rFont val="Consolas"/>
        <family val="3"/>
      </rPr>
      <t>=</t>
    </r>
    <r>
      <rPr>
        <sz val="18"/>
        <color rgb="FFCE9178"/>
        <rFont val="Consolas"/>
        <family val="3"/>
      </rPr>
      <t>"200"</t>
    </r>
    <r>
      <rPr>
        <sz val="18"/>
        <color rgb="FFD4D4D4"/>
        <rFont val="Consolas"/>
        <family val="3"/>
      </rPr>
      <t xml:space="preserve"> </t>
    </r>
    <r>
      <rPr>
        <sz val="18"/>
        <color rgb="FF9CDCFE"/>
        <rFont val="Consolas"/>
        <family val="3"/>
      </rPr>
      <t>data-incremento</t>
    </r>
    <r>
      <rPr>
        <sz val="18"/>
        <color rgb="FFD4D4D4"/>
        <rFont val="Consolas"/>
        <family val="3"/>
      </rPr>
      <t>=</t>
    </r>
    <r>
      <rPr>
        <sz val="18"/>
        <color rgb="FFCE9178"/>
        <rFont val="Consolas"/>
        <family val="3"/>
      </rPr>
      <t>"1"</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south</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r>
      <rPr>
        <sz val="18"/>
        <color rgb="FFD4D4D4"/>
        <rFont val="Consolas"/>
        <family val="3"/>
      </rPr>
      <t>&lt;/</t>
    </r>
    <r>
      <rPr>
        <sz val="18"/>
        <color rgb="FF00B0F0"/>
        <rFont val="Consolas"/>
        <family val="3"/>
      </rPr>
      <t>tr</t>
    </r>
    <r>
      <rPr>
        <sz val="18"/>
        <color rgb="FFD4D4D4"/>
        <rFont val="Consolas"/>
        <family val="3"/>
      </rPr>
      <t>&gt;</t>
    </r>
  </si>
  <si>
    <t>CABALLO Y CABALLERO.</t>
  </si>
  <si>
    <t>MI FUERZA Y MI CANCIÓN</t>
  </si>
  <si>
    <t>ES EL SEÑOR.</t>
  </si>
  <si>
    <t>PRECIPITÓ EN EL MAR</t>
  </si>
  <si>
    <t>CABALLO Y CABALLERO,</t>
  </si>
  <si>
    <t>PRECIPITÓ... MI FUERZA... PRECIPITÓ...</t>
  </si>
  <si>
    <t>tu diestra, oh Señor, aplasta al enemigo,</t>
  </si>
  <si>
    <t>aplasta al enemigo.</t>
  </si>
  <si>
    <t>El enemigo había dicho:</t>
  </si>
  <si>
    <t>«Les perseguiré y alcanzaré,</t>
  </si>
  <si>
    <t>desnudaré la espada, se saciará mi alma,</t>
  </si>
  <si>
    <t>los aniquilaré.»</t>
  </si>
  <si>
    <t>Se hundieron como plomo</t>
  </si>
  <si>
    <t>en las aguas de la muerte,</t>
  </si>
  <si>
    <t>en las aguas formidables.</t>
  </si>
  <si>
    <t>terrible en las empresas, autor de maravillas,</t>
  </si>
  <si>
    <t>autor de maravillas?</t>
  </si>
  <si>
    <t>Los príncipes de Edom, se estremecen</t>
  </si>
  <si>
    <t>al paso de Jacob.</t>
  </si>
  <si>
    <t>sobre tu monte santo, el santuario</t>
  </si>
  <si>
    <t>que tus manos prepararon.</t>
  </si>
  <si>
    <t>Cantemos al Señor,</t>
  </si>
  <si>
    <t>cantemos al Señor,</t>
  </si>
  <si>
    <t>que se cubrió de gloria,</t>
  </si>
  <si>
    <t>de gloria, de gloria,</t>
  </si>
  <si>
    <t>precipitó en el mar</t>
  </si>
  <si>
    <t>caballo y caballero.</t>
  </si>
  <si>
    <t>ÉL ES MI SALVACIÓN, ES MI DIOS</t>
  </si>
  <si>
    <t>Y YO LO ENSALZARÉ.</t>
  </si>
  <si>
    <t>El Señor es un guerrero,</t>
  </si>
  <si>
    <t>su nombre es Yahveh.</t>
  </si>
  <si>
    <t>Precipitó en el mar a los valientes,</t>
  </si>
  <si>
    <t>la flor del Faraón.</t>
  </si>
  <si>
    <t>Tu diestra poderosa,</t>
  </si>
  <si>
    <t>gloriosa por su fuerza</t>
  </si>
  <si>
    <t>Soplaste con tu aliento</t>
  </si>
  <si>
    <t>y el mar los sepultó.</t>
  </si>
  <si>
    <t>¿Quién como tú, Señor,</t>
  </si>
  <si>
    <t>glorioso en santidad,</t>
  </si>
  <si>
    <t>Rescatas a tu pueblo,</t>
  </si>
  <si>
    <t>lo llevas a tu casa.</t>
  </si>
  <si>
    <t>Lo llevas y lo plantas</t>
  </si>
  <si>
    <t>en el lugar sagrado</t>
  </si>
  <si>
    <t>Cejilla</t>
  </si>
  <si>
    <t>CAMBIANDO LOS CANTOS</t>
  </si>
  <si>
    <t>contenido</t>
  </si>
  <si>
    <t>letaniaspenitencialesii</t>
  </si>
  <si>
    <t>prountuariodeacordes</t>
  </si>
  <si>
    <t>librodecantoenpdf</t>
  </si>
  <si>
    <t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t>
  </si>
  <si>
    <t>NombreCanto</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</si>
  <si>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t>
  </si>
  <si>
    <t>Content</t>
  </si>
  <si>
    <t>", content: "</t>
  </si>
  <si>
    <t>Buscador</t>
  </si>
  <si>
    <t>Buscador (fail1)</t>
  </si>
  <si>
    <t>Buscador (fail2)</t>
  </si>
  <si>
    <t xml:space="preserve">   {</t>
  </si>
  <si>
    <t>A TI, SEÑOR, EN MI CLAMOR IMPLO</t>
  </si>
  <si>
    <t>Column3</t>
  </si>
  <si>
    <t>Elección</t>
  </si>
  <si>
    <t>PreCatecumenado</t>
  </si>
  <si>
    <t>["</t>
  </si>
  <si>
    <t>"],</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</si>
  <si>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</si>
  <si>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</si>
  <si>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</si>
  <si>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</si>
  <si>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Nueva propiedad para la velocidad de desplazamiento</t>
  </si>
  <si>
    <t>// Contenido del lado izquierdo del canto,</t>
  </si>
  <si>
    <t>A TI, SEÑOR, EN MI CLAMOR IMPLORO,</t>
  </si>
  <si>
    <t>✠ «» ♭</t>
  </si>
  <si>
    <t>as</t>
  </si>
  <si>
    <t>A TI, SEÑOR, EN MI CLAMOR SUPLICO,</t>
  </si>
  <si>
    <t>A TI DERRAMO MI LAMENTO,</t>
  </si>
  <si>
    <t xml:space="preserve">A TI MI ANGUSTIA EXPONGO. </t>
  </si>
  <si>
    <t>as mt</t>
  </si>
  <si>
    <t xml:space="preserve">Siento que el espíritu en mí se apaga, </t>
  </si>
  <si>
    <t xml:space="preserve">más tú conoces mi sendero. </t>
  </si>
  <si>
    <t>Mira, Señor, que en el camino,</t>
  </si>
  <si>
    <t xml:space="preserve">mira, Señor, que me han tendido un lazo. </t>
  </si>
  <si>
    <t>Mira, Señor, que a la derecha no hay ninguno,</t>
  </si>
  <si>
    <t xml:space="preserve">ninguno que me conozca. </t>
  </si>
  <si>
    <t>Que huye de mí todo consuelo,</t>
  </si>
  <si>
    <t>que no hay nadie que se cuide de mi alma.</t>
  </si>
  <si>
    <t>A TI, YO CLAMO SEÑOR,</t>
  </si>
  <si>
    <t>A TI, YO DIGO: TÚ SOLO ERES MI REFUGIO,</t>
  </si>
  <si>
    <t>TÚ ERES MI PORCIÓN EN ESTA TIERRA,</t>
  </si>
  <si>
    <t>MI ÚNICA FELICIDAD.</t>
  </si>
  <si>
    <t xml:space="preserve">    ], lder: [</t>
  </si>
  <si>
    <t>Escúchame, Señor, que estoy llorando,</t>
  </si>
  <si>
    <t>estoy tan deprimido.</t>
  </si>
  <si>
    <t>¡Líbrame tú de estos enemigos</t>
  </si>
  <si>
    <t>que son más fuertes que yo!</t>
  </si>
  <si>
    <t>¡Saca mi alma de esta cárcel</t>
  </si>
  <si>
    <t>y yo daré gracias a tu Nombre!</t>
  </si>
  <si>
    <t>En torno a mí los santos harán corro,</t>
  </si>
  <si>
    <t xml:space="preserve">me felicitarán por tu favor hacia mí. </t>
  </si>
  <si>
    <t xml:space="preserve">                id: "asamblea_anadie_1",</t>
  </si>
  <si>
    <t>mt as ta</t>
  </si>
  <si>
    <t xml:space="preserve">            { type: "collapsible-block",</t>
  </si>
  <si>
    <t xml:space="preserve">          initialState: "collapsed",</t>
  </si>
  <si>
    <t>PARA OCULTAR CONTENIDO</t>
  </si>
  <si>
    <t xml:space="preserve">    lizq: [</t>
  </si>
  <si>
    <t xml:space="preserve">  </t>
  </si>
  <si>
    <t xml:space="preserve"> </t>
  </si>
  <si>
    <t>// SIGUIENTE CANTO DEBAJO</t>
  </si>
  <si>
    <t xml:space="preserve">                id: "asamblea_anadie_2",</t>
  </si>
  <si>
    <t>A TI, SEÑOR, LEVANTO MI ALMA</t>
  </si>
  <si>
    <t>A NADIE DEMOS OCASIÓN DE TROPIE</t>
  </si>
  <si>
    <t>A TI LEVANTO MIS OJOS</t>
  </si>
  <si>
    <t>BOCETO</t>
  </si>
  <si>
    <t>A TI, SEÑOR, LEVANTO MI ALMA,</t>
  </si>
  <si>
    <t>A TI, OH DIOS MÍO.</t>
  </si>
  <si>
    <t>En ti confío, Señor,</t>
  </si>
  <si>
    <t>no triunfen sobre mí mis enemigos.</t>
  </si>
  <si>
    <t>Muéstrame, Señor, tu camino,</t>
  </si>
  <si>
    <t>enséñame, Señor, tu sendero.</t>
  </si>
  <si>
    <t>A TI, SEÑOR, LEVANTO MI ALMA...</t>
  </si>
  <si>
    <t>Acuérdate, Señor, de tu ternura,</t>
  </si>
  <si>
    <t>de tu inmensa compasión, que son de siempre.</t>
  </si>
  <si>
    <t>De mis pecados, Señor, no te acuerdes,</t>
  </si>
  <si>
    <t>acuérdate, Señor, que eres misericordia.</t>
  </si>
  <si>
    <t>Rocíame, Señor, de tu misericordia.</t>
  </si>
  <si>
    <t>Sumérgeme, Señor, en tu misericordia.</t>
  </si>
  <si>
    <t>¡ABBÁ, PADRE, PADRE!</t>
  </si>
  <si>
    <t>No hemos recibido</t>
  </si>
  <si>
    <t>el espíritu de siervos</t>
  </si>
  <si>
    <t>para recaer en el temor,</t>
  </si>
  <si>
    <t>para recaer en el temor.</t>
  </si>
  <si>
    <t>ESTE MISMO ESPÍRITU</t>
  </si>
  <si>
    <t>DA TESTIMONIO A NUESTRO ESPÍRITU</t>
  </si>
  <si>
    <t>DE QUE SOMOS HIJOS DE DIOS.</t>
  </si>
  <si>
    <t>Y, SI HIJOS, TAMBIÉN HEREDEROS,</t>
  </si>
  <si>
    <t>COHEREDEROS DE CRISTO,</t>
  </si>
  <si>
    <t>HEREDEROS DE DIOS.</t>
  </si>
  <si>
    <t>mt as</t>
  </si>
  <si>
    <t>Si</t>
  </si>
  <si>
    <t>Hacía calor aquel día</t>
  </si>
  <si>
    <t>cuando Abraham</t>
  </si>
  <si>
    <t>estaba sentado delante de su tienda.</t>
  </si>
  <si>
    <t>estaba sentado</t>
  </si>
  <si>
    <t>cerca del encinar de Mambré.</t>
  </si>
  <si>
    <t>Alzando los ojos, miró</t>
  </si>
  <si>
    <t>y tres hombres de pie</t>
  </si>
  <si>
    <t>estaban delante.</t>
  </si>
  <si>
    <t>En cuanto los vio,</t>
  </si>
  <si>
    <t>se inclinó hasta el suelo y dijo:</t>
  </si>
  <si>
    <t>«Oh Señor mío,</t>
  </si>
  <si>
    <t>no pases, te ruego, sin detenerte.</t>
  </si>
  <si>
    <t>«SIN DETENERTE,</t>
  </si>
  <si>
    <t>NO PASES, TE RUEGO,</t>
  </si>
  <si>
    <t>SIN DETENERTE, SIN DETENERTE».</t>
  </si>
  <si>
    <t>«Os traeré un poco de agua,</t>
  </si>
  <si>
    <t>os lavaré los pies</t>
  </si>
  <si>
    <t>y reposaréis a la sombra.</t>
  </si>
  <si>
    <t>Os traeré un bocado,</t>
  </si>
  <si>
    <t>os reconfortaréis</t>
  </si>
  <si>
    <t>y lúego seguiréis adelante.</t>
  </si>
  <si>
    <t>No por casualidad</t>
  </si>
  <si>
    <t>habéis pasado hoy delante de mí.</t>
  </si>
  <si>
    <t>«OH SEÑOR MÍO,</t>
  </si>
  <si>
    <t>SIN DETENERTE, SIN DETENERTE.</t>
  </si>
  <si>
    <t>SIN DETENERTE,</t>
  </si>
  <si>
    <t>A ti, Señor, se debe la alabanza, en Sión.</t>
  </si>
  <si>
    <t>A ti se te cumple el voto, en Jerusalén.</t>
  </si>
  <si>
    <t>A ti que escuchas la oración,</t>
  </si>
  <si>
    <t>viene todo mortal, viene todo mortal.</t>
  </si>
  <si>
    <t>A TI QUE ESCUCHAS LA ORACIÓN</t>
  </si>
  <si>
    <t>VIENE TODO MORTAL,</t>
  </si>
  <si>
    <t>VIENE TODO MORTAL.</t>
  </si>
  <si>
    <t>Pesan sobre nosotros nuestros pecados,</t>
  </si>
  <si>
    <t>mas tú perdonas nuestras culpas.</t>
  </si>
  <si>
    <t>Dichoso el que tú eliges, el que tú llamas,</t>
  </si>
  <si>
    <t>vivirá en tus atrios.</t>
  </si>
  <si>
    <t>Nos saciaremos de los bienes de tu casa,</t>
  </si>
  <si>
    <t>de la santidad de tu templo.</t>
  </si>
  <si>
    <t>Con los prodigios de tu amor tú nos hablas,</t>
  </si>
  <si>
    <t>con los portentos de tu justicia nos respondes.</t>
  </si>
  <si>
    <t>ACLAMAD AL SEÑOR</t>
  </si>
  <si>
    <t>TODA LA TIERRA,</t>
  </si>
  <si>
    <t>SERVID AL SEÑOR CON ALEGRÍA.</t>
  </si>
  <si>
    <t>Acercaos a Él</t>
  </si>
  <si>
    <t>con gritos de júbilo.</t>
  </si>
  <si>
    <t>Porque el Señor es nuestro Dios</t>
  </si>
  <si>
    <t>y nosotros su pueblo.</t>
  </si>
  <si>
    <t xml:space="preserve">¡Entrad por sus puertas </t>
  </si>
  <si>
    <t>con himnos de alegría!</t>
  </si>
  <si>
    <t>Bendecid su nombre</t>
  </si>
  <si>
    <t>dándole gracias</t>
  </si>
  <si>
    <t>Porque es bueno el Señor,</t>
  </si>
  <si>
    <t>es eterno su amor</t>
  </si>
  <si>
    <t>con nosotros.</t>
  </si>
  <si>
    <t>ME SACIARÉ DE TU SEMBLANTE, SEÑOR.</t>
  </si>
  <si>
    <t>Escucha, Señor, mi oración,</t>
  </si>
  <si>
    <t>atiende, Señor, a mi clamor.</t>
  </si>
  <si>
    <t>Presta oídos a mi súplica,</t>
  </si>
  <si>
    <t>Fa#</t>
  </si>
  <si>
    <t>que mis labios no traicionan, Señor,</t>
  </si>
  <si>
    <t>salga de ti la sentencia.</t>
  </si>
  <si>
    <t>Porque tus ojos ven, tus ojos ven mi rectitud.</t>
  </si>
  <si>
    <t xml:space="preserve">            { type: "collapsible-block", id: "asamblea_anadie_1", initialState: "collapsed",</t>
  </si>
  <si>
    <t>Sondea, Señor, mi corazón,</t>
  </si>
  <si>
    <t>escrútalo de noche, Señor,</t>
  </si>
  <si>
    <t>pruébame al crisol, pruébame al crisol.</t>
  </si>
  <si>
    <t>Porque tú sabes que no hay malicia en mí,</t>
  </si>
  <si>
    <t>que mi boca no miente como hacen los hombres.</t>
  </si>
  <si>
    <t>Que he guardado tu palabra,</t>
  </si>
  <si>
    <t>que no he seguido los caminos del violento,</t>
  </si>
  <si>
    <t>que a tus huellas he ajustado mis pasos,</t>
  </si>
  <si>
    <t>que no vacilaré, que no vacilaré.</t>
  </si>
  <si>
    <t xml:space="preserve">CONTENIDO PARA OCULTAR </t>
  </si>
  <si>
    <t>CONTENIDO PARA OCULTAR</t>
  </si>
  <si>
    <t>A Ti te invoco, Señor,</t>
  </si>
  <si>
    <t>concédeme, Señor, una respuesta,</t>
  </si>
  <si>
    <t>muéstrame los prodigios de tu amor.</t>
  </si>
  <si>
    <t>Porque tú salvas al que se apoya en ti,</t>
  </si>
  <si>
    <t>porque tú ayudas</t>
  </si>
  <si>
    <t>al que se refugia a tu derecha.</t>
  </si>
  <si>
    <t>Como a la niña de tus ojos guárdame,</t>
  </si>
  <si>
    <t>a la sombra de tus alas escóndeme,</t>
  </si>
  <si>
    <t>mira que quieren matarme.</t>
  </si>
  <si>
    <t>Míralos, están cerrados en su orgullo,</t>
  </si>
  <si>
    <t>hablan, la arrogancia está en su boca.</t>
  </si>
  <si>
    <t>Avanzan contra mí, avanzan contra mí.</t>
  </si>
  <si>
    <t>Ayúdame tú, Señor,</t>
  </si>
  <si>
    <t>líbrame de los hombres de este mundo,</t>
  </si>
  <si>
    <t>de los hombres cuyo premio es esta vida.</t>
  </si>
  <si>
    <t>Cólmalos de tus bienes, Señor,</t>
  </si>
  <si>
    <t>llénales el vientre y que sus hijos se sacien.</t>
  </si>
  <si>
    <t>Que yo al despertar, que yo por tu amor</t>
  </si>
  <si>
    <t>me saciaré de tu rostro, Señor.</t>
  </si>
  <si>
    <t>mt tc</t>
  </si>
  <si>
    <t>A TI, SEÑOR, SE DEBE LA ALABANZ</t>
  </si>
  <si>
    <t>b2</t>
  </si>
  <si>
    <t>List</t>
  </si>
  <si>
    <t>Alabad al Señor en el Cielo,</t>
  </si>
  <si>
    <t>¡ALABADLO!</t>
  </si>
  <si>
    <t>alabad al Señor en lo alto,</t>
  </si>
  <si>
    <t>Alabadlo, todos sus ángeles;</t>
  </si>
  <si>
    <t>alabadlo, todos sus ejércitos.</t>
  </si>
  <si>
    <t>Alabadlo, sol y luna;</t>
  </si>
  <si>
    <t>alabadlo, estrellas lucientes.</t>
  </si>
  <si>
    <t>Alabadlo, espacios celestes</t>
  </si>
  <si>
    <t>y aguas que cuelgan en el cielo.</t>
  </si>
  <si>
    <t>Alaben el nombre del Señor,</t>
  </si>
  <si>
    <t>porque Él lo mandó, y existieron.</t>
  </si>
  <si>
    <t>Les dio consistencia perpetua</t>
  </si>
  <si>
    <t>y una ley que no pasará.</t>
  </si>
  <si>
    <t>Alabad al Señor en la tierra,</t>
  </si>
  <si>
    <t>cetáceos y abismos del mar,</t>
  </si>
  <si>
    <t>rayos, granizo, nieve y bruma,</t>
  </si>
  <si>
    <t>viento huracanado</t>
  </si>
  <si>
    <t>que cumple sus órdenes,</t>
  </si>
  <si>
    <t>montes y todas las sierras,</t>
  </si>
  <si>
    <t>árboles frutales y cedros,</t>
  </si>
  <si>
    <t>fieras y animales domésticos,</t>
  </si>
  <si>
    <t>reptiles y pájaros que vuelan.</t>
  </si>
  <si>
    <t>Reyes y pueblos del orbe,</t>
  </si>
  <si>
    <t>príncipes y jefes del mundo,</t>
  </si>
  <si>
    <t>los jóvenes</t>
  </si>
  <si>
    <t>y también las doncellas,</t>
  </si>
  <si>
    <t>los viejos a una con los niños,</t>
  </si>
  <si>
    <t>alaben el nombre del Señor,</t>
  </si>
  <si>
    <t>el único nombre sublime.</t>
  </si>
  <si>
    <t>Su majestad,</t>
  </si>
  <si>
    <t>sobre el cielo y la tierra;</t>
  </si>
  <si>
    <t>Él da fuerza y vigor a su pueblo.</t>
  </si>
  <si>
    <t>Alabanza de todos sus fieles,</t>
  </si>
  <si>
    <t>de Israel, su pueblo elegido.</t>
  </si>
  <si>
    <t>Un ángel vino del cielo</t>
  </si>
  <si>
    <t>trayendo una gran noticia:</t>
  </si>
  <si>
    <t>¡Hoy os ha nacido,</t>
  </si>
  <si>
    <t>Solm</t>
  </si>
  <si>
    <t>ha nacido el Salvador!</t>
  </si>
  <si>
    <t>¡ALEGRÍA, ALEGRÍA, ALEGRÍA,</t>
  </si>
  <si>
    <t>HA NACIDO EL SALVADOR</t>
  </si>
  <si>
    <t>ACOSTADO EN UN PESEBRE!</t>
  </si>
  <si>
    <t>Si♭</t>
  </si>
  <si>
    <t>¡ÉL ES EL CRISTO, EL SEÑOR!</t>
  </si>
  <si>
    <t>¡Fajado con lindos pañales</t>
  </si>
  <si>
    <t>y acostado en un pesebre!</t>
  </si>
  <si>
    <t>Esta será la señal</t>
  </si>
  <si>
    <t>Al establo de Belén</t>
  </si>
  <si>
    <t>han llegado los pastores.</t>
  </si>
  <si>
    <t>Vienen trayendo regalos</t>
  </si>
  <si>
    <t>a Jesús el Salvador.</t>
  </si>
  <si>
    <t>Encontraron a María,</t>
  </si>
  <si>
    <t>encontraron a José.</t>
  </si>
  <si>
    <t>El buey, el asno y el niño,</t>
  </si>
  <si>
    <t>que se llamará Emmanuel.</t>
  </si>
  <si>
    <t>El buey reconoce a su dueño,</t>
  </si>
  <si>
    <t>el borrico su pesebre.</t>
  </si>
  <si>
    <t>Pero Israel no conoce,</t>
  </si>
  <si>
    <t>no conoce a su Señor.</t>
  </si>
  <si>
    <t>ALELUYA,ALELUYA,ALELUYA.</t>
  </si>
  <si>
    <t>Alabad al Señor en su templo,</t>
  </si>
  <si>
    <t>MI</t>
  </si>
  <si>
    <t>alabadlo en su fuerte firmamento.</t>
  </si>
  <si>
    <t>Alabadlo por sus obras estupendas,</t>
  </si>
  <si>
    <t>alabadlo por su inmensa grandeza.</t>
  </si>
  <si>
    <t>Alabadlo al son de trompetas,</t>
  </si>
  <si>
    <t>alabadlo con arpas y guitarras,</t>
  </si>
  <si>
    <t>alabadlo con tambores y con danzas,</t>
  </si>
  <si>
    <t>alabadlo con trompas y flautas.</t>
  </si>
  <si>
    <t>Alabadlo con platillos sonoros,</t>
  </si>
  <si>
    <t>alabadlo con platillos vibrantes.</t>
  </si>
  <si>
    <t>TODO SER ALABE AL SEÑOR,</t>
  </si>
  <si>
    <t>ALABE, ALABE AL SEÑOR.</t>
  </si>
  <si>
    <t>as ta</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</si>
  <si>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</si>
  <si>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ALELUYA, ALABAD AL SEÑOR </t>
  </si>
  <si>
    <t>ALELÚ, ALELÚ, ALE E LU U YA.</t>
  </si>
  <si>
    <t>Bendecid al Señor, bendecid al Señor,</t>
  </si>
  <si>
    <t>vosotros los siervos del Señor.</t>
  </si>
  <si>
    <t>La7</t>
  </si>
  <si>
    <t>vosotros que estáis en la casa del Señor.</t>
  </si>
  <si>
    <t>Alzad a Él las manos, alzad a Él las manos</t>
  </si>
  <si>
    <t>y bendecid al Señor,</t>
  </si>
  <si>
    <t>vosotros que estáis en la casa del Señor</t>
  </si>
  <si>
    <t>durante la noche.</t>
  </si>
  <si>
    <t>ALELUYA, ALELUYA, A A LE E LU U YA.</t>
  </si>
  <si>
    <t>Aalelú, alelú uuu ... uuya.</t>
  </si>
  <si>
    <t>BENDECID AL SEÑOR, BENDECID AL SEÑOR,</t>
  </si>
  <si>
    <t>VOSOTROS LOS SIERVOS DEL SEÑOR.</t>
  </si>
  <si>
    <t>VOSOTROS QUE ESTÁIS EN LA CASA DEL SEÑOR.</t>
  </si>
  <si>
    <t>ALZAD A ÉL LAS MANOS, ALZAD A ÉL LAS MANOS</t>
  </si>
  <si>
    <t>Y BENDECID AL SEÑOR,</t>
  </si>
  <si>
    <t>VOSOTROS QUE ESTÁIS EN LA CASA DEL SEÑOR</t>
  </si>
  <si>
    <t>DURANTE LA NOCHE.</t>
  </si>
  <si>
    <t>tc</t>
  </si>
  <si>
    <t>Ya llegó el Reino</t>
  </si>
  <si>
    <t>del Señor y su Cristo.</t>
  </si>
  <si>
    <t>del Señor nuestro Dios.</t>
  </si>
  <si>
    <t>Démosle gloria,</t>
  </si>
  <si>
    <t>han llegado las bodas.</t>
  </si>
  <si>
    <t>las bodas con nuestro Dios.</t>
  </si>
  <si>
    <t>Bienaventurados</t>
  </si>
  <si>
    <t>los invitados a bodas,</t>
  </si>
  <si>
    <t>a las bodas del Cordero.</t>
  </si>
  <si>
    <t>a las bodas con el Señor.</t>
  </si>
  <si>
    <t>Del Señor es la tierra,</t>
  </si>
  <si>
    <t>DEL SEÑOR ES LA TIERRA,</t>
  </si>
  <si>
    <t>y todo aquello que contiene,</t>
  </si>
  <si>
    <t>Y TODO AQUELLO QUE CONTIENE,</t>
  </si>
  <si>
    <t>el orbe y sus habitantes.</t>
  </si>
  <si>
    <t>ALZAOS, PUERTAS,</t>
  </si>
  <si>
    <t>ALZAD LOS DINTELES,</t>
  </si>
  <si>
    <t>PUERTAS ETERNAS,</t>
  </si>
  <si>
    <t>DEBE ENTRAR EL REY</t>
  </si>
  <si>
    <t>DE LA GLORIA, DE LA GLORIA.</t>
  </si>
  <si>
    <t>¿Quién es ese Rey de la gloria?</t>
  </si>
  <si>
    <t>¿QUIÉN ES ESE REY DE LA GLORIA?</t>
  </si>
  <si>
    <t>El Señor, el fuerte, el valiente,</t>
  </si>
  <si>
    <t>EL SEÑOR, EL FUERTE, EL VALIENTE,</t>
  </si>
  <si>
    <t>el Señor, valiente en la batalla,</t>
  </si>
  <si>
    <t>VALIENTE EN LA BATALLA.</t>
  </si>
  <si>
    <t>El Señor de los ejércitos,</t>
  </si>
  <si>
    <t>EL SEÑOR DE LOS EJÉRCITOS.</t>
  </si>
  <si>
    <t>Él es el Rey de la gloria,</t>
  </si>
  <si>
    <t>EL REY DE LA GLORIA.</t>
  </si>
  <si>
    <t>¿Quién subirá al monte del Señor?</t>
  </si>
  <si>
    <t>¿QUIÉN SUBIRÁ AL MONTE DEL SEÑOR?</t>
  </si>
  <si>
    <t>El de manos inocentes y puro corazón,</t>
  </si>
  <si>
    <t>EL DE MANOS INOCENTES</t>
  </si>
  <si>
    <t>Y PURO CORAZÓN,</t>
  </si>
  <si>
    <t>el que no conduce su vida por vanidad,</t>
  </si>
  <si>
    <t>POR VANIDAD.</t>
  </si>
  <si>
    <t>Y nosotros somos su Iglesia,</t>
  </si>
  <si>
    <t>Y NOSOTROS SOMOS SU IGLESIA,</t>
  </si>
  <si>
    <t>que hoy viene a tu presencia,</t>
  </si>
  <si>
    <t>QUE HOY VIENE A TU PRESENCIA,</t>
  </si>
  <si>
    <t>que busca tu rostro, oh Dios de Jacob,</t>
  </si>
  <si>
    <t>OH DIOS DE JACOB.</t>
  </si>
  <si>
    <t>ta as</t>
  </si>
  <si>
    <t>AMÉN, AMÉN, AMÉN.</t>
  </si>
  <si>
    <t>BENDICIÓN Y GLORIA,</t>
  </si>
  <si>
    <t>SABIDURÍA,</t>
  </si>
  <si>
    <t>ACCIÓN DE GRACIAS</t>
  </si>
  <si>
    <t>DEMOS A DIOS.</t>
  </si>
  <si>
    <t>AMÉN, AMÉN, AMÉN...</t>
  </si>
  <si>
    <t>Honor y poder</t>
  </si>
  <si>
    <t>y fortaleza,</t>
  </si>
  <si>
    <t>honor y poder</t>
  </si>
  <si>
    <t>demos a Dios.</t>
  </si>
  <si>
    <t>BENDICIÓN Y GLORIA</t>
  </si>
  <si>
    <t>¿Quiénes son</t>
  </si>
  <si>
    <t>y de dónde vienen?</t>
  </si>
  <si>
    <t>¿QUIÉNES SON</t>
  </si>
  <si>
    <t>Y DE DÓNDE VIENEN?</t>
  </si>
  <si>
    <t>ESTOS SON LOS QUE VIENEN</t>
  </si>
  <si>
    <t>DE LA GRAN TRIBULACIÓN.</t>
  </si>
  <si>
    <t>Y LAVARON SUS TÚNICAS</t>
  </si>
  <si>
    <t>Y LAS BLANQUEARON</t>
  </si>
  <si>
    <t>EN LA SANGRE DEL CORDERO,</t>
  </si>
  <si>
    <t>EN LA SANGRE DEL CORDERO.</t>
  </si>
  <si>
    <t>ESTOS SON LOS QUE VIENEN...</t>
  </si>
  <si>
    <t>Amo al Señor, porque escucha</t>
  </si>
  <si>
    <t>mi voz suplicante;</t>
  </si>
  <si>
    <t>inclina hacia mí su oído</t>
  </si>
  <si>
    <t>m6</t>
  </si>
  <si>
    <t>el día en que lo invoco.</t>
  </si>
  <si>
    <t>Me envolvían redes de muerte,</t>
  </si>
  <si>
    <t>me alcanzaron los lazos del infierno;</t>
  </si>
  <si>
    <t>me rodeaban tristeza y angustia,</t>
  </si>
  <si>
    <t>invoqué el nombre del Señor:</t>
  </si>
  <si>
    <t>«¡Te ruego, Señor, sálvame!».</t>
  </si>
  <si>
    <t>RECOBRA, ALMA MÍA, TU REPOSO,</t>
  </si>
  <si>
    <t>PORQUE EL SEÑOR FUE BUENO CONTIGO.</t>
  </si>
  <si>
    <t>ÉL TE HA SALVADO DE LA MUERTE,</t>
  </si>
  <si>
    <t>HA PRESERVADO TUS PIES DE LA CAÍDA.</t>
  </si>
  <si>
    <t>¡Tenía fe, aun cuando dije:</t>
  </si>
  <si>
    <t>«Yo soy un desgraciado»!,</t>
  </si>
  <si>
    <t>y pensaba lleno de angustia:</t>
  </si>
  <si>
    <t>«todo hombre es falso».</t>
  </si>
  <si>
    <t>¿Cómo pagaré al Señor</t>
  </si>
  <si>
    <t>todo el bien que me ha hecho?</t>
  </si>
  <si>
    <t>Alzaré la copa de la bendición</t>
  </si>
  <si>
    <t>e invocaré el nombre del Señor.</t>
  </si>
  <si>
    <t>ALZAOS, PUERTAS</t>
  </si>
  <si>
    <t>Era todavía de noche cuando Abraham</t>
  </si>
  <si>
    <t>m9</t>
  </si>
  <si>
    <t>se disponía a sacrificar a su hijo;</t>
  </si>
  <si>
    <t>los dos se miraban fijamente</t>
  </si>
  <si>
    <t>cuando le dijo su hijo Isaac:</t>
  </si>
  <si>
    <t>AQUEDAH, AQUEDAH,</t>
  </si>
  <si>
    <t>AQUEDAH, AQUEDAH.</t>
  </si>
  <si>
    <t>«Átame, átame fuerte, padre mío,</t>
  </si>
  <si>
    <t>no sea que por el miedo me resista</t>
  </si>
  <si>
    <t>y no sea válido tu sacrificio</t>
  </si>
  <si>
    <t>y los dos seamos rechazados.»</t>
  </si>
  <si>
    <t>«ÁTAME, ÁTAME FUERTE,</t>
  </si>
  <si>
    <t>PADRE MÍO, QUE YO NO ME RESISTA.»</t>
  </si>
  <si>
    <t>Venid y ved la fe sobre la tierra,</t>
  </si>
  <si>
    <t>venid y ved la fe sobre la tierra,</t>
  </si>
  <si>
    <t>el Padre que sacrifica a su hijo,</t>
  </si>
  <si>
    <t>y el hijo querido</t>
  </si>
  <si>
    <t>que le ofrece su cuello.</t>
  </si>
  <si>
    <t>Aunque hablara las lenguas de los ángeles,</t>
  </si>
  <si>
    <t>si no tengo amor, nada.</t>
  </si>
  <si>
    <t>Aunque tuviera el don de profecía</t>
  </si>
  <si>
    <t>y conociera todos los misterios,</t>
  </si>
  <si>
    <t>aunque tuviera plenitud de fe</t>
  </si>
  <si>
    <t>y pudiera trasladar montañas,</t>
  </si>
  <si>
    <t>Aunque repartiera</t>
  </si>
  <si>
    <t>todos mis bienes a los pobres</t>
  </si>
  <si>
    <t>y entregara mi cuerpo a las llamas,</t>
  </si>
  <si>
    <t>PORQUE EL AMOR,</t>
  </si>
  <si>
    <t>EL AMOR, EL AMOR,</t>
  </si>
  <si>
    <t>ES PACIENTE, ES SERVICIAL,</t>
  </si>
  <si>
    <t>NO ES ENVIDIOSO,</t>
  </si>
  <si>
    <t>NO SE JACTA, NO SE ENGRÍE,</t>
  </si>
  <si>
    <t>ES DECOROSO,</t>
  </si>
  <si>
    <t>NO BUSCA LO SUYO, NO SE IRRITA.</t>
  </si>
  <si>
    <t>NO TOMA EN CUENTA EL MAL,</t>
  </si>
  <si>
    <t>NO SE ALEGRA DE LA INJUSTICIA,</t>
  </si>
  <si>
    <t>SE ALEGRA CON LA VERDAD.</t>
  </si>
  <si>
    <t>TODO LO CREE,</t>
  </si>
  <si>
    <t>TODO LO EXCUSA,</t>
  </si>
  <si>
    <t>TODO LO ESPERA,</t>
  </si>
  <si>
    <t>SOPORTA TODO, SOPORTA TODO.</t>
  </si>
  <si>
    <t>PORQUE EL AMOR, EL AMOR,</t>
  </si>
  <si>
    <t>PORQUE EL AMOR ES DIOS</t>
  </si>
  <si>
    <t>ES DIOS, ES DIOS.</t>
  </si>
  <si>
    <t>Ave María,</t>
  </si>
  <si>
    <t>llena de gracia,</t>
  </si>
  <si>
    <t>el Señor es contigo,</t>
  </si>
  <si>
    <t>bendita tú eres</t>
  </si>
  <si>
    <t>entre todas las mujeres,</t>
  </si>
  <si>
    <t>Rem</t>
  </si>
  <si>
    <t>y bendito es el fruto</t>
  </si>
  <si>
    <t>de tu vientre, Jesús.</t>
  </si>
  <si>
    <t>SANTA MARÍA,</t>
  </si>
  <si>
    <t>MADRE DE DIOS,</t>
  </si>
  <si>
    <t>RUEGA POR NOSOTROS</t>
  </si>
  <si>
    <t>QUE SOMOS PECADORES,</t>
  </si>
  <si>
    <t>RUEGA AHORA</t>
  </si>
  <si>
    <t>Y EN LA HORA DE NUESTRA MUERTE.</t>
  </si>
  <si>
    <t>AVE MARÍA</t>
  </si>
  <si>
    <t>AMÉN.</t>
  </si>
  <si>
    <t>JUNTO A LOS CANALES DE BABILONIA,</t>
  </si>
  <si>
    <t>ACORDÁNDONOS DE TI,</t>
  </si>
  <si>
    <t>NOS SENTAMOS A LLORAR.</t>
  </si>
  <si>
    <t>DE LOS SAUCES COLGABAN</t>
  </si>
  <si>
    <t>LAS GUITARRAS,</t>
  </si>
  <si>
    <t>«CANTADNOS», NOS DECÍAN</t>
  </si>
  <si>
    <t>NUESTROS ENEMIGOS.</t>
  </si>
  <si>
    <t>NUESTROS OPRESORES.</t>
  </si>
  <si>
    <t>ELLOS QUERÍAN QUE NOSOTROS</t>
  </si>
  <si>
    <t>LES DIVIRTIÉRAMOS.</t>
  </si>
  <si>
    <t>¿Cómo cantar un cántico del Señor</t>
  </si>
  <si>
    <t>en tierra extraña?</t>
  </si>
  <si>
    <t>Si de Ti yo me olvidare,</t>
  </si>
  <si>
    <t>que se me seque la mano derecha</t>
  </si>
  <si>
    <t>Que se me pegue la lengua al paladar,</t>
  </si>
  <si>
    <t>si de ti yo me olvidare, Jerusalén,</t>
  </si>
  <si>
    <t>en la cumbre de mi alegría.</t>
  </si>
  <si>
    <t>SEÑOR, TOMA CUENTAS</t>
  </si>
  <si>
    <t>A NUESTROS ENEMIGOS.</t>
  </si>
  <si>
    <t>A NUESTROS OPRESORES.</t>
  </si>
  <si>
    <t>CUANDO ELLOS SE DECÍAN:</t>
  </si>
  <si>
    <t>¡ARRASADLA HASTA EL CIMIENTO!</t>
  </si>
  <si>
    <t>Capital de Babilonia criminal,</t>
  </si>
  <si>
    <t>¡quién pudiera pagarte</t>
  </si>
  <si>
    <t>los males que nos has hecho!</t>
  </si>
  <si>
    <t>¡Quién pudiera estrellar</t>
  </si>
  <si>
    <t>tus hijos contra la piedra!</t>
  </si>
  <si>
    <t>De Aram me ha hecho venir</t>
  </si>
  <si>
    <t>Balaq, el rey de Moab,</t>
  </si>
  <si>
    <t>desde los montes de Oriente:</t>
  </si>
  <si>
    <t>«Ven y maldice a Jacob;</t>
  </si>
  <si>
    <t>ven y profetiza contra Israel».</t>
  </si>
  <si>
    <t>¿Cómo maldeciré, si Dios no quiere?</t>
  </si>
  <si>
    <t>¿Cómo profetizaré, si Dios no me deja?</t>
  </si>
  <si>
    <t>De lo alto de esta cima yo diviso,</t>
  </si>
  <si>
    <t>desde lo alto de esta roca yo contemplo:</t>
  </si>
  <si>
    <t>este es un pueblo distinto</t>
  </si>
  <si>
    <t>a todas las naciones.</t>
  </si>
  <si>
    <t>¡QUÉ BELLAS SON TUS TIENDAS,</t>
  </si>
  <si>
    <t>QUÉ BELLAS SON, ISRAEL!</t>
  </si>
  <si>
    <t>m Mi</t>
  </si>
  <si>
    <t>ta as b24</t>
  </si>
  <si>
    <t>¿Quién contará, contará tu multitud?</t>
  </si>
  <si>
    <t>mMim</t>
  </si>
  <si>
    <t>JACOB, JACOB, JACOB, JACOB.</t>
  </si>
  <si>
    <t>m  Mi m</t>
  </si>
  <si>
    <t>Sea, sea mi muerte</t>
  </si>
  <si>
    <t>como la muerte de su Justo.</t>
  </si>
  <si>
    <t>Vaya mi vida donde Él,</t>
  </si>
  <si>
    <t>VAYA MI VIDA DONDE ÉL.</t>
  </si>
  <si>
    <t>«¿Pero qué es lo que estás haciendo?</t>
  </si>
  <si>
    <t>¡Tú lo estás bendiciendo!</t>
  </si>
  <si>
    <t>Ven, quizá desde otra parte</t>
  </si>
  <si>
    <t>Dios lo quiera maldecir».</t>
  </si>
  <si>
    <t>Escucha, hijo de Sippor, pon el oído rey Balaq;</t>
  </si>
  <si>
    <t>que Dios no es un hombre</t>
  </si>
  <si>
    <t>que dice y se arrepiente.</t>
  </si>
  <si>
    <t>Una estrella surge de Jacob,</t>
  </si>
  <si>
    <t>se oyen aclamaciones por su Rey.</t>
  </si>
  <si>
    <t>Dios es su Padre.</t>
  </si>
  <si>
    <t>Se acuesta como león,</t>
  </si>
  <si>
    <t>se echa como leona, nadie lo hará levantar».</t>
  </si>
  <si>
    <t>Mim</t>
  </si>
  <si>
    <t>BENDECIRÉ AL SEÑOR EN TODO TIEMPO,</t>
  </si>
  <si>
    <t>EN MI BOCA SIEMPRE SU ALABANZA;</t>
  </si>
  <si>
    <t>YO ME GLORÍO EN EL SEÑOR,</t>
  </si>
  <si>
    <t>LO ESCUCHEN LOS HUMILDES</t>
  </si>
  <si>
    <t>Y SE ALEGREN.</t>
  </si>
  <si>
    <t>Cantad conmigo al Señor,</t>
  </si>
  <si>
    <t>cantemos juntos a su Nombre.</t>
  </si>
  <si>
    <t>Porque este pobre grita, el Señor le escucha,</t>
  </si>
  <si>
    <t>y le libra de todas sus angustias.</t>
  </si>
  <si>
    <t>Porque el ángel del Señor acampa</t>
  </si>
  <si>
    <t>en torno a aquellos que le temen y les salva.</t>
  </si>
  <si>
    <t>Gritan ellos, y el Señor les escucha</t>
  </si>
  <si>
    <t>y los libra de todas sus angustias.</t>
  </si>
  <si>
    <t>Gustad y ved</t>
  </si>
  <si>
    <t>qué bueno es el Señor,</t>
  </si>
  <si>
    <t>dichoso el hombre</t>
  </si>
  <si>
    <t>que se refugia en Él.</t>
  </si>
  <si>
    <t>GUSTAD Y VED</t>
  </si>
  <si>
    <t>QUÉ BUENO ES EL SEÑOR,</t>
  </si>
  <si>
    <t>QUE SE REFUGIA EN ÉL.</t>
  </si>
  <si>
    <t>Porque muchas son las pruebas</t>
  </si>
  <si>
    <t>que le esperan al Justo,</t>
  </si>
  <si>
    <t>mas de todas le libra el Señor.</t>
  </si>
  <si>
    <t>BENDICE, ALMA MÍA, A YAHVEH,</t>
  </si>
  <si>
    <t>DEL FONDO DE MI SER, SU NOMBRE.</t>
  </si>
  <si>
    <t>NO OLVIDES SUS AMORES.</t>
  </si>
  <si>
    <t>Él, que tus culpas perdona,</t>
  </si>
  <si>
    <t>que todas tus dolencias cura,</t>
  </si>
  <si>
    <t>saca tu vida de la muerte,</t>
  </si>
  <si>
    <t>te colma de gracia y amor.</t>
  </si>
  <si>
    <t>Él, que te hace justicia,</t>
  </si>
  <si>
    <t>que defiende a los más pobres,</t>
  </si>
  <si>
    <t>a Moisés enseñó sus caminos,</t>
  </si>
  <si>
    <t>a Israel sus hazañas mostró.</t>
  </si>
  <si>
    <t xml:space="preserve">            desktopsmall: { velocidad: 7, incremento: 1 }},   // Para PC</t>
  </si>
  <si>
    <t xml:space="preserve">            desktop: { velocidad: 7, incremento: 1 },   // Para PC</t>
  </si>
  <si>
    <t>Bendita eres tú, María,</t>
  </si>
  <si>
    <t>entre todas las mujeres, María.</t>
  </si>
  <si>
    <t>Y bendito es el fruto, María,</t>
  </si>
  <si>
    <t>el fruto de tu seno, Jesús.</t>
  </si>
  <si>
    <t>María, tú has creído.</t>
  </si>
  <si>
    <t>Y CÓMO ES QUE LA MADRE DEL SEÑOR</t>
  </si>
  <si>
    <t>VIENE A MÍ, VIENE A MÍ.</t>
  </si>
  <si>
    <t>Porque apenas he sentido tu voz,</t>
  </si>
  <si>
    <t>algo se ha movido dentro de mí,</t>
  </si>
  <si>
    <t>mi niño ha exultado de gozo.</t>
  </si>
  <si>
    <t>MARÍA, BENDITA MARÍA,</t>
  </si>
  <si>
    <t>TÚ HAS CREÍDO LA PALABRA DEL SEÑOR.</t>
  </si>
  <si>
    <t>Y CÓMO ES QUE LA MADRE DEL SEÑOR ...</t>
  </si>
  <si>
    <t>Porque apenas he sentido tu voz</t>
  </si>
  <si>
    <t>Bendito eres, Señor,</t>
  </si>
  <si>
    <t>Dios de nuestros padres:</t>
  </si>
  <si>
    <t>A TI GLORIA Y ALABANZA,</t>
  </si>
  <si>
    <t>A TI GLORIA POR LOS SIGLOS.</t>
  </si>
  <si>
    <t>Bendito sea tu nombre,</t>
  </si>
  <si>
    <t>tu nombre santo y glorioso:</t>
  </si>
  <si>
    <t>A ÉL GLORIA Y ALABANZA,</t>
  </si>
  <si>
    <t>A ÉL GLORIA POR LOS SIGLOS.</t>
  </si>
  <si>
    <t>Bendito eres en el templo,</t>
  </si>
  <si>
    <t>en el templo de tu santa gloria:</t>
  </si>
  <si>
    <t>So</t>
  </si>
  <si>
    <t>Bendito eres sobre el trono,</t>
  </si>
  <si>
    <t>sobre el trono de tu reino:</t>
  </si>
  <si>
    <t>Bendito entre querubines,</t>
  </si>
  <si>
    <t>tú, que sondeas los abismos:</t>
  </si>
  <si>
    <t>en la bóveda del cielo.</t>
  </si>
  <si>
    <t>A TI HONOR Y ALABANZA,</t>
  </si>
  <si>
    <t>Criaturas todas del Señor,</t>
  </si>
  <si>
    <t>BENDECID AL SEÑOR.</t>
  </si>
  <si>
    <t>Ensalzadlo con himnos por los siglos,</t>
  </si>
  <si>
    <t>ENSALZADLO</t>
  </si>
  <si>
    <t>CON HIMNOS POR LOS SIGLOS.</t>
  </si>
  <si>
    <t>Y PADRE DE JESUCRISTO.</t>
  </si>
  <si>
    <t>Que nos ha bendecido</t>
  </si>
  <si>
    <t>con toda clase de amor;</t>
  </si>
  <si>
    <t>y nos ha elegido</t>
  </si>
  <si>
    <t>antes de la creación,</t>
  </si>
  <si>
    <t>para ser santos e inmaculados</t>
  </si>
  <si>
    <t>en el amor.</t>
  </si>
  <si>
    <t>PARA SER ALABANZA DE SU GLORIA,</t>
  </si>
  <si>
    <t>DE LA GLORIA DE SU GRACIA,</t>
  </si>
  <si>
    <t>DE LA GRACIA DE SU AMOR,</t>
  </si>
  <si>
    <t>CON LA QUE NOS AMÓ EN JESUCRISTO.</t>
  </si>
  <si>
    <t>En Él tenemos la redención,</t>
  </si>
  <si>
    <t>el perdón de los pecados,</t>
  </si>
  <si>
    <t>según la riqueza de su amor,</t>
  </si>
  <si>
    <t>para que en la plenitud de los tiempos</t>
  </si>
  <si>
    <t>Cristo sea todo en todos.</t>
  </si>
  <si>
    <t>En Él también nosotros,</t>
  </si>
  <si>
    <t>tras haber escuchado la Palabra de la verdad,</t>
  </si>
  <si>
    <t>la Buena Nueva</t>
  </si>
  <si>
    <t>de nuestra salvación,</t>
  </si>
  <si>
    <t>fuimos sellados con el Espíritu Santo,</t>
  </si>
  <si>
    <t>garantía de nuestra resurrección.</t>
  </si>
  <si>
    <t>Bendito sea el Señor,</t>
  </si>
  <si>
    <t>DIOS DE ISRAEL,</t>
  </si>
  <si>
    <t>porque ha visitado y redimido a su pueblo,</t>
  </si>
  <si>
    <t>SUSCITÁNDONOS</t>
  </si>
  <si>
    <t>UNA FUERZA DE SALVACIÓN</t>
  </si>
  <si>
    <t>EN LA CASA DE DAVID, SU SIERVO.</t>
  </si>
  <si>
    <t>Según lo había predicho desde antiguo</t>
  </si>
  <si>
    <t>por boca de sus santos profetas.</t>
  </si>
  <si>
    <t>Es la salvación que nos libra de nuestros enemigos</t>
  </si>
  <si>
    <t>y de la mano de todos los que nos odian.</t>
  </si>
  <si>
    <t>Realizando así la misericordia</t>
  </si>
  <si>
    <t>que tuvo con nuestros padres,</t>
  </si>
  <si>
    <t>recordando su santa alianza</t>
  </si>
  <si>
    <t>y el juramento que juró</t>
  </si>
  <si>
    <t>a nuestro padre Abraham,</t>
  </si>
  <si>
    <t>para concedernos que, libres de todo temor,</t>
  </si>
  <si>
    <t>arrancados de la mano de nuestros enemigos,</t>
  </si>
  <si>
    <t>le sirvamos con santidad y justicia,</t>
  </si>
  <si>
    <t>en su presencia, todos nuestros días.</t>
  </si>
  <si>
    <t>BENDITO SEA EL SEÑOR</t>
  </si>
  <si>
    <t>Y a ti, niño,</t>
  </si>
  <si>
    <t>te llamarán profeta del Altísimo,</t>
  </si>
  <si>
    <t>porque irás delante del Señor</t>
  </si>
  <si>
    <t>a preparar sus caminos,</t>
  </si>
  <si>
    <t>anunciando a su pueblo la salvación,</t>
  </si>
  <si>
    <t>el perdón de todos sus pecados.</t>
  </si>
  <si>
    <t>Por la entrañable misericordia</t>
  </si>
  <si>
    <t>de nuestro Dios,</t>
  </si>
  <si>
    <t>nos visitará el sol que nace de lo alto,</t>
  </si>
  <si>
    <t>para iluminar a los que viven en tinieblas</t>
  </si>
  <si>
    <t>y en sombra de muerte,</t>
  </si>
  <si>
    <t>para guiar nuestros pasos</t>
  </si>
  <si>
    <t>por el camino de la paz.</t>
  </si>
  <si>
    <t>CANTAD A DIOS,</t>
  </si>
  <si>
    <t>SALMODIAD PARA SU NOMBRE.</t>
  </si>
  <si>
    <t>ALLANAD EL CAMINO</t>
  </si>
  <si>
    <t>AL QUE CABALGA EN LAS NUBES.</t>
  </si>
  <si>
    <t>Señor es su Nombre, alegraos ante Él.</t>
  </si>
  <si>
    <t>Padre de los huérfanos,</t>
  </si>
  <si>
    <t>defensor de las viudas, es Dios.</t>
  </si>
  <si>
    <t>A los más pobres hace habitar en su casa,</t>
  </si>
  <si>
    <t>a los cautivos Él los libra con amor.</t>
  </si>
  <si>
    <t>SE LEVANTA DIOS,</t>
  </si>
  <si>
    <t>SUS ENEMIGOS SE DISPERSAN;</t>
  </si>
  <si>
    <t>LOS JUSTOS SE ALEGRAN</t>
  </si>
  <si>
    <t>Y CANTAN DE ALEGRÍA.</t>
  </si>
  <si>
    <t>CANTAD AL SEÑOR,</t>
  </si>
  <si>
    <t>PUEBLOS TODOS DE LA TIERRA,</t>
  </si>
  <si>
    <t>NACIONES, DADLE GLORIA.</t>
  </si>
  <si>
    <t>Porque grande es su amor hacia nosotros,</t>
  </si>
  <si>
    <t>es eterna su misericordia,</t>
  </si>
  <si>
    <t>naciones, dadle gloria.</t>
  </si>
  <si>
    <t>Porque firme es su amor hacia nosotros,</t>
  </si>
  <si>
    <t>su fidelidad dura por siempre,</t>
  </si>
  <si>
    <t>Ensalzadlo</t>
  </si>
  <si>
    <t>Ángeles del Señor,</t>
  </si>
  <si>
    <t>AL SEÑOR.</t>
  </si>
  <si>
    <t>BENDECID</t>
  </si>
  <si>
    <t>Cielos,</t>
  </si>
  <si>
    <t>Aguas del espacio,</t>
  </si>
  <si>
    <t>Ejércitos del Señor,</t>
  </si>
  <si>
    <t>Sol y Luna,</t>
  </si>
  <si>
    <t>Astros del Cielo,</t>
  </si>
  <si>
    <t>Vientos todos,</t>
  </si>
  <si>
    <t>Fuego y calor,</t>
  </si>
  <si>
    <t>Fríos y heladas,</t>
  </si>
  <si>
    <t>Rocíos y nevadas,</t>
  </si>
  <si>
    <t>Témpanos y hielos,</t>
  </si>
  <si>
    <t>Escarchas y nieves,</t>
  </si>
  <si>
    <t>Noche y día,</t>
  </si>
  <si>
    <t>Luz y tinieblas,</t>
  </si>
  <si>
    <t>Rayos y nubes,</t>
  </si>
  <si>
    <t>Bendiga la tierra al Señor</t>
  </si>
  <si>
    <t>LO ENSALCE</t>
  </si>
  <si>
    <t>Montes y cumbres,</t>
  </si>
  <si>
    <t>Cuanto germina en la tierra,</t>
  </si>
  <si>
    <t>BENDIGA</t>
  </si>
  <si>
    <t>Manantiales,</t>
  </si>
  <si>
    <t>Mares y ríos,</t>
  </si>
  <si>
    <t>Cetáceos y peces,</t>
  </si>
  <si>
    <t>Aves del cielo,</t>
  </si>
  <si>
    <t>Fieras y ganados,</t>
  </si>
  <si>
    <t>Hijos de los hombres,</t>
  </si>
  <si>
    <t>Bendiga Israel al Señor,</t>
  </si>
  <si>
    <t>Sacerdotes del Señor,</t>
  </si>
  <si>
    <t>Siervos del Señor,</t>
  </si>
  <si>
    <t>Almas y espíritus justos,</t>
  </si>
  <si>
    <t>Santos y humildes de corazón,</t>
  </si>
  <si>
    <t>Ananías, Azarías y Misael,</t>
  </si>
  <si>
    <t>CON HIMNOS POR LOS SIGLOS</t>
  </si>
  <si>
    <t>ta</t>
  </si>
  <si>
    <t>¡CARITAS CHRISTI URGET NOS!</t>
  </si>
  <si>
    <t>El amor de Cristo</t>
  </si>
  <si>
    <t>nos apremia al pensar,</t>
  </si>
  <si>
    <t>EL AMOR DE CRISTO</t>
  </si>
  <si>
    <t>NOS APREMIA AL PENSAR,</t>
  </si>
  <si>
    <t>que si uno murió por todos,</t>
  </si>
  <si>
    <t>todos por tanto murieron.</t>
  </si>
  <si>
    <t>QUE SI CRISTO MURIÓ POR TODOS,</t>
  </si>
  <si>
    <t>TODOS MURIERON.</t>
  </si>
  <si>
    <t>Y murió por todos para que los que viven</t>
  </si>
  <si>
    <t>no vivan más para sí,</t>
  </si>
  <si>
    <t>sino para aquel que murió</t>
  </si>
  <si>
    <t>y resucitó por ellos.</t>
  </si>
  <si>
    <t>El que está en Cristo es una nueva creación;</t>
  </si>
  <si>
    <t>pasó lo viejo, todo es nuevo.</t>
  </si>
  <si>
    <t>A quien no conoció pecado,</t>
  </si>
  <si>
    <t>Dios le hizo pecado,</t>
  </si>
  <si>
    <t>para que fuésemos justicia de Dios en Él.</t>
  </si>
  <si>
    <t>¡Ay de mí si no anunciase</t>
  </si>
  <si>
    <t>el Evangelio!</t>
  </si>
  <si>
    <t>¡Ay de mí! ¡Ay de mí!</t>
  </si>
  <si>
    <t>¡AY DE MÍ SI NO ANUNCIASE</t>
  </si>
  <si>
    <t>EL EVANGELIO!</t>
  </si>
  <si>
    <t>¡AY DE MÍ! ¡AY DE MÍ!</t>
  </si>
  <si>
    <t>╔════════════════════════════════════════════════════════╗</t>
  </si>
  <si>
    <t>╚════════════════════════════════════════════════════════╝  */</t>
  </si>
  <si>
    <t>Están rotas mis ataduras,</t>
  </si>
  <si>
    <t>pagadas mis deudas,</t>
  </si>
  <si>
    <t>mis puertas de par en par ...</t>
  </si>
  <si>
    <t>¡me voy a todas partes!</t>
  </si>
  <si>
    <t>Ellos, acurrucados en su rincón,</t>
  </si>
  <si>
    <t>siguen tejiendo</t>
  </si>
  <si>
    <t>el pálido lienzo de sus horas;</t>
  </si>
  <si>
    <t>o vuelven a sentarse en el polvo,</t>
  </si>
  <si>
    <t>a contar sus monedas.</t>
  </si>
  <si>
    <t>Y me llaman, y me llaman</t>
  </si>
  <si>
    <t>para que no siga.</t>
  </si>
  <si>
    <t>¡Pero ya mi espada está forjada,</t>
  </si>
  <si>
    <t>ya tengo puesta mi armadura,</t>
  </si>
  <si>
    <t>ya mi caballo se impacienta!...</t>
  </si>
  <si>
    <t>¡Y yo ganaré mi reino!</t>
  </si>
  <si>
    <t>¡GANARÉ MI REINO,</t>
  </si>
  <si>
    <t>GANARÉ MI REINO,</t>
  </si>
  <si>
    <t>ME VOY A TODAS PARTES!</t>
  </si>
  <si>
    <t>ESTÁN ROTAS MIS ATADURAS,</t>
  </si>
  <si>
    <t>PAGADAS MIS DEUDAS,</t>
  </si>
  <si>
    <t>MIS PUERTAS DE PAR EN PAR ...</t>
  </si>
  <si>
    <t>¡ME VOY A TODAS PARTES!</t>
  </si>
  <si>
    <t>* La Cosecha, poema 74, Antes: Están rotas mis ataduras</t>
  </si>
  <si>
    <t>/docs/Tagore La Cosecha.pdf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</si>
</sst>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Número del canto:&quot;\ General"/>
    <numFmt numFmtId="165" formatCode="&quot;Cejilla: &quot;General"/>
  </numFmts>
  <fonts count="134" x14ac:knownFonts="1">
    <font>
      <sz val="11"/>
      <color theme="1"/>
      <name val="Aptos Narrow"/>
      <family val="2"/>
      <scheme val="minor"/>
    </font>
    <font>
      <b/>
      <sz val="11"/>
      <color theme="1"/>
      <name val="Aptos Narrow"/>
      <family val="2"/>
      <scheme val="minor"/>
    </font>
    <font>
      <sz val="11"/>
      <color rgb="FFFF0000"/>
      <name val="Aptos Narrow"/>
      <family val="2"/>
      <scheme val="minor"/>
    </font>
    <font>
      <sz val="5"/>
      <color theme="1"/>
      <name val="Aptos Narrow"/>
      <family val="2"/>
      <scheme val="minor"/>
    </font>
    <font>
      <sz val="4"/>
      <color theme="1"/>
      <name val="Aptos Narrow"/>
      <family val="2"/>
      <scheme val="minor"/>
    </font>
    <font>
      <sz val="11"/>
      <color rgb="FF00B0F0"/>
      <name val="Aptos Narrow"/>
      <family val="2"/>
      <scheme val="minor"/>
    </font>
    <font>
      <b/>
      <sz val="9"/>
      <color indexed="81"/>
      <name val="Tahoma"/>
      <family val="2"/>
    </font>
    <font>
      <sz val="9"/>
      <color indexed="81"/>
      <name val="Tahoma"/>
      <family val="2"/>
    </font>
    <font>
      <sz val="8"/>
      <name val="Aptos Narrow"/>
      <family val="2"/>
      <scheme val="minor"/>
    </font>
    <font>
      <sz val="11"/>
      <color rgb="FFD4D4D4"/>
      <name val="Consolas"/>
      <family val="3"/>
    </font>
    <font>
      <sz val="11"/>
      <color rgb="FF9CDCFE"/>
      <name val="Consolas"/>
      <family val="3"/>
    </font>
    <font>
      <sz val="11"/>
      <color rgb="FFCE9178"/>
      <name val="Consolas"/>
      <family val="3"/>
    </font>
    <font>
      <sz val="11"/>
      <name val="Consolas"/>
      <family val="3"/>
    </font>
    <font>
      <sz val="18"/>
      <color theme="1"/>
      <name val="Aptos Narrow"/>
      <family val="2"/>
      <scheme val="minor"/>
    </font>
    <font>
      <sz val="16"/>
      <color theme="1"/>
      <name val="Aptos Narrow"/>
      <family val="2"/>
      <scheme val="minor"/>
    </font>
    <font>
      <sz val="12"/>
      <color theme="1"/>
      <name val="Aptos Narrow"/>
      <family val="2"/>
      <scheme val="minor"/>
    </font>
    <font>
      <sz val="18"/>
      <color theme="1"/>
      <name val="MV Boli"/>
    </font>
    <font>
      <sz val="11"/>
      <color theme="1"/>
      <name val="MV Boli"/>
    </font>
    <font>
      <i/>
      <sz val="20"/>
      <color theme="1"/>
      <name val="MV Boli"/>
    </font>
    <font>
      <sz val="18"/>
      <color theme="1"/>
      <name val="Monotype Corsiva"/>
      <family val="4"/>
    </font>
    <font>
      <b/>
      <sz val="18"/>
      <color theme="1"/>
      <name val="MV Boli"/>
    </font>
    <font>
      <sz val="14"/>
      <color theme="1"/>
      <name val="Monotype Corsiva"/>
      <family val="4"/>
    </font>
    <font>
      <sz val="11"/>
      <color theme="1"/>
      <name val="Monotype Corsiva"/>
      <family val="4"/>
    </font>
    <font>
      <sz val="12"/>
      <color theme="1"/>
      <name val="Monotype Corsiva"/>
      <family val="4"/>
    </font>
    <font>
      <sz val="18"/>
      <color rgb="FF569CD6"/>
      <name val="Consolas"/>
      <family val="3"/>
    </font>
    <font>
      <sz val="18"/>
      <color rgb="FFD4D4D4"/>
      <name val="Consolas"/>
      <family val="3"/>
    </font>
    <font>
      <sz val="18"/>
      <color rgb="FFCE9178"/>
      <name val="Consolas"/>
      <family val="3"/>
    </font>
    <font>
      <sz val="18"/>
      <name val="Consolas"/>
      <family val="3"/>
    </font>
    <font>
      <sz val="18"/>
      <color theme="5"/>
      <name val="Consolas"/>
      <family val="3"/>
    </font>
    <font>
      <sz val="18"/>
      <color rgb="FF6A9955"/>
      <name val="Consolas"/>
      <family val="3"/>
    </font>
    <font>
      <sz val="18"/>
      <color rgb="FF00B0F0"/>
      <name val="Consolas"/>
      <family val="3"/>
    </font>
    <font>
      <b/>
      <sz val="16"/>
      <color theme="5"/>
      <name val="Aptos Narrow"/>
      <family val="2"/>
      <scheme val="minor"/>
    </font>
    <font>
      <sz val="20"/>
      <color rgb="FF6A9955"/>
      <name val="Consolas"/>
      <family val="3"/>
    </font>
    <font>
      <b/>
      <sz val="18"/>
      <color theme="5"/>
      <name val="Consolas"/>
      <family val="3"/>
    </font>
    <font>
      <sz val="18"/>
      <color theme="9"/>
      <name val="Consolas"/>
      <family val="3"/>
    </font>
    <font>
      <sz val="22"/>
      <color rgb="FF6A9955"/>
      <name val="Consolas"/>
      <family val="3"/>
    </font>
    <font>
      <sz val="22"/>
      <color rgb="FFD4D4D4"/>
      <name val="Consolas"/>
      <family val="3"/>
    </font>
    <font>
      <sz val="15"/>
      <color theme="0"/>
      <name val="MV Boli"/>
    </font>
    <font>
      <sz val="18"/>
      <color theme="0"/>
      <name val="Aptos Narrow"/>
      <family val="2"/>
      <scheme val="minor"/>
    </font>
    <font>
      <sz val="18"/>
      <name val="Aptos Narrow"/>
      <family val="2"/>
      <scheme val="minor"/>
    </font>
    <font>
      <u/>
      <sz val="11"/>
      <color theme="10"/>
      <name val="Aptos Narrow"/>
      <family val="2"/>
      <scheme val="minor"/>
    </font>
    <font>
      <sz val="16"/>
      <color rgb="FFFFFFFF"/>
      <name val="Comic Sans MS"/>
      <family val="4"/>
    </font>
    <font>
      <sz val="48"/>
      <color theme="0"/>
      <name val="Comic Sans MS"/>
      <family val="4"/>
    </font>
    <font>
      <sz val="26"/>
      <color theme="0"/>
      <name val="Aptos Narrow"/>
      <family val="2"/>
      <scheme val="minor"/>
    </font>
    <font>
      <sz val="16"/>
      <color theme="0"/>
      <name val="Comic Sans MS"/>
      <family val="4"/>
    </font>
    <font>
      <b/>
      <sz val="28"/>
      <color theme="0"/>
      <name val="Aptos Narrow"/>
      <family val="2"/>
      <scheme val="minor"/>
    </font>
    <font>
      <b/>
      <sz val="18"/>
      <color rgb="FFFFFFFF"/>
      <name val="Comic Sans MS"/>
      <family val="4"/>
    </font>
    <font>
      <sz val="18"/>
      <color rgb="FFFF0000"/>
      <name val="Aptos Narrow"/>
      <family val="2"/>
      <scheme val="minor"/>
    </font>
    <font>
      <sz val="18"/>
      <color theme="10"/>
      <name val="Aptos Narrow"/>
      <family val="2"/>
      <scheme val="minor"/>
    </font>
    <font>
      <sz val="7"/>
      <color theme="1"/>
      <name val="Aptos Narrow"/>
      <family val="2"/>
      <scheme val="minor"/>
    </font>
    <font>
      <b/>
      <sz val="11"/>
      <color theme="0"/>
      <name val="Aptos Narrow"/>
      <family val="2"/>
      <scheme val="minor"/>
    </font>
    <font>
      <sz val="18"/>
      <color theme="1"/>
      <name val="Franklin Gothic Medium"/>
      <family val="2"/>
    </font>
    <font>
      <sz val="26"/>
      <color theme="1"/>
      <name val="Aptos Narrow"/>
      <family val="2"/>
      <scheme val="minor"/>
    </font>
    <font>
      <b/>
      <sz val="30"/>
      <color rgb="FF00B0F0"/>
      <name val="MV Boli"/>
    </font>
    <font>
      <b/>
      <sz val="18"/>
      <color rgb="FFFFC000"/>
      <name val="Consolas"/>
      <family val="3"/>
    </font>
    <font>
      <b/>
      <sz val="18"/>
      <color rgb="FFD4D4D4"/>
      <name val="Consolas"/>
      <family val="3"/>
    </font>
    <font>
      <b/>
      <sz val="18"/>
      <color theme="9"/>
      <name val="Consolas"/>
      <family val="3"/>
    </font>
    <font>
      <sz val="18"/>
      <color theme="7" tint="0.39997558519241921"/>
      <name val="Consolas"/>
      <family val="3"/>
    </font>
    <font>
      <sz val="18"/>
      <color theme="7"/>
      <name val="Consolas"/>
      <family val="3"/>
    </font>
    <font>
      <b/>
      <sz val="18"/>
      <color theme="7"/>
      <name val="Consolas"/>
      <family val="3"/>
    </font>
    <font>
      <sz val="18"/>
      <color rgb="FFC586C0"/>
      <name val="Consolas"/>
      <family val="3"/>
    </font>
    <font>
      <sz val="18"/>
      <color theme="0" tint="-0.14999847407452621"/>
      <name val="Consolas"/>
      <family val="3"/>
    </font>
    <font>
      <b/>
      <sz val="24"/>
      <color theme="5"/>
      <name val="Aptos Narrow"/>
      <family val="2"/>
      <scheme val="minor"/>
    </font>
    <font>
      <sz val="11"/>
      <color theme="0"/>
      <name val="Aptos Narrow"/>
      <family val="2"/>
      <scheme val="minor"/>
    </font>
    <font>
      <b/>
      <sz val="18"/>
      <color theme="0"/>
      <name val="MV Boli"/>
    </font>
    <font>
      <sz val="18"/>
      <color rgb="FFFFC000"/>
      <name val="Consolas"/>
      <family val="3"/>
    </font>
    <font>
      <sz val="11"/>
      <color theme="0"/>
      <name val="MV Boli"/>
    </font>
    <font>
      <sz val="11"/>
      <color theme="0"/>
      <name val="Monotype Corsiva"/>
      <family val="4"/>
    </font>
    <font>
      <i/>
      <sz val="20"/>
      <color theme="0"/>
      <name val="MV Boli"/>
    </font>
    <font>
      <sz val="28"/>
      <color theme="0"/>
      <name val="Monotype Corsiva"/>
      <family val="4"/>
    </font>
    <font>
      <sz val="18"/>
      <name val="MV Boli"/>
    </font>
    <font>
      <b/>
      <sz val="18"/>
      <name val="MV Boli"/>
    </font>
    <font>
      <b/>
      <sz val="18"/>
      <color theme="6"/>
      <name val="Consolas"/>
      <family val="3"/>
    </font>
    <font>
      <b/>
      <sz val="24"/>
      <color theme="5"/>
      <name val="Consolas"/>
      <family val="3"/>
    </font>
    <font>
      <sz val="24"/>
      <color rgb="FFD4D4D4"/>
      <name val="Consolas"/>
      <family val="3"/>
    </font>
    <font>
      <sz val="7"/>
      <color rgb="FFD4D4D4"/>
      <name val="Consolas"/>
      <family val="3"/>
    </font>
    <font>
      <sz val="7"/>
      <color rgb="FF808080"/>
      <name val="Consolas"/>
      <family val="3"/>
    </font>
    <font>
      <sz val="7"/>
      <color rgb="FF569CD6"/>
      <name val="Consolas"/>
      <family val="3"/>
    </font>
    <font>
      <sz val="7"/>
      <color rgb="FF9CDCFE"/>
      <name val="Consolas"/>
      <family val="3"/>
    </font>
    <font>
      <sz val="7"/>
      <color rgb="FFCE9178"/>
      <name val="Consolas"/>
      <family val="3"/>
    </font>
    <font>
      <sz val="7"/>
      <color rgb="FFF44747"/>
      <name val="Consolas"/>
      <family val="3"/>
    </font>
    <font>
      <sz val="18"/>
      <color theme="8"/>
      <name val="Consolas"/>
      <family val="3"/>
    </font>
    <font>
      <b/>
      <sz val="18"/>
      <color theme="8"/>
      <name val="Consolas"/>
      <family val="3"/>
    </font>
    <font>
      <b/>
      <sz val="18"/>
      <color rgb="FF00B0F0"/>
      <name val="Consolas"/>
      <family val="3"/>
    </font>
    <font>
      <b/>
      <sz val="18"/>
      <name val="Consolas"/>
      <family val="3"/>
    </font>
    <font>
      <sz val="18"/>
      <color rgb="FF808080"/>
      <name val="Consolas"/>
      <family val="3"/>
    </font>
    <font>
      <sz val="18"/>
      <color rgb="FF9CDCFE"/>
      <name val="Consolas"/>
      <family val="3"/>
    </font>
    <font>
      <b/>
      <sz val="18"/>
      <color theme="5"/>
      <name val="Aptos Narrow"/>
      <family val="2"/>
      <scheme val="minor"/>
    </font>
    <font>
      <sz val="18"/>
      <color rgb="FFF44747"/>
      <name val="Consolas"/>
      <family val="3"/>
    </font>
    <font>
      <b/>
      <sz val="72"/>
      <name val="Consolas"/>
      <family val="3"/>
    </font>
    <font>
      <b/>
      <sz val="24"/>
      <color theme="1"/>
      <name val="Aptos Narrow"/>
      <family val="2"/>
      <scheme val="minor"/>
    </font>
    <font>
      <sz val="18"/>
      <color rgb="FF0070C0"/>
      <name val="Consolas"/>
      <family val="3"/>
    </font>
    <font>
      <b/>
      <sz val="20"/>
      <color rgb="FF000000"/>
      <name val="Cavolini"/>
      <family val="4"/>
    </font>
    <font>
      <b/>
      <sz val="18"/>
      <color rgb="FF000000"/>
      <name val="Cavolini"/>
      <family val="4"/>
    </font>
    <font>
      <sz val="20"/>
      <name val="MV Boli"/>
    </font>
    <font>
      <sz val="18"/>
      <color theme="0"/>
      <name val="Consolas"/>
      <family val="3"/>
    </font>
    <font>
      <b/>
      <sz val="26"/>
      <name val="Aptos Narrow"/>
      <family val="2"/>
      <scheme val="minor"/>
    </font>
    <font>
      <b/>
      <sz val="30"/>
      <color rgb="FF00B0F0"/>
      <name val="72 Monospace"/>
      <family val="3"/>
    </font>
    <font>
      <b/>
      <sz val="12"/>
      <color rgb="FF000000"/>
      <name val="Aptos Narrow"/>
      <family val="2"/>
    </font>
    <font>
      <sz val="72"/>
      <color theme="1"/>
      <name val="Aptos Narrow"/>
      <family val="2"/>
      <scheme val="minor"/>
    </font>
    <font>
      <b/>
      <sz val="14"/>
      <color theme="1"/>
      <name val="Aptos Narrow"/>
      <family val="2"/>
      <scheme val="minor"/>
    </font>
    <font>
      <b/>
      <sz val="20"/>
      <color theme="0"/>
      <name val="Aptos Narrow"/>
      <family val="2"/>
      <scheme val="minor"/>
    </font>
    <font>
      <sz val="24"/>
      <color theme="1"/>
      <name val="Aptos Narrow"/>
      <family val="2"/>
      <scheme val="minor"/>
    </font>
    <font>
      <b/>
      <sz val="18"/>
      <color rgb="FFFF0000"/>
      <name val="Consolas"/>
      <family val="3"/>
    </font>
    <font>
      <sz val="11"/>
      <color rgb="FF3F3F76"/>
      <name val="Aptos Narrow"/>
      <family val="2"/>
      <scheme val="minor"/>
    </font>
    <font>
      <b/>
      <sz val="18"/>
      <color theme="0"/>
      <name val="Aptos Narrow"/>
      <family val="2"/>
      <scheme val="minor"/>
    </font>
    <font>
      <sz val="18"/>
      <color rgb="FF3F3F76"/>
      <name val="Aptos Narrow"/>
      <family val="2"/>
      <scheme val="minor"/>
    </font>
    <font>
      <b/>
      <sz val="18"/>
      <name val="Aptos Narrow"/>
      <family val="2"/>
      <scheme val="minor"/>
    </font>
    <font>
      <sz val="16"/>
      <color theme="0"/>
      <name val="Aptos Narrow"/>
      <family val="2"/>
      <scheme val="minor"/>
    </font>
    <font>
      <b/>
      <sz val="16"/>
      <color theme="0"/>
      <name val="Aptos Narrow"/>
      <family val="2"/>
      <scheme val="minor"/>
    </font>
    <font>
      <b/>
      <sz val="18"/>
      <color theme="0"/>
      <name val="Consolas"/>
      <family val="3"/>
    </font>
    <font>
      <b/>
      <sz val="28"/>
      <color theme="0"/>
      <name val="Consolas"/>
      <family val="3"/>
    </font>
    <font>
      <sz val="20"/>
      <color theme="0"/>
      <name val="Aptos Narrow"/>
      <family val="2"/>
      <scheme val="minor"/>
    </font>
    <font>
      <sz val="16"/>
      <color rgb="FF6A9955"/>
      <name val="Consolas"/>
      <family val="3"/>
    </font>
    <font>
      <b/>
      <sz val="16"/>
      <color theme="0"/>
      <name val="Franklin Gothic Medium"/>
      <family val="2"/>
    </font>
    <font>
      <b/>
      <sz val="16"/>
      <color theme="1"/>
      <name val="Franklin Gothic Medium"/>
      <family val="2"/>
    </font>
    <font>
      <b/>
      <sz val="16"/>
      <name val="Franklin Gothic Medium"/>
      <family val="2"/>
    </font>
    <font>
      <sz val="30"/>
      <color rgb="FF00B0F0"/>
      <name val="MV Boli"/>
    </font>
    <font>
      <b/>
      <sz val="26"/>
      <name val="MV Boli"/>
    </font>
    <font>
      <sz val="26"/>
      <name val="MV Boli"/>
    </font>
    <font>
      <b/>
      <sz val="16"/>
      <color theme="0"/>
      <name val="MV Boli"/>
    </font>
    <font>
      <sz val="16"/>
      <color theme="1"/>
      <name val="MV Boli"/>
    </font>
    <font>
      <b/>
      <sz val="16"/>
      <name val="MV Boli"/>
    </font>
    <font>
      <b/>
      <sz val="16"/>
      <color theme="1"/>
      <name val="MV Boli"/>
    </font>
    <font>
      <sz val="16"/>
      <color theme="0"/>
      <name val="MV Boli"/>
    </font>
    <font>
      <b/>
      <sz val="16"/>
      <color theme="1"/>
      <name val="Aptos Narrow"/>
      <family val="2"/>
      <scheme val="minor"/>
    </font>
    <font>
      <sz val="16"/>
      <color theme="1"/>
      <name val="Franklin Gothic Medium"/>
      <family val="2"/>
    </font>
    <font>
      <sz val="11"/>
      <name val="Aptos Narrow"/>
      <family val="2"/>
      <scheme val="minor"/>
    </font>
    <font>
      <sz val="16"/>
      <name val="Aptos Narrow"/>
      <family val="2"/>
      <scheme val="minor"/>
    </font>
    <font>
      <sz val="16"/>
      <name val="Franklin Gothic Medium"/>
      <family val="2"/>
    </font>
    <font>
      <sz val="16"/>
      <color theme="0"/>
      <name val="Franklin Gothic Medium"/>
      <family val="2"/>
    </font>
    <font>
      <b/>
      <sz val="28"/>
      <name val="Consolas"/>
      <family val="3"/>
    </font>
    <font>
      <sz val="20"/>
      <color rgb="FFD4D4D4"/>
      <name val="Consolas"/>
      <family val="3"/>
    </font>
    <font>
      <sz val="20"/>
      <color rgb="FFCE9178"/>
      <name val="Consolas"/>
      <family val="3"/>
    </font>
  </fonts>
  <fills count="26">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3" tint="0.74999237037263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97C0E9"/>
        <bgColor indexed="64"/>
      </patternFill>
    </fill>
    <fill>
      <patternFill patternType="solid">
        <fgColor theme="1"/>
        <bgColor indexed="64"/>
      </patternFill>
    </fill>
    <fill>
      <patternFill patternType="solid">
        <fgColor theme="0"/>
        <bgColor indexed="64"/>
      </patternFill>
    </fill>
    <fill>
      <patternFill patternType="solid">
        <fgColor rgb="FF000000"/>
        <bgColor indexed="64"/>
      </patternFill>
    </fill>
    <fill>
      <patternFill patternType="solid">
        <fgColor rgb="FFDEB900"/>
        <bgColor indexed="64"/>
      </patternFill>
    </fill>
    <fill>
      <patternFill patternType="solid">
        <fgColor rgb="FF00B0F0"/>
        <bgColor indexed="64"/>
      </patternFill>
    </fill>
    <fill>
      <patternFill patternType="solid">
        <fgColor theme="5"/>
        <bgColor indexed="64"/>
      </patternFill>
    </fill>
    <fill>
      <patternFill patternType="solid">
        <fgColor theme="4" tint="0.79998168889431442"/>
        <bgColor indexed="64"/>
      </patternFill>
    </fill>
    <fill>
      <patternFill patternType="solid">
        <fgColor theme="1"/>
        <bgColor theme="1"/>
      </patternFill>
    </fill>
    <fill>
      <patternFill patternType="solid">
        <fgColor theme="0" tint="-0.14999847407452621"/>
        <bgColor theme="0" tint="-0.14999847407452621"/>
      </patternFill>
    </fill>
    <fill>
      <patternFill patternType="solid">
        <fgColor rgb="FFFFFF00"/>
        <bgColor theme="0" tint="-0.14999847407452621"/>
      </patternFill>
    </fill>
    <fill>
      <patternFill patternType="solid">
        <fgColor theme="5" tint="-0.249977111117893"/>
        <bgColor indexed="64"/>
      </patternFill>
    </fill>
    <fill>
      <patternFill patternType="solid">
        <fgColor rgb="FFFFCC99"/>
      </patternFill>
    </fill>
    <fill>
      <patternFill patternType="solid">
        <fgColor theme="6"/>
        <bgColor indexed="64"/>
      </patternFill>
    </fill>
    <fill>
      <patternFill patternType="solid">
        <fgColor theme="9" tint="-0.499984740745262"/>
        <bgColor indexed="64"/>
      </patternFill>
    </fill>
    <fill>
      <patternFill patternType="solid">
        <fgColor theme="9"/>
        <bgColor indexed="64"/>
      </patternFill>
    </fill>
    <fill>
      <patternFill patternType="solid">
        <fgColor rgb="FF0070C0"/>
        <bgColor indexed="64"/>
      </patternFill>
    </fill>
    <fill>
      <patternFill patternType="solid">
        <fgColor rgb="FFFFC000"/>
        <bgColor indexed="64"/>
      </patternFill>
    </fill>
  </fills>
  <borders count="30">
    <border>
      <left/>
      <right/>
      <top/>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right style="thin">
        <color indexed="64"/>
      </right>
      <top style="thin">
        <color indexed="64"/>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rgb="FF7F7F7F"/>
      </left>
      <right style="thin">
        <color rgb="FF7F7F7F"/>
      </right>
      <top style="thin">
        <color rgb="FF7F7F7F"/>
      </top>
      <bottom style="thin">
        <color rgb="FF7F7F7F"/>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right/>
      <top style="thin">
        <color indexed="64"/>
      </top>
      <bottom style="thin">
        <color indexed="64"/>
      </bottom>
      <diagonal/>
    </border>
    <border>
      <left style="double">
        <color theme="0"/>
      </left>
      <right style="double">
        <color theme="0"/>
      </right>
      <top style="double">
        <color theme="0"/>
      </top>
      <bottom style="double">
        <color theme="0"/>
      </bottom>
      <diagonal/>
    </border>
    <border>
      <left style="double">
        <color theme="0"/>
      </left>
      <right style="double">
        <color theme="0"/>
      </right>
      <top/>
      <bottom style="double">
        <color theme="0"/>
      </bottom>
      <diagonal/>
    </border>
    <border>
      <left/>
      <right/>
      <top/>
      <bottom style="thin">
        <color indexed="64"/>
      </bottom>
      <diagonal/>
    </border>
    <border>
      <left style="thin">
        <color rgb="FFFFFF00"/>
      </left>
      <right style="thin">
        <color rgb="FFFFFF00"/>
      </right>
      <top/>
      <bottom style="thin">
        <color rgb="FFFFFF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double">
        <color rgb="FFFF0000"/>
      </left>
      <right style="double">
        <color rgb="FFFF0000"/>
      </right>
      <top/>
      <bottom style="double">
        <color rgb="FFFF0000"/>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thin">
        <color theme="1"/>
      </left>
      <right style="thin">
        <color theme="1"/>
      </right>
      <top style="thin">
        <color theme="1"/>
      </top>
      <bottom/>
      <diagonal/>
    </border>
  </borders>
  <cellStyleXfs count="3">
    <xf numFmtId="0" fontId="0" fillId="0" borderId="0"/>
    <xf numFmtId="0" fontId="40" fillId="0" borderId="0" applyNumberFormat="0" applyFill="0" applyBorder="0" applyAlignment="0" applyProtection="0"/>
    <xf numFmtId="0" fontId="104" fillId="20" borderId="8" applyNumberFormat="0" applyAlignment="0" applyProtection="0"/>
  </cellStyleXfs>
  <cellXfs count="347">
    <xf numFmtId="0" fontId="0" fillId="0" borderId="0" xfId="0"/>
    <xf numFmtId="0" fontId="1" fillId="0" borderId="0" xfId="0" applyFont="1"/>
    <xf numFmtId="0" fontId="3" fillId="0" borderId="0" xfId="0" applyFont="1"/>
    <xf numFmtId="0" fontId="4" fillId="0" borderId="0" xfId="0" applyFont="1"/>
    <xf numFmtId="0" fontId="0" fillId="2" borderId="0" xfId="0" applyFill="1"/>
    <xf numFmtId="0" fontId="2" fillId="0" borderId="0" xfId="0" applyFont="1"/>
    <xf numFmtId="0" fontId="5" fillId="0" borderId="0" xfId="0" applyFont="1"/>
    <xf numFmtId="0" fontId="0" fillId="3" borderId="0" xfId="0" applyFill="1"/>
    <xf numFmtId="0" fontId="0" fillId="4" borderId="0" xfId="0" applyFill="1"/>
    <xf numFmtId="0" fontId="0" fillId="0" borderId="0" xfId="0" quotePrefix="1"/>
    <xf numFmtId="0" fontId="9" fillId="0" borderId="0" xfId="0" applyFont="1" applyAlignment="1">
      <alignment vertical="center"/>
    </xf>
    <xf numFmtId="0" fontId="12" fillId="0" borderId="0" xfId="0" applyFont="1" applyAlignment="1">
      <alignment vertical="center"/>
    </xf>
    <xf numFmtId="0" fontId="13" fillId="0" borderId="0" xfId="0" applyFont="1"/>
    <xf numFmtId="0" fontId="14" fillId="0" borderId="0" xfId="0" applyFont="1"/>
    <xf numFmtId="0" fontId="0" fillId="0" borderId="0" xfId="0" applyAlignment="1">
      <alignment horizontal="center"/>
    </xf>
    <xf numFmtId="0" fontId="13" fillId="0" borderId="0" xfId="0" applyFont="1" applyAlignment="1">
      <alignment horizontal="center"/>
    </xf>
    <xf numFmtId="0" fontId="15" fillId="0" borderId="0" xfId="0" applyFont="1"/>
    <xf numFmtId="0" fontId="16" fillId="5" borderId="0" xfId="0" applyFont="1" applyFill="1" applyAlignment="1">
      <alignment horizontal="center"/>
    </xf>
    <xf numFmtId="0" fontId="17" fillId="0" borderId="0" xfId="0" applyFont="1" applyAlignment="1">
      <alignment horizontal="center"/>
    </xf>
    <xf numFmtId="0" fontId="17" fillId="0" borderId="0" xfId="0" applyFont="1"/>
    <xf numFmtId="0" fontId="16" fillId="6" borderId="0" xfId="0" applyFont="1" applyFill="1" applyAlignment="1">
      <alignment horizontal="center"/>
    </xf>
    <xf numFmtId="0" fontId="16" fillId="4" borderId="0" xfId="0" applyFont="1" applyFill="1" applyAlignment="1">
      <alignment horizontal="center"/>
    </xf>
    <xf numFmtId="0" fontId="16" fillId="7" borderId="0" xfId="0" applyFont="1" applyFill="1" applyAlignment="1">
      <alignment horizontal="center"/>
    </xf>
    <xf numFmtId="0" fontId="16" fillId="5" borderId="0" xfId="0" applyFont="1" applyFill="1"/>
    <xf numFmtId="0" fontId="20" fillId="5" borderId="0" xfId="0" applyFont="1" applyFill="1" applyAlignment="1">
      <alignment horizontal="center"/>
    </xf>
    <xf numFmtId="0" fontId="21" fillId="5" borderId="0" xfId="0" applyFont="1" applyFill="1"/>
    <xf numFmtId="0" fontId="21" fillId="6" borderId="0" xfId="0" applyFont="1" applyFill="1"/>
    <xf numFmtId="0" fontId="21" fillId="7" borderId="0" xfId="0" applyFont="1" applyFill="1" applyAlignment="1">
      <alignment horizontal="center"/>
    </xf>
    <xf numFmtId="0" fontId="22" fillId="0" borderId="0" xfId="0" applyFont="1" applyAlignment="1">
      <alignment horizontal="center" vertical="center"/>
    </xf>
    <xf numFmtId="0" fontId="23" fillId="5" borderId="0" xfId="0" applyFont="1" applyFill="1"/>
    <xf numFmtId="0" fontId="23" fillId="6" borderId="0" xfId="0" applyFont="1" applyFill="1"/>
    <xf numFmtId="0" fontId="20" fillId="6" borderId="0" xfId="0" applyFont="1" applyFill="1" applyAlignment="1">
      <alignment horizontal="center"/>
    </xf>
    <xf numFmtId="0" fontId="20" fillId="4" borderId="0" xfId="0" applyFont="1" applyFill="1" applyAlignment="1">
      <alignment horizontal="center"/>
    </xf>
    <xf numFmtId="0" fontId="20" fillId="7" borderId="0" xfId="0" applyFont="1" applyFill="1" applyAlignment="1">
      <alignment horizontal="center"/>
    </xf>
    <xf numFmtId="0" fontId="19" fillId="4" borderId="0" xfId="0" applyFont="1" applyFill="1" applyAlignment="1">
      <alignment horizontal="center" vertical="center"/>
    </xf>
    <xf numFmtId="0" fontId="0" fillId="0" borderId="0" xfId="0" applyAlignment="1">
      <alignment horizontal="center" vertical="center"/>
    </xf>
    <xf numFmtId="0" fontId="23" fillId="4" borderId="0" xfId="0" applyFont="1" applyFill="1" applyAlignment="1">
      <alignment horizontal="center"/>
    </xf>
    <xf numFmtId="0" fontId="23" fillId="4" borderId="0" xfId="0" applyFont="1" applyFill="1" applyAlignment="1">
      <alignment horizontal="center" vertical="center"/>
    </xf>
    <xf numFmtId="0" fontId="23" fillId="7" borderId="0" xfId="0" applyFont="1" applyFill="1" applyAlignment="1">
      <alignment horizontal="center"/>
    </xf>
    <xf numFmtId="0" fontId="23" fillId="7" borderId="0" xfId="0" applyFont="1" applyFill="1" applyAlignment="1">
      <alignment horizontal="center" vertical="center"/>
    </xf>
    <xf numFmtId="0" fontId="23" fillId="0" borderId="0" xfId="0" applyFont="1" applyAlignment="1">
      <alignment horizontal="center" vertical="center"/>
    </xf>
    <xf numFmtId="0" fontId="24" fillId="0" borderId="0" xfId="0" applyFont="1" applyAlignment="1">
      <alignment vertical="center"/>
    </xf>
    <xf numFmtId="0" fontId="25" fillId="0" borderId="0" xfId="0" applyFont="1" applyAlignment="1">
      <alignment vertical="center"/>
    </xf>
    <xf numFmtId="0" fontId="29" fillId="0" borderId="0" xfId="0" applyFont="1" applyAlignment="1">
      <alignment vertical="center"/>
    </xf>
    <xf numFmtId="0" fontId="28" fillId="0" borderId="0" xfId="0" applyFont="1" applyAlignment="1">
      <alignment vertical="center"/>
    </xf>
    <xf numFmtId="0" fontId="31" fillId="0" borderId="0" xfId="0" applyFont="1"/>
    <xf numFmtId="0" fontId="32" fillId="0" borderId="0" xfId="0" applyFont="1" applyAlignment="1">
      <alignment vertical="center"/>
    </xf>
    <xf numFmtId="0" fontId="27" fillId="0" borderId="0" xfId="0" applyFont="1" applyAlignment="1">
      <alignment vertical="center"/>
    </xf>
    <xf numFmtId="0" fontId="34" fillId="0" borderId="0" xfId="0" applyFont="1" applyAlignment="1">
      <alignment vertical="center"/>
    </xf>
    <xf numFmtId="0" fontId="35" fillId="0" borderId="0" xfId="0" applyFont="1" applyAlignment="1">
      <alignment vertical="center"/>
    </xf>
    <xf numFmtId="0" fontId="37" fillId="9" borderId="0" xfId="0" applyFont="1" applyFill="1"/>
    <xf numFmtId="0" fontId="37" fillId="9" borderId="0" xfId="0" applyFont="1" applyFill="1" applyAlignment="1">
      <alignment horizontal="center"/>
    </xf>
    <xf numFmtId="0" fontId="16" fillId="5" borderId="0" xfId="0" applyFont="1" applyFill="1" applyAlignment="1" applyProtection="1">
      <alignment horizontal="center"/>
      <protection locked="0"/>
    </xf>
    <xf numFmtId="0" fontId="18" fillId="5" borderId="0" xfId="0" applyFont="1" applyFill="1" applyAlignment="1" applyProtection="1">
      <alignment horizontal="center"/>
      <protection locked="0"/>
    </xf>
    <xf numFmtId="0" fontId="16" fillId="8" borderId="0" xfId="0" applyFont="1" applyFill="1" applyAlignment="1" applyProtection="1">
      <alignment horizontal="center"/>
      <protection locked="0"/>
    </xf>
    <xf numFmtId="0" fontId="18" fillId="6" borderId="0" xfId="0" applyFont="1" applyFill="1" applyAlignment="1" applyProtection="1">
      <alignment horizontal="center"/>
      <protection locked="0"/>
    </xf>
    <xf numFmtId="0" fontId="16" fillId="4" borderId="0" xfId="0" applyFont="1" applyFill="1" applyAlignment="1" applyProtection="1">
      <alignment horizontal="center"/>
      <protection locked="0"/>
    </xf>
    <xf numFmtId="0" fontId="40" fillId="0" borderId="0" xfId="1"/>
    <xf numFmtId="0" fontId="41" fillId="11" borderId="2" xfId="1" applyFont="1" applyFill="1" applyBorder="1" applyAlignment="1">
      <alignment horizontal="center"/>
    </xf>
    <xf numFmtId="0" fontId="44" fillId="9" borderId="2" xfId="1" applyFont="1" applyFill="1" applyBorder="1" applyAlignment="1">
      <alignment horizontal="center"/>
    </xf>
    <xf numFmtId="0" fontId="0" fillId="12" borderId="0" xfId="0" applyFill="1"/>
    <xf numFmtId="0" fontId="13" fillId="12" borderId="0" xfId="0" applyFont="1" applyFill="1"/>
    <xf numFmtId="0" fontId="9" fillId="12" borderId="0" xfId="0" applyFont="1" applyFill="1" applyAlignment="1">
      <alignment vertical="center"/>
    </xf>
    <xf numFmtId="22" fontId="43" fillId="12" borderId="1" xfId="0" applyNumberFormat="1" applyFont="1" applyFill="1" applyBorder="1" applyAlignment="1">
      <alignment vertical="center"/>
    </xf>
    <xf numFmtId="0" fontId="46" fillId="11" borderId="0" xfId="1" applyFont="1" applyFill="1"/>
    <xf numFmtId="0" fontId="13" fillId="0" borderId="0" xfId="0" applyFont="1" applyAlignment="1">
      <alignment horizontal="left"/>
    </xf>
    <xf numFmtId="0" fontId="49" fillId="0" borderId="0" xfId="0" applyFont="1"/>
    <xf numFmtId="0" fontId="13" fillId="0" borderId="0" xfId="0" quotePrefix="1" applyFont="1"/>
    <xf numFmtId="0" fontId="16" fillId="0" borderId="0" xfId="0" applyFont="1" applyAlignment="1">
      <alignment horizontal="center"/>
    </xf>
    <xf numFmtId="0" fontId="16" fillId="0" borderId="0" xfId="0" applyFont="1" applyAlignment="1">
      <alignment horizontal="center" vertical="center"/>
    </xf>
    <xf numFmtId="0" fontId="16" fillId="0" borderId="0" xfId="0" applyFont="1" applyAlignment="1">
      <alignment horizontal="left"/>
    </xf>
    <xf numFmtId="0" fontId="51" fillId="0" borderId="0" xfId="0" applyFont="1" applyAlignment="1">
      <alignment horizontal="left"/>
    </xf>
    <xf numFmtId="0" fontId="38" fillId="9" borderId="3" xfId="0" applyFont="1" applyFill="1" applyBorder="1" applyProtection="1">
      <protection locked="0"/>
    </xf>
    <xf numFmtId="0" fontId="39" fillId="10" borderId="3" xfId="0" applyFont="1" applyFill="1" applyBorder="1" applyProtection="1">
      <protection locked="0"/>
    </xf>
    <xf numFmtId="0" fontId="13" fillId="0" borderId="3" xfId="0" applyFont="1" applyBorder="1"/>
    <xf numFmtId="0" fontId="52" fillId="0" borderId="0" xfId="0" applyFont="1" applyAlignment="1">
      <alignment horizontal="center"/>
    </xf>
    <xf numFmtId="0" fontId="38" fillId="9" borderId="5" xfId="0" applyFont="1" applyFill="1" applyBorder="1" applyProtection="1">
      <protection locked="0"/>
    </xf>
    <xf numFmtId="0" fontId="39" fillId="10" borderId="5" xfId="0" applyFont="1" applyFill="1" applyBorder="1" applyProtection="1">
      <protection locked="0"/>
    </xf>
    <xf numFmtId="0" fontId="45" fillId="12" borderId="0" xfId="1" applyFont="1" applyFill="1" applyAlignment="1"/>
    <xf numFmtId="0" fontId="20" fillId="0" borderId="0" xfId="0" applyFont="1" applyAlignment="1">
      <alignment horizontal="center"/>
    </xf>
    <xf numFmtId="0" fontId="16" fillId="15" borderId="0" xfId="0" applyFont="1" applyFill="1" applyAlignment="1">
      <alignment horizontal="center"/>
    </xf>
    <xf numFmtId="0" fontId="55" fillId="0" borderId="0" xfId="0" applyFont="1" applyAlignment="1">
      <alignment vertical="center"/>
    </xf>
    <xf numFmtId="0" fontId="33" fillId="0" borderId="0" xfId="0" applyFont="1" applyAlignment="1">
      <alignment vertical="center"/>
    </xf>
    <xf numFmtId="164" fontId="47" fillId="0" borderId="4" xfId="0" applyNumberFormat="1" applyFont="1" applyBorder="1" applyAlignment="1">
      <alignment horizontal="left"/>
    </xf>
    <xf numFmtId="0" fontId="28" fillId="0" borderId="0" xfId="0" applyFont="1" applyAlignment="1">
      <alignment horizontal="left" vertical="center"/>
    </xf>
    <xf numFmtId="0" fontId="58" fillId="0" borderId="0" xfId="0" applyFont="1" applyAlignment="1">
      <alignment vertical="center"/>
    </xf>
    <xf numFmtId="0" fontId="60" fillId="0" borderId="0" xfId="0" applyFont="1" applyAlignment="1">
      <alignment vertical="center"/>
    </xf>
    <xf numFmtId="0" fontId="62" fillId="0" borderId="0" xfId="0" applyFont="1"/>
    <xf numFmtId="0" fontId="54" fillId="0" borderId="0" xfId="0" applyFont="1" applyAlignment="1">
      <alignment vertical="center"/>
    </xf>
    <xf numFmtId="0" fontId="13" fillId="3" borderId="0" xfId="0" applyFont="1" applyFill="1"/>
    <xf numFmtId="0" fontId="51" fillId="0" borderId="0" xfId="1" applyFont="1" applyFill="1" applyAlignment="1">
      <alignment horizontal="left"/>
    </xf>
    <xf numFmtId="0" fontId="64" fillId="0" borderId="0" xfId="1" applyFont="1" applyFill="1" applyAlignment="1">
      <alignment horizontal="left"/>
    </xf>
    <xf numFmtId="0" fontId="20" fillId="0" borderId="0" xfId="1" applyFont="1" applyFill="1" applyAlignment="1">
      <alignment horizontal="center"/>
    </xf>
    <xf numFmtId="0" fontId="16" fillId="0" borderId="0" xfId="1" applyFont="1" applyAlignment="1">
      <alignment horizontal="center"/>
    </xf>
    <xf numFmtId="0" fontId="20" fillId="0" borderId="0" xfId="1" applyFont="1" applyAlignment="1">
      <alignment horizontal="center"/>
    </xf>
    <xf numFmtId="0" fontId="20" fillId="0" borderId="0" xfId="0" applyFont="1" applyAlignment="1">
      <alignment horizontal="center" vertical="center"/>
    </xf>
    <xf numFmtId="0" fontId="65" fillId="0" borderId="0" xfId="0" applyFont="1" applyAlignment="1">
      <alignment vertical="center"/>
    </xf>
    <xf numFmtId="0" fontId="63" fillId="0" borderId="0" xfId="0" applyFont="1"/>
    <xf numFmtId="0" fontId="63" fillId="0" borderId="0" xfId="0" applyFont="1" applyAlignment="1">
      <alignment horizontal="center"/>
    </xf>
    <xf numFmtId="0" fontId="66" fillId="0" borderId="0" xfId="0" applyFont="1" applyAlignment="1">
      <alignment horizontal="center"/>
    </xf>
    <xf numFmtId="0" fontId="67" fillId="0" borderId="0" xfId="0" applyFont="1" applyAlignment="1">
      <alignment horizontal="center" vertical="center"/>
    </xf>
    <xf numFmtId="0" fontId="63" fillId="0" borderId="0" xfId="0" applyFont="1" applyAlignment="1">
      <alignment horizontal="center" vertical="center"/>
    </xf>
    <xf numFmtId="0" fontId="68" fillId="5" borderId="0" xfId="0" applyFont="1" applyFill="1" applyAlignment="1" applyProtection="1">
      <alignment horizontal="center"/>
      <protection locked="0"/>
    </xf>
    <xf numFmtId="0" fontId="68" fillId="8" borderId="0" xfId="0" applyFont="1" applyFill="1" applyAlignment="1" applyProtection="1">
      <alignment horizontal="center"/>
      <protection locked="0"/>
    </xf>
    <xf numFmtId="0" fontId="68" fillId="6" borderId="0" xfId="0" applyFont="1" applyFill="1" applyAlignment="1" applyProtection="1">
      <alignment horizontal="center"/>
      <protection locked="0"/>
    </xf>
    <xf numFmtId="0" fontId="68" fillId="4" borderId="0" xfId="0" applyFont="1" applyFill="1" applyAlignment="1" applyProtection="1">
      <alignment horizontal="center"/>
      <protection locked="0"/>
    </xf>
    <xf numFmtId="0" fontId="66" fillId="0" borderId="0" xfId="0" applyFont="1" applyAlignment="1">
      <alignment horizontal="center" vertical="center"/>
    </xf>
    <xf numFmtId="0" fontId="69" fillId="0" borderId="0" xfId="0" quotePrefix="1" applyFont="1" applyAlignment="1">
      <alignment horizontal="center" vertical="center"/>
    </xf>
    <xf numFmtId="0" fontId="66" fillId="0" borderId="0" xfId="0" applyFont="1"/>
    <xf numFmtId="0" fontId="70" fillId="0" borderId="0" xfId="0" applyFont="1" applyAlignment="1">
      <alignment horizontal="left"/>
    </xf>
    <xf numFmtId="0" fontId="70" fillId="0" borderId="0" xfId="1" applyFont="1" applyFill="1" applyAlignment="1">
      <alignment horizontal="left"/>
    </xf>
    <xf numFmtId="0" fontId="70" fillId="0" borderId="0" xfId="0" applyFont="1" applyAlignment="1">
      <alignment horizontal="center"/>
    </xf>
    <xf numFmtId="0" fontId="70" fillId="0" borderId="0" xfId="0" applyFont="1" applyAlignment="1">
      <alignment horizontal="center" vertical="center"/>
    </xf>
    <xf numFmtId="0" fontId="70" fillId="15" borderId="0" xfId="0" applyFont="1" applyFill="1" applyAlignment="1">
      <alignment horizontal="center"/>
    </xf>
    <xf numFmtId="0" fontId="71" fillId="0" borderId="0" xfId="1" applyFont="1" applyFill="1" applyAlignment="1">
      <alignment horizontal="left"/>
    </xf>
    <xf numFmtId="0" fontId="71" fillId="0" borderId="0" xfId="1" applyFont="1" applyFill="1" applyAlignment="1">
      <alignment horizontal="center"/>
    </xf>
    <xf numFmtId="0" fontId="70" fillId="0" borderId="0" xfId="1" applyFont="1" applyAlignment="1">
      <alignment horizontal="center"/>
    </xf>
    <xf numFmtId="0" fontId="71" fillId="0" borderId="0" xfId="1" applyFont="1" applyAlignment="1">
      <alignment horizontal="center"/>
    </xf>
    <xf numFmtId="0" fontId="71" fillId="0" borderId="0" xfId="0" applyFont="1" applyAlignment="1">
      <alignment horizontal="center"/>
    </xf>
    <xf numFmtId="0" fontId="71" fillId="0" borderId="0" xfId="0" applyFont="1" applyAlignment="1">
      <alignment horizontal="center" vertical="center"/>
    </xf>
    <xf numFmtId="0" fontId="70" fillId="0" borderId="0" xfId="1" applyFont="1" applyFill="1" applyAlignment="1">
      <alignment horizontal="center"/>
    </xf>
    <xf numFmtId="0" fontId="50" fillId="16" borderId="6" xfId="0" applyFont="1" applyFill="1" applyBorder="1"/>
    <xf numFmtId="0" fontId="50" fillId="16" borderId="7" xfId="0" applyFont="1" applyFill="1" applyBorder="1"/>
    <xf numFmtId="0" fontId="50" fillId="16" borderId="0" xfId="0" applyFont="1" applyFill="1"/>
    <xf numFmtId="0" fontId="0" fillId="17" borderId="6" xfId="0" applyFill="1" applyBorder="1"/>
    <xf numFmtId="0" fontId="0" fillId="17" borderId="7" xfId="0" applyFill="1" applyBorder="1"/>
    <xf numFmtId="0" fontId="0" fillId="17" borderId="0" xfId="0" applyFill="1"/>
    <xf numFmtId="0" fontId="0" fillId="0" borderId="6" xfId="0" applyBorder="1"/>
    <xf numFmtId="0" fontId="0" fillId="0" borderId="7" xfId="0" applyBorder="1"/>
    <xf numFmtId="0" fontId="75" fillId="0" borderId="0" xfId="0" applyFont="1" applyAlignment="1">
      <alignment vertical="center"/>
    </xf>
    <xf numFmtId="0" fontId="5" fillId="17" borderId="7" xfId="0" applyFont="1" applyFill="1" applyBorder="1"/>
    <xf numFmtId="0" fontId="5" fillId="17" borderId="0" xfId="0" applyFont="1" applyFill="1"/>
    <xf numFmtId="0" fontId="0" fillId="3" borderId="7" xfId="0" applyFill="1" applyBorder="1"/>
    <xf numFmtId="0" fontId="0" fillId="3" borderId="6" xfId="0" applyFill="1" applyBorder="1"/>
    <xf numFmtId="0" fontId="0" fillId="18" borderId="6" xfId="0" applyFill="1" applyBorder="1"/>
    <xf numFmtId="0" fontId="0" fillId="18" borderId="7" xfId="0" applyFill="1" applyBorder="1"/>
    <xf numFmtId="0" fontId="53" fillId="0" borderId="0" xfId="0" applyFont="1" applyAlignment="1">
      <alignment vertical="center"/>
    </xf>
    <xf numFmtId="0" fontId="84" fillId="0" borderId="0" xfId="0" applyFont="1" applyAlignment="1">
      <alignment vertical="center"/>
    </xf>
    <xf numFmtId="0" fontId="59" fillId="0" borderId="0" xfId="0" applyFont="1" applyAlignment="1">
      <alignment vertical="center"/>
    </xf>
    <xf numFmtId="0" fontId="85" fillId="0" borderId="0" xfId="0" applyFont="1" applyAlignment="1">
      <alignment vertical="center"/>
    </xf>
    <xf numFmtId="0" fontId="87" fillId="0" borderId="0" xfId="0" applyFont="1" applyAlignment="1">
      <alignment horizontal="left" indent="4"/>
    </xf>
    <xf numFmtId="0" fontId="13" fillId="3" borderId="0" xfId="0" applyFont="1" applyFill="1" applyAlignment="1">
      <alignment horizontal="center"/>
    </xf>
    <xf numFmtId="0" fontId="87" fillId="0" borderId="0" xfId="0" applyFont="1"/>
    <xf numFmtId="0" fontId="14" fillId="0" borderId="0" xfId="0" quotePrefix="1" applyFont="1"/>
    <xf numFmtId="0" fontId="89" fillId="0" borderId="0" xfId="0" applyFont="1" applyAlignment="1">
      <alignment vertical="center"/>
    </xf>
    <xf numFmtId="0" fontId="53" fillId="0" borderId="0" xfId="1" applyFont="1" applyAlignment="1">
      <alignment vertical="center"/>
    </xf>
    <xf numFmtId="0" fontId="90" fillId="0" borderId="0" xfId="0" applyFont="1"/>
    <xf numFmtId="0" fontId="13" fillId="0" borderId="0" xfId="0" quotePrefix="1" applyFont="1" applyAlignment="1">
      <alignment wrapText="1"/>
    </xf>
    <xf numFmtId="0" fontId="53" fillId="0" borderId="0" xfId="0" applyFont="1" applyAlignment="1">
      <alignment horizontal="center" vertical="center"/>
    </xf>
    <xf numFmtId="0" fontId="94" fillId="0" borderId="0" xfId="0" applyFont="1" applyAlignment="1">
      <alignment horizontal="center"/>
    </xf>
    <xf numFmtId="0" fontId="94" fillId="15" borderId="0" xfId="0" applyFont="1" applyFill="1" applyAlignment="1">
      <alignment horizontal="center"/>
    </xf>
    <xf numFmtId="0" fontId="94" fillId="0" borderId="0" xfId="0" applyFont="1" applyAlignment="1">
      <alignment vertical="center"/>
    </xf>
    <xf numFmtId="0" fontId="95" fillId="9" borderId="0" xfId="0" applyFont="1" applyFill="1" applyAlignment="1">
      <alignment vertical="center"/>
    </xf>
    <xf numFmtId="0" fontId="38" fillId="9" borderId="0" xfId="0" applyFont="1" applyFill="1"/>
    <xf numFmtId="0" fontId="63" fillId="9" borderId="0" xfId="0" applyFont="1" applyFill="1"/>
    <xf numFmtId="0" fontId="63" fillId="9" borderId="0" xfId="0" applyFont="1" applyFill="1" applyAlignment="1">
      <alignment horizontal="center"/>
    </xf>
    <xf numFmtId="165" fontId="96" fillId="3" borderId="0" xfId="1" applyNumberFormat="1" applyFont="1" applyFill="1" applyAlignment="1">
      <alignment vertical="center"/>
    </xf>
    <xf numFmtId="0" fontId="97" fillId="0" borderId="0" xfId="0" applyFont="1" applyAlignment="1">
      <alignment horizontal="center" vertical="center"/>
    </xf>
    <xf numFmtId="0" fontId="99" fillId="0" borderId="0" xfId="0" applyFont="1" applyAlignment="1">
      <alignment horizontal="center" vertical="center"/>
    </xf>
    <xf numFmtId="0" fontId="100" fillId="0" borderId="0" xfId="0" applyFont="1" applyAlignment="1">
      <alignment horizontal="center"/>
    </xf>
    <xf numFmtId="0" fontId="102" fillId="0" borderId="0" xfId="0" applyFont="1"/>
    <xf numFmtId="0" fontId="102" fillId="3" borderId="0" xfId="0" applyFont="1" applyFill="1"/>
    <xf numFmtId="0" fontId="97" fillId="19" borderId="0" xfId="0" applyFont="1" applyFill="1" applyAlignment="1">
      <alignment horizontal="center" vertical="center"/>
    </xf>
    <xf numFmtId="0" fontId="47" fillId="0" borderId="0" xfId="0" applyFont="1"/>
    <xf numFmtId="0" fontId="103" fillId="0" borderId="0" xfId="0" applyFont="1" applyAlignment="1">
      <alignment horizontal="left" vertical="center"/>
    </xf>
    <xf numFmtId="0" fontId="45" fillId="12" borderId="0" xfId="1" applyFont="1" applyFill="1" applyAlignment="1">
      <alignment horizontal="center" vertical="center"/>
    </xf>
    <xf numFmtId="0" fontId="104" fillId="0" borderId="0" xfId="2" applyFill="1" applyBorder="1"/>
    <xf numFmtId="0" fontId="50" fillId="21" borderId="5" xfId="0" applyFont="1" applyFill="1" applyBorder="1" applyAlignment="1">
      <alignment horizontal="center" vertical="center"/>
    </xf>
    <xf numFmtId="0" fontId="105" fillId="9" borderId="3" xfId="0" applyFont="1" applyFill="1" applyBorder="1" applyAlignment="1">
      <alignment horizontal="center" vertical="center"/>
    </xf>
    <xf numFmtId="0" fontId="105" fillId="9" borderId="9" xfId="0" applyFont="1" applyFill="1" applyBorder="1" applyAlignment="1">
      <alignment horizontal="center" vertical="center"/>
    </xf>
    <xf numFmtId="0" fontId="13" fillId="0" borderId="5" xfId="0" applyFont="1" applyBorder="1" applyAlignment="1">
      <alignment vertical="center"/>
    </xf>
    <xf numFmtId="0" fontId="13" fillId="0" borderId="0" xfId="0" applyFont="1" applyAlignment="1">
      <alignment vertical="center"/>
    </xf>
    <xf numFmtId="0" fontId="106" fillId="0" borderId="0" xfId="2" applyFont="1" applyFill="1" applyBorder="1" applyAlignment="1">
      <alignment vertical="center"/>
    </xf>
    <xf numFmtId="0" fontId="107" fillId="3" borderId="0" xfId="0" applyFont="1" applyFill="1" applyAlignment="1">
      <alignment vertical="center"/>
    </xf>
    <xf numFmtId="0" fontId="107" fillId="3" borderId="9" xfId="0" applyFont="1" applyFill="1" applyBorder="1" applyAlignment="1">
      <alignment vertical="center"/>
    </xf>
    <xf numFmtId="0" fontId="105" fillId="9" borderId="10" xfId="0" applyFont="1" applyFill="1" applyBorder="1" applyAlignment="1">
      <alignment horizontal="center" vertical="center"/>
    </xf>
    <xf numFmtId="0" fontId="105" fillId="9" borderId="5" xfId="0" applyFont="1" applyFill="1" applyBorder="1" applyAlignment="1">
      <alignment horizontal="center" vertical="center"/>
    </xf>
    <xf numFmtId="0" fontId="107" fillId="3" borderId="9" xfId="0" applyFont="1" applyFill="1" applyBorder="1" applyAlignment="1">
      <alignment horizontal="center" vertical="center"/>
    </xf>
    <xf numFmtId="0" fontId="107" fillId="3" borderId="11" xfId="0" applyFont="1" applyFill="1" applyBorder="1" applyAlignment="1">
      <alignment vertical="center"/>
    </xf>
    <xf numFmtId="0" fontId="105" fillId="21" borderId="10" xfId="0" applyFont="1" applyFill="1" applyBorder="1" applyAlignment="1">
      <alignment horizontal="center" vertical="center"/>
    </xf>
    <xf numFmtId="0" fontId="107" fillId="3" borderId="12" xfId="0" applyFont="1" applyFill="1" applyBorder="1" applyAlignment="1">
      <alignment horizontal="center" vertical="center"/>
    </xf>
    <xf numFmtId="0" fontId="107" fillId="3" borderId="11" xfId="0" applyFont="1" applyFill="1" applyBorder="1" applyAlignment="1">
      <alignment horizontal="center" vertical="center"/>
    </xf>
    <xf numFmtId="0" fontId="13" fillId="0" borderId="12" xfId="0" applyFont="1" applyBorder="1" applyAlignment="1">
      <alignment vertical="center"/>
    </xf>
    <xf numFmtId="0" fontId="105" fillId="9" borderId="13" xfId="0" applyFont="1" applyFill="1" applyBorder="1" applyAlignment="1">
      <alignment horizontal="center" vertical="center"/>
    </xf>
    <xf numFmtId="0" fontId="105" fillId="9" borderId="12" xfId="0" applyFont="1" applyFill="1" applyBorder="1" applyAlignment="1">
      <alignment horizontal="center" vertical="center"/>
    </xf>
    <xf numFmtId="0" fontId="107" fillId="3" borderId="0" xfId="0" applyFont="1" applyFill="1" applyAlignment="1">
      <alignment horizontal="center" vertical="center"/>
    </xf>
    <xf numFmtId="0" fontId="105" fillId="9" borderId="14" xfId="0" applyFont="1" applyFill="1" applyBorder="1" applyAlignment="1">
      <alignment horizontal="center" vertical="center"/>
    </xf>
    <xf numFmtId="0" fontId="13" fillId="0" borderId="15" xfId="0" applyFont="1" applyBorder="1" applyAlignment="1">
      <alignment vertical="center"/>
    </xf>
    <xf numFmtId="0" fontId="105" fillId="9" borderId="16" xfId="0" applyFont="1" applyFill="1" applyBorder="1" applyAlignment="1">
      <alignment horizontal="center" vertical="center"/>
    </xf>
    <xf numFmtId="0" fontId="13" fillId="0" borderId="17" xfId="0" applyFont="1" applyBorder="1" applyAlignment="1">
      <alignment vertical="center"/>
    </xf>
    <xf numFmtId="0" fontId="105" fillId="9" borderId="18" xfId="0" applyFont="1" applyFill="1" applyBorder="1" applyAlignment="1">
      <alignment horizontal="center" vertical="center"/>
    </xf>
    <xf numFmtId="0" fontId="107" fillId="3" borderId="19" xfId="0" applyFont="1" applyFill="1" applyBorder="1" applyAlignment="1">
      <alignment vertical="center"/>
    </xf>
    <xf numFmtId="0" fontId="107" fillId="3" borderId="16" xfId="0" applyFont="1" applyFill="1" applyBorder="1" applyAlignment="1">
      <alignment vertical="center"/>
    </xf>
    <xf numFmtId="0" fontId="105" fillId="9" borderId="20" xfId="0" applyFont="1" applyFill="1" applyBorder="1" applyAlignment="1">
      <alignment horizontal="center" vertical="center"/>
    </xf>
    <xf numFmtId="0" fontId="105" fillId="9" borderId="15" xfId="0" applyFont="1" applyFill="1" applyBorder="1" applyAlignment="1">
      <alignment horizontal="center" vertical="center"/>
    </xf>
    <xf numFmtId="0" fontId="105" fillId="9" borderId="17" xfId="0" applyFont="1" applyFill="1" applyBorder="1" applyAlignment="1">
      <alignment horizontal="center" vertical="center"/>
    </xf>
    <xf numFmtId="0" fontId="105" fillId="21" borderId="20" xfId="0" applyFont="1" applyFill="1" applyBorder="1" applyAlignment="1">
      <alignment horizontal="center" vertical="center"/>
    </xf>
    <xf numFmtId="0" fontId="107" fillId="3" borderId="19" xfId="0" applyFont="1" applyFill="1" applyBorder="1" applyAlignment="1">
      <alignment horizontal="center" vertical="center"/>
    </xf>
    <xf numFmtId="0" fontId="107" fillId="3" borderId="15" xfId="0" applyFont="1" applyFill="1" applyBorder="1" applyAlignment="1">
      <alignment horizontal="center" vertical="center"/>
    </xf>
    <xf numFmtId="0" fontId="107" fillId="3" borderId="16" xfId="0" applyFont="1" applyFill="1" applyBorder="1" applyAlignment="1">
      <alignment horizontal="center" vertical="center"/>
    </xf>
    <xf numFmtId="0" fontId="105" fillId="0" borderId="0" xfId="0" applyFont="1" applyAlignment="1">
      <alignment horizontal="center" vertical="center"/>
    </xf>
    <xf numFmtId="0" fontId="107" fillId="0" borderId="0" xfId="0" applyFont="1" applyAlignment="1">
      <alignment vertical="center"/>
    </xf>
    <xf numFmtId="0" fontId="107" fillId="0" borderId="0" xfId="0" applyFont="1" applyAlignment="1">
      <alignment horizontal="center" vertical="center"/>
    </xf>
    <xf numFmtId="0" fontId="109" fillId="9" borderId="21" xfId="0" applyFont="1" applyFill="1" applyBorder="1" applyAlignment="1">
      <alignment horizontal="center"/>
    </xf>
    <xf numFmtId="0" fontId="103" fillId="0" borderId="22" xfId="0" applyFont="1" applyBorder="1" applyAlignment="1">
      <alignment horizontal="left" vertical="center"/>
    </xf>
    <xf numFmtId="0" fontId="14" fillId="13" borderId="23" xfId="0" applyFont="1" applyFill="1" applyBorder="1"/>
    <xf numFmtId="0" fontId="103" fillId="0" borderId="24" xfId="0" applyFont="1" applyBorder="1" applyAlignment="1">
      <alignment horizontal="left" vertical="center"/>
    </xf>
    <xf numFmtId="0" fontId="14" fillId="0" borderId="23" xfId="0" applyFont="1" applyBorder="1"/>
    <xf numFmtId="0" fontId="110" fillId="9" borderId="0" xfId="0" applyFont="1" applyFill="1" applyAlignment="1">
      <alignment horizontal="left" vertical="center"/>
    </xf>
    <xf numFmtId="0" fontId="108" fillId="9" borderId="25" xfId="0" applyFont="1" applyFill="1" applyBorder="1"/>
    <xf numFmtId="0" fontId="110" fillId="9" borderId="26" xfId="0" applyFont="1" applyFill="1" applyBorder="1" applyAlignment="1">
      <alignment horizontal="left" vertical="center"/>
    </xf>
    <xf numFmtId="0" fontId="0" fillId="22" borderId="0" xfId="0" applyFill="1"/>
    <xf numFmtId="0" fontId="111" fillId="9" borderId="0" xfId="0" applyFont="1" applyFill="1" applyAlignment="1">
      <alignment vertical="center"/>
    </xf>
    <xf numFmtId="0" fontId="112" fillId="22" borderId="0" xfId="0" applyFont="1" applyFill="1"/>
    <xf numFmtId="0" fontId="113" fillId="0" borderId="0" xfId="0" applyFont="1" applyAlignment="1">
      <alignment vertical="center"/>
    </xf>
    <xf numFmtId="0" fontId="109" fillId="9" borderId="0" xfId="0" applyFont="1" applyFill="1" applyAlignment="1">
      <alignment horizontal="center"/>
    </xf>
    <xf numFmtId="0" fontId="13" fillId="0" borderId="12" xfId="0" applyFont="1" applyBorder="1" applyAlignment="1">
      <alignment horizontal="center" vertical="center"/>
    </xf>
    <xf numFmtId="0" fontId="13" fillId="0" borderId="5" xfId="0" applyFont="1" applyBorder="1" applyAlignment="1">
      <alignment horizontal="center" vertical="center"/>
    </xf>
    <xf numFmtId="0" fontId="13" fillId="0" borderId="0" xfId="0" applyFont="1" applyAlignment="1">
      <alignment horizontal="center" vertical="center"/>
    </xf>
    <xf numFmtId="0" fontId="106" fillId="0" borderId="0" xfId="2" applyFont="1" applyFill="1" applyBorder="1" applyAlignment="1">
      <alignment horizontal="center" vertical="center"/>
    </xf>
    <xf numFmtId="0" fontId="13" fillId="0" borderId="15" xfId="0" applyFont="1" applyBorder="1" applyAlignment="1">
      <alignment horizontal="center" vertical="center"/>
    </xf>
    <xf numFmtId="0" fontId="13" fillId="0" borderId="17" xfId="0" applyFont="1" applyBorder="1" applyAlignment="1">
      <alignment horizontal="center" vertical="center"/>
    </xf>
    <xf numFmtId="0" fontId="14" fillId="0" borderId="0" xfId="0" applyFont="1" applyAlignment="1">
      <alignment horizontal="center" vertical="center"/>
    </xf>
    <xf numFmtId="0" fontId="0" fillId="22" borderId="0" xfId="0" applyFill="1" applyAlignment="1">
      <alignment horizontal="center" vertical="center"/>
    </xf>
    <xf numFmtId="0" fontId="109" fillId="9" borderId="0" xfId="0" applyFont="1" applyFill="1" applyAlignment="1">
      <alignment horizontal="center" vertical="center"/>
    </xf>
    <xf numFmtId="0" fontId="105" fillId="9" borderId="0" xfId="0" applyFont="1" applyFill="1" applyAlignment="1">
      <alignment horizontal="center" vertical="center"/>
    </xf>
    <xf numFmtId="165" fontId="96" fillId="0" borderId="0" xfId="1" applyNumberFormat="1" applyFont="1" applyFill="1" applyBorder="1" applyAlignment="1">
      <alignment vertical="center"/>
    </xf>
    <xf numFmtId="0" fontId="114" fillId="9" borderId="27" xfId="0" applyFont="1" applyFill="1" applyBorder="1" applyAlignment="1">
      <alignment horizontal="center" vertical="center"/>
    </xf>
    <xf numFmtId="0" fontId="115" fillId="0" borderId="27" xfId="0" applyFont="1" applyBorder="1" applyAlignment="1">
      <alignment horizontal="center" vertical="center"/>
    </xf>
    <xf numFmtId="0" fontId="116" fillId="14" borderId="27" xfId="0" applyFont="1" applyFill="1" applyBorder="1" applyAlignment="1">
      <alignment horizontal="center" vertical="center"/>
    </xf>
    <xf numFmtId="0" fontId="115" fillId="14" borderId="27" xfId="0" applyFont="1" applyFill="1" applyBorder="1" applyAlignment="1">
      <alignment horizontal="center" vertical="center"/>
    </xf>
    <xf numFmtId="0" fontId="116" fillId="23" borderId="27" xfId="0" applyFont="1" applyFill="1" applyBorder="1" applyAlignment="1">
      <alignment horizontal="center" vertical="center"/>
    </xf>
    <xf numFmtId="0" fontId="115" fillId="23" borderId="27" xfId="0" applyFont="1" applyFill="1" applyBorder="1" applyAlignment="1">
      <alignment horizontal="center" vertical="center"/>
    </xf>
    <xf numFmtId="0" fontId="117" fillId="0" borderId="0" xfId="0" applyFont="1" applyAlignment="1">
      <alignment horizontal="center" vertical="center"/>
    </xf>
    <xf numFmtId="165" fontId="118" fillId="0" borderId="0" xfId="1" applyNumberFormat="1" applyFont="1" applyFill="1" applyBorder="1" applyAlignment="1">
      <alignment vertical="center"/>
    </xf>
    <xf numFmtId="165" fontId="119" fillId="0" borderId="0" xfId="1" applyNumberFormat="1" applyFont="1" applyFill="1" applyBorder="1" applyAlignment="1">
      <alignment vertical="center"/>
    </xf>
    <xf numFmtId="0" fontId="120" fillId="9" borderId="27" xfId="0" applyFont="1" applyFill="1" applyBorder="1" applyAlignment="1">
      <alignment horizontal="center" vertical="center"/>
    </xf>
    <xf numFmtId="0" fontId="121" fillId="0" borderId="27" xfId="0" applyFont="1" applyBorder="1" applyAlignment="1">
      <alignment horizontal="center" vertical="center"/>
    </xf>
    <xf numFmtId="0" fontId="122" fillId="14" borderId="27" xfId="0" applyFont="1" applyFill="1" applyBorder="1" applyAlignment="1">
      <alignment horizontal="center" vertical="center"/>
    </xf>
    <xf numFmtId="0" fontId="121" fillId="14" borderId="27" xfId="0" applyFont="1" applyFill="1" applyBorder="1" applyAlignment="1">
      <alignment horizontal="center" vertical="center"/>
    </xf>
    <xf numFmtId="0" fontId="122" fillId="23" borderId="27" xfId="0" applyFont="1" applyFill="1" applyBorder="1" applyAlignment="1">
      <alignment horizontal="center" vertical="center"/>
    </xf>
    <xf numFmtId="0" fontId="121" fillId="23" borderId="27" xfId="0" applyFont="1" applyFill="1" applyBorder="1" applyAlignment="1">
      <alignment horizontal="center" vertical="center"/>
    </xf>
    <xf numFmtId="0" fontId="123" fillId="0" borderId="27" xfId="0" applyFont="1" applyBorder="1" applyAlignment="1">
      <alignment horizontal="center" vertical="center"/>
    </xf>
    <xf numFmtId="0" fontId="123" fillId="14" borderId="27" xfId="0" applyFont="1" applyFill="1" applyBorder="1" applyAlignment="1">
      <alignment horizontal="center" vertical="center"/>
    </xf>
    <xf numFmtId="0" fontId="123" fillId="23" borderId="27" xfId="0" applyFont="1" applyFill="1" applyBorder="1" applyAlignment="1">
      <alignment horizontal="center" vertical="center"/>
    </xf>
    <xf numFmtId="0" fontId="121" fillId="0" borderId="0" xfId="0" applyFont="1" applyAlignment="1">
      <alignment horizontal="center" vertical="center"/>
    </xf>
    <xf numFmtId="0" fontId="17" fillId="22" borderId="0" xfId="0" applyFont="1" applyFill="1" applyAlignment="1">
      <alignment horizontal="center" vertical="center"/>
    </xf>
    <xf numFmtId="0" fontId="120" fillId="9" borderId="0" xfId="0" applyFont="1" applyFill="1" applyAlignment="1">
      <alignment horizontal="center" vertical="center"/>
    </xf>
    <xf numFmtId="0" fontId="124" fillId="9" borderId="0" xfId="0" applyFont="1" applyFill="1" applyAlignment="1">
      <alignment horizontal="center" vertical="center"/>
    </xf>
    <xf numFmtId="0" fontId="17" fillId="22" borderId="0" xfId="0" applyFont="1" applyFill="1"/>
    <xf numFmtId="0" fontId="43" fillId="22" borderId="0" xfId="0" applyFont="1" applyFill="1"/>
    <xf numFmtId="0" fontId="125" fillId="0" borderId="0" xfId="0" applyFont="1"/>
    <xf numFmtId="0" fontId="108" fillId="9" borderId="0" xfId="0" applyFont="1" applyFill="1"/>
    <xf numFmtId="0" fontId="108" fillId="9" borderId="0" xfId="0" applyFont="1" applyFill="1" applyAlignment="1">
      <alignment horizontal="center" vertical="center"/>
    </xf>
    <xf numFmtId="0" fontId="110" fillId="9" borderId="22" xfId="0" applyFont="1" applyFill="1" applyBorder="1" applyAlignment="1">
      <alignment horizontal="left" vertical="center"/>
    </xf>
    <xf numFmtId="0" fontId="105" fillId="9" borderId="0" xfId="0" quotePrefix="1" applyFont="1" applyFill="1" applyAlignment="1">
      <alignment horizontal="center" vertical="center"/>
    </xf>
    <xf numFmtId="0" fontId="107" fillId="3" borderId="4" xfId="0" applyFont="1" applyFill="1" applyBorder="1" applyAlignment="1">
      <alignment horizontal="center" vertical="center"/>
    </xf>
    <xf numFmtId="0" fontId="126" fillId="0" borderId="27" xfId="0" applyFont="1" applyBorder="1" applyAlignment="1">
      <alignment horizontal="center" vertical="center"/>
    </xf>
    <xf numFmtId="0" fontId="126" fillId="14" borderId="27" xfId="0" applyFont="1" applyFill="1" applyBorder="1" applyAlignment="1">
      <alignment horizontal="center" vertical="center"/>
    </xf>
    <xf numFmtId="0" fontId="38" fillId="9" borderId="3" xfId="0" applyFont="1" applyFill="1" applyBorder="1" applyAlignment="1">
      <alignment horizontal="center" vertical="center"/>
    </xf>
    <xf numFmtId="0" fontId="39" fillId="3" borderId="11" xfId="0" applyFont="1" applyFill="1" applyBorder="1" applyAlignment="1">
      <alignment horizontal="center" vertical="center"/>
    </xf>
    <xf numFmtId="0" fontId="39" fillId="3" borderId="0" xfId="0" applyFont="1" applyFill="1" applyAlignment="1">
      <alignment horizontal="center" vertical="center"/>
    </xf>
    <xf numFmtId="0" fontId="39" fillId="3" borderId="9" xfId="0" applyFont="1" applyFill="1" applyBorder="1" applyAlignment="1">
      <alignment horizontal="center" vertical="center"/>
    </xf>
    <xf numFmtId="0" fontId="39" fillId="3" borderId="12" xfId="0" applyFont="1" applyFill="1" applyBorder="1" applyAlignment="1">
      <alignment horizontal="center" vertical="center"/>
    </xf>
    <xf numFmtId="0" fontId="39" fillId="9" borderId="0" xfId="0" applyFont="1" applyFill="1" applyAlignment="1">
      <alignment horizontal="center" vertical="center"/>
    </xf>
    <xf numFmtId="0" fontId="39" fillId="9" borderId="12" xfId="0" applyFont="1" applyFill="1" applyBorder="1" applyAlignment="1">
      <alignment horizontal="center" vertical="center"/>
    </xf>
    <xf numFmtId="0" fontId="127" fillId="0" borderId="0" xfId="0" applyFont="1"/>
    <xf numFmtId="0" fontId="128" fillId="0" borderId="0" xfId="0" applyFont="1"/>
    <xf numFmtId="0" fontId="129" fillId="0" borderId="27" xfId="0" applyFont="1" applyBorder="1" applyAlignment="1">
      <alignment horizontal="center" vertical="center"/>
    </xf>
    <xf numFmtId="0" fontId="129" fillId="14" borderId="27" xfId="0" applyFont="1" applyFill="1" applyBorder="1" applyAlignment="1">
      <alignment horizontal="center" vertical="center"/>
    </xf>
    <xf numFmtId="0" fontId="129" fillId="23" borderId="27" xfId="0" applyFont="1" applyFill="1" applyBorder="1" applyAlignment="1">
      <alignment horizontal="center" vertical="center"/>
    </xf>
    <xf numFmtId="0" fontId="27" fillId="0" borderId="0" xfId="0" applyFont="1" applyAlignment="1">
      <alignment horizontal="left" vertical="center"/>
    </xf>
    <xf numFmtId="0" fontId="39" fillId="0" borderId="0" xfId="0" applyFont="1" applyAlignment="1">
      <alignment horizontal="center" vertical="center"/>
    </xf>
    <xf numFmtId="0" fontId="39" fillId="9" borderId="13" xfId="0" applyFont="1" applyFill="1" applyBorder="1" applyAlignment="1">
      <alignment horizontal="center" vertical="center"/>
    </xf>
    <xf numFmtId="0" fontId="39" fillId="0" borderId="12" xfId="0" applyFont="1" applyBorder="1" applyAlignment="1">
      <alignment horizontal="center" vertical="center"/>
    </xf>
    <xf numFmtId="0" fontId="39" fillId="0" borderId="5" xfId="0" applyFont="1" applyBorder="1" applyAlignment="1">
      <alignment horizontal="center" vertical="center"/>
    </xf>
    <xf numFmtId="0" fontId="39" fillId="9" borderId="3" xfId="0" applyFont="1" applyFill="1" applyBorder="1" applyAlignment="1">
      <alignment horizontal="center" vertical="center"/>
    </xf>
    <xf numFmtId="0" fontId="39" fillId="0" borderId="0" xfId="2" applyFont="1" applyFill="1" applyBorder="1" applyAlignment="1">
      <alignment horizontal="center" vertical="center"/>
    </xf>
    <xf numFmtId="0" fontId="39" fillId="9" borderId="10" xfId="0" applyFont="1" applyFill="1" applyBorder="1" applyAlignment="1">
      <alignment horizontal="center" vertical="center"/>
    </xf>
    <xf numFmtId="0" fontId="39" fillId="9" borderId="0" xfId="0" quotePrefix="1" applyFont="1" applyFill="1" applyAlignment="1">
      <alignment horizontal="center" vertical="center"/>
    </xf>
    <xf numFmtId="0" fontId="39" fillId="9" borderId="5" xfId="0" applyFont="1" applyFill="1" applyBorder="1" applyAlignment="1">
      <alignment horizontal="center" vertical="center"/>
    </xf>
    <xf numFmtId="0" fontId="39" fillId="21" borderId="10" xfId="0" applyFont="1" applyFill="1" applyBorder="1" applyAlignment="1">
      <alignment horizontal="center" vertical="center"/>
    </xf>
    <xf numFmtId="0" fontId="84" fillId="0" borderId="0" xfId="0" applyFont="1" applyAlignment="1">
      <alignment horizontal="left" vertical="center"/>
    </xf>
    <xf numFmtId="0" fontId="110" fillId="9" borderId="24" xfId="0" applyFont="1" applyFill="1" applyBorder="1" applyAlignment="1">
      <alignment horizontal="left" vertical="center"/>
    </xf>
    <xf numFmtId="0" fontId="109" fillId="9" borderId="25" xfId="0" applyFont="1" applyFill="1" applyBorder="1"/>
    <xf numFmtId="0" fontId="109" fillId="9" borderId="23" xfId="0" applyFont="1" applyFill="1" applyBorder="1"/>
    <xf numFmtId="0" fontId="130" fillId="9" borderId="27" xfId="0" applyFont="1" applyFill="1" applyBorder="1" applyAlignment="1">
      <alignment horizontal="center" vertical="center"/>
    </xf>
    <xf numFmtId="0" fontId="109" fillId="9" borderId="0" xfId="0" applyFont="1" applyFill="1"/>
    <xf numFmtId="0" fontId="128" fillId="3" borderId="0" xfId="0" applyFont="1" applyFill="1"/>
    <xf numFmtId="0" fontId="128" fillId="3" borderId="0" xfId="0" applyFont="1" applyFill="1" applyAlignment="1">
      <alignment horizontal="center" vertical="center"/>
    </xf>
    <xf numFmtId="0" fontId="131" fillId="3" borderId="0" xfId="0" applyFont="1" applyFill="1" applyAlignment="1">
      <alignment vertical="center"/>
    </xf>
    <xf numFmtId="0" fontId="127" fillId="3" borderId="0" xfId="0" applyFont="1" applyFill="1"/>
    <xf numFmtId="0" fontId="132" fillId="9" borderId="0" xfId="0" applyFont="1" applyFill="1" applyAlignment="1">
      <alignment horizontal="left" vertical="center"/>
    </xf>
    <xf numFmtId="0" fontId="14" fillId="9" borderId="0" xfId="0" applyFont="1" applyFill="1"/>
    <xf numFmtId="0" fontId="115" fillId="9" borderId="0" xfId="0" applyFont="1" applyFill="1" applyAlignment="1">
      <alignment horizontal="center" vertical="center"/>
    </xf>
    <xf numFmtId="0" fontId="115" fillId="9" borderId="27" xfId="0" applyFont="1" applyFill="1" applyBorder="1" applyAlignment="1">
      <alignment horizontal="center" vertical="center"/>
    </xf>
    <xf numFmtId="0" fontId="126" fillId="23" borderId="27" xfId="0" applyFont="1" applyFill="1" applyBorder="1" applyAlignment="1">
      <alignment horizontal="center" vertical="center"/>
    </xf>
    <xf numFmtId="0" fontId="14" fillId="24" borderId="0" xfId="0" applyFont="1" applyFill="1"/>
    <xf numFmtId="0" fontId="115" fillId="24" borderId="0" xfId="0" applyFont="1" applyFill="1" applyAlignment="1">
      <alignment horizontal="center" vertical="center"/>
    </xf>
    <xf numFmtId="0" fontId="132" fillId="24" borderId="0" xfId="0" applyFont="1" applyFill="1" applyAlignment="1">
      <alignment horizontal="left" vertical="center"/>
    </xf>
    <xf numFmtId="0" fontId="14" fillId="9" borderId="0" xfId="0" applyFont="1" applyFill="1" applyAlignment="1">
      <alignment horizontal="center" vertical="center"/>
    </xf>
    <xf numFmtId="0" fontId="0" fillId="0" borderId="0" xfId="0" applyAlignment="1">
      <alignment horizontal="left"/>
    </xf>
    <xf numFmtId="0" fontId="53" fillId="0" borderId="0" xfId="0" applyFont="1" applyAlignment="1">
      <alignment horizontal="left" vertical="center"/>
    </xf>
    <xf numFmtId="165" fontId="96" fillId="0" borderId="0" xfId="1" applyNumberFormat="1" applyFont="1" applyFill="1" applyBorder="1" applyAlignment="1">
      <alignment horizontal="left" vertical="center"/>
    </xf>
    <xf numFmtId="0" fontId="115" fillId="0" borderId="27" xfId="0" applyFont="1" applyBorder="1" applyAlignment="1">
      <alignment horizontal="left" vertical="center"/>
    </xf>
    <xf numFmtId="0" fontId="116" fillId="14" borderId="27" xfId="0" applyFont="1" applyFill="1" applyBorder="1" applyAlignment="1">
      <alignment horizontal="left" vertical="center"/>
    </xf>
    <xf numFmtId="0" fontId="115" fillId="14" borderId="27" xfId="0" applyFont="1" applyFill="1" applyBorder="1" applyAlignment="1">
      <alignment horizontal="left" vertical="center"/>
    </xf>
    <xf numFmtId="0" fontId="116" fillId="23" borderId="27" xfId="0" applyFont="1" applyFill="1" applyBorder="1" applyAlignment="1">
      <alignment horizontal="left" vertical="center"/>
    </xf>
    <xf numFmtId="0" fontId="115" fillId="23" borderId="27" xfId="0" applyFont="1" applyFill="1" applyBorder="1" applyAlignment="1">
      <alignment horizontal="left" vertical="center"/>
    </xf>
    <xf numFmtId="0" fontId="115" fillId="24" borderId="0" xfId="0" applyFont="1" applyFill="1" applyAlignment="1">
      <alignment horizontal="left" vertical="center"/>
    </xf>
    <xf numFmtId="0" fontId="126" fillId="0" borderId="27" xfId="0" applyFont="1" applyBorder="1" applyAlignment="1">
      <alignment horizontal="left" vertical="center"/>
    </xf>
    <xf numFmtId="0" fontId="109" fillId="9" borderId="0" xfId="0" applyFont="1" applyFill="1" applyAlignment="1">
      <alignment horizontal="left" vertical="center"/>
    </xf>
    <xf numFmtId="0" fontId="114" fillId="9" borderId="27" xfId="0" applyFont="1" applyFill="1" applyBorder="1" applyAlignment="1">
      <alignment horizontal="left" vertical="center"/>
    </xf>
    <xf numFmtId="0" fontId="0" fillId="22" borderId="0" xfId="0" applyFill="1" applyAlignment="1">
      <alignment horizontal="left"/>
    </xf>
    <xf numFmtId="0" fontId="127" fillId="25" borderId="0" xfId="0" applyFont="1" applyFill="1"/>
    <xf numFmtId="0" fontId="127" fillId="25" borderId="0" xfId="0" applyFont="1" applyFill="1" applyAlignment="1">
      <alignment horizontal="left"/>
    </xf>
    <xf numFmtId="0" fontId="131" fillId="25" borderId="0" xfId="0" applyFont="1" applyFill="1" applyAlignment="1">
      <alignment vertical="center"/>
    </xf>
    <xf numFmtId="0" fontId="128" fillId="25" borderId="0" xfId="0" applyFont="1" applyFill="1"/>
    <xf numFmtId="0" fontId="128" fillId="25" borderId="0" xfId="0" applyFont="1" applyFill="1" applyAlignment="1">
      <alignment horizontal="left" vertical="center"/>
    </xf>
    <xf numFmtId="0" fontId="38" fillId="9" borderId="13" xfId="0" applyFont="1" applyFill="1" applyBorder="1" applyAlignment="1">
      <alignment horizontal="center" vertical="center"/>
    </xf>
    <xf numFmtId="0" fontId="38" fillId="9" borderId="0" xfId="0" applyFont="1" applyFill="1" applyAlignment="1">
      <alignment horizontal="center" vertical="center"/>
    </xf>
    <xf numFmtId="0" fontId="38" fillId="9" borderId="10" xfId="0" applyFont="1" applyFill="1" applyBorder="1" applyAlignment="1">
      <alignment horizontal="center" vertical="center"/>
    </xf>
    <xf numFmtId="0" fontId="38" fillId="9" borderId="12" xfId="0" applyFont="1" applyFill="1" applyBorder="1" applyAlignment="1">
      <alignment horizontal="center" vertical="center"/>
    </xf>
    <xf numFmtId="0" fontId="38" fillId="9" borderId="5" xfId="0" applyFont="1" applyFill="1" applyBorder="1" applyAlignment="1">
      <alignment horizontal="center" vertical="center"/>
    </xf>
    <xf numFmtId="0" fontId="38" fillId="21" borderId="10" xfId="0" applyFont="1" applyFill="1" applyBorder="1" applyAlignment="1">
      <alignment horizontal="center" vertical="center"/>
    </xf>
    <xf numFmtId="0" fontId="39" fillId="3" borderId="4" xfId="0" applyFont="1" applyFill="1" applyBorder="1" applyAlignment="1">
      <alignment horizontal="center" vertical="center"/>
    </xf>
    <xf numFmtId="0" fontId="126" fillId="24" borderId="0" xfId="0" applyFont="1" applyFill="1" applyAlignment="1">
      <alignment horizontal="center" vertical="center"/>
    </xf>
    <xf numFmtId="0" fontId="0" fillId="9" borderId="0" xfId="0" applyFill="1"/>
    <xf numFmtId="0" fontId="114" fillId="9" borderId="28" xfId="0" applyFont="1" applyFill="1" applyBorder="1" applyAlignment="1">
      <alignment horizontal="center" vertical="center"/>
    </xf>
    <xf numFmtId="0" fontId="114" fillId="14" borderId="0" xfId="0" applyFont="1" applyFill="1" applyAlignment="1">
      <alignment horizontal="center" vertical="center"/>
    </xf>
    <xf numFmtId="0" fontId="110" fillId="14" borderId="0" xfId="0" applyFont="1" applyFill="1" applyAlignment="1">
      <alignment horizontal="left" vertical="center"/>
    </xf>
    <xf numFmtId="0" fontId="130" fillId="9" borderId="28" xfId="0" applyFont="1" applyFill="1" applyBorder="1" applyAlignment="1">
      <alignment horizontal="center" vertical="center"/>
    </xf>
    <xf numFmtId="0" fontId="130" fillId="14" borderId="0" xfId="0" applyFont="1" applyFill="1" applyAlignment="1">
      <alignment horizontal="center" vertical="center"/>
    </xf>
    <xf numFmtId="0" fontId="109" fillId="14" borderId="23" xfId="0" applyFont="1" applyFill="1" applyBorder="1"/>
    <xf numFmtId="0" fontId="109" fillId="14" borderId="25" xfId="0" applyFont="1" applyFill="1" applyBorder="1"/>
    <xf numFmtId="0" fontId="110" fillId="14" borderId="26" xfId="0" applyFont="1" applyFill="1" applyBorder="1" applyAlignment="1">
      <alignment horizontal="left" vertical="center"/>
    </xf>
    <xf numFmtId="0" fontId="130" fillId="9" borderId="29" xfId="0" applyFont="1" applyFill="1" applyBorder="1" applyAlignment="1">
      <alignment horizontal="center" vertical="center"/>
    </xf>
    <xf numFmtId="0" fontId="114" fillId="9" borderId="29" xfId="0" applyFont="1" applyFill="1" applyBorder="1" applyAlignment="1">
      <alignment horizontal="center" vertical="center"/>
    </xf>
    <xf numFmtId="0" fontId="109" fillId="14" borderId="0" xfId="0" applyFont="1" applyFill="1"/>
    <xf numFmtId="22" fontId="42" fillId="12" borderId="1" xfId="0" applyNumberFormat="1" applyFont="1" applyFill="1" applyBorder="1" applyAlignment="1">
      <alignment horizontal="center" vertical="center"/>
    </xf>
    <xf numFmtId="22" fontId="43" fillId="12" borderId="1" xfId="0" applyNumberFormat="1" applyFont="1" applyFill="1" applyBorder="1" applyAlignment="1">
      <alignment horizontal="center" vertical="center"/>
    </xf>
    <xf numFmtId="0" fontId="101" fillId="12" borderId="0" xfId="1" applyFont="1" applyFill="1" applyAlignment="1">
      <alignment horizontal="center" wrapText="1"/>
    </xf>
    <xf numFmtId="0" fontId="45" fillId="9" borderId="0" xfId="0" applyFont="1" applyFill="1" applyAlignment="1">
      <alignment horizontal="center" vertical="center"/>
    </xf>
    <xf numFmtId="0" fontId="48" fillId="0" borderId="0" xfId="1" applyFont="1" applyAlignment="1">
      <alignment horizontal="center"/>
    </xf>
    <xf numFmtId="0" fontId="45" fillId="12" borderId="0" xfId="1" applyFont="1" applyFill="1" applyAlignment="1">
      <alignment horizontal="center"/>
    </xf>
    <xf numFmtId="0" fontId="45" fillId="12" borderId="0" xfId="1" applyFont="1" applyFill="1" applyAlignment="1">
      <alignment horizontal="left" vertical="center"/>
    </xf>
    <xf numFmtId="0" fontId="45" fillId="12" borderId="0" xfId="1" applyFont="1" applyFill="1" applyAlignment="1">
      <alignment horizontal="left"/>
    </xf>
  </cellXfs>
  <cellStyles count="3">
    <cellStyle name="Hyperlink" xfId="1" builtinId="8"/>
    <cellStyle name="Input" xfId="2" builtinId="20"/>
    <cellStyle name="Normal" xfId="0" builtinId="0"/>
  </cellStyles>
  <dxfs count="19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FFD700"/>
      <color rgb="FFDEB900"/>
      <color rgb="FFE0D35A"/>
      <color rgb="FFF1F5D7"/>
      <color rgb="FF97C0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calcChain" Target="calcChain.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7.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Indice!A1"/></Relationships>
</file>

<file path=xl/drawings/_rels/drawing8.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9.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0.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11.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12.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3.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4.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5.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6.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7.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5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5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5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5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5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3883F5D8-812D-4A30-B871-091D15F553C2}"/>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280147</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F9897C9-A198-4281-ACEC-7F86A3CBC81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80147" y="17341"/>
          <a:ext cx="1134596"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4145" name="Button 1" hidden="1">
              <a:extLst>
                <a:ext uri="{63B3BB69-23CF-44E3-9099-C40C66FF867C}">
                  <a14:compatExt spid="_x0000_s774145"/>
                </a:ext>
                <a:ext uri="{FF2B5EF4-FFF2-40B4-BE49-F238E27FC236}">
                  <a16:creationId xmlns:a16="http://schemas.microsoft.com/office/drawing/2014/main" id="{00000000-0008-0000-0100-000001D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E7F696D-0D96-4156-880F-75FB7FC4447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29</xdr:col>
          <xdr:colOff>8582025</xdr:colOff>
          <xdr:row>1</xdr:row>
          <xdr:rowOff>85725</xdr:rowOff>
        </xdr:from>
        <xdr:to>
          <xdr:col>30</xdr:col>
          <xdr:colOff>95250</xdr:colOff>
          <xdr:row>2</xdr:row>
          <xdr:rowOff>190500</xdr:rowOff>
        </xdr:to>
        <xdr:sp macro="" textlink="">
          <xdr:nvSpPr>
            <xdr:cNvPr id="713729" name="Button 1" hidden="1">
              <a:extLst>
                <a:ext uri="{63B3BB69-23CF-44E3-9099-C40C66FF867C}">
                  <a14:compatExt spid="_x0000_s713729"/>
                </a:ext>
                <a:ext uri="{FF2B5EF4-FFF2-40B4-BE49-F238E27FC236}">
                  <a16:creationId xmlns:a16="http://schemas.microsoft.com/office/drawing/2014/main" id="{00000000-0008-0000-0200-000001E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7896225</xdr:colOff>
          <xdr:row>1</xdr:row>
          <xdr:rowOff>85725</xdr:rowOff>
        </xdr:from>
        <xdr:to>
          <xdr:col>29</xdr:col>
          <xdr:colOff>8486775</xdr:colOff>
          <xdr:row>2</xdr:row>
          <xdr:rowOff>171450</xdr:rowOff>
        </xdr:to>
        <xdr:sp macro="" textlink="">
          <xdr:nvSpPr>
            <xdr:cNvPr id="713730" name="Button 2" hidden="1">
              <a:extLst>
                <a:ext uri="{63B3BB69-23CF-44E3-9099-C40C66FF867C}">
                  <a14:compatExt spid="_x0000_s713730"/>
                </a:ext>
                <a:ext uri="{FF2B5EF4-FFF2-40B4-BE49-F238E27FC236}">
                  <a16:creationId xmlns:a16="http://schemas.microsoft.com/office/drawing/2014/main" id="{00000000-0008-0000-0200-000002E4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55C585-7F04-41FC-BCD4-50286E7847D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8582025</xdr:colOff>
          <xdr:row>1</xdr:row>
          <xdr:rowOff>85725</xdr:rowOff>
        </xdr:from>
        <xdr:to>
          <xdr:col>3</xdr:col>
          <xdr:colOff>95250</xdr:colOff>
          <xdr:row>2</xdr:row>
          <xdr:rowOff>190500</xdr:rowOff>
        </xdr:to>
        <xdr:sp macro="" textlink="">
          <xdr:nvSpPr>
            <xdr:cNvPr id="707585" name="Button 1" hidden="1">
              <a:extLst>
                <a:ext uri="{63B3BB69-23CF-44E3-9099-C40C66FF867C}">
                  <a14:compatExt spid="_x0000_s707585"/>
                </a:ext>
                <a:ext uri="{FF2B5EF4-FFF2-40B4-BE49-F238E27FC236}">
                  <a16:creationId xmlns:a16="http://schemas.microsoft.com/office/drawing/2014/main" id="{00000000-0008-0000-0300-000001C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7896225</xdr:colOff>
          <xdr:row>1</xdr:row>
          <xdr:rowOff>85725</xdr:rowOff>
        </xdr:from>
        <xdr:to>
          <xdr:col>2</xdr:col>
          <xdr:colOff>8486775</xdr:colOff>
          <xdr:row>2</xdr:row>
          <xdr:rowOff>171450</xdr:rowOff>
        </xdr:to>
        <xdr:sp macro="" textlink="">
          <xdr:nvSpPr>
            <xdr:cNvPr id="707586" name="Button 2" hidden="1">
              <a:extLst>
                <a:ext uri="{63B3BB69-23CF-44E3-9099-C40C66FF867C}">
                  <a14:compatExt spid="_x0000_s707586"/>
                </a:ext>
                <a:ext uri="{FF2B5EF4-FFF2-40B4-BE49-F238E27FC236}">
                  <a16:creationId xmlns:a16="http://schemas.microsoft.com/office/drawing/2014/main" id="{00000000-0008-0000-0300-000002C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1368435</xdr:colOff>
      <xdr:row>0</xdr:row>
      <xdr:rowOff>872110</xdr:rowOff>
    </xdr:to>
    <xdr:pic>
      <xdr:nvPicPr>
        <xdr:cNvPr id="2" name="Picture 1">
          <a:hlinkClick xmlns:r="http://schemas.openxmlformats.org/officeDocument/2006/relationships" r:id="rId1"/>
          <a:extLst>
            <a:ext uri="{FF2B5EF4-FFF2-40B4-BE49-F238E27FC236}">
              <a16:creationId xmlns:a16="http://schemas.microsoft.com/office/drawing/2014/main" id="{F7CA3513-BD82-4F34-B6F2-1C845C89EAE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85725</xdr:colOff>
          <xdr:row>0</xdr:row>
          <xdr:rowOff>428625</xdr:rowOff>
        </xdr:from>
        <xdr:to>
          <xdr:col>6</xdr:col>
          <xdr:colOff>838200</xdr:colOff>
          <xdr:row>0</xdr:row>
          <xdr:rowOff>828675</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600-00000144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447675</xdr:rowOff>
        </xdr:from>
        <xdr:to>
          <xdr:col>5</xdr:col>
          <xdr:colOff>1076325</xdr:colOff>
          <xdr:row>0</xdr:row>
          <xdr:rowOff>838200</xdr:rowOff>
        </xdr:to>
        <xdr:sp macro="" textlink="">
          <xdr:nvSpPr>
            <xdr:cNvPr id="279554" name="Button 2" hidden="1">
              <a:extLst>
                <a:ext uri="{63B3BB69-23CF-44E3-9099-C40C66FF867C}">
                  <a14:compatExt spid="_x0000_s279554"/>
                </a:ext>
                <a:ext uri="{FF2B5EF4-FFF2-40B4-BE49-F238E27FC236}">
                  <a16:creationId xmlns:a16="http://schemas.microsoft.com/office/drawing/2014/main" id="{00000000-0008-0000-0600-0000024404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279560" name="Button 8" hidden="1">
              <a:extLst>
                <a:ext uri="{63B3BB69-23CF-44E3-9099-C40C66FF867C}">
                  <a14:compatExt spid="_x0000_s279560"/>
                </a:ext>
                <a:ext uri="{FF2B5EF4-FFF2-40B4-BE49-F238E27FC236}">
                  <a16:creationId xmlns:a16="http://schemas.microsoft.com/office/drawing/2014/main" id="{00000000-0008-0000-0600-00000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615</xdr:row>
          <xdr:rowOff>66675</xdr:rowOff>
        </xdr:from>
        <xdr:to>
          <xdr:col>0</xdr:col>
          <xdr:colOff>2419350</xdr:colOff>
          <xdr:row>616</xdr:row>
          <xdr:rowOff>276225</xdr:rowOff>
        </xdr:to>
        <xdr:sp macro="" textlink="">
          <xdr:nvSpPr>
            <xdr:cNvPr id="279563" name="Button 11" hidden="1">
              <a:extLst>
                <a:ext uri="{63B3BB69-23CF-44E3-9099-C40C66FF867C}">
                  <a14:compatExt spid="_x0000_s279563"/>
                </a:ext>
                <a:ext uri="{FF2B5EF4-FFF2-40B4-BE49-F238E27FC236}">
                  <a16:creationId xmlns:a16="http://schemas.microsoft.com/office/drawing/2014/main" id="{00000000-0008-0000-0600-00000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1349385</xdr:colOff>
      <xdr:row>0</xdr:row>
      <xdr:rowOff>860680</xdr:rowOff>
    </xdr:to>
    <xdr:pic>
      <xdr:nvPicPr>
        <xdr:cNvPr id="2" name="Picture 1">
          <a:hlinkClick xmlns:r="http://schemas.openxmlformats.org/officeDocument/2006/relationships" r:id="rId1"/>
          <a:extLst>
            <a:ext uri="{FF2B5EF4-FFF2-40B4-BE49-F238E27FC236}">
              <a16:creationId xmlns:a16="http://schemas.microsoft.com/office/drawing/2014/main" id="{7BC764B6-E1E6-416E-8B2D-3ABBDE394F6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85725</xdr:colOff>
          <xdr:row>0</xdr:row>
          <xdr:rowOff>428625</xdr:rowOff>
        </xdr:from>
        <xdr:to>
          <xdr:col>6</xdr:col>
          <xdr:colOff>838200</xdr:colOff>
          <xdr:row>0</xdr:row>
          <xdr:rowOff>828675</xdr:rowOff>
        </xdr:to>
        <xdr:sp macro="" textlink="">
          <xdr:nvSpPr>
            <xdr:cNvPr id="351233" name="Button 1" hidden="1">
              <a:extLst>
                <a:ext uri="{63B3BB69-23CF-44E3-9099-C40C66FF867C}">
                  <a14:compatExt spid="_x0000_s351233"/>
                </a:ext>
                <a:ext uri="{FF2B5EF4-FFF2-40B4-BE49-F238E27FC236}">
                  <a16:creationId xmlns:a16="http://schemas.microsoft.com/office/drawing/2014/main" id="{00000000-0008-0000-0700-0000015C05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447675</xdr:rowOff>
        </xdr:from>
        <xdr:to>
          <xdr:col>5</xdr:col>
          <xdr:colOff>1076325</xdr:colOff>
          <xdr:row>0</xdr:row>
          <xdr:rowOff>838200</xdr:rowOff>
        </xdr:to>
        <xdr:sp macro="" textlink="">
          <xdr:nvSpPr>
            <xdr:cNvPr id="351234" name="Button 2" hidden="1">
              <a:extLst>
                <a:ext uri="{63B3BB69-23CF-44E3-9099-C40C66FF867C}">
                  <a14:compatExt spid="_x0000_s351234"/>
                </a:ext>
                <a:ext uri="{FF2B5EF4-FFF2-40B4-BE49-F238E27FC236}">
                  <a16:creationId xmlns:a16="http://schemas.microsoft.com/office/drawing/2014/main" id="{00000000-0008-0000-0700-0000025C05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351235" name="Button 3" hidden="1">
              <a:extLst>
                <a:ext uri="{63B3BB69-23CF-44E3-9099-C40C66FF867C}">
                  <a14:compatExt spid="_x0000_s351235"/>
                </a:ext>
                <a:ext uri="{FF2B5EF4-FFF2-40B4-BE49-F238E27FC236}">
                  <a16:creationId xmlns:a16="http://schemas.microsoft.com/office/drawing/2014/main" id="{00000000-0008-0000-0700-000003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714375</xdr:colOff>
          <xdr:row>615</xdr:row>
          <xdr:rowOff>104775</xdr:rowOff>
        </xdr:from>
        <xdr:to>
          <xdr:col>0</xdr:col>
          <xdr:colOff>1628775</xdr:colOff>
          <xdr:row>617</xdr:row>
          <xdr:rowOff>0</xdr:rowOff>
        </xdr:to>
        <xdr:sp macro="" textlink="">
          <xdr:nvSpPr>
            <xdr:cNvPr id="351236" name="Button 4" hidden="1">
              <a:extLst>
                <a:ext uri="{63B3BB69-23CF-44E3-9099-C40C66FF867C}">
                  <a14:compatExt spid="_x0000_s351236"/>
                </a:ext>
                <a:ext uri="{FF2B5EF4-FFF2-40B4-BE49-F238E27FC236}">
                  <a16:creationId xmlns:a16="http://schemas.microsoft.com/office/drawing/2014/main" id="{00000000-0008-0000-0700-000004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208600</xdr:colOff>
      <xdr:row>0</xdr:row>
      <xdr:rowOff>543719</xdr:rowOff>
    </xdr:to>
    <xdr:pic>
      <xdr:nvPicPr>
        <xdr:cNvPr id="3" name="Picture 2">
          <a:hlinkClick xmlns:r="http://schemas.openxmlformats.org/officeDocument/2006/relationships" r:id="rId1"/>
          <a:extLst>
            <a:ext uri="{FF2B5EF4-FFF2-40B4-BE49-F238E27FC236}">
              <a16:creationId xmlns:a16="http://schemas.microsoft.com/office/drawing/2014/main" id="{E47F7F9B-B653-4322-AAAF-537C05501EE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819788</xdr:colOff>
      <xdr:row>0</xdr:row>
      <xdr:rowOff>543719</xdr:rowOff>
    </xdr:to>
    <xdr:pic>
      <xdr:nvPicPr>
        <xdr:cNvPr id="2" name="Picture 1">
          <a:hlinkClick xmlns:r="http://schemas.openxmlformats.org/officeDocument/2006/relationships" r:id="rId1"/>
          <a:extLst>
            <a:ext uri="{FF2B5EF4-FFF2-40B4-BE49-F238E27FC236}">
              <a16:creationId xmlns:a16="http://schemas.microsoft.com/office/drawing/2014/main" id="{2D998DC6-A559-430B-B015-B9D3AA461CB4}"/>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0A6CEB5-37CC-4572-B207-E8A15DC53F9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1</xdr:col>
      <xdr:colOff>613229</xdr:colOff>
      <xdr:row>0</xdr:row>
      <xdr:rowOff>449540</xdr:rowOff>
    </xdr:to>
    <xdr:pic>
      <xdr:nvPicPr>
        <xdr:cNvPr id="2" name="Picture 1">
          <a:hlinkClick xmlns:r="http://schemas.openxmlformats.org/officeDocument/2006/relationships" r:id="rId1"/>
          <a:extLst>
            <a:ext uri="{FF2B5EF4-FFF2-40B4-BE49-F238E27FC236}">
              <a16:creationId xmlns:a16="http://schemas.microsoft.com/office/drawing/2014/main" id="{133A58FE-8173-4364-815F-01EB4A3C791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0</xdr:col>
      <xdr:colOff>901700</xdr:colOff>
      <xdr:row>0</xdr:row>
      <xdr:rowOff>449540</xdr:rowOff>
    </xdr:to>
    <xdr:pic>
      <xdr:nvPicPr>
        <xdr:cNvPr id="3" name="Picture 2">
          <a:hlinkClick xmlns:r="http://schemas.openxmlformats.org/officeDocument/2006/relationships" r:id="rId1"/>
          <a:extLst>
            <a:ext uri="{FF2B5EF4-FFF2-40B4-BE49-F238E27FC236}">
              <a16:creationId xmlns:a16="http://schemas.microsoft.com/office/drawing/2014/main" id="{C9BBF6CD-EEE6-4C04-9C75-7DBC8CC62DDF}"/>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91A08AC6-F6ED-4674-8CE9-F85E6EC2684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4795" cy="4077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99A69C0-3F2F-4750-8C23-52A167006B9A}"/>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30A362EA-DAF2-4909-97AD-79CC1F28F37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847C4180-7BCC-4896-9389-20F3A1FB3939}"/>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B0BAA22-6BAA-4512-8EEA-EC46049D42D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615950</xdr:colOff>
      <xdr:row>0</xdr:row>
      <xdr:rowOff>406604</xdr:rowOff>
    </xdr:to>
    <xdr:pic>
      <xdr:nvPicPr>
        <xdr:cNvPr id="2" name="Picture 1">
          <a:hlinkClick xmlns:r="http://schemas.openxmlformats.org/officeDocument/2006/relationships" r:id="rId1"/>
          <a:extLst>
            <a:ext uri="{FF2B5EF4-FFF2-40B4-BE49-F238E27FC236}">
              <a16:creationId xmlns:a16="http://schemas.microsoft.com/office/drawing/2014/main" id="{5BB54C72-228C-45A6-97C0-205FBBA296B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5950" cy="4066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582DD6F-551F-45BB-BD76-1F8E03D5FBF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08609" name="Button 1" hidden="1">
              <a:extLst>
                <a:ext uri="{63B3BB69-23CF-44E3-9099-C40C66FF867C}">
                  <a14:compatExt spid="_x0000_s708609"/>
                </a:ext>
                <a:ext uri="{FF2B5EF4-FFF2-40B4-BE49-F238E27FC236}">
                  <a16:creationId xmlns:a16="http://schemas.microsoft.com/office/drawing/2014/main" id="{00000000-0008-0000-1300-000001D0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08610" name="Button 2" hidden="1">
              <a:extLst>
                <a:ext uri="{63B3BB69-23CF-44E3-9099-C40C66FF867C}">
                  <a14:compatExt spid="_x0000_s708610"/>
                </a:ext>
                <a:ext uri="{FF2B5EF4-FFF2-40B4-BE49-F238E27FC236}">
                  <a16:creationId xmlns:a16="http://schemas.microsoft.com/office/drawing/2014/main" id="{00000000-0008-0000-1300-000002D0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FDDEE9F-BB20-4AC1-A64F-C36B19E9D09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09633" name="Button 1" hidden="1">
              <a:extLst>
                <a:ext uri="{63B3BB69-23CF-44E3-9099-C40C66FF867C}">
                  <a14:compatExt spid="_x0000_s709633"/>
                </a:ext>
                <a:ext uri="{FF2B5EF4-FFF2-40B4-BE49-F238E27FC236}">
                  <a16:creationId xmlns:a16="http://schemas.microsoft.com/office/drawing/2014/main" id="{00000000-0008-0000-1400-000001D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09634" name="Button 2" hidden="1">
              <a:extLst>
                <a:ext uri="{63B3BB69-23CF-44E3-9099-C40C66FF867C}">
                  <a14:compatExt spid="_x0000_s709634"/>
                </a:ext>
                <a:ext uri="{FF2B5EF4-FFF2-40B4-BE49-F238E27FC236}">
                  <a16:creationId xmlns:a16="http://schemas.microsoft.com/office/drawing/2014/main" id="{00000000-0008-0000-1400-000002D4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CD121-3987-4186-94EB-9EB7BC8D898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10657" name="Button 1" hidden="1">
              <a:extLst>
                <a:ext uri="{63B3BB69-23CF-44E3-9099-C40C66FF867C}">
                  <a14:compatExt spid="_x0000_s710657"/>
                </a:ext>
                <a:ext uri="{FF2B5EF4-FFF2-40B4-BE49-F238E27FC236}">
                  <a16:creationId xmlns:a16="http://schemas.microsoft.com/office/drawing/2014/main" id="{00000000-0008-0000-1500-000001D8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10658" name="Button 2" hidden="1">
              <a:extLst>
                <a:ext uri="{63B3BB69-23CF-44E3-9099-C40C66FF867C}">
                  <a14:compatExt spid="_x0000_s710658"/>
                </a:ext>
                <a:ext uri="{FF2B5EF4-FFF2-40B4-BE49-F238E27FC236}">
                  <a16:creationId xmlns:a16="http://schemas.microsoft.com/office/drawing/2014/main" id="{00000000-0008-0000-1500-000002D8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0CE1EF0-B418-4D91-9C9C-76CA75C6AE1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691201" name="Button 1" hidden="1">
              <a:extLst>
                <a:ext uri="{63B3BB69-23CF-44E3-9099-C40C66FF867C}">
                  <a14:compatExt spid="_x0000_s691201"/>
                </a:ext>
                <a:ext uri="{FF2B5EF4-FFF2-40B4-BE49-F238E27FC236}">
                  <a16:creationId xmlns:a16="http://schemas.microsoft.com/office/drawing/2014/main" id="{00000000-0008-0000-1600-0000018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691202" name="Button 2" hidden="1">
              <a:extLst>
                <a:ext uri="{63B3BB69-23CF-44E3-9099-C40C66FF867C}">
                  <a14:compatExt spid="_x0000_s691202"/>
                </a:ext>
                <a:ext uri="{FF2B5EF4-FFF2-40B4-BE49-F238E27FC236}">
                  <a16:creationId xmlns:a16="http://schemas.microsoft.com/office/drawing/2014/main" id="{00000000-0008-0000-1600-0000028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7D30F-B3AE-4B31-9B2D-ED6FB04AF1F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647700</xdr:colOff>
          <xdr:row>1</xdr:row>
          <xdr:rowOff>114300</xdr:rowOff>
        </xdr:from>
        <xdr:to>
          <xdr:col>2</xdr:col>
          <xdr:colOff>3019425</xdr:colOff>
          <xdr:row>3</xdr:row>
          <xdr:rowOff>104775</xdr:rowOff>
        </xdr:to>
        <xdr:sp macro="" textlink="">
          <xdr:nvSpPr>
            <xdr:cNvPr id="711681" name="Button 1" hidden="1">
              <a:extLst>
                <a:ext uri="{63B3BB69-23CF-44E3-9099-C40C66FF867C}">
                  <a14:compatExt spid="_x0000_s711681"/>
                </a:ext>
                <a:ext uri="{FF2B5EF4-FFF2-40B4-BE49-F238E27FC236}">
                  <a16:creationId xmlns:a16="http://schemas.microsoft.com/office/drawing/2014/main" id="{00000000-0008-0000-1700-000001D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219075</xdr:colOff>
          <xdr:row>0</xdr:row>
          <xdr:rowOff>152400</xdr:rowOff>
        </xdr:from>
        <xdr:to>
          <xdr:col>41</xdr:col>
          <xdr:colOff>228600</xdr:colOff>
          <xdr:row>0</xdr:row>
          <xdr:rowOff>704850</xdr:rowOff>
        </xdr:to>
        <xdr:sp macro="" textlink="">
          <xdr:nvSpPr>
            <xdr:cNvPr id="711682" name="Button 2" hidden="1">
              <a:extLst>
                <a:ext uri="{63B3BB69-23CF-44E3-9099-C40C66FF867C}">
                  <a14:compatExt spid="_x0000_s711682"/>
                </a:ext>
                <a:ext uri="{FF2B5EF4-FFF2-40B4-BE49-F238E27FC236}">
                  <a16:creationId xmlns:a16="http://schemas.microsoft.com/office/drawing/2014/main" id="{00000000-0008-0000-1700-000002D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8D0D742-2CC3-4867-A321-BCC6F76EFC9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828675</xdr:rowOff>
        </xdr:to>
        <xdr:sp macro="" textlink="">
          <xdr:nvSpPr>
            <xdr:cNvPr id="722945" name="Button 1" hidden="1">
              <a:extLst>
                <a:ext uri="{63B3BB69-23CF-44E3-9099-C40C66FF867C}">
                  <a14:compatExt spid="_x0000_s722945"/>
                </a:ext>
                <a:ext uri="{FF2B5EF4-FFF2-40B4-BE49-F238E27FC236}">
                  <a16:creationId xmlns:a16="http://schemas.microsoft.com/office/drawing/2014/main" id="{00000000-0008-0000-1800-0000010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E94ECBA-FB64-43CF-B19A-B0567A63141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828675</xdr:rowOff>
        </xdr:to>
        <xdr:sp macro="" textlink="">
          <xdr:nvSpPr>
            <xdr:cNvPr id="717825" name="Button 1" hidden="1">
              <a:extLst>
                <a:ext uri="{63B3BB69-23CF-44E3-9099-C40C66FF867C}">
                  <a14:compatExt spid="_x0000_s717825"/>
                </a:ext>
                <a:ext uri="{FF2B5EF4-FFF2-40B4-BE49-F238E27FC236}">
                  <a16:creationId xmlns:a16="http://schemas.microsoft.com/office/drawing/2014/main" id="{00000000-0008-0000-1900-000001F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94D8BA4-905B-4FAB-938F-B1971230D5F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304800</xdr:colOff>
          <xdr:row>0</xdr:row>
          <xdr:rowOff>57150</xdr:rowOff>
        </xdr:from>
        <xdr:to>
          <xdr:col>8</xdr:col>
          <xdr:colOff>371475</xdr:colOff>
          <xdr:row>0</xdr:row>
          <xdr:rowOff>781050</xdr:rowOff>
        </xdr:to>
        <xdr:sp macro="" textlink="">
          <xdr:nvSpPr>
            <xdr:cNvPr id="720897" name="Button 1" hidden="1">
              <a:extLst>
                <a:ext uri="{63B3BB69-23CF-44E3-9099-C40C66FF867C}">
                  <a14:compatExt spid="_x0000_s720897"/>
                </a:ext>
                <a:ext uri="{FF2B5EF4-FFF2-40B4-BE49-F238E27FC236}">
                  <a16:creationId xmlns:a16="http://schemas.microsoft.com/office/drawing/2014/main" id="{00000000-0008-0000-1A00-0000010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D82A8A6-9D03-443E-9EE1-3355FECB6E8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21921" name="Button 1" hidden="1">
              <a:extLst>
                <a:ext uri="{63B3BB69-23CF-44E3-9099-C40C66FF867C}">
                  <a14:compatExt spid="_x0000_s721921"/>
                </a:ext>
                <a:ext uri="{FF2B5EF4-FFF2-40B4-BE49-F238E27FC236}">
                  <a16:creationId xmlns:a16="http://schemas.microsoft.com/office/drawing/2014/main" id="{00000000-0008-0000-1B00-0000010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CD04B91-B75D-461F-9BD4-E4CCD46FB00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23969" name="Button 1" hidden="1">
              <a:extLst>
                <a:ext uri="{63B3BB69-23CF-44E3-9099-C40C66FF867C}">
                  <a14:compatExt spid="_x0000_s723969"/>
                </a:ext>
                <a:ext uri="{FF2B5EF4-FFF2-40B4-BE49-F238E27FC236}">
                  <a16:creationId xmlns:a16="http://schemas.microsoft.com/office/drawing/2014/main" id="{00000000-0008-0000-1C00-0000010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82B3CA-05E3-44D0-BAE6-961A1314A42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00000000-0008-0000-1D00-0000013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9C6D922-1A7F-4F40-BA51-B68B44B89E3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37281" name="Button 1" hidden="1">
              <a:extLst>
                <a:ext uri="{63B3BB69-23CF-44E3-9099-C40C66FF867C}">
                  <a14:compatExt spid="_x0000_s737281"/>
                </a:ext>
                <a:ext uri="{FF2B5EF4-FFF2-40B4-BE49-F238E27FC236}">
                  <a16:creationId xmlns:a16="http://schemas.microsoft.com/office/drawing/2014/main" id="{00000000-0008-0000-1E00-0000014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4342519-8E2E-4A9B-83C4-53FA71BC54B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40353" name="Button 1" hidden="1">
              <a:extLst>
                <a:ext uri="{63B3BB69-23CF-44E3-9099-C40C66FF867C}">
                  <a14:compatExt spid="_x0000_s740353"/>
                </a:ext>
                <a:ext uri="{FF2B5EF4-FFF2-40B4-BE49-F238E27FC236}">
                  <a16:creationId xmlns:a16="http://schemas.microsoft.com/office/drawing/2014/main" id="{00000000-0008-0000-1F00-0000014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5758596-6D34-4F54-AFFB-424661C08C5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44449" name="Button 1" hidden="1">
              <a:extLst>
                <a:ext uri="{63B3BB69-23CF-44E3-9099-C40C66FF867C}">
                  <a14:compatExt spid="_x0000_s744449"/>
                </a:ext>
                <a:ext uri="{FF2B5EF4-FFF2-40B4-BE49-F238E27FC236}">
                  <a16:creationId xmlns:a16="http://schemas.microsoft.com/office/drawing/2014/main" id="{00000000-0008-0000-2000-0000015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0C762BA-411E-4A0B-85EE-F4E391DE83E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50593" name="Button 1" hidden="1">
              <a:extLst>
                <a:ext uri="{63B3BB69-23CF-44E3-9099-C40C66FF867C}">
                  <a14:compatExt spid="_x0000_s750593"/>
                </a:ext>
                <a:ext uri="{FF2B5EF4-FFF2-40B4-BE49-F238E27FC236}">
                  <a16:creationId xmlns:a16="http://schemas.microsoft.com/office/drawing/2014/main" id="{00000000-0008-0000-2100-0000017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86E24C9-D333-44B1-97B9-A89D2E939E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54689" name="Button 1" hidden="1">
              <a:extLst>
                <a:ext uri="{63B3BB69-23CF-44E3-9099-C40C66FF867C}">
                  <a14:compatExt spid="_x0000_s754689"/>
                </a:ext>
                <a:ext uri="{FF2B5EF4-FFF2-40B4-BE49-F238E27FC236}">
                  <a16:creationId xmlns:a16="http://schemas.microsoft.com/office/drawing/2014/main" id="{00000000-0008-0000-2200-0000018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E28E3FC-8A7D-4176-B879-A1FD61CD33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63905" name="Button 1" hidden="1">
              <a:extLst>
                <a:ext uri="{63B3BB69-23CF-44E3-9099-C40C66FF867C}">
                  <a14:compatExt spid="_x0000_s763905"/>
                </a:ext>
                <a:ext uri="{FF2B5EF4-FFF2-40B4-BE49-F238E27FC236}">
                  <a16:creationId xmlns:a16="http://schemas.microsoft.com/office/drawing/2014/main" id="{00000000-0008-0000-2300-000001A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2F6064B-F50F-4E13-9172-2D10357D3CA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66977" name="Button 1" hidden="1">
              <a:extLst>
                <a:ext uri="{63B3BB69-23CF-44E3-9099-C40C66FF867C}">
                  <a14:compatExt spid="_x0000_s766977"/>
                </a:ext>
                <a:ext uri="{FF2B5EF4-FFF2-40B4-BE49-F238E27FC236}">
                  <a16:creationId xmlns:a16="http://schemas.microsoft.com/office/drawing/2014/main" id="{00000000-0008-0000-2400-000001B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302559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9B68B35-3B17-40FC-B797-64EB67290F1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302559" y="17341"/>
          <a:ext cx="1112184"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68001" name="Button 1" hidden="1">
              <a:extLst>
                <a:ext uri="{63B3BB69-23CF-44E3-9099-C40C66FF867C}">
                  <a14:compatExt spid="_x0000_s768001"/>
                </a:ext>
                <a:ext uri="{FF2B5EF4-FFF2-40B4-BE49-F238E27FC236}">
                  <a16:creationId xmlns:a16="http://schemas.microsoft.com/office/drawing/2014/main" id="{00000000-0008-0000-2500-000001B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9B05965-E4A7-491F-BD04-11985EBC0C1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5169" name="Button 1" hidden="1">
              <a:extLst>
                <a:ext uri="{63B3BB69-23CF-44E3-9099-C40C66FF867C}">
                  <a14:compatExt spid="_x0000_s775169"/>
                </a:ext>
                <a:ext uri="{FF2B5EF4-FFF2-40B4-BE49-F238E27FC236}">
                  <a16:creationId xmlns:a16="http://schemas.microsoft.com/office/drawing/2014/main" id="{00000000-0008-0000-2600-000001D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4A5AB4B-6572-4694-9581-0D02D24731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390525</xdr:colOff>
          <xdr:row>0</xdr:row>
          <xdr:rowOff>66675</xdr:rowOff>
        </xdr:from>
        <xdr:to>
          <xdr:col>8</xdr:col>
          <xdr:colOff>447675</xdr:colOff>
          <xdr:row>0</xdr:row>
          <xdr:rowOff>790575</xdr:rowOff>
        </xdr:to>
        <xdr:sp macro="" textlink="">
          <xdr:nvSpPr>
            <xdr:cNvPr id="776193" name="Button 1" hidden="1">
              <a:extLst>
                <a:ext uri="{63B3BB69-23CF-44E3-9099-C40C66FF867C}">
                  <a14:compatExt spid="_x0000_s776193"/>
                </a:ext>
                <a:ext uri="{FF2B5EF4-FFF2-40B4-BE49-F238E27FC236}">
                  <a16:creationId xmlns:a16="http://schemas.microsoft.com/office/drawing/2014/main" id="{00000000-0008-0000-2700-000001D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324C9D4-C791-4158-AE79-4DB69D69251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7217" name="Button 1" hidden="1">
              <a:extLst>
                <a:ext uri="{63B3BB69-23CF-44E3-9099-C40C66FF867C}">
                  <a14:compatExt spid="_x0000_s777217"/>
                </a:ext>
                <a:ext uri="{FF2B5EF4-FFF2-40B4-BE49-F238E27FC236}">
                  <a16:creationId xmlns:a16="http://schemas.microsoft.com/office/drawing/2014/main" id="{00000000-0008-0000-2800-000001D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6B02389-7FCB-4C2C-9FBE-DF0DC68E59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8241" name="Button 1" hidden="1">
              <a:extLst>
                <a:ext uri="{63B3BB69-23CF-44E3-9099-C40C66FF867C}">
                  <a14:compatExt spid="_x0000_s778241"/>
                </a:ext>
                <a:ext uri="{FF2B5EF4-FFF2-40B4-BE49-F238E27FC236}">
                  <a16:creationId xmlns:a16="http://schemas.microsoft.com/office/drawing/2014/main" id="{00000000-0008-0000-2900-000001E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11207</xdr:colOff>
      <xdr:row>0</xdr:row>
      <xdr:rowOff>44824</xdr:rowOff>
    </xdr:from>
    <xdr:to>
      <xdr:col>2</xdr:col>
      <xdr:colOff>1221442</xdr:colOff>
      <xdr:row>1</xdr:row>
      <xdr:rowOff>6298</xdr:rowOff>
    </xdr:to>
    <xdr:pic>
      <xdr:nvPicPr>
        <xdr:cNvPr id="3" name="Picture 2">
          <a:hlinkClick xmlns:r="http://schemas.openxmlformats.org/officeDocument/2006/relationships" r:id="rId3"/>
          <a:extLst>
            <a:ext uri="{FF2B5EF4-FFF2-40B4-BE49-F238E27FC236}">
              <a16:creationId xmlns:a16="http://schemas.microsoft.com/office/drawing/2014/main" id="{7C3FF35E-1F16-407D-9FFB-0186B1DEADD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90383" y="44824"/>
          <a:ext cx="1210235" cy="869150"/>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71D9A71-BB59-4FBC-8598-DEFBD842CD1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9265" name="Button 1" hidden="1">
              <a:extLst>
                <a:ext uri="{63B3BB69-23CF-44E3-9099-C40C66FF867C}">
                  <a14:compatExt spid="_x0000_s779265"/>
                </a:ext>
                <a:ext uri="{FF2B5EF4-FFF2-40B4-BE49-F238E27FC236}">
                  <a16:creationId xmlns:a16="http://schemas.microsoft.com/office/drawing/2014/main" id="{00000000-0008-0000-2A00-000001E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5F56AD4-EFA7-4D8F-8D8A-5737FF0DD44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100A328-3D88-47E1-9197-F11F4C96F12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80289" name="Button 1" hidden="1">
              <a:extLst>
                <a:ext uri="{63B3BB69-23CF-44E3-9099-C40C66FF867C}">
                  <a14:compatExt spid="_x0000_s780289"/>
                </a:ext>
                <a:ext uri="{FF2B5EF4-FFF2-40B4-BE49-F238E27FC236}">
                  <a16:creationId xmlns:a16="http://schemas.microsoft.com/office/drawing/2014/main" id="{00000000-0008-0000-2B00-000001E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630EDC7-4A36-4CB1-AC9D-4DE6C85C8ED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C740325-C299-4A7F-BA61-3561FCD4FFF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19201" name="Button 1" hidden="1">
              <a:extLst>
                <a:ext uri="{63B3BB69-23CF-44E3-9099-C40C66FF867C}">
                  <a14:compatExt spid="_x0000_s819201"/>
                </a:ext>
                <a:ext uri="{FF2B5EF4-FFF2-40B4-BE49-F238E27FC236}">
                  <a16:creationId xmlns:a16="http://schemas.microsoft.com/office/drawing/2014/main" id="{00000000-0008-0000-2C00-00000180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BEBCA89-4620-4457-8136-143A221526F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1B41C-1342-4A5A-B191-DEC767D4622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22273" name="Button 1" hidden="1">
              <a:extLst>
                <a:ext uri="{63B3BB69-23CF-44E3-9099-C40C66FF867C}">
                  <a14:compatExt spid="_x0000_s822273"/>
                </a:ext>
                <a:ext uri="{FF2B5EF4-FFF2-40B4-BE49-F238E27FC236}">
                  <a16:creationId xmlns:a16="http://schemas.microsoft.com/office/drawing/2014/main" id="{00000000-0008-0000-2D00-0000018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4CEF5E7-3E5A-4794-80DE-DE384233ABE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1E9A681-84ED-4C21-868A-8950AA203AF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24321" name="Button 1" hidden="1">
              <a:extLst>
                <a:ext uri="{63B3BB69-23CF-44E3-9099-C40C66FF867C}">
                  <a14:compatExt spid="_x0000_s824321"/>
                </a:ext>
                <a:ext uri="{FF2B5EF4-FFF2-40B4-BE49-F238E27FC236}">
                  <a16:creationId xmlns:a16="http://schemas.microsoft.com/office/drawing/2014/main" id="{00000000-0008-0000-2E00-00000194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527B95D-C138-4C89-B76D-A60C633544E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4E91C04-9CCC-4C76-AE5F-FB7E913FD1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26369" name="Button 1" hidden="1">
              <a:extLst>
                <a:ext uri="{63B3BB69-23CF-44E3-9099-C40C66FF867C}">
                  <a14:compatExt spid="_x0000_s826369"/>
                </a:ext>
                <a:ext uri="{FF2B5EF4-FFF2-40B4-BE49-F238E27FC236}">
                  <a16:creationId xmlns:a16="http://schemas.microsoft.com/office/drawing/2014/main" id="{00000000-0008-0000-2F00-0000019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58FB894-2336-4A52-84BA-A06E34DC365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878C3CD-03AF-4FE1-9949-528CC5B3D0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29441" name="Button 1" hidden="1">
              <a:extLst>
                <a:ext uri="{63B3BB69-23CF-44E3-9099-C40C66FF867C}">
                  <a14:compatExt spid="_x0000_s829441"/>
                </a:ext>
                <a:ext uri="{FF2B5EF4-FFF2-40B4-BE49-F238E27FC236}">
                  <a16:creationId xmlns:a16="http://schemas.microsoft.com/office/drawing/2014/main" id="{00000000-0008-0000-3000-000001A8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804DB4A-839D-4149-BC85-EE9B6B6B7C6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3C1C8A0-1A2B-4172-82A5-E3AD7F46DC6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33537" name="Button 1" hidden="1">
              <a:extLst>
                <a:ext uri="{63B3BB69-23CF-44E3-9099-C40C66FF867C}">
                  <a14:compatExt spid="_x0000_s833537"/>
                </a:ext>
                <a:ext uri="{FF2B5EF4-FFF2-40B4-BE49-F238E27FC236}">
                  <a16:creationId xmlns:a16="http://schemas.microsoft.com/office/drawing/2014/main" id="{00000000-0008-0000-3100-000001B8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447291-C321-4C68-BC4B-E32894B59F9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4127367-65BD-4C4D-A4BD-CAD867B6644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34561" name="Button 1" hidden="1">
              <a:extLst>
                <a:ext uri="{63B3BB69-23CF-44E3-9099-C40C66FF867C}">
                  <a14:compatExt spid="_x0000_s834561"/>
                </a:ext>
                <a:ext uri="{FF2B5EF4-FFF2-40B4-BE49-F238E27FC236}">
                  <a16:creationId xmlns:a16="http://schemas.microsoft.com/office/drawing/2014/main" id="{00000000-0008-0000-3200-000001B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97A4047-EEB1-4D88-A080-54B1673F3DB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6EFD892-A139-46FF-A6B3-B76F550FA67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36609" name="Button 1" hidden="1">
              <a:extLst>
                <a:ext uri="{63B3BB69-23CF-44E3-9099-C40C66FF867C}">
                  <a14:compatExt spid="_x0000_s836609"/>
                </a:ext>
                <a:ext uri="{FF2B5EF4-FFF2-40B4-BE49-F238E27FC236}">
                  <a16:creationId xmlns:a16="http://schemas.microsoft.com/office/drawing/2014/main" id="{00000000-0008-0000-3300-000001C4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349D712-5599-4221-BE6A-C435B9A74C6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396E9AF-B9C4-4128-B3D1-951A0564A3A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38657" name="Button 1" hidden="1">
              <a:extLst>
                <a:ext uri="{63B3BB69-23CF-44E3-9099-C40C66FF867C}">
                  <a14:compatExt spid="_x0000_s838657"/>
                </a:ext>
                <a:ext uri="{FF2B5EF4-FFF2-40B4-BE49-F238E27FC236}">
                  <a16:creationId xmlns:a16="http://schemas.microsoft.com/office/drawing/2014/main" id="{00000000-0008-0000-3400-000001C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B37EAA2-79BC-4D3E-AA20-4CE763B34F7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F170350-D12D-4C2E-8B8A-69C20260E2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42753" name="Button 1" hidden="1">
              <a:extLst>
                <a:ext uri="{63B3BB69-23CF-44E3-9099-C40C66FF867C}">
                  <a14:compatExt spid="_x0000_s842753"/>
                </a:ext>
                <a:ext uri="{FF2B5EF4-FFF2-40B4-BE49-F238E27FC236}">
                  <a16:creationId xmlns:a16="http://schemas.microsoft.com/office/drawing/2014/main" id="{00000000-0008-0000-3500-000001D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104D9FB-98E1-44B3-92DF-D57CE42AB0E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279D1AE-F56E-4693-931A-6BEA437042B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46849" name="Button 1" hidden="1">
              <a:extLst>
                <a:ext uri="{63B3BB69-23CF-44E3-9099-C40C66FF867C}">
                  <a14:compatExt spid="_x0000_s846849"/>
                </a:ext>
                <a:ext uri="{FF2B5EF4-FFF2-40B4-BE49-F238E27FC236}">
                  <a16:creationId xmlns:a16="http://schemas.microsoft.com/office/drawing/2014/main" id="{30A99122-5ADC-4854-8D54-332B49BDDC89}"/>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4526782-0B1D-4B80-8714-2BBAF8BCA3F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B54AB14-EFA9-44F0-90D5-6B6B69CF92C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4243"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14753" name="Button 1" hidden="1">
              <a:extLst>
                <a:ext uri="{63B3BB69-23CF-44E3-9099-C40C66FF867C}">
                  <a14:compatExt spid="_x0000_s714753"/>
                </a:ext>
                <a:ext uri="{FF2B5EF4-FFF2-40B4-BE49-F238E27FC236}">
                  <a16:creationId xmlns:a16="http://schemas.microsoft.com/office/drawing/2014/main" id="{00000000-0008-0000-3600-000001E8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4" name="Picture 3">
          <a:hlinkClick xmlns:r="http://schemas.openxmlformats.org/officeDocument/2006/relationships" r:id="rId3"/>
          <a:extLst>
            <a:ext uri="{FF2B5EF4-FFF2-40B4-BE49-F238E27FC236}">
              <a16:creationId xmlns:a16="http://schemas.microsoft.com/office/drawing/2014/main" id="{0B5F75C7-BE81-807D-7796-7A11970A4F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68824" y="22413"/>
          <a:ext cx="1210235" cy="86915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C5E3D782-083C-445E-B725-E1722E783F09}" name="Table12158999121123113115181187189193201205217113115" displayName="Table12158999121123113115181187189193201205217113115" ref="B2:K103" totalsRowShown="0" headerRowDxfId="196" dataDxfId="195">
  <autoFilter ref="B2:K103" xr:uid="{AA9297F1-B7F9-45B8-90A3-D93D6B7ACB7E}"/>
  <tableColumns count="10">
    <tableColumn id="1" xr3:uid="{408FDA70-7E0A-46F3-99E1-FE8235F5B0FF}" name="#" dataDxfId="194">
      <calculatedColumnFormula>+B2+1</calculatedColumnFormula>
    </tableColumn>
    <tableColumn id="2" xr3:uid="{2633544E-4656-40C6-9749-E18380CE854E}" name="CANTOR" dataDxfId="193"/>
    <tableColumn id="3" xr3:uid="{C80B7D4D-CDF7-4A40-9129-912200D66BDC}" name="Acorde" dataDxfId="192"/>
    <tableColumn id="4" xr3:uid="{6D175F67-FEC0-40DA-A812-FB6C4EFEFDCC}" name="Estado" dataDxfId="191"/>
    <tableColumn id="5" xr3:uid="{81C2FF47-13F5-4CB7-9B19-13614A511E65}" name="Acorde2" dataDxfId="190"/>
    <tableColumn id="6" xr3:uid="{40A1ECB1-792C-4DD3-B5EC-B6C49104AEEE}" name="Estado3" dataDxfId="189"/>
    <tableColumn id="7" xr3:uid="{6418BFAC-8F1F-40C7-80FA-BC72FD3FE108}" name="Acorde4" dataDxfId="188"/>
    <tableColumn id="8" xr3:uid="{B6236824-8C0C-41AD-AB2D-B50237C20BEF}" name="Estado5" dataDxfId="187"/>
    <tableColumn id="9" xr3:uid="{698BA74D-7BD6-4FF4-8754-D27618E6E7E7}" name="Acorde6" dataDxfId="186"/>
    <tableColumn id="10" xr3:uid="{C29B26BF-1E53-44A7-999F-30B6B5F09341}" name="Estado7" dataDxfId="18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900EBBC2-C39C-47D0-8805-6D772BCE101C}" name="Table12141690100122124114116182188190194202206218114116" displayName="Table12141690100122124114116182188190194202206218114116" ref="M2:V103" totalsRowShown="0" headerRowDxfId="184" dataDxfId="183">
  <autoFilter ref="M2:V103" xr:uid="{239EF559-C834-4AE6-AFB4-BCCA89CDB411}"/>
  <tableColumns count="10">
    <tableColumn id="1" xr3:uid="{E3E94BE1-E63D-4591-A782-35753DDA047C}" name="#" dataDxfId="182">
      <calculatedColumnFormula>+M2+1</calculatedColumnFormula>
    </tableColumn>
    <tableColumn id="2" xr3:uid="{BB2164C1-7174-4DC2-9753-5A95D20D8651}" name="ASAMBLEA" dataDxfId="181"/>
    <tableColumn id="3" xr3:uid="{9D19D012-C03B-4D91-9108-8A4B46EE6C80}" name="Acorde" dataDxfId="180"/>
    <tableColumn id="4" xr3:uid="{47779505-D691-4490-AA52-821B33008524}" name="Estado" dataDxfId="179"/>
    <tableColumn id="5" xr3:uid="{D46CFFD8-4990-45DE-9C15-D29A322DFB1E}" name="Acorde2" dataDxfId="178"/>
    <tableColumn id="6" xr3:uid="{E16B316A-32E1-43D0-926C-937D7262C048}" name="Estado3" dataDxfId="177"/>
    <tableColumn id="7" xr3:uid="{A6B32FEB-AD21-41D0-B98B-EC2FF1F1AC64}" name="Acorde4" dataDxfId="176"/>
    <tableColumn id="8" xr3:uid="{7A4B3EC7-0100-4428-90E3-FDCBDDF7033A}" name="Estado5" dataDxfId="175"/>
    <tableColumn id="9" xr3:uid="{8F03AB0D-8267-4521-B79C-8F40F6DE3CAC}" name="Acorde6" dataDxfId="174"/>
    <tableColumn id="10" xr3:uid="{1173B82C-C240-4F0D-AC39-AD507866B834}" name="Estado7" dataDxfId="173"/>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68C7D36A-A676-40B5-845E-7B4C260A6D46}" name="Table12158999121123113115181187189193201205217113115119" displayName="Table12158999121123113115181187189193201205217113115119" ref="B2:K103" totalsRowShown="0" headerRowDxfId="172" dataDxfId="171">
  <autoFilter ref="B2:K103" xr:uid="{AA9297F1-B7F9-45B8-90A3-D93D6B7ACB7E}"/>
  <tableColumns count="10">
    <tableColumn id="1" xr3:uid="{7B93B22A-2A49-4317-A3F5-8B0F83772808}" name="#" dataDxfId="170">
      <calculatedColumnFormula>+B2+1</calculatedColumnFormula>
    </tableColumn>
    <tableColumn id="2" xr3:uid="{B6A4AE29-1957-4418-B930-6F7F74A39D0D}" name="CANTOR" dataDxfId="169"/>
    <tableColumn id="3" xr3:uid="{D60C7FE1-4CA2-4299-8EAC-07CC0B40E7BE}" name="Acorde" dataDxfId="168"/>
    <tableColumn id="4" xr3:uid="{288B3AC4-DDA0-4A02-9E11-4F3F4143D205}" name="Estado" dataDxfId="167"/>
    <tableColumn id="5" xr3:uid="{FFB1E1DA-7D51-4895-94A2-D65ECDA659F4}" name="Acorde2" dataDxfId="166"/>
    <tableColumn id="6" xr3:uid="{F79789A9-BBB0-40DE-B2F4-876B0467B3C9}" name="Estado3" dataDxfId="165"/>
    <tableColumn id="7" xr3:uid="{A0FE958F-9C78-4079-87A0-6A2DB0966D89}" name="Acorde4" dataDxfId="164"/>
    <tableColumn id="8" xr3:uid="{06BEA176-DA9C-4A29-A3AC-A2C4BA974F73}" name="Estado5" dataDxfId="163"/>
    <tableColumn id="9" xr3:uid="{3E490970-F202-4CC5-B970-9839E1EAC85F}" name="Acorde6" dataDxfId="162"/>
    <tableColumn id="10" xr3:uid="{7B527207-9F41-4397-9472-30CCA313C54E}" name="Estado7" dataDxfId="161"/>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B3A5DD1D-9AB3-4451-A7E7-307C452437EA}" name="Table12141690100122124114116182188190194202206218114116120" displayName="Table12141690100122124114116182188190194202206218114116120" ref="M2:V103" totalsRowShown="0" headerRowDxfId="160" dataDxfId="159">
  <autoFilter ref="M2:V103" xr:uid="{239EF559-C834-4AE6-AFB4-BCCA89CDB411}"/>
  <tableColumns count="10">
    <tableColumn id="1" xr3:uid="{0FE71D38-94D4-46D7-A92C-04EB4A9AF54D}" name="#" dataDxfId="158">
      <calculatedColumnFormula>+M2+1</calculatedColumnFormula>
    </tableColumn>
    <tableColumn id="2" xr3:uid="{967A543B-F4EE-430A-AF2F-064E7EAA7A00}" name="ASAMBLEA" dataDxfId="157"/>
    <tableColumn id="3" xr3:uid="{1F4F9E69-85E7-4439-86AA-6C530CFC18EA}" name="Acorde" dataDxfId="156"/>
    <tableColumn id="4" xr3:uid="{607504A8-F829-4EB0-8047-D7DE9512D140}" name="Estado" dataDxfId="155"/>
    <tableColumn id="5" xr3:uid="{4C27F001-AFC0-4F89-A19D-D923ED26DDFF}" name="Acorde2" dataDxfId="154"/>
    <tableColumn id="6" xr3:uid="{93F279B2-7896-41E9-BAAD-DA6B063F969A}" name="Estado3" dataDxfId="153"/>
    <tableColumn id="7" xr3:uid="{288803E6-AAA3-49DE-A0B5-0FC4DEC8DEAB}" name="Acorde4" dataDxfId="152"/>
    <tableColumn id="8" xr3:uid="{39967F15-DB39-4E8C-8840-6D0338422EEE}" name="Estado5" dataDxfId="151"/>
    <tableColumn id="9" xr3:uid="{E0CF7F4A-D392-471E-A6B7-027835F2B0B2}" name="Acorde6" dataDxfId="150"/>
    <tableColumn id="10" xr3:uid="{194262BE-0DA2-4AC9-A28C-985C7CAFB69F}" name="Estado7" dataDxfId="149"/>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F6469-3E0A-4A12-A0D3-DB86DCC0B89A}" name="Table1" displayName="Table1" ref="A12:J246" totalsRowShown="0">
  <autoFilter ref="A12:J246" xr:uid="{29EF6469-3E0A-4A12-A0D3-DB86DCC0B89A}"/>
  <tableColumns count="10">
    <tableColumn id="1" xr3:uid="{7B7693C8-9FEB-4003-9BA0-FC8C0F5363D1}" name="#"/>
    <tableColumn id="10" xr3:uid="{F927774B-0DC8-4F14-9BCD-53904791CC70}" name="URL" dataDxfId="148">
      <calculatedColumnFormula>_xlfn.CONCAT("&lt;a href=""","/cantos/resucito/" &amp; LEFT(Table1[[#This Row],[id]], 1),"/",Table1[[#This Row],[id]],".html","""")</calculatedColumnFormula>
    </tableColumn>
    <tableColumn id="5" xr3:uid="{577EC704-701F-40D4-B28E-F576079F062D}" name="id" dataDxfId="147">
      <calculatedColumnFormula array="1">_xlfn.LET(
   _xlpm.texto, Table1[[#This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7CCDCD00-77A0-4E00-9566-8978B19BEBA9}" name="titulo" dataDxfId="146"/>
    <tableColumn id="2" xr3:uid="{F3695778-3658-4F67-9234-1CC5A2DF7AD3}" name="CANTO"/>
    <tableColumn id="3" xr3:uid="{7BCFAC6A-73CE-4837-A066-0A68D2CE6B9E}" name="CITA" dataDxfId="145"/>
    <tableColumn id="9" xr3:uid="{AC10499F-C3CB-4156-8E75-31F9888949FF}" name="ab_citas"/>
    <tableColumn id="4" xr3:uid="{80E8E180-82E8-4B34-A7EE-8FC007B9894E}" name="LETRAS"/>
    <tableColumn id="7" xr3:uid="{2905DA12-F748-4761-B22D-99431EB986D4}" name="ARCHIVO" dataDxfId="144">
      <calculatedColumnFormula>_xlfn.CONCAT("""","archivo","""",": ","""","/cantos/resucito/" &amp; LEFT(Table1[[#This Row],[id]], 1),"/",Table1[[#This Row],[id]],".html","""")</calculatedColumnFormula>
    </tableColumn>
    <tableColumn id="8" xr3:uid="{5CE3485E-28A7-4D2F-BB04-44AA44AACEEA}" name="Column1" dataDxfId="143">
      <calculatedColumnFormula>_xlfn.CONCAT("{ ","""","id","""",": ","""","",C13,"""",", ","""","titulo","""",": ","""",D13,"""",", ","""","salmo","""",": ","""",F13,"""",", ","""","letra","""",": ","""",H13,", ",Table1[[#This Row],[ab_citas]],"""",", ",I13,"},")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3DDC30-72EC-4AAD-A36C-5BA7735691C9}" name="Table134568" displayName="Table134568" ref="A2:AP239" totalsRowShown="0">
  <autoFilter ref="A2:AP239" xr:uid="{09DC95E1-ECA2-46BD-BC94-6DF0C998C8CD}"/>
  <sortState xmlns:xlrd2="http://schemas.microsoft.com/office/spreadsheetml/2017/richdata2" ref="A3:AJ239">
    <sortCondition ref="C2:C239"/>
  </sortState>
  <tableColumns count="42">
    <tableColumn id="1" xr3:uid="{6220FF42-BC89-4485-BD19-CEFF9C17082C}" name="#Pg" dataDxfId="142"/>
    <tableColumn id="2" xr3:uid="{09110A58-B247-44A4-A4CD-76F0BEB5DD55}" name="ID" dataDxfId="141"/>
    <tableColumn id="3" xr3:uid="{92EE5B6C-DFF7-4EB2-BB44-699FF8B06765}" name="Or#" dataDxfId="140"/>
    <tableColumn id="4" xr3:uid="{9D9DFC61-8723-4063-8E31-08E21F7D49AD}" name="c" dataDxfId="139"/>
    <tableColumn id="5" xr3:uid="{E8C1FCF3-72C8-4822-AF6A-85CDC4B749C3}" name="Title" dataDxfId="138"/>
    <tableColumn id="6" xr3:uid="{2F75E923-1A69-4824-8F02-EFCC27FBBC52}" name="c2" dataDxfId="137"/>
    <tableColumn id="7" xr3:uid="{0D138C61-BFA5-47FE-98C7-7B0A7DF28B46}" name="Titulo" dataDxfId="136"/>
    <tableColumn id="8" xr3:uid="{C2F4A573-0E6A-4C18-80AA-C8D0072B9856}" name="c0" dataDxfId="135"/>
    <tableColumn id="9" xr3:uid="{D4ED269A-4526-4D46-8077-C148EA5286B4}" name="Subtitle"/>
    <tableColumn id="10" xr3:uid="{D5E27D51-0EF0-4275-BD84-20A992FA05EC}" name="c01"/>
    <tableColumn id="11" xr3:uid="{1D15255E-673B-44A6-82EB-7A2D955B9FF8}" name="Subtitle5"/>
    <tableColumn id="12" xr3:uid="{13C4B5BA-3431-422A-B312-B501C3982E62}" name="c02"/>
    <tableColumn id="13" xr3:uid="{C29EB5FB-227D-45BD-8110-A4701716ACFE}" name="Category"/>
    <tableColumn id="14" xr3:uid="{47F3D0D4-AE7F-47A2-89EA-28B2B4B1408B}" name="c03"/>
    <tableColumn id="15" xr3:uid="{87F991C9-4B70-4D0A-9A11-D30454C1CCC0}" name="Categoria" dataDxfId="134"/>
    <tableColumn id="16" xr3:uid="{DA28755C-FCC9-45C1-9FA9-E593BCC6E109}" name="c04"/>
    <tableColumn id="17" xr3:uid="{E0833B56-DF33-4755-9107-D9E3E8BF3841}" name="moments"/>
    <tableColumn id="18" xr3:uid="{A92122CE-2987-4B26-B1B5-C4D6009AB84F}" name="c05"/>
    <tableColumn id="25" xr3:uid="{CAE84BF7-6581-478B-A566-9DD3DB798C96}" name="Pascua"/>
    <tableColumn id="26" xr3:uid="{34B097F3-CF4D-4050-97E7-EF7272C32F47}" name="c09">
      <calculatedColumnFormula>IF(Table134568[[#This Row],[Pentecostés]]="","",""", """)</calculatedColumnFormula>
    </tableColumn>
    <tableColumn id="27" xr3:uid="{0B78EE58-28B8-4A97-8684-614019F4F0B6}" name="Pentecostés"/>
    <tableColumn id="28" xr3:uid="{7759BF9A-4539-4A7A-9ACF-B6C5765BA274}" name="c010" dataDxfId="133">
      <calculatedColumnFormula>IF(Table134568[[#This Row],[Virgen]]="","",""", """)</calculatedColumnFormula>
    </tableColumn>
    <tableColumn id="29" xr3:uid="{2FE0353D-6A21-4A59-A48B-603B0255A10E}" name="Virgen"/>
    <tableColumn id="30" xr3:uid="{C60D5480-FEE5-408A-A535-B297BA731202}" name="c011">
      <calculatedColumnFormula>IF(Table134568[[#This Row],[Niños]]="","",""", """)</calculatedColumnFormula>
    </tableColumn>
    <tableColumn id="31" xr3:uid="{1FD2E97E-FAB4-4DB5-AB28-B33AFC103391}" name="Niños"/>
    <tableColumn id="32" xr3:uid="{FCF5FE2F-0DA0-465B-B9F1-EAF19255B5A1}" name="c012">
      <calculatedColumnFormula>IF(Table134568[[#This Row],[Laudes]]="","",""", """)</calculatedColumnFormula>
    </tableColumn>
    <tableColumn id="33" xr3:uid="{C2128ABC-380B-4BDB-9702-3E5ED4E079C7}" name="Laudes"/>
    <tableColumn id="34" xr3:uid="{DEC98170-D2A0-4CC0-A022-D2B31A75BA2A}" name="c013" dataDxfId="132">
      <calculatedColumnFormula>IF(Table134568[[#This Row],[Entrada]]="","",""", """)</calculatedColumnFormula>
    </tableColumn>
    <tableColumn id="35" xr3:uid="{C28823F7-F566-45E2-A5CE-2CA749779714}" name="Entrada"/>
    <tableColumn id="48" xr3:uid="{08C24F34-59A2-4164-88B9-500B4CA17311}" name="c020"/>
    <tableColumn id="49" xr3:uid="{333C1282-8CA9-4C3F-828A-C5FF4F192D68}" name="URL por nombre" dataDxfId="131">
      <calculatedColumnFormula array="1">_xlfn.LET(
    _xlpm.texto_limpio, _xlfn.REDUCE(
        LOWER(Table134568[[#This Row],[Titulo]]),
        {"á";"é";"í";"ó";"ú";"ñ";",";" "},
        _xlfn.LAMBDA(_xlpm.acum,_xlpm.caracter, SUBSTITUTE(_xlpm.acum, _xlpm.caracter, CHOOSE(MATCH(_xlpm.caracter, {"á";"é";"í";"ó";"ú";"ñ";",";" "}, 0), "a","e","i","o","u","n","","")))
    ),
    _xlfn.CONCAT("/cantos/src/chtml/", AG3, "/", _xlpm.texto_limpio, ".html")
)</calculatedColumnFormula>
    </tableColumn>
    <tableColumn id="50" xr3:uid="{C16B200D-1AEE-44E6-8210-EE82A27C1314}" name="c021"/>
    <tableColumn id="51" xr3:uid="{5667AD9F-6A4F-4B82-9F57-0A0BBD6C0DC3}" name="c022" dataDxfId="130">
      <calculatedColumnFormula>IF(Table134568[[#This Row],[Categoria]]="Liturgia","liturgia",LOWER(LEFT(Table134568[[#This Row],[Titulo]],1)))</calculatedColumnFormula>
    </tableColumn>
    <tableColumn id="36" xr3:uid="{BC7F5B2C-9D75-489D-85B0-55C886EC3926}" name="c0222">
      <calculatedColumnFormula>LOWER(LEFT(Table134568[[#This Row],[Titulo]],1))</calculatedColumnFormula>
    </tableColumn>
    <tableColumn id="38" xr3:uid="{5223C82F-7929-40C2-A891-8C2740DB9514}" name="c023" dataDxfId="129">
      <calculatedColumnFormula>LOWER(LEFT(Table134568[[#This Row],[Categoria]],1))</calculatedColumnFormula>
    </tableColumn>
    <tableColumn id="52" xr3:uid="{1410F85F-8E09-406E-9715-184148865482}" name="Codigo" dataDxfId="128">
      <calculatedColumnFormula>_xlfn.CONCAT(Table134568[[#This Row],[ID]:[c021]])</calculatedColumnFormula>
    </tableColumn>
    <tableColumn id="19" xr3:uid="{EDF1C7FE-DBB1-4AA3-9C91-1F94CA376558}" name="CANTO" dataDxfId="127">
      <calculatedColumnFormula>UPPER(Table134568[[#This Row],[Titulo]])</calculatedColumnFormula>
    </tableColumn>
    <tableColumn id="20" xr3:uid="{5564AAC0-0FB4-4B60-B36C-4A657F37A4BD}" name="canto2" dataDxfId="126">
      <calculatedColumnFormula>LOWER(SUBSTITUTE(Table134568[[#This Row],[CANTO]], " ", ""))</calculatedColumnFormula>
    </tableColumn>
    <tableColumn id="21" xr3:uid="{68FA56F2-7D5C-4724-9AA8-E3A2AFCDA1A0}" name="citas" dataDxfId="125">
      <calculatedColumnFormula>Table134568[[#This Row],[Subtitle5]]</calculatedColumnFormula>
    </tableColumn>
    <tableColumn id="22" xr3:uid="{27C200EE-D73D-4171-8F74-DEEA7B6767AF}" name="letra" dataDxfId="124"/>
    <tableColumn id="23" xr3:uid="{43D04DE1-F55B-4C9C-9F57-BBF86BEC8EA8}" name="Column1" dataDxfId="123">
      <calculatedColumnFormula>Table1[[#Headers],[CANTO]]</calculatedColumnFormula>
    </tableColumn>
    <tableColumn id="24" xr3:uid="{8ED38CC9-81C3-4BBF-B1B5-1CBFE9461E61}" name="Column2" dataDxfId="122">
      <calculatedColumnFormula>Table134568[[#This Row],[CANTO]]</calculatedColumnFormula>
    </tableColumn>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4DA97C1-724C-45B4-BB0E-A0B8A0AD4AD5}" name="Table1523" displayName="Table1523" ref="A2:E232" totalsRowShown="0">
  <autoFilter ref="A2:E232" xr:uid="{29EF6469-3E0A-4A12-A0D3-DB86DCC0B89A}">
    <filterColumn colId="1">
      <filters>
        <filter val="bendecirealsenorentodotiempo"/>
        <filter val="bendicealmamiaayahveh"/>
        <filter val="bendiciondelagua"/>
        <filter val="benditaerestumaria"/>
        <filter val="benditoeressenor"/>
        <filter val="benditoseadios"/>
        <filter val="benedictus"/>
        <filter val="cantadadios"/>
        <filter val="cantadalsenor"/>
        <filter val="canticodelostresjovenes"/>
        <filter val="cantodemoises"/>
        <filter val="caritaschristiurgetnos"/>
        <filter val="carmen63(estanrotasmisataduras)"/>
        <filter val="celebracionpenitencial(bendicionpenitencial)"/>
        <filter val="comocondenadosamuerte"/>
        <filter val="comodestilalamiel"/>
        <filter val="comoelimpulsoquesientelaira"/>
        <filter val="comoesmaravilloso"/>
        <filter val="comolacierva"/>
        <filter val="comolirioentreloscardos"/>
        <filter val="comoovejaqueve"/>
        <filter val="consoladamipueblo"/>
        <filter val="corderodedios"/>
        <filter val="credo"/>
        <filter val="cristoeslaluz"/>
        <filter val="cuandodormia"/>
        <filter val="cuandoelsenor"/>
        <filter val="cuandoisraelsaliodeegipto"/>
        <filter val="dayenu"/>
        <filter val="debora"/>
        <filter val="decidlealosdecorazoncansado"/>
        <filter val="delantedelosangeles"/>
        <filter val="deprofundis"/>
        <filter val="diadereposo"/>
        <filter val="diceelsenoramisenor"/>
        <filter val="dichosoelhombre"/>
        <filter val="elcombateescatologico"/>
        <filter val="elespiritudelsenorestasobremi"/>
        <filter val="elielilamasabactani"/>
        <filter val="eljacaldelospastores"/>
        <filter val="ellagarero"/>
        <filter val="elmesiasleon"/>
        <filter val="elmismodios"/>
        <filter val="elneciopiensaquediosnoexiste"/>
        <filter val="elpuebloquecaminabaenlastinieblas"/>
        <filter val="elsembrador"/>
        <filter val="elsenoranunciaunanoticia"/>
        <filter val="elsenoresmipastor"/>
        <filter val="elsenormehadado"/>
        <filter val="enmediodeaquelgentio"/>
        <filter val="enunanocheoscura"/>
        <filter val="eresdignodetomarellibro"/>
        <filter val="ereshermoso"/>
        <filter val="escondemeenloocultodetutienda"/>
        <filter val="escuchadislaslejanas"/>
        <filter val="espaciente"/>
        <filter val="esteeseldiaenqueactuoelsenor"/>
        <filter val="esteeselmandamientomio"/>
        <filter val="evenushalomalejem"/>
        <filter val="extiendomismanos"/>
        <filter val="exultadjustosenelsenor"/>
        <filter val="felicidadparaelhombre"/>
        <filter val="gloriaadiosenloaltodelcielo"/>
        <filter val="graciasayahveh"/>
        <filter val="gritadjubilosos"/>
        <filter val="haciatimoradasanta"/>
        <filter val="hastacuando"/>
        <filter val="heaquimisiervo"/>
        <filter val="heaquiquenuestroespejoeselsenor"/>
        <filter val="heaquiquevengopresto"/>
        <filter val="heesperadoenelsenor"/>
        <filter val="hermosaeresamigamia"/>
        <filter val="hijasdejerusalen"/>
        <filter val="himnoacristoluz"/>
        <filter val="himnoalacaridad"/>
        <filter val="himnoalacruzgloriosa"/>
        <filter val="himnoalakenosis"/>
        <filter val="himnodeadviento"/>
        <filter val="himnodelaascension"/>
        <filter val="himnodepascua"/>
        <filter val="huyeamadomio"/>
        <filter val="idyanunciadamishermanos"/>
        <filter val="improperios"/>
        <filter val="jacob"/>
        <filter val="jerusalenreconstruida"/>
        <filter val="jesusrecorriatodaslasciudades"/>
        <filter val="lacorderadedios"/>
        <filter val="laespada"/>
        <filter val="lamarchaesdura"/>
        <filter val="lapalomavolo"/>
        <filter val="lasalve"/>
        <filter val="lasarmasdelaluz"/>
        <filter val="lasiegadelasnaciones"/>
        <filter val="laudasion"/>
        <filter val="lavozdemiamado"/>
        <filter val="letaniasdelossantos"/>
        <filter val="letaniaspenitencialesi"/>
        <filter val="levantomisojosalosmontes"/>
        <filter val="lleguehastatupresenciamiclamor"/>
        <filter val="llevamealcielo"/>
        <filter val="magnificat"/>
        <filter val="mariacasadebendicion"/>
        <filter val="mariadejasnagöra"/>
        <filter val="mariamadredelaiglesia"/>
        <filter val="mariamadredelcaminoardiente"/>
        <filter val="mariapequenamaria"/>
        <filter val="meensenaraselcaminodelavida"/>
        <filter val="mehasseducidosenor"/>
        <filter val="merobasteelcorazon"/>
        <filter val="miradqueestupendo"/>
        <filter val="misericordiadiosmio"/>
        <filter val="misericordiamiamisericordia"/>
        <filter val="muchomehanperseguido"/>
        <filter val="ningunopuedeserviradossenores"/>
        <filter val="noestaaquiresucito"/>
        <filter val="nohayenelparecer"/>
        <filter val="nolimetangere"/>
        <filter val="noresistaisalmal"/>
        <filter val="nosufrasporlosmalvados"/>
        <filter val="ohcieloslloveddeloalto"/>
        <filter val="ohdiosportunombresalvame"/>
        <filter val="ohdiostueresmidios"/>
        <filter val="ohjesusamormio"/>
        <filter val="ohmuerte¿dondeestatuvictoria?"/>
        <filter val="ohsenormicorazonyanoesambicioso"/>
        <filter val="ohsenornuestrodios"/>
        <filter val="ostomaredeentrelasnaciones"/>
        <filter val="padrenuestro"/>
        <filter val="palomaincorrupta"/>
        <filter val="pentecostes"/>
        <filter val="plegariaeucaristicaii"/>
        <filter val="plegariaeucaristicaiv"/>
        <filter val="porelamordemisamigos"/>
        <filter val="porqueestanocheesdiferente"/>
        <filter val="porquelasgentesconjuran"/>
        <filter val="porquemiyugoessuave"/>
        <filter val="prefacioparaadvientoynavidad"/>
        <filter val="prefacioparaeltiempopascual"/>
        <filter val="pregonpascual"/>
        <filter val="queamablessontusmoradas"/>
        <filter val="queestupendoquealegria"/>
        <filter val="quienesestaquesubedeldesierto"/>
        <filter val="quiennosseparara"/>
        <filter val="quieroandarmadreajerusalen"/>
        <filter val="quierocantar"/>
        <filter val="resucito"/>
        <filter val="resurrexit"/>
        <filter val="salmodiaparaelevangelio"/>
        <filter val="salmodiaparaelrosario"/>
        <filter val="salmodiaparaelsalmoresponsorial"/>
        <filter val="salmodiasparalaoraciondelosfieles"/>
        <filter val="salmodiasparalaudes"/>
        <filter val="salvereinadeloscielos"/>
        <filter val="santo"/>
        <filter val="seencontrarondosangeles"/>
        <filter val="senorayudameanodudardeti"/>
        <filter val="senornomecorrijasentucolera"/>
        <filter val="senortumeescrutasyconoces"/>
        <filter val="sermondelamontana"/>
        <filter val="shemaisrael"/>
        <filter val="shlomlejmariam"/>
        <filter val="sielsenornoconstruyelacasa"/>
        <filter val="sientatesolitarioysilencioso"/>
        <filter val="sihabeisresucitadoconcristo"/>
        <filter val="sihoyescuchaissuvoz"/>
        <filter val="simeherefugiadoenelsenor"/>
        <filter val="sionmadredetodoslospueblos"/>
        <filter val="solaasolo"/>
        <filter val="stabatmaterdolorosa"/>
        <filter val="subaelesposoallenodesutalamo"/>
        <filter val="subediosentreaclamaciones"/>
        <filter val="tedeum"/>
        <filter val="teestoyllamandosenor"/>
        <filter val="tehemanifestadomipecado"/>
        <filter val="tueresmiesperanzasenor"/>
        <filter val="tuhascubiertodevergüenzalamuerte"/>
        <filter val="tuqueeresfiel"/>
        <filter val="unagransenal"/>
        <filter val="unretonobrotadeltroncodejese"/>
        <filter val="uriuriura"/>
        <filter val="vamosyapastores"/>
        <filter val="vendellibano"/>
        <filter val="venespiritusanto"/>
        <filter val="venhijodelhombre"/>
        <filter val="venicreator"/>
        <filter val="vieneelsenor"/>
        <filter val="virgendelamaravilla"/>
        <filter val="vividalegres"/>
        <filter val="vosotrossoislaluzdelmundo"/>
        <filter val="yahvehtueresmidios"/>
        <filter val="yavienemidios"/>
        <filter val="yoteamosenor"/>
        <filter val="yovengoareunir"/>
        <filter val="zaqueo"/>
      </filters>
    </filterColumn>
    <filterColumn colId="2">
      <filters>
        <filter val="¡"/>
        <filter val="b"/>
        <filter val="c"/>
        <filter val="d"/>
        <filter val="e"/>
        <filter val="f"/>
        <filter val="g"/>
        <filter val="h"/>
        <filter val="i"/>
        <filter val="j"/>
        <filter val="l"/>
        <filter val="liturgia"/>
        <filter val="m"/>
        <filter val="n"/>
        <filter val="o"/>
        <filter val="p"/>
        <filter val="q"/>
        <filter val="r"/>
        <filter val="s"/>
        <filter val="t"/>
        <filter val="u"/>
        <filter val="v"/>
        <filter val="y"/>
        <filter val="z"/>
      </filters>
    </filterColumn>
  </autoFilter>
  <sortState xmlns:xlrd2="http://schemas.microsoft.com/office/spreadsheetml/2017/richdata2" ref="A31:C232">
    <sortCondition ref="B2:B232"/>
  </sortState>
  <tableColumns count="5">
    <tableColumn id="1" xr3:uid="{BE8A61EA-2843-48D8-ACB3-C7D276AAFEEA}" name="#"/>
    <tableColumn id="5" xr3:uid="{1B36D12C-D239-40C2-A2B5-0EEE3EA3C047}" name="id" dataDxfId="121"/>
    <tableColumn id="10" xr3:uid="{902FA71D-A7A1-4908-BA19-A077CEBDE7A2}" name="inicial" dataDxfId="120"/>
    <tableColumn id="2" xr3:uid="{75B0BF0A-85B2-4CE2-966B-A7ED0AE0DCC6}" name="Column1" dataDxfId="119">
      <calculatedColumnFormula>_xlfn.CONCAT("md ",Table1523[[#This Row],[inicial]])</calculatedColumnFormula>
    </tableColumn>
    <tableColumn id="3" xr3:uid="{8C6271FC-2808-45E3-B352-EA0C1DF995ED}" name="Column2" dataDxfId="118">
      <calculatedColumnFormula>_xlfn.CONCAT("if not exist ",Table1523[[#This Row],[inicial]],"\",Table1523[[#This Row],[id]],".html ","copy ","""","BOCETO DE CANTOS.html",""""," ",Table1523[[#This Row],[inicial]],"\",Table1523[[#This Row],[id]],".html")</calculatedColumnFormula>
    </tableColumn>
  </tableColumns>
  <tableStyleInfo name="TableStyleMedium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B8D6E4-97D4-48E9-BF1B-FE395AD38663}" name="Table15" displayName="Table15" ref="A11:L241" totalsRowShown="0">
  <autoFilter ref="A11:L241" xr:uid="{29EF6469-3E0A-4A12-A0D3-DB86DCC0B89A}"/>
  <tableColumns count="12">
    <tableColumn id="1" xr3:uid="{8B11ED47-4880-479E-8115-1C1EEEC160D0}" name="#"/>
    <tableColumn id="5" xr3:uid="{6DA55A10-6746-42F2-B60C-0EE5F381EDD1}" name="id" dataDxfId="117">
      <calculatedColumnFormula array="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A691B2E2-7A76-4065-ADF6-18FCF3161A5B}" name="titulo" dataDxfId="116"/>
    <tableColumn id="12" xr3:uid="{89BC841F-105A-4B3C-9BE9-E95A2186E0CD}" name="salmo" dataDxfId="115"/>
    <tableColumn id="2" xr3:uid="{F00364F4-D61B-4ADB-82C0-59874AE1B0DD}" name="MIX"/>
    <tableColumn id="10" xr3:uid="{4FFC3981-4DAC-4D3D-9DDE-FB29824A7930}" name="inicial" dataDxfId="114">
      <calculatedColumnFormula>IF(Table15[[#This Row],[Categoria]]="LITÚRGICOS","liturgia",LOWER(LEFT(Table15[[#This Row],[titulo]],1)))</calculatedColumnFormula>
    </tableColumn>
    <tableColumn id="11" xr3:uid="{706B362F-D72E-4B0C-8C13-7E41926B950A}" name="CANTOS" dataDxfId="113"/>
    <tableColumn id="9" xr3:uid="{21E1C78F-4BC7-43AB-9859-7F18D15A5CB4}" name="Categoria" dataDxfId="112"/>
    <tableColumn id="3" xr3:uid="{232BF874-E7FF-4084-95CC-D07E3A86119A}" name="CITA" dataDxfId="111">
      <calculatedColumnFormula>VLOOKUP(Table15[[#This Row],['#]],'Codigo Canto'!A3:AQ238, 11, FALSE)</calculatedColumnFormula>
    </tableColumn>
    <tableColumn id="4" xr3:uid="{66A27942-4ECB-4001-834D-D65C41798AE5}" name="LETRAS"/>
    <tableColumn id="7" xr3:uid="{62E145B4-5A5A-4633-9737-3D135F3B85CA}" name="ARCHIVO" dataDxfId="110">
      <calculatedColumnFormula>_xlfn.CONCAT("""","archivo","""",": ","""","/cantos/resucito/",Table15[[#This Row],[inicial]],"/",Table15[[#This Row],[id]],".html","""")</calculatedColumnFormula>
    </tableColumn>
    <tableColumn id="8" xr3:uid="{1CD9E073-F30C-46EC-9588-879A5D5A7654}" name="Column1" dataDxfId="109">
      <calculatedColumnFormula>_xlfn.CONCAT("{ ","""","id","""",": ","""","",B12,"""",", ","""","titulo","""",": ","""",C12,"""",", ","""","salmo","""",": ","""",Table15[[#This Row],[salmo]],"",I12,", ","""","letra","""",": ","""",J12,"""",", ",K12,"},")</calculatedColumnFormula>
    </tableColumn>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CC2117-F665-4217-94AD-797386203424}" name="Table13456" displayName="Table13456" ref="A3:AR240" totalsRowShown="0">
  <autoFilter ref="A3:AR240" xr:uid="{09DC95E1-ECA2-46BD-BC94-6DF0C998C8CD}"/>
  <sortState xmlns:xlrd2="http://schemas.microsoft.com/office/spreadsheetml/2017/richdata2" ref="A4:AK240">
    <sortCondition ref="C3:C240"/>
  </sortState>
  <tableColumns count="44">
    <tableColumn id="1" xr3:uid="{C1C46F22-8D41-442D-9988-A97D56E0AADB}" name="#Pg" dataDxfId="108"/>
    <tableColumn id="2" xr3:uid="{ADAF2F99-E097-49CC-B7E9-A337D1EB5ECF}" name="ID" dataDxfId="107"/>
    <tableColumn id="3" xr3:uid="{E40A5054-F45E-4EC0-951E-A5D5AD228538}" name="Or#" dataDxfId="106"/>
    <tableColumn id="4" xr3:uid="{2D9E6520-47CB-42FC-8AC1-C4BEAE33644F}" name="c" dataDxfId="105"/>
    <tableColumn id="5" xr3:uid="{70940C36-C8F5-4A8C-9178-21788C692359}" name="Title" dataDxfId="104"/>
    <tableColumn id="6" xr3:uid="{72746EA3-EA6E-49A5-9475-B210EC7172A8}" name="c2" dataDxfId="103"/>
    <tableColumn id="36" xr3:uid="{BF67559A-70D3-403E-8439-AC482B3D36B4}" name="c3" dataDxfId="102">
      <calculatedColumnFormula array="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5AEE8B5F-083C-4FA3-8E7F-C63A3C23BD9E}" name="Titulo" dataDxfId="101"/>
    <tableColumn id="8" xr3:uid="{C9E29549-E211-4915-8F98-F9D11E2F0567}" name="c0" dataDxfId="100"/>
    <tableColumn id="9" xr3:uid="{F2E84F32-88B4-4B95-9162-D769DFCA3B66}" name="Subtitle"/>
    <tableColumn id="10" xr3:uid="{FE5FD419-3417-423A-8A3F-DFA2F8394BF1}" name="c01"/>
    <tableColumn id="11" xr3:uid="{25FAE466-4D8D-4B70-9FAD-90EAB06C271D}" name="Subtitle5"/>
    <tableColumn id="12" xr3:uid="{3BBEBA00-DBF5-43BE-898B-D548C956BB90}" name="c02"/>
    <tableColumn id="13" xr3:uid="{C3528006-22D3-4137-BDD6-B1700A095C5C}" name="Category"/>
    <tableColumn id="14" xr3:uid="{E13340D2-F075-4AED-81FB-348A1AD6BAB4}" name="c03"/>
    <tableColumn id="15" xr3:uid="{62B769D0-3242-407C-AD93-723CC0A6D2E4}" name="Categoria" dataDxfId="99"/>
    <tableColumn id="16" xr3:uid="{48C178FF-C514-4B8E-AE84-F5C86C4E139B}" name="c04"/>
    <tableColumn id="17" xr3:uid="{64889662-0B2F-40E1-B358-9823325CCBF6}" name="moments"/>
    <tableColumn id="18" xr3:uid="{9FDA1B6A-8BC3-4A4C-98A7-C9F696C99918}" name="c05"/>
    <tableColumn id="25" xr3:uid="{AFF38BDC-0B0C-40A5-B38C-BFFC93D8085A}" name="Pascua"/>
    <tableColumn id="26" xr3:uid="{27A4484C-3E52-4D01-A11F-9018639EF537}" name="c09"/>
    <tableColumn id="27" xr3:uid="{9A8D81B8-34B2-4F65-8127-BD313A724703}" name="Pentecostés"/>
    <tableColumn id="28" xr3:uid="{0A6F00C7-8604-4527-9A68-5489459FF452}" name="c010"/>
    <tableColumn id="29" xr3:uid="{A5B0F731-CD7B-4AD1-A31D-334217662A8B}" name="Virgen"/>
    <tableColumn id="30" xr3:uid="{65155484-4B8B-4105-90EA-E26BC53742B4}" name="c011"/>
    <tableColumn id="31" xr3:uid="{BD425C20-E3C8-43BE-9137-0A98DC2FAB28}" name="Niños"/>
    <tableColumn id="32" xr3:uid="{28BC71DF-D027-459E-A39F-8E1193C6DBB3}" name="c012"/>
    <tableColumn id="33" xr3:uid="{023DF2BD-DB93-4287-A2A9-BA74802A9C6E}" name="Laudes/Vispera"/>
    <tableColumn id="34" xr3:uid="{7BAF09DE-E1B3-4A20-9322-9168427AAAB0}" name="c013"/>
    <tableColumn id="35" xr3:uid="{F0745FDF-D614-40A4-BE92-F9A25D348D47}" name="Entrada"/>
    <tableColumn id="48" xr3:uid="{C2FFE89F-B327-4BBF-BDCA-1173EED2D9E0}" name="c020"/>
    <tableColumn id="37" xr3:uid="{F690CC51-2F3D-4FAE-8F15-EC32C0A51FBB}" name="URL Por categoria" dataDxfId="98">
      <calculatedColumnFormula array="1">_xlfn.LET(
    _xlpm.texto_limpio, _xlfn.REDUCE(
        LOWER(Table13456[[#This Row],[Titulo]]),
        {"á";"é";"í";"ó";"ú";"ñ";",";" "},
        _xlfn.LAMBDA(_xlpm.acum,_xlpm.caracter, SUBSTITUTE(_xlpm.acum, _xlpm.caracter, CHOOSE(MATCH(_xlpm.caracter, {"á";"é";"í";"ó";"ú";"ñ";",";" "}, 0), "a","e","i","o","u","n","","")))
    ),
    _xlfn.CONCAT("/cantos/resucito/", AI4, "/", _xlpm.texto_limpio, ".html")
)</calculatedColumnFormula>
    </tableColumn>
    <tableColumn id="49" xr3:uid="{BFFD56A3-5925-4ACB-B043-3808F9D4A5C9}" name="URL por nombre" dataDxfId="97">
      <calculatedColumnFormula array="1">_xlfn.LET(
    _xlpm.texto_limpio, _xlfn.REDUCE(
        LOWER(Table13456[[#This Row],[Titulo]]),
        {"á";"é";"í";"ó";"ú";"ñ";",";" "},
        _xlfn.LAMBDA(_xlpm.acum,_xlpm.caracter, SUBSTITUTE(_xlpm.acum, _xlpm.caracter, CHOOSE(MATCH(_xlpm.caracter, {"á";"é";"í";"ó";"ú";"ñ";",";" "}, 0), "a","e","i","o","u","n","","")))
    ),
    _xlfn.CONCAT("/cantos/src/chtml/", AI4, "/", _xlpm.texto_limpio, ".html")
)</calculatedColumnFormula>
    </tableColumn>
    <tableColumn id="50" xr3:uid="{35423734-0170-4A2E-9A8D-1FF2C09CA47F}" name="c021"/>
    <tableColumn id="51" xr3:uid="{BB4C30F8-0811-4032-B5E4-7A98EFDD5F16}" name="c022">
      <calculatedColumnFormula>LOWER(LEFT(Table13456[[#This Row],[Titulo]],1))</calculatedColumnFormula>
    </tableColumn>
    <tableColumn id="38" xr3:uid="{5F483B26-448F-4211-B7F0-DB9CAC5A3A35}" name="c023" dataDxfId="96">
      <calculatedColumnFormula>LOWER(LEFT(Table13456[[#This Row],[Categoria]],1))</calculatedColumnFormula>
    </tableColumn>
    <tableColumn id="52" xr3:uid="{10A66D59-E4A0-4433-90ED-B9B492B88E0A}" name="Codigo" dataDxfId="95">
      <calculatedColumnFormula>_xlfn.CONCAT(Table13456[[#This Row],[ID]:[c021]])</calculatedColumnFormula>
    </tableColumn>
    <tableColumn id="19" xr3:uid="{35DC5EF1-CAA0-431E-9E52-5A15729E103C}" name="CANTO" dataDxfId="94">
      <calculatedColumnFormula>UPPER(Table13456[[#This Row],[Titulo]])</calculatedColumnFormula>
    </tableColumn>
    <tableColumn id="20" xr3:uid="{232FE0B0-EA0B-459C-BAB3-E4BEBEAFC795}" name="canto2" dataDxfId="93">
      <calculatedColumnFormula>LOWER(SUBSTITUTE(Table13456[[#This Row],[CANTO]], " ", ""))</calculatedColumnFormula>
    </tableColumn>
    <tableColumn id="21" xr3:uid="{E8AD92D0-0026-40B0-98F0-B54BD0BBEEA3}" name="citas" dataDxfId="92">
      <calculatedColumnFormula>Table13456[[#This Row],[Subtitle5]]</calculatedColumnFormula>
    </tableColumn>
    <tableColumn id="22" xr3:uid="{CF46505C-22C1-4C55-B148-E8BC49690909}" name="letra" dataDxfId="91"/>
    <tableColumn id="23" xr3:uid="{326C0793-91F8-4AFC-816B-B701161B2226}" name="Column1" dataDxfId="90">
      <calculatedColumnFormula>Table1[[#Headers],[CANTO]]</calculatedColumnFormula>
    </tableColumn>
    <tableColumn id="24" xr3:uid="{5EB69D13-9E12-498C-80D0-68F047154351}" name="Column2" dataDxfId="89">
      <calculatedColumnFormula>Table13456[[#This Row],[CANTO]]</calculatedColumnFormula>
    </tableColumn>
    <tableColumn id="39" xr3:uid="{8303A73C-8072-44C6-B4B4-84732376E845}" name="Column3" dataDxfId="88">
      <calculatedColumnFormula>_xlfn.CONCAT(Table13456[[#This Row],[Category]:[Entrada]])</calculatedColumnFormula>
    </tableColumn>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E19A007-F973-4CB4-83E3-566E6C05CD7D}" name="Table134569" displayName="Table134569" ref="A3:AP240" totalsRowShown="0">
  <autoFilter ref="A3:AP240" xr:uid="{09DC95E1-ECA2-46BD-BC94-6DF0C998C8CD}"/>
  <sortState xmlns:xlrd2="http://schemas.microsoft.com/office/spreadsheetml/2017/richdata2" ref="A4:AI240">
    <sortCondition ref="C3:C240"/>
  </sortState>
  <tableColumns count="42">
    <tableColumn id="1" xr3:uid="{CEE8864C-AFF1-4733-867A-46869026C376}" name="#Pg" dataDxfId="87"/>
    <tableColumn id="2" xr3:uid="{42AD9CE5-AEF3-47A2-A355-A3870BD26C9B}" name="ID" dataDxfId="86"/>
    <tableColumn id="3" xr3:uid="{C77200E0-6DBE-488A-A49A-F0DE4385504B}" name="Or#" dataDxfId="85"/>
    <tableColumn id="4" xr3:uid="{AB8ABDFA-FF2F-4257-AEC9-8109BBE3E711}" name="c" dataDxfId="84"/>
    <tableColumn id="5" xr3:uid="{8A1F70B6-6DFD-4415-A976-2FE64D23A5EE}" name="Title" dataDxfId="83"/>
    <tableColumn id="6" xr3:uid="{CD22F95C-C37E-45D0-900B-0AE06B85EF84}" name="c2" dataDxfId="82"/>
    <tableColumn id="36" xr3:uid="{F7A8EAB2-3BBE-47AF-AD8B-FF3B7057A36B}" name="c3" dataDxfId="81">
      <calculatedColumnFormula array="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9A1CB677-B835-4C44-B718-450FE349C249}" name="Titulo" dataDxfId="80"/>
    <tableColumn id="8" xr3:uid="{6108DE32-5AB2-44A0-8C8D-64AC23585DA3}" name="c0" dataDxfId="79"/>
    <tableColumn id="9" xr3:uid="{73BCD70D-6FC8-4C6C-876B-1FD205BEF0D7}" name="Subtitle"/>
    <tableColumn id="10" xr3:uid="{E314CA24-7D92-4AC9-BDB7-C2738CE652DC}" name="c01"/>
    <tableColumn id="11" xr3:uid="{CA80CBD6-6BAF-47A0-994A-6969019845EB}" name="Subtitle5"/>
    <tableColumn id="12" xr3:uid="{244E60C9-6D93-473B-B085-9E90AAEAD850}" name="c02"/>
    <tableColumn id="13" xr3:uid="{9C46F4F0-95F5-493C-AE74-FA8101223BF5}" name="Category"/>
    <tableColumn id="14" xr3:uid="{79201F3A-C12B-4942-8E8C-095601B0C0C7}" name="c03"/>
    <tableColumn id="15" xr3:uid="{88415205-9F6D-4414-B4C7-7B5F73043CAD}" name="Categoria" dataDxfId="78"/>
    <tableColumn id="18" xr3:uid="{C215BB62-1CAC-48B6-B57E-1AD17846E894}" name="c05"/>
    <tableColumn id="25" xr3:uid="{178E2974-099A-427C-98E3-CEB2E64FAFCD}" name="Pascua"/>
    <tableColumn id="26" xr3:uid="{8CAF6412-EB3F-4E8C-BBAA-A0DD42CB2004}" name="c09"/>
    <tableColumn id="27" xr3:uid="{3F27D21E-0BD7-48F6-B37F-E8E53AC71A82}" name="Pentecostés"/>
    <tableColumn id="28" xr3:uid="{71ED7998-D7BF-4363-8F27-F54458209292}" name="c010">
      <calculatedColumnFormula>IF(Table134569[[#This Row],[Virgen]]="","",""",""")</calculatedColumnFormula>
    </tableColumn>
    <tableColumn id="29" xr3:uid="{B8547AF0-E581-4BF8-9A0C-06C330C04B2D}" name="Virgen"/>
    <tableColumn id="30" xr3:uid="{920800B1-C33B-4FD9-8D6A-F536C61C2DF0}" name="c011">
      <calculatedColumnFormula>IF(Table134569[[#This Row],[Niños]]="","",""",""")</calculatedColumnFormula>
    </tableColumn>
    <tableColumn id="31" xr3:uid="{26569F4F-7A71-42CB-BEB5-FDBD900FA9B7}" name="Niños"/>
    <tableColumn id="32" xr3:uid="{E2C81343-2E6E-485E-9F5D-1651DFFC4DDC}" name="c012">
      <calculatedColumnFormula>IF(Table134569[[#This Row],[Laudes/Vispera]]="","",""",""")</calculatedColumnFormula>
    </tableColumn>
    <tableColumn id="33" xr3:uid="{A175E00A-0706-477F-B7B8-C655024CC487}" name="Laudes/Vispera"/>
    <tableColumn id="34" xr3:uid="{43446498-10E4-4DB4-983B-8E0FEA1410AF}" name="c013" dataDxfId="77">
      <calculatedColumnFormula>IF(Table134569[[#This Row],[Entrada]]="","",""",""")</calculatedColumnFormula>
    </tableColumn>
    <tableColumn id="35" xr3:uid="{48C9300D-2B41-41A4-B24A-78F830D2B632}" name="Entrada"/>
    <tableColumn id="48" xr3:uid="{C19C513B-C9E2-419E-86E0-7633015C160D}" name="c020"/>
    <tableColumn id="37" xr3:uid="{E01D7DB9-5023-41B0-B943-6A2934B0999F}" name="URL Por categoria" dataDxfId="76">
      <calculatedColumnFormula array="1">_xlfn.LET(
    _xlpm.texto_limpio, _xlfn.REDUCE(
        LOWER(Table134569[[#This Row],[Titulo]]),
        {"á";"é";"í";"ó";"ú";"ñ";",";" "},
        _xlfn.LAMBDA(_xlpm.acum,_xlpm.caracter, SUBSTITUTE(_xlpm.acum, _xlpm.caracter, CHOOSE(MATCH(_xlpm.caracter, {"á";"é";"í";"ó";"ú";"ñ";",";" "}, 0), "a","e","i","o","u","n","","")))
    ),
    _xlfn.CONCAT("/cantos/resucito/", AG4, "/", _xlpm.texto_limpio, ".html")
)</calculatedColumnFormula>
    </tableColumn>
    <tableColumn id="49" xr3:uid="{6757163B-0793-4C91-8D48-DCB2D467302C}" name="URL por nombre" dataDxfId="75">
      <calculatedColumnFormula array="1">_xlfn.LET(
    _xlpm.texto_limpio, _xlfn.REDUCE(
        LOWER(Table134569[[#This Row],[Titulo]]),
        {"á";"é";"í";"ó";"ú";"ñ";",";" "},
        _xlfn.LAMBDA(_xlpm.acum,_xlpm.caracter, SUBSTITUTE(_xlpm.acum, _xlpm.caracter, CHOOSE(MATCH(_xlpm.caracter, {"á";"é";"í";"ó";"ú";"ñ";",";" "}, 0), "a","e","i","o","u","n","","")))
    ),
    _xlfn.CONCAT("/cantos/src/chtml/", AG4, "/", _xlpm.texto_limpio, ".html")
)</calculatedColumnFormula>
    </tableColumn>
    <tableColumn id="50" xr3:uid="{D6C49747-E78C-4207-9F98-1B13877166CD}" name="c021"/>
    <tableColumn id="51" xr3:uid="{A0F11CFB-E7A3-4639-B762-0C3241AD4EA4}" name="c022">
      <calculatedColumnFormula>LOWER(LEFT(Table134569[[#This Row],[Titulo]],1))</calculatedColumnFormula>
    </tableColumn>
    <tableColumn id="38" xr3:uid="{FDA7E96D-0F0D-47ED-B80B-13AADEC34FD0}" name="c023" dataDxfId="74">
      <calculatedColumnFormula>LOWER(LEFT(Table134569[[#This Row],[Categoria]],1))</calculatedColumnFormula>
    </tableColumn>
    <tableColumn id="52" xr3:uid="{CC1EF469-5A64-44D1-8CA2-5DEA3F4F557D}" name="Codigo" dataDxfId="73">
      <calculatedColumnFormula>_xlfn.CONCAT(Table134569[[#This Row],[ID]:[c021]])</calculatedColumnFormula>
    </tableColumn>
    <tableColumn id="19" xr3:uid="{780C235A-35BE-4EEC-AACD-230715580CA0}" name="CANTO" dataDxfId="72">
      <calculatedColumnFormula>UPPER(Table134569[[#This Row],[Titulo]])</calculatedColumnFormula>
    </tableColumn>
    <tableColumn id="20" xr3:uid="{F2C7D01A-AC02-4BD8-8B7A-1A6C66C1CE36}" name="canto2" dataDxfId="71">
      <calculatedColumnFormula>LOWER(SUBSTITUTE(Table134569[[#This Row],[CANTO]], " ", ""))</calculatedColumnFormula>
    </tableColumn>
    <tableColumn id="21" xr3:uid="{09AD436C-5ED1-4A18-AA54-FBF2182627CC}" name="citas" dataDxfId="70">
      <calculatedColumnFormula>Table134569[[#This Row],[Subtitle5]]</calculatedColumnFormula>
    </tableColumn>
    <tableColumn id="22" xr3:uid="{EC3325B4-8DCF-4C3E-BA87-DDE96B3C891B}" name="letra" dataDxfId="69"/>
    <tableColumn id="23" xr3:uid="{C5984CBD-7E8A-4DC1-98BE-43ED23C206BD}" name="Column1" dataDxfId="68">
      <calculatedColumnFormula>Table1[[#Headers],[CANTO]]</calculatedColumnFormula>
    </tableColumn>
    <tableColumn id="24" xr3:uid="{F97B3EE2-1F56-4F91-84C9-09157AA27E0F}" name="Column2" dataDxfId="67">
      <calculatedColumnFormula>Table134569[[#This Row],[CANTO]]</calculatedColumnFormula>
    </tableColumn>
    <tableColumn id="39" xr3:uid="{1E4EB59A-CFC1-43E9-ACC8-1CC4045D4791}" name="Column3" dataDxfId="66">
      <calculatedColumnFormula>_xlfn.CONCAT(Table134569[[#This Row],[Category]:[c020]])</calculatedColumnFormula>
    </tableColumn>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2" xr:uid="{3A38EDB4-867F-437E-B4A0-D77B56F642FA}" name="Table13456221243" displayName="Table13456221243" ref="A3:AQ240" totalsRowShown="0">
  <autoFilter ref="A3:AQ240" xr:uid="{09DC95E1-ECA2-46BD-BC94-6DF0C998C8CD}"/>
  <sortState xmlns:xlrd2="http://schemas.microsoft.com/office/spreadsheetml/2017/richdata2" ref="A4:AK240">
    <sortCondition ref="C3:C240"/>
  </sortState>
  <tableColumns count="43">
    <tableColumn id="1" xr3:uid="{80C23060-5DCD-422A-A901-287FC0EDBB4F}" name="#Pg" dataDxfId="65"/>
    <tableColumn id="2" xr3:uid="{74757454-D878-4FFB-935D-3170DDE5BA6E}" name="ID" dataDxfId="64"/>
    <tableColumn id="3" xr3:uid="{EFE4971F-39F1-46BF-BFAE-BDFFF0B0E903}" name="Or#" dataDxfId="63"/>
    <tableColumn id="4" xr3:uid="{8951AFB3-178B-405D-943E-5AB50896E8DF}" name="c" dataDxfId="62"/>
    <tableColumn id="5" xr3:uid="{4EEFD24D-CACB-491E-A62F-1324DB3FD763}" name="Title" dataDxfId="61"/>
    <tableColumn id="6" xr3:uid="{914E4FF3-95EA-4C2C-BD00-5FDB9EE6EEB9}" name="c2" dataDxfId="60"/>
    <tableColumn id="7" xr3:uid="{EFFB23BC-C0B2-4435-97FA-352C275ADC37}" name="Titulo" dataDxfId="59"/>
    <tableColumn id="8" xr3:uid="{62C1EE80-410F-4ECF-98CA-F478187A4C23}" name="c0" dataDxfId="58"/>
    <tableColumn id="9" xr3:uid="{05A5B431-7A4F-4DEB-82E5-0E9EFDF65D0E}" name="Subtitle"/>
    <tableColumn id="10" xr3:uid="{78D32A1A-9C10-4F90-8883-F0BE3128E9F2}" name="c01"/>
    <tableColumn id="11" xr3:uid="{553D5A88-C667-4578-8304-22571547D583}" name="Subtitle5"/>
    <tableColumn id="12" xr3:uid="{934DA2C4-63D3-4EB6-8ED6-316DB908604D}" name="c02"/>
    <tableColumn id="13" xr3:uid="{D3460668-CF4F-4D80-98B6-9CDFA46AAA5A}" name="Category"/>
    <tableColumn id="14" xr3:uid="{008A251D-A8D6-4913-AEE4-708F0824B289}" name="c03"/>
    <tableColumn id="15" xr3:uid="{C30CE0E5-FF12-41FB-B430-F61530A29576}" name="Categoria" dataDxfId="57"/>
    <tableColumn id="16" xr3:uid="{6EF5830B-4D9B-4DB6-B198-CEC64C7F650C}" name="c04"/>
    <tableColumn id="17" xr3:uid="{4E5E996D-3B2E-4EC6-8DDC-226CA9EF7461}" name="moments"/>
    <tableColumn id="18" xr3:uid="{1D94E750-C615-453B-8D56-FAC5400977C0}" name="c05"/>
    <tableColumn id="25" xr3:uid="{8847ECCF-042C-4AF1-B57C-F55575BD27D5}" name="Pascua"/>
    <tableColumn id="26" xr3:uid="{EB15A476-70B2-414F-9DA1-53065EADA253}" name="c09"/>
    <tableColumn id="27" xr3:uid="{25F91A73-9010-44A3-BD35-7A1C413918A6}" name="Pentecostés"/>
    <tableColumn id="28" xr3:uid="{8787B92C-7433-4681-915B-BC903D14AA59}" name="c010"/>
    <tableColumn id="29" xr3:uid="{E3ACAEE1-5EE6-4B00-A880-C97ACC27B28B}" name="Virgen"/>
    <tableColumn id="30" xr3:uid="{565A71C9-49C3-4328-A618-C8229D1D931E}" name="c011"/>
    <tableColumn id="31" xr3:uid="{A512FE37-7822-4BB0-BEAC-73E04FC50AD8}" name="Niños"/>
    <tableColumn id="32" xr3:uid="{C5F22119-E311-4197-9A81-262E5CDF744A}" name="c012"/>
    <tableColumn id="33" xr3:uid="{B913CFC4-68F0-42C6-9FA1-46EEDDB1E5CA}" name="Laudes/Vispera"/>
    <tableColumn id="34" xr3:uid="{02481705-7EE4-445C-A1E5-1689CC23C3D1}" name="c013"/>
    <tableColumn id="35" xr3:uid="{3F685743-C403-4A80-B6E9-E401C27D4F2C}" name="Entrada"/>
    <tableColumn id="48" xr3:uid="{32FE7EDF-8F91-4CCA-AA76-BF843CD6B8E3}" name="c020"/>
    <tableColumn id="37" xr3:uid="{F06BEA1A-C88A-4426-9268-A02E5C90A4B0}" name="URL Por categoria" dataDxfId="56">
      <calculatedColumnFormula array="1">_xlfn.LET(
    _xlpm.texto_limpio, _xlfn.REDUCE(
        LOWER(Table13456221243[[#This Row],[Titulo]]),
        {"á";"é";"í";"ó";"ú";"ñ";",";" "},
        _xlfn.LAMBDA(_xlpm.acum,_xlpm.caracter, SUBSTITUTE(_xlpm.acum, _xlpm.caracter, CHOOSE(MATCH(_xlpm.caracter, {"á";"é";"í";"ó";"ú";"ñ";",";" "}, 0), "a","e","i","o","u","n","","")))
    ),
    _xlfn.CONCAT("/resucito/src/index.html?canto=", _xlpm.texto_limpio)
)</calculatedColumnFormula>
    </tableColumn>
    <tableColumn id="39" xr3:uid="{AB2E1108-9741-4B89-B652-E31C486B85B8}" name="Content" dataDxfId="55"/>
    <tableColumn id="49" xr3:uid="{B2FE14AB-D0F8-45DE-8A79-E7D8A900EDC1}" name="contenido" dataDxfId="54">
      <calculatedColumnFormula>VLOOKUP(Table13456221243[[#This Row],['#Pg]],Table14[['#]:[ARCHIVO]],6,FALSE)</calculatedColumnFormula>
    </tableColumn>
    <tableColumn id="50" xr3:uid="{D0303C89-A736-4441-A555-030071D0260C}" name="c021"/>
    <tableColumn id="51" xr3:uid="{79F20723-EC5D-4488-8B78-ECBF2CAB3B24}" name="c022">
      <calculatedColumnFormula>LOWER(LEFT(Table13456221243[[#This Row],[Titulo]],1))</calculatedColumnFormula>
    </tableColumn>
    <tableColumn id="38" xr3:uid="{687C5FD0-9AF7-4F6B-A1A9-C3225317C683}" name="c023" dataDxfId="53">
      <calculatedColumnFormula>LOWER(LEFT(Table13456221243[[#This Row],[Categoria]],1))</calculatedColumnFormula>
    </tableColumn>
    <tableColumn id="52" xr3:uid="{9CC05FED-6E37-4281-A112-9F1DFEA1126D}" name="Codigo" dataDxfId="52">
      <calculatedColumnFormula>_xlfn.CONCAT(Table13456221243[[#This Row],[ID]:[c021]])</calculatedColumnFormula>
    </tableColumn>
    <tableColumn id="19" xr3:uid="{351D1BDC-D17E-4197-97D8-B37C564BCD2D}" name="CANTO" dataDxfId="51">
      <calculatedColumnFormula>UPPER(Table13456221243[[#This Row],[Titulo]])</calculatedColumnFormula>
    </tableColumn>
    <tableColumn id="20" xr3:uid="{69FA5064-BFEC-43E4-AB80-6BF510FE02A0}" name="canto2" dataDxfId="50">
      <calculatedColumnFormula>LOWER(SUBSTITUTE(Table13456221243[[#This Row],[CANTO]], " ", ""))</calculatedColumnFormula>
    </tableColumn>
    <tableColumn id="21" xr3:uid="{55AB8106-AE8E-4B58-ABCC-F434BAB0E695}" name="citas" dataDxfId="49">
      <calculatedColumnFormula>Table13456221243[[#This Row],[Subtitle5]]</calculatedColumnFormula>
    </tableColumn>
    <tableColumn id="22" xr3:uid="{195C39A1-5C4E-4049-B722-37039FD55961}" name="letra" dataDxfId="48"/>
    <tableColumn id="23" xr3:uid="{5F7A4F69-1B30-4861-96ED-CF80DBDF1F63}" name="Column1" dataDxfId="47">
      <calculatedColumnFormula>Table1[[#Headers],[CANTO]]</calculatedColumnFormula>
    </tableColumn>
    <tableColumn id="24" xr3:uid="{CA2EC181-F71C-4361-9D15-2A1096BD8B9A}" name="Column2" dataDxfId="46">
      <calculatedColumnFormula>Table13456221243[[#This Row],[CANTO]]</calculatedColumnFormula>
    </tableColumn>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1" xr:uid="{CA098E49-E8DC-49A7-8807-3110203E3A60}" name="Table13456221222" displayName="Table13456221222" ref="A3:AQ240" totalsRowShown="0">
  <autoFilter ref="A3:AQ240" xr:uid="{09DC95E1-ECA2-46BD-BC94-6DF0C998C8CD}"/>
  <sortState xmlns:xlrd2="http://schemas.microsoft.com/office/spreadsheetml/2017/richdata2" ref="A4:AK240">
    <sortCondition ref="C3:C240"/>
  </sortState>
  <tableColumns count="43">
    <tableColumn id="1" xr3:uid="{ACB71B9D-FCA7-401D-93C5-5B30B3DDCFC1}" name="#Pg" dataDxfId="45"/>
    <tableColumn id="2" xr3:uid="{0E245569-199E-46C7-9084-B3B67C1C2523}" name="ID" dataDxfId="44"/>
    <tableColumn id="3" xr3:uid="{BD17897F-A63D-441E-9EA2-722598F20EA0}" name="Or#" dataDxfId="43"/>
    <tableColumn id="4" xr3:uid="{4D213E59-34AD-439D-977F-6483EB190592}" name="c" dataDxfId="42"/>
    <tableColumn id="5" xr3:uid="{81E54F7B-C172-4CCC-8708-95A425CE32FF}" name="Title" dataDxfId="41"/>
    <tableColumn id="6" xr3:uid="{9B398EF1-5F9A-4E9A-B962-9A254298EE31}" name="c2" dataDxfId="40"/>
    <tableColumn id="36" xr3:uid="{14C81FEC-0607-48AF-BE6D-E8C4E3275051}" name="c3" dataDxfId="39">
      <calculatedColumnFormula array="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047E3B20-0013-46E0-88AC-C04214ADF4D9}" name="Titulo" dataDxfId="38"/>
    <tableColumn id="8" xr3:uid="{7459F6DE-1FB6-48B9-96C4-F2FDCD01C172}" name="c0" dataDxfId="37"/>
    <tableColumn id="9" xr3:uid="{EA5F043F-711E-4DA3-BDAE-8C371F49554C}" name="Subtitle"/>
    <tableColumn id="10" xr3:uid="{016FD21E-984F-4622-80FF-A30A8C5F1E76}" name="c01"/>
    <tableColumn id="11" xr3:uid="{24330468-CFB3-4FAC-BDB1-3B4B31FDC1AD}" name="Subtitle5"/>
    <tableColumn id="12" xr3:uid="{190D652A-E180-4730-A6E5-A0D2ECF13735}" name="c02"/>
    <tableColumn id="13" xr3:uid="{4FF4C492-5F31-4810-82F0-9AE414A82D17}" name="Category"/>
    <tableColumn id="14" xr3:uid="{3B9B413D-3C02-4015-8BDB-8EFE66B451DB}" name="c03"/>
    <tableColumn id="15" xr3:uid="{BB2F7E80-939D-4C44-B168-056CC2F77925}" name="Categoria" dataDxfId="36"/>
    <tableColumn id="16" xr3:uid="{67DCEFAF-F65E-4CB0-BC25-D2B6F21F8793}" name="c04"/>
    <tableColumn id="17" xr3:uid="{CE7BF233-0B08-4645-978F-CB980731A15C}" name="moments"/>
    <tableColumn id="18" xr3:uid="{545FB6AD-D4E5-454F-AF25-A077F735BDA0}" name="c05"/>
    <tableColumn id="25" xr3:uid="{10E97E65-4AC7-4ED7-B1B9-1688BE5921CF}" name="Pascua"/>
    <tableColumn id="26" xr3:uid="{B09D6699-6D23-445D-92A3-FFBAB1C16270}" name="c09"/>
    <tableColumn id="27" xr3:uid="{66FEEA4D-7F62-497E-8A7E-CAFD3797188C}" name="Pentecostés"/>
    <tableColumn id="28" xr3:uid="{660CDB44-0806-4ABB-A6BE-07F485C4D81B}" name="c010"/>
    <tableColumn id="29" xr3:uid="{DE99AA11-2907-4F79-A3D5-E35C5AEF3FC1}" name="Virgen"/>
    <tableColumn id="30" xr3:uid="{F630F974-9CCA-4FF0-AD5E-EA6C2B81A611}" name="c011"/>
    <tableColumn id="31" xr3:uid="{19AF3322-A8CB-4A8F-8AC7-1F3A087F4D54}" name="Niños"/>
    <tableColumn id="32" xr3:uid="{D024D190-C0A0-4A41-9C10-7CEBFAB5E048}" name="c012"/>
    <tableColumn id="33" xr3:uid="{60BBD1DE-F40C-4E34-A89F-C29BDD43C8B8}" name="Laudes/Vispera"/>
    <tableColumn id="34" xr3:uid="{EFC2E8E2-BC04-4A03-96D2-3DE2A0DE1C18}" name="c013"/>
    <tableColumn id="35" xr3:uid="{24396A0A-4E8F-4FDC-BDFB-053BBBB433D9}" name="Entrada"/>
    <tableColumn id="48" xr3:uid="{9419B86D-EC81-4350-82B6-0D44BF403B55}" name="c020"/>
    <tableColumn id="37" xr3:uid="{C744DD8B-00CE-4348-997F-5426DDF4A2D0}" name="URL Por categoria" dataDxfId="35">
      <calculatedColumnFormula array="1">_xlfn.LET(
    _xlpm.texto_limpio, _xlfn.REDUCE(
        LOWER(Table13456221222[[#This Row],[Titulo]]),
        {"á";"é";"í";"ó";"ú";"ñ";",";" "},
        _xlfn.LAMBDA(_xlpm.acum,_xlpm.caracter, SUBSTITUTE(_xlpm.acum, _xlpm.caracter, CHOOSE(MATCH(_xlpm.caracter, {"á";"é";"í";"ó";"ú";"ñ";",";" "}, 0), "a","e","i","o","u","n","","")))
    ),
    _xlfn.CONCAT("/cantos/resucito/", AI4, "/", _xlpm.texto_limpio, ".html")
)</calculatedColumnFormula>
    </tableColumn>
    <tableColumn id="49" xr3:uid="{0519B846-FFC6-4BB9-A112-E79097419999}" name="contenido" dataDxfId="34">
      <calculatedColumnFormula array="1">_xlfn.LET(
    _xlpm.texto_limpio, _xlfn.REDUCE(
        LOWER(Table13456221222[[#This Row],[Titulo]]),
        {"á";"é";"í";"ó";"ú";"ñ";",";" "},
        _xlfn.LAMBDA(_xlpm.acum,_xlpm.caracter, SUBSTITUTE(_xlpm.acum, _xlpm.caracter, CHOOSE(MATCH(_xlpm.caracter, {"á";"é";"í";"ó";"ú";"ñ";",";" "}, 0), "a","e","i","o","u","n","","")))
    ),
    _xlfn.CONCAT("/cantos/src/chtml/", AI4, "/", _xlpm.texto_limpio, ".html")
)</calculatedColumnFormula>
    </tableColumn>
    <tableColumn id="50" xr3:uid="{997A8CB8-7E2C-4EEB-ADFF-9D93AE0B0D5C}" name="c021"/>
    <tableColumn id="51" xr3:uid="{AEFCB760-75A6-4995-AEC1-321D0EC251DF}" name="c022">
      <calculatedColumnFormula>LOWER(LEFT(Table13456221222[[#This Row],[Titulo]],1))</calculatedColumnFormula>
    </tableColumn>
    <tableColumn id="38" xr3:uid="{A717575F-9CC9-4C0D-BFCB-DCBFC069A373}" name="c023" dataDxfId="33">
      <calculatedColumnFormula>LOWER(LEFT(Table13456221222[[#This Row],[Categoria]],1))</calculatedColumnFormula>
    </tableColumn>
    <tableColumn id="52" xr3:uid="{79982087-A678-4E88-A5FC-40D3B4B24DEA}" name="Codigo" dataDxfId="32">
      <calculatedColumnFormula>_xlfn.CONCAT(Table13456221222[[#This Row],[ID]:[c021]])</calculatedColumnFormula>
    </tableColumn>
    <tableColumn id="19" xr3:uid="{9FE28F61-2510-439F-B346-A7A54BA3D77B}" name="CANTO" dataDxfId="31">
      <calculatedColumnFormula>UPPER(Table13456221222[[#This Row],[Titulo]])</calculatedColumnFormula>
    </tableColumn>
    <tableColumn id="20" xr3:uid="{8157C325-3D9A-434E-A540-46DD49866967}" name="canto2" dataDxfId="30">
      <calculatedColumnFormula>LOWER(SUBSTITUTE(Table13456221222[[#This Row],[CANTO]], " ", ""))</calculatedColumnFormula>
    </tableColumn>
    <tableColumn id="21" xr3:uid="{7922165E-2639-441A-BD0E-13325BDA7BB7}" name="citas" dataDxfId="29">
      <calculatedColumnFormula>Table13456221222[[#This Row],[Subtitle5]]</calculatedColumnFormula>
    </tableColumn>
    <tableColumn id="22" xr3:uid="{4D0FFC24-F970-48D2-AB9A-621A8C216D41}" name="letra" dataDxfId="28"/>
    <tableColumn id="23" xr3:uid="{AF2566CE-A3F4-4B0F-A70F-0A8821DF0D28}" name="Column1" dataDxfId="27">
      <calculatedColumnFormula>Table1[[#Headers],[CANTO]]</calculatedColumnFormula>
    </tableColumn>
    <tableColumn id="24" xr3:uid="{CFBDA075-59B7-4B55-8540-E6ED895078E1}" name="Column2" dataDxfId="26">
      <calculatedColumnFormula>Table13456221222[[#This Row],[CANTO]]</calculatedColumnFormula>
    </tableColumn>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0" xr:uid="{3D4AB3F4-587E-4841-A9EE-91EC5C162DC8}" name="Table13456221" displayName="Table13456221" ref="A3:AR240" totalsRowShown="0">
  <autoFilter ref="A3:AR240" xr:uid="{09DC95E1-ECA2-46BD-BC94-6DF0C998C8CD}"/>
  <sortState xmlns:xlrd2="http://schemas.microsoft.com/office/spreadsheetml/2017/richdata2" ref="A4:AL240">
    <sortCondition ref="C3:C240"/>
  </sortState>
  <tableColumns count="44">
    <tableColumn id="1" xr3:uid="{545A38F3-5F8D-4197-AFCF-E8FB08CDBAAA}" name="#Pg" dataDxfId="25"/>
    <tableColumn id="2" xr3:uid="{09AFE854-E4EB-4788-BF70-C693F187B03C}" name="ID" dataDxfId="24"/>
    <tableColumn id="3" xr3:uid="{4E91E4E3-77F3-425B-B38E-BD3F2F055302}" name="Or#" dataDxfId="23"/>
    <tableColumn id="4" xr3:uid="{72B4C7D2-72F0-4B17-9BC1-91C9140D0E5E}" name="c" dataDxfId="22"/>
    <tableColumn id="5" xr3:uid="{B0128C98-15F0-4361-8F1F-30B3911985B7}" name="Title" dataDxfId="21"/>
    <tableColumn id="6" xr3:uid="{92277D58-048C-42F3-8B57-AA90708C5CCE}" name="c2" dataDxfId="20"/>
    <tableColumn id="36" xr3:uid="{81B209CD-254B-4BF5-943B-B6465F1D63AC}" name="NombreCanto" dataDxfId="19"/>
    <tableColumn id="7" xr3:uid="{8D049400-5611-49CD-B6BB-7744019F5086}" name="Titulo" dataDxfId="18"/>
    <tableColumn id="8" xr3:uid="{73A2F5A1-0A27-4593-9B30-EF8ED58F24B2}" name="c0" dataDxfId="17"/>
    <tableColumn id="9" xr3:uid="{1745B7A9-4205-45B2-A07F-3C8E00E5873D}" name="Subtitle"/>
    <tableColumn id="10" xr3:uid="{D21CF9A0-4C5B-4909-BAAE-0B681A46A35C}" name="c01"/>
    <tableColumn id="11" xr3:uid="{2245F8D6-E480-4C04-BEAE-C7CBE6825181}" name="Subtitle5"/>
    <tableColumn id="12" xr3:uid="{E6E2A414-AE52-4CC2-A612-DF4BDC48DCB6}" name="c02"/>
    <tableColumn id="13" xr3:uid="{B20A1758-6DF8-47D9-806F-9283FB0073AB}" name="Category"/>
    <tableColumn id="14" xr3:uid="{C095A45C-6DCA-40E5-B989-B433443DA0EB}" name="c03"/>
    <tableColumn id="15" xr3:uid="{2B7CC7F0-0CF6-4E2B-BF24-C59649FD2F4F}" name="Categoria" dataDxfId="16"/>
    <tableColumn id="16" xr3:uid="{A250685F-5672-4BE2-8E7D-3E8F32B6B692}" name="c04"/>
    <tableColumn id="17" xr3:uid="{4123F6C0-110C-4AF6-922D-FB432714B1AC}" name="moments"/>
    <tableColumn id="18" xr3:uid="{223FA8C6-E36C-404A-8313-DAC82E28F5B1}" name="c05"/>
    <tableColumn id="25" xr3:uid="{3C4BDC65-3DA2-4246-A55A-5EC737E72B17}" name="Pascua"/>
    <tableColumn id="26" xr3:uid="{427EB4B0-AB69-4537-BCDD-7472F6E7A380}" name="c09"/>
    <tableColumn id="27" xr3:uid="{F5120FFF-82FF-41B7-BD43-B4752D844AFD}" name="Pentecostés"/>
    <tableColumn id="28" xr3:uid="{A9D85DD1-03F0-447B-89A2-B414EEDA8671}" name="c010"/>
    <tableColumn id="29" xr3:uid="{B7F36812-CBBE-46B3-921C-EB009BD28CC5}" name="Virgen"/>
    <tableColumn id="30" xr3:uid="{B162050C-BBCF-4BEE-A179-6DB3A495AB24}" name="c011"/>
    <tableColumn id="31" xr3:uid="{DB8F9C20-39C3-4C5E-9133-088331D06BB7}" name="Niños"/>
    <tableColumn id="32" xr3:uid="{C14785E9-28EE-4815-945D-F7E7D176B124}" name="c012"/>
    <tableColumn id="33" xr3:uid="{36E6E52D-D2B8-48F1-967F-24753D1CF9DD}" name="Laudes/Vispera"/>
    <tableColumn id="34" xr3:uid="{7E10EAFA-6104-4999-8DC0-D01EE73579C1}" name="c013"/>
    <tableColumn id="35" xr3:uid="{30AD2B35-D8FE-4EC4-BDC8-74E62C934AE6}" name="Entrada"/>
    <tableColumn id="48" xr3:uid="{985D6A9C-CF82-4AE4-A605-0A66539F1BBD}" name="c020"/>
    <tableColumn id="37" xr3:uid="{587E9373-67F5-440E-93BE-F253E22AD657}" name="URL Por categoria" dataDxfId="15">
      <calculatedColumnFormula array="1">_xlfn.LET(
    _xlpm.texto_limpio, _xlfn.REDUCE(
        LOWER(Table13456221[[#This Row],[Titulo]]),
        {"á";"é";"í";"ó";"ú";"ñ";",";" "},
        _xlfn.LAMBDA(_xlpm.acum,_xlpm.caracter, SUBSTITUTE(_xlpm.acum, _xlpm.caracter, CHOOSE(MATCH(_xlpm.caracter, {"á";"é";"í";"ó";"ú";"ñ";",";" "}, 0), "a","e","i","o","u","n","","")))
    ),
    _xlfn.CONCAT("/cantos/resucito/", AJ4, "/", _xlpm.texto_limpio, ".html")
)</calculatedColumnFormula>
    </tableColumn>
    <tableColumn id="39" xr3:uid="{1E350170-58E9-4F65-A454-FEF6A5682F1F}" name="Content" dataDxfId="14"/>
    <tableColumn id="49" xr3:uid="{16FE33BF-F97F-4D7E-95F8-4E12BA4C6625}" name="contenido" dataDxfId="13">
      <calculatedColumnFormula>VLOOKUP(C2,'Indice Backups'!A11:H241,6,FALSE)</calculatedColumnFormula>
    </tableColumn>
    <tableColumn id="50" xr3:uid="{0DE6C6FF-1DC3-4393-B64B-5936642CD6D3}" name="c021"/>
    <tableColumn id="51" xr3:uid="{741F8FF5-F396-4763-910B-E6C023FB21DD}" name="c022">
      <calculatedColumnFormula>LOWER(LEFT(Table13456221[[#This Row],[Titulo]],1))</calculatedColumnFormula>
    </tableColumn>
    <tableColumn id="38" xr3:uid="{5389F022-6856-4295-8AE9-9A28177EE30B}" name="c023" dataDxfId="12">
      <calculatedColumnFormula>LOWER(LEFT(Table13456221[[#This Row],[Categoria]],1))</calculatedColumnFormula>
    </tableColumn>
    <tableColumn id="52" xr3:uid="{A0898B69-EC52-47E8-B1BF-186F72B708DB}" name="Codigo" dataDxfId="11">
      <calculatedColumnFormula>_xlfn.CONCAT(Table13456221[[#This Row],[ID]:[c021]])</calculatedColumnFormula>
    </tableColumn>
    <tableColumn id="19" xr3:uid="{A9F53A67-139D-46B6-9B40-64B2F50BC177}" name="CANTO" dataDxfId="10">
      <calculatedColumnFormula>UPPER(Table13456221[[#This Row],[Titulo]])</calculatedColumnFormula>
    </tableColumn>
    <tableColumn id="20" xr3:uid="{DD7CA259-8EFD-4F5C-A6A6-1C9E35FA6448}" name="canto2" dataDxfId="9">
      <calculatedColumnFormula>LOWER(SUBSTITUTE(Table13456221[[#This Row],[CANTO]], " ", ""))</calculatedColumnFormula>
    </tableColumn>
    <tableColumn id="21" xr3:uid="{A774D99B-7860-41C7-8487-39E2CE965789}" name="citas" dataDxfId="8">
      <calculatedColumnFormula>Table13456221[[#This Row],[Subtitle5]]</calculatedColumnFormula>
    </tableColumn>
    <tableColumn id="22" xr3:uid="{40CCD43A-DD3F-4EAF-B932-2D2098B5512A}" name="letra" dataDxfId="7"/>
    <tableColumn id="23" xr3:uid="{586F0A26-C6B5-4A77-B49A-7E2B1FD28E18}" name="Column1" dataDxfId="6">
      <calculatedColumnFormula>Table1[[#Headers],[CANTO]]</calculatedColumnFormula>
    </tableColumn>
    <tableColumn id="24" xr3:uid="{45165ECC-12B6-4E1E-AFAD-A3BA2E6D455E}" name="Column2" dataDxfId="5">
      <calculatedColumnFormula>Table13456221[[#This Row],[CANTO]]</calculatedColumnFormula>
    </tableColumn>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8DA165-D6AE-4F1B-88FF-B9893B57E5B4}" name="Table14" displayName="Table14" ref="A11:H246" totalsRowShown="0">
  <autoFilter ref="A11:H246" xr:uid="{29EF6469-3E0A-4A12-A0D3-DB86DCC0B89A}"/>
  <tableColumns count="8">
    <tableColumn id="1" xr3:uid="{131FEE9B-AD12-48A4-AFC3-CB0E48A9A0D5}" name="#"/>
    <tableColumn id="5" xr3:uid="{188C2D64-C592-4BDB-9AFC-EC2E92CC148D}" name="id" dataDxfId="4">
      <calculatedColumnFormula array="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9711C4EA-D708-4413-A6E9-7B9CB3A46C0A}" name="titulo" dataDxfId="3">
      <calculatedColumnFormula>REPLACE(LOWER(Table14[[#This Row],[CANTO]]),1,1,UPPER(LEFT(Table14[[#This Row],[CANTO]],1)))</calculatedColumnFormula>
    </tableColumn>
    <tableColumn id="2" xr3:uid="{642ADA13-0430-43D5-A301-D13A8F377732}" name="CANTO"/>
    <tableColumn id="3" xr3:uid="{1A25DCF0-0EF3-47B2-8A3E-FFD449EA23F2}" name="CITA" dataDxfId="2">
      <calculatedColumnFormula>VLOOKUP(Table14[[#This Row],['#]],'Codigo Canto'!A3:AQ238, 11, FALSE)</calculatedColumnFormula>
    </tableColumn>
    <tableColumn id="4" xr3:uid="{69A86176-DDFB-48EF-B07F-8968A3A5822E}" name="LETRAS"/>
    <tableColumn id="7" xr3:uid="{A277D4BE-DB5E-4DDD-A157-C1FFC1CC7508}" name="ARCHIVO" dataDxfId="1">
      <calculatedColumnFormula>_xlfn.CONCAT("""","archivo","""",": ","""","/cantos/resucito/" &amp; LEFT(Table14[[#This Row],[id]], 1),"/",Table14[[#This Row],[id]],".html","""")</calculatedColumnFormula>
    </tableColumn>
    <tableColumn id="8" xr3:uid="{30C0A535-C76D-452A-82D9-ABA2B92E73E6}" name="Column1" dataDxfId="0">
      <calculatedColumnFormula>_xlfn.CONCAT("{ ","""","id","""",": ","""","",B12,"""",", ","""","titulo","""",": ","""",C12,"""",", ","""","salmo","""",": ","""",E12,"""",", ","""","letra","""",": ","""",F12,"""",", ",G12,"},")</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table" Target="../tables/table2.xml"/></Relationships>
</file>

<file path=xl/worksheets/_rels/sheet8.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5.vml"/><Relationship Id="rId7" Type="http://schemas.openxmlformats.org/officeDocument/2006/relationships/ctrlProp" Target="../ctrlProps/ctrlProp13.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table" Target="../tables/table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1.xml"/><Relationship Id="rId4"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2.xml"/><Relationship Id="rId4"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3.xml"/><Relationship Id="rId4"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4.xml"/><Relationship Id="rId4"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5.xml"/><Relationship Id="rId4"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6.xml"/><Relationship Id="rId4"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3.xml"/><Relationship Id="rId1" Type="http://schemas.openxmlformats.org/officeDocument/2006/relationships/printerSettings" Target="../printerSettings/printerSettings23.bin"/><Relationship Id="rId4" Type="http://schemas.openxmlformats.org/officeDocument/2006/relationships/ctrlProp" Target="../ctrlProps/ctrlProp24.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4.xml"/><Relationship Id="rId1" Type="http://schemas.openxmlformats.org/officeDocument/2006/relationships/printerSettings" Target="../printerSettings/printerSettings24.bin"/><Relationship Id="rId4" Type="http://schemas.openxmlformats.org/officeDocument/2006/relationships/ctrlProp" Target="../ctrlProps/ctrlProp25.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5.xml"/><Relationship Id="rId1" Type="http://schemas.openxmlformats.org/officeDocument/2006/relationships/printerSettings" Target="../printerSettings/printerSettings25.bin"/><Relationship Id="rId4" Type="http://schemas.openxmlformats.org/officeDocument/2006/relationships/ctrlProp" Target="../ctrlProps/ctrlProp2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6.xml"/><Relationship Id="rId1" Type="http://schemas.openxmlformats.org/officeDocument/2006/relationships/printerSettings" Target="../printerSettings/printerSettings26.bin"/><Relationship Id="rId4" Type="http://schemas.openxmlformats.org/officeDocument/2006/relationships/ctrlProp" Target="../ctrlProps/ctrlProp27.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7.xml"/><Relationship Id="rId1" Type="http://schemas.openxmlformats.org/officeDocument/2006/relationships/printerSettings" Target="../printerSettings/printerSettings27.bin"/><Relationship Id="rId4" Type="http://schemas.openxmlformats.org/officeDocument/2006/relationships/ctrlProp" Target="../ctrlProps/ctrlProp2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8.xml"/><Relationship Id="rId1" Type="http://schemas.openxmlformats.org/officeDocument/2006/relationships/printerSettings" Target="../printerSettings/printerSettings28.bin"/><Relationship Id="rId4" Type="http://schemas.openxmlformats.org/officeDocument/2006/relationships/ctrlProp" Target="../ctrlProps/ctrlProp29.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9.xml"/><Relationship Id="rId1" Type="http://schemas.openxmlformats.org/officeDocument/2006/relationships/printerSettings" Target="../printerSettings/printerSettings29.bin"/><Relationship Id="rId4" Type="http://schemas.openxmlformats.org/officeDocument/2006/relationships/ctrlProp" Target="../ctrlProps/ctrlProp30.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30.xml"/><Relationship Id="rId1" Type="http://schemas.openxmlformats.org/officeDocument/2006/relationships/printerSettings" Target="../printerSettings/printerSettings30.bin"/><Relationship Id="rId4" Type="http://schemas.openxmlformats.org/officeDocument/2006/relationships/ctrlProp" Target="../ctrlProps/ctrlProp31.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31.xml"/><Relationship Id="rId1" Type="http://schemas.openxmlformats.org/officeDocument/2006/relationships/printerSettings" Target="../printerSettings/printerSettings31.bin"/><Relationship Id="rId4" Type="http://schemas.openxmlformats.org/officeDocument/2006/relationships/ctrlProp" Target="../ctrlProps/ctrlProp3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32.xml"/><Relationship Id="rId1" Type="http://schemas.openxmlformats.org/officeDocument/2006/relationships/printerSettings" Target="../printerSettings/printerSettings32.bin"/><Relationship Id="rId4" Type="http://schemas.openxmlformats.org/officeDocument/2006/relationships/ctrlProp" Target="../ctrlProps/ctrlProp33.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33.xml"/><Relationship Id="rId1" Type="http://schemas.openxmlformats.org/officeDocument/2006/relationships/printerSettings" Target="../printerSettings/printerSettings33.bin"/><Relationship Id="rId4" Type="http://schemas.openxmlformats.org/officeDocument/2006/relationships/ctrlProp" Target="../ctrlProps/ctrlProp34.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4.xml"/><Relationship Id="rId1" Type="http://schemas.openxmlformats.org/officeDocument/2006/relationships/printerSettings" Target="../printerSettings/printerSettings34.bin"/><Relationship Id="rId4" Type="http://schemas.openxmlformats.org/officeDocument/2006/relationships/ctrlProp" Target="../ctrlProps/ctrlProp35.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5.xml"/><Relationship Id="rId1" Type="http://schemas.openxmlformats.org/officeDocument/2006/relationships/printerSettings" Target="../printerSettings/printerSettings35.bin"/><Relationship Id="rId4" Type="http://schemas.openxmlformats.org/officeDocument/2006/relationships/ctrlProp" Target="../ctrlProps/ctrlProp36.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6.xml"/><Relationship Id="rId1" Type="http://schemas.openxmlformats.org/officeDocument/2006/relationships/printerSettings" Target="../printerSettings/printerSettings36.bin"/><Relationship Id="rId4" Type="http://schemas.openxmlformats.org/officeDocument/2006/relationships/ctrlProp" Target="../ctrlProps/ctrlProp37.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7.xml"/><Relationship Id="rId1" Type="http://schemas.openxmlformats.org/officeDocument/2006/relationships/printerSettings" Target="../printerSettings/printerSettings37.bin"/><Relationship Id="rId4" Type="http://schemas.openxmlformats.org/officeDocument/2006/relationships/ctrlProp" Target="../ctrlProps/ctrlProp38.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8.xml"/><Relationship Id="rId1" Type="http://schemas.openxmlformats.org/officeDocument/2006/relationships/printerSettings" Target="../printerSettings/printerSettings38.bin"/><Relationship Id="rId4" Type="http://schemas.openxmlformats.org/officeDocument/2006/relationships/ctrlProp" Target="../ctrlProps/ctrlProp39.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9.xml"/><Relationship Id="rId1" Type="http://schemas.openxmlformats.org/officeDocument/2006/relationships/printerSettings" Target="../printerSettings/printerSettings39.bin"/><Relationship Id="rId4" Type="http://schemas.openxmlformats.org/officeDocument/2006/relationships/ctrlProp" Target="../ctrlProps/ctrlProp40.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40.xml"/><Relationship Id="rId1" Type="http://schemas.openxmlformats.org/officeDocument/2006/relationships/printerSettings" Target="../printerSettings/printerSettings40.bin"/><Relationship Id="rId4" Type="http://schemas.openxmlformats.org/officeDocument/2006/relationships/ctrlProp" Target="../ctrlProps/ctrlProp41.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41.xml"/><Relationship Id="rId1" Type="http://schemas.openxmlformats.org/officeDocument/2006/relationships/printerSettings" Target="../printerSettings/printerSettings41.bin"/><Relationship Id="rId4" Type="http://schemas.openxmlformats.org/officeDocument/2006/relationships/ctrlProp" Target="../ctrlProps/ctrlProp42.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42.xml"/><Relationship Id="rId1" Type="http://schemas.openxmlformats.org/officeDocument/2006/relationships/printerSettings" Target="../printerSettings/printerSettings42.bin"/><Relationship Id="rId4" Type="http://schemas.openxmlformats.org/officeDocument/2006/relationships/ctrlProp" Target="../ctrlProps/ctrlProp43.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43.xml"/><Relationship Id="rId1" Type="http://schemas.openxmlformats.org/officeDocument/2006/relationships/printerSettings" Target="../printerSettings/printerSettings43.bin"/><Relationship Id="rId4" Type="http://schemas.openxmlformats.org/officeDocument/2006/relationships/ctrlProp" Target="../ctrlProps/ctrlProp44.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44.xml"/><Relationship Id="rId1" Type="http://schemas.openxmlformats.org/officeDocument/2006/relationships/printerSettings" Target="../printerSettings/printerSettings44.bin"/><Relationship Id="rId4" Type="http://schemas.openxmlformats.org/officeDocument/2006/relationships/ctrlProp" Target="../ctrlProps/ctrlProp45.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45.xml"/><Relationship Id="rId1" Type="http://schemas.openxmlformats.org/officeDocument/2006/relationships/printerSettings" Target="../printerSettings/printerSettings45.bin"/><Relationship Id="rId4" Type="http://schemas.openxmlformats.org/officeDocument/2006/relationships/ctrlProp" Target="../ctrlProps/ctrlProp46.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6.xml"/><Relationship Id="rId1" Type="http://schemas.openxmlformats.org/officeDocument/2006/relationships/printerSettings" Target="../printerSettings/printerSettings46.bin"/><Relationship Id="rId4" Type="http://schemas.openxmlformats.org/officeDocument/2006/relationships/ctrlProp" Target="../ctrlProps/ctrlProp47.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7.xml"/><Relationship Id="rId1" Type="http://schemas.openxmlformats.org/officeDocument/2006/relationships/printerSettings" Target="../printerSettings/printerSettings47.bin"/><Relationship Id="rId4" Type="http://schemas.openxmlformats.org/officeDocument/2006/relationships/ctrlProp" Target="../ctrlProps/ctrlProp48.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8.xml"/><Relationship Id="rId1" Type="http://schemas.openxmlformats.org/officeDocument/2006/relationships/printerSettings" Target="../printerSettings/printerSettings48.bin"/><Relationship Id="rId4" Type="http://schemas.openxmlformats.org/officeDocument/2006/relationships/ctrlProp" Target="../ctrlProps/ctrlProp49.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9.xml"/><Relationship Id="rId1" Type="http://schemas.openxmlformats.org/officeDocument/2006/relationships/printerSettings" Target="../printerSettings/printerSettings49.bin"/><Relationship Id="rId4" Type="http://schemas.openxmlformats.org/officeDocument/2006/relationships/ctrlProp" Target="../ctrlProps/ctrlProp50.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50.xml"/><Relationship Id="rId1" Type="http://schemas.openxmlformats.org/officeDocument/2006/relationships/printerSettings" Target="../printerSettings/printerSettings50.bin"/><Relationship Id="rId4" Type="http://schemas.openxmlformats.org/officeDocument/2006/relationships/ctrlProp" Target="../ctrlProps/ctrlProp51.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51.xml"/><Relationship Id="rId1" Type="http://schemas.openxmlformats.org/officeDocument/2006/relationships/printerSettings" Target="../printerSettings/printerSettings51.bin"/><Relationship Id="rId4" Type="http://schemas.openxmlformats.org/officeDocument/2006/relationships/ctrlProp" Target="../ctrlProps/ctrlProp52.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52.xml"/><Relationship Id="rId1" Type="http://schemas.openxmlformats.org/officeDocument/2006/relationships/printerSettings" Target="../printerSettings/printerSettings52.bin"/><Relationship Id="rId4" Type="http://schemas.openxmlformats.org/officeDocument/2006/relationships/ctrlProp" Target="../ctrlProps/ctrlProp53.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53.xml"/><Relationship Id="rId1" Type="http://schemas.openxmlformats.org/officeDocument/2006/relationships/printerSettings" Target="../printerSettings/printerSettings53.bin"/><Relationship Id="rId4" Type="http://schemas.openxmlformats.org/officeDocument/2006/relationships/ctrlProp" Target="../ctrlProps/ctrlProp54.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54.xml"/><Relationship Id="rId1" Type="http://schemas.openxmlformats.org/officeDocument/2006/relationships/printerSettings" Target="../printerSettings/printerSettings54.bin"/><Relationship Id="rId4" Type="http://schemas.openxmlformats.org/officeDocument/2006/relationships/ctrlProp" Target="../ctrlProps/ctrlProp5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F7DFE-B1D5-4EC2-AFCB-F0490F970A58}">
  <sheetPr codeName="Sheet26"/>
  <dimension ref="A1:H40"/>
  <sheetViews>
    <sheetView view="pageBreakPreview" zoomScaleNormal="130" zoomScaleSheetLayoutView="100" workbookViewId="0">
      <selection activeCell="B2" sqref="B2"/>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64"/>
      <c r="B1" s="339" t="str" cm="1">
        <f t="array" aca="1" ref="B1" ca="1">MID(CELL("filename", B1), FIND("]", CELL("filename", B1)) + 1, 255)</f>
        <v>Indice</v>
      </c>
      <c r="C1" s="339"/>
      <c r="D1" s="339"/>
      <c r="E1" s="339"/>
      <c r="F1" s="63"/>
      <c r="G1" s="340"/>
      <c r="H1" s="340"/>
    </row>
    <row r="2" spans="1:8" ht="26.1" customHeight="1" x14ac:dyDescent="0.45">
      <c r="A2" s="58" t="s">
        <v>222</v>
      </c>
      <c r="B2" s="58" t="s">
        <v>1961</v>
      </c>
      <c r="C2" s="58"/>
      <c r="D2" s="58"/>
      <c r="E2" s="58"/>
      <c r="F2" s="59"/>
      <c r="G2" s="59"/>
      <c r="H2" s="59"/>
    </row>
    <row r="3" spans="1:8" ht="26.1" customHeight="1" x14ac:dyDescent="0.45">
      <c r="A3" s="58" t="s">
        <v>2444</v>
      </c>
      <c r="B3" s="58"/>
      <c r="C3" s="58"/>
      <c r="D3" s="58"/>
      <c r="E3" s="58"/>
      <c r="F3" s="59"/>
      <c r="G3" s="59"/>
      <c r="H3" s="59"/>
    </row>
    <row r="4" spans="1:8" ht="26.1" customHeight="1" x14ac:dyDescent="0.45">
      <c r="A4" s="58" t="s">
        <v>2321</v>
      </c>
      <c r="B4" s="58"/>
      <c r="C4" s="58"/>
      <c r="D4" s="58"/>
      <c r="E4" s="58"/>
      <c r="F4" s="59"/>
      <c r="G4" s="59"/>
      <c r="H4" s="59"/>
    </row>
    <row r="5" spans="1:8" ht="26.1" customHeight="1" x14ac:dyDescent="0.45">
      <c r="A5" s="58" t="s">
        <v>2445</v>
      </c>
      <c r="B5" s="58"/>
      <c r="C5" s="58"/>
      <c r="D5" s="58"/>
      <c r="E5" s="58"/>
      <c r="F5" s="59"/>
      <c r="G5" s="59"/>
      <c r="H5" s="59"/>
    </row>
    <row r="6" spans="1:8" ht="26.1" customHeight="1" x14ac:dyDescent="0.45">
      <c r="A6" s="58" t="s">
        <v>1133</v>
      </c>
      <c r="B6" s="58"/>
      <c r="C6" s="58"/>
      <c r="D6" s="58"/>
      <c r="E6" s="58"/>
      <c r="F6" s="59"/>
      <c r="G6" s="59"/>
      <c r="H6" s="59"/>
    </row>
    <row r="7" spans="1:8" ht="26.1" customHeight="1" x14ac:dyDescent="0.45">
      <c r="A7" s="58" t="s">
        <v>2254</v>
      </c>
      <c r="B7" s="58"/>
      <c r="C7" s="58"/>
      <c r="D7" s="58"/>
      <c r="E7" s="58"/>
      <c r="F7" s="59"/>
      <c r="G7" s="59"/>
      <c r="H7" s="59"/>
    </row>
    <row r="8" spans="1:8" ht="26.1" customHeight="1" x14ac:dyDescent="0.45">
      <c r="A8" s="58" t="s">
        <v>162</v>
      </c>
      <c r="B8" s="58"/>
      <c r="C8" s="58"/>
      <c r="D8" s="58"/>
      <c r="E8" s="58"/>
      <c r="F8" s="59"/>
      <c r="G8" s="59"/>
      <c r="H8" s="59"/>
    </row>
    <row r="9" spans="1:8" ht="26.1" customHeight="1" x14ac:dyDescent="0.45">
      <c r="A9" s="58" t="s">
        <v>1138</v>
      </c>
      <c r="B9" s="58"/>
      <c r="C9" s="58"/>
      <c r="D9" s="58"/>
      <c r="E9" s="58"/>
      <c r="F9" s="59"/>
      <c r="G9" s="59"/>
      <c r="H9" s="59"/>
    </row>
    <row r="10" spans="1:8" ht="26.1" customHeight="1" x14ac:dyDescent="0.45">
      <c r="A10" s="58" t="s">
        <v>1137</v>
      </c>
      <c r="B10" s="58"/>
      <c r="C10" s="58"/>
      <c r="D10" s="58"/>
      <c r="E10" s="59"/>
      <c r="F10" s="59"/>
      <c r="G10" s="59"/>
      <c r="H10" s="59"/>
    </row>
    <row r="11" spans="1:8" ht="26.1" customHeight="1" x14ac:dyDescent="0.45">
      <c r="A11" s="58" t="s">
        <v>1157</v>
      </c>
      <c r="B11" s="58"/>
      <c r="C11" s="58"/>
      <c r="D11" s="58"/>
      <c r="E11" s="59"/>
      <c r="F11" s="59"/>
      <c r="G11" s="59"/>
      <c r="H11" s="59"/>
    </row>
    <row r="12" spans="1:8" ht="26.1" customHeight="1" x14ac:dyDescent="0.45">
      <c r="A12" s="58" t="s">
        <v>1420</v>
      </c>
      <c r="B12" s="58"/>
      <c r="C12" s="58"/>
      <c r="D12" s="58"/>
      <c r="E12" s="59"/>
      <c r="F12" s="59"/>
      <c r="G12" s="59"/>
      <c r="H12" s="59"/>
    </row>
    <row r="13" spans="1:8" ht="26.1" customHeight="1" x14ac:dyDescent="0.45">
      <c r="A13" s="58" t="s">
        <v>1163</v>
      </c>
      <c r="B13" s="58"/>
      <c r="C13" s="58"/>
      <c r="D13" s="58"/>
      <c r="E13" s="59"/>
      <c r="F13" s="59"/>
      <c r="G13" s="59"/>
      <c r="H13" s="59"/>
    </row>
    <row r="14" spans="1:8" ht="26.1" customHeight="1" x14ac:dyDescent="0.45">
      <c r="A14" s="58" t="s">
        <v>1136</v>
      </c>
      <c r="B14" s="58"/>
      <c r="C14" s="58"/>
      <c r="D14" s="58"/>
      <c r="E14" s="59"/>
      <c r="F14" s="59"/>
      <c r="G14" s="59"/>
      <c r="H14" s="59"/>
    </row>
    <row r="15" spans="1:8" ht="26.1" customHeight="1" x14ac:dyDescent="0.45">
      <c r="A15" s="58" t="s">
        <v>308</v>
      </c>
      <c r="B15" s="58"/>
      <c r="C15" s="58"/>
      <c r="D15" s="58"/>
      <c r="E15" s="59"/>
      <c r="F15" s="59"/>
      <c r="G15" s="59"/>
      <c r="H15" s="59"/>
    </row>
    <row r="16" spans="1:8" ht="26.1" customHeight="1" x14ac:dyDescent="0.45">
      <c r="A16" s="58" t="s">
        <v>2264</v>
      </c>
      <c r="B16" s="58"/>
      <c r="C16" s="58"/>
      <c r="D16" s="58"/>
      <c r="E16" s="59"/>
      <c r="F16" s="59"/>
      <c r="G16" s="59"/>
      <c r="H16" s="59"/>
    </row>
    <row r="17" spans="1:8" ht="26.1" customHeight="1" x14ac:dyDescent="0.45">
      <c r="A17" s="58" t="s">
        <v>2265</v>
      </c>
      <c r="B17" s="58"/>
      <c r="C17" s="58"/>
      <c r="D17" s="58"/>
      <c r="E17" s="59"/>
      <c r="F17" s="59"/>
      <c r="G17" s="59"/>
      <c r="H17" s="59"/>
    </row>
    <row r="18" spans="1:8" ht="26.1" customHeight="1" x14ac:dyDescent="0.45">
      <c r="A18" s="58" t="s">
        <v>2266</v>
      </c>
      <c r="B18" s="58"/>
      <c r="C18" s="58"/>
      <c r="D18" s="58"/>
      <c r="E18" s="59"/>
      <c r="F18" s="59"/>
      <c r="G18" s="59"/>
      <c r="H18" s="59"/>
    </row>
    <row r="19" spans="1:8" ht="26.1" customHeight="1" x14ac:dyDescent="0.45">
      <c r="A19" s="58" t="s">
        <v>1135</v>
      </c>
      <c r="B19" s="58"/>
      <c r="C19" s="58"/>
      <c r="D19" s="58"/>
      <c r="E19" s="59"/>
      <c r="F19" s="59"/>
      <c r="G19" s="59"/>
      <c r="H19" s="59"/>
    </row>
    <row r="20" spans="1:8" ht="24" x14ac:dyDescent="0.45">
      <c r="A20" s="58" t="s">
        <v>772</v>
      </c>
      <c r="B20" s="58"/>
      <c r="C20" s="58"/>
      <c r="D20" s="58"/>
      <c r="E20" s="58"/>
      <c r="F20" s="58"/>
      <c r="G20" s="58"/>
      <c r="H20" s="58"/>
    </row>
    <row r="21" spans="1:8" ht="24" x14ac:dyDescent="0.45">
      <c r="A21" s="58" t="s">
        <v>2319</v>
      </c>
      <c r="B21" s="58"/>
      <c r="C21" s="58"/>
      <c r="D21" s="58"/>
      <c r="E21" s="58"/>
      <c r="F21" s="58"/>
      <c r="G21" s="58"/>
      <c r="H21" s="58"/>
    </row>
    <row r="22" spans="1:8" ht="24" x14ac:dyDescent="0.45">
      <c r="A22" s="58" t="s">
        <v>2320</v>
      </c>
      <c r="B22" s="58"/>
      <c r="C22" s="58"/>
      <c r="D22" s="58"/>
      <c r="E22" s="58"/>
      <c r="F22" s="58"/>
      <c r="G22" s="58"/>
      <c r="H22" s="58"/>
    </row>
    <row r="23" spans="1:8" ht="24" x14ac:dyDescent="0.45">
      <c r="A23" s="58" t="s">
        <v>2268</v>
      </c>
      <c r="B23" s="58"/>
      <c r="C23" s="58"/>
      <c r="D23" s="58"/>
      <c r="E23" s="58"/>
      <c r="F23" s="58"/>
      <c r="G23" s="58"/>
      <c r="H23" s="58"/>
    </row>
    <row r="24" spans="1:8" ht="24" x14ac:dyDescent="0.45">
      <c r="A24" s="58" t="s">
        <v>2318</v>
      </c>
      <c r="B24" s="58"/>
      <c r="C24" s="58"/>
      <c r="D24" s="58"/>
      <c r="E24" s="58"/>
      <c r="F24" s="58"/>
      <c r="G24" s="58"/>
      <c r="H24" s="58"/>
    </row>
    <row r="25" spans="1:8" ht="24" x14ac:dyDescent="0.45">
      <c r="A25" s="58" t="s">
        <v>2443</v>
      </c>
      <c r="B25" s="58"/>
      <c r="C25" s="58"/>
      <c r="D25" s="58"/>
      <c r="E25" s="58"/>
      <c r="F25" s="58"/>
      <c r="G25" s="58"/>
      <c r="H25" s="58"/>
    </row>
    <row r="26" spans="1:8" ht="24" x14ac:dyDescent="0.45">
      <c r="A26" s="58" t="s">
        <v>124</v>
      </c>
      <c r="B26" s="58"/>
      <c r="C26" s="58"/>
      <c r="D26" s="58"/>
      <c r="E26" s="58"/>
      <c r="F26" s="58"/>
      <c r="G26" s="58"/>
      <c r="H26" s="58"/>
    </row>
    <row r="27" spans="1:8" ht="24" x14ac:dyDescent="0.45">
      <c r="A27" s="58" t="s">
        <v>125</v>
      </c>
      <c r="B27" s="58"/>
      <c r="C27" s="58"/>
      <c r="D27" s="58"/>
      <c r="E27" s="58"/>
      <c r="F27" s="58"/>
      <c r="G27" s="58"/>
      <c r="H27" s="58"/>
    </row>
    <row r="28" spans="1:8" ht="24" x14ac:dyDescent="0.45">
      <c r="A28" s="58" t="s">
        <v>2389</v>
      </c>
      <c r="B28" s="58"/>
      <c r="C28" s="58"/>
      <c r="D28" s="58"/>
      <c r="E28" s="58"/>
      <c r="F28" s="58"/>
      <c r="G28" s="58"/>
      <c r="H28" s="58"/>
    </row>
    <row r="29" spans="1:8" ht="24" x14ac:dyDescent="0.45">
      <c r="A29" s="58" t="s">
        <v>131</v>
      </c>
      <c r="B29" s="58"/>
      <c r="C29" s="58"/>
      <c r="D29" s="58"/>
      <c r="E29" s="58"/>
      <c r="F29" s="58"/>
      <c r="G29" s="58"/>
      <c r="H29" s="58"/>
    </row>
    <row r="30" spans="1:8" ht="24" x14ac:dyDescent="0.45">
      <c r="A30" s="58" t="s">
        <v>132</v>
      </c>
      <c r="B30" s="58"/>
      <c r="C30" s="58"/>
      <c r="D30" s="58"/>
      <c r="E30" s="58"/>
      <c r="F30" s="58"/>
      <c r="G30" s="58"/>
      <c r="H30" s="58"/>
    </row>
    <row r="31" spans="1:8" ht="24" x14ac:dyDescent="0.45">
      <c r="A31" s="58" t="s">
        <v>133</v>
      </c>
      <c r="B31" s="58"/>
      <c r="C31" s="58"/>
      <c r="D31" s="58"/>
      <c r="E31" s="58"/>
      <c r="F31" s="58"/>
      <c r="G31" s="58"/>
      <c r="H31" s="58"/>
    </row>
    <row r="32" spans="1:8" ht="24" x14ac:dyDescent="0.45">
      <c r="A32" s="58" t="s">
        <v>2521</v>
      </c>
      <c r="B32" s="58"/>
      <c r="C32" s="58"/>
      <c r="D32" s="58"/>
      <c r="E32" s="58"/>
      <c r="F32" s="58"/>
      <c r="G32" s="58"/>
      <c r="H32" s="58"/>
    </row>
    <row r="33" spans="1:8" ht="24" x14ac:dyDescent="0.45">
      <c r="A33" s="58" t="s">
        <v>136</v>
      </c>
      <c r="B33" s="58"/>
      <c r="C33" s="58"/>
      <c r="D33" s="58"/>
      <c r="E33" s="58"/>
      <c r="F33" s="58"/>
      <c r="G33" s="58"/>
      <c r="H33" s="58"/>
    </row>
    <row r="34" spans="1:8" ht="24" x14ac:dyDescent="0.45">
      <c r="A34" s="58" t="s">
        <v>137</v>
      </c>
      <c r="B34" s="58"/>
      <c r="C34" s="58"/>
      <c r="D34" s="58"/>
      <c r="E34" s="58"/>
      <c r="F34" s="58"/>
      <c r="G34" s="58"/>
      <c r="H34" s="58"/>
    </row>
    <row r="35" spans="1:8" ht="24" x14ac:dyDescent="0.45">
      <c r="A35" s="58" t="s">
        <v>2629</v>
      </c>
      <c r="B35" s="58"/>
      <c r="C35" s="58"/>
      <c r="D35" s="58"/>
      <c r="E35" s="58"/>
      <c r="F35" s="58"/>
      <c r="G35" s="58"/>
      <c r="H35" s="58"/>
    </row>
    <row r="36" spans="1:8" ht="24" x14ac:dyDescent="0.45">
      <c r="A36" s="58" t="s">
        <v>140</v>
      </c>
      <c r="B36" s="58"/>
      <c r="C36" s="58"/>
      <c r="D36" s="58"/>
      <c r="E36" s="58"/>
      <c r="F36" s="58"/>
      <c r="G36" s="58"/>
      <c r="H36" s="58"/>
    </row>
    <row r="37" spans="1:8" ht="24" x14ac:dyDescent="0.45">
      <c r="A37" s="58" t="s">
        <v>141</v>
      </c>
      <c r="B37" s="58"/>
      <c r="C37" s="58"/>
      <c r="D37" s="58"/>
      <c r="E37" s="58"/>
      <c r="F37" s="58"/>
      <c r="G37" s="58"/>
      <c r="H37" s="58"/>
    </row>
    <row r="38" spans="1:8" ht="24" x14ac:dyDescent="0.45">
      <c r="A38" s="58" t="s">
        <v>142</v>
      </c>
      <c r="B38" s="58"/>
      <c r="C38" s="58"/>
      <c r="D38" s="58"/>
      <c r="E38" s="58"/>
      <c r="F38" s="58"/>
      <c r="G38" s="58"/>
      <c r="H38" s="58"/>
    </row>
    <row r="39" spans="1:8" ht="24" x14ac:dyDescent="0.45">
      <c r="A39" s="58" t="s">
        <v>143</v>
      </c>
      <c r="B39" s="58"/>
      <c r="C39" s="58"/>
      <c r="D39" s="58"/>
      <c r="E39" s="58"/>
      <c r="F39" s="58"/>
      <c r="G39" s="58"/>
      <c r="H39" s="58"/>
    </row>
    <row r="40" spans="1:8" ht="24" x14ac:dyDescent="0.45">
      <c r="A40" s="58" t="s">
        <v>2688</v>
      </c>
      <c r="B40" s="58"/>
      <c r="C40" s="58"/>
      <c r="D40" s="58"/>
      <c r="E40" s="58"/>
      <c r="F40" s="58"/>
      <c r="G40" s="58"/>
      <c r="H40" s="58"/>
    </row>
  </sheetData>
  <mergeCells count="2">
    <mergeCell ref="B1:E1"/>
    <mergeCell ref="G1:H1"/>
  </mergeCells>
  <hyperlinks>
    <hyperlink ref="A2" location="'HIMNO A LA CARIDAD'!A3" display="'HIMNO A LA CARIDAD'!A3" xr:uid="{208C5F2F-F308-4ED1-8046-E7371B2801D5}"/>
    <hyperlink ref="A3" location="'b2'!A3" display="'b2'!A3" xr:uid="{F56C5080-057F-499D-B2DE-334D3E06FCEF}"/>
    <hyperlink ref="A4" location="'BOCETO'!A3" display="'BOCETO'!A3" xr:uid="{4934B8B8-9679-4DE7-AE70-5C76499C0783}"/>
    <hyperlink ref="A5" location="'List'!A3" display="'List'!A3" xr:uid="{3BF41026-36E0-4D6A-85BF-CF023CE0C329}"/>
    <hyperlink ref="A6" location="'URL'!A3" display="'URL'!A3" xr:uid="{CBB69ACF-769C-4F1E-B742-DA8CCD866E40}"/>
    <hyperlink ref="A7" location="'CAMBIANDO LOS CANTOS'!A3" display="'CAMBIANDO LOS CANTOS'!A3" xr:uid="{B2F8E735-F905-493A-814C-E50EFBD0852E}"/>
    <hyperlink ref="A8" location="'CANTO DE MOISES'!A3" display="'CANTO DE MOISES'!A3" xr:uid="{69676551-1F6F-40F4-B101-0B1A6DA552E8}"/>
    <hyperlink ref="A9" location="'Scripts mains'!A3" display="'Scripts mains'!A3" xr:uid="{36CED48D-B8F7-48F3-BCF3-7A7D1F3DEDD2}"/>
    <hyperlink ref="A10" location="'Indice Canto'!A3" display="'Indice Canto'!A3" xr:uid="{F3E4167C-AF79-4065-A9FB-767E06AF89E7}"/>
    <hyperlink ref="A11" location="'data-Cantos'!A3" display="'data-Cantos'!A3" xr:uid="{C9BDE913-8CB5-4CDA-B829-3ABC573FE5DA}"/>
    <hyperlink ref="A12" location="'creando Directorios'!A3" display="'creando Directorios'!A3" xr:uid="{CD601A74-F9B9-441C-867E-F612B03285F1}"/>
    <hyperlink ref="A13" location="'Find bk2'!A3" display="'Find bk2'!A3" xr:uid="{CA4EEB02-8B60-48E7-80E7-6D93962D193D}"/>
    <hyperlink ref="A14" location="'Codigo Canto'!A3" display="'Codigo Canto'!A3" xr:uid="{81A8A0EF-74EE-45C4-B2D9-DC0CE29CEA29}"/>
    <hyperlink ref="A15" location="'Codigo'!A3" display="'Codigo'!A3" xr:uid="{EAAF6C91-1775-4D44-9587-59FC81D23D98}"/>
    <hyperlink ref="A16" location="'Buscador'!A3" display="'Buscador'!A3" xr:uid="{7B0741F3-E593-4987-A82F-518E71D1E853}"/>
    <hyperlink ref="A17" location="'Buscador (fail1)'!A3" display="'Buscador (fail1)'!A3" xr:uid="{27DC408E-2D32-4503-A73B-9404CA8749D2}"/>
    <hyperlink ref="A18" location="'Buscador (fail2)'!A3" display="'Buscador (fail2)'!A3" xr:uid="{BEDF5466-5BE6-4C21-81B0-1AEC21B3E0C2}"/>
    <hyperlink ref="A19" location="'Indice Backups'!A3" display="'Indice Backups'!A3" xr:uid="{8BED832B-88AA-4995-8731-EB0494039ACD}"/>
    <hyperlink ref="A20" location="'A LA VÍCTIMA PASCUAL'!A3" display="'A LA VÍCTIMA PASCUAL'!A3" xr:uid="{B9DA3E21-B7FF-454E-958D-4ED5836F1176}"/>
    <hyperlink ref="A21" location="'A NADIE DEMOS OCASIÓN DE TROPIE'!A3" display="'A NADIE DEMOS OCASIÓN DE TROPIE'!A3" xr:uid="{6923F56A-7DF3-4EE7-B6AB-CA26EC228B31}"/>
    <hyperlink ref="A22" location="'A TI LEVANTO MIS OJOS'!A3" display="'A TI LEVANTO MIS OJOS'!A3" xr:uid="{534E6066-39A5-40F0-AFA8-C213433F3052}"/>
    <hyperlink ref="A23" location="'A TI, SEÑOR, EN MI CLAMOR IMPLO'!A3" display="'A TI, SEÑOR, EN MI CLAMOR IMPLO'!A3" xr:uid="{618B604F-537F-4AE3-A1D1-E329D7CB2BF0}"/>
    <hyperlink ref="A24" location="'A TI, SEÑOR, LEVANTO MI ALMA'!A3" display="'A TI, SEÑOR, LEVANTO MI ALMA'!A3" xr:uid="{7393F72B-2196-4EED-BEAC-95D9686EFA34}"/>
    <hyperlink ref="A25" location="'A TI, SEÑOR, SE DEBE LA ALABANZ'!A3" display="'A TI, SEÑOR, SE DEBE LA ALABANZ'!A3" xr:uid="{8A6913ED-DF5E-4209-B60C-72214E192697}"/>
    <hyperlink ref="A26" location="'ABBÁ, PADRE'!A3" display="'ABBÁ, PADRE'!A3" xr:uid="{0F2F5A6F-83FD-483E-98D7-67262958B064}"/>
    <hyperlink ref="A27" location="'ABRAHAM'!A3" display="'ABRAHAM'!A3" xr:uid="{7E7D28FC-1DAC-4CD4-B89F-8403FC21C8C4}"/>
    <hyperlink ref="A28" location="'ACLAMAD AL SEÑOR'!A3" display="'ACLAMAD AL SEÑOR'!A3" xr:uid="{0438415F-00BA-44EF-92C7-9AEBE6B7C3AB}"/>
    <hyperlink ref="A29" location="'AL DESPERTAR'!A3" display="'AL DESPERTAR'!A3" xr:uid="{C022A5E0-51CB-4ADE-9033-A35992A1C6A9}"/>
    <hyperlink ref="A30" location="'ALABAD AL SEÑOR EN EL CIELO'!A3" display="'ALABAD AL SEÑOR EN EL CIELO'!A3" xr:uid="{38D89356-A782-4BC1-9DDE-9661CC849B18}"/>
    <hyperlink ref="A31" location="'ALEGRÍA, HA NACIDO EL SALVADOR'!A3" display="'ALEGRÍA, HA NACIDO EL SALVADOR'!A3" xr:uid="{004060FE-0F8D-49C6-AB59-00156508D79C}"/>
    <hyperlink ref="A32" location="'ALELUYA, ALABAD AL SEÑOR '!A3" display="'ALELUYA, ALABAD AL SEÑOR '!A3" xr:uid="{9AB40972-17F6-4398-A930-3C04C6780CFC}"/>
    <hyperlink ref="A33" location="'ALELUYA, BENDECID AL SEÑOR'!A3" display="'ALELUYA, BENDECID AL SEÑOR'!A3" xr:uid="{ED212A3C-06CF-4A47-A9B4-2D91632B76CC}"/>
    <hyperlink ref="A34" location="'ALELUYA, YA LLEGÓ EL REINO'!A3" display="'ALELUYA, YA LLEGÓ EL REINO'!A3" xr:uid="{41ACB334-8490-4DB8-B612-F9F1A7826BDB}"/>
    <hyperlink ref="A35" location="'ALZAOS, PUERTAS'!A3" display="'ALZAOS, PUERTAS'!A3" xr:uid="{AC246082-D702-40A7-960D-95D5643EE51C}"/>
    <hyperlink ref="A36" location="'AMÉN, AMÉN, AMÉN'!A3" display="'AMÉN, AMÉN, AMÉN'!A3" xr:uid="{56DCF676-514D-4165-B92D-A9E2832AC385}"/>
    <hyperlink ref="A37" location="'AMO AL SEÑOR'!A3" display="'AMO AL SEÑOR'!A3" xr:uid="{A7ABF6FB-3941-4A1E-BFF1-A9D0B1A1658D}"/>
    <hyperlink ref="A38" location="'AQUEDAH'!A3" display="'AQUEDAH'!A3" xr:uid="{27FCDAA7-14FA-4AA8-89A2-0A64E334872D}"/>
    <hyperlink ref="A39" location="'ASÍ HABLA EL AMÉN'!A3" display="'ASÍ HABLA EL AMÉN'!A3" xr:uid="{762DC73C-7A49-4843-98AB-60498F734A2B}"/>
    <hyperlink ref="A40" location="'AVE MARÍA'!A3" display="'AVE MARÍA'!A3" xr:uid="{CEDDD14A-6011-4CDA-8E78-09833704990B}"/>
    <hyperlink ref="B2" location="'MARIA, MADRE MÍA'!A3" display="'MARIA, MADRE MÍA'!A3" xr:uid="{D1CB15ED-0F14-4340-983B-29D7B2A3E28D}"/>
  </hyperlinks>
  <pageMargins left="0.7" right="0.7" top="0.75" bottom="0.75" header="0.3" footer="0.3"/>
  <pageSetup scale="33"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4BD77C-CD4D-4697-9965-93D1958D6D20}">
  <sheetPr codeName="Sheet37">
    <tabColor rgb="FF00B0F0"/>
  </sheetPr>
  <dimension ref="A1:AN66"/>
  <sheetViews>
    <sheetView zoomScale="85" zoomScaleNormal="85" workbookViewId="0">
      <pane xSplit="2" ySplit="1" topLeftCell="C14" activePane="bottomRight" state="frozen"/>
      <selection pane="topRight" activeCell="C1" sqref="C1"/>
      <selection pane="bottomLeft" activeCell="A2" sqref="A2"/>
      <selection pane="bottomRight" activeCell="A44" sqref="A4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SumarE1HojaAnterior()+1+65</f>
        <v>66</v>
      </c>
      <c r="E1" s="148"/>
      <c r="F1" s="148"/>
      <c r="G1" s="148"/>
      <c r="H1" s="148"/>
      <c r="I1" s="148"/>
      <c r="J1" s="148"/>
      <c r="K1" s="148"/>
      <c r="L1" s="165" t="str">
        <f ca="1">VLOOKUP(C1,'Codigo Canto'!A3:AQ236,38,FALSE)</f>
        <v>ERES DIGNO DE TOMAR EL LIBRO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ERES DIGNO DE TOMAR EL LIBRO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eresdignodetomarellibro</v>
      </c>
      <c r="L7" s="164" t="str">
        <f ca="1">_xlfn.CONCAT("        id: ","""",C7,"""",",")</f>
        <v xml:space="preserve">        id: "eresdignodetomarellibro",</v>
      </c>
    </row>
    <row r="8" spans="2:32" ht="23.25" x14ac:dyDescent="0.25">
      <c r="C8" t="str">
        <f ca="1">PROPER(L1)</f>
        <v>Eres Digno De Tomar El Libro</v>
      </c>
      <c r="L8" s="164" t="str">
        <f ca="1">_xlfn.CONCAT("        tt: ","""",C8,"""",",")</f>
        <v xml:space="preserve">        tt: "Eres Digno De Tomar El Libro",</v>
      </c>
    </row>
    <row r="9" spans="2:32" ht="23.25" x14ac:dyDescent="0.25">
      <c r="C9" t="str">
        <f ca="1">PROPER(L1)</f>
        <v>Eres Digno De Tomar El Libro</v>
      </c>
      <c r="L9" s="164" t="str">
        <f ca="1">_xlfn.CONCAT("        title: ","""",C9,"""",",")</f>
        <v xml:space="preserve">        title: "Eres Digno De Tomar El Libro",</v>
      </c>
    </row>
    <row r="10" spans="2:32" ht="23.25" x14ac:dyDescent="0.25">
      <c r="C10" t="str">
        <f ca="1">VLOOKUP(C1,'Codigo Canto'!A3:AQ236,12,FALSE)</f>
        <v>Apocalipsis 5,9ss</v>
      </c>
      <c r="L10" s="164" t="str">
        <f ca="1">_xlfn.CONCAT("        ","subtitle: ","""",C10,"""",",")</f>
        <v xml:space="preserve">        subtitle: "Apocalipsis 5,9ss",</v>
      </c>
    </row>
    <row r="11" spans="2:32" ht="23.25" x14ac:dyDescent="0.25">
      <c r="C11" t="str">
        <f ca="1">VLOOKUP(C1,Codigo!A3:AP240,42,FALSE)</f>
        <v>category: ["PreCatecumenado","Laudes/Visperas","Antiguo Testamento"],</v>
      </c>
      <c r="L11" s="164" t="str">
        <f ca="1">_xlfn.CONCAT("        ",C11)</f>
        <v xml:space="preserve">        category: ["PreCatecumenado","Laudes/Visperas","Antiguo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66</v>
      </c>
      <c r="L15" s="164" t="str">
        <f ca="1">_xlfn.CONCAT("        dbno: ","""",C15,"""",",")</f>
        <v xml:space="preserve">        dbno: "66",</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eresdignodetomarellibro</v>
      </c>
      <c r="L18" s="164" t="str">
        <f ca="1">_xlfn.CONCAT("        audioSrc: ","""/audio/",C18,".mp3""",",")</f>
        <v xml:space="preserve">        audioSrc: "/audio/eresdignodetomarellibro.mp3",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65</v>
      </c>
      <c r="C24" t="str">
        <f ca="1">VLOOKUP(B24,Buscador!A3:AP240,31,FALSE)</f>
        <v>/resucito/src/index.html?canto=enunanocheoscura</v>
      </c>
      <c r="L24" s="164" t="str">
        <f ca="1">_xlfn.CONCAT("        ant: ","""",C24,"""",",")</f>
        <v xml:space="preserve">        ant: "/resucito/src/index.html?canto=enunanocheoscura",</v>
      </c>
    </row>
    <row r="25" spans="1:40" ht="23.25" x14ac:dyDescent="0.25">
      <c r="B25">
        <f ca="1">+C1+1</f>
        <v>67</v>
      </c>
      <c r="C25" t="str">
        <f ca="1">VLOOKUP(B25,Buscador!A3:AP240,31,FALSE)</f>
        <v>/resucito/src/index.html?canto=ereshermoso</v>
      </c>
      <c r="L25" s="164" t="str">
        <f ca="1">_xlfn.CONCAT("        sig: ","""",C25,"""",",")</f>
        <v xml:space="preserve">        sig: "/resucito/src/index.html?canto=ereshermoso",</v>
      </c>
    </row>
    <row r="26" spans="1:40" ht="23.25" x14ac:dyDescent="0.25">
      <c r="L26" s="48" t="s">
        <v>2279</v>
      </c>
    </row>
    <row r="27" spans="1:40" ht="36" thickBot="1" x14ac:dyDescent="0.3">
      <c r="L27" s="212" t="s">
        <v>2313</v>
      </c>
    </row>
    <row r="28" spans="1:40" ht="25.5" thickTop="1" thickBot="1" x14ac:dyDescent="0.4">
      <c r="A28">
        <v>1</v>
      </c>
      <c r="B28" t="s">
        <v>2540</v>
      </c>
      <c r="C28" s="267" t="s">
        <v>2648</v>
      </c>
      <c r="D28" s="268" t="s">
        <v>1131</v>
      </c>
      <c r="E28" s="268"/>
      <c r="F28" s="269"/>
      <c r="G28" s="269"/>
      <c r="H28" s="268"/>
      <c r="I28" s="268"/>
      <c r="J28" s="231"/>
      <c r="K28" s="232"/>
      <c r="L28" s="271" t="str">
        <f t="shared" ref="L28:L45" si="0">IF(C28="","",_xlfn.CONCAT("            { line: ","""",C28,", ",M28:AN28,""", sC: ","""",B28,"""},"))</f>
        <v xml:space="preserve">            { line: "Aunque hablara las lenguas de los ángeles,, (Do,,15)", sC: "tc"},</v>
      </c>
      <c r="M28" s="218" t="str">
        <f>IF(N28="","","(")</f>
        <v>(</v>
      </c>
      <c r="N28" s="183" t="str">
        <f t="shared" ref="N28:N63" si="1">IF(D28="","",D28)</f>
        <v>Do</v>
      </c>
      <c r="O28" s="216" t="str">
        <f>IF(N28="","",",")</f>
        <v>,</v>
      </c>
      <c r="P28" s="225" t="str">
        <f t="shared" ref="P28:P63" si="2">IF(E28="","",E28)</f>
        <v/>
      </c>
      <c r="Q28" s="217" t="str">
        <f>IF(N28="","",",")</f>
        <v>,</v>
      </c>
      <c r="R28" s="168">
        <f>IF(N28="","",15)</f>
        <v>15</v>
      </c>
      <c r="S28" s="218" t="str">
        <f>IF(N28="","",")")</f>
        <v>)</v>
      </c>
      <c r="T28" s="219" t="str">
        <f>IF(U28="","","(")</f>
        <v/>
      </c>
      <c r="U28" s="181" t="str">
        <f t="shared" ref="U28:U63" si="3">IF(F28="","",F28)</f>
        <v/>
      </c>
      <c r="V28" s="185" t="str">
        <f>IF(U28="","",",")</f>
        <v/>
      </c>
      <c r="W28" s="177" t="str">
        <f t="shared" ref="W28:W63" si="4">IF(G28="","",G28)</f>
        <v/>
      </c>
      <c r="X28" s="185" t="str">
        <f>IF(U28="","",",")</f>
        <v/>
      </c>
      <c r="Y28" s="185" t="str">
        <f>IF(U28="","",250)</f>
        <v/>
      </c>
      <c r="Z28" s="218" t="str">
        <f>IF(U28="","",")")</f>
        <v/>
      </c>
      <c r="AA28" s="175" t="str">
        <f>IF(AB28="","","(")</f>
        <v/>
      </c>
      <c r="AB28" s="183" t="str">
        <f t="shared" ref="AB28:AB63" si="5">IF(H28="","",H28)</f>
        <v/>
      </c>
      <c r="AC28" s="184" t="str">
        <f>IF(AB28="","",",")</f>
        <v/>
      </c>
      <c r="AD28" s="225" t="str">
        <f>IF(I28="","",I28)</f>
        <v/>
      </c>
      <c r="AE28" s="176" t="str">
        <f>IF(AB28="","",",")</f>
        <v/>
      </c>
      <c r="AF28" s="168" t="str">
        <f>IF(AB28="","",350)</f>
        <v/>
      </c>
      <c r="AG28" s="168" t="str">
        <f>IF(AB28="","",")")</f>
        <v/>
      </c>
      <c r="AH28" s="179" t="str">
        <f>IF(AI28="","","(")</f>
        <v/>
      </c>
      <c r="AI28" s="256" t="str">
        <f t="shared" ref="AI28:AI63" si="6">IF(J28="","",J28)</f>
        <v/>
      </c>
      <c r="AJ28" s="185" t="str">
        <f>IF(AI28="","",",")</f>
        <v/>
      </c>
      <c r="AK28" s="185" t="str">
        <f>IF(K28="","",K28)</f>
        <v/>
      </c>
      <c r="AL28" s="185" t="str">
        <f>IF(AI28="","",",")</f>
        <v/>
      </c>
      <c r="AM28" s="185" t="str">
        <f>IF(AI28="","",450)</f>
        <v/>
      </c>
      <c r="AN28" s="185" t="str">
        <f>IF(AI28="","",")")</f>
        <v/>
      </c>
    </row>
    <row r="29" spans="1:40" ht="25.5" thickTop="1" thickBot="1" x14ac:dyDescent="0.4">
      <c r="A29">
        <f>+A28+1</f>
        <v>2</v>
      </c>
      <c r="C29" s="267" t="s">
        <v>2649</v>
      </c>
      <c r="D29" s="268" t="s">
        <v>1112</v>
      </c>
      <c r="E29" s="268" t="s">
        <v>1121</v>
      </c>
      <c r="F29" s="269" t="s">
        <v>1113</v>
      </c>
      <c r="G29" s="269"/>
      <c r="H29" s="268" t="s">
        <v>1122</v>
      </c>
      <c r="I29" s="268"/>
      <c r="J29" s="232"/>
      <c r="K29" s="232"/>
      <c r="L29" s="271" t="str">
        <f t="shared" si="0"/>
        <v xml:space="preserve">            { line: "si no tengo amor, nada., (La,m,15)(Fa,,250)(Sol,,350)", sC: ""},</v>
      </c>
      <c r="M29" s="218" t="str">
        <f t="shared" ref="M29:M63" si="7">IF(N29="","","(")</f>
        <v>(</v>
      </c>
      <c r="N29" s="183" t="str">
        <f t="shared" si="1"/>
        <v>La</v>
      </c>
      <c r="O29" s="216" t="str">
        <f t="shared" ref="O29:O63" si="8">IF(N29="","",",")</f>
        <v>,</v>
      </c>
      <c r="P29" s="225" t="str">
        <f t="shared" si="2"/>
        <v>m</v>
      </c>
      <c r="Q29" s="217" t="str">
        <f t="shared" ref="Q29:Q63" si="9">IF(N29="","",",")</f>
        <v>,</v>
      </c>
      <c r="R29" s="168">
        <f t="shared" ref="R29:R63" si="10">IF(N29="","",15)</f>
        <v>15</v>
      </c>
      <c r="S29" s="218" t="str">
        <f t="shared" ref="S29:S63" si="11">IF(N29="","",")")</f>
        <v>)</v>
      </c>
      <c r="T29" s="219" t="str">
        <f t="shared" ref="T29:T63" si="12">IF(U29="","","(")</f>
        <v>(</v>
      </c>
      <c r="U29" s="181" t="str">
        <f t="shared" si="3"/>
        <v>Fa</v>
      </c>
      <c r="V29" s="185" t="str">
        <f t="shared" ref="V29:V63" si="13">IF(U29="","",",")</f>
        <v>,</v>
      </c>
      <c r="W29" s="177" t="str">
        <f t="shared" si="4"/>
        <v/>
      </c>
      <c r="X29" s="185" t="str">
        <f t="shared" ref="X29:X63" si="14">IF(U29="","",",")</f>
        <v>,</v>
      </c>
      <c r="Y29" s="185">
        <f t="shared" ref="Y29:Y63" si="15">IF(U29="","",250)</f>
        <v>250</v>
      </c>
      <c r="Z29" s="218" t="str">
        <f t="shared" ref="Z29:Z63" si="16">IF(U29="","",")")</f>
        <v>)</v>
      </c>
      <c r="AA29" s="175" t="str">
        <f t="shared" ref="AA29:AA63" si="17">IF(AB29="","","(")</f>
        <v>(</v>
      </c>
      <c r="AB29" s="183" t="str">
        <f t="shared" si="5"/>
        <v>Sol</v>
      </c>
      <c r="AC29" s="184" t="str">
        <f t="shared" ref="AC29:AC63" si="18">IF(AB29="","",",")</f>
        <v>,</v>
      </c>
      <c r="AD29" s="225" t="str">
        <f t="shared" ref="AD29:AD63" si="19">IF(I29="","",I29)</f>
        <v/>
      </c>
      <c r="AE29" s="176" t="str">
        <f t="shared" ref="AE29:AE63" si="20">IF(AB29="","",",")</f>
        <v>,</v>
      </c>
      <c r="AF29" s="168">
        <f t="shared" ref="AF29:AF63" si="21">IF(AB29="","",350)</f>
        <v>350</v>
      </c>
      <c r="AG29" s="168" t="str">
        <f t="shared" ref="AG29:AG63" si="22">IF(AB29="","",")")</f>
        <v>)</v>
      </c>
      <c r="AH29" s="179" t="str">
        <f t="shared" ref="AH29:AH63" si="23">IF(AI29="","","(")</f>
        <v/>
      </c>
      <c r="AI29" s="256" t="str">
        <f t="shared" si="6"/>
        <v/>
      </c>
      <c r="AJ29" s="185" t="str">
        <f t="shared" ref="AJ29:AJ63" si="24">IF(AI29="","",",")</f>
        <v/>
      </c>
      <c r="AK29" s="185" t="str">
        <f t="shared" ref="AK29:AK63" si="25">IF(K29="","",K29)</f>
        <v/>
      </c>
      <c r="AL29" s="185" t="str">
        <f t="shared" ref="AL29:AL63" si="26">IF(AI29="","",",")</f>
        <v/>
      </c>
      <c r="AM29" s="185" t="str">
        <f t="shared" ref="AM29:AM63" si="27">IF(AI29="","",450)</f>
        <v/>
      </c>
      <c r="AN29" s="185" t="str">
        <f t="shared" ref="AN29:AN63" si="28">IF(AI29="","",")")</f>
        <v/>
      </c>
    </row>
    <row r="30" spans="1:40" ht="27.75" thickTop="1" thickBot="1" x14ac:dyDescent="0.4">
      <c r="C30" s="297"/>
      <c r="D30" s="298"/>
      <c r="E30" s="298"/>
      <c r="F30" s="298"/>
      <c r="G30" s="298"/>
      <c r="H30" s="298"/>
      <c r="I30" s="298"/>
      <c r="J30" s="298"/>
      <c r="K30" s="298"/>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2650</v>
      </c>
      <c r="D31" s="257" t="s">
        <v>1131</v>
      </c>
      <c r="E31" s="257"/>
      <c r="F31" s="258"/>
      <c r="G31" s="230"/>
      <c r="H31" s="228"/>
      <c r="I31" s="228"/>
      <c r="J31" s="232"/>
      <c r="K31" s="232"/>
      <c r="L31" s="271" t="str">
        <f t="shared" si="0"/>
        <v xml:space="preserve">            { line: "Aunque tuviera el don de profecía, (Do,,15)", sC: ""},</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ref="A32:A45" si="29">+A31+1</f>
        <v>4</v>
      </c>
      <c r="C32" s="13" t="s">
        <v>2651</v>
      </c>
      <c r="D32" s="257" t="s">
        <v>1112</v>
      </c>
      <c r="E32" s="257" t="s">
        <v>1121</v>
      </c>
      <c r="F32" s="258"/>
      <c r="G32" s="230"/>
      <c r="H32" s="228"/>
      <c r="I32" s="228"/>
      <c r="J32" s="232"/>
      <c r="K32" s="232"/>
      <c r="L32" s="271" t="str">
        <f t="shared" si="0"/>
        <v xml:space="preserve">            { line: "y conociera todos los misterios,, (La,m,15)", sC: ""},</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2652</v>
      </c>
      <c r="D33" s="257" t="s">
        <v>1131</v>
      </c>
      <c r="E33" s="257"/>
      <c r="F33" s="258"/>
      <c r="G33" s="230"/>
      <c r="H33" s="228"/>
      <c r="I33" s="228"/>
      <c r="J33" s="232"/>
      <c r="K33" s="232"/>
      <c r="L33" s="271" t="str">
        <f>IF(C33="","",_xlfn.CONCAT("            { line: ","""",C33,", ",M33:AN33,""", sC: ","""",B33,"""},"))</f>
        <v xml:space="preserve">            { line: "aunque tuviera plenitud de fe, (Do,,15)", sC: ""},</v>
      </c>
      <c r="M33" s="218" t="str">
        <f t="shared" si="7"/>
        <v>(</v>
      </c>
      <c r="N33" s="183" t="str">
        <f t="shared" si="1"/>
        <v>Do</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2653</v>
      </c>
      <c r="D34" s="257" t="s">
        <v>1112</v>
      </c>
      <c r="E34" s="257" t="s">
        <v>1121</v>
      </c>
      <c r="F34" s="258"/>
      <c r="G34" s="230"/>
      <c r="H34" s="228"/>
      <c r="I34" s="228"/>
      <c r="J34" s="232"/>
      <c r="K34" s="232"/>
      <c r="L34" s="271" t="str">
        <f>IF(C34="","",_xlfn.CONCAT("            { line: ","""",C34,", ",M34:AN34,""", sC: ","""",B34,"""},"))</f>
        <v xml:space="preserve">            { line: "y pudiera trasladar montañas,,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13" t="s">
        <v>2649</v>
      </c>
      <c r="D35" s="257" t="s">
        <v>1113</v>
      </c>
      <c r="E35" s="257"/>
      <c r="F35" s="258" t="s">
        <v>1122</v>
      </c>
      <c r="G35" s="230"/>
      <c r="H35" s="228"/>
      <c r="I35" s="228"/>
      <c r="J35" s="232"/>
      <c r="K35" s="232"/>
      <c r="L35" s="271" t="str">
        <f t="shared" si="0"/>
        <v xml:space="preserve">            { line: "si no tengo amor, nada., (Fa,,15)(Sol,,250)", sC: ""},</v>
      </c>
      <c r="M35" s="218" t="str">
        <f t="shared" si="7"/>
        <v>(</v>
      </c>
      <c r="N35" s="183" t="str">
        <f t="shared" si="1"/>
        <v>Fa</v>
      </c>
      <c r="O35" s="216" t="str">
        <f t="shared" si="8"/>
        <v>,</v>
      </c>
      <c r="P35" s="225" t="str">
        <f t="shared" si="2"/>
        <v/>
      </c>
      <c r="Q35" s="217" t="str">
        <f t="shared" si="9"/>
        <v>,</v>
      </c>
      <c r="R35" s="168">
        <f t="shared" si="10"/>
        <v>15</v>
      </c>
      <c r="S35" s="218" t="str">
        <f t="shared" si="11"/>
        <v>)</v>
      </c>
      <c r="T35" s="219" t="str">
        <f t="shared" si="12"/>
        <v>(</v>
      </c>
      <c r="U35" s="181" t="str">
        <f t="shared" si="3"/>
        <v>Sol</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7.75" thickTop="1" thickBot="1" x14ac:dyDescent="0.4">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A37">
        <f>+A35+1</f>
        <v>8</v>
      </c>
      <c r="C37" s="13" t="s">
        <v>2654</v>
      </c>
      <c r="D37" s="257" t="s">
        <v>1131</v>
      </c>
      <c r="E37" s="257"/>
      <c r="F37" s="258"/>
      <c r="G37" s="230"/>
      <c r="H37" s="228"/>
      <c r="I37" s="228"/>
      <c r="J37" s="232"/>
      <c r="K37" s="232"/>
      <c r="L37" s="271" t="str">
        <f t="shared" si="0"/>
        <v xml:space="preserve">            { line: "Aunque repartiera, (Do,,15)",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2655</v>
      </c>
      <c r="D38" s="257"/>
      <c r="E38" s="257"/>
      <c r="F38" s="258"/>
      <c r="G38" s="230"/>
      <c r="H38" s="228"/>
      <c r="I38" s="228"/>
      <c r="J38" s="232"/>
      <c r="K38" s="232"/>
      <c r="L38" s="271" t="str">
        <f>IF(C38="","",_xlfn.CONCAT("            { line: ","""",C38,", ",M38:AN38,""", sC: ","""",B38,"""},"))</f>
        <v xml:space="preserve">            { line: "todos mis bienes a los pobres,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2656</v>
      </c>
      <c r="D39" s="257" t="s">
        <v>1112</v>
      </c>
      <c r="E39" s="257" t="s">
        <v>1121</v>
      </c>
      <c r="F39" s="258"/>
      <c r="G39" s="230"/>
      <c r="H39" s="228"/>
      <c r="I39" s="228"/>
      <c r="J39" s="232"/>
      <c r="K39" s="232"/>
      <c r="L39" s="271" t="str">
        <f t="shared" si="0"/>
        <v xml:space="preserve">            { line: "y entregara mi cuerpo a las llamas,,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11</v>
      </c>
      <c r="C40" s="13" t="s">
        <v>2649</v>
      </c>
      <c r="D40" s="257" t="s">
        <v>1113</v>
      </c>
      <c r="E40" s="257"/>
      <c r="F40" s="258" t="s">
        <v>1122</v>
      </c>
      <c r="G40" s="230"/>
      <c r="H40" s="228"/>
      <c r="I40" s="228"/>
      <c r="J40" s="232"/>
      <c r="K40" s="232"/>
      <c r="L40" s="271" t="str">
        <f t="shared" si="0"/>
        <v xml:space="preserve">            { line: "si no tengo amor, nada., (Fa,,15)(Sol,,250)",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v>
      </c>
      <c r="U40" s="181" t="str">
        <f t="shared" si="3"/>
        <v>Sol</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7.75" thickTop="1" thickBot="1" x14ac:dyDescent="0.4">
      <c r="C41" s="297"/>
      <c r="D41" s="298"/>
      <c r="E41" s="298"/>
      <c r="F41" s="298"/>
      <c r="G41" s="298"/>
      <c r="H41" s="298"/>
      <c r="I41" s="298"/>
      <c r="J41" s="298"/>
      <c r="K41" s="298"/>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 t="shared" si="29"/>
        <v>1</v>
      </c>
      <c r="B42" t="s">
        <v>2584</v>
      </c>
      <c r="C42" s="251" t="s">
        <v>2657</v>
      </c>
      <c r="D42" s="228" t="s">
        <v>1131</v>
      </c>
      <c r="E42" s="228"/>
      <c r="F42" s="230"/>
      <c r="G42" s="230"/>
      <c r="H42" s="228"/>
      <c r="I42" s="228"/>
      <c r="J42" s="232"/>
      <c r="K42" s="232"/>
      <c r="L42" s="282" t="str">
        <f t="shared" si="0"/>
        <v xml:space="preserve">            { line: "PORQUE EL AMOR,, (Do,,15)", sC: "ta as"},</v>
      </c>
      <c r="M42" s="218" t="str">
        <f t="shared" si="7"/>
        <v>(</v>
      </c>
      <c r="N42" s="183" t="str">
        <f t="shared" si="1"/>
        <v>Do</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2</v>
      </c>
      <c r="B43" t="s">
        <v>2282</v>
      </c>
      <c r="C43" s="251" t="s">
        <v>2658</v>
      </c>
      <c r="D43" s="228" t="s">
        <v>1112</v>
      </c>
      <c r="E43" s="228" t="s">
        <v>1121</v>
      </c>
      <c r="F43" s="230" t="s">
        <v>1131</v>
      </c>
      <c r="G43" s="230"/>
      <c r="H43" s="228"/>
      <c r="I43" s="228"/>
      <c r="J43" s="232"/>
      <c r="K43" s="232"/>
      <c r="L43" s="282" t="str">
        <f t="shared" ref="L43" si="30">IF(C43="","",_xlfn.CONCAT("            { line: ","""",C43,", ",M43:AN43,""", sC: ","""",B43,"""},"))</f>
        <v xml:space="preserve">            { line: "EL AMOR, EL AMOR,, (La,m,15)(Do,,250)", sC: "as"},</v>
      </c>
      <c r="M43" s="218" t="str">
        <f t="shared" ref="M43" si="31">IF(N43="","","(")</f>
        <v>(</v>
      </c>
      <c r="N43" s="183" t="str">
        <f t="shared" ref="N43" si="32">IF(D43="","",D43)</f>
        <v>La</v>
      </c>
      <c r="O43" s="216" t="str">
        <f t="shared" ref="O43" si="33">IF(N43="","",",")</f>
        <v>,</v>
      </c>
      <c r="P43" s="225" t="str">
        <f t="shared" ref="P43" si="34">IF(E43="","",E43)</f>
        <v>m</v>
      </c>
      <c r="Q43" s="217" t="str">
        <f t="shared" ref="Q43" si="35">IF(N43="","",",")</f>
        <v>,</v>
      </c>
      <c r="R43" s="168">
        <f t="shared" ref="R43" si="36">IF(N43="","",15)</f>
        <v>15</v>
      </c>
      <c r="S43" s="218" t="str">
        <f t="shared" ref="S43" si="37">IF(N43="","",")")</f>
        <v>)</v>
      </c>
      <c r="T43" s="219" t="str">
        <f t="shared" ref="T43" si="38">IF(U43="","","(")</f>
        <v>(</v>
      </c>
      <c r="U43" s="181" t="str">
        <f t="shared" ref="U43" si="39">IF(F43="","",F43)</f>
        <v>Do</v>
      </c>
      <c r="V43" s="185" t="str">
        <f t="shared" ref="V43" si="40">IF(U43="","",",")</f>
        <v>,</v>
      </c>
      <c r="W43" s="177" t="str">
        <f t="shared" ref="W43" si="41">IF(G43="","",G43)</f>
        <v/>
      </c>
      <c r="X43" s="185" t="str">
        <f t="shared" ref="X43" si="42">IF(U43="","",",")</f>
        <v>,</v>
      </c>
      <c r="Y43" s="185">
        <f t="shared" ref="Y43" si="43">IF(U43="","",250)</f>
        <v>250</v>
      </c>
      <c r="Z43" s="218" t="str">
        <f t="shared" ref="Z43" si="44">IF(U43="","",")")</f>
        <v>)</v>
      </c>
      <c r="AA43" s="175" t="str">
        <f t="shared" ref="AA43" si="45">IF(AB43="","","(")</f>
        <v/>
      </c>
      <c r="AB43" s="183" t="str">
        <f t="shared" ref="AB43" si="46">IF(H43="","",H43)</f>
        <v/>
      </c>
      <c r="AC43" s="184" t="str">
        <f t="shared" ref="AC43" si="47">IF(AB43="","",",")</f>
        <v/>
      </c>
      <c r="AD43" s="225" t="str">
        <f t="shared" ref="AD43" si="48">IF(I43="","",I43)</f>
        <v/>
      </c>
      <c r="AE43" s="176" t="str">
        <f t="shared" ref="AE43" si="49">IF(AB43="","",",")</f>
        <v/>
      </c>
      <c r="AF43" s="168" t="str">
        <f t="shared" ref="AF43" si="50">IF(AB43="","",350)</f>
        <v/>
      </c>
      <c r="AG43" s="168" t="str">
        <f t="shared" ref="AG43" si="51">IF(AB43="","",")")</f>
        <v/>
      </c>
      <c r="AH43" s="179" t="str">
        <f t="shared" ref="AH43" si="52">IF(AI43="","","(")</f>
        <v/>
      </c>
      <c r="AI43" s="256" t="str">
        <f t="shared" ref="AI43" si="53">IF(J43="","",J43)</f>
        <v/>
      </c>
      <c r="AJ43" s="185" t="str">
        <f t="shared" ref="AJ43" si="54">IF(AI43="","",",")</f>
        <v/>
      </c>
      <c r="AK43" s="185" t="str">
        <f t="shared" ref="AK43" si="55">IF(K43="","",K43)</f>
        <v/>
      </c>
      <c r="AL43" s="185" t="str">
        <f t="shared" ref="AL43" si="56">IF(AI43="","",",")</f>
        <v/>
      </c>
      <c r="AM43" s="185" t="str">
        <f t="shared" ref="AM43" si="57">IF(AI43="","",450)</f>
        <v/>
      </c>
      <c r="AN43" s="185" t="str">
        <f t="shared" ref="AN43" si="58">IF(AI43="","",")")</f>
        <v/>
      </c>
    </row>
    <row r="44" spans="1:40" ht="25.5" thickTop="1" thickBot="1" x14ac:dyDescent="0.4">
      <c r="A44">
        <f t="shared" si="29"/>
        <v>3</v>
      </c>
      <c r="B44" t="s">
        <v>2282</v>
      </c>
      <c r="C44" s="251" t="s">
        <v>2659</v>
      </c>
      <c r="D44" s="228"/>
      <c r="E44" s="228"/>
      <c r="F44" s="230"/>
      <c r="G44" s="230"/>
      <c r="H44" s="228"/>
      <c r="I44" s="228"/>
      <c r="J44" s="232"/>
      <c r="K44" s="232"/>
      <c r="L44" s="282" t="str">
        <f t="shared" si="0"/>
        <v xml:space="preserve">            { line: "ES PACIENTE, ES SERVICIAL,, ", sC: "as"},</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4</v>
      </c>
      <c r="B45" t="s">
        <v>2282</v>
      </c>
      <c r="C45" s="251" t="s">
        <v>2660</v>
      </c>
      <c r="D45" s="228" t="s">
        <v>1112</v>
      </c>
      <c r="E45" s="228" t="s">
        <v>1121</v>
      </c>
      <c r="F45" s="230"/>
      <c r="G45" s="230"/>
      <c r="H45" s="228"/>
      <c r="I45" s="228"/>
      <c r="J45" s="232"/>
      <c r="K45" s="232"/>
      <c r="L45" s="282" t="str">
        <f t="shared" si="0"/>
        <v xml:space="preserve">            { line: "NO ES ENVIDIOSO,, (La,m,15)", sC: "as"},</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36.75" thickTop="1" thickBot="1" x14ac:dyDescent="0.4">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v>1</v>
      </c>
      <c r="B47" t="s">
        <v>2282</v>
      </c>
      <c r="C47" s="251" t="s">
        <v>2661</v>
      </c>
      <c r="D47" s="228" t="s">
        <v>1131</v>
      </c>
      <c r="E47" s="228"/>
      <c r="F47" s="230"/>
      <c r="G47" s="230"/>
      <c r="H47" s="228"/>
      <c r="I47" s="228"/>
      <c r="J47" s="232"/>
      <c r="K47" s="232"/>
      <c r="L47" s="271" t="str">
        <f>IF(C47="","",_xlfn.CONCAT("            { line: ","""",C47,", ",M47:AN47,""", sC: ","""",B47,"""},"))</f>
        <v xml:space="preserve">            { line: "NO SE JACTA, NO SE ENGRÍE,, (Do,,15)", sC: "as"},</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+A47+1</f>
        <v>2</v>
      </c>
      <c r="B48" t="s">
        <v>2282</v>
      </c>
      <c r="C48" s="251" t="s">
        <v>2662</v>
      </c>
      <c r="D48" s="228" t="s">
        <v>1112</v>
      </c>
      <c r="E48" s="228" t="s">
        <v>1121</v>
      </c>
      <c r="F48" s="230"/>
      <c r="G48" s="230"/>
      <c r="H48" s="228"/>
      <c r="I48" s="228"/>
      <c r="J48" s="232"/>
      <c r="K48" s="232"/>
      <c r="L48" s="271" t="str">
        <f t="shared" ref="L48:L63" si="59">IF(C48="","",_xlfn.CONCAT("            { line: ","""",C48,", ",M48:AN48,""", sC: ","""",B48,"""},"))</f>
        <v xml:space="preserve">            { line: "ES DECOROSO,, (La,m,15)", sC: "as"},</v>
      </c>
      <c r="M48" s="218" t="str">
        <f t="shared" si="7"/>
        <v>(</v>
      </c>
      <c r="N48" s="183" t="str">
        <f t="shared" si="1"/>
        <v>La</v>
      </c>
      <c r="O48" s="216" t="str">
        <f t="shared" si="8"/>
        <v>,</v>
      </c>
      <c r="P48" s="225" t="str">
        <f t="shared" si="2"/>
        <v>m</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ref="A49:A63" si="60">+A48+1</f>
        <v>3</v>
      </c>
      <c r="B49" t="s">
        <v>2282</v>
      </c>
      <c r="C49" s="251" t="s">
        <v>2663</v>
      </c>
      <c r="D49" s="228" t="s">
        <v>1113</v>
      </c>
      <c r="E49" s="228"/>
      <c r="F49" s="230" t="s">
        <v>1122</v>
      </c>
      <c r="G49" s="230"/>
      <c r="H49" s="228"/>
      <c r="I49" s="228"/>
      <c r="J49" s="232"/>
      <c r="K49" s="232"/>
      <c r="L49" s="271" t="str">
        <f t="shared" si="59"/>
        <v xml:space="preserve">            { line: "NO BUSCA LO SUYO, NO SE IRRITA., (Fa,,15)(Sol,,250)", sC: "as"},</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v>
      </c>
      <c r="U49" s="181" t="str">
        <f t="shared" si="3"/>
        <v>Sol</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7.75" thickTop="1" thickBot="1" x14ac:dyDescent="0.4">
      <c r="C50" s="297"/>
      <c r="D50" s="298"/>
      <c r="E50" s="298"/>
      <c r="F50" s="298"/>
      <c r="G50" s="298"/>
      <c r="H50" s="298"/>
      <c r="I50" s="298"/>
      <c r="J50" s="298"/>
      <c r="K50" s="298"/>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5.5" thickTop="1" thickBot="1" x14ac:dyDescent="0.4">
      <c r="A51">
        <f>+A49+1</f>
        <v>4</v>
      </c>
      <c r="B51" t="s">
        <v>2282</v>
      </c>
      <c r="C51" s="251" t="s">
        <v>2664</v>
      </c>
      <c r="D51" s="228" t="s">
        <v>1131</v>
      </c>
      <c r="E51" s="228"/>
      <c r="F51" s="230"/>
      <c r="G51" s="230"/>
      <c r="H51" s="228"/>
      <c r="I51" s="228"/>
      <c r="J51" s="232"/>
      <c r="K51" s="232"/>
      <c r="L51" s="271" t="str">
        <f t="shared" si="59"/>
        <v xml:space="preserve">            { line: "NO TOMA EN CUENTA EL MAL,, (Do,,15)", sC: "as"},</v>
      </c>
      <c r="M51" s="218" t="str">
        <f t="shared" si="7"/>
        <v>(</v>
      </c>
      <c r="N51" s="183" t="str">
        <f t="shared" si="1"/>
        <v>Do</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60"/>
        <v>5</v>
      </c>
      <c r="B52" t="s">
        <v>2282</v>
      </c>
      <c r="C52" s="251" t="s">
        <v>2664</v>
      </c>
      <c r="D52" s="228" t="s">
        <v>1112</v>
      </c>
      <c r="E52" s="228" t="s">
        <v>1121</v>
      </c>
      <c r="F52" s="230"/>
      <c r="G52" s="230"/>
      <c r="H52" s="228"/>
      <c r="I52" s="228"/>
      <c r="J52" s="232"/>
      <c r="K52" s="232"/>
      <c r="L52" s="271" t="str">
        <f t="shared" si="59"/>
        <v xml:space="preserve">            { line: "NO TOMA EN CUENTA EL MAL,, (La,m,15)", sC: "as"},</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60"/>
        <v>6</v>
      </c>
      <c r="B53" t="s">
        <v>2282</v>
      </c>
      <c r="C53" s="251" t="s">
        <v>2665</v>
      </c>
      <c r="D53" s="228" t="s">
        <v>1113</v>
      </c>
      <c r="E53" s="228"/>
      <c r="F53" s="230"/>
      <c r="G53" s="230"/>
      <c r="H53" s="228"/>
      <c r="I53" s="228"/>
      <c r="J53" s="232"/>
      <c r="K53" s="232"/>
      <c r="L53" s="271" t="str">
        <f t="shared" si="59"/>
        <v xml:space="preserve">            { line: "NO SE ALEGRA DE LA INJUSTICIA,, (Fa,,15)", sC: "as"},</v>
      </c>
      <c r="M53" s="218" t="str">
        <f t="shared" si="7"/>
        <v>(</v>
      </c>
      <c r="N53" s="183" t="str">
        <f t="shared" si="1"/>
        <v>Fa</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60"/>
        <v>7</v>
      </c>
      <c r="B54" t="s">
        <v>2282</v>
      </c>
      <c r="C54" s="251" t="s">
        <v>2666</v>
      </c>
      <c r="D54" s="228" t="s">
        <v>1122</v>
      </c>
      <c r="E54" s="228"/>
      <c r="F54" s="230"/>
      <c r="G54" s="230"/>
      <c r="H54" s="228"/>
      <c r="I54" s="228"/>
      <c r="J54" s="232"/>
      <c r="K54" s="232"/>
      <c r="L54" s="271" t="str">
        <f t="shared" si="59"/>
        <v xml:space="preserve">            { line: "SE ALEGRA CON LA VERDAD.,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A56">
        <f>+A54+1</f>
        <v>8</v>
      </c>
      <c r="B56" t="s">
        <v>2282</v>
      </c>
      <c r="C56" s="251" t="s">
        <v>2667</v>
      </c>
      <c r="D56" s="228" t="s">
        <v>1131</v>
      </c>
      <c r="E56" s="228"/>
      <c r="F56" s="230"/>
      <c r="G56" s="230"/>
      <c r="H56" s="228"/>
      <c r="I56" s="228"/>
      <c r="J56" s="232"/>
      <c r="K56" s="232"/>
      <c r="L56" s="271" t="str">
        <f t="shared" si="59"/>
        <v xml:space="preserve">            { line: "TODO LO CREE,, (Do,,15)", sC: "as"},</v>
      </c>
      <c r="M56" s="218" t="str">
        <f t="shared" si="7"/>
        <v>(</v>
      </c>
      <c r="N56" s="183" t="str">
        <f t="shared" si="1"/>
        <v>Do</v>
      </c>
      <c r="O56" s="216" t="str">
        <f t="shared" si="8"/>
        <v>,</v>
      </c>
      <c r="P56" s="225" t="str">
        <f t="shared" si="2"/>
        <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si="60"/>
        <v>9</v>
      </c>
      <c r="B57" t="s">
        <v>2282</v>
      </c>
      <c r="C57" s="251" t="s">
        <v>2668</v>
      </c>
      <c r="D57" s="228" t="s">
        <v>1112</v>
      </c>
      <c r="E57" s="228" t="s">
        <v>1121</v>
      </c>
      <c r="F57" s="230"/>
      <c r="G57" s="230"/>
      <c r="H57" s="228"/>
      <c r="I57" s="228"/>
      <c r="J57" s="232"/>
      <c r="K57" s="232"/>
      <c r="L57" s="282" t="str">
        <f t="shared" si="59"/>
        <v xml:space="preserve">            { line: "TODO LO EXCUSA,, (La,m,15)", sC: "as"},</v>
      </c>
      <c r="M57" s="218" t="str">
        <f t="shared" si="7"/>
        <v>(</v>
      </c>
      <c r="N57" s="183" t="str">
        <f t="shared" si="1"/>
        <v>La</v>
      </c>
      <c r="O57" s="216" t="str">
        <f t="shared" si="8"/>
        <v>,</v>
      </c>
      <c r="P57" s="225" t="str">
        <f t="shared" si="2"/>
        <v>m</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60"/>
        <v>10</v>
      </c>
      <c r="B58" t="s">
        <v>2282</v>
      </c>
      <c r="C58" s="251" t="s">
        <v>2669</v>
      </c>
      <c r="D58" s="228" t="s">
        <v>1131</v>
      </c>
      <c r="E58" s="228"/>
      <c r="F58" s="230"/>
      <c r="G58" s="230"/>
      <c r="H58" s="228"/>
      <c r="I58" s="228"/>
      <c r="J58" s="232"/>
      <c r="K58" s="232"/>
      <c r="L58" s="282" t="str">
        <f t="shared" si="59"/>
        <v xml:space="preserve">            { line: "TODO LO ESPERA,, (Do,,15)", sC: "as"},</v>
      </c>
      <c r="M58" s="218" t="str">
        <f t="shared" si="7"/>
        <v>(</v>
      </c>
      <c r="N58" s="183" t="str">
        <f t="shared" si="1"/>
        <v>Do</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60"/>
        <v>11</v>
      </c>
      <c r="B59" t="s">
        <v>2282</v>
      </c>
      <c r="C59" s="251" t="s">
        <v>2670</v>
      </c>
      <c r="D59" s="228"/>
      <c r="E59" s="228"/>
      <c r="F59" s="230"/>
      <c r="G59" s="230"/>
      <c r="H59" s="228"/>
      <c r="I59" s="228"/>
      <c r="J59" s="232"/>
      <c r="K59" s="232"/>
      <c r="L59" s="282" t="str">
        <f t="shared" si="59"/>
        <v xml:space="preserve">            { line: "SOPORTA TODO, SOPORTA TODO., ", sC: "as"},</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7.75" thickTop="1" thickBot="1" x14ac:dyDescent="0.4">
      <c r="C60" s="297"/>
      <c r="D60" s="298"/>
      <c r="E60" s="298"/>
      <c r="F60" s="298"/>
      <c r="G60" s="298"/>
      <c r="H60" s="298"/>
      <c r="I60" s="298"/>
      <c r="J60" s="298"/>
      <c r="K60" s="298"/>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25.5" thickTop="1" thickBot="1" x14ac:dyDescent="0.4">
      <c r="A61">
        <f>+A59+1</f>
        <v>12</v>
      </c>
      <c r="B61" t="s">
        <v>2282</v>
      </c>
      <c r="C61" s="251" t="s">
        <v>2671</v>
      </c>
      <c r="D61" s="228" t="s">
        <v>1131</v>
      </c>
      <c r="E61" s="228"/>
      <c r="F61" s="230" t="s">
        <v>1112</v>
      </c>
      <c r="G61" s="230" t="s">
        <v>1121</v>
      </c>
      <c r="H61" s="228"/>
      <c r="I61" s="228"/>
      <c r="J61" s="232"/>
      <c r="K61" s="232"/>
      <c r="L61" s="282" t="str">
        <f t="shared" si="59"/>
        <v xml:space="preserve">            { line: "PORQUE EL AMOR, EL AMOR,, (Do,,15)(La,m,250)", sC: "as"},</v>
      </c>
      <c r="M61" s="218" t="str">
        <f t="shared" si="7"/>
        <v>(</v>
      </c>
      <c r="N61" s="183" t="str">
        <f t="shared" si="1"/>
        <v>Do</v>
      </c>
      <c r="O61" s="216" t="str">
        <f t="shared" si="8"/>
        <v>,</v>
      </c>
      <c r="P61" s="225" t="str">
        <f t="shared" si="2"/>
        <v/>
      </c>
      <c r="Q61" s="217" t="str">
        <f t="shared" si="9"/>
        <v>,</v>
      </c>
      <c r="R61" s="168">
        <f t="shared" si="10"/>
        <v>15</v>
      </c>
      <c r="S61" s="218" t="str">
        <f t="shared" si="11"/>
        <v>)</v>
      </c>
      <c r="T61" s="219" t="str">
        <f t="shared" si="12"/>
        <v>(</v>
      </c>
      <c r="U61" s="181" t="str">
        <f t="shared" si="3"/>
        <v>La</v>
      </c>
      <c r="V61" s="185" t="str">
        <f t="shared" si="13"/>
        <v>,</v>
      </c>
      <c r="W61" s="177" t="str">
        <f t="shared" si="4"/>
        <v>m</v>
      </c>
      <c r="X61" s="185" t="str">
        <f t="shared" si="14"/>
        <v>,</v>
      </c>
      <c r="Y61" s="185">
        <f t="shared" si="15"/>
        <v>250</v>
      </c>
      <c r="Z61" s="218" t="str">
        <f t="shared" si="16"/>
        <v>)</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60"/>
        <v>13</v>
      </c>
      <c r="B62" t="s">
        <v>2282</v>
      </c>
      <c r="C62" s="251" t="s">
        <v>2672</v>
      </c>
      <c r="D62" s="228" t="s">
        <v>1131</v>
      </c>
      <c r="E62" s="228"/>
      <c r="F62" s="230"/>
      <c r="G62" s="230"/>
      <c r="H62" s="228"/>
      <c r="I62" s="228"/>
      <c r="J62" s="232"/>
      <c r="K62" s="232"/>
      <c r="L62" s="282" t="str">
        <f t="shared" si="59"/>
        <v xml:space="preserve">            { line: "PORQUE EL AMOR ES DIOS, (Do,,15)", sC: "as"},</v>
      </c>
      <c r="M62" s="218" t="str">
        <f t="shared" si="7"/>
        <v>(</v>
      </c>
      <c r="N62" s="183" t="str">
        <f t="shared" si="1"/>
        <v>Do</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60"/>
        <v>14</v>
      </c>
      <c r="B63" t="s">
        <v>2282</v>
      </c>
      <c r="C63" s="251" t="s">
        <v>2673</v>
      </c>
      <c r="D63" s="228"/>
      <c r="E63" s="228"/>
      <c r="F63" s="230"/>
      <c r="G63" s="230"/>
      <c r="H63" s="228"/>
      <c r="I63" s="228"/>
      <c r="J63" s="232"/>
      <c r="K63" s="232"/>
      <c r="L63" s="282" t="str">
        <f t="shared" si="59"/>
        <v xml:space="preserve">            { line: "ES DIOS, ES DIOS., ", sC: "as"},</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 customHeight="1" thickTop="1" x14ac:dyDescent="0.4">
      <c r="B64" s="211"/>
      <c r="C64" s="211"/>
      <c r="D64" s="211"/>
      <c r="E64" s="211"/>
      <c r="F64" s="211"/>
      <c r="G64" s="211"/>
      <c r="H64" s="211"/>
      <c r="I64" s="211"/>
      <c r="J64" s="211"/>
      <c r="K64" s="211"/>
      <c r="L64" s="213" t="str">
        <f ca="1">_xlfn.CONCAT("]}, // ULTIMA LINEA DEL CANTO: ",L1)</f>
        <v>]}, // ULTIMA LINEA DEL CANTO: ERES DIGNO DE TOMAR EL LIBRO</v>
      </c>
      <c r="M64" s="211"/>
    </row>
    <row r="65" spans="12:13" ht="20.25" x14ac:dyDescent="0.25">
      <c r="L65" s="214" t="s">
        <v>2316</v>
      </c>
      <c r="M65" s="166"/>
    </row>
    <row r="66" spans="12:13" x14ac:dyDescent="0.25">
      <c r="M6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414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892B364-B9B7-4840-B13F-C0D9ED83BA85}">
          <x14:formula1>
            <xm:f>List!$B$1:$B$4</xm:f>
          </x14:formula1>
          <xm:sqref>C12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D9813-B473-42FA-99E2-746A2691475A}">
  <sheetPr codeName="Sheet19">
    <tabColor rgb="FF00B0F0"/>
  </sheetPr>
  <dimension ref="A1:BF70"/>
  <sheetViews>
    <sheetView zoomScale="115" zoomScaleNormal="115" workbookViewId="0">
      <selection activeCell="B4" sqref="B4"/>
    </sheetView>
  </sheetViews>
  <sheetFormatPr defaultRowHeight="15" x14ac:dyDescent="0.25"/>
  <cols>
    <col min="1" max="1" width="13.140625" customWidth="1"/>
    <col min="2" max="2" width="60.85546875" bestFit="1" customWidth="1"/>
    <col min="3" max="3" width="4.7109375" customWidth="1"/>
    <col min="4" max="4" width="4.7109375" hidden="1" customWidth="1"/>
    <col min="5" max="5" width="4.7109375" customWidth="1"/>
    <col min="6" max="6" width="4.7109375" hidden="1" customWidth="1"/>
    <col min="7" max="7" width="6.5703125" bestFit="1" customWidth="1"/>
    <col min="8" max="9" width="4.7109375" hidden="1" customWidth="1"/>
    <col min="10" max="10" width="4.7109375" customWidth="1"/>
    <col min="11" max="11" width="4.7109375" hidden="1" customWidth="1"/>
    <col min="12" max="12" width="4.7109375" customWidth="1"/>
    <col min="13" max="13" width="4.7109375" hidden="1" customWidth="1"/>
    <col min="14" max="14" width="6.5703125" bestFit="1" customWidth="1"/>
    <col min="15" max="16" width="4.7109375" hidden="1" customWidth="1"/>
    <col min="17" max="17" width="4.7109375" customWidth="1"/>
    <col min="18" max="18" width="4.7109375" hidden="1" customWidth="1"/>
    <col min="19" max="19" width="4.7109375" customWidth="1"/>
    <col min="20" max="20" width="4.7109375" hidden="1" customWidth="1"/>
    <col min="21" max="21" width="6.5703125" bestFit="1" customWidth="1"/>
    <col min="22" max="23" width="4.7109375" hidden="1" customWidth="1"/>
    <col min="24" max="24" width="4.7109375" customWidth="1"/>
    <col min="25" max="25" width="4.7109375" hidden="1" customWidth="1"/>
    <col min="26" max="26" width="4.7109375" customWidth="1"/>
    <col min="27" max="27" width="4.7109375" hidden="1" customWidth="1"/>
    <col min="28" max="28" width="6.5703125" bestFit="1" customWidth="1"/>
    <col min="29" max="29" width="4.7109375" hidden="1" customWidth="1"/>
    <col min="30" max="30" width="175.85546875" customWidth="1"/>
    <col min="31" max="31" width="1.7109375" hidden="1" customWidth="1"/>
    <col min="32" max="32" width="5.85546875" bestFit="1" customWidth="1"/>
    <col min="33" max="33" width="2.28515625" bestFit="1" customWidth="1"/>
    <col min="34" max="34" width="4.140625" bestFit="1" customWidth="1"/>
    <col min="35" max="35" width="2.28515625" bestFit="1" customWidth="1"/>
    <col min="36" max="36" width="6.5703125" bestFit="1" customWidth="1"/>
    <col min="37" max="38" width="2.42578125" bestFit="1" customWidth="1"/>
    <col min="39" max="39" width="5.85546875" bestFit="1" customWidth="1"/>
    <col min="40" max="40" width="2.28515625" bestFit="1" customWidth="1"/>
    <col min="41" max="41" width="4.140625" bestFit="1" customWidth="1"/>
    <col min="42" max="42" width="2.28515625" bestFit="1" customWidth="1"/>
    <col min="43" max="43" width="6.5703125" bestFit="1" customWidth="1"/>
    <col min="44" max="44" width="2.42578125" bestFit="1" customWidth="1"/>
    <col min="45" max="49" width="4.28515625" customWidth="1"/>
    <col min="50" max="50" width="6.5703125" bestFit="1" customWidth="1"/>
    <col min="51" max="59" width="4.28515625" customWidth="1"/>
  </cols>
  <sheetData>
    <row r="1" spans="1:50" ht="71.45" customHeight="1" x14ac:dyDescent="0.4">
      <c r="A1" s="61"/>
      <c r="B1" s="148" cm="1">
        <f t="array" aca="1" ref="B1" ca="1">SumarE1HojaAnterior()+1</f>
        <v>67</v>
      </c>
      <c r="C1" s="148"/>
      <c r="D1" s="148"/>
      <c r="E1" s="148"/>
      <c r="F1" s="148"/>
      <c r="G1" s="148"/>
      <c r="H1" s="148"/>
      <c r="I1" s="148"/>
      <c r="J1" s="148"/>
      <c r="K1" s="148"/>
      <c r="L1" s="148"/>
      <c r="M1" s="148"/>
      <c r="N1" s="148"/>
      <c r="O1" s="148"/>
      <c r="P1" s="148"/>
      <c r="Q1" s="148"/>
      <c r="R1" s="148"/>
      <c r="S1" s="148"/>
      <c r="T1" s="148"/>
      <c r="U1" s="148"/>
      <c r="V1" s="148"/>
      <c r="W1" s="148"/>
      <c r="X1" s="148"/>
      <c r="Y1" s="148"/>
      <c r="Z1" s="148"/>
      <c r="AA1" s="148"/>
      <c r="AB1" s="148"/>
      <c r="AC1" s="148"/>
      <c r="AD1" s="165" t="str">
        <f ca="1">VLOOKUP(B1,'Codigo Canto'!A3:AQ236,38,FALSE)</f>
        <v>ERES HERMOSO</v>
      </c>
      <c r="AG1" s="136"/>
      <c r="AH1" s="136"/>
      <c r="AI1" s="14"/>
      <c r="AW1" s="14"/>
      <c r="AX1" s="7"/>
    </row>
    <row r="2" spans="1:50" ht="36.75" x14ac:dyDescent="0.4">
      <c r="A2" s="163" t="s">
        <v>2281</v>
      </c>
      <c r="B2" s="162" t="s">
        <v>2180</v>
      </c>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56" t="str">
        <f>IF(B2="","",_xlfn.CONCAT("Cejilla ",B2," traste"))</f>
        <v>Cejilla 5ᵒ traste</v>
      </c>
    </row>
    <row r="3" spans="1:50" ht="34.5" x14ac:dyDescent="0.25">
      <c r="B3" s="156" t="str">
        <f>IF(B2="","",_xlfn.CONCAT(B2," traste"))</f>
        <v>5ᵒ traste</v>
      </c>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48" t="s">
        <v>1421</v>
      </c>
    </row>
    <row r="4" spans="1:50" ht="23.25" x14ac:dyDescent="0.25">
      <c r="AD4" s="48" t="s">
        <v>1422</v>
      </c>
    </row>
    <row r="5" spans="1:50" ht="23.25" x14ac:dyDescent="0.25">
      <c r="AD5" s="48" t="str">
        <f ca="1">_xlfn.CONCAT("║                ",AD1,"               ║")</f>
        <v>║                ERES HERMOSO               ║</v>
      </c>
    </row>
    <row r="6" spans="1:50" ht="23.25" x14ac:dyDescent="0.25">
      <c r="AD6" s="48" t="s">
        <v>1432</v>
      </c>
    </row>
    <row r="7" spans="1:50" ht="23.25" x14ac:dyDescent="0.25">
      <c r="AD7" s="88" t="s">
        <v>2267</v>
      </c>
    </row>
    <row r="8" spans="1:50" ht="23.25" x14ac:dyDescent="0.25">
      <c r="B8" t="str" cm="1">
        <f t="array" aca="1" ref="B8" ca="1">_xlfn.LET(
   _xlpm.texto, AD1,
   _xlpm.caracteres, {"Á";"É";"Í";"Ó";"Ú";"Ñ";"á";"é";"í";"ó";"ú";"ñ";" ";".";"-";",";"señor";"yahveh"},
   _xlpm.reemplazos, {"a";"e";"i";"o";"u";"n";"a";"e";"i";"o";"u";"n";"";"";"";"";"Señor";"Yahveh"},
   LOWER(
      _xlfn.REDUCE(
         _xlpm.texto,
         _xlfn.SEQUENCE(COUNTA(_xlpm.caracteres)),
         _xlfn.LAMBDA(_xlpm.acc,_xlpm.i, SUBSTITUTE(_xlpm.acc, INDEX(_xlpm.caracteres, _xlpm.i), INDEX(_xlpm.reemplazos, _xlpm.i)))
      )
   )
)</f>
        <v>ereshermoso</v>
      </c>
      <c r="AD8" s="164" t="str">
        <f ca="1">_xlfn.CONCAT("        id: ","""",B8,"""",",")</f>
        <v xml:space="preserve">        id: "ereshermoso",</v>
      </c>
    </row>
    <row r="9" spans="1:50" ht="23.25" x14ac:dyDescent="0.25">
      <c r="B9" t="str">
        <f ca="1">PROPER(AD1)</f>
        <v>Eres Hermoso</v>
      </c>
      <c r="AD9" s="164" t="str">
        <f ca="1">_xlfn.CONCAT("        tt: ","""",B9,"""",",")</f>
        <v xml:space="preserve">        tt: "Eres Hermoso",</v>
      </c>
    </row>
    <row r="10" spans="1:50" ht="23.25" x14ac:dyDescent="0.25">
      <c r="B10" t="str">
        <f ca="1">PROPER(AD1)</f>
        <v>Eres Hermoso</v>
      </c>
      <c r="AD10" s="164" t="str">
        <f ca="1">_xlfn.CONCAT("        title: ","""",B10,"""",",")</f>
        <v xml:space="preserve">        title: "Eres Hermoso",</v>
      </c>
    </row>
    <row r="11" spans="1:50" ht="23.25" x14ac:dyDescent="0.25">
      <c r="B11" t="str">
        <f ca="1">VLOOKUP(B1,'Codigo Canto'!A3:AQ236,12,FALSE)</f>
        <v xml:space="preserve">Salmo 45 (44) </v>
      </c>
      <c r="AD11" s="164" t="str">
        <f ca="1">_xlfn.CONCAT("        ","subtitle: ","""",B11,"""",",")</f>
        <v xml:space="preserve">        subtitle: "Salmo 45 (44) ",</v>
      </c>
    </row>
    <row r="12" spans="1:50" ht="23.25" x14ac:dyDescent="0.25">
      <c r="B12" t="str">
        <f ca="1">VLOOKUP(B1,Codigo!A3:AP240,42,FALSE)</f>
        <v>category: ["PreCatecumenado","Entrada","Fracción del Pan","Antiguo Testamento"],</v>
      </c>
      <c r="AD12" s="164" t="str">
        <f ca="1">_xlfn.CONCAT("        ",B12)</f>
        <v xml:space="preserve">        category: ["PreCatecumenado","Entrada","Fracción del Pan","Antiguo Testamento"],</v>
      </c>
    </row>
    <row r="13" spans="1:50" ht="23.25" x14ac:dyDescent="0.25">
      <c r="B13">
        <v>3</v>
      </c>
      <c r="AD13" s="164" t="str">
        <f>_xlfn.CONCAT("        cejilla: ","""",B13,"""",",")</f>
        <v xml:space="preserve">        cejilla: "3",</v>
      </c>
    </row>
    <row r="14" spans="1:50" ht="23.25" x14ac:dyDescent="0.25">
      <c r="AD14" s="164" t="str">
        <f>_xlfn.CONCAT("        nCan: ","""",B14,"""",",")</f>
        <v xml:space="preserve">        nCan: "",</v>
      </c>
    </row>
    <row r="15" spans="1:50" ht="23.25" x14ac:dyDescent="0.25">
      <c r="B15">
        <f ca="1">VLOOKUP(B1,'Codigo Canto'!A3:AP240,1,FALSE)</f>
        <v>67</v>
      </c>
      <c r="AD15" s="164" t="str">
        <f ca="1">_xlfn.CONCAT("        dbno: ","""",B15,"""",",")</f>
        <v xml:space="preserve">        dbno: "67",</v>
      </c>
    </row>
    <row r="16" spans="1:50" ht="23.25" x14ac:dyDescent="0.25">
      <c r="AD16" s="164" t="str">
        <f>_xlfn.CONCAT("        notes: ","""",B16,"""",",")</f>
        <v xml:space="preserve">        notes: "",</v>
      </c>
    </row>
    <row r="17" spans="1:31" ht="23.25" x14ac:dyDescent="0.25">
      <c r="B17" t="str">
        <f ca="1">B8</f>
        <v>ereshermoso</v>
      </c>
      <c r="AD17" s="164" t="str">
        <f ca="1">_xlfn.CONCAT("        audioSrc: ","""/audio/",B17,".mp3""",",")</f>
        <v xml:space="preserve">        audioSrc: "/audio/ereshermoso.mp3",</v>
      </c>
    </row>
    <row r="18" spans="1:31" ht="23.25" x14ac:dyDescent="0.25">
      <c r="AD18" s="48" t="s">
        <v>2278</v>
      </c>
    </row>
    <row r="19" spans="1:31" ht="23.25" x14ac:dyDescent="0.25">
      <c r="AD19" s="164" t="s">
        <v>2274</v>
      </c>
    </row>
    <row r="20" spans="1:31" ht="23.25" x14ac:dyDescent="0.25">
      <c r="AD20" s="164" t="s">
        <v>2275</v>
      </c>
    </row>
    <row r="21" spans="1:31" ht="23.25" x14ac:dyDescent="0.25">
      <c r="AD21" s="164" t="s">
        <v>2276</v>
      </c>
    </row>
    <row r="22" spans="1:31" ht="23.25" x14ac:dyDescent="0.25">
      <c r="AD22" s="164" t="s">
        <v>2277</v>
      </c>
    </row>
    <row r="23" spans="1:31" ht="23.25" x14ac:dyDescent="0.25">
      <c r="A23">
        <f ca="1">+B1-1</f>
        <v>66</v>
      </c>
      <c r="B23" t="str">
        <f ca="1">VLOOKUP(A23,Buscador!A3:AP240,31,FALSE)</f>
        <v>/resucito/src/index.html?canto=eresdignodetomarellibro</v>
      </c>
      <c r="AD23" s="164" t="str">
        <f ca="1">_xlfn.CONCAT("        ant: ","""",B23,"""",",")</f>
        <v xml:space="preserve">        ant: "/resucito/src/index.html?canto=eresdignodetomarellibro",</v>
      </c>
    </row>
    <row r="24" spans="1:31" ht="23.25" x14ac:dyDescent="0.25">
      <c r="A24">
        <f ca="1">+B1+1</f>
        <v>68</v>
      </c>
      <c r="B24" t="str">
        <f ca="1">VLOOKUP(A24,Buscador!A3:AP240,31,FALSE)</f>
        <v>/resucito/src/index.html?canto=espaciente</v>
      </c>
      <c r="AD24" s="164" t="str">
        <f ca="1">_xlfn.CONCAT("        sig: ","""",B24,"""",",")</f>
        <v xml:space="preserve">        sig: "/resucito/src/index.html?canto=espaciente",</v>
      </c>
    </row>
    <row r="25" spans="1:31" ht="23.25" x14ac:dyDescent="0.25">
      <c r="AD25" s="48" t="s">
        <v>2279</v>
      </c>
    </row>
    <row r="26" spans="1:31" ht="36" thickBot="1" x14ac:dyDescent="0.3">
      <c r="AD26" s="212" t="s">
        <v>2313</v>
      </c>
    </row>
    <row r="27" spans="1:31" ht="25.5" thickTop="1" thickBot="1" x14ac:dyDescent="0.4">
      <c r="A27" t="s">
        <v>2282</v>
      </c>
      <c r="B27" s="13" t="s">
        <v>2280</v>
      </c>
      <c r="C27" s="183" t="s">
        <v>1112</v>
      </c>
      <c r="D27" s="216" t="str">
        <f t="shared" ref="D27:D42" si="0">IF(C27="","",",")</f>
        <v>,</v>
      </c>
      <c r="E27" s="225" t="s">
        <v>1121</v>
      </c>
      <c r="F27" s="217" t="str">
        <f t="shared" ref="F27:F42" si="1">IF(C27="","",",")</f>
        <v>,</v>
      </c>
      <c r="G27" s="168">
        <f t="shared" ref="G27:G42" si="2">IF(C27="","",15)</f>
        <v>15</v>
      </c>
      <c r="H27" s="218" t="str">
        <f t="shared" ref="H27:H42" si="3">IF(C27="","",")")</f>
        <v>)</v>
      </c>
      <c r="I27" s="219" t="str">
        <f t="shared" ref="I27:I42" si="4">IF(J27="","","(")</f>
        <v>(</v>
      </c>
      <c r="J27" s="181" t="s">
        <v>1114</v>
      </c>
      <c r="K27" s="185" t="str">
        <f t="shared" ref="K27:K42" si="5">IF(J27="","",",")</f>
        <v>,</v>
      </c>
      <c r="L27" s="177" t="s">
        <v>1121</v>
      </c>
      <c r="M27" s="185" t="str">
        <f t="shared" ref="M27:M42" si="6">IF(J27="","",",")</f>
        <v>,</v>
      </c>
      <c r="N27" s="185">
        <f t="shared" ref="N27:N42" si="7">IF(J27="","",250)</f>
        <v>250</v>
      </c>
      <c r="O27" s="218" t="str">
        <f t="shared" ref="O27:O42" si="8">IF(J27="","",")")</f>
        <v>)</v>
      </c>
      <c r="P27" s="175" t="str">
        <f t="shared" ref="P27:P42" si="9">IF(Q27="","","(")</f>
        <v>(</v>
      </c>
      <c r="Q27" s="183" t="s">
        <v>1112</v>
      </c>
      <c r="R27" s="184" t="str">
        <f t="shared" ref="R27:R42" si="10">IF(Q27="","",",")</f>
        <v>,</v>
      </c>
      <c r="S27" s="225"/>
      <c r="T27" s="176" t="str">
        <f t="shared" ref="T27:T42" si="11">IF(Q27="","",",")</f>
        <v>,</v>
      </c>
      <c r="U27" s="168">
        <f t="shared" ref="U27:U42" si="12">IF(Q27="","",350)</f>
        <v>350</v>
      </c>
      <c r="V27" s="168" t="str">
        <f t="shared" ref="V27:V42" si="13">IF(Q27="","",")")</f>
        <v>)</v>
      </c>
      <c r="W27" s="179" t="str">
        <f t="shared" ref="W27:W42" si="14">IF(X27="","","(")</f>
        <v>(</v>
      </c>
      <c r="X27" s="181" t="s">
        <v>1111</v>
      </c>
      <c r="Y27" s="180" t="str">
        <f t="shared" ref="Y27:Y42" si="15">IF(X27="","",",")</f>
        <v>,</v>
      </c>
      <c r="Z27" s="177"/>
      <c r="AA27" s="180" t="str">
        <f t="shared" ref="AA27:AA42" si="16">IF(X27="","",",")</f>
        <v>,</v>
      </c>
      <c r="AB27" s="185">
        <f t="shared" ref="AB27:AB42" si="17">IF(X27="","",450)</f>
        <v>450</v>
      </c>
      <c r="AC27" s="185" t="str">
        <f t="shared" ref="AC27:AC42" si="18">IF(X27="","",")")</f>
        <v>)</v>
      </c>
      <c r="AD27" s="164" t="str">
        <f>IF(B27="","",_xlfn.CONCAT("            { line: ","""",B27,", ",C27:AC27,""", sC: ","""",A27,"""},"))</f>
        <v xml:space="preserve">            { line: "A TI, SEÑOR, EN MI CLAMOR IMPLORO,, La,m,15)(Re,m,250)(La,,350)(Mi,,450)", sC: "as"},</v>
      </c>
      <c r="AE27" s="166" t="str">
        <f t="shared" ref="AE27:AE42" si="19">IF(C27="","","(")</f>
        <v>(</v>
      </c>
    </row>
    <row r="28" spans="1:31" ht="25.5" thickTop="1" thickBot="1" x14ac:dyDescent="0.4">
      <c r="A28" t="s">
        <v>2282</v>
      </c>
      <c r="B28" s="13" t="s">
        <v>2283</v>
      </c>
      <c r="C28" s="183" t="s">
        <v>1112</v>
      </c>
      <c r="D28" s="216" t="str">
        <f t="shared" si="0"/>
        <v>,</v>
      </c>
      <c r="E28" s="225" t="s">
        <v>1121</v>
      </c>
      <c r="F28" s="217" t="str">
        <f t="shared" si="1"/>
        <v>,</v>
      </c>
      <c r="G28" s="168">
        <f t="shared" si="2"/>
        <v>15</v>
      </c>
      <c r="H28" s="218" t="str">
        <f t="shared" si="3"/>
        <v>)</v>
      </c>
      <c r="I28" s="219" t="str">
        <f t="shared" si="4"/>
        <v/>
      </c>
      <c r="J28" s="181"/>
      <c r="K28" s="185" t="str">
        <f t="shared" si="5"/>
        <v/>
      </c>
      <c r="L28" s="177"/>
      <c r="M28" s="185" t="str">
        <f t="shared" si="6"/>
        <v/>
      </c>
      <c r="N28" s="185" t="str">
        <f t="shared" si="7"/>
        <v/>
      </c>
      <c r="O28" s="218" t="str">
        <f t="shared" si="8"/>
        <v/>
      </c>
      <c r="P28" s="175" t="str">
        <f t="shared" si="9"/>
        <v/>
      </c>
      <c r="Q28" s="183"/>
      <c r="R28" s="184" t="str">
        <f t="shared" si="10"/>
        <v/>
      </c>
      <c r="S28" s="225"/>
      <c r="T28" s="176" t="str">
        <f t="shared" si="11"/>
        <v/>
      </c>
      <c r="U28" s="168" t="str">
        <f t="shared" si="12"/>
        <v/>
      </c>
      <c r="V28" s="168" t="str">
        <f t="shared" si="13"/>
        <v/>
      </c>
      <c r="W28" s="179" t="str">
        <f t="shared" si="14"/>
        <v/>
      </c>
      <c r="X28" s="181"/>
      <c r="Y28" s="180" t="str">
        <f t="shared" si="15"/>
        <v/>
      </c>
      <c r="Z28" s="177"/>
      <c r="AA28" s="180" t="str">
        <f t="shared" si="16"/>
        <v/>
      </c>
      <c r="AB28" s="185" t="str">
        <f t="shared" si="17"/>
        <v/>
      </c>
      <c r="AC28" s="185" t="str">
        <f t="shared" si="18"/>
        <v/>
      </c>
      <c r="AD28" s="164" t="str">
        <f>IF(B28="","",_xlfn.CONCAT("            { line: ","""",B28,", ",C28:AC28,""", sC: ","""",A28,"""},"))</f>
        <v xml:space="preserve">            { line: "A TI, SEÑOR, EN MI CLAMOR SUPLICO,, La,m,15)", sC: "as"},</v>
      </c>
      <c r="AE28" s="166" t="str">
        <f t="shared" si="19"/>
        <v>(</v>
      </c>
    </row>
    <row r="29" spans="1:31" ht="25.5" thickTop="1" thickBot="1" x14ac:dyDescent="0.4">
      <c r="A29" t="s">
        <v>2282</v>
      </c>
      <c r="B29" s="13" t="s">
        <v>2284</v>
      </c>
      <c r="C29" s="183" t="s">
        <v>1112</v>
      </c>
      <c r="D29" s="216" t="str">
        <f t="shared" si="0"/>
        <v>,</v>
      </c>
      <c r="E29" s="225">
        <v>7</v>
      </c>
      <c r="F29" s="217" t="str">
        <f t="shared" si="1"/>
        <v>,</v>
      </c>
      <c r="G29" s="168">
        <f t="shared" si="2"/>
        <v>15</v>
      </c>
      <c r="H29" s="218" t="str">
        <f t="shared" si="3"/>
        <v>)</v>
      </c>
      <c r="I29" s="219" t="str">
        <f t="shared" si="4"/>
        <v/>
      </c>
      <c r="J29" s="181"/>
      <c r="K29" s="185" t="str">
        <f t="shared" si="5"/>
        <v/>
      </c>
      <c r="L29" s="177"/>
      <c r="M29" s="185" t="str">
        <f t="shared" si="6"/>
        <v/>
      </c>
      <c r="N29" s="185" t="str">
        <f t="shared" si="7"/>
        <v/>
      </c>
      <c r="O29" s="218" t="str">
        <f t="shared" si="8"/>
        <v/>
      </c>
      <c r="P29" s="175" t="str">
        <f t="shared" si="9"/>
        <v/>
      </c>
      <c r="Q29" s="183"/>
      <c r="R29" s="184" t="str">
        <f t="shared" si="10"/>
        <v/>
      </c>
      <c r="S29" s="225"/>
      <c r="T29" s="176" t="str">
        <f t="shared" si="11"/>
        <v/>
      </c>
      <c r="U29" s="168" t="str">
        <f t="shared" si="12"/>
        <v/>
      </c>
      <c r="V29" s="168" t="str">
        <f t="shared" si="13"/>
        <v/>
      </c>
      <c r="W29" s="179" t="str">
        <f t="shared" si="14"/>
        <v/>
      </c>
      <c r="X29" s="181"/>
      <c r="Y29" s="180" t="str">
        <f t="shared" si="15"/>
        <v/>
      </c>
      <c r="Z29" s="177"/>
      <c r="AA29" s="180" t="str">
        <f t="shared" si="16"/>
        <v/>
      </c>
      <c r="AB29" s="185" t="str">
        <f t="shared" si="17"/>
        <v/>
      </c>
      <c r="AC29" s="185" t="str">
        <f t="shared" si="18"/>
        <v/>
      </c>
      <c r="AD29" s="164" t="str">
        <f t="shared" ref="AD29:AD42" si="20">IF(B29="","",_xlfn.CONCAT("            { line: ","""",B29,", ",C29:AC29,""", sC: ","""",A29,"""},"))</f>
        <v xml:space="preserve">            { line: "A TI DERRAMO MI LAMENTO,, La,7,15)", sC: "as"},</v>
      </c>
      <c r="AE29" s="166" t="str">
        <f t="shared" si="19"/>
        <v>(</v>
      </c>
    </row>
    <row r="30" spans="1:31" ht="25.5" thickTop="1" thickBot="1" x14ac:dyDescent="0.4">
      <c r="A30" t="s">
        <v>2282</v>
      </c>
      <c r="B30" s="13" t="s">
        <v>2285</v>
      </c>
      <c r="C30" s="183" t="s">
        <v>1113</v>
      </c>
      <c r="D30" s="216" t="str">
        <f t="shared" si="0"/>
        <v>,</v>
      </c>
      <c r="E30" s="225"/>
      <c r="F30" s="217" t="str">
        <f t="shared" si="1"/>
        <v>,</v>
      </c>
      <c r="G30" s="168">
        <f t="shared" si="2"/>
        <v>15</v>
      </c>
      <c r="H30" s="218" t="str">
        <f t="shared" si="3"/>
        <v>)</v>
      </c>
      <c r="I30" s="219" t="str">
        <f t="shared" si="4"/>
        <v>(</v>
      </c>
      <c r="J30" s="181" t="s">
        <v>1111</v>
      </c>
      <c r="K30" s="185" t="str">
        <f t="shared" si="5"/>
        <v>,</v>
      </c>
      <c r="L30" s="177"/>
      <c r="M30" s="185" t="str">
        <f t="shared" si="6"/>
        <v>,</v>
      </c>
      <c r="N30" s="185">
        <f t="shared" si="7"/>
        <v>250</v>
      </c>
      <c r="O30" s="218" t="str">
        <f t="shared" si="8"/>
        <v>)</v>
      </c>
      <c r="P30" s="175" t="str">
        <f t="shared" si="9"/>
        <v/>
      </c>
      <c r="Q30" s="183"/>
      <c r="R30" s="184" t="str">
        <f t="shared" si="10"/>
        <v/>
      </c>
      <c r="S30" s="225"/>
      <c r="T30" s="176" t="str">
        <f t="shared" si="11"/>
        <v/>
      </c>
      <c r="U30" s="168" t="str">
        <f t="shared" si="12"/>
        <v/>
      </c>
      <c r="V30" s="168" t="str">
        <f t="shared" si="13"/>
        <v/>
      </c>
      <c r="W30" s="179" t="str">
        <f t="shared" si="14"/>
        <v/>
      </c>
      <c r="X30" s="181"/>
      <c r="Y30" s="180" t="str">
        <f t="shared" si="15"/>
        <v/>
      </c>
      <c r="Z30" s="177"/>
      <c r="AA30" s="180" t="str">
        <f t="shared" si="16"/>
        <v/>
      </c>
      <c r="AB30" s="185" t="str">
        <f t="shared" si="17"/>
        <v/>
      </c>
      <c r="AC30" s="185" t="str">
        <f t="shared" si="18"/>
        <v/>
      </c>
      <c r="AD30" s="164" t="str">
        <f t="shared" si="20"/>
        <v xml:space="preserve">            { line: "A TI MI ANGUSTIA EXPONGO. , Fa,,15)(Mi,,250)", sC: "as"},</v>
      </c>
      <c r="AE30" s="166" t="str">
        <f t="shared" si="19"/>
        <v>(</v>
      </c>
    </row>
    <row r="31" spans="1:31" ht="25.5" thickTop="1" thickBot="1" x14ac:dyDescent="0.4">
      <c r="A31" t="s">
        <v>1079</v>
      </c>
      <c r="B31" s="13" t="s">
        <v>2287</v>
      </c>
      <c r="C31" s="183" t="s">
        <v>1114</v>
      </c>
      <c r="D31" s="216" t="str">
        <f t="shared" si="0"/>
        <v>,</v>
      </c>
      <c r="E31" s="225" t="s">
        <v>1121</v>
      </c>
      <c r="F31" s="217" t="str">
        <f t="shared" si="1"/>
        <v>,</v>
      </c>
      <c r="G31" s="168">
        <f t="shared" si="2"/>
        <v>15</v>
      </c>
      <c r="H31" s="218" t="str">
        <f t="shared" si="3"/>
        <v>)</v>
      </c>
      <c r="I31" s="219" t="str">
        <f t="shared" si="4"/>
        <v/>
      </c>
      <c r="J31" s="181"/>
      <c r="K31" s="185" t="str">
        <f t="shared" si="5"/>
        <v/>
      </c>
      <c r="L31" s="177"/>
      <c r="M31" s="185" t="str">
        <f t="shared" si="6"/>
        <v/>
      </c>
      <c r="N31" s="185" t="str">
        <f t="shared" si="7"/>
        <v/>
      </c>
      <c r="O31" s="218" t="str">
        <f t="shared" si="8"/>
        <v/>
      </c>
      <c r="P31" s="175" t="str">
        <f t="shared" si="9"/>
        <v/>
      </c>
      <c r="Q31" s="183"/>
      <c r="R31" s="184" t="str">
        <f t="shared" si="10"/>
        <v/>
      </c>
      <c r="S31" s="225"/>
      <c r="T31" s="176" t="str">
        <f t="shared" si="11"/>
        <v/>
      </c>
      <c r="U31" s="168" t="str">
        <f t="shared" si="12"/>
        <v/>
      </c>
      <c r="V31" s="168" t="str">
        <f t="shared" si="13"/>
        <v/>
      </c>
      <c r="W31" s="179" t="str">
        <f t="shared" si="14"/>
        <v/>
      </c>
      <c r="X31" s="181"/>
      <c r="Y31" s="180" t="str">
        <f t="shared" si="15"/>
        <v/>
      </c>
      <c r="Z31" s="177"/>
      <c r="AA31" s="180" t="str">
        <f t="shared" si="16"/>
        <v/>
      </c>
      <c r="AB31" s="185" t="str">
        <f t="shared" si="17"/>
        <v/>
      </c>
      <c r="AC31" s="185" t="str">
        <f t="shared" si="18"/>
        <v/>
      </c>
      <c r="AD31" s="164" t="str">
        <f t="shared" si="20"/>
        <v xml:space="preserve">            { line: "Siento que el espíritu en mí se apaga, , Re,m,15)", sC: "mt"},</v>
      </c>
      <c r="AE31" s="166" t="str">
        <f t="shared" si="19"/>
        <v>(</v>
      </c>
    </row>
    <row r="32" spans="1:31" ht="25.5" thickTop="1" thickBot="1" x14ac:dyDescent="0.4">
      <c r="B32" s="13" t="s">
        <v>2288</v>
      </c>
      <c r="C32" s="183"/>
      <c r="D32" s="216" t="str">
        <f t="shared" si="0"/>
        <v/>
      </c>
      <c r="E32" s="225"/>
      <c r="F32" s="217" t="str">
        <f t="shared" si="1"/>
        <v/>
      </c>
      <c r="G32" s="168" t="str">
        <f t="shared" si="2"/>
        <v/>
      </c>
      <c r="H32" s="218" t="str">
        <f t="shared" si="3"/>
        <v/>
      </c>
      <c r="I32" s="219" t="str">
        <f t="shared" si="4"/>
        <v>(</v>
      </c>
      <c r="J32" s="181" t="s">
        <v>1111</v>
      </c>
      <c r="K32" s="185" t="str">
        <f t="shared" si="5"/>
        <v>,</v>
      </c>
      <c r="L32" s="177">
        <v>7</v>
      </c>
      <c r="M32" s="185" t="str">
        <f t="shared" si="6"/>
        <v>,</v>
      </c>
      <c r="N32" s="185">
        <f t="shared" si="7"/>
        <v>250</v>
      </c>
      <c r="O32" s="218" t="str">
        <f t="shared" si="8"/>
        <v>)</v>
      </c>
      <c r="P32" s="175" t="str">
        <f t="shared" si="9"/>
        <v/>
      </c>
      <c r="Q32" s="183"/>
      <c r="R32" s="184" t="str">
        <f t="shared" si="10"/>
        <v/>
      </c>
      <c r="S32" s="225"/>
      <c r="T32" s="176" t="str">
        <f t="shared" si="11"/>
        <v/>
      </c>
      <c r="U32" s="168" t="str">
        <f t="shared" si="12"/>
        <v/>
      </c>
      <c r="V32" s="168" t="str">
        <f t="shared" si="13"/>
        <v/>
      </c>
      <c r="W32" s="179" t="str">
        <f t="shared" si="14"/>
        <v/>
      </c>
      <c r="X32" s="181"/>
      <c r="Y32" s="180" t="str">
        <f t="shared" si="15"/>
        <v/>
      </c>
      <c r="Z32" s="177"/>
      <c r="AA32" s="180" t="str">
        <f t="shared" si="16"/>
        <v/>
      </c>
      <c r="AB32" s="185" t="str">
        <f t="shared" si="17"/>
        <v/>
      </c>
      <c r="AC32" s="185" t="str">
        <f t="shared" si="18"/>
        <v/>
      </c>
      <c r="AD32" s="164" t="str">
        <f t="shared" si="20"/>
        <v xml:space="preserve">            { line: "más tú conoces mi sendero. , (Mi,7,250)", sC: ""},</v>
      </c>
      <c r="AE32" s="166" t="str">
        <f t="shared" si="19"/>
        <v/>
      </c>
    </row>
    <row r="33" spans="1:58" ht="25.5" thickTop="1" thickBot="1" x14ac:dyDescent="0.4">
      <c r="A33" t="s">
        <v>1079</v>
      </c>
      <c r="B33" s="13" t="s">
        <v>2289</v>
      </c>
      <c r="C33" s="183" t="s">
        <v>1112</v>
      </c>
      <c r="D33" s="216" t="str">
        <f t="shared" si="0"/>
        <v>,</v>
      </c>
      <c r="E33" s="225" t="s">
        <v>1121</v>
      </c>
      <c r="F33" s="217" t="str">
        <f t="shared" si="1"/>
        <v>,</v>
      </c>
      <c r="G33" s="168">
        <f t="shared" si="2"/>
        <v>15</v>
      </c>
      <c r="H33" s="218" t="str">
        <f t="shared" si="3"/>
        <v>)</v>
      </c>
      <c r="I33" s="219" t="str">
        <f t="shared" si="4"/>
        <v>(</v>
      </c>
      <c r="J33" s="181" t="s">
        <v>1114</v>
      </c>
      <c r="K33" s="185" t="str">
        <f t="shared" si="5"/>
        <v>,</v>
      </c>
      <c r="L33" s="177" t="s">
        <v>1121</v>
      </c>
      <c r="M33" s="185" t="str">
        <f t="shared" si="6"/>
        <v>,</v>
      </c>
      <c r="N33" s="185">
        <f t="shared" si="7"/>
        <v>250</v>
      </c>
      <c r="O33" s="218" t="str">
        <f t="shared" si="8"/>
        <v>)</v>
      </c>
      <c r="P33" s="175" t="str">
        <f t="shared" si="9"/>
        <v/>
      </c>
      <c r="Q33" s="183"/>
      <c r="R33" s="184" t="str">
        <f t="shared" si="10"/>
        <v/>
      </c>
      <c r="S33" s="225"/>
      <c r="T33" s="176" t="str">
        <f t="shared" si="11"/>
        <v/>
      </c>
      <c r="U33" s="168" t="str">
        <f t="shared" si="12"/>
        <v/>
      </c>
      <c r="V33" s="168" t="str">
        <f t="shared" si="13"/>
        <v/>
      </c>
      <c r="W33" s="179" t="str">
        <f t="shared" si="14"/>
        <v/>
      </c>
      <c r="X33" s="181"/>
      <c r="Y33" s="180" t="str">
        <f t="shared" si="15"/>
        <v/>
      </c>
      <c r="Z33" s="177"/>
      <c r="AA33" s="180" t="str">
        <f t="shared" si="16"/>
        <v/>
      </c>
      <c r="AB33" s="185" t="str">
        <f t="shared" si="17"/>
        <v/>
      </c>
      <c r="AC33" s="185" t="str">
        <f t="shared" si="18"/>
        <v/>
      </c>
      <c r="AD33" s="164" t="str">
        <f t="shared" si="20"/>
        <v xml:space="preserve">            { line: "Mira, Señor, que en el camino,, La,m,15)(Re,m,250)", sC: "mt"},</v>
      </c>
      <c r="AE33" s="166" t="str">
        <f t="shared" si="19"/>
        <v>(</v>
      </c>
    </row>
    <row r="34" spans="1:58" ht="25.5" thickTop="1" thickBot="1" x14ac:dyDescent="0.4">
      <c r="B34" s="13" t="s">
        <v>2290</v>
      </c>
      <c r="C34" s="183"/>
      <c r="D34" s="216" t="str">
        <f t="shared" si="0"/>
        <v/>
      </c>
      <c r="E34" s="225"/>
      <c r="F34" s="217" t="str">
        <f t="shared" si="1"/>
        <v/>
      </c>
      <c r="G34" s="168" t="str">
        <f t="shared" si="2"/>
        <v/>
      </c>
      <c r="H34" s="218" t="str">
        <f t="shared" si="3"/>
        <v/>
      </c>
      <c r="I34" s="219" t="str">
        <f t="shared" si="4"/>
        <v>(</v>
      </c>
      <c r="J34" s="181" t="s">
        <v>1112</v>
      </c>
      <c r="K34" s="185" t="str">
        <f t="shared" si="5"/>
        <v>,</v>
      </c>
      <c r="L34" s="177" t="s">
        <v>1121</v>
      </c>
      <c r="M34" s="185" t="str">
        <f t="shared" si="6"/>
        <v>,</v>
      </c>
      <c r="N34" s="185">
        <f t="shared" si="7"/>
        <v>250</v>
      </c>
      <c r="O34" s="218" t="str">
        <f t="shared" si="8"/>
        <v>)</v>
      </c>
      <c r="P34" s="175" t="str">
        <f t="shared" si="9"/>
        <v/>
      </c>
      <c r="Q34" s="183"/>
      <c r="R34" s="184" t="str">
        <f t="shared" si="10"/>
        <v/>
      </c>
      <c r="S34" s="225"/>
      <c r="T34" s="176" t="str">
        <f t="shared" si="11"/>
        <v/>
      </c>
      <c r="U34" s="168" t="str">
        <f t="shared" si="12"/>
        <v/>
      </c>
      <c r="V34" s="168" t="str">
        <f t="shared" si="13"/>
        <v/>
      </c>
      <c r="W34" s="179" t="str">
        <f t="shared" si="14"/>
        <v/>
      </c>
      <c r="X34" s="181"/>
      <c r="Y34" s="180" t="str">
        <f t="shared" si="15"/>
        <v/>
      </c>
      <c r="Z34" s="177"/>
      <c r="AA34" s="180" t="str">
        <f t="shared" si="16"/>
        <v/>
      </c>
      <c r="AB34" s="185" t="str">
        <f t="shared" si="17"/>
        <v/>
      </c>
      <c r="AC34" s="185" t="str">
        <f t="shared" si="18"/>
        <v/>
      </c>
      <c r="AD34" s="164" t="str">
        <f t="shared" si="20"/>
        <v xml:space="preserve">            { line: "mira, Señor, que me han tendido un lazo. , (La,m,250)", sC: ""},</v>
      </c>
      <c r="AE34" s="166" t="str">
        <f t="shared" si="19"/>
        <v/>
      </c>
    </row>
    <row r="35" spans="1:58" ht="25.5" thickTop="1" thickBot="1" x14ac:dyDescent="0.4">
      <c r="B35" s="13" t="s">
        <v>2291</v>
      </c>
      <c r="C35" s="183" t="s">
        <v>1111</v>
      </c>
      <c r="D35" s="216" t="str">
        <f t="shared" si="0"/>
        <v>,</v>
      </c>
      <c r="E35" s="225"/>
      <c r="F35" s="217" t="str">
        <f t="shared" si="1"/>
        <v>,</v>
      </c>
      <c r="G35" s="168">
        <f t="shared" si="2"/>
        <v>15</v>
      </c>
      <c r="H35" s="218" t="str">
        <f t="shared" si="3"/>
        <v>)</v>
      </c>
      <c r="I35" s="219" t="str">
        <f t="shared" si="4"/>
        <v>(</v>
      </c>
      <c r="J35" s="181" t="s">
        <v>1111</v>
      </c>
      <c r="K35" s="185" t="str">
        <f t="shared" si="5"/>
        <v>,</v>
      </c>
      <c r="L35" s="177">
        <v>7</v>
      </c>
      <c r="M35" s="185" t="str">
        <f t="shared" si="6"/>
        <v>,</v>
      </c>
      <c r="N35" s="185">
        <f t="shared" si="7"/>
        <v>250</v>
      </c>
      <c r="O35" s="218" t="str">
        <f t="shared" si="8"/>
        <v>)</v>
      </c>
      <c r="P35" s="175" t="str">
        <f t="shared" si="9"/>
        <v/>
      </c>
      <c r="Q35" s="183"/>
      <c r="R35" s="184" t="str">
        <f t="shared" si="10"/>
        <v/>
      </c>
      <c r="S35" s="225"/>
      <c r="T35" s="176" t="str">
        <f t="shared" si="11"/>
        <v/>
      </c>
      <c r="U35" s="168" t="str">
        <f t="shared" si="12"/>
        <v/>
      </c>
      <c r="V35" s="168" t="str">
        <f t="shared" si="13"/>
        <v/>
      </c>
      <c r="W35" s="179" t="str">
        <f t="shared" si="14"/>
        <v/>
      </c>
      <c r="X35" s="181"/>
      <c r="Y35" s="180" t="str">
        <f t="shared" si="15"/>
        <v/>
      </c>
      <c r="Z35" s="177"/>
      <c r="AA35" s="180" t="str">
        <f t="shared" si="16"/>
        <v/>
      </c>
      <c r="AB35" s="185" t="str">
        <f t="shared" si="17"/>
        <v/>
      </c>
      <c r="AC35" s="185" t="str">
        <f t="shared" si="18"/>
        <v/>
      </c>
      <c r="AD35" s="164" t="str">
        <f t="shared" si="20"/>
        <v xml:space="preserve">            { line: "Mira, Señor, que a la derecha no hay ninguno,, Mi,,15)(Mi,7,250)", sC: ""},</v>
      </c>
      <c r="AE35" s="166" t="str">
        <f t="shared" si="19"/>
        <v>(</v>
      </c>
    </row>
    <row r="36" spans="1:58" ht="25.5" thickTop="1" thickBot="1" x14ac:dyDescent="0.4">
      <c r="B36" s="13" t="s">
        <v>2292</v>
      </c>
      <c r="C36" s="183" t="s">
        <v>1112</v>
      </c>
      <c r="D36" s="216" t="str">
        <f t="shared" si="0"/>
        <v>,</v>
      </c>
      <c r="E36" s="225" t="s">
        <v>1121</v>
      </c>
      <c r="F36" s="217" t="str">
        <f t="shared" si="1"/>
        <v>,</v>
      </c>
      <c r="G36" s="168">
        <f t="shared" si="2"/>
        <v>15</v>
      </c>
      <c r="H36" s="218" t="str">
        <f t="shared" si="3"/>
        <v>)</v>
      </c>
      <c r="I36" s="219" t="str">
        <f t="shared" si="4"/>
        <v/>
      </c>
      <c r="J36" s="181"/>
      <c r="K36" s="185" t="str">
        <f t="shared" si="5"/>
        <v/>
      </c>
      <c r="L36" s="177"/>
      <c r="M36" s="185" t="str">
        <f t="shared" si="6"/>
        <v/>
      </c>
      <c r="N36" s="185" t="str">
        <f t="shared" si="7"/>
        <v/>
      </c>
      <c r="O36" s="218" t="str">
        <f t="shared" si="8"/>
        <v/>
      </c>
      <c r="P36" s="175" t="str">
        <f t="shared" si="9"/>
        <v/>
      </c>
      <c r="Q36" s="183"/>
      <c r="R36" s="184" t="str">
        <f t="shared" si="10"/>
        <v/>
      </c>
      <c r="S36" s="225"/>
      <c r="T36" s="176" t="str">
        <f t="shared" si="11"/>
        <v/>
      </c>
      <c r="U36" s="168" t="str">
        <f t="shared" si="12"/>
        <v/>
      </c>
      <c r="V36" s="168" t="str">
        <f t="shared" si="13"/>
        <v/>
      </c>
      <c r="W36" s="179" t="str">
        <f t="shared" si="14"/>
        <v/>
      </c>
      <c r="X36" s="181"/>
      <c r="Y36" s="180" t="str">
        <f t="shared" si="15"/>
        <v/>
      </c>
      <c r="Z36" s="177"/>
      <c r="AA36" s="180" t="str">
        <f t="shared" si="16"/>
        <v/>
      </c>
      <c r="AB36" s="185" t="str">
        <f t="shared" si="17"/>
        <v/>
      </c>
      <c r="AC36" s="185" t="str">
        <f t="shared" si="18"/>
        <v/>
      </c>
      <c r="AD36" s="164" t="str">
        <f t="shared" si="20"/>
        <v xml:space="preserve">            { line: "ninguno que me conozca. , La,m,15)", sC: ""},</v>
      </c>
      <c r="AE36" s="166" t="str">
        <f t="shared" si="19"/>
        <v>(</v>
      </c>
    </row>
    <row r="37" spans="1:58" ht="25.5" thickTop="1" thickBot="1" x14ac:dyDescent="0.4">
      <c r="B37" s="13" t="s">
        <v>2293</v>
      </c>
      <c r="C37" s="183" t="s">
        <v>1114</v>
      </c>
      <c r="D37" s="216" t="str">
        <f t="shared" si="0"/>
        <v>,</v>
      </c>
      <c r="E37" s="225" t="s">
        <v>1121</v>
      </c>
      <c r="F37" s="217" t="str">
        <f t="shared" si="1"/>
        <v>,</v>
      </c>
      <c r="G37" s="168">
        <f t="shared" si="2"/>
        <v>15</v>
      </c>
      <c r="H37" s="218" t="str">
        <f t="shared" si="3"/>
        <v>)</v>
      </c>
      <c r="I37" s="219" t="str">
        <f t="shared" si="4"/>
        <v/>
      </c>
      <c r="J37" s="181"/>
      <c r="K37" s="185" t="str">
        <f t="shared" si="5"/>
        <v/>
      </c>
      <c r="L37" s="177"/>
      <c r="M37" s="185" t="str">
        <f t="shared" si="6"/>
        <v/>
      </c>
      <c r="N37" s="185" t="str">
        <f t="shared" si="7"/>
        <v/>
      </c>
      <c r="O37" s="218" t="str">
        <f t="shared" si="8"/>
        <v/>
      </c>
      <c r="P37" s="175" t="str">
        <f t="shared" si="9"/>
        <v/>
      </c>
      <c r="Q37" s="183"/>
      <c r="R37" s="184" t="str">
        <f t="shared" si="10"/>
        <v/>
      </c>
      <c r="S37" s="225"/>
      <c r="T37" s="176" t="str">
        <f t="shared" si="11"/>
        <v/>
      </c>
      <c r="U37" s="168" t="str">
        <f t="shared" si="12"/>
        <v/>
      </c>
      <c r="V37" s="168" t="str">
        <f t="shared" si="13"/>
        <v/>
      </c>
      <c r="W37" s="179" t="str">
        <f t="shared" si="14"/>
        <v/>
      </c>
      <c r="X37" s="181"/>
      <c r="Y37" s="180" t="str">
        <f t="shared" si="15"/>
        <v/>
      </c>
      <c r="Z37" s="177"/>
      <c r="AA37" s="180" t="str">
        <f t="shared" si="16"/>
        <v/>
      </c>
      <c r="AB37" s="185" t="str">
        <f t="shared" si="17"/>
        <v/>
      </c>
      <c r="AC37" s="185" t="str">
        <f t="shared" si="18"/>
        <v/>
      </c>
      <c r="AD37" s="164" t="str">
        <f t="shared" si="20"/>
        <v xml:space="preserve">            { line: "Que huye de mí todo consuelo,, Re,m,15)", sC: ""},</v>
      </c>
      <c r="AE37" s="166" t="str">
        <f t="shared" si="19"/>
        <v>(</v>
      </c>
    </row>
    <row r="38" spans="1:58" ht="25.5" thickTop="1" thickBot="1" x14ac:dyDescent="0.4">
      <c r="B38" s="13" t="s">
        <v>2294</v>
      </c>
      <c r="C38" s="183" t="s">
        <v>1113</v>
      </c>
      <c r="D38" s="216" t="str">
        <f t="shared" si="0"/>
        <v>,</v>
      </c>
      <c r="E38" s="225" t="s">
        <v>1121</v>
      </c>
      <c r="F38" s="217" t="str">
        <f t="shared" si="1"/>
        <v>,</v>
      </c>
      <c r="G38" s="168">
        <f t="shared" si="2"/>
        <v>15</v>
      </c>
      <c r="H38" s="218" t="str">
        <f t="shared" si="3"/>
        <v>)</v>
      </c>
      <c r="I38" s="219" t="str">
        <f t="shared" si="4"/>
        <v>(</v>
      </c>
      <c r="J38" s="181" t="s">
        <v>1111</v>
      </c>
      <c r="K38" s="185" t="str">
        <f t="shared" si="5"/>
        <v>,</v>
      </c>
      <c r="L38" s="177">
        <v>7</v>
      </c>
      <c r="M38" s="185" t="str">
        <f t="shared" si="6"/>
        <v>,</v>
      </c>
      <c r="N38" s="185">
        <f t="shared" si="7"/>
        <v>250</v>
      </c>
      <c r="O38" s="218" t="str">
        <f t="shared" si="8"/>
        <v>)</v>
      </c>
      <c r="P38" s="175" t="str">
        <f t="shared" si="9"/>
        <v/>
      </c>
      <c r="Q38" s="183"/>
      <c r="R38" s="184" t="str">
        <f t="shared" si="10"/>
        <v/>
      </c>
      <c r="S38" s="225"/>
      <c r="T38" s="176" t="str">
        <f t="shared" si="11"/>
        <v/>
      </c>
      <c r="U38" s="168" t="str">
        <f t="shared" si="12"/>
        <v/>
      </c>
      <c r="V38" s="168" t="str">
        <f t="shared" si="13"/>
        <v/>
      </c>
      <c r="W38" s="179" t="str">
        <f t="shared" si="14"/>
        <v/>
      </c>
      <c r="X38" s="181"/>
      <c r="Y38" s="180" t="str">
        <f t="shared" si="15"/>
        <v/>
      </c>
      <c r="Z38" s="177"/>
      <c r="AA38" s="180" t="str">
        <f t="shared" si="16"/>
        <v/>
      </c>
      <c r="AB38" s="185" t="str">
        <f t="shared" si="17"/>
        <v/>
      </c>
      <c r="AC38" s="185" t="str">
        <f t="shared" si="18"/>
        <v/>
      </c>
      <c r="AD38" s="164" t="str">
        <f t="shared" si="20"/>
        <v xml:space="preserve">            { line: "que no hay nadie que se cuide de mi alma., Fa,m,15)(Mi,7,250)", sC: ""},</v>
      </c>
      <c r="AE38" s="166" t="str">
        <f t="shared" si="19"/>
        <v>(</v>
      </c>
    </row>
    <row r="39" spans="1:58" ht="25.5" thickTop="1" thickBot="1" x14ac:dyDescent="0.4">
      <c r="A39" t="s">
        <v>2286</v>
      </c>
      <c r="B39" s="13" t="s">
        <v>2295</v>
      </c>
      <c r="C39" s="183" t="s">
        <v>1112</v>
      </c>
      <c r="D39" s="216" t="str">
        <f t="shared" si="0"/>
        <v>,</v>
      </c>
      <c r="E39" s="225" t="s">
        <v>1121</v>
      </c>
      <c r="F39" s="217" t="str">
        <f t="shared" si="1"/>
        <v>,</v>
      </c>
      <c r="G39" s="168">
        <f t="shared" si="2"/>
        <v>15</v>
      </c>
      <c r="H39" s="218" t="str">
        <f t="shared" si="3"/>
        <v>)</v>
      </c>
      <c r="I39" s="219" t="str">
        <f t="shared" si="4"/>
        <v>(</v>
      </c>
      <c r="J39" s="181" t="s">
        <v>1122</v>
      </c>
      <c r="K39" s="185" t="str">
        <f t="shared" si="5"/>
        <v>,</v>
      </c>
      <c r="L39" s="177"/>
      <c r="M39" s="185" t="str">
        <f t="shared" si="6"/>
        <v>,</v>
      </c>
      <c r="N39" s="185">
        <f t="shared" si="7"/>
        <v>250</v>
      </c>
      <c r="O39" s="218" t="str">
        <f t="shared" si="8"/>
        <v>)</v>
      </c>
      <c r="P39" s="175" t="str">
        <f t="shared" si="9"/>
        <v/>
      </c>
      <c r="Q39" s="183"/>
      <c r="R39" s="184" t="str">
        <f t="shared" si="10"/>
        <v/>
      </c>
      <c r="S39" s="225"/>
      <c r="T39" s="176" t="str">
        <f t="shared" si="11"/>
        <v/>
      </c>
      <c r="U39" s="168" t="str">
        <f t="shared" si="12"/>
        <v/>
      </c>
      <c r="V39" s="168" t="str">
        <f t="shared" si="13"/>
        <v/>
      </c>
      <c r="W39" s="179" t="str">
        <f t="shared" si="14"/>
        <v/>
      </c>
      <c r="X39" s="181"/>
      <c r="Y39" s="180" t="str">
        <f t="shared" si="15"/>
        <v/>
      </c>
      <c r="Z39" s="177"/>
      <c r="AA39" s="180" t="str">
        <f t="shared" si="16"/>
        <v/>
      </c>
      <c r="AB39" s="185" t="str">
        <f t="shared" si="17"/>
        <v/>
      </c>
      <c r="AC39" s="185" t="str">
        <f t="shared" si="18"/>
        <v/>
      </c>
      <c r="AD39" s="164" t="str">
        <f t="shared" si="20"/>
        <v xml:space="preserve">            { line: "A TI, YO CLAMO SEÑOR,, La,m,15)(Sol,,250)", sC: "as mt"},</v>
      </c>
      <c r="AE39" s="166" t="str">
        <f t="shared" si="19"/>
        <v>(</v>
      </c>
    </row>
    <row r="40" spans="1:58" ht="25.5" thickTop="1" thickBot="1" x14ac:dyDescent="0.4">
      <c r="A40" t="s">
        <v>2282</v>
      </c>
      <c r="B40" s="13" t="s">
        <v>2296</v>
      </c>
      <c r="C40" s="183"/>
      <c r="D40" s="216" t="str">
        <f t="shared" si="0"/>
        <v/>
      </c>
      <c r="E40" s="225"/>
      <c r="F40" s="217" t="str">
        <f t="shared" si="1"/>
        <v/>
      </c>
      <c r="G40" s="168" t="str">
        <f t="shared" si="2"/>
        <v/>
      </c>
      <c r="H40" s="218" t="str">
        <f t="shared" si="3"/>
        <v/>
      </c>
      <c r="I40" s="219" t="str">
        <f t="shared" si="4"/>
        <v>(</v>
      </c>
      <c r="J40" s="181" t="s">
        <v>1111</v>
      </c>
      <c r="K40" s="185" t="str">
        <f t="shared" si="5"/>
        <v>,</v>
      </c>
      <c r="L40" s="177">
        <v>7</v>
      </c>
      <c r="M40" s="185" t="str">
        <f t="shared" si="6"/>
        <v>,</v>
      </c>
      <c r="N40" s="185">
        <f t="shared" si="7"/>
        <v>250</v>
      </c>
      <c r="O40" s="218" t="str">
        <f t="shared" si="8"/>
        <v>)</v>
      </c>
      <c r="P40" s="175" t="str">
        <f t="shared" si="9"/>
        <v/>
      </c>
      <c r="Q40" s="183"/>
      <c r="R40" s="184" t="str">
        <f t="shared" si="10"/>
        <v/>
      </c>
      <c r="S40" s="225"/>
      <c r="T40" s="176" t="str">
        <f t="shared" si="11"/>
        <v/>
      </c>
      <c r="U40" s="168" t="str">
        <f t="shared" si="12"/>
        <v/>
      </c>
      <c r="V40" s="168" t="str">
        <f t="shared" si="13"/>
        <v/>
      </c>
      <c r="W40" s="179" t="str">
        <f t="shared" si="14"/>
        <v/>
      </c>
      <c r="X40" s="181"/>
      <c r="Y40" s="180" t="str">
        <f t="shared" si="15"/>
        <v/>
      </c>
      <c r="Z40" s="177"/>
      <c r="AA40" s="180" t="str">
        <f t="shared" si="16"/>
        <v/>
      </c>
      <c r="AB40" s="185" t="str">
        <f t="shared" si="17"/>
        <v/>
      </c>
      <c r="AC40" s="185" t="str">
        <f t="shared" si="18"/>
        <v/>
      </c>
      <c r="AD40" s="164" t="str">
        <f t="shared" si="20"/>
        <v xml:space="preserve">            { line: "A TI, YO DIGO: TÚ SOLO ERES MI REFUGIO,, (Mi,7,250)", sC: "as"},</v>
      </c>
      <c r="AE40" s="166" t="str">
        <f t="shared" si="19"/>
        <v/>
      </c>
    </row>
    <row r="41" spans="1:58" ht="25.5" thickTop="1" thickBot="1" x14ac:dyDescent="0.4">
      <c r="A41" t="s">
        <v>2282</v>
      </c>
      <c r="B41" s="13" t="s">
        <v>2297</v>
      </c>
      <c r="C41" s="183" t="s">
        <v>1113</v>
      </c>
      <c r="D41" s="216" t="str">
        <f t="shared" si="0"/>
        <v>,</v>
      </c>
      <c r="E41" s="225"/>
      <c r="F41" s="217" t="str">
        <f t="shared" si="1"/>
        <v>,</v>
      </c>
      <c r="G41" s="168">
        <f t="shared" si="2"/>
        <v>15</v>
      </c>
      <c r="H41" s="218" t="str">
        <f t="shared" si="3"/>
        <v>)</v>
      </c>
      <c r="I41" s="219" t="str">
        <f t="shared" si="4"/>
        <v/>
      </c>
      <c r="J41" s="181"/>
      <c r="K41" s="185" t="str">
        <f t="shared" si="5"/>
        <v/>
      </c>
      <c r="L41" s="177"/>
      <c r="M41" s="185" t="str">
        <f t="shared" si="6"/>
        <v/>
      </c>
      <c r="N41" s="185" t="str">
        <f t="shared" si="7"/>
        <v/>
      </c>
      <c r="O41" s="218" t="str">
        <f t="shared" si="8"/>
        <v/>
      </c>
      <c r="P41" s="175" t="str">
        <f t="shared" si="9"/>
        <v/>
      </c>
      <c r="Q41" s="183"/>
      <c r="R41" s="184" t="str">
        <f t="shared" si="10"/>
        <v/>
      </c>
      <c r="S41" s="225"/>
      <c r="T41" s="176" t="str">
        <f t="shared" si="11"/>
        <v/>
      </c>
      <c r="U41" s="168" t="str">
        <f t="shared" si="12"/>
        <v/>
      </c>
      <c r="V41" s="168" t="str">
        <f t="shared" si="13"/>
        <v/>
      </c>
      <c r="W41" s="179" t="str">
        <f t="shared" si="14"/>
        <v/>
      </c>
      <c r="X41" s="181"/>
      <c r="Y41" s="180" t="str">
        <f t="shared" si="15"/>
        <v/>
      </c>
      <c r="Z41" s="177"/>
      <c r="AA41" s="180" t="str">
        <f t="shared" si="16"/>
        <v/>
      </c>
      <c r="AB41" s="185" t="str">
        <f t="shared" si="17"/>
        <v/>
      </c>
      <c r="AC41" s="185" t="str">
        <f t="shared" si="18"/>
        <v/>
      </c>
      <c r="AD41" s="164" t="str">
        <f t="shared" si="20"/>
        <v xml:space="preserve">            { line: "TÚ ERES MI PORCIÓN EN ESTA TIERRA,, Fa,,15)", sC: "as"},</v>
      </c>
      <c r="AE41" s="166" t="str">
        <f t="shared" si="19"/>
        <v>(</v>
      </c>
    </row>
    <row r="42" spans="1:58" ht="25.5" thickTop="1" thickBot="1" x14ac:dyDescent="0.4">
      <c r="A42" t="s">
        <v>2282</v>
      </c>
      <c r="B42" s="13" t="s">
        <v>2298</v>
      </c>
      <c r="C42" s="183"/>
      <c r="D42" s="216" t="str">
        <f t="shared" si="0"/>
        <v/>
      </c>
      <c r="E42" s="225"/>
      <c r="F42" s="217" t="str">
        <f t="shared" si="1"/>
        <v/>
      </c>
      <c r="G42" s="168" t="str">
        <f t="shared" si="2"/>
        <v/>
      </c>
      <c r="H42" s="218" t="str">
        <f t="shared" si="3"/>
        <v/>
      </c>
      <c r="I42" s="219" t="str">
        <f t="shared" si="4"/>
        <v>(</v>
      </c>
      <c r="J42" s="181" t="s">
        <v>1111</v>
      </c>
      <c r="K42" s="185" t="str">
        <f t="shared" si="5"/>
        <v>,</v>
      </c>
      <c r="L42" s="177"/>
      <c r="M42" s="185" t="str">
        <f t="shared" si="6"/>
        <v>,</v>
      </c>
      <c r="N42" s="185">
        <f t="shared" si="7"/>
        <v>250</v>
      </c>
      <c r="O42" s="218" t="str">
        <f t="shared" si="8"/>
        <v>)</v>
      </c>
      <c r="P42" s="175" t="str">
        <f t="shared" si="9"/>
        <v/>
      </c>
      <c r="Q42" s="183"/>
      <c r="R42" s="184" t="str">
        <f t="shared" si="10"/>
        <v/>
      </c>
      <c r="S42" s="225"/>
      <c r="T42" s="176" t="str">
        <f t="shared" si="11"/>
        <v/>
      </c>
      <c r="U42" s="168" t="str">
        <f t="shared" si="12"/>
        <v/>
      </c>
      <c r="V42" s="168" t="str">
        <f t="shared" si="13"/>
        <v/>
      </c>
      <c r="W42" s="179" t="str">
        <f t="shared" si="14"/>
        <v/>
      </c>
      <c r="X42" s="181"/>
      <c r="Y42" s="180" t="str">
        <f t="shared" si="15"/>
        <v/>
      </c>
      <c r="Z42" s="177"/>
      <c r="AA42" s="180" t="str">
        <f t="shared" si="16"/>
        <v/>
      </c>
      <c r="AB42" s="185" t="str">
        <f t="shared" si="17"/>
        <v/>
      </c>
      <c r="AC42" s="185" t="str">
        <f t="shared" si="18"/>
        <v/>
      </c>
      <c r="AD42" s="164" t="str">
        <f t="shared" si="20"/>
        <v xml:space="preserve">            { line: "MI ÚNICA FELICIDAD., (Mi,,250)", sC: "as"},</v>
      </c>
      <c r="AE42" s="166" t="str">
        <f t="shared" si="19"/>
        <v/>
      </c>
    </row>
    <row r="43" spans="1:58" ht="36" thickTop="1" x14ac:dyDescent="0.4">
      <c r="B43" s="13"/>
      <c r="C43" s="222"/>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13"/>
      <c r="AD43" s="212" t="s">
        <v>2299</v>
      </c>
      <c r="AE43" s="166" t="str">
        <f t="shared" ref="AE43:AE55" si="21">IF(AF43="","","(")</f>
        <v/>
      </c>
      <c r="AF43" s="200"/>
      <c r="AG43" s="171" t="str">
        <f t="shared" ref="AG43" si="22">IF(AF43="","",",")</f>
        <v/>
      </c>
      <c r="AH43" s="200"/>
      <c r="AI43" s="171" t="str">
        <f t="shared" ref="AI43" si="23">IF(AF43="","",",")</f>
        <v/>
      </c>
      <c r="AJ43" s="200"/>
      <c r="AK43" s="171" t="str">
        <f t="shared" ref="AK43" si="24">IF(AF43="","",")")</f>
        <v/>
      </c>
      <c r="AL43" s="172" t="str">
        <f t="shared" ref="AL43" si="25">IF(AM43="","","(")</f>
        <v/>
      </c>
      <c r="AM43" s="201"/>
      <c r="AN43" s="201"/>
      <c r="AO43" s="201"/>
      <c r="AP43" s="201"/>
      <c r="AQ43" s="201"/>
      <c r="AR43" s="12" t="str">
        <f t="shared" ref="AR43" si="26">IF(AM43="","",")")</f>
        <v/>
      </c>
      <c r="AS43" s="200" t="str">
        <f t="shared" ref="AS43" si="27">IF(AT43="","","(")</f>
        <v/>
      </c>
      <c r="AT43" s="200"/>
      <c r="AU43" s="200" t="str">
        <f t="shared" ref="AU43" si="28">IF(AT43="","",",")</f>
        <v/>
      </c>
      <c r="AV43" s="200"/>
      <c r="AW43" s="200" t="str">
        <f t="shared" ref="AW43" si="29">IF(AT43="","",",")</f>
        <v/>
      </c>
      <c r="AX43" s="200"/>
      <c r="AY43" s="200" t="str">
        <f t="shared" ref="AY43" si="30">IF(AT43="","",")")</f>
        <v/>
      </c>
      <c r="AZ43" s="200" t="str">
        <f t="shared" ref="AZ43" si="31">IF(BA43="","","(")</f>
        <v/>
      </c>
      <c r="BA43" s="202"/>
      <c r="BB43" s="202" t="str">
        <f t="shared" ref="BB43" si="32">IF(BA43="","",",")</f>
        <v/>
      </c>
      <c r="BC43" s="202"/>
      <c r="BD43" s="202" t="str">
        <f t="shared" ref="BD43:BF43" si="33">IF(BA43="","",",")</f>
        <v/>
      </c>
      <c r="BE43" s="202" t="str">
        <f t="shared" si="33"/>
        <v/>
      </c>
      <c r="BF43" s="202" t="str">
        <f t="shared" si="33"/>
        <v/>
      </c>
    </row>
    <row r="44" spans="1:58" ht="24.75" thickBot="1" x14ac:dyDescent="0.4">
      <c r="B44" s="13" t="s">
        <v>2300</v>
      </c>
      <c r="C44" s="186" t="s">
        <v>1114</v>
      </c>
      <c r="D44" s="220" t="str">
        <f t="shared" ref="D44:D51" si="34">IF(C44="","",",")</f>
        <v>,</v>
      </c>
      <c r="E44" s="225" t="s">
        <v>1121</v>
      </c>
      <c r="F44" s="221" t="str">
        <f t="shared" ref="F44:F51" si="35">IF(C44="","",",")</f>
        <v>,</v>
      </c>
      <c r="G44" s="190">
        <f t="shared" ref="G44:G51" si="36">IF(C44="","",15)</f>
        <v>15</v>
      </c>
      <c r="H44" s="218" t="str">
        <f t="shared" ref="H44:H51" si="37">IF(C44="","",")")</f>
        <v>)</v>
      </c>
      <c r="I44" s="219" t="str">
        <f t="shared" ref="I44:I51" si="38">IF(J44="","","(")</f>
        <v>(</v>
      </c>
      <c r="J44" s="197" t="s">
        <v>1111</v>
      </c>
      <c r="K44" s="185" t="str">
        <f t="shared" ref="K44:K51" si="39">IF(J44="","",",")</f>
        <v>,</v>
      </c>
      <c r="L44" s="199"/>
      <c r="M44" s="185" t="str">
        <f t="shared" ref="M44:M51" si="40">IF(J44="","",",")</f>
        <v>,</v>
      </c>
      <c r="N44" s="185">
        <f t="shared" ref="N44:N51" si="41">IF(J44="","",250)</f>
        <v>250</v>
      </c>
      <c r="O44" s="218" t="str">
        <f t="shared" ref="O44:O51" si="42">IF(J44="","",")")</f>
        <v>)</v>
      </c>
      <c r="P44" s="193" t="str">
        <f t="shared" ref="P44:P51" si="43">IF(Q44="","","(")</f>
        <v/>
      </c>
      <c r="Q44" s="186"/>
      <c r="R44" s="194" t="str">
        <f t="shared" ref="R44:R51" si="44">IF(Q44="","",",")</f>
        <v/>
      </c>
      <c r="S44" s="225"/>
      <c r="T44" s="195" t="str">
        <f t="shared" ref="T44:T51" si="45">IF(Q44="","",",")</f>
        <v/>
      </c>
      <c r="U44" s="190" t="str">
        <f t="shared" ref="U44:U51" si="46">IF(Q44="","",350)</f>
        <v/>
      </c>
      <c r="V44" s="190" t="str">
        <f t="shared" ref="V44:V51" si="47">IF(Q44="","",")")</f>
        <v/>
      </c>
      <c r="W44" s="196" t="str">
        <f t="shared" ref="W44:W51" si="48">IF(X44="","","(")</f>
        <v/>
      </c>
      <c r="X44" s="197"/>
      <c r="Y44" s="198" t="str">
        <f t="shared" ref="Y44:Y51" si="49">IF(X44="","",",")</f>
        <v/>
      </c>
      <c r="Z44" s="199"/>
      <c r="AA44" s="198" t="str">
        <f t="shared" ref="AA44:AA51" si="50">IF(X44="","",",")</f>
        <v/>
      </c>
      <c r="AB44" s="185" t="str">
        <f t="shared" ref="AB44:AB51" si="51">IF(X44="","",450)</f>
        <v/>
      </c>
      <c r="AC44" s="185" t="str">
        <f t="shared" ref="AC44:AC51" si="52">IF(X44="","",")")</f>
        <v/>
      </c>
      <c r="AD44" s="164" t="str">
        <f>IF(B44="","",_xlfn.CONCAT("            { line: ","""",B44,", ",C44:AC44,""", sC: ","""",A44,"""},"))</f>
        <v xml:space="preserve">            { line: "Escúchame, Señor, que estoy llorando,, Re,m,15)(Mi,,250)", sC: ""},</v>
      </c>
      <c r="AE44" s="166" t="str">
        <f t="shared" ref="AE44:AE51" si="53">IF(C44="","","(")</f>
        <v>(</v>
      </c>
    </row>
    <row r="45" spans="1:58" ht="25.5" thickTop="1" thickBot="1" x14ac:dyDescent="0.4">
      <c r="B45" s="13" t="s">
        <v>2301</v>
      </c>
      <c r="C45" s="183" t="s">
        <v>1113</v>
      </c>
      <c r="D45" s="216" t="str">
        <f t="shared" si="34"/>
        <v>,</v>
      </c>
      <c r="E45" s="225"/>
      <c r="F45" s="217" t="str">
        <f t="shared" si="35"/>
        <v>,</v>
      </c>
      <c r="G45" s="168">
        <f t="shared" si="36"/>
        <v>15</v>
      </c>
      <c r="H45" s="218" t="str">
        <f t="shared" si="37"/>
        <v>)</v>
      </c>
      <c r="I45" s="219" t="str">
        <f t="shared" si="38"/>
        <v>(</v>
      </c>
      <c r="J45" s="181" t="s">
        <v>1111</v>
      </c>
      <c r="K45" s="185" t="str">
        <f t="shared" si="39"/>
        <v>,</v>
      </c>
      <c r="L45" s="177"/>
      <c r="M45" s="185" t="str">
        <f t="shared" si="40"/>
        <v>,</v>
      </c>
      <c r="N45" s="185">
        <f t="shared" si="41"/>
        <v>250</v>
      </c>
      <c r="O45" s="218" t="str">
        <f t="shared" si="42"/>
        <v>)</v>
      </c>
      <c r="P45" s="175" t="str">
        <f t="shared" si="43"/>
        <v/>
      </c>
      <c r="Q45" s="183"/>
      <c r="R45" s="184" t="str">
        <f t="shared" si="44"/>
        <v/>
      </c>
      <c r="S45" s="225"/>
      <c r="T45" s="176" t="str">
        <f t="shared" si="45"/>
        <v/>
      </c>
      <c r="U45" s="168" t="str">
        <f t="shared" si="46"/>
        <v/>
      </c>
      <c r="V45" s="168" t="str">
        <f t="shared" si="47"/>
        <v/>
      </c>
      <c r="W45" s="179" t="str">
        <f t="shared" si="48"/>
        <v/>
      </c>
      <c r="X45" s="181"/>
      <c r="Y45" s="180" t="str">
        <f t="shared" si="49"/>
        <v/>
      </c>
      <c r="Z45" s="177"/>
      <c r="AA45" s="180" t="str">
        <f t="shared" si="50"/>
        <v/>
      </c>
      <c r="AB45" s="185" t="str">
        <f t="shared" si="51"/>
        <v/>
      </c>
      <c r="AC45" s="185" t="str">
        <f t="shared" si="52"/>
        <v/>
      </c>
      <c r="AD45" s="164" t="str">
        <f t="shared" ref="AD45:AD51" si="54">IF(B45="","",_xlfn.CONCAT("            { line: ","""",B45,", ",C45:AC45,""", sC: ","""",A45,"""},"))</f>
        <v xml:space="preserve">            { line: "estoy tan deprimido., Fa,,15)(Mi,,250)", sC: ""},</v>
      </c>
      <c r="AE45" s="166" t="str">
        <f t="shared" si="53"/>
        <v>(</v>
      </c>
    </row>
    <row r="46" spans="1:58" ht="25.5" thickTop="1" thickBot="1" x14ac:dyDescent="0.4">
      <c r="B46" s="13" t="s">
        <v>2302</v>
      </c>
      <c r="C46" s="183" t="s">
        <v>1113</v>
      </c>
      <c r="D46" s="216" t="str">
        <f t="shared" si="34"/>
        <v>,</v>
      </c>
      <c r="E46" s="225"/>
      <c r="F46" s="217" t="str">
        <f t="shared" si="35"/>
        <v>,</v>
      </c>
      <c r="G46" s="168">
        <f t="shared" si="36"/>
        <v>15</v>
      </c>
      <c r="H46" s="218" t="str">
        <f t="shared" si="37"/>
        <v>)</v>
      </c>
      <c r="I46" s="219" t="str">
        <f t="shared" si="38"/>
        <v/>
      </c>
      <c r="J46" s="181"/>
      <c r="K46" s="185" t="str">
        <f t="shared" si="39"/>
        <v/>
      </c>
      <c r="L46" s="177"/>
      <c r="M46" s="185" t="str">
        <f t="shared" si="40"/>
        <v/>
      </c>
      <c r="N46" s="185" t="str">
        <f t="shared" si="41"/>
        <v/>
      </c>
      <c r="O46" s="218" t="str">
        <f t="shared" si="42"/>
        <v/>
      </c>
      <c r="P46" s="175" t="str">
        <f t="shared" si="43"/>
        <v/>
      </c>
      <c r="Q46" s="183"/>
      <c r="R46" s="184" t="str">
        <f t="shared" si="44"/>
        <v/>
      </c>
      <c r="S46" s="225"/>
      <c r="T46" s="176" t="str">
        <f t="shared" si="45"/>
        <v/>
      </c>
      <c r="U46" s="168" t="str">
        <f t="shared" si="46"/>
        <v/>
      </c>
      <c r="V46" s="168" t="str">
        <f t="shared" si="47"/>
        <v/>
      </c>
      <c r="W46" s="179" t="str">
        <f t="shared" si="48"/>
        <v/>
      </c>
      <c r="X46" s="181"/>
      <c r="Y46" s="180" t="str">
        <f t="shared" si="49"/>
        <v/>
      </c>
      <c r="Z46" s="177"/>
      <c r="AA46" s="180" t="str">
        <f t="shared" si="50"/>
        <v/>
      </c>
      <c r="AB46" s="185" t="str">
        <f t="shared" si="51"/>
        <v/>
      </c>
      <c r="AC46" s="185" t="str">
        <f t="shared" si="52"/>
        <v/>
      </c>
      <c r="AD46" s="164" t="str">
        <f t="shared" si="54"/>
        <v xml:space="preserve">            { line: "¡Líbrame tú de estos enemigos, Fa,,15)", sC: ""},</v>
      </c>
      <c r="AE46" s="166" t="str">
        <f t="shared" si="53"/>
        <v>(</v>
      </c>
    </row>
    <row r="47" spans="1:58" ht="25.5" thickTop="1" thickBot="1" x14ac:dyDescent="0.4">
      <c r="B47" s="13" t="s">
        <v>2303</v>
      </c>
      <c r="C47" s="183" t="s">
        <v>1122</v>
      </c>
      <c r="D47" s="216" t="str">
        <f t="shared" si="34"/>
        <v>,</v>
      </c>
      <c r="E47" s="225"/>
      <c r="F47" s="217" t="str">
        <f t="shared" si="35"/>
        <v>,</v>
      </c>
      <c r="G47" s="168">
        <f t="shared" si="36"/>
        <v>15</v>
      </c>
      <c r="H47" s="218" t="str">
        <f t="shared" si="37"/>
        <v>)</v>
      </c>
      <c r="I47" s="219" t="str">
        <f t="shared" si="38"/>
        <v>(</v>
      </c>
      <c r="J47" s="181" t="s">
        <v>1111</v>
      </c>
      <c r="K47" s="185" t="str">
        <f t="shared" si="39"/>
        <v>,</v>
      </c>
      <c r="L47" s="177"/>
      <c r="M47" s="185" t="str">
        <f t="shared" si="40"/>
        <v>,</v>
      </c>
      <c r="N47" s="185">
        <f t="shared" si="41"/>
        <v>250</v>
      </c>
      <c r="O47" s="218" t="str">
        <f t="shared" si="42"/>
        <v>)</v>
      </c>
      <c r="P47" s="175" t="str">
        <f t="shared" si="43"/>
        <v/>
      </c>
      <c r="Q47" s="183"/>
      <c r="R47" s="184" t="str">
        <f t="shared" si="44"/>
        <v/>
      </c>
      <c r="S47" s="225"/>
      <c r="T47" s="176" t="str">
        <f t="shared" si="45"/>
        <v/>
      </c>
      <c r="U47" s="168" t="str">
        <f t="shared" si="46"/>
        <v/>
      </c>
      <c r="V47" s="168" t="str">
        <f t="shared" si="47"/>
        <v/>
      </c>
      <c r="W47" s="179" t="str">
        <f t="shared" si="48"/>
        <v/>
      </c>
      <c r="X47" s="181"/>
      <c r="Y47" s="180" t="str">
        <f t="shared" si="49"/>
        <v/>
      </c>
      <c r="Z47" s="177"/>
      <c r="AA47" s="180" t="str">
        <f t="shared" si="50"/>
        <v/>
      </c>
      <c r="AB47" s="185" t="str">
        <f t="shared" si="51"/>
        <v/>
      </c>
      <c r="AC47" s="185" t="str">
        <f t="shared" si="52"/>
        <v/>
      </c>
      <c r="AD47" s="164" t="str">
        <f t="shared" si="54"/>
        <v xml:space="preserve">            { line: "que son más fuertes que yo!, Sol,,15)(Mi,,250)", sC: ""},</v>
      </c>
      <c r="AE47" s="166" t="str">
        <f t="shared" si="53"/>
        <v>(</v>
      </c>
    </row>
    <row r="48" spans="1:58" ht="25.5" thickTop="1" thickBot="1" x14ac:dyDescent="0.4">
      <c r="B48" s="13" t="s">
        <v>2304</v>
      </c>
      <c r="C48" s="183" t="s">
        <v>1112</v>
      </c>
      <c r="D48" s="216" t="str">
        <f t="shared" si="34"/>
        <v>,</v>
      </c>
      <c r="E48" s="225" t="s">
        <v>1121</v>
      </c>
      <c r="F48" s="217" t="str">
        <f t="shared" si="35"/>
        <v>,</v>
      </c>
      <c r="G48" s="168">
        <f t="shared" si="36"/>
        <v>15</v>
      </c>
      <c r="H48" s="218" t="str">
        <f t="shared" si="37"/>
        <v>)</v>
      </c>
      <c r="I48" s="219" t="str">
        <f t="shared" si="38"/>
        <v/>
      </c>
      <c r="J48" s="181"/>
      <c r="K48" s="185" t="str">
        <f t="shared" si="39"/>
        <v/>
      </c>
      <c r="L48" s="177"/>
      <c r="M48" s="185" t="str">
        <f t="shared" si="40"/>
        <v/>
      </c>
      <c r="N48" s="185" t="str">
        <f t="shared" si="41"/>
        <v/>
      </c>
      <c r="O48" s="218" t="str">
        <f t="shared" si="42"/>
        <v/>
      </c>
      <c r="P48" s="175" t="str">
        <f t="shared" si="43"/>
        <v/>
      </c>
      <c r="Q48" s="183"/>
      <c r="R48" s="184" t="str">
        <f t="shared" si="44"/>
        <v/>
      </c>
      <c r="S48" s="225"/>
      <c r="T48" s="176" t="str">
        <f t="shared" si="45"/>
        <v/>
      </c>
      <c r="U48" s="168" t="str">
        <f t="shared" si="46"/>
        <v/>
      </c>
      <c r="V48" s="168" t="str">
        <f t="shared" si="47"/>
        <v/>
      </c>
      <c r="W48" s="179" t="str">
        <f t="shared" si="48"/>
        <v/>
      </c>
      <c r="X48" s="181"/>
      <c r="Y48" s="180" t="str">
        <f t="shared" si="49"/>
        <v/>
      </c>
      <c r="Z48" s="177"/>
      <c r="AA48" s="180" t="str">
        <f t="shared" si="50"/>
        <v/>
      </c>
      <c r="AB48" s="185" t="str">
        <f t="shared" si="51"/>
        <v/>
      </c>
      <c r="AC48" s="185" t="str">
        <f t="shared" si="52"/>
        <v/>
      </c>
      <c r="AD48" s="164" t="str">
        <f t="shared" si="54"/>
        <v xml:space="preserve">            { line: "¡Saca mi alma de esta cárcel, La,m,15)", sC: ""},</v>
      </c>
      <c r="AE48" s="166" t="str">
        <f t="shared" si="53"/>
        <v>(</v>
      </c>
    </row>
    <row r="49" spans="1:31" ht="25.5" thickTop="1" thickBot="1" x14ac:dyDescent="0.4">
      <c r="B49" s="13" t="s">
        <v>2305</v>
      </c>
      <c r="C49" s="183" t="s">
        <v>1122</v>
      </c>
      <c r="D49" s="216" t="str">
        <f t="shared" si="34"/>
        <v>,</v>
      </c>
      <c r="E49" s="225"/>
      <c r="F49" s="217" t="str">
        <f t="shared" si="35"/>
        <v>,</v>
      </c>
      <c r="G49" s="168">
        <f t="shared" si="36"/>
        <v>15</v>
      </c>
      <c r="H49" s="218" t="str">
        <f t="shared" si="37"/>
        <v>)</v>
      </c>
      <c r="I49" s="219" t="str">
        <f t="shared" si="38"/>
        <v>(</v>
      </c>
      <c r="J49" s="181" t="s">
        <v>1111</v>
      </c>
      <c r="K49" s="185" t="str">
        <f t="shared" si="39"/>
        <v>,</v>
      </c>
      <c r="L49" s="177"/>
      <c r="M49" s="185" t="str">
        <f t="shared" si="40"/>
        <v>,</v>
      </c>
      <c r="N49" s="185">
        <f t="shared" si="41"/>
        <v>250</v>
      </c>
      <c r="O49" s="218" t="str">
        <f t="shared" si="42"/>
        <v>)</v>
      </c>
      <c r="P49" s="175" t="str">
        <f t="shared" si="43"/>
        <v/>
      </c>
      <c r="Q49" s="183"/>
      <c r="R49" s="184" t="str">
        <f t="shared" si="44"/>
        <v/>
      </c>
      <c r="S49" s="225"/>
      <c r="T49" s="176" t="str">
        <f t="shared" si="45"/>
        <v/>
      </c>
      <c r="U49" s="168" t="str">
        <f t="shared" si="46"/>
        <v/>
      </c>
      <c r="V49" s="168" t="str">
        <f t="shared" si="47"/>
        <v/>
      </c>
      <c r="W49" s="179" t="str">
        <f t="shared" si="48"/>
        <v/>
      </c>
      <c r="X49" s="181"/>
      <c r="Y49" s="180" t="str">
        <f t="shared" si="49"/>
        <v/>
      </c>
      <c r="Z49" s="177"/>
      <c r="AA49" s="180" t="str">
        <f t="shared" si="50"/>
        <v/>
      </c>
      <c r="AB49" s="185" t="str">
        <f t="shared" si="51"/>
        <v/>
      </c>
      <c r="AC49" s="185" t="str">
        <f t="shared" si="52"/>
        <v/>
      </c>
      <c r="AD49" s="164" t="str">
        <f t="shared" si="54"/>
        <v xml:space="preserve">            { line: "y yo daré gracias a tu Nombre!, Sol,,15)(Mi,,250)", sC: ""},</v>
      </c>
      <c r="AE49" s="166" t="str">
        <f t="shared" si="53"/>
        <v>(</v>
      </c>
    </row>
    <row r="50" spans="1:31" ht="25.5" thickTop="1" thickBot="1" x14ac:dyDescent="0.4">
      <c r="B50" s="13" t="s">
        <v>2306</v>
      </c>
      <c r="C50" s="183" t="s">
        <v>1114</v>
      </c>
      <c r="D50" s="216" t="str">
        <f t="shared" si="34"/>
        <v>,</v>
      </c>
      <c r="E50" s="225" t="s">
        <v>1121</v>
      </c>
      <c r="F50" s="217" t="str">
        <f t="shared" si="35"/>
        <v>,</v>
      </c>
      <c r="G50" s="168">
        <f t="shared" si="36"/>
        <v>15</v>
      </c>
      <c r="H50" s="218" t="str">
        <f t="shared" si="37"/>
        <v>)</v>
      </c>
      <c r="I50" s="219" t="str">
        <f t="shared" si="38"/>
        <v/>
      </c>
      <c r="J50" s="181"/>
      <c r="K50" s="185" t="str">
        <f t="shared" si="39"/>
        <v/>
      </c>
      <c r="L50" s="177"/>
      <c r="M50" s="185" t="str">
        <f t="shared" si="40"/>
        <v/>
      </c>
      <c r="N50" s="185" t="str">
        <f t="shared" si="41"/>
        <v/>
      </c>
      <c r="O50" s="218" t="str">
        <f t="shared" si="42"/>
        <v/>
      </c>
      <c r="P50" s="175" t="str">
        <f t="shared" si="43"/>
        <v/>
      </c>
      <c r="Q50" s="183"/>
      <c r="R50" s="184" t="str">
        <f t="shared" si="44"/>
        <v/>
      </c>
      <c r="S50" s="225"/>
      <c r="T50" s="176" t="str">
        <f t="shared" si="45"/>
        <v/>
      </c>
      <c r="U50" s="168" t="str">
        <f t="shared" si="46"/>
        <v/>
      </c>
      <c r="V50" s="168" t="str">
        <f t="shared" si="47"/>
        <v/>
      </c>
      <c r="W50" s="179" t="str">
        <f t="shared" si="48"/>
        <v/>
      </c>
      <c r="X50" s="181"/>
      <c r="Y50" s="180" t="str">
        <f t="shared" si="49"/>
        <v/>
      </c>
      <c r="Z50" s="177"/>
      <c r="AA50" s="180" t="str">
        <f t="shared" si="50"/>
        <v/>
      </c>
      <c r="AB50" s="185" t="str">
        <f t="shared" si="51"/>
        <v/>
      </c>
      <c r="AC50" s="185" t="str">
        <f t="shared" si="52"/>
        <v/>
      </c>
      <c r="AD50" s="164" t="str">
        <f t="shared" si="54"/>
        <v xml:space="preserve">            { line: "En torno a mí los santos harán corro,, Re,m,15)", sC: ""},</v>
      </c>
      <c r="AE50" s="166" t="str">
        <f t="shared" si="53"/>
        <v>(</v>
      </c>
    </row>
    <row r="51" spans="1:31" ht="25.5" thickTop="1" thickBot="1" x14ac:dyDescent="0.4">
      <c r="B51" s="13" t="s">
        <v>2307</v>
      </c>
      <c r="C51" s="183" t="s">
        <v>1113</v>
      </c>
      <c r="D51" s="216" t="str">
        <f t="shared" si="34"/>
        <v>,</v>
      </c>
      <c r="E51" s="225"/>
      <c r="F51" s="217" t="str">
        <f t="shared" si="35"/>
        <v>,</v>
      </c>
      <c r="G51" s="168">
        <f t="shared" si="36"/>
        <v>15</v>
      </c>
      <c r="H51" s="218" t="str">
        <f t="shared" si="37"/>
        <v>)</v>
      </c>
      <c r="I51" s="219" t="str">
        <f t="shared" si="38"/>
        <v>(</v>
      </c>
      <c r="J51" s="181" t="s">
        <v>1111</v>
      </c>
      <c r="K51" s="185" t="str">
        <f t="shared" si="39"/>
        <v>,</v>
      </c>
      <c r="L51" s="177"/>
      <c r="M51" s="185" t="str">
        <f t="shared" si="40"/>
        <v>,</v>
      </c>
      <c r="N51" s="185">
        <f t="shared" si="41"/>
        <v>250</v>
      </c>
      <c r="O51" s="218" t="str">
        <f t="shared" si="42"/>
        <v>)</v>
      </c>
      <c r="P51" s="175" t="str">
        <f t="shared" si="43"/>
        <v/>
      </c>
      <c r="Q51" s="183"/>
      <c r="R51" s="184" t="str">
        <f t="shared" si="44"/>
        <v/>
      </c>
      <c r="S51" s="225"/>
      <c r="T51" s="176" t="str">
        <f t="shared" si="45"/>
        <v/>
      </c>
      <c r="U51" s="168" t="str">
        <f t="shared" si="46"/>
        <v/>
      </c>
      <c r="V51" s="168" t="str">
        <f t="shared" si="47"/>
        <v/>
      </c>
      <c r="W51" s="179" t="str">
        <f t="shared" si="48"/>
        <v/>
      </c>
      <c r="X51" s="181"/>
      <c r="Y51" s="180" t="str">
        <f t="shared" si="49"/>
        <v/>
      </c>
      <c r="Z51" s="177"/>
      <c r="AA51" s="180" t="str">
        <f t="shared" si="50"/>
        <v/>
      </c>
      <c r="AB51" s="185" t="str">
        <f t="shared" si="51"/>
        <v/>
      </c>
      <c r="AC51" s="185" t="str">
        <f t="shared" si="52"/>
        <v/>
      </c>
      <c r="AD51" s="164" t="str">
        <f t="shared" si="54"/>
        <v xml:space="preserve">            { line: "me felicitarán por tu favor hacia mí. , Fa,,15)(Mi,,250)", sC: ""},</v>
      </c>
      <c r="AE51" s="166" t="str">
        <f t="shared" si="53"/>
        <v>(</v>
      </c>
    </row>
    <row r="52" spans="1:31" ht="22.5" customHeight="1" thickTop="1" thickBot="1" x14ac:dyDescent="0.3">
      <c r="A52" s="211"/>
      <c r="B52" s="211"/>
      <c r="C52" s="223"/>
      <c r="D52" s="223"/>
      <c r="E52" s="223"/>
      <c r="F52" s="223"/>
      <c r="G52" s="223"/>
      <c r="H52" s="223"/>
      <c r="I52" s="223"/>
      <c r="J52" s="223"/>
      <c r="K52" s="223"/>
      <c r="L52" s="223"/>
      <c r="M52" s="223"/>
      <c r="N52" s="223"/>
      <c r="O52" s="223"/>
      <c r="P52" s="223"/>
      <c r="Q52" s="223"/>
      <c r="R52" s="223"/>
      <c r="S52" s="223"/>
      <c r="T52" s="223"/>
      <c r="U52" s="223"/>
      <c r="V52" s="223"/>
      <c r="W52" s="223"/>
      <c r="X52" s="223"/>
      <c r="Y52" s="223"/>
      <c r="Z52" s="223"/>
      <c r="AA52" s="223"/>
      <c r="AB52" s="223"/>
      <c r="AC52" s="211"/>
      <c r="AD52" s="211" t="s">
        <v>2314</v>
      </c>
      <c r="AE52" s="211"/>
    </row>
    <row r="53" spans="1:31" ht="23.25" x14ac:dyDescent="0.35">
      <c r="B53" s="203" t="s">
        <v>2312</v>
      </c>
      <c r="C53" s="224"/>
      <c r="D53" s="224"/>
      <c r="E53" s="224"/>
      <c r="F53" s="224"/>
      <c r="G53" s="224"/>
      <c r="H53" s="224"/>
      <c r="I53" s="224"/>
      <c r="J53" s="224"/>
      <c r="K53" s="224"/>
      <c r="L53" s="224"/>
      <c r="M53" s="224"/>
      <c r="N53" s="224"/>
      <c r="O53" s="224"/>
      <c r="P53" s="224"/>
      <c r="Q53" s="224"/>
      <c r="R53" s="224"/>
      <c r="S53" s="224"/>
      <c r="T53" s="224"/>
      <c r="U53" s="224"/>
      <c r="V53" s="224"/>
      <c r="W53" s="224"/>
      <c r="X53" s="224"/>
      <c r="Y53" s="224"/>
      <c r="Z53" s="224"/>
      <c r="AA53" s="224"/>
      <c r="AB53" s="224"/>
      <c r="AC53" s="215"/>
      <c r="AD53" s="208" t="s">
        <v>2310</v>
      </c>
      <c r="AE53" s="166" t="str">
        <f t="shared" si="21"/>
        <v/>
      </c>
    </row>
    <row r="54" spans="1:31" ht="24" thickBot="1" x14ac:dyDescent="0.4">
      <c r="B54" s="13"/>
      <c r="C54" s="222"/>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13"/>
      <c r="AD54" s="164" t="s">
        <v>2308</v>
      </c>
      <c r="AE54" s="166" t="str">
        <f t="shared" si="21"/>
        <v/>
      </c>
    </row>
    <row r="55" spans="1:31" ht="24" thickBot="1" x14ac:dyDescent="0.4">
      <c r="B55" s="13"/>
      <c r="C55" s="222"/>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13"/>
      <c r="AD55" s="204" t="s">
        <v>2311</v>
      </c>
      <c r="AE55" s="166" t="str">
        <f t="shared" si="21"/>
        <v/>
      </c>
    </row>
    <row r="56" spans="1:31" ht="25.5" thickTop="1" thickBot="1" x14ac:dyDescent="0.4">
      <c r="A56" t="s">
        <v>2309</v>
      </c>
      <c r="B56" s="205" t="s">
        <v>2280</v>
      </c>
      <c r="C56" s="183" t="s">
        <v>1112</v>
      </c>
      <c r="D56" s="216" t="str">
        <f>IF(C56="","",",")</f>
        <v>,</v>
      </c>
      <c r="E56" s="225" t="s">
        <v>1121</v>
      </c>
      <c r="F56" s="217" t="str">
        <f>IF(C56="","",",")</f>
        <v>,</v>
      </c>
      <c r="G56" s="168">
        <v>15</v>
      </c>
      <c r="H56" s="218" t="str">
        <f>IF(C56="","",")")</f>
        <v>)</v>
      </c>
      <c r="I56" s="219" t="str">
        <f>IF(J56="","","(")</f>
        <v>(</v>
      </c>
      <c r="J56" s="181" t="s">
        <v>1114</v>
      </c>
      <c r="K56" s="185" t="str">
        <f>IF(J56="","",",")</f>
        <v>,</v>
      </c>
      <c r="L56" s="177" t="s">
        <v>1121</v>
      </c>
      <c r="M56" s="185" t="str">
        <f>IF(J56="","",",")</f>
        <v>,</v>
      </c>
      <c r="N56" s="185">
        <v>250</v>
      </c>
      <c r="O56" s="218" t="str">
        <f>IF(J56="","",")")</f>
        <v>)</v>
      </c>
      <c r="P56" s="175"/>
      <c r="Q56" s="183"/>
      <c r="R56" s="184"/>
      <c r="S56" s="225"/>
      <c r="T56" s="176"/>
      <c r="U56" s="168"/>
      <c r="V56" s="168"/>
      <c r="W56" s="179"/>
      <c r="X56" s="181"/>
      <c r="Y56" s="180"/>
      <c r="Z56" s="177"/>
      <c r="AA56" s="180"/>
      <c r="AB56" s="185"/>
      <c r="AC56" s="185" t="str">
        <f>IF(X56="","",")")</f>
        <v/>
      </c>
      <c r="AD56" s="206" t="str">
        <f>IF(B56="","",_xlfn.CONCAT("           triggerLine: ","""",B56,", ",C56:AC56,""", sC: ","""",A56,""", lines: ["))</f>
        <v xml:space="preserve">           triggerLine: "A TI, SEÑOR, EN MI CLAMOR IMPLORO,, La,m,15)(Re,m,250)", sC: "mt as ta", lines: [</v>
      </c>
      <c r="AE56" s="166" t="str">
        <f>IF(C56="","","(")</f>
        <v>(</v>
      </c>
    </row>
    <row r="57" spans="1:31" ht="25.5" thickTop="1" thickBot="1" x14ac:dyDescent="0.4">
      <c r="A57" t="s">
        <v>2282</v>
      </c>
      <c r="B57" s="207" t="s">
        <v>2283</v>
      </c>
      <c r="C57" s="183"/>
      <c r="D57" s="216" t="str">
        <f>IF(C57="","",",")</f>
        <v/>
      </c>
      <c r="E57" s="225"/>
      <c r="F57" s="217" t="str">
        <f>IF(C57="","",",")</f>
        <v/>
      </c>
      <c r="G57" s="168" t="str">
        <f>IF(C57="","",15)</f>
        <v/>
      </c>
      <c r="H57" s="218" t="str">
        <f>IF(C57="","",")")</f>
        <v/>
      </c>
      <c r="I57" s="219" t="str">
        <f>IF(J57="","","(")</f>
        <v>(</v>
      </c>
      <c r="J57" s="181" t="s">
        <v>1112</v>
      </c>
      <c r="K57" s="185" t="str">
        <f>IF(J57="","",",")</f>
        <v>,</v>
      </c>
      <c r="L57" s="177" t="s">
        <v>1121</v>
      </c>
      <c r="M57" s="185" t="str">
        <f>IF(J57="","",",")</f>
        <v>,</v>
      </c>
      <c r="N57" s="185">
        <f>IF(J57="","",250)</f>
        <v>250</v>
      </c>
      <c r="O57" s="218" t="str">
        <f>IF(J57="","",")")</f>
        <v>)</v>
      </c>
      <c r="P57" s="175" t="str">
        <f>IF(Q57="","","(")</f>
        <v/>
      </c>
      <c r="Q57" s="183"/>
      <c r="R57" s="184" t="str">
        <f>IF(Q57="","",",")</f>
        <v/>
      </c>
      <c r="S57" s="225"/>
      <c r="T57" s="176" t="str">
        <f>IF(Q57="","",",")</f>
        <v/>
      </c>
      <c r="U57" s="168" t="str">
        <f>IF(Q57="","",350)</f>
        <v/>
      </c>
      <c r="V57" s="168" t="str">
        <f>IF(Q57="","",")")</f>
        <v/>
      </c>
      <c r="W57" s="179" t="str">
        <f>IF(X57="","","(")</f>
        <v/>
      </c>
      <c r="X57" s="181"/>
      <c r="Y57" s="180" t="str">
        <f>IF(X57="","",",")</f>
        <v/>
      </c>
      <c r="Z57" s="177"/>
      <c r="AA57" s="180" t="str">
        <f>IF(X57="","",",")</f>
        <v/>
      </c>
      <c r="AB57" s="185" t="str">
        <f>IF(X57="","",450)</f>
        <v/>
      </c>
      <c r="AC57" s="185" t="str">
        <f>IF(X57="","",")")</f>
        <v/>
      </c>
      <c r="AD57" s="206" t="str">
        <f t="shared" ref="AD57:AD58" si="55">IF(B57="","",_xlfn.CONCAT("           triggerLine: ","""",B57,", ",C57:AC57,""", sC: ","""",A57,""", lines: ["))</f>
        <v xml:space="preserve">           triggerLine: "A TI, SEÑOR, EN MI CLAMOR SUPLICO,, (La,m,250)", sC: "as", lines: [</v>
      </c>
      <c r="AE57" s="166" t="str">
        <f>IF(C57="","","(")</f>
        <v/>
      </c>
    </row>
    <row r="58" spans="1:31" ht="25.5" thickTop="1" thickBot="1" x14ac:dyDescent="0.4">
      <c r="A58" t="s">
        <v>2282</v>
      </c>
      <c r="B58" s="207" t="s">
        <v>2284</v>
      </c>
      <c r="C58" s="183" t="s">
        <v>1111</v>
      </c>
      <c r="D58" s="216" t="str">
        <f>IF(C58="","",",")</f>
        <v>,</v>
      </c>
      <c r="E58" s="225">
        <v>7</v>
      </c>
      <c r="F58" s="217" t="str">
        <f>IF(C58="","",",")</f>
        <v>,</v>
      </c>
      <c r="G58" s="168">
        <f>IF(C58="","",15)</f>
        <v>15</v>
      </c>
      <c r="H58" s="218" t="str">
        <f>IF(C58="","",")")</f>
        <v>)</v>
      </c>
      <c r="I58" s="219" t="str">
        <f>IF(J58="","","(")</f>
        <v/>
      </c>
      <c r="J58" s="181"/>
      <c r="K58" s="185" t="str">
        <f>IF(J58="","",",")</f>
        <v/>
      </c>
      <c r="L58" s="177"/>
      <c r="M58" s="185" t="str">
        <f>IF(J58="","",",")</f>
        <v/>
      </c>
      <c r="N58" s="185" t="str">
        <f>IF(J58="","",250)</f>
        <v/>
      </c>
      <c r="O58" s="218" t="str">
        <f>IF(J58="","",")")</f>
        <v/>
      </c>
      <c r="P58" s="175" t="str">
        <f>IF(Q58="","","(")</f>
        <v/>
      </c>
      <c r="Q58" s="183"/>
      <c r="R58" s="184" t="str">
        <f>IF(Q58="","",",")</f>
        <v/>
      </c>
      <c r="S58" s="225"/>
      <c r="T58" s="176" t="str">
        <f>IF(Q58="","",",")</f>
        <v/>
      </c>
      <c r="U58" s="168" t="str">
        <f>IF(Q58="","",350)</f>
        <v/>
      </c>
      <c r="V58" s="168" t="str">
        <f>IF(Q58="","",")")</f>
        <v/>
      </c>
      <c r="W58" s="179" t="str">
        <f>IF(X58="","","(")</f>
        <v/>
      </c>
      <c r="X58" s="181"/>
      <c r="Y58" s="180" t="str">
        <f>IF(X58="","",",")</f>
        <v/>
      </c>
      <c r="Z58" s="177"/>
      <c r="AA58" s="180" t="str">
        <f>IF(X58="","",",")</f>
        <v/>
      </c>
      <c r="AB58" s="185" t="str">
        <f>IF(X58="","",450)</f>
        <v/>
      </c>
      <c r="AC58" s="185" t="str">
        <f>IF(X58="","",")")</f>
        <v/>
      </c>
      <c r="AD58" s="206" t="str">
        <f t="shared" si="55"/>
        <v xml:space="preserve">           triggerLine: "A TI DERRAMO MI LAMENTO,, Mi,7,15)", sC: "as", lines: [</v>
      </c>
      <c r="AE58" s="166" t="str">
        <f>IF(C58="","","(")</f>
        <v>(</v>
      </c>
    </row>
    <row r="59" spans="1:31" ht="25.5" thickTop="1" thickBot="1" x14ac:dyDescent="0.4">
      <c r="A59" t="s">
        <v>2282</v>
      </c>
      <c r="B59" s="209" t="s">
        <v>2285</v>
      </c>
      <c r="C59" s="183" t="s">
        <v>1113</v>
      </c>
      <c r="D59" s="216" t="str">
        <f>IF(C59="","",",")</f>
        <v>,</v>
      </c>
      <c r="E59" s="225" t="s">
        <v>1121</v>
      </c>
      <c r="F59" s="217" t="str">
        <f>IF(C59="","",",")</f>
        <v>,</v>
      </c>
      <c r="G59" s="168">
        <f>IF(C59="","",15)</f>
        <v>15</v>
      </c>
      <c r="H59" s="218" t="str">
        <f>IF(C59="","",")")</f>
        <v>)</v>
      </c>
      <c r="I59" s="219" t="str">
        <f>IF(J59="","","(")</f>
        <v>(</v>
      </c>
      <c r="J59" s="181" t="s">
        <v>1111</v>
      </c>
      <c r="K59" s="185" t="str">
        <f>IF(J59="","",",")</f>
        <v>,</v>
      </c>
      <c r="L59" s="177"/>
      <c r="M59" s="185" t="str">
        <f>IF(J59="","",",")</f>
        <v>,</v>
      </c>
      <c r="N59" s="185">
        <f>IF(J59="","",250)</f>
        <v>250</v>
      </c>
      <c r="O59" s="218" t="str">
        <f>IF(J59="","",")")</f>
        <v>)</v>
      </c>
      <c r="P59" s="175" t="str">
        <f>IF(Q59="","","(")</f>
        <v/>
      </c>
      <c r="Q59" s="183"/>
      <c r="R59" s="184" t="str">
        <f>IF(Q59="","",",")</f>
        <v/>
      </c>
      <c r="S59" s="225"/>
      <c r="T59" s="176" t="str">
        <f>IF(Q59="","",",")</f>
        <v/>
      </c>
      <c r="U59" s="168" t="str">
        <f>IF(Q59="","",350)</f>
        <v/>
      </c>
      <c r="V59" s="168" t="str">
        <f>IF(Q59="","",")")</f>
        <v/>
      </c>
      <c r="W59" s="179" t="str">
        <f>IF(X59="","","(")</f>
        <v/>
      </c>
      <c r="X59" s="181"/>
      <c r="Y59" s="180" t="str">
        <f>IF(X59="","",",")</f>
        <v/>
      </c>
      <c r="Z59" s="177"/>
      <c r="AA59" s="180" t="str">
        <f>IF(X59="","",",")</f>
        <v/>
      </c>
      <c r="AB59" s="185" t="str">
        <f>IF(X59="","",450)</f>
        <v/>
      </c>
      <c r="AC59" s="185" t="str">
        <f>IF(X59="","",")")</f>
        <v/>
      </c>
      <c r="AD59" s="210" t="str">
        <f>IF(B59="","",_xlfn.CONCAT("            { line: ","""",B59,", ",C59:AC59,""", sC: ","""",A59,"""},  ]},"))</f>
        <v xml:space="preserve">            { line: "A TI MI ANGUSTIA EXPONGO. , Fa,m,15)(Mi,,250)", sC: "as"},  ]},</v>
      </c>
      <c r="AE59" s="166" t="str">
        <f>IF(C59="","","(")</f>
        <v>(</v>
      </c>
    </row>
    <row r="60" spans="1:31" ht="24.95" customHeight="1" thickBot="1" x14ac:dyDescent="0.3">
      <c r="A60" s="211"/>
      <c r="B60" s="211"/>
      <c r="C60" s="223"/>
      <c r="D60" s="223"/>
      <c r="E60" s="223"/>
      <c r="F60" s="223"/>
      <c r="G60" s="223"/>
      <c r="H60" s="223"/>
      <c r="I60" s="223"/>
      <c r="J60" s="223"/>
      <c r="K60" s="223"/>
      <c r="L60" s="223"/>
      <c r="M60" s="223"/>
      <c r="N60" s="223"/>
      <c r="O60" s="223"/>
      <c r="P60" s="223"/>
      <c r="Q60" s="223"/>
      <c r="R60" s="223"/>
      <c r="S60" s="223"/>
      <c r="T60" s="223"/>
      <c r="U60" s="223"/>
      <c r="V60" s="223"/>
      <c r="W60" s="223"/>
      <c r="X60" s="223"/>
      <c r="Y60" s="223"/>
      <c r="Z60" s="223"/>
      <c r="AA60" s="223"/>
      <c r="AB60" s="223"/>
      <c r="AC60" s="211"/>
      <c r="AD60" s="211" t="s">
        <v>2315</v>
      </c>
      <c r="AE60" s="211"/>
    </row>
    <row r="61" spans="1:31" ht="23.25" x14ac:dyDescent="0.35">
      <c r="B61" s="203" t="s">
        <v>2312</v>
      </c>
      <c r="C61" s="224"/>
      <c r="D61" s="224"/>
      <c r="E61" s="224"/>
      <c r="F61" s="224"/>
      <c r="G61" s="224"/>
      <c r="H61" s="224"/>
      <c r="I61" s="224"/>
      <c r="J61" s="224"/>
      <c r="K61" s="224"/>
      <c r="L61" s="224"/>
      <c r="M61" s="224"/>
      <c r="N61" s="224"/>
      <c r="O61" s="224"/>
      <c r="P61" s="224"/>
      <c r="Q61" s="224"/>
      <c r="R61" s="224"/>
      <c r="S61" s="224"/>
      <c r="T61" s="224"/>
      <c r="U61" s="224"/>
      <c r="V61" s="224"/>
      <c r="W61" s="224"/>
      <c r="X61" s="224"/>
      <c r="Y61" s="224"/>
      <c r="Z61" s="224"/>
      <c r="AA61" s="224"/>
      <c r="AB61" s="224"/>
      <c r="AC61" s="215"/>
      <c r="AD61" s="208" t="s">
        <v>2310</v>
      </c>
      <c r="AE61" s="166" t="str">
        <f>IF(AF61="","","(")</f>
        <v/>
      </c>
    </row>
    <row r="62" spans="1:31" ht="24" thickBot="1" x14ac:dyDescent="0.4">
      <c r="B62" s="13"/>
      <c r="C62" s="222"/>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13"/>
      <c r="AD62" s="164" t="s">
        <v>2317</v>
      </c>
      <c r="AE62" s="166" t="str">
        <f>IF(AF62="","","(")</f>
        <v/>
      </c>
    </row>
    <row r="63" spans="1:31" ht="24" thickBot="1" x14ac:dyDescent="0.4">
      <c r="B63" s="13"/>
      <c r="C63" s="222"/>
      <c r="D63" s="222"/>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13"/>
      <c r="AD63" s="204" t="s">
        <v>2311</v>
      </c>
      <c r="AE63" s="166" t="str">
        <f>IF(AF63="","","(")</f>
        <v/>
      </c>
    </row>
    <row r="64" spans="1:31" ht="25.5" thickTop="1" thickBot="1" x14ac:dyDescent="0.4">
      <c r="A64" t="s">
        <v>2309</v>
      </c>
      <c r="B64" s="205" t="s">
        <v>2295</v>
      </c>
      <c r="C64" s="183" t="s">
        <v>1112</v>
      </c>
      <c r="D64" s="216" t="str">
        <f>IF(C64="","",",")</f>
        <v>,</v>
      </c>
      <c r="E64" s="225" t="s">
        <v>1121</v>
      </c>
      <c r="F64" s="217" t="str">
        <f>IF(C64="","",",")</f>
        <v>,</v>
      </c>
      <c r="G64" s="168">
        <v>15</v>
      </c>
      <c r="H64" s="218" t="str">
        <f>IF(C64="","",")")</f>
        <v>)</v>
      </c>
      <c r="I64" s="219" t="str">
        <f>IF(J64="","","(")</f>
        <v>(</v>
      </c>
      <c r="J64" s="181" t="s">
        <v>1122</v>
      </c>
      <c r="K64" s="185" t="str">
        <f>IF(J64="","",",")</f>
        <v>,</v>
      </c>
      <c r="L64" s="177"/>
      <c r="M64" s="185" t="str">
        <f>IF(J64="","",",")</f>
        <v>,</v>
      </c>
      <c r="N64" s="185">
        <v>250</v>
      </c>
      <c r="O64" s="218" t="str">
        <f>IF(J64="","",")")</f>
        <v>)</v>
      </c>
      <c r="P64" s="175"/>
      <c r="Q64" s="183"/>
      <c r="R64" s="184"/>
      <c r="S64" s="225"/>
      <c r="T64" s="176"/>
      <c r="U64" s="168"/>
      <c r="V64" s="168"/>
      <c r="W64" s="179"/>
      <c r="X64" s="181"/>
      <c r="Y64" s="180"/>
      <c r="Z64" s="177"/>
      <c r="AA64" s="180"/>
      <c r="AB64" s="185"/>
      <c r="AC64" s="185" t="str">
        <f>IF(X64="","",")")</f>
        <v/>
      </c>
      <c r="AD64" s="206" t="str">
        <f>IF(B64="","",_xlfn.CONCAT("           triggerLine: ","""",B64,", ",AE64:BE64,""", sC: ","""",A64,""", lines: ["))</f>
        <v xml:space="preserve">           triggerLine: "A TI, YO CLAMO SEÑOR,, (", sC: "mt as ta", lines: [</v>
      </c>
      <c r="AE64" s="166" t="str">
        <f>IF(C64="","","(")</f>
        <v>(</v>
      </c>
    </row>
    <row r="65" spans="1:31" ht="25.5" thickTop="1" thickBot="1" x14ac:dyDescent="0.4">
      <c r="A65" t="s">
        <v>2282</v>
      </c>
      <c r="B65" s="207" t="s">
        <v>2296</v>
      </c>
      <c r="C65" s="183"/>
      <c r="D65" s="216" t="str">
        <f>IF(C65="","",",")</f>
        <v/>
      </c>
      <c r="E65" s="225"/>
      <c r="F65" s="217" t="str">
        <f>IF(C65="","",",")</f>
        <v/>
      </c>
      <c r="G65" s="168" t="str">
        <f>IF(C65="","",15)</f>
        <v/>
      </c>
      <c r="H65" s="218" t="str">
        <f>IF(C65="","",")")</f>
        <v/>
      </c>
      <c r="I65" s="219" t="str">
        <f>IF(J65="","","(")</f>
        <v>(</v>
      </c>
      <c r="J65" s="181" t="s">
        <v>1111</v>
      </c>
      <c r="K65" s="185" t="str">
        <f>IF(J65="","",",")</f>
        <v>,</v>
      </c>
      <c r="L65" s="177">
        <v>7</v>
      </c>
      <c r="M65" s="185" t="str">
        <f>IF(J65="","",",")</f>
        <v>,</v>
      </c>
      <c r="N65" s="185">
        <f>IF(J65="","",250)</f>
        <v>250</v>
      </c>
      <c r="O65" s="218" t="str">
        <f>IF(J65="","",")")</f>
        <v>)</v>
      </c>
      <c r="P65" s="175" t="str">
        <f>IF(Q65="","","(")</f>
        <v/>
      </c>
      <c r="Q65" s="183"/>
      <c r="R65" s="184" t="str">
        <f>IF(Q65="","",",")</f>
        <v/>
      </c>
      <c r="S65" s="225"/>
      <c r="T65" s="176" t="str">
        <f>IF(Q65="","",",")</f>
        <v/>
      </c>
      <c r="U65" s="168" t="str">
        <f>IF(Q65="","",350)</f>
        <v/>
      </c>
      <c r="V65" s="168" t="str">
        <f>IF(Q65="","",")")</f>
        <v/>
      </c>
      <c r="W65" s="179" t="str">
        <f>IF(X65="","","(")</f>
        <v/>
      </c>
      <c r="X65" s="181"/>
      <c r="Y65" s="180" t="str">
        <f>IF(X65="","",",")</f>
        <v/>
      </c>
      <c r="Z65" s="177"/>
      <c r="AA65" s="180" t="str">
        <f>IF(X65="","",",")</f>
        <v/>
      </c>
      <c r="AB65" s="185" t="str">
        <f>IF(X65="","",450)</f>
        <v/>
      </c>
      <c r="AC65" s="185" t="str">
        <f>IF(X65="","",")")</f>
        <v/>
      </c>
      <c r="AD65" s="206" t="str">
        <f>IF(B65="","",_xlfn.CONCAT("            { line: ","""",B65,", ",AE65:BK65,""", sC: ","""",A65,"""},"))</f>
        <v xml:space="preserve">            { line: "A TI, YO DIGO: TÚ SOLO ERES MI REFUGIO,, ", sC: "as"},</v>
      </c>
      <c r="AE65" s="166" t="str">
        <f>IF(C65="","","(")</f>
        <v/>
      </c>
    </row>
    <row r="66" spans="1:31" ht="25.5" thickTop="1" thickBot="1" x14ac:dyDescent="0.4">
      <c r="A66" t="s">
        <v>2282</v>
      </c>
      <c r="B66" s="207" t="s">
        <v>2297</v>
      </c>
      <c r="C66" s="183" t="s">
        <v>1113</v>
      </c>
      <c r="D66" s="216" t="str">
        <f>IF(C66="","",",")</f>
        <v>,</v>
      </c>
      <c r="E66" s="225"/>
      <c r="F66" s="217" t="str">
        <f>IF(C66="","",",")</f>
        <v>,</v>
      </c>
      <c r="G66" s="168">
        <f>IF(C66="","",15)</f>
        <v>15</v>
      </c>
      <c r="H66" s="218" t="str">
        <f>IF(C66="","",")")</f>
        <v>)</v>
      </c>
      <c r="I66" s="219" t="str">
        <f>IF(J66="","","(")</f>
        <v/>
      </c>
      <c r="J66" s="181"/>
      <c r="K66" s="185" t="str">
        <f>IF(J66="","",",")</f>
        <v/>
      </c>
      <c r="L66" s="177"/>
      <c r="M66" s="185" t="str">
        <f>IF(J66="","",",")</f>
        <v/>
      </c>
      <c r="N66" s="185" t="str">
        <f>IF(J66="","",250)</f>
        <v/>
      </c>
      <c r="O66" s="218" t="str">
        <f>IF(J66="","",")")</f>
        <v/>
      </c>
      <c r="P66" s="175" t="str">
        <f>IF(Q66="","","(")</f>
        <v/>
      </c>
      <c r="Q66" s="183"/>
      <c r="R66" s="184" t="str">
        <f>IF(Q66="","",",")</f>
        <v/>
      </c>
      <c r="S66" s="225"/>
      <c r="T66" s="176" t="str">
        <f>IF(Q66="","",",")</f>
        <v/>
      </c>
      <c r="U66" s="168" t="str">
        <f>IF(Q66="","",350)</f>
        <v/>
      </c>
      <c r="V66" s="168" t="str">
        <f>IF(Q66="","",")")</f>
        <v/>
      </c>
      <c r="W66" s="179" t="str">
        <f>IF(X66="","","(")</f>
        <v/>
      </c>
      <c r="X66" s="181"/>
      <c r="Y66" s="180" t="str">
        <f>IF(X66="","",",")</f>
        <v/>
      </c>
      <c r="Z66" s="177"/>
      <c r="AA66" s="180" t="str">
        <f>IF(X66="","",",")</f>
        <v/>
      </c>
      <c r="AB66" s="185" t="str">
        <f>IF(X66="","",450)</f>
        <v/>
      </c>
      <c r="AC66" s="185" t="str">
        <f>IF(X66="","",")")</f>
        <v/>
      </c>
      <c r="AD66" s="206" t="str">
        <f>IF(B66="","",_xlfn.CONCAT("            { line: ","""",B66,", ",AE66:BK66,""", sC: ","""",A66,"""},"))</f>
        <v xml:space="preserve">            { line: "TÚ ERES MI PORCIÓN EN ESTA TIERRA,, (", sC: "as"},</v>
      </c>
      <c r="AE66" s="166" t="str">
        <f>IF(C66="","","(")</f>
        <v>(</v>
      </c>
    </row>
    <row r="67" spans="1:31" ht="25.5" thickTop="1" thickBot="1" x14ac:dyDescent="0.4">
      <c r="A67" t="s">
        <v>2282</v>
      </c>
      <c r="B67" s="209" t="s">
        <v>2298</v>
      </c>
      <c r="C67" s="183"/>
      <c r="D67" s="216" t="str">
        <f>IF(C67="","",",")</f>
        <v/>
      </c>
      <c r="E67" s="225"/>
      <c r="F67" s="217" t="str">
        <f>IF(C67="","",",")</f>
        <v/>
      </c>
      <c r="G67" s="168" t="str">
        <f>IF(C67="","",15)</f>
        <v/>
      </c>
      <c r="H67" s="218" t="str">
        <f>IF(C67="","",")")</f>
        <v/>
      </c>
      <c r="I67" s="219" t="str">
        <f>IF(J67="","","(")</f>
        <v>(</v>
      </c>
      <c r="J67" s="181" t="s">
        <v>1111</v>
      </c>
      <c r="K67" s="185" t="str">
        <f>IF(J67="","",",")</f>
        <v>,</v>
      </c>
      <c r="L67" s="177"/>
      <c r="M67" s="185" t="str">
        <f>IF(J67="","",",")</f>
        <v>,</v>
      </c>
      <c r="N67" s="185">
        <f>IF(J67="","",250)</f>
        <v>250</v>
      </c>
      <c r="O67" s="218" t="str">
        <f>IF(J67="","",")")</f>
        <v>)</v>
      </c>
      <c r="P67" s="175" t="str">
        <f>IF(Q67="","","(")</f>
        <v/>
      </c>
      <c r="Q67" s="183"/>
      <c r="R67" s="184" t="str">
        <f>IF(Q67="","",",")</f>
        <v/>
      </c>
      <c r="S67" s="225"/>
      <c r="T67" s="176" t="str">
        <f>IF(Q67="","",",")</f>
        <v/>
      </c>
      <c r="U67" s="168" t="str">
        <f>IF(Q67="","",350)</f>
        <v/>
      </c>
      <c r="V67" s="168" t="str">
        <f>IF(Q67="","",")")</f>
        <v/>
      </c>
      <c r="W67" s="179" t="str">
        <f>IF(X67="","","(")</f>
        <v/>
      </c>
      <c r="X67" s="181"/>
      <c r="Y67" s="180" t="str">
        <f>IF(X67="","",",")</f>
        <v/>
      </c>
      <c r="Z67" s="177"/>
      <c r="AA67" s="180" t="str">
        <f>IF(X67="","",",")</f>
        <v/>
      </c>
      <c r="AB67" s="185" t="str">
        <f>IF(X67="","",450)</f>
        <v/>
      </c>
      <c r="AC67" s="185" t="str">
        <f>IF(X67="","",")")</f>
        <v/>
      </c>
      <c r="AD67" s="210" t="str">
        <f>IF(B67="","",_xlfn.CONCAT("            { line: ","""",B67,", ",AE67:AV67,""", sC: ","""",A67,"""},  ]},"))</f>
        <v xml:space="preserve">            { line: "MI ÚNICA FELICIDAD., ", sC: "as"},  ]},</v>
      </c>
      <c r="AE67" s="166" t="str">
        <f>IF(C67="","","(")</f>
        <v/>
      </c>
    </row>
    <row r="68" spans="1:31" ht="24" customHeight="1" x14ac:dyDescent="0.4">
      <c r="A68" s="211"/>
      <c r="B68" s="211"/>
      <c r="C68" s="211"/>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3" t="str">
        <f ca="1">_xlfn.CONCAT("]} // ULTIMA LINEA DEL CANTO: ",B9)</f>
        <v>]} // ULTIMA LINEA DEL CANTO: Eres Hermoso</v>
      </c>
      <c r="AE68" s="211"/>
    </row>
    <row r="69" spans="1:31" ht="20.25" x14ac:dyDescent="0.25">
      <c r="AD69" s="214" t="s">
        <v>2316</v>
      </c>
      <c r="AE69" s="166" t="e">
        <f>IF(#REF!="","","(")</f>
        <v>#REF!</v>
      </c>
    </row>
    <row r="70" spans="1:31" x14ac:dyDescent="0.25">
      <c r="AE70" s="166" t="e">
        <f>IF(#REF!="","","(")</f>
        <v>#REF!</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3729" r:id="rId4" name="Button 1">
              <controlPr defaultSize="0" print="0" autoFill="0" autoPict="0" macro="[0]!Button_JS_Click">
                <anchor moveWithCells="1" sizeWithCells="1">
                  <from>
                    <xdr:col>29</xdr:col>
                    <xdr:colOff>8582025</xdr:colOff>
                    <xdr:row>1</xdr:row>
                    <xdr:rowOff>85725</xdr:rowOff>
                  </from>
                  <to>
                    <xdr:col>30</xdr:col>
                    <xdr:colOff>95250</xdr:colOff>
                    <xdr:row>2</xdr:row>
                    <xdr:rowOff>190500</xdr:rowOff>
                  </to>
                </anchor>
              </controlPr>
            </control>
          </mc:Choice>
        </mc:AlternateContent>
        <mc:AlternateContent xmlns:mc="http://schemas.openxmlformats.org/markup-compatibility/2006">
          <mc:Choice Requires="x14">
            <control shapeId="713730" r:id="rId5" name="Button 2">
              <controlPr defaultSize="0" print="0" autoFill="0" autoPict="0" macro="[0]!Button_JS_Click">
                <anchor moveWithCells="1" sizeWithCells="1">
                  <from>
                    <xdr:col>29</xdr:col>
                    <xdr:colOff>7896225</xdr:colOff>
                    <xdr:row>1</xdr:row>
                    <xdr:rowOff>85725</xdr:rowOff>
                  </from>
                  <to>
                    <xdr:col>29</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607AE61-0F4E-4DA6-A6BC-D387B37AE2EF}">
          <x14:formula1>
            <xm:f>List!$A$1:$A$10</xm:f>
          </x14:formula1>
          <xm:sqref>B2:AC2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0CC6-63BE-42D7-94CA-97F39F728200}">
  <sheetPr codeName="Sheet13">
    <tabColor rgb="FF00B0F0"/>
  </sheetPr>
  <dimension ref="A1:AE125"/>
  <sheetViews>
    <sheetView zoomScale="85" zoomScaleNormal="85" workbookViewId="0">
      <selection activeCell="B4" sqref="B4"/>
    </sheetView>
  </sheetViews>
  <sheetFormatPr defaultRowHeight="15" x14ac:dyDescent="0.25"/>
  <cols>
    <col min="1" max="1" width="13.140625" customWidth="1"/>
    <col min="2" max="2" width="60.85546875" bestFit="1" customWidth="1"/>
    <col min="3" max="3" width="175.85546875" customWidth="1"/>
    <col min="4" max="4" width="1.7109375" hidden="1" customWidth="1"/>
    <col min="5" max="5" width="5" bestFit="1" customWidth="1"/>
    <col min="6" max="6" width="2.140625" hidden="1" customWidth="1"/>
    <col min="7" max="7" width="4" bestFit="1" customWidth="1"/>
    <col min="8" max="8" width="2.140625" hidden="1" customWidth="1"/>
    <col min="9" max="9" width="6.42578125" bestFit="1" customWidth="1"/>
    <col min="10" max="11" width="2.28515625" hidden="1" customWidth="1"/>
    <col min="12" max="12" width="5.85546875" bestFit="1" customWidth="1"/>
    <col min="13" max="13" width="2.140625" hidden="1" customWidth="1"/>
    <col min="14" max="14" width="4" bestFit="1" customWidth="1"/>
    <col min="15" max="15" width="2.140625" hidden="1" customWidth="1"/>
    <col min="16" max="16" width="6.42578125" bestFit="1" customWidth="1"/>
    <col min="17" max="17" width="4.28515625" hidden="1" customWidth="1"/>
    <col min="18" max="32" width="4.28515625" customWidth="1"/>
  </cols>
  <sheetData>
    <row r="1" spans="1:23" ht="71.45" customHeight="1" x14ac:dyDescent="0.4">
      <c r="A1" s="61"/>
      <c r="B1" s="148" cm="1">
        <f t="array" aca="1" ref="B1" ca="1">SumarE1HojaAnterior()+1</f>
        <v>1</v>
      </c>
      <c r="C1" s="165" t="str">
        <f ca="1">VLOOKUP(B1,'Codigo Canto'!A3:AQ236,38,FALSE)</f>
        <v>A LA VÍCTIMA PASCUAL</v>
      </c>
      <c r="F1" s="136"/>
      <c r="G1" s="136"/>
      <c r="H1" s="14"/>
      <c r="V1" s="14"/>
      <c r="W1" s="7"/>
    </row>
    <row r="2" spans="1:23" ht="36.75" x14ac:dyDescent="0.4">
      <c r="A2" s="163" t="s">
        <v>2281</v>
      </c>
      <c r="B2" s="162" t="s">
        <v>2180</v>
      </c>
      <c r="C2" s="156" t="str">
        <f>IF(B2="","",_xlfn.CONCAT("Cejilla ",B2," traste"))</f>
        <v>Cejilla 5ᵒ traste</v>
      </c>
    </row>
    <row r="3" spans="1:23" ht="34.5" x14ac:dyDescent="0.25">
      <c r="B3" s="156" t="str">
        <f>IF(B2="","",_xlfn.CONCAT(B2," traste"))</f>
        <v>5ᵒ traste</v>
      </c>
      <c r="C3" s="48" t="s">
        <v>1421</v>
      </c>
    </row>
    <row r="4" spans="1:23" ht="23.25" x14ac:dyDescent="0.25">
      <c r="C4" s="48" t="s">
        <v>1422</v>
      </c>
    </row>
    <row r="5" spans="1:23" ht="23.25" x14ac:dyDescent="0.25">
      <c r="C5" s="48" t="str">
        <f ca="1">_xlfn.CONCAT("║                ",C1,"               ║")</f>
        <v>║                A LA VÍCTIMA PASCUAL               ║</v>
      </c>
    </row>
    <row r="6" spans="1:23" ht="23.25" x14ac:dyDescent="0.25">
      <c r="C6" s="48" t="s">
        <v>1432</v>
      </c>
    </row>
    <row r="7" spans="1:23" ht="23.25" x14ac:dyDescent="0.25">
      <c r="C7" s="88" t="s">
        <v>2267</v>
      </c>
    </row>
    <row r="8" spans="1:23" ht="23.25" x14ac:dyDescent="0.25">
      <c r="B8" t="str" cm="1">
        <f t="array" aca="1" ref="B8" ca="1">_xlfn.LET(
   _xlpm.texto, C1,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C8" s="164" t="str">
        <f ca="1">_xlfn.CONCAT("        id: ","""",B8,"""",",")</f>
        <v xml:space="preserve">        id: "alavictimapascual",</v>
      </c>
    </row>
    <row r="9" spans="1:23" ht="23.25" x14ac:dyDescent="0.25">
      <c r="B9" t="str">
        <f ca="1">PROPER(C1)</f>
        <v>A La Víctima Pascual</v>
      </c>
      <c r="C9" s="164" t="str">
        <f ca="1">_xlfn.CONCAT("        tt: ","""",B9,"""",",")</f>
        <v xml:space="preserve">        tt: "A La Víctima Pascual",</v>
      </c>
    </row>
    <row r="10" spans="1:23" ht="23.25" x14ac:dyDescent="0.25">
      <c r="B10" t="str">
        <f ca="1">PROPER(C1)</f>
        <v>A La Víctima Pascual</v>
      </c>
      <c r="C10" s="164" t="str">
        <f ca="1">_xlfn.CONCAT("        title: ","""",B10,"""",",")</f>
        <v xml:space="preserve">        title: "A La Víctima Pascual",</v>
      </c>
    </row>
    <row r="11" spans="1:23" ht="23.25" x14ac:dyDescent="0.25">
      <c r="B11" t="str">
        <f ca="1">VLOOKUP(B1,'Codigo Canto'!A3:AQ236,12,FALSE)</f>
        <v xml:space="preserve">Secuencia de Pascua - Himno lat. «Victimae paschall laudes» </v>
      </c>
      <c r="C11" s="164" t="str">
        <f ca="1">_xlfn.CONCAT("        ","subtitle: ","""",B11,"""",",")</f>
        <v xml:space="preserve">        subtitle: "Secuencia de Pascua - Himno lat. «Victimae paschall laudes» ",</v>
      </c>
    </row>
    <row r="12" spans="1:23" ht="23.25" x14ac:dyDescent="0.25">
      <c r="B12" t="str">
        <f ca="1">VLOOKUP(B1,Codigo!A3:AP240,42,FALSE)</f>
        <v>category: ["PreCatecumenado","Pascua","Pentecostés","Entrada","Comunión","Final","Nuevo Testamento"],</v>
      </c>
      <c r="C12" s="164" t="str">
        <f ca="1">_xlfn.CONCAT("        ",B12)</f>
        <v xml:space="preserve">        category: ["PreCatecumenado","Pascua","Pentecostés","Entrada","Comunión","Final","Nuevo Testamento"],</v>
      </c>
    </row>
    <row r="13" spans="1:23" ht="23.25" x14ac:dyDescent="0.25">
      <c r="B13">
        <v>2</v>
      </c>
      <c r="C13" s="164" t="str">
        <f>_xlfn.CONCAT("        cejilla: ","""",B13,"""",",")</f>
        <v xml:space="preserve">        cejilla: "2",</v>
      </c>
    </row>
    <row r="14" spans="1:23" ht="23.25" x14ac:dyDescent="0.25">
      <c r="C14" s="164" t="str">
        <f>_xlfn.CONCAT("        nCan: ","""",B14,"""",",")</f>
        <v xml:space="preserve">        nCan: "",</v>
      </c>
    </row>
    <row r="15" spans="1:23" ht="23.25" x14ac:dyDescent="0.25">
      <c r="B15">
        <f ca="1">VLOOKUP(B1,'Codigo Canto'!A3:AP240,1,FALSE)</f>
        <v>1</v>
      </c>
      <c r="C15" s="164" t="str">
        <f ca="1">_xlfn.CONCAT("        dbno: ","""",B15,"""",",")</f>
        <v xml:space="preserve">        dbno: "1",</v>
      </c>
    </row>
    <row r="16" spans="1:23" ht="23.25" x14ac:dyDescent="0.25">
      <c r="C16" s="164" t="str">
        <f>_xlfn.CONCAT("        notes: ","""",B16,"""",",")</f>
        <v xml:space="preserve">        notes: "",</v>
      </c>
    </row>
    <row r="17" spans="1:31" ht="23.25" x14ac:dyDescent="0.25">
      <c r="B17" t="str">
        <f ca="1">B8</f>
        <v>alavictimapascual</v>
      </c>
      <c r="C17" s="164" t="str">
        <f ca="1">_xlfn.CONCAT("        audioSrc: ","""/audio/",B17,".mp3""",",")</f>
        <v xml:space="preserve">        audioSrc: "/audio/alavictimapascual.mp3",</v>
      </c>
    </row>
    <row r="18" spans="1:31" ht="23.25" x14ac:dyDescent="0.25">
      <c r="C18" s="48" t="s">
        <v>2278</v>
      </c>
    </row>
    <row r="19" spans="1:31" ht="23.25" x14ac:dyDescent="0.25">
      <c r="C19" s="164" t="s">
        <v>2274</v>
      </c>
    </row>
    <row r="20" spans="1:31" ht="23.25" x14ac:dyDescent="0.25">
      <c r="C20" s="164" t="s">
        <v>2275</v>
      </c>
    </row>
    <row r="21" spans="1:31" ht="23.25" x14ac:dyDescent="0.25">
      <c r="C21" s="164" t="s">
        <v>2276</v>
      </c>
    </row>
    <row r="22" spans="1:31" ht="23.25" x14ac:dyDescent="0.25">
      <c r="C22" s="164" t="s">
        <v>2277</v>
      </c>
    </row>
    <row r="23" spans="1:31" ht="23.25" x14ac:dyDescent="0.25">
      <c r="A23">
        <f ca="1">+B1-1</f>
        <v>0</v>
      </c>
      <c r="B23" t="e">
        <f ca="1">VLOOKUP(A23,Buscador!A3:AP240,31,FALSE)</f>
        <v>#N/A</v>
      </c>
      <c r="C23" s="164" t="e">
        <f ca="1">_xlfn.CONCAT("        ant: ","""",B23,"""",",")</f>
        <v>#N/A</v>
      </c>
    </row>
    <row r="24" spans="1:31" ht="23.25" x14ac:dyDescent="0.25">
      <c r="A24">
        <f ca="1">+B1+1</f>
        <v>2</v>
      </c>
      <c r="B24" t="str">
        <f ca="1">VLOOKUP(A24,Buscador!A3:AP240,31,FALSE)</f>
        <v>/resucito/src/index.html?canto=anadiedemosocasiondetropiezo</v>
      </c>
      <c r="C24" s="164" t="str">
        <f ca="1">_xlfn.CONCAT("        sig: ","""",B24,"""",",")</f>
        <v xml:space="preserve">        sig: "/resucito/src/index.html?canto=anadiedemosocasiondetropiezo",</v>
      </c>
    </row>
    <row r="25" spans="1:31" ht="23.25" x14ac:dyDescent="0.25">
      <c r="C25" s="48" t="s">
        <v>2279</v>
      </c>
    </row>
    <row r="26" spans="1:31" ht="36" thickBot="1" x14ac:dyDescent="0.3">
      <c r="C26" s="212" t="s">
        <v>2313</v>
      </c>
    </row>
    <row r="27" spans="1:31" ht="25.5" thickTop="1" thickBot="1" x14ac:dyDescent="0.45">
      <c r="A27" t="s">
        <v>2282</v>
      </c>
      <c r="B27" s="13" t="s">
        <v>2280</v>
      </c>
      <c r="C27" s="164" t="str">
        <f>IF(B27="","",_xlfn.CONCAT("            { line: ","""",B27,", ",D27:AJ27,""", sC: ","""",A27,"""},"))</f>
        <v xml:space="preserve">            { line: "A TI, SEÑOR, EN MI CLAMOR IMPLORO,, (La,m,15)(Re,m,250)", sC: "as"},</v>
      </c>
      <c r="D27" s="166" t="str">
        <f>IF(E27="","","(")</f>
        <v>(</v>
      </c>
      <c r="E27" s="183" t="s">
        <v>1112</v>
      </c>
      <c r="F27" s="182" t="str">
        <f>IF(E27="","",",")</f>
        <v>,</v>
      </c>
      <c r="G27" s="169" t="s">
        <v>1121</v>
      </c>
      <c r="H27" s="170" t="str">
        <f>IF(E27="","",",")</f>
        <v>,</v>
      </c>
      <c r="I27" s="168">
        <f>IF(E27="","",15)</f>
        <v>15</v>
      </c>
      <c r="J27" s="171" t="str">
        <f>IF(E27="","",")")</f>
        <v>)</v>
      </c>
      <c r="K27" s="172" t="str">
        <f>IF(L27="","","(")</f>
        <v>(</v>
      </c>
      <c r="L27" s="178" t="s">
        <v>1114</v>
      </c>
      <c r="M27" s="173" t="str">
        <f>IF(L27="","",",")</f>
        <v>,</v>
      </c>
      <c r="N27" s="174" t="s">
        <v>1121</v>
      </c>
      <c r="O27" s="173" t="str">
        <f>IF(L27="","",",")</f>
        <v>,</v>
      </c>
      <c r="P27" s="173">
        <f>IF(L27="","",250)</f>
        <v>250</v>
      </c>
      <c r="Q27" s="12" t="str">
        <f>IF(L27="","",")")</f>
        <v>)</v>
      </c>
      <c r="R27" s="175" t="str">
        <f>IF(S27="","","(")</f>
        <v/>
      </c>
      <c r="S27" s="183"/>
      <c r="T27" s="184" t="str">
        <f>IF(S27="","",",")</f>
        <v/>
      </c>
      <c r="U27" s="169"/>
      <c r="V27" s="176" t="str">
        <f>IF(S27="","",",")</f>
        <v/>
      </c>
      <c r="W27" s="168" t="str">
        <f>IF(S27="","",350)</f>
        <v/>
      </c>
      <c r="X27" s="168" t="str">
        <f>IF(S27="","",")")</f>
        <v/>
      </c>
      <c r="Y27" s="179" t="str">
        <f>IF(Z27="","","(")</f>
        <v/>
      </c>
      <c r="Z27" s="181"/>
      <c r="AA27" s="180" t="str">
        <f>IF(Z27="","",",")</f>
        <v/>
      </c>
      <c r="AB27" s="177"/>
      <c r="AC27" s="180" t="str">
        <f>IF(Z27="","",",")</f>
        <v/>
      </c>
      <c r="AD27" s="185" t="str">
        <f>IF(Z27="","",450)</f>
        <v/>
      </c>
      <c r="AE27" s="167" t="str">
        <f>IF(Z27="","",")")</f>
        <v/>
      </c>
    </row>
    <row r="28" spans="1:31" ht="25.5" thickTop="1" thickBot="1" x14ac:dyDescent="0.45">
      <c r="A28" t="s">
        <v>2282</v>
      </c>
      <c r="B28" s="13" t="s">
        <v>2283</v>
      </c>
      <c r="C28" s="164" t="str">
        <f t="shared" ref="C28:C58" si="0">IF(B28="","",_xlfn.CONCAT("            { line: ","""",B28,", ",D28:AJ28,""", sC: ","""",A28,"""},"))</f>
        <v xml:space="preserve">            { line: "A TI, SEÑOR, EN MI CLAMOR SUPLICO,, (La,m,250)", sC: "as"},</v>
      </c>
      <c r="D28" s="166" t="str">
        <f t="shared" ref="D28:D70" si="1">IF(E28="","","(")</f>
        <v>(</v>
      </c>
      <c r="E28" s="183" t="s">
        <v>1112</v>
      </c>
      <c r="F28" s="182" t="str">
        <f t="shared" ref="F28:F91" si="2">IF(E28="","",",")</f>
        <v>,</v>
      </c>
      <c r="G28" s="169" t="s">
        <v>1121</v>
      </c>
      <c r="H28" s="170" t="str">
        <f t="shared" ref="H28:H91" si="3">IF(E28="","",",")</f>
        <v>,</v>
      </c>
      <c r="I28" s="168">
        <f>IF(E28="","",250)</f>
        <v>250</v>
      </c>
      <c r="J28" s="171" t="str">
        <f t="shared" ref="J28:J91" si="4">IF(E28="","",")")</f>
        <v>)</v>
      </c>
      <c r="K28" s="172" t="str">
        <f t="shared" ref="K28:K59" si="5">IF(L28="","","(")</f>
        <v/>
      </c>
      <c r="L28" s="178"/>
      <c r="M28" s="173" t="str">
        <f t="shared" ref="M28:M91" si="6">IF(L28="","",",")</f>
        <v/>
      </c>
      <c r="N28" s="174"/>
      <c r="O28" s="173" t="str">
        <f t="shared" ref="O28:O91" si="7">IF(L28="","",",")</f>
        <v/>
      </c>
      <c r="P28" s="173" t="str">
        <f t="shared" ref="P28:P59" si="8">IF(L28="","",250)</f>
        <v/>
      </c>
      <c r="Q28" s="12" t="str">
        <f t="shared" ref="Q28:Q91" si="9">IF(L28="","",")")</f>
        <v/>
      </c>
      <c r="R28" s="175" t="str">
        <f t="shared" ref="R28:R59" si="10">IF(S28="","","(")</f>
        <v/>
      </c>
      <c r="S28" s="183"/>
      <c r="T28" s="184" t="str">
        <f t="shared" ref="T28:T59" si="11">IF(S28="","",",")</f>
        <v/>
      </c>
      <c r="U28" s="169"/>
      <c r="V28" s="176" t="str">
        <f t="shared" ref="V28:V59" si="12">IF(S28="","",",")</f>
        <v/>
      </c>
      <c r="W28" s="168" t="str">
        <f t="shared" ref="W28:W59" si="13">IF(S28="","",350)</f>
        <v/>
      </c>
      <c r="X28" s="168" t="str">
        <f t="shared" ref="X28:X59" si="14">IF(S28="","",")")</f>
        <v/>
      </c>
      <c r="Y28" s="179" t="str">
        <f t="shared" ref="Y28:Y59" si="15">IF(Z28="","","(")</f>
        <v/>
      </c>
      <c r="Z28" s="181"/>
      <c r="AA28" s="180" t="str">
        <f t="shared" ref="AA28:AA59" si="16">IF(Z28="","",",")</f>
        <v/>
      </c>
      <c r="AB28" s="177"/>
      <c r="AC28" s="180" t="str">
        <f t="shared" ref="AC28:AC59" si="17">IF(Z28="","",",")</f>
        <v/>
      </c>
      <c r="AD28" s="185" t="str">
        <f t="shared" ref="AD28:AD59" si="18">IF(Z28="","",450)</f>
        <v/>
      </c>
    </row>
    <row r="29" spans="1:31" ht="25.5" thickTop="1" thickBot="1" x14ac:dyDescent="0.45">
      <c r="A29" t="s">
        <v>2282</v>
      </c>
      <c r="B29" s="13" t="s">
        <v>2284</v>
      </c>
      <c r="C29" s="164" t="str">
        <f t="shared" si="0"/>
        <v xml:space="preserve">            { line: "A TI DERRAMO MI LAMENTO,, (La,7,15)", sC: "as"},</v>
      </c>
      <c r="D29" s="166" t="str">
        <f t="shared" si="1"/>
        <v>(</v>
      </c>
      <c r="E29" s="183" t="s">
        <v>1112</v>
      </c>
      <c r="F29" s="182" t="str">
        <f t="shared" si="2"/>
        <v>,</v>
      </c>
      <c r="G29" s="169">
        <v>7</v>
      </c>
      <c r="H29" s="170" t="str">
        <f t="shared" si="3"/>
        <v>,</v>
      </c>
      <c r="I29" s="168">
        <f t="shared" ref="I29:I59" si="19">IF(E29="","",15)</f>
        <v>15</v>
      </c>
      <c r="J29" s="171" t="str">
        <f t="shared" si="4"/>
        <v>)</v>
      </c>
      <c r="K29" s="172" t="str">
        <f t="shared" si="5"/>
        <v/>
      </c>
      <c r="L29" s="178"/>
      <c r="M29" s="173" t="str">
        <f t="shared" si="6"/>
        <v/>
      </c>
      <c r="N29" s="174"/>
      <c r="O29" s="173" t="str">
        <f t="shared" si="7"/>
        <v/>
      </c>
      <c r="P29" s="173" t="str">
        <f t="shared" si="8"/>
        <v/>
      </c>
      <c r="Q29" s="12" t="str">
        <f t="shared" si="9"/>
        <v/>
      </c>
      <c r="R29" s="175" t="str">
        <f t="shared" si="10"/>
        <v/>
      </c>
      <c r="S29" s="183"/>
      <c r="T29" s="184" t="str">
        <f t="shared" si="11"/>
        <v/>
      </c>
      <c r="U29" s="169"/>
      <c r="V29" s="176" t="str">
        <f t="shared" si="12"/>
        <v/>
      </c>
      <c r="W29" s="168" t="str">
        <f t="shared" si="13"/>
        <v/>
      </c>
      <c r="X29" s="168" t="str">
        <f t="shared" si="14"/>
        <v/>
      </c>
      <c r="Y29" s="179" t="str">
        <f t="shared" si="15"/>
        <v/>
      </c>
      <c r="Z29" s="181"/>
      <c r="AA29" s="180" t="str">
        <f t="shared" si="16"/>
        <v/>
      </c>
      <c r="AB29" s="177"/>
      <c r="AC29" s="180" t="str">
        <f t="shared" si="17"/>
        <v/>
      </c>
      <c r="AD29" s="185" t="str">
        <f t="shared" si="18"/>
        <v/>
      </c>
    </row>
    <row r="30" spans="1:31" ht="25.5" thickTop="1" thickBot="1" x14ac:dyDescent="0.45">
      <c r="A30" t="s">
        <v>2282</v>
      </c>
      <c r="B30" s="13" t="s">
        <v>2285</v>
      </c>
      <c r="C30" s="164" t="str">
        <f t="shared" si="0"/>
        <v xml:space="preserve">            { line: "A TI MI ANGUSTIA EXPONGO. , (Fa,,15)(Mi,,250)", sC: "as"},</v>
      </c>
      <c r="D30" s="166" t="str">
        <f t="shared" si="1"/>
        <v>(</v>
      </c>
      <c r="E30" s="183" t="s">
        <v>1113</v>
      </c>
      <c r="F30" s="182" t="str">
        <f t="shared" si="2"/>
        <v>,</v>
      </c>
      <c r="G30" s="169"/>
      <c r="H30" s="170" t="str">
        <f t="shared" si="3"/>
        <v>,</v>
      </c>
      <c r="I30" s="168">
        <f t="shared" si="19"/>
        <v>15</v>
      </c>
      <c r="J30" s="171" t="str">
        <f t="shared" si="4"/>
        <v>)</v>
      </c>
      <c r="K30" s="172" t="str">
        <f t="shared" si="5"/>
        <v>(</v>
      </c>
      <c r="L30" s="178" t="s">
        <v>1111</v>
      </c>
      <c r="M30" s="173" t="str">
        <f t="shared" si="6"/>
        <v>,</v>
      </c>
      <c r="N30" s="174"/>
      <c r="O30" s="173" t="str">
        <f t="shared" si="7"/>
        <v>,</v>
      </c>
      <c r="P30" s="173">
        <f t="shared" si="8"/>
        <v>250</v>
      </c>
      <c r="Q30" s="12" t="str">
        <f t="shared" si="9"/>
        <v>)</v>
      </c>
      <c r="R30" s="175" t="str">
        <f t="shared" si="10"/>
        <v/>
      </c>
      <c r="S30" s="183"/>
      <c r="T30" s="184" t="str">
        <f t="shared" si="11"/>
        <v/>
      </c>
      <c r="U30" s="169"/>
      <c r="V30" s="176" t="str">
        <f t="shared" si="12"/>
        <v/>
      </c>
      <c r="W30" s="168" t="str">
        <f t="shared" si="13"/>
        <v/>
      </c>
      <c r="X30" s="168" t="str">
        <f t="shared" si="14"/>
        <v/>
      </c>
      <c r="Y30" s="179" t="str">
        <f t="shared" si="15"/>
        <v/>
      </c>
      <c r="Z30" s="181"/>
      <c r="AA30" s="180" t="str">
        <f t="shared" si="16"/>
        <v/>
      </c>
      <c r="AB30" s="177"/>
      <c r="AC30" s="180" t="str">
        <f t="shared" si="17"/>
        <v/>
      </c>
      <c r="AD30" s="185" t="str">
        <f t="shared" si="18"/>
        <v/>
      </c>
    </row>
    <row r="31" spans="1:31" ht="25.5" thickTop="1" thickBot="1" x14ac:dyDescent="0.45">
      <c r="A31" t="s">
        <v>1079</v>
      </c>
      <c r="B31" s="13" t="s">
        <v>2287</v>
      </c>
      <c r="C31" s="164" t="str">
        <f t="shared" si="0"/>
        <v xml:space="preserve">            { line: "Siento que el espíritu en mí se apaga, , (Re,m,15)", sC: "mt"},</v>
      </c>
      <c r="D31" s="166" t="str">
        <f t="shared" si="1"/>
        <v>(</v>
      </c>
      <c r="E31" s="183" t="s">
        <v>1114</v>
      </c>
      <c r="F31" s="182" t="str">
        <f t="shared" si="2"/>
        <v>,</v>
      </c>
      <c r="G31" s="169" t="s">
        <v>1121</v>
      </c>
      <c r="H31" s="170" t="str">
        <f t="shared" si="3"/>
        <v>,</v>
      </c>
      <c r="I31" s="168">
        <f t="shared" si="19"/>
        <v>15</v>
      </c>
      <c r="J31" s="171" t="str">
        <f t="shared" si="4"/>
        <v>)</v>
      </c>
      <c r="K31" s="172" t="str">
        <f t="shared" si="5"/>
        <v/>
      </c>
      <c r="L31" s="178"/>
      <c r="M31" s="173" t="str">
        <f t="shared" si="6"/>
        <v/>
      </c>
      <c r="N31" s="174"/>
      <c r="O31" s="173" t="str">
        <f t="shared" si="7"/>
        <v/>
      </c>
      <c r="P31" s="173" t="str">
        <f t="shared" si="8"/>
        <v/>
      </c>
      <c r="Q31" s="12" t="str">
        <f t="shared" si="9"/>
        <v/>
      </c>
      <c r="R31" s="175" t="str">
        <f t="shared" si="10"/>
        <v/>
      </c>
      <c r="S31" s="183"/>
      <c r="T31" s="184" t="str">
        <f t="shared" si="11"/>
        <v/>
      </c>
      <c r="U31" s="169"/>
      <c r="V31" s="176" t="str">
        <f t="shared" si="12"/>
        <v/>
      </c>
      <c r="W31" s="168" t="str">
        <f t="shared" si="13"/>
        <v/>
      </c>
      <c r="X31" s="168" t="str">
        <f t="shared" si="14"/>
        <v/>
      </c>
      <c r="Y31" s="179" t="str">
        <f t="shared" si="15"/>
        <v/>
      </c>
      <c r="Z31" s="181"/>
      <c r="AA31" s="180" t="str">
        <f t="shared" si="16"/>
        <v/>
      </c>
      <c r="AB31" s="177"/>
      <c r="AC31" s="180" t="str">
        <f t="shared" si="17"/>
        <v/>
      </c>
      <c r="AD31" s="185" t="str">
        <f t="shared" si="18"/>
        <v/>
      </c>
    </row>
    <row r="32" spans="1:31" ht="25.5" thickTop="1" thickBot="1" x14ac:dyDescent="0.45">
      <c r="B32" s="13" t="s">
        <v>2288</v>
      </c>
      <c r="C32" s="164" t="str">
        <f t="shared" si="0"/>
        <v xml:space="preserve">            { line: "más tú conoces mi sendero. , (Mi,7,250)", sC: ""},</v>
      </c>
      <c r="D32" s="166" t="str">
        <f t="shared" si="1"/>
        <v/>
      </c>
      <c r="E32" s="183"/>
      <c r="F32" s="182" t="str">
        <f t="shared" si="2"/>
        <v/>
      </c>
      <c r="G32" s="169"/>
      <c r="H32" s="170" t="str">
        <f t="shared" si="3"/>
        <v/>
      </c>
      <c r="I32" s="168" t="str">
        <f t="shared" si="19"/>
        <v/>
      </c>
      <c r="J32" s="171" t="str">
        <f t="shared" si="4"/>
        <v/>
      </c>
      <c r="K32" s="172" t="str">
        <f t="shared" si="5"/>
        <v>(</v>
      </c>
      <c r="L32" s="178" t="s">
        <v>1111</v>
      </c>
      <c r="M32" s="173" t="str">
        <f t="shared" si="6"/>
        <v>,</v>
      </c>
      <c r="N32" s="174">
        <v>7</v>
      </c>
      <c r="O32" s="173" t="str">
        <f t="shared" si="7"/>
        <v>,</v>
      </c>
      <c r="P32" s="173">
        <f t="shared" si="8"/>
        <v>250</v>
      </c>
      <c r="Q32" s="12" t="str">
        <f t="shared" si="9"/>
        <v>)</v>
      </c>
      <c r="R32" s="175" t="str">
        <f t="shared" si="10"/>
        <v/>
      </c>
      <c r="S32" s="183"/>
      <c r="T32" s="184" t="str">
        <f t="shared" si="11"/>
        <v/>
      </c>
      <c r="U32" s="169"/>
      <c r="V32" s="176" t="str">
        <f t="shared" si="12"/>
        <v/>
      </c>
      <c r="W32" s="168" t="str">
        <f t="shared" si="13"/>
        <v/>
      </c>
      <c r="X32" s="168" t="str">
        <f t="shared" si="14"/>
        <v/>
      </c>
      <c r="Y32" s="179" t="str">
        <f t="shared" si="15"/>
        <v/>
      </c>
      <c r="Z32" s="181"/>
      <c r="AA32" s="180" t="str">
        <f t="shared" si="16"/>
        <v/>
      </c>
      <c r="AB32" s="177"/>
      <c r="AC32" s="180" t="str">
        <f t="shared" si="17"/>
        <v/>
      </c>
      <c r="AD32" s="185" t="str">
        <f t="shared" si="18"/>
        <v/>
      </c>
    </row>
    <row r="33" spans="1:30" ht="25.5" thickTop="1" thickBot="1" x14ac:dyDescent="0.45">
      <c r="A33" t="s">
        <v>1079</v>
      </c>
      <c r="B33" s="13" t="s">
        <v>2289</v>
      </c>
      <c r="C33" s="164" t="str">
        <f t="shared" si="0"/>
        <v xml:space="preserve">            { line: "Mira, Señor, que en el camino,, (La,m,15)(Re,m,250)", sC: "mt"},</v>
      </c>
      <c r="D33" s="166" t="str">
        <f t="shared" si="1"/>
        <v>(</v>
      </c>
      <c r="E33" s="183" t="s">
        <v>1112</v>
      </c>
      <c r="F33" s="182" t="str">
        <f t="shared" si="2"/>
        <v>,</v>
      </c>
      <c r="G33" s="169" t="s">
        <v>1121</v>
      </c>
      <c r="H33" s="170" t="str">
        <f t="shared" si="3"/>
        <v>,</v>
      </c>
      <c r="I33" s="168">
        <f t="shared" si="19"/>
        <v>15</v>
      </c>
      <c r="J33" s="171" t="str">
        <f t="shared" si="4"/>
        <v>)</v>
      </c>
      <c r="K33" s="172" t="str">
        <f t="shared" si="5"/>
        <v>(</v>
      </c>
      <c r="L33" s="178" t="s">
        <v>1114</v>
      </c>
      <c r="M33" s="173" t="str">
        <f t="shared" si="6"/>
        <v>,</v>
      </c>
      <c r="N33" s="174" t="s">
        <v>1121</v>
      </c>
      <c r="O33" s="173" t="str">
        <f t="shared" si="7"/>
        <v>,</v>
      </c>
      <c r="P33" s="173">
        <f t="shared" si="8"/>
        <v>250</v>
      </c>
      <c r="Q33" s="12" t="str">
        <f t="shared" si="9"/>
        <v>)</v>
      </c>
      <c r="R33" s="175" t="str">
        <f t="shared" si="10"/>
        <v/>
      </c>
      <c r="S33" s="183"/>
      <c r="T33" s="184" t="str">
        <f t="shared" si="11"/>
        <v/>
      </c>
      <c r="U33" s="169"/>
      <c r="V33" s="176" t="str">
        <f t="shared" si="12"/>
        <v/>
      </c>
      <c r="W33" s="168" t="str">
        <f t="shared" si="13"/>
        <v/>
      </c>
      <c r="X33" s="168" t="str">
        <f t="shared" si="14"/>
        <v/>
      </c>
      <c r="Y33" s="179" t="str">
        <f t="shared" si="15"/>
        <v/>
      </c>
      <c r="Z33" s="181"/>
      <c r="AA33" s="180" t="str">
        <f t="shared" si="16"/>
        <v/>
      </c>
      <c r="AB33" s="177"/>
      <c r="AC33" s="180" t="str">
        <f t="shared" si="17"/>
        <v/>
      </c>
      <c r="AD33" s="185" t="str">
        <f t="shared" si="18"/>
        <v/>
      </c>
    </row>
    <row r="34" spans="1:30" ht="25.5" thickTop="1" thickBot="1" x14ac:dyDescent="0.45">
      <c r="B34" s="13" t="s">
        <v>2290</v>
      </c>
      <c r="C34" s="164" t="str">
        <f t="shared" si="0"/>
        <v xml:space="preserve">            { line: "mira, Señor, que me han tendido un lazo. , (La,m,250)", sC: ""},</v>
      </c>
      <c r="D34" s="166" t="str">
        <f t="shared" si="1"/>
        <v/>
      </c>
      <c r="E34" s="183"/>
      <c r="F34" s="182" t="str">
        <f t="shared" si="2"/>
        <v/>
      </c>
      <c r="G34" s="169"/>
      <c r="H34" s="170" t="str">
        <f t="shared" si="3"/>
        <v/>
      </c>
      <c r="I34" s="168" t="str">
        <f t="shared" si="19"/>
        <v/>
      </c>
      <c r="J34" s="171" t="str">
        <f t="shared" si="4"/>
        <v/>
      </c>
      <c r="K34" s="172" t="str">
        <f t="shared" si="5"/>
        <v>(</v>
      </c>
      <c r="L34" s="178" t="s">
        <v>1112</v>
      </c>
      <c r="M34" s="173" t="str">
        <f t="shared" si="6"/>
        <v>,</v>
      </c>
      <c r="N34" s="174" t="s">
        <v>1121</v>
      </c>
      <c r="O34" s="173" t="str">
        <f t="shared" si="7"/>
        <v>,</v>
      </c>
      <c r="P34" s="173">
        <f t="shared" si="8"/>
        <v>250</v>
      </c>
      <c r="Q34" s="12" t="str">
        <f t="shared" si="9"/>
        <v>)</v>
      </c>
      <c r="R34" s="175" t="str">
        <f t="shared" si="10"/>
        <v/>
      </c>
      <c r="S34" s="183"/>
      <c r="T34" s="184" t="str">
        <f t="shared" si="11"/>
        <v/>
      </c>
      <c r="U34" s="169"/>
      <c r="V34" s="176" t="str">
        <f t="shared" si="12"/>
        <v/>
      </c>
      <c r="W34" s="168" t="str">
        <f t="shared" si="13"/>
        <v/>
      </c>
      <c r="X34" s="168" t="str">
        <f t="shared" si="14"/>
        <v/>
      </c>
      <c r="Y34" s="179" t="str">
        <f t="shared" si="15"/>
        <v/>
      </c>
      <c r="Z34" s="181"/>
      <c r="AA34" s="180" t="str">
        <f t="shared" si="16"/>
        <v/>
      </c>
      <c r="AB34" s="177"/>
      <c r="AC34" s="180" t="str">
        <f t="shared" si="17"/>
        <v/>
      </c>
      <c r="AD34" s="185" t="str">
        <f t="shared" si="18"/>
        <v/>
      </c>
    </row>
    <row r="35" spans="1:30" ht="25.5" thickTop="1" thickBot="1" x14ac:dyDescent="0.45">
      <c r="B35" s="13" t="s">
        <v>2291</v>
      </c>
      <c r="C35" s="164" t="str">
        <f t="shared" si="0"/>
        <v xml:space="preserve">            { line: "Mira, Señor, que a la derecha no hay ninguno,, (Mi,,15)(Mi,7,250)", sC: ""},</v>
      </c>
      <c r="D35" s="166" t="str">
        <f t="shared" si="1"/>
        <v>(</v>
      </c>
      <c r="E35" s="183" t="s">
        <v>1111</v>
      </c>
      <c r="F35" s="182" t="str">
        <f t="shared" si="2"/>
        <v>,</v>
      </c>
      <c r="G35" s="169"/>
      <c r="H35" s="170" t="str">
        <f t="shared" si="3"/>
        <v>,</v>
      </c>
      <c r="I35" s="168">
        <f t="shared" si="19"/>
        <v>15</v>
      </c>
      <c r="J35" s="171" t="str">
        <f t="shared" si="4"/>
        <v>)</v>
      </c>
      <c r="K35" s="172" t="str">
        <f t="shared" si="5"/>
        <v>(</v>
      </c>
      <c r="L35" s="178" t="s">
        <v>1111</v>
      </c>
      <c r="M35" s="173" t="str">
        <f t="shared" si="6"/>
        <v>,</v>
      </c>
      <c r="N35" s="174">
        <v>7</v>
      </c>
      <c r="O35" s="173" t="str">
        <f t="shared" si="7"/>
        <v>,</v>
      </c>
      <c r="P35" s="173">
        <f t="shared" si="8"/>
        <v>250</v>
      </c>
      <c r="Q35" s="12" t="str">
        <f t="shared" si="9"/>
        <v>)</v>
      </c>
      <c r="R35" s="175" t="str">
        <f t="shared" si="10"/>
        <v/>
      </c>
      <c r="S35" s="183"/>
      <c r="T35" s="184" t="str">
        <f t="shared" si="11"/>
        <v/>
      </c>
      <c r="U35" s="169"/>
      <c r="V35" s="176" t="str">
        <f t="shared" si="12"/>
        <v/>
      </c>
      <c r="W35" s="168" t="str">
        <f t="shared" si="13"/>
        <v/>
      </c>
      <c r="X35" s="168" t="str">
        <f t="shared" si="14"/>
        <v/>
      </c>
      <c r="Y35" s="179" t="str">
        <f t="shared" si="15"/>
        <v/>
      </c>
      <c r="Z35" s="181"/>
      <c r="AA35" s="180" t="str">
        <f t="shared" si="16"/>
        <v/>
      </c>
      <c r="AB35" s="177"/>
      <c r="AC35" s="180" t="str">
        <f t="shared" si="17"/>
        <v/>
      </c>
      <c r="AD35" s="185" t="str">
        <f t="shared" si="18"/>
        <v/>
      </c>
    </row>
    <row r="36" spans="1:30" ht="25.5" thickTop="1" thickBot="1" x14ac:dyDescent="0.45">
      <c r="B36" s="13" t="s">
        <v>2292</v>
      </c>
      <c r="C36" s="164" t="str">
        <f t="shared" si="0"/>
        <v xml:space="preserve">            { line: "ninguno que me conozca. , (La,m,15)", sC: ""},</v>
      </c>
      <c r="D36" s="166" t="str">
        <f t="shared" si="1"/>
        <v>(</v>
      </c>
      <c r="E36" s="183" t="s">
        <v>1112</v>
      </c>
      <c r="F36" s="182" t="str">
        <f t="shared" si="2"/>
        <v>,</v>
      </c>
      <c r="G36" s="169" t="s">
        <v>1121</v>
      </c>
      <c r="H36" s="170" t="str">
        <f t="shared" si="3"/>
        <v>,</v>
      </c>
      <c r="I36" s="168">
        <f t="shared" si="19"/>
        <v>15</v>
      </c>
      <c r="J36" s="171" t="str">
        <f t="shared" si="4"/>
        <v>)</v>
      </c>
      <c r="K36" s="172" t="str">
        <f t="shared" si="5"/>
        <v/>
      </c>
      <c r="L36" s="178"/>
      <c r="M36" s="173" t="str">
        <f t="shared" si="6"/>
        <v/>
      </c>
      <c r="N36" s="174"/>
      <c r="O36" s="173" t="str">
        <f t="shared" si="7"/>
        <v/>
      </c>
      <c r="P36" s="173" t="str">
        <f t="shared" si="8"/>
        <v/>
      </c>
      <c r="Q36" s="12" t="str">
        <f t="shared" si="9"/>
        <v/>
      </c>
      <c r="R36" s="175" t="str">
        <f t="shared" si="10"/>
        <v/>
      </c>
      <c r="S36" s="183"/>
      <c r="T36" s="184" t="str">
        <f t="shared" si="11"/>
        <v/>
      </c>
      <c r="U36" s="169"/>
      <c r="V36" s="176" t="str">
        <f t="shared" si="12"/>
        <v/>
      </c>
      <c r="W36" s="168" t="str">
        <f t="shared" si="13"/>
        <v/>
      </c>
      <c r="X36" s="168" t="str">
        <f t="shared" si="14"/>
        <v/>
      </c>
      <c r="Y36" s="179" t="str">
        <f t="shared" si="15"/>
        <v/>
      </c>
      <c r="Z36" s="181"/>
      <c r="AA36" s="180" t="str">
        <f t="shared" si="16"/>
        <v/>
      </c>
      <c r="AB36" s="177"/>
      <c r="AC36" s="180" t="str">
        <f t="shared" si="17"/>
        <v/>
      </c>
      <c r="AD36" s="185" t="str">
        <f t="shared" si="18"/>
        <v/>
      </c>
    </row>
    <row r="37" spans="1:30" ht="25.5" thickTop="1" thickBot="1" x14ac:dyDescent="0.45">
      <c r="B37" s="13" t="s">
        <v>2293</v>
      </c>
      <c r="C37" s="164" t="str">
        <f t="shared" si="0"/>
        <v xml:space="preserve">            { line: "Que huye de mí todo consuelo,, (Re,m,15)", sC: ""},</v>
      </c>
      <c r="D37" s="166" t="str">
        <f t="shared" si="1"/>
        <v>(</v>
      </c>
      <c r="E37" s="183" t="s">
        <v>1114</v>
      </c>
      <c r="F37" s="182" t="str">
        <f t="shared" si="2"/>
        <v>,</v>
      </c>
      <c r="G37" s="169" t="s">
        <v>1121</v>
      </c>
      <c r="H37" s="170" t="str">
        <f t="shared" si="3"/>
        <v>,</v>
      </c>
      <c r="I37" s="168">
        <f t="shared" si="19"/>
        <v>15</v>
      </c>
      <c r="J37" s="171" t="str">
        <f t="shared" si="4"/>
        <v>)</v>
      </c>
      <c r="K37" s="172" t="str">
        <f t="shared" si="5"/>
        <v/>
      </c>
      <c r="L37" s="178"/>
      <c r="M37" s="173" t="str">
        <f t="shared" si="6"/>
        <v/>
      </c>
      <c r="N37" s="174"/>
      <c r="O37" s="173" t="str">
        <f t="shared" si="7"/>
        <v/>
      </c>
      <c r="P37" s="173" t="str">
        <f t="shared" si="8"/>
        <v/>
      </c>
      <c r="Q37" s="12" t="str">
        <f t="shared" si="9"/>
        <v/>
      </c>
      <c r="R37" s="175" t="str">
        <f t="shared" si="10"/>
        <v/>
      </c>
      <c r="S37" s="183"/>
      <c r="T37" s="184" t="str">
        <f t="shared" si="11"/>
        <v/>
      </c>
      <c r="U37" s="169"/>
      <c r="V37" s="176" t="str">
        <f t="shared" si="12"/>
        <v/>
      </c>
      <c r="W37" s="168" t="str">
        <f t="shared" si="13"/>
        <v/>
      </c>
      <c r="X37" s="168" t="str">
        <f t="shared" si="14"/>
        <v/>
      </c>
      <c r="Y37" s="179" t="str">
        <f t="shared" si="15"/>
        <v/>
      </c>
      <c r="Z37" s="181"/>
      <c r="AA37" s="180" t="str">
        <f t="shared" si="16"/>
        <v/>
      </c>
      <c r="AB37" s="177"/>
      <c r="AC37" s="180" t="str">
        <f t="shared" si="17"/>
        <v/>
      </c>
      <c r="AD37" s="185" t="str">
        <f t="shared" si="18"/>
        <v/>
      </c>
    </row>
    <row r="38" spans="1:30" ht="25.5" thickTop="1" thickBot="1" x14ac:dyDescent="0.45">
      <c r="B38" s="13" t="s">
        <v>2294</v>
      </c>
      <c r="C38" s="164" t="str">
        <f t="shared" si="0"/>
        <v xml:space="preserve">            { line: "que no hay nadie que se cuide de mi alma., (Fa,m,15)(Mi,7,250)", sC: ""},</v>
      </c>
      <c r="D38" s="166" t="str">
        <f t="shared" si="1"/>
        <v>(</v>
      </c>
      <c r="E38" s="183" t="s">
        <v>1113</v>
      </c>
      <c r="F38" s="182" t="str">
        <f t="shared" si="2"/>
        <v>,</v>
      </c>
      <c r="G38" s="169" t="s">
        <v>1121</v>
      </c>
      <c r="H38" s="170" t="str">
        <f t="shared" si="3"/>
        <v>,</v>
      </c>
      <c r="I38" s="168">
        <f t="shared" si="19"/>
        <v>15</v>
      </c>
      <c r="J38" s="171" t="str">
        <f t="shared" si="4"/>
        <v>)</v>
      </c>
      <c r="K38" s="172" t="str">
        <f t="shared" si="5"/>
        <v>(</v>
      </c>
      <c r="L38" s="178" t="s">
        <v>1111</v>
      </c>
      <c r="M38" s="173" t="str">
        <f t="shared" si="6"/>
        <v>,</v>
      </c>
      <c r="N38" s="174">
        <v>7</v>
      </c>
      <c r="O38" s="173" t="str">
        <f t="shared" si="7"/>
        <v>,</v>
      </c>
      <c r="P38" s="173">
        <f t="shared" si="8"/>
        <v>250</v>
      </c>
      <c r="Q38" s="12" t="str">
        <f t="shared" si="9"/>
        <v>)</v>
      </c>
      <c r="R38" s="175" t="str">
        <f t="shared" si="10"/>
        <v/>
      </c>
      <c r="S38" s="183"/>
      <c r="T38" s="184" t="str">
        <f t="shared" si="11"/>
        <v/>
      </c>
      <c r="U38" s="169"/>
      <c r="V38" s="176" t="str">
        <f t="shared" si="12"/>
        <v/>
      </c>
      <c r="W38" s="168" t="str">
        <f t="shared" si="13"/>
        <v/>
      </c>
      <c r="X38" s="168" t="str">
        <f t="shared" si="14"/>
        <v/>
      </c>
      <c r="Y38" s="179" t="str">
        <f t="shared" si="15"/>
        <v/>
      </c>
      <c r="Z38" s="181"/>
      <c r="AA38" s="180" t="str">
        <f t="shared" si="16"/>
        <v/>
      </c>
      <c r="AB38" s="177"/>
      <c r="AC38" s="180" t="str">
        <f t="shared" si="17"/>
        <v/>
      </c>
      <c r="AD38" s="185" t="str">
        <f t="shared" si="18"/>
        <v/>
      </c>
    </row>
    <row r="39" spans="1:30" ht="25.5" thickTop="1" thickBot="1" x14ac:dyDescent="0.45">
      <c r="A39" t="s">
        <v>2286</v>
      </c>
      <c r="B39" s="13" t="s">
        <v>2295</v>
      </c>
      <c r="C39" s="164" t="str">
        <f t="shared" si="0"/>
        <v xml:space="preserve">            { line: "A TI, YO CLAMO SEÑOR,, (La,m,15)(Sol,,250)", sC: "as mt"},</v>
      </c>
      <c r="D39" s="166" t="str">
        <f t="shared" si="1"/>
        <v>(</v>
      </c>
      <c r="E39" s="183" t="s">
        <v>1112</v>
      </c>
      <c r="F39" s="182" t="str">
        <f t="shared" si="2"/>
        <v>,</v>
      </c>
      <c r="G39" s="169" t="s">
        <v>1121</v>
      </c>
      <c r="H39" s="170" t="str">
        <f t="shared" si="3"/>
        <v>,</v>
      </c>
      <c r="I39" s="168">
        <f t="shared" si="19"/>
        <v>15</v>
      </c>
      <c r="J39" s="171" t="str">
        <f t="shared" si="4"/>
        <v>)</v>
      </c>
      <c r="K39" s="172" t="str">
        <f t="shared" si="5"/>
        <v>(</v>
      </c>
      <c r="L39" s="178" t="s">
        <v>1122</v>
      </c>
      <c r="M39" s="173" t="str">
        <f t="shared" si="6"/>
        <v>,</v>
      </c>
      <c r="N39" s="174"/>
      <c r="O39" s="173" t="str">
        <f t="shared" si="7"/>
        <v>,</v>
      </c>
      <c r="P39" s="173">
        <f t="shared" si="8"/>
        <v>250</v>
      </c>
      <c r="Q39" s="12" t="str">
        <f t="shared" si="9"/>
        <v>)</v>
      </c>
      <c r="R39" s="175" t="str">
        <f t="shared" si="10"/>
        <v/>
      </c>
      <c r="S39" s="183"/>
      <c r="T39" s="184" t="str">
        <f t="shared" si="11"/>
        <v/>
      </c>
      <c r="U39" s="169"/>
      <c r="V39" s="176" t="str">
        <f t="shared" si="12"/>
        <v/>
      </c>
      <c r="W39" s="168" t="str">
        <f t="shared" si="13"/>
        <v/>
      </c>
      <c r="X39" s="168" t="str">
        <f t="shared" si="14"/>
        <v/>
      </c>
      <c r="Y39" s="179" t="str">
        <f t="shared" si="15"/>
        <v/>
      </c>
      <c r="Z39" s="181"/>
      <c r="AA39" s="180" t="str">
        <f t="shared" si="16"/>
        <v/>
      </c>
      <c r="AB39" s="177"/>
      <c r="AC39" s="180" t="str">
        <f t="shared" si="17"/>
        <v/>
      </c>
      <c r="AD39" s="185" t="str">
        <f t="shared" si="18"/>
        <v/>
      </c>
    </row>
    <row r="40" spans="1:30" ht="25.5" thickTop="1" thickBot="1" x14ac:dyDescent="0.45">
      <c r="A40" t="s">
        <v>2282</v>
      </c>
      <c r="B40" s="13" t="s">
        <v>2296</v>
      </c>
      <c r="C40" s="164" t="str">
        <f t="shared" si="0"/>
        <v xml:space="preserve">            { line: "A TI, YO DIGO: TÚ SOLO ERES MI REFUGIO,, (Mi,7,250)", sC: "as"},</v>
      </c>
      <c r="D40" s="166" t="str">
        <f t="shared" si="1"/>
        <v/>
      </c>
      <c r="E40" s="183"/>
      <c r="F40" s="182" t="str">
        <f t="shared" si="2"/>
        <v/>
      </c>
      <c r="G40" s="169"/>
      <c r="H40" s="170" t="str">
        <f t="shared" si="3"/>
        <v/>
      </c>
      <c r="I40" s="168" t="str">
        <f t="shared" si="19"/>
        <v/>
      </c>
      <c r="J40" s="171" t="str">
        <f t="shared" si="4"/>
        <v/>
      </c>
      <c r="K40" s="172" t="str">
        <f t="shared" si="5"/>
        <v>(</v>
      </c>
      <c r="L40" s="178" t="s">
        <v>1111</v>
      </c>
      <c r="M40" s="173" t="str">
        <f t="shared" si="6"/>
        <v>,</v>
      </c>
      <c r="N40" s="174">
        <v>7</v>
      </c>
      <c r="O40" s="173" t="str">
        <f t="shared" si="7"/>
        <v>,</v>
      </c>
      <c r="P40" s="173">
        <f t="shared" si="8"/>
        <v>250</v>
      </c>
      <c r="Q40" s="12" t="str">
        <f t="shared" si="9"/>
        <v>)</v>
      </c>
      <c r="R40" s="175" t="str">
        <f t="shared" si="10"/>
        <v/>
      </c>
      <c r="S40" s="183"/>
      <c r="T40" s="184" t="str">
        <f t="shared" si="11"/>
        <v/>
      </c>
      <c r="U40" s="169"/>
      <c r="V40" s="176" t="str">
        <f t="shared" si="12"/>
        <v/>
      </c>
      <c r="W40" s="168" t="str">
        <f t="shared" si="13"/>
        <v/>
      </c>
      <c r="X40" s="168" t="str">
        <f t="shared" si="14"/>
        <v/>
      </c>
      <c r="Y40" s="179" t="str">
        <f t="shared" si="15"/>
        <v/>
      </c>
      <c r="Z40" s="181"/>
      <c r="AA40" s="180" t="str">
        <f t="shared" si="16"/>
        <v/>
      </c>
      <c r="AB40" s="177"/>
      <c r="AC40" s="180" t="str">
        <f t="shared" si="17"/>
        <v/>
      </c>
      <c r="AD40" s="185" t="str">
        <f t="shared" si="18"/>
        <v/>
      </c>
    </row>
    <row r="41" spans="1:30" ht="25.5" thickTop="1" thickBot="1" x14ac:dyDescent="0.45">
      <c r="A41" t="s">
        <v>2282</v>
      </c>
      <c r="B41" s="13" t="s">
        <v>2297</v>
      </c>
      <c r="C41" s="164" t="str">
        <f t="shared" si="0"/>
        <v xml:space="preserve">            { line: "TÚ ERES MI PORCIÓN EN ESTA TIERRA,, (Fa,,15)", sC: "as"},</v>
      </c>
      <c r="D41" s="166" t="str">
        <f t="shared" si="1"/>
        <v>(</v>
      </c>
      <c r="E41" s="183" t="s">
        <v>1113</v>
      </c>
      <c r="F41" s="182" t="str">
        <f t="shared" si="2"/>
        <v>,</v>
      </c>
      <c r="G41" s="169"/>
      <c r="H41" s="170" t="str">
        <f t="shared" si="3"/>
        <v>,</v>
      </c>
      <c r="I41" s="168">
        <f t="shared" si="19"/>
        <v>15</v>
      </c>
      <c r="J41" s="171" t="str">
        <f t="shared" si="4"/>
        <v>)</v>
      </c>
      <c r="K41" s="172" t="str">
        <f t="shared" si="5"/>
        <v/>
      </c>
      <c r="L41" s="178"/>
      <c r="M41" s="173" t="str">
        <f t="shared" si="6"/>
        <v/>
      </c>
      <c r="N41" s="174"/>
      <c r="O41" s="173" t="str">
        <f t="shared" si="7"/>
        <v/>
      </c>
      <c r="P41" s="173" t="str">
        <f t="shared" si="8"/>
        <v/>
      </c>
      <c r="Q41" s="12" t="str">
        <f t="shared" si="9"/>
        <v/>
      </c>
      <c r="R41" s="175" t="str">
        <f t="shared" si="10"/>
        <v/>
      </c>
      <c r="S41" s="183"/>
      <c r="T41" s="184" t="str">
        <f t="shared" si="11"/>
        <v/>
      </c>
      <c r="U41" s="169"/>
      <c r="V41" s="176" t="str">
        <f t="shared" si="12"/>
        <v/>
      </c>
      <c r="W41" s="168" t="str">
        <f t="shared" si="13"/>
        <v/>
      </c>
      <c r="X41" s="168" t="str">
        <f t="shared" si="14"/>
        <v/>
      </c>
      <c r="Y41" s="179" t="str">
        <f t="shared" si="15"/>
        <v/>
      </c>
      <c r="Z41" s="181"/>
      <c r="AA41" s="180" t="str">
        <f t="shared" si="16"/>
        <v/>
      </c>
      <c r="AB41" s="177"/>
      <c r="AC41" s="180" t="str">
        <f t="shared" si="17"/>
        <v/>
      </c>
      <c r="AD41" s="185" t="str">
        <f t="shared" si="18"/>
        <v/>
      </c>
    </row>
    <row r="42" spans="1:30" ht="25.5" thickTop="1" thickBot="1" x14ac:dyDescent="0.45">
      <c r="A42" t="s">
        <v>2282</v>
      </c>
      <c r="B42" s="13" t="s">
        <v>2298</v>
      </c>
      <c r="C42" s="164" t="str">
        <f t="shared" si="0"/>
        <v xml:space="preserve">            { line: "MI ÚNICA FELICIDAD., (Mi,,250)", sC: "as"},</v>
      </c>
      <c r="D42" s="166" t="str">
        <f t="shared" si="1"/>
        <v/>
      </c>
      <c r="E42" s="183"/>
      <c r="F42" s="182" t="str">
        <f t="shared" si="2"/>
        <v/>
      </c>
      <c r="G42" s="169"/>
      <c r="H42" s="170" t="str">
        <f t="shared" si="3"/>
        <v/>
      </c>
      <c r="I42" s="168" t="str">
        <f t="shared" si="19"/>
        <v/>
      </c>
      <c r="J42" s="171" t="str">
        <f t="shared" si="4"/>
        <v/>
      </c>
      <c r="K42" s="172" t="str">
        <f t="shared" si="5"/>
        <v>(</v>
      </c>
      <c r="L42" s="178" t="s">
        <v>1111</v>
      </c>
      <c r="M42" s="173" t="str">
        <f t="shared" si="6"/>
        <v>,</v>
      </c>
      <c r="N42" s="174"/>
      <c r="O42" s="173" t="str">
        <f t="shared" si="7"/>
        <v>,</v>
      </c>
      <c r="P42" s="173">
        <f t="shared" si="8"/>
        <v>250</v>
      </c>
      <c r="Q42" s="12" t="str">
        <f t="shared" si="9"/>
        <v>)</v>
      </c>
      <c r="R42" s="175" t="str">
        <f t="shared" si="10"/>
        <v/>
      </c>
      <c r="S42" s="183"/>
      <c r="T42" s="184" t="str">
        <f t="shared" si="11"/>
        <v/>
      </c>
      <c r="U42" s="169"/>
      <c r="V42" s="176" t="str">
        <f t="shared" si="12"/>
        <v/>
      </c>
      <c r="W42" s="168" t="str">
        <f t="shared" si="13"/>
        <v/>
      </c>
      <c r="X42" s="168" t="str">
        <f t="shared" si="14"/>
        <v/>
      </c>
      <c r="Y42" s="179" t="str">
        <f t="shared" si="15"/>
        <v/>
      </c>
      <c r="Z42" s="181"/>
      <c r="AA42" s="180" t="str">
        <f t="shared" si="16"/>
        <v/>
      </c>
      <c r="AB42" s="177"/>
      <c r="AC42" s="180" t="str">
        <f t="shared" si="17"/>
        <v/>
      </c>
      <c r="AD42" s="185" t="str">
        <f t="shared" si="18"/>
        <v/>
      </c>
    </row>
    <row r="43" spans="1:30" ht="36" thickTop="1" x14ac:dyDescent="0.4">
      <c r="B43" s="13"/>
      <c r="C43" s="212" t="s">
        <v>2299</v>
      </c>
      <c r="D43" s="166" t="str">
        <f t="shared" si="1"/>
        <v/>
      </c>
      <c r="E43" s="200"/>
      <c r="F43" s="171" t="str">
        <f t="shared" si="2"/>
        <v/>
      </c>
      <c r="G43" s="200"/>
      <c r="H43" s="171" t="str">
        <f t="shared" si="3"/>
        <v/>
      </c>
      <c r="I43" s="200"/>
      <c r="J43" s="171" t="str">
        <f t="shared" si="4"/>
        <v/>
      </c>
      <c r="K43" s="172" t="str">
        <f t="shared" si="5"/>
        <v/>
      </c>
      <c r="L43" s="201"/>
      <c r="M43" s="173" t="str">
        <f t="shared" si="6"/>
        <v/>
      </c>
      <c r="N43" s="201"/>
      <c r="O43" s="173" t="str">
        <f t="shared" si="7"/>
        <v/>
      </c>
      <c r="P43" s="201"/>
      <c r="Q43" s="12" t="str">
        <f t="shared" si="9"/>
        <v/>
      </c>
      <c r="R43" s="200" t="str">
        <f t="shared" si="10"/>
        <v/>
      </c>
      <c r="S43" s="200"/>
      <c r="T43" s="200" t="str">
        <f t="shared" si="11"/>
        <v/>
      </c>
      <c r="U43" s="200"/>
      <c r="V43" s="200" t="str">
        <f t="shared" si="12"/>
        <v/>
      </c>
      <c r="W43" s="200"/>
      <c r="X43" s="200" t="str">
        <f t="shared" si="14"/>
        <v/>
      </c>
      <c r="Y43" s="200" t="str">
        <f t="shared" si="15"/>
        <v/>
      </c>
      <c r="Z43" s="202"/>
      <c r="AA43" s="202" t="str">
        <f t="shared" si="16"/>
        <v/>
      </c>
      <c r="AB43" s="202"/>
      <c r="AC43" s="202" t="str">
        <f t="shared" si="17"/>
        <v/>
      </c>
      <c r="AD43" s="202" t="str">
        <f t="shared" si="18"/>
        <v/>
      </c>
    </row>
    <row r="44" spans="1:30" ht="24.75" thickBot="1" x14ac:dyDescent="0.45">
      <c r="B44" s="13" t="s">
        <v>2300</v>
      </c>
      <c r="C44" s="164" t="str">
        <f t="shared" ref="C44:C48" si="20">IF(B44="","",_xlfn.CONCAT("            { line: ","""",B44,", ",D44:AD44,""", sC: ","""",A44,"""},"))</f>
        <v xml:space="preserve">            { line: "Escúchame, Señor, que estoy llorando,, (Re,m,15)(Mi,,250)", sC: ""},</v>
      </c>
      <c r="D44" s="166" t="str">
        <f t="shared" si="1"/>
        <v>(</v>
      </c>
      <c r="E44" s="186" t="s">
        <v>1114</v>
      </c>
      <c r="F44" s="187" t="str">
        <f t="shared" si="2"/>
        <v>,</v>
      </c>
      <c r="G44" s="188" t="s">
        <v>1121</v>
      </c>
      <c r="H44" s="189" t="str">
        <f t="shared" si="3"/>
        <v>,</v>
      </c>
      <c r="I44" s="190">
        <f t="shared" si="19"/>
        <v>15</v>
      </c>
      <c r="J44" s="171" t="str">
        <f t="shared" si="4"/>
        <v>)</v>
      </c>
      <c r="K44" s="172" t="str">
        <f t="shared" si="5"/>
        <v>(</v>
      </c>
      <c r="L44" s="191" t="s">
        <v>1111</v>
      </c>
      <c r="M44" s="173" t="str">
        <f t="shared" si="6"/>
        <v>,</v>
      </c>
      <c r="N44" s="192"/>
      <c r="O44" s="173" t="str">
        <f t="shared" si="7"/>
        <v>,</v>
      </c>
      <c r="P44" s="173">
        <f t="shared" si="8"/>
        <v>250</v>
      </c>
      <c r="Q44" s="12" t="str">
        <f t="shared" si="9"/>
        <v>)</v>
      </c>
      <c r="R44" s="193" t="str">
        <f t="shared" si="10"/>
        <v/>
      </c>
      <c r="S44" s="186"/>
      <c r="T44" s="194" t="str">
        <f t="shared" si="11"/>
        <v/>
      </c>
      <c r="U44" s="188"/>
      <c r="V44" s="195" t="str">
        <f t="shared" si="12"/>
        <v/>
      </c>
      <c r="W44" s="190" t="str">
        <f t="shared" si="13"/>
        <v/>
      </c>
      <c r="X44" s="190" t="str">
        <f t="shared" si="14"/>
        <v/>
      </c>
      <c r="Y44" s="196" t="str">
        <f t="shared" si="15"/>
        <v/>
      </c>
      <c r="Z44" s="197"/>
      <c r="AA44" s="198" t="str">
        <f t="shared" si="16"/>
        <v/>
      </c>
      <c r="AB44" s="199"/>
      <c r="AC44" s="198" t="str">
        <f t="shared" si="17"/>
        <v/>
      </c>
      <c r="AD44" s="185" t="str">
        <f t="shared" si="18"/>
        <v/>
      </c>
    </row>
    <row r="45" spans="1:30" ht="25.5" thickTop="1" thickBot="1" x14ac:dyDescent="0.45">
      <c r="B45" s="13" t="s">
        <v>2301</v>
      </c>
      <c r="C45" s="164" t="str">
        <f t="shared" si="20"/>
        <v xml:space="preserve">            { line: "estoy tan deprimido., (Fa,,15)(Mi,,250)", sC: ""},</v>
      </c>
      <c r="D45" s="166" t="str">
        <f t="shared" si="1"/>
        <v>(</v>
      </c>
      <c r="E45" s="183" t="s">
        <v>1113</v>
      </c>
      <c r="F45" s="182" t="str">
        <f t="shared" si="2"/>
        <v>,</v>
      </c>
      <c r="G45" s="169"/>
      <c r="H45" s="170" t="str">
        <f t="shared" si="3"/>
        <v>,</v>
      </c>
      <c r="I45" s="168">
        <f t="shared" si="19"/>
        <v>15</v>
      </c>
      <c r="J45" s="171" t="str">
        <f t="shared" si="4"/>
        <v>)</v>
      </c>
      <c r="K45" s="172" t="str">
        <f t="shared" si="5"/>
        <v>(</v>
      </c>
      <c r="L45" s="178" t="s">
        <v>1111</v>
      </c>
      <c r="M45" s="173" t="str">
        <f t="shared" si="6"/>
        <v>,</v>
      </c>
      <c r="N45" s="174"/>
      <c r="O45" s="173" t="str">
        <f t="shared" si="7"/>
        <v>,</v>
      </c>
      <c r="P45" s="173">
        <f t="shared" si="8"/>
        <v>250</v>
      </c>
      <c r="Q45" s="12" t="str">
        <f t="shared" si="9"/>
        <v>)</v>
      </c>
      <c r="R45" s="175" t="str">
        <f t="shared" si="10"/>
        <v/>
      </c>
      <c r="S45" s="183"/>
      <c r="T45" s="184" t="str">
        <f t="shared" si="11"/>
        <v/>
      </c>
      <c r="U45" s="169"/>
      <c r="V45" s="176" t="str">
        <f t="shared" si="12"/>
        <v/>
      </c>
      <c r="W45" s="168" t="str">
        <f t="shared" si="13"/>
        <v/>
      </c>
      <c r="X45" s="168" t="str">
        <f t="shared" si="14"/>
        <v/>
      </c>
      <c r="Y45" s="179" t="str">
        <f t="shared" si="15"/>
        <v/>
      </c>
      <c r="Z45" s="181"/>
      <c r="AA45" s="180" t="str">
        <f t="shared" si="16"/>
        <v/>
      </c>
      <c r="AB45" s="177"/>
      <c r="AC45" s="180" t="str">
        <f t="shared" si="17"/>
        <v/>
      </c>
      <c r="AD45" s="185" t="str">
        <f t="shared" si="18"/>
        <v/>
      </c>
    </row>
    <row r="46" spans="1:30" ht="25.5" thickTop="1" thickBot="1" x14ac:dyDescent="0.45">
      <c r="B46" s="13" t="s">
        <v>2302</v>
      </c>
      <c r="C46" s="164" t="str">
        <f t="shared" si="20"/>
        <v xml:space="preserve">            { line: "¡Líbrame tú de estos enemigos, (Fa,,15)", sC: ""},</v>
      </c>
      <c r="D46" s="166" t="str">
        <f t="shared" si="1"/>
        <v>(</v>
      </c>
      <c r="E46" s="183" t="s">
        <v>1113</v>
      </c>
      <c r="F46" s="182" t="str">
        <f t="shared" si="2"/>
        <v>,</v>
      </c>
      <c r="G46" s="169"/>
      <c r="H46" s="170" t="str">
        <f t="shared" si="3"/>
        <v>,</v>
      </c>
      <c r="I46" s="168">
        <f t="shared" si="19"/>
        <v>15</v>
      </c>
      <c r="J46" s="171" t="str">
        <f t="shared" si="4"/>
        <v>)</v>
      </c>
      <c r="K46" s="172" t="str">
        <f t="shared" si="5"/>
        <v/>
      </c>
      <c r="L46" s="178"/>
      <c r="M46" s="173" t="str">
        <f t="shared" si="6"/>
        <v/>
      </c>
      <c r="N46" s="174"/>
      <c r="O46" s="173" t="str">
        <f t="shared" si="7"/>
        <v/>
      </c>
      <c r="P46" s="173" t="str">
        <f t="shared" si="8"/>
        <v/>
      </c>
      <c r="Q46" s="12" t="str">
        <f t="shared" si="9"/>
        <v/>
      </c>
      <c r="R46" s="175" t="str">
        <f t="shared" si="10"/>
        <v/>
      </c>
      <c r="S46" s="183"/>
      <c r="T46" s="184" t="str">
        <f t="shared" si="11"/>
        <v/>
      </c>
      <c r="U46" s="169"/>
      <c r="V46" s="176" t="str">
        <f t="shared" si="12"/>
        <v/>
      </c>
      <c r="W46" s="168" t="str">
        <f t="shared" si="13"/>
        <v/>
      </c>
      <c r="X46" s="168" t="str">
        <f t="shared" si="14"/>
        <v/>
      </c>
      <c r="Y46" s="179" t="str">
        <f t="shared" si="15"/>
        <v/>
      </c>
      <c r="Z46" s="181"/>
      <c r="AA46" s="180" t="str">
        <f t="shared" si="16"/>
        <v/>
      </c>
      <c r="AB46" s="177"/>
      <c r="AC46" s="180" t="str">
        <f t="shared" si="17"/>
        <v/>
      </c>
      <c r="AD46" s="185" t="str">
        <f t="shared" si="18"/>
        <v/>
      </c>
    </row>
    <row r="47" spans="1:30" ht="25.5" thickTop="1" thickBot="1" x14ac:dyDescent="0.45">
      <c r="B47" s="13" t="s">
        <v>2303</v>
      </c>
      <c r="C47" s="164" t="str">
        <f t="shared" si="20"/>
        <v xml:space="preserve">            { line: "que son más fuertes que yo!, (Sol,,15)(Mi,,250)", sC: ""},</v>
      </c>
      <c r="D47" s="166" t="str">
        <f t="shared" si="1"/>
        <v>(</v>
      </c>
      <c r="E47" s="183" t="s">
        <v>1122</v>
      </c>
      <c r="F47" s="182" t="str">
        <f t="shared" si="2"/>
        <v>,</v>
      </c>
      <c r="G47" s="169"/>
      <c r="H47" s="170" t="str">
        <f t="shared" si="3"/>
        <v>,</v>
      </c>
      <c r="I47" s="168">
        <f t="shared" si="19"/>
        <v>15</v>
      </c>
      <c r="J47" s="171" t="str">
        <f t="shared" si="4"/>
        <v>)</v>
      </c>
      <c r="K47" s="172" t="str">
        <f t="shared" si="5"/>
        <v>(</v>
      </c>
      <c r="L47" s="178" t="s">
        <v>1111</v>
      </c>
      <c r="M47" s="173" t="str">
        <f t="shared" si="6"/>
        <v>,</v>
      </c>
      <c r="N47" s="174"/>
      <c r="O47" s="173" t="str">
        <f t="shared" si="7"/>
        <v>,</v>
      </c>
      <c r="P47" s="173">
        <f t="shared" si="8"/>
        <v>250</v>
      </c>
      <c r="Q47" s="12" t="str">
        <f t="shared" si="9"/>
        <v>)</v>
      </c>
      <c r="R47" s="175" t="str">
        <f t="shared" si="10"/>
        <v/>
      </c>
      <c r="S47" s="183"/>
      <c r="T47" s="184" t="str">
        <f t="shared" si="11"/>
        <v/>
      </c>
      <c r="U47" s="169"/>
      <c r="V47" s="176" t="str">
        <f t="shared" si="12"/>
        <v/>
      </c>
      <c r="W47" s="168" t="str">
        <f t="shared" si="13"/>
        <v/>
      </c>
      <c r="X47" s="168" t="str">
        <f t="shared" si="14"/>
        <v/>
      </c>
      <c r="Y47" s="179" t="str">
        <f t="shared" si="15"/>
        <v/>
      </c>
      <c r="Z47" s="181"/>
      <c r="AA47" s="180" t="str">
        <f t="shared" si="16"/>
        <v/>
      </c>
      <c r="AB47" s="177"/>
      <c r="AC47" s="180" t="str">
        <f t="shared" si="17"/>
        <v/>
      </c>
      <c r="AD47" s="185" t="str">
        <f t="shared" si="18"/>
        <v/>
      </c>
    </row>
    <row r="48" spans="1:30" ht="25.5" thickTop="1" thickBot="1" x14ac:dyDescent="0.45">
      <c r="B48" s="13" t="s">
        <v>2304</v>
      </c>
      <c r="C48" s="164" t="str">
        <f t="shared" si="20"/>
        <v xml:space="preserve">            { line: "¡Saca mi alma de esta cárcel, (La,m,15)", sC: ""},</v>
      </c>
      <c r="D48" s="166" t="str">
        <f t="shared" si="1"/>
        <v>(</v>
      </c>
      <c r="E48" s="183" t="s">
        <v>1112</v>
      </c>
      <c r="F48" s="182" t="str">
        <f t="shared" si="2"/>
        <v>,</v>
      </c>
      <c r="G48" s="169" t="s">
        <v>1121</v>
      </c>
      <c r="H48" s="170" t="str">
        <f t="shared" si="3"/>
        <v>,</v>
      </c>
      <c r="I48" s="168">
        <f t="shared" si="19"/>
        <v>15</v>
      </c>
      <c r="J48" s="171" t="str">
        <f t="shared" si="4"/>
        <v>)</v>
      </c>
      <c r="K48" s="172" t="str">
        <f t="shared" si="5"/>
        <v/>
      </c>
      <c r="L48" s="178"/>
      <c r="M48" s="173" t="str">
        <f t="shared" si="6"/>
        <v/>
      </c>
      <c r="N48" s="174"/>
      <c r="O48" s="173" t="str">
        <f t="shared" si="7"/>
        <v/>
      </c>
      <c r="P48" s="173" t="str">
        <f t="shared" si="8"/>
        <v/>
      </c>
      <c r="Q48" s="12" t="str">
        <f t="shared" si="9"/>
        <v/>
      </c>
      <c r="R48" s="175" t="str">
        <f t="shared" si="10"/>
        <v/>
      </c>
      <c r="S48" s="183"/>
      <c r="T48" s="184" t="str">
        <f t="shared" si="11"/>
        <v/>
      </c>
      <c r="U48" s="169"/>
      <c r="V48" s="176" t="str">
        <f t="shared" si="12"/>
        <v/>
      </c>
      <c r="W48" s="168" t="str">
        <f t="shared" si="13"/>
        <v/>
      </c>
      <c r="X48" s="168" t="str">
        <f t="shared" si="14"/>
        <v/>
      </c>
      <c r="Y48" s="179" t="str">
        <f t="shared" si="15"/>
        <v/>
      </c>
      <c r="Z48" s="181"/>
      <c r="AA48" s="180" t="str">
        <f t="shared" si="16"/>
        <v/>
      </c>
      <c r="AB48" s="177"/>
      <c r="AC48" s="180" t="str">
        <f t="shared" si="17"/>
        <v/>
      </c>
      <c r="AD48" s="185" t="str">
        <f t="shared" si="18"/>
        <v/>
      </c>
    </row>
    <row r="49" spans="1:30" ht="25.5" thickTop="1" thickBot="1" x14ac:dyDescent="0.45">
      <c r="B49" s="13" t="s">
        <v>2305</v>
      </c>
      <c r="C49" s="164" t="str">
        <f>IF(B49="","",_xlfn.CONCAT("            { line: ","""",B49,", ",D49:AD49,""", sC: ","""",A49,"""},"))</f>
        <v xml:space="preserve">            { line: "y yo daré gracias a tu Nombre!, (Sol,,15)(Mi,,250)", sC: ""},</v>
      </c>
      <c r="D49" s="166" t="str">
        <f t="shared" si="1"/>
        <v>(</v>
      </c>
      <c r="E49" s="183" t="s">
        <v>1122</v>
      </c>
      <c r="F49" s="182" t="str">
        <f t="shared" si="2"/>
        <v>,</v>
      </c>
      <c r="G49" s="169"/>
      <c r="H49" s="170" t="str">
        <f t="shared" si="3"/>
        <v>,</v>
      </c>
      <c r="I49" s="168">
        <f t="shared" si="19"/>
        <v>15</v>
      </c>
      <c r="J49" s="171" t="str">
        <f t="shared" si="4"/>
        <v>)</v>
      </c>
      <c r="K49" s="172" t="str">
        <f t="shared" si="5"/>
        <v>(</v>
      </c>
      <c r="L49" s="178" t="s">
        <v>1111</v>
      </c>
      <c r="M49" s="173" t="str">
        <f t="shared" si="6"/>
        <v>,</v>
      </c>
      <c r="N49" s="174"/>
      <c r="O49" s="173" t="str">
        <f t="shared" si="7"/>
        <v>,</v>
      </c>
      <c r="P49" s="173">
        <f t="shared" si="8"/>
        <v>250</v>
      </c>
      <c r="Q49" s="12" t="str">
        <f t="shared" si="9"/>
        <v>)</v>
      </c>
      <c r="R49" s="175" t="str">
        <f t="shared" si="10"/>
        <v/>
      </c>
      <c r="S49" s="183"/>
      <c r="T49" s="184" t="str">
        <f t="shared" si="11"/>
        <v/>
      </c>
      <c r="U49" s="169"/>
      <c r="V49" s="176" t="str">
        <f t="shared" si="12"/>
        <v/>
      </c>
      <c r="W49" s="168" t="str">
        <f t="shared" si="13"/>
        <v/>
      </c>
      <c r="X49" s="168" t="str">
        <f t="shared" si="14"/>
        <v/>
      </c>
      <c r="Y49" s="179" t="str">
        <f t="shared" si="15"/>
        <v/>
      </c>
      <c r="Z49" s="181"/>
      <c r="AA49" s="180" t="str">
        <f t="shared" si="16"/>
        <v/>
      </c>
      <c r="AB49" s="177"/>
      <c r="AC49" s="180" t="str">
        <f t="shared" si="17"/>
        <v/>
      </c>
      <c r="AD49" s="185" t="str">
        <f t="shared" si="18"/>
        <v/>
      </c>
    </row>
    <row r="50" spans="1:30" ht="25.5" thickTop="1" thickBot="1" x14ac:dyDescent="0.45">
      <c r="B50" s="13" t="s">
        <v>2306</v>
      </c>
      <c r="C50" s="164" t="str">
        <f>IF(B50="","",_xlfn.CONCAT("            { line: ","""",B50,", ",D50:AD50,""", sC: ","""",A50,"""},"))</f>
        <v xml:space="preserve">            { line: "En torno a mí los santos harán corro,, (Re,m,15)", sC: ""},</v>
      </c>
      <c r="D50" s="166" t="str">
        <f t="shared" si="1"/>
        <v>(</v>
      </c>
      <c r="E50" s="183" t="s">
        <v>1114</v>
      </c>
      <c r="F50" s="182" t="str">
        <f t="shared" si="2"/>
        <v>,</v>
      </c>
      <c r="G50" s="169" t="s">
        <v>1121</v>
      </c>
      <c r="H50" s="170" t="str">
        <f t="shared" si="3"/>
        <v>,</v>
      </c>
      <c r="I50" s="168">
        <f t="shared" si="19"/>
        <v>15</v>
      </c>
      <c r="J50" s="171" t="str">
        <f t="shared" si="4"/>
        <v>)</v>
      </c>
      <c r="K50" s="172" t="str">
        <f t="shared" si="5"/>
        <v/>
      </c>
      <c r="L50" s="178"/>
      <c r="M50" s="173" t="str">
        <f t="shared" si="6"/>
        <v/>
      </c>
      <c r="N50" s="174"/>
      <c r="O50" s="173" t="str">
        <f t="shared" si="7"/>
        <v/>
      </c>
      <c r="P50" s="173" t="str">
        <f t="shared" si="8"/>
        <v/>
      </c>
      <c r="Q50" s="12" t="str">
        <f t="shared" si="9"/>
        <v/>
      </c>
      <c r="R50" s="175" t="str">
        <f t="shared" si="10"/>
        <v/>
      </c>
      <c r="S50" s="183"/>
      <c r="T50" s="184" t="str">
        <f t="shared" si="11"/>
        <v/>
      </c>
      <c r="U50" s="169"/>
      <c r="V50" s="176" t="str">
        <f t="shared" si="12"/>
        <v/>
      </c>
      <c r="W50" s="168" t="str">
        <f t="shared" si="13"/>
        <v/>
      </c>
      <c r="X50" s="168" t="str">
        <f t="shared" si="14"/>
        <v/>
      </c>
      <c r="Y50" s="179" t="str">
        <f t="shared" si="15"/>
        <v/>
      </c>
      <c r="Z50" s="181"/>
      <c r="AA50" s="180" t="str">
        <f t="shared" si="16"/>
        <v/>
      </c>
      <c r="AB50" s="177"/>
      <c r="AC50" s="180" t="str">
        <f t="shared" si="17"/>
        <v/>
      </c>
      <c r="AD50" s="185" t="str">
        <f t="shared" si="18"/>
        <v/>
      </c>
    </row>
    <row r="51" spans="1:30" ht="25.5" thickTop="1" thickBot="1" x14ac:dyDescent="0.45">
      <c r="B51" s="13" t="s">
        <v>2307</v>
      </c>
      <c r="C51" s="164" t="str">
        <f>IF(B51="","",_xlfn.CONCAT("            { line: ","""",B51,", ",D51:AD51,""", sC: ","""",A51,"""},"))</f>
        <v xml:space="preserve">            { line: "me felicitarán por tu favor hacia mí. , (Fa,,15)(Mi,,250)", sC: ""},</v>
      </c>
      <c r="D51" s="166" t="str">
        <f t="shared" si="1"/>
        <v>(</v>
      </c>
      <c r="E51" s="183" t="s">
        <v>1113</v>
      </c>
      <c r="F51" s="182" t="str">
        <f t="shared" si="2"/>
        <v>,</v>
      </c>
      <c r="G51" s="169"/>
      <c r="H51" s="170" t="str">
        <f t="shared" si="3"/>
        <v>,</v>
      </c>
      <c r="I51" s="168">
        <f t="shared" si="19"/>
        <v>15</v>
      </c>
      <c r="J51" s="171" t="str">
        <f t="shared" si="4"/>
        <v>)</v>
      </c>
      <c r="K51" s="172" t="str">
        <f t="shared" si="5"/>
        <v>(</v>
      </c>
      <c r="L51" s="178" t="s">
        <v>1111</v>
      </c>
      <c r="M51" s="173" t="str">
        <f t="shared" si="6"/>
        <v>,</v>
      </c>
      <c r="N51" s="174"/>
      <c r="O51" s="173" t="str">
        <f t="shared" si="7"/>
        <v>,</v>
      </c>
      <c r="P51" s="173">
        <f t="shared" si="8"/>
        <v>250</v>
      </c>
      <c r="Q51" s="12" t="str">
        <f t="shared" si="9"/>
        <v>)</v>
      </c>
      <c r="R51" s="175" t="str">
        <f t="shared" si="10"/>
        <v/>
      </c>
      <c r="S51" s="183"/>
      <c r="T51" s="184" t="str">
        <f t="shared" si="11"/>
        <v/>
      </c>
      <c r="U51" s="169"/>
      <c r="V51" s="176" t="str">
        <f t="shared" si="12"/>
        <v/>
      </c>
      <c r="W51" s="168" t="str">
        <f t="shared" si="13"/>
        <v/>
      </c>
      <c r="X51" s="168" t="str">
        <f t="shared" si="14"/>
        <v/>
      </c>
      <c r="Y51" s="179" t="str">
        <f t="shared" si="15"/>
        <v/>
      </c>
      <c r="Z51" s="181"/>
      <c r="AA51" s="180" t="str">
        <f t="shared" si="16"/>
        <v/>
      </c>
      <c r="AB51" s="177"/>
      <c r="AC51" s="180" t="str">
        <f t="shared" si="17"/>
        <v/>
      </c>
      <c r="AD51" s="185" t="str">
        <f t="shared" si="18"/>
        <v/>
      </c>
    </row>
    <row r="52" spans="1:30" ht="22.5" customHeight="1" thickTop="1" thickBot="1" x14ac:dyDescent="0.3">
      <c r="A52" s="211"/>
      <c r="B52" s="211"/>
      <c r="C52" s="211" t="s">
        <v>2314</v>
      </c>
      <c r="D52" s="211"/>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row>
    <row r="53" spans="1:30" ht="25.5" thickTop="1" thickBot="1" x14ac:dyDescent="0.45">
      <c r="B53" s="203" t="s">
        <v>2312</v>
      </c>
      <c r="C53" s="208" t="s">
        <v>2310</v>
      </c>
      <c r="D53" s="166" t="str">
        <f t="shared" si="1"/>
        <v/>
      </c>
      <c r="E53" s="183"/>
      <c r="F53" s="182" t="str">
        <f t="shared" si="2"/>
        <v/>
      </c>
      <c r="G53" s="169"/>
      <c r="H53" s="170" t="str">
        <f t="shared" si="3"/>
        <v/>
      </c>
      <c r="I53" s="168"/>
      <c r="J53" s="171" t="str">
        <f t="shared" si="4"/>
        <v/>
      </c>
      <c r="K53" s="172" t="str">
        <f t="shared" si="5"/>
        <v/>
      </c>
      <c r="L53" s="178"/>
      <c r="M53" s="173" t="str">
        <f t="shared" si="6"/>
        <v/>
      </c>
      <c r="N53" s="174"/>
      <c r="O53" s="173" t="str">
        <f t="shared" si="7"/>
        <v/>
      </c>
      <c r="P53" s="173"/>
      <c r="Q53" s="12" t="str">
        <f t="shared" si="9"/>
        <v/>
      </c>
      <c r="R53" s="175"/>
      <c r="S53" s="183"/>
      <c r="T53" s="184"/>
      <c r="U53" s="169"/>
      <c r="V53" s="176"/>
      <c r="W53" s="168"/>
      <c r="X53" s="168"/>
      <c r="Y53" s="179"/>
      <c r="Z53" s="181"/>
      <c r="AA53" s="180"/>
      <c r="AB53" s="177"/>
      <c r="AC53" s="180"/>
      <c r="AD53" s="185"/>
    </row>
    <row r="54" spans="1:30" ht="25.5" thickTop="1" thickBot="1" x14ac:dyDescent="0.45">
      <c r="B54" s="13"/>
      <c r="C54" s="164" t="s">
        <v>2308</v>
      </c>
      <c r="D54" s="166" t="str">
        <f t="shared" si="1"/>
        <v/>
      </c>
      <c r="E54" s="183"/>
      <c r="F54" s="182" t="str">
        <f t="shared" si="2"/>
        <v/>
      </c>
      <c r="G54" s="169"/>
      <c r="H54" s="170" t="str">
        <f t="shared" si="3"/>
        <v/>
      </c>
      <c r="I54" s="168"/>
      <c r="J54" s="171" t="str">
        <f t="shared" si="4"/>
        <v/>
      </c>
      <c r="K54" s="172" t="str">
        <f t="shared" si="5"/>
        <v/>
      </c>
      <c r="L54" s="178"/>
      <c r="M54" s="173" t="str">
        <f t="shared" si="6"/>
        <v/>
      </c>
      <c r="N54" s="174"/>
      <c r="O54" s="173" t="str">
        <f t="shared" si="7"/>
        <v/>
      </c>
      <c r="P54" s="173"/>
      <c r="Q54" s="12" t="str">
        <f t="shared" si="9"/>
        <v/>
      </c>
      <c r="R54" s="175"/>
      <c r="S54" s="183"/>
      <c r="T54" s="184"/>
      <c r="U54" s="169"/>
      <c r="V54" s="176"/>
      <c r="W54" s="168"/>
      <c r="X54" s="168"/>
      <c r="Y54" s="179"/>
      <c r="Z54" s="181"/>
      <c r="AA54" s="180"/>
      <c r="AB54" s="177"/>
      <c r="AC54" s="180"/>
      <c r="AD54" s="185"/>
    </row>
    <row r="55" spans="1:30" ht="25.5" thickTop="1" thickBot="1" x14ac:dyDescent="0.45">
      <c r="B55" s="13"/>
      <c r="C55" s="204" t="s">
        <v>2311</v>
      </c>
      <c r="D55" s="166" t="str">
        <f t="shared" si="1"/>
        <v/>
      </c>
      <c r="E55" s="183"/>
      <c r="F55" s="182" t="str">
        <f t="shared" si="2"/>
        <v/>
      </c>
      <c r="G55" s="169"/>
      <c r="H55" s="170" t="str">
        <f t="shared" si="3"/>
        <v/>
      </c>
      <c r="I55" s="168"/>
      <c r="J55" s="171" t="str">
        <f t="shared" si="4"/>
        <v/>
      </c>
      <c r="K55" s="172" t="str">
        <f t="shared" si="5"/>
        <v/>
      </c>
      <c r="L55" s="178"/>
      <c r="M55" s="173" t="str">
        <f t="shared" si="6"/>
        <v/>
      </c>
      <c r="N55" s="174"/>
      <c r="O55" s="173" t="str">
        <f t="shared" si="7"/>
        <v/>
      </c>
      <c r="P55" s="173"/>
      <c r="Q55" s="12" t="str">
        <f t="shared" si="9"/>
        <v/>
      </c>
      <c r="R55" s="175"/>
      <c r="S55" s="183"/>
      <c r="T55" s="184"/>
      <c r="U55" s="169"/>
      <c r="V55" s="176"/>
      <c r="W55" s="168"/>
      <c r="X55" s="168"/>
      <c r="Y55" s="179"/>
      <c r="Z55" s="181"/>
      <c r="AA55" s="180"/>
      <c r="AB55" s="177"/>
      <c r="AC55" s="180"/>
      <c r="AD55" s="185"/>
    </row>
    <row r="56" spans="1:30" ht="25.5" thickTop="1" thickBot="1" x14ac:dyDescent="0.45">
      <c r="A56" t="s">
        <v>2309</v>
      </c>
      <c r="B56" s="205" t="s">
        <v>2280</v>
      </c>
      <c r="C56" s="206" t="str">
        <f>IF(B56="","",_xlfn.CONCAT("           triggerLine: ","""",B56,", ",D56:AD56,""", sC: ","""",A56,""", lines: ["))</f>
        <v xml:space="preserve">           triggerLine: "A TI, SEÑOR, EN MI CLAMOR IMPLORO,, (La,m,15)(Re,m,250)", sC: "mt as ta", lines: [</v>
      </c>
      <c r="D56" s="166" t="str">
        <f t="shared" si="1"/>
        <v>(</v>
      </c>
      <c r="E56" s="183" t="s">
        <v>1112</v>
      </c>
      <c r="F56" s="182" t="str">
        <f t="shared" si="2"/>
        <v>,</v>
      </c>
      <c r="G56" s="169" t="s">
        <v>1121</v>
      </c>
      <c r="H56" s="170" t="str">
        <f t="shared" si="3"/>
        <v>,</v>
      </c>
      <c r="I56" s="168">
        <v>15</v>
      </c>
      <c r="J56" s="171" t="str">
        <f t="shared" si="4"/>
        <v>)</v>
      </c>
      <c r="K56" s="172" t="str">
        <f t="shared" si="5"/>
        <v>(</v>
      </c>
      <c r="L56" s="178" t="s">
        <v>1114</v>
      </c>
      <c r="M56" s="173" t="str">
        <f t="shared" si="6"/>
        <v>,</v>
      </c>
      <c r="N56" s="174" t="s">
        <v>1121</v>
      </c>
      <c r="O56" s="173" t="str">
        <f t="shared" si="7"/>
        <v>,</v>
      </c>
      <c r="P56" s="173">
        <v>250</v>
      </c>
      <c r="Q56" s="12" t="str">
        <f t="shared" si="9"/>
        <v>)</v>
      </c>
      <c r="R56" s="175"/>
      <c r="S56" s="183"/>
      <c r="T56" s="184"/>
      <c r="U56" s="169"/>
      <c r="V56" s="176"/>
      <c r="W56" s="168"/>
      <c r="X56" s="168"/>
      <c r="Y56" s="179"/>
      <c r="Z56" s="181"/>
      <c r="AA56" s="180"/>
      <c r="AB56" s="177"/>
      <c r="AC56" s="180"/>
      <c r="AD56" s="185"/>
    </row>
    <row r="57" spans="1:30" ht="25.5" thickTop="1" thickBot="1" x14ac:dyDescent="0.45">
      <c r="A57" t="s">
        <v>2282</v>
      </c>
      <c r="B57" s="207" t="s">
        <v>2283</v>
      </c>
      <c r="C57" s="206" t="str">
        <f t="shared" si="0"/>
        <v xml:space="preserve">            { line: "A TI, SEÑOR, EN MI CLAMOR SUPLICO,, (La,m,250)", sC: "as"},</v>
      </c>
      <c r="D57" s="166" t="str">
        <f t="shared" si="1"/>
        <v/>
      </c>
      <c r="E57" s="183"/>
      <c r="F57" s="182" t="str">
        <f t="shared" si="2"/>
        <v/>
      </c>
      <c r="G57" s="169"/>
      <c r="H57" s="170" t="str">
        <f t="shared" si="3"/>
        <v/>
      </c>
      <c r="I57" s="168" t="str">
        <f t="shared" si="19"/>
        <v/>
      </c>
      <c r="J57" s="171" t="str">
        <f t="shared" si="4"/>
        <v/>
      </c>
      <c r="K57" s="172" t="str">
        <f t="shared" si="5"/>
        <v>(</v>
      </c>
      <c r="L57" s="178" t="s">
        <v>1112</v>
      </c>
      <c r="M57" s="173" t="str">
        <f t="shared" si="6"/>
        <v>,</v>
      </c>
      <c r="N57" s="174" t="s">
        <v>1121</v>
      </c>
      <c r="O57" s="173" t="str">
        <f t="shared" si="7"/>
        <v>,</v>
      </c>
      <c r="P57" s="173">
        <f t="shared" si="8"/>
        <v>250</v>
      </c>
      <c r="Q57" s="12" t="str">
        <f t="shared" si="9"/>
        <v>)</v>
      </c>
      <c r="R57" s="175" t="str">
        <f t="shared" si="10"/>
        <v/>
      </c>
      <c r="S57" s="183"/>
      <c r="T57" s="184" t="str">
        <f t="shared" si="11"/>
        <v/>
      </c>
      <c r="U57" s="169"/>
      <c r="V57" s="176" t="str">
        <f t="shared" si="12"/>
        <v/>
      </c>
      <c r="W57" s="168" t="str">
        <f t="shared" si="13"/>
        <v/>
      </c>
      <c r="X57" s="168" t="str">
        <f t="shared" si="14"/>
        <v/>
      </c>
      <c r="Y57" s="179" t="str">
        <f t="shared" si="15"/>
        <v/>
      </c>
      <c r="Z57" s="181"/>
      <c r="AA57" s="180" t="str">
        <f t="shared" si="16"/>
        <v/>
      </c>
      <c r="AB57" s="177"/>
      <c r="AC57" s="180" t="str">
        <f t="shared" si="17"/>
        <v/>
      </c>
      <c r="AD57" s="185" t="str">
        <f t="shared" si="18"/>
        <v/>
      </c>
    </row>
    <row r="58" spans="1:30" ht="25.5" thickTop="1" thickBot="1" x14ac:dyDescent="0.45">
      <c r="A58" t="s">
        <v>2282</v>
      </c>
      <c r="B58" s="207" t="s">
        <v>2284</v>
      </c>
      <c r="C58" s="206" t="str">
        <f t="shared" si="0"/>
        <v xml:space="preserve">            { line: "A TI DERRAMO MI LAMENTO,, (Mi,7,15)", sC: "as"},</v>
      </c>
      <c r="D58" s="166" t="str">
        <f t="shared" si="1"/>
        <v>(</v>
      </c>
      <c r="E58" s="183" t="s">
        <v>1111</v>
      </c>
      <c r="F58" s="182" t="str">
        <f t="shared" si="2"/>
        <v>,</v>
      </c>
      <c r="G58" s="169">
        <v>7</v>
      </c>
      <c r="H58" s="170" t="str">
        <f t="shared" si="3"/>
        <v>,</v>
      </c>
      <c r="I58" s="168">
        <f t="shared" si="19"/>
        <v>15</v>
      </c>
      <c r="J58" s="171" t="str">
        <f t="shared" si="4"/>
        <v>)</v>
      </c>
      <c r="K58" s="172" t="str">
        <f t="shared" si="5"/>
        <v/>
      </c>
      <c r="L58" s="178"/>
      <c r="M58" s="173" t="str">
        <f t="shared" si="6"/>
        <v/>
      </c>
      <c r="N58" s="174"/>
      <c r="O58" s="173" t="str">
        <f t="shared" si="7"/>
        <v/>
      </c>
      <c r="P58" s="173" t="str">
        <f t="shared" si="8"/>
        <v/>
      </c>
      <c r="Q58" s="12" t="str">
        <f t="shared" si="9"/>
        <v/>
      </c>
      <c r="R58" s="175" t="str">
        <f t="shared" si="10"/>
        <v/>
      </c>
      <c r="S58" s="183"/>
      <c r="T58" s="184" t="str">
        <f t="shared" si="11"/>
        <v/>
      </c>
      <c r="U58" s="169"/>
      <c r="V58" s="176" t="str">
        <f t="shared" si="12"/>
        <v/>
      </c>
      <c r="W58" s="168" t="str">
        <f t="shared" si="13"/>
        <v/>
      </c>
      <c r="X58" s="168" t="str">
        <f t="shared" si="14"/>
        <v/>
      </c>
      <c r="Y58" s="179" t="str">
        <f t="shared" si="15"/>
        <v/>
      </c>
      <c r="Z58" s="181"/>
      <c r="AA58" s="180" t="str">
        <f t="shared" si="16"/>
        <v/>
      </c>
      <c r="AB58" s="177"/>
      <c r="AC58" s="180" t="str">
        <f t="shared" si="17"/>
        <v/>
      </c>
      <c r="AD58" s="185" t="str">
        <f t="shared" si="18"/>
        <v/>
      </c>
    </row>
    <row r="59" spans="1:30" ht="25.5" thickTop="1" thickBot="1" x14ac:dyDescent="0.45">
      <c r="A59" t="s">
        <v>2282</v>
      </c>
      <c r="B59" s="209" t="s">
        <v>2285</v>
      </c>
      <c r="C59" s="210" t="str">
        <f>IF(B59="","",_xlfn.CONCAT("            { line: ","""",B59,", ",D59:AJ59,""", sC: ","""",A59,"""},  ]},"))</f>
        <v xml:space="preserve">            { line: "A TI MI ANGUSTIA EXPONGO. , (Fa,m,15)(Mi,,250)", sC: "as"},  ]},</v>
      </c>
      <c r="D59" s="166" t="str">
        <f t="shared" si="1"/>
        <v>(</v>
      </c>
      <c r="E59" s="183" t="s">
        <v>1113</v>
      </c>
      <c r="F59" s="182" t="str">
        <f t="shared" si="2"/>
        <v>,</v>
      </c>
      <c r="G59" s="169" t="s">
        <v>1121</v>
      </c>
      <c r="H59" s="170" t="str">
        <f t="shared" si="3"/>
        <v>,</v>
      </c>
      <c r="I59" s="168">
        <f t="shared" si="19"/>
        <v>15</v>
      </c>
      <c r="J59" s="171" t="str">
        <f t="shared" si="4"/>
        <v>)</v>
      </c>
      <c r="K59" s="172" t="str">
        <f t="shared" si="5"/>
        <v>(</v>
      </c>
      <c r="L59" s="178" t="s">
        <v>1111</v>
      </c>
      <c r="M59" s="173" t="str">
        <f t="shared" si="6"/>
        <v>,</v>
      </c>
      <c r="N59" s="174"/>
      <c r="O59" s="173" t="str">
        <f t="shared" si="7"/>
        <v>,</v>
      </c>
      <c r="P59" s="173">
        <f t="shared" si="8"/>
        <v>250</v>
      </c>
      <c r="Q59" s="12" t="str">
        <f t="shared" si="9"/>
        <v>)</v>
      </c>
      <c r="R59" s="175" t="str">
        <f t="shared" si="10"/>
        <v/>
      </c>
      <c r="S59" s="183"/>
      <c r="T59" s="184" t="str">
        <f t="shared" si="11"/>
        <v/>
      </c>
      <c r="U59" s="169"/>
      <c r="V59" s="176" t="str">
        <f t="shared" si="12"/>
        <v/>
      </c>
      <c r="W59" s="168" t="str">
        <f t="shared" si="13"/>
        <v/>
      </c>
      <c r="X59" s="168" t="str">
        <f t="shared" si="14"/>
        <v/>
      </c>
      <c r="Y59" s="179" t="str">
        <f t="shared" si="15"/>
        <v/>
      </c>
      <c r="Z59" s="181"/>
      <c r="AA59" s="180" t="str">
        <f t="shared" si="16"/>
        <v/>
      </c>
      <c r="AB59" s="177"/>
      <c r="AC59" s="180" t="str">
        <f t="shared" si="17"/>
        <v/>
      </c>
      <c r="AD59" s="185" t="str">
        <f t="shared" si="18"/>
        <v/>
      </c>
    </row>
    <row r="60" spans="1:30" ht="24.95" customHeight="1" thickBot="1" x14ac:dyDescent="0.3">
      <c r="A60" s="211"/>
      <c r="B60" s="211"/>
      <c r="C60" s="211" t="s">
        <v>2315</v>
      </c>
      <c r="D60" s="211"/>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row>
    <row r="61" spans="1:30" ht="25.5" thickTop="1" thickBot="1" x14ac:dyDescent="0.45">
      <c r="B61" s="203" t="s">
        <v>2312</v>
      </c>
      <c r="C61" s="208" t="s">
        <v>2310</v>
      </c>
      <c r="D61" s="166" t="str">
        <f t="shared" ref="D61:D67" si="21">IF(E61="","","(")</f>
        <v/>
      </c>
      <c r="E61" s="183"/>
      <c r="F61" s="182" t="str">
        <f t="shared" ref="F61:F67" si="22">IF(E61="","",",")</f>
        <v/>
      </c>
      <c r="G61" s="169"/>
      <c r="H61" s="170" t="str">
        <f t="shared" ref="H61:H67" si="23">IF(E61="","",",")</f>
        <v/>
      </c>
      <c r="I61" s="168"/>
      <c r="J61" s="171" t="str">
        <f t="shared" ref="J61:J67" si="24">IF(E61="","",")")</f>
        <v/>
      </c>
      <c r="K61" s="172" t="str">
        <f t="shared" ref="K61:K67" si="25">IF(L61="","","(")</f>
        <v/>
      </c>
      <c r="L61" s="178"/>
      <c r="M61" s="173" t="str">
        <f t="shared" ref="M61:M67" si="26">IF(L61="","",",")</f>
        <v/>
      </c>
      <c r="N61" s="174"/>
      <c r="O61" s="173" t="str">
        <f t="shared" ref="O61:O67" si="27">IF(L61="","",",")</f>
        <v/>
      </c>
      <c r="P61" s="173"/>
      <c r="Q61" s="12" t="str">
        <f t="shared" ref="Q61:Q67" si="28">IF(L61="","",")")</f>
        <v/>
      </c>
      <c r="R61" s="175"/>
      <c r="S61" s="183"/>
      <c r="T61" s="184"/>
      <c r="U61" s="169"/>
      <c r="V61" s="176"/>
      <c r="W61" s="168"/>
      <c r="X61" s="168"/>
      <c r="Y61" s="179"/>
      <c r="Z61" s="181"/>
      <c r="AA61" s="180"/>
      <c r="AB61" s="177"/>
      <c r="AC61" s="180"/>
      <c r="AD61" s="185"/>
    </row>
    <row r="62" spans="1:30" ht="25.5" thickTop="1" thickBot="1" x14ac:dyDescent="0.45">
      <c r="B62" s="13"/>
      <c r="C62" s="164" t="s">
        <v>2317</v>
      </c>
      <c r="D62" s="166" t="str">
        <f t="shared" si="21"/>
        <v/>
      </c>
      <c r="E62" s="183"/>
      <c r="F62" s="182" t="str">
        <f t="shared" si="22"/>
        <v/>
      </c>
      <c r="G62" s="169"/>
      <c r="H62" s="170" t="str">
        <f t="shared" si="23"/>
        <v/>
      </c>
      <c r="I62" s="168"/>
      <c r="J62" s="171" t="str">
        <f t="shared" si="24"/>
        <v/>
      </c>
      <c r="K62" s="172" t="str">
        <f t="shared" si="25"/>
        <v/>
      </c>
      <c r="L62" s="178"/>
      <c r="M62" s="173" t="str">
        <f t="shared" si="26"/>
        <v/>
      </c>
      <c r="N62" s="174"/>
      <c r="O62" s="173" t="str">
        <f t="shared" si="27"/>
        <v/>
      </c>
      <c r="P62" s="173"/>
      <c r="Q62" s="12" t="str">
        <f t="shared" si="28"/>
        <v/>
      </c>
      <c r="R62" s="175"/>
      <c r="S62" s="183"/>
      <c r="T62" s="184"/>
      <c r="U62" s="169"/>
      <c r="V62" s="176"/>
      <c r="W62" s="168"/>
      <c r="X62" s="168"/>
      <c r="Y62" s="179"/>
      <c r="Z62" s="181"/>
      <c r="AA62" s="180"/>
      <c r="AB62" s="177"/>
      <c r="AC62" s="180"/>
      <c r="AD62" s="185"/>
    </row>
    <row r="63" spans="1:30" ht="25.5" thickTop="1" thickBot="1" x14ac:dyDescent="0.45">
      <c r="B63" s="13"/>
      <c r="C63" s="204" t="s">
        <v>2311</v>
      </c>
      <c r="D63" s="166" t="str">
        <f t="shared" si="21"/>
        <v/>
      </c>
      <c r="E63" s="183"/>
      <c r="F63" s="182" t="str">
        <f t="shared" si="22"/>
        <v/>
      </c>
      <c r="G63" s="169"/>
      <c r="H63" s="170" t="str">
        <f t="shared" si="23"/>
        <v/>
      </c>
      <c r="I63" s="168"/>
      <c r="J63" s="171" t="str">
        <f t="shared" si="24"/>
        <v/>
      </c>
      <c r="K63" s="172" t="str">
        <f t="shared" si="25"/>
        <v/>
      </c>
      <c r="L63" s="178"/>
      <c r="M63" s="173" t="str">
        <f t="shared" si="26"/>
        <v/>
      </c>
      <c r="N63" s="174"/>
      <c r="O63" s="173" t="str">
        <f t="shared" si="27"/>
        <v/>
      </c>
      <c r="P63" s="173"/>
      <c r="Q63" s="12" t="str">
        <f t="shared" si="28"/>
        <v/>
      </c>
      <c r="R63" s="175"/>
      <c r="S63" s="183"/>
      <c r="T63" s="184"/>
      <c r="U63" s="169"/>
      <c r="V63" s="176"/>
      <c r="W63" s="168"/>
      <c r="X63" s="168"/>
      <c r="Y63" s="179"/>
      <c r="Z63" s="181"/>
      <c r="AA63" s="180"/>
      <c r="AB63" s="177"/>
      <c r="AC63" s="180"/>
      <c r="AD63" s="185"/>
    </row>
    <row r="64" spans="1:30" ht="25.5" thickTop="1" thickBot="1" x14ac:dyDescent="0.45">
      <c r="A64" t="s">
        <v>2309</v>
      </c>
      <c r="B64" s="205" t="s">
        <v>2295</v>
      </c>
      <c r="C64" s="206" t="str">
        <f>IF(B64="","",_xlfn.CONCAT("           triggerLine: ","""",B64,", ",D64:AD64,""", sC: ","""",A64,""", lines: ["))</f>
        <v xml:space="preserve">           triggerLine: "A TI, YO CLAMO SEÑOR,, (La,m,15)(Sol,,250)", sC: "mt as ta", lines: [</v>
      </c>
      <c r="D64" s="166" t="str">
        <f t="shared" si="21"/>
        <v>(</v>
      </c>
      <c r="E64" s="183" t="s">
        <v>1112</v>
      </c>
      <c r="F64" s="182" t="str">
        <f t="shared" si="22"/>
        <v>,</v>
      </c>
      <c r="G64" s="169" t="s">
        <v>1121</v>
      </c>
      <c r="H64" s="170" t="str">
        <f t="shared" si="23"/>
        <v>,</v>
      </c>
      <c r="I64" s="168">
        <v>15</v>
      </c>
      <c r="J64" s="171" t="str">
        <f t="shared" si="24"/>
        <v>)</v>
      </c>
      <c r="K64" s="172" t="str">
        <f t="shared" si="25"/>
        <v>(</v>
      </c>
      <c r="L64" s="178" t="s">
        <v>1122</v>
      </c>
      <c r="M64" s="173" t="str">
        <f t="shared" si="26"/>
        <v>,</v>
      </c>
      <c r="N64" s="174"/>
      <c r="O64" s="173" t="str">
        <f t="shared" si="27"/>
        <v>,</v>
      </c>
      <c r="P64" s="173">
        <v>250</v>
      </c>
      <c r="Q64" s="12" t="str">
        <f t="shared" si="28"/>
        <v>)</v>
      </c>
      <c r="R64" s="175"/>
      <c r="S64" s="183"/>
      <c r="T64" s="184"/>
      <c r="U64" s="169"/>
      <c r="V64" s="176"/>
      <c r="W64" s="168"/>
      <c r="X64" s="168"/>
      <c r="Y64" s="179"/>
      <c r="Z64" s="181"/>
      <c r="AA64" s="180"/>
      <c r="AB64" s="177"/>
      <c r="AC64" s="180"/>
      <c r="AD64" s="185"/>
    </row>
    <row r="65" spans="1:30" ht="25.5" thickTop="1" thickBot="1" x14ac:dyDescent="0.45">
      <c r="A65" t="s">
        <v>2282</v>
      </c>
      <c r="B65" s="207" t="s">
        <v>2296</v>
      </c>
      <c r="C65" s="206" t="str">
        <f t="shared" ref="C65:C66" si="29">IF(B65="","",_xlfn.CONCAT("            { line: ","""",B65,", ",D65:AJ65,""", sC: ","""",A65,"""},"))</f>
        <v xml:space="preserve">            { line: "A TI, YO DIGO: TÚ SOLO ERES MI REFUGIO,, (Mi,7,250)", sC: "as"},</v>
      </c>
      <c r="D65" s="166" t="str">
        <f t="shared" si="21"/>
        <v/>
      </c>
      <c r="E65" s="183"/>
      <c r="F65" s="182" t="str">
        <f t="shared" si="22"/>
        <v/>
      </c>
      <c r="G65" s="169"/>
      <c r="H65" s="170" t="str">
        <f t="shared" si="23"/>
        <v/>
      </c>
      <c r="I65" s="168" t="str">
        <f t="shared" ref="I65:I67" si="30">IF(E65="","",15)</f>
        <v/>
      </c>
      <c r="J65" s="171" t="str">
        <f t="shared" si="24"/>
        <v/>
      </c>
      <c r="K65" s="172" t="str">
        <f t="shared" si="25"/>
        <v>(</v>
      </c>
      <c r="L65" s="178" t="s">
        <v>1111</v>
      </c>
      <c r="M65" s="173" t="str">
        <f t="shared" si="26"/>
        <v>,</v>
      </c>
      <c r="N65" s="174">
        <v>7</v>
      </c>
      <c r="O65" s="173" t="str">
        <f t="shared" si="27"/>
        <v>,</v>
      </c>
      <c r="P65" s="173">
        <f t="shared" ref="P65:P67" si="31">IF(L65="","",250)</f>
        <v>250</v>
      </c>
      <c r="Q65" s="12" t="str">
        <f t="shared" si="28"/>
        <v>)</v>
      </c>
      <c r="R65" s="175" t="str">
        <f t="shared" ref="R65:R67" si="32">IF(S65="","","(")</f>
        <v/>
      </c>
      <c r="S65" s="183"/>
      <c r="T65" s="184" t="str">
        <f t="shared" ref="T65:T67" si="33">IF(S65="","",",")</f>
        <v/>
      </c>
      <c r="U65" s="169"/>
      <c r="V65" s="176" t="str">
        <f t="shared" ref="V65:V67" si="34">IF(S65="","",",")</f>
        <v/>
      </c>
      <c r="W65" s="168" t="str">
        <f t="shared" ref="W65:W67" si="35">IF(S65="","",350)</f>
        <v/>
      </c>
      <c r="X65" s="168" t="str">
        <f t="shared" ref="X65:X67" si="36">IF(S65="","",")")</f>
        <v/>
      </c>
      <c r="Y65" s="179" t="str">
        <f t="shared" ref="Y65:Y67" si="37">IF(Z65="","","(")</f>
        <v/>
      </c>
      <c r="Z65" s="181"/>
      <c r="AA65" s="180" t="str">
        <f t="shared" ref="AA65:AA67" si="38">IF(Z65="","",",")</f>
        <v/>
      </c>
      <c r="AB65" s="177"/>
      <c r="AC65" s="180" t="str">
        <f t="shared" ref="AC65:AC67" si="39">IF(Z65="","",",")</f>
        <v/>
      </c>
      <c r="AD65" s="185" t="str">
        <f t="shared" ref="AD65:AD67" si="40">IF(Z65="","",450)</f>
        <v/>
      </c>
    </row>
    <row r="66" spans="1:30" ht="25.5" thickTop="1" thickBot="1" x14ac:dyDescent="0.45">
      <c r="A66" t="s">
        <v>2282</v>
      </c>
      <c r="B66" s="207" t="s">
        <v>2297</v>
      </c>
      <c r="C66" s="206" t="str">
        <f t="shared" si="29"/>
        <v xml:space="preserve">            { line: "TÚ ERES MI PORCIÓN EN ESTA TIERRA,, (Fa,,15)", sC: "as"},</v>
      </c>
      <c r="D66" s="166" t="str">
        <f t="shared" si="21"/>
        <v>(</v>
      </c>
      <c r="E66" s="183" t="s">
        <v>1113</v>
      </c>
      <c r="F66" s="182" t="str">
        <f t="shared" si="22"/>
        <v>,</v>
      </c>
      <c r="G66" s="169"/>
      <c r="H66" s="170" t="str">
        <f t="shared" si="23"/>
        <v>,</v>
      </c>
      <c r="I66" s="168">
        <f t="shared" si="30"/>
        <v>15</v>
      </c>
      <c r="J66" s="171" t="str">
        <f t="shared" si="24"/>
        <v>)</v>
      </c>
      <c r="K66" s="172" t="str">
        <f t="shared" si="25"/>
        <v/>
      </c>
      <c r="L66" s="178"/>
      <c r="M66" s="173" t="str">
        <f t="shared" si="26"/>
        <v/>
      </c>
      <c r="N66" s="174"/>
      <c r="O66" s="173" t="str">
        <f t="shared" si="27"/>
        <v/>
      </c>
      <c r="P66" s="173" t="str">
        <f t="shared" si="31"/>
        <v/>
      </c>
      <c r="Q66" s="12" t="str">
        <f t="shared" si="28"/>
        <v/>
      </c>
      <c r="R66" s="175" t="str">
        <f t="shared" si="32"/>
        <v/>
      </c>
      <c r="S66" s="183"/>
      <c r="T66" s="184" t="str">
        <f t="shared" si="33"/>
        <v/>
      </c>
      <c r="U66" s="169"/>
      <c r="V66" s="176" t="str">
        <f t="shared" si="34"/>
        <v/>
      </c>
      <c r="W66" s="168" t="str">
        <f t="shared" si="35"/>
        <v/>
      </c>
      <c r="X66" s="168" t="str">
        <f t="shared" si="36"/>
        <v/>
      </c>
      <c r="Y66" s="179" t="str">
        <f t="shared" si="37"/>
        <v/>
      </c>
      <c r="Z66" s="181"/>
      <c r="AA66" s="180" t="str">
        <f t="shared" si="38"/>
        <v/>
      </c>
      <c r="AB66" s="177"/>
      <c r="AC66" s="180" t="str">
        <f t="shared" si="39"/>
        <v/>
      </c>
      <c r="AD66" s="185" t="str">
        <f t="shared" si="40"/>
        <v/>
      </c>
    </row>
    <row r="67" spans="1:30" ht="25.5" thickTop="1" thickBot="1" x14ac:dyDescent="0.45">
      <c r="A67" t="s">
        <v>2282</v>
      </c>
      <c r="B67" s="209" t="s">
        <v>2298</v>
      </c>
      <c r="C67" s="210" t="str">
        <f>IF(B67="","",_xlfn.CONCAT("            { line: ","""",B67,", ",D67:AJ67,""", sC: ","""",A67,"""},  ]},"))</f>
        <v xml:space="preserve">            { line: "MI ÚNICA FELICIDAD., (Mi,,250)", sC: "as"},  ]},</v>
      </c>
      <c r="D67" s="166" t="str">
        <f t="shared" si="21"/>
        <v/>
      </c>
      <c r="E67" s="183"/>
      <c r="F67" s="182" t="str">
        <f t="shared" si="22"/>
        <v/>
      </c>
      <c r="G67" s="169"/>
      <c r="H67" s="170" t="str">
        <f t="shared" si="23"/>
        <v/>
      </c>
      <c r="I67" s="168" t="str">
        <f t="shared" si="30"/>
        <v/>
      </c>
      <c r="J67" s="171" t="str">
        <f t="shared" si="24"/>
        <v/>
      </c>
      <c r="K67" s="172" t="str">
        <f t="shared" si="25"/>
        <v>(</v>
      </c>
      <c r="L67" s="178" t="s">
        <v>1111</v>
      </c>
      <c r="M67" s="173" t="str">
        <f t="shared" si="26"/>
        <v>,</v>
      </c>
      <c r="N67" s="174"/>
      <c r="O67" s="173" t="str">
        <f t="shared" si="27"/>
        <v>,</v>
      </c>
      <c r="P67" s="173">
        <f t="shared" si="31"/>
        <v>250</v>
      </c>
      <c r="Q67" s="12" t="str">
        <f t="shared" si="28"/>
        <v>)</v>
      </c>
      <c r="R67" s="175" t="str">
        <f t="shared" si="32"/>
        <v/>
      </c>
      <c r="S67" s="183"/>
      <c r="T67" s="184" t="str">
        <f t="shared" si="33"/>
        <v/>
      </c>
      <c r="U67" s="169"/>
      <c r="V67" s="176" t="str">
        <f t="shared" si="34"/>
        <v/>
      </c>
      <c r="W67" s="168" t="str">
        <f t="shared" si="35"/>
        <v/>
      </c>
      <c r="X67" s="168" t="str">
        <f t="shared" si="36"/>
        <v/>
      </c>
      <c r="Y67" s="179" t="str">
        <f t="shared" si="37"/>
        <v/>
      </c>
      <c r="Z67" s="181"/>
      <c r="AA67" s="180" t="str">
        <f t="shared" si="38"/>
        <v/>
      </c>
      <c r="AB67" s="177"/>
      <c r="AC67" s="180" t="str">
        <f t="shared" si="39"/>
        <v/>
      </c>
      <c r="AD67" s="185" t="str">
        <f t="shared" si="40"/>
        <v/>
      </c>
    </row>
    <row r="68" spans="1:30" ht="24" customHeight="1" x14ac:dyDescent="0.4">
      <c r="A68" s="211"/>
      <c r="B68" s="211"/>
      <c r="C68" s="213" t="str">
        <f ca="1">_xlfn.CONCAT("]} // ULTIMA LINEA DEL CANTO: ",B9)</f>
        <v>]} // ULTIMA LINEA DEL CANTO: A La Víctima Pascual</v>
      </c>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row>
    <row r="69" spans="1:30" ht="24" x14ac:dyDescent="0.4">
      <c r="C69" s="214" t="s">
        <v>2316</v>
      </c>
      <c r="D69" s="166" t="str">
        <f t="shared" si="1"/>
        <v/>
      </c>
      <c r="F69" s="182" t="str">
        <f t="shared" si="2"/>
        <v/>
      </c>
      <c r="H69" s="170" t="str">
        <f t="shared" si="3"/>
        <v/>
      </c>
      <c r="J69" s="171" t="str">
        <f t="shared" si="4"/>
        <v/>
      </c>
      <c r="M69" s="173" t="str">
        <f t="shared" si="6"/>
        <v/>
      </c>
      <c r="O69" s="173" t="str">
        <f t="shared" si="7"/>
        <v/>
      </c>
      <c r="Q69" s="12" t="str">
        <f t="shared" si="9"/>
        <v/>
      </c>
    </row>
    <row r="70" spans="1:30" ht="24" x14ac:dyDescent="0.4">
      <c r="D70" s="166" t="str">
        <f t="shared" si="1"/>
        <v/>
      </c>
      <c r="F70" s="182" t="str">
        <f t="shared" si="2"/>
        <v/>
      </c>
      <c r="H70" s="170" t="str">
        <f t="shared" si="3"/>
        <v/>
      </c>
      <c r="J70" s="171" t="str">
        <f t="shared" si="4"/>
        <v/>
      </c>
      <c r="M70" s="173" t="str">
        <f t="shared" si="6"/>
        <v/>
      </c>
      <c r="O70" s="173" t="str">
        <f t="shared" si="7"/>
        <v/>
      </c>
      <c r="Q70" s="12" t="str">
        <f t="shared" si="9"/>
        <v/>
      </c>
    </row>
    <row r="71" spans="1:30" ht="24" x14ac:dyDescent="0.4">
      <c r="F71" s="182" t="str">
        <f t="shared" si="2"/>
        <v/>
      </c>
      <c r="H71" s="170" t="str">
        <f t="shared" si="3"/>
        <v/>
      </c>
      <c r="J71" s="171" t="str">
        <f t="shared" si="4"/>
        <v/>
      </c>
      <c r="M71" s="173" t="str">
        <f t="shared" si="6"/>
        <v/>
      </c>
      <c r="O71" s="173" t="str">
        <f t="shared" si="7"/>
        <v/>
      </c>
      <c r="Q71" s="12" t="str">
        <f t="shared" si="9"/>
        <v/>
      </c>
    </row>
    <row r="72" spans="1:30" ht="24" x14ac:dyDescent="0.4">
      <c r="F72" s="182" t="str">
        <f t="shared" si="2"/>
        <v/>
      </c>
      <c r="H72" s="170" t="str">
        <f t="shared" si="3"/>
        <v/>
      </c>
      <c r="J72" s="171" t="str">
        <f t="shared" si="4"/>
        <v/>
      </c>
      <c r="M72" s="173" t="str">
        <f t="shared" si="6"/>
        <v/>
      </c>
      <c r="O72" s="173" t="str">
        <f t="shared" si="7"/>
        <v/>
      </c>
      <c r="Q72" s="12" t="str">
        <f t="shared" si="9"/>
        <v/>
      </c>
    </row>
    <row r="73" spans="1:30" ht="24" x14ac:dyDescent="0.4">
      <c r="F73" s="182" t="str">
        <f t="shared" si="2"/>
        <v/>
      </c>
      <c r="H73" s="170" t="str">
        <f t="shared" si="3"/>
        <v/>
      </c>
      <c r="J73" s="171" t="str">
        <f t="shared" si="4"/>
        <v/>
      </c>
      <c r="M73" s="173" t="str">
        <f t="shared" si="6"/>
        <v/>
      </c>
      <c r="O73" s="173" t="str">
        <f t="shared" si="7"/>
        <v/>
      </c>
      <c r="Q73" s="12" t="str">
        <f t="shared" si="9"/>
        <v/>
      </c>
    </row>
    <row r="74" spans="1:30" ht="24" x14ac:dyDescent="0.4">
      <c r="F74" s="182" t="str">
        <f t="shared" si="2"/>
        <v/>
      </c>
      <c r="H74" s="170" t="str">
        <f t="shared" si="3"/>
        <v/>
      </c>
      <c r="J74" s="171" t="str">
        <f t="shared" si="4"/>
        <v/>
      </c>
      <c r="M74" s="173" t="str">
        <f t="shared" si="6"/>
        <v/>
      </c>
      <c r="O74" s="173" t="str">
        <f t="shared" si="7"/>
        <v/>
      </c>
      <c r="Q74" s="12" t="str">
        <f t="shared" si="9"/>
        <v/>
      </c>
    </row>
    <row r="75" spans="1:30" ht="24" x14ac:dyDescent="0.4">
      <c r="F75" s="182" t="str">
        <f t="shared" si="2"/>
        <v/>
      </c>
      <c r="H75" s="170" t="str">
        <f t="shared" si="3"/>
        <v/>
      </c>
      <c r="J75" s="171" t="str">
        <f t="shared" si="4"/>
        <v/>
      </c>
      <c r="M75" s="173" t="str">
        <f t="shared" si="6"/>
        <v/>
      </c>
      <c r="O75" s="173" t="str">
        <f t="shared" si="7"/>
        <v/>
      </c>
      <c r="Q75" s="12" t="str">
        <f t="shared" si="9"/>
        <v/>
      </c>
    </row>
    <row r="76" spans="1:30" ht="24" x14ac:dyDescent="0.4">
      <c r="F76" s="182" t="str">
        <f t="shared" si="2"/>
        <v/>
      </c>
      <c r="H76" s="170" t="str">
        <f t="shared" si="3"/>
        <v/>
      </c>
      <c r="J76" s="171" t="str">
        <f t="shared" si="4"/>
        <v/>
      </c>
      <c r="M76" s="173" t="str">
        <f t="shared" si="6"/>
        <v/>
      </c>
      <c r="O76" s="173" t="str">
        <f t="shared" si="7"/>
        <v/>
      </c>
      <c r="Q76" s="12" t="str">
        <f t="shared" si="9"/>
        <v/>
      </c>
    </row>
    <row r="77" spans="1:30" ht="24" x14ac:dyDescent="0.4">
      <c r="F77" s="182" t="str">
        <f t="shared" si="2"/>
        <v/>
      </c>
      <c r="H77" s="170" t="str">
        <f t="shared" si="3"/>
        <v/>
      </c>
      <c r="J77" s="171" t="str">
        <f t="shared" si="4"/>
        <v/>
      </c>
      <c r="M77" s="173" t="str">
        <f t="shared" si="6"/>
        <v/>
      </c>
      <c r="O77" s="173" t="str">
        <f t="shared" si="7"/>
        <v/>
      </c>
      <c r="Q77" s="12" t="str">
        <f t="shared" si="9"/>
        <v/>
      </c>
    </row>
    <row r="78" spans="1:30" ht="24" x14ac:dyDescent="0.4">
      <c r="F78" s="182" t="str">
        <f t="shared" si="2"/>
        <v/>
      </c>
      <c r="H78" s="170" t="str">
        <f t="shared" si="3"/>
        <v/>
      </c>
      <c r="J78" s="171" t="str">
        <f t="shared" si="4"/>
        <v/>
      </c>
      <c r="M78" s="173" t="str">
        <f t="shared" si="6"/>
        <v/>
      </c>
      <c r="O78" s="173" t="str">
        <f t="shared" si="7"/>
        <v/>
      </c>
      <c r="Q78" s="12" t="str">
        <f t="shared" si="9"/>
        <v/>
      </c>
    </row>
    <row r="79" spans="1:30" ht="24" x14ac:dyDescent="0.4">
      <c r="F79" s="182" t="str">
        <f t="shared" si="2"/>
        <v/>
      </c>
      <c r="H79" s="170" t="str">
        <f t="shared" si="3"/>
        <v/>
      </c>
      <c r="J79" s="171" t="str">
        <f t="shared" si="4"/>
        <v/>
      </c>
      <c r="M79" s="173" t="str">
        <f t="shared" si="6"/>
        <v/>
      </c>
      <c r="O79" s="173" t="str">
        <f t="shared" si="7"/>
        <v/>
      </c>
      <c r="Q79" s="12" t="str">
        <f t="shared" si="9"/>
        <v/>
      </c>
    </row>
    <row r="80" spans="1:30" ht="24" x14ac:dyDescent="0.4">
      <c r="F80" s="182" t="str">
        <f t="shared" si="2"/>
        <v/>
      </c>
      <c r="H80" s="170" t="str">
        <f t="shared" si="3"/>
        <v/>
      </c>
      <c r="J80" s="171" t="str">
        <f t="shared" si="4"/>
        <v/>
      </c>
      <c r="M80" s="173" t="str">
        <f t="shared" si="6"/>
        <v/>
      </c>
      <c r="O80" s="173" t="str">
        <f t="shared" si="7"/>
        <v/>
      </c>
      <c r="Q80" s="12" t="str">
        <f t="shared" si="9"/>
        <v/>
      </c>
    </row>
    <row r="81" spans="6:17" ht="24" x14ac:dyDescent="0.4">
      <c r="F81" s="182" t="str">
        <f t="shared" si="2"/>
        <v/>
      </c>
      <c r="H81" s="170" t="str">
        <f t="shared" si="3"/>
        <v/>
      </c>
      <c r="J81" s="171" t="str">
        <f t="shared" si="4"/>
        <v/>
      </c>
      <c r="M81" s="173" t="str">
        <f t="shared" si="6"/>
        <v/>
      </c>
      <c r="O81" s="173" t="str">
        <f t="shared" si="7"/>
        <v/>
      </c>
      <c r="Q81" s="12" t="str">
        <f t="shared" si="9"/>
        <v/>
      </c>
    </row>
    <row r="82" spans="6:17" ht="24" x14ac:dyDescent="0.4">
      <c r="F82" s="182" t="str">
        <f t="shared" si="2"/>
        <v/>
      </c>
      <c r="H82" s="170" t="str">
        <f t="shared" si="3"/>
        <v/>
      </c>
      <c r="J82" s="171" t="str">
        <f t="shared" si="4"/>
        <v/>
      </c>
      <c r="M82" s="173" t="str">
        <f t="shared" si="6"/>
        <v/>
      </c>
      <c r="O82" s="173" t="str">
        <f t="shared" si="7"/>
        <v/>
      </c>
      <c r="Q82" s="12" t="str">
        <f t="shared" si="9"/>
        <v/>
      </c>
    </row>
    <row r="83" spans="6:17" ht="24" x14ac:dyDescent="0.4">
      <c r="F83" s="182" t="str">
        <f t="shared" si="2"/>
        <v/>
      </c>
      <c r="H83" s="170" t="str">
        <f t="shared" si="3"/>
        <v/>
      </c>
      <c r="J83" s="171" t="str">
        <f t="shared" si="4"/>
        <v/>
      </c>
      <c r="M83" s="173" t="str">
        <f t="shared" si="6"/>
        <v/>
      </c>
      <c r="O83" s="173" t="str">
        <f t="shared" si="7"/>
        <v/>
      </c>
      <c r="Q83" s="12" t="str">
        <f t="shared" si="9"/>
        <v/>
      </c>
    </row>
    <row r="84" spans="6:17" ht="24" x14ac:dyDescent="0.4">
      <c r="F84" s="182" t="str">
        <f t="shared" si="2"/>
        <v/>
      </c>
      <c r="H84" s="170" t="str">
        <f t="shared" si="3"/>
        <v/>
      </c>
      <c r="J84" s="171" t="str">
        <f t="shared" si="4"/>
        <v/>
      </c>
      <c r="M84" s="173" t="str">
        <f t="shared" si="6"/>
        <v/>
      </c>
      <c r="O84" s="173" t="str">
        <f t="shared" si="7"/>
        <v/>
      </c>
      <c r="Q84" s="12" t="str">
        <f t="shared" si="9"/>
        <v/>
      </c>
    </row>
    <row r="85" spans="6:17" ht="24" x14ac:dyDescent="0.4">
      <c r="F85" s="182" t="str">
        <f t="shared" si="2"/>
        <v/>
      </c>
      <c r="H85" s="170" t="str">
        <f t="shared" si="3"/>
        <v/>
      </c>
      <c r="J85" s="171" t="str">
        <f t="shared" si="4"/>
        <v/>
      </c>
      <c r="M85" s="173" t="str">
        <f t="shared" si="6"/>
        <v/>
      </c>
      <c r="O85" s="173" t="str">
        <f t="shared" si="7"/>
        <v/>
      </c>
      <c r="Q85" s="12" t="str">
        <f t="shared" si="9"/>
        <v/>
      </c>
    </row>
    <row r="86" spans="6:17" ht="24" x14ac:dyDescent="0.4">
      <c r="F86" s="182" t="str">
        <f t="shared" si="2"/>
        <v/>
      </c>
      <c r="H86" s="170" t="str">
        <f t="shared" si="3"/>
        <v/>
      </c>
      <c r="J86" s="171" t="str">
        <f t="shared" si="4"/>
        <v/>
      </c>
      <c r="M86" s="173" t="str">
        <f t="shared" si="6"/>
        <v/>
      </c>
      <c r="O86" s="173" t="str">
        <f t="shared" si="7"/>
        <v/>
      </c>
      <c r="Q86" s="12" t="str">
        <f t="shared" si="9"/>
        <v/>
      </c>
    </row>
    <row r="87" spans="6:17" ht="24" x14ac:dyDescent="0.4">
      <c r="F87" s="182" t="str">
        <f t="shared" si="2"/>
        <v/>
      </c>
      <c r="H87" s="170" t="str">
        <f t="shared" si="3"/>
        <v/>
      </c>
      <c r="J87" s="171" t="str">
        <f t="shared" si="4"/>
        <v/>
      </c>
      <c r="M87" s="173" t="str">
        <f t="shared" si="6"/>
        <v/>
      </c>
      <c r="O87" s="173" t="str">
        <f t="shared" si="7"/>
        <v/>
      </c>
      <c r="Q87" s="12" t="str">
        <f t="shared" si="9"/>
        <v/>
      </c>
    </row>
    <row r="88" spans="6:17" ht="24" x14ac:dyDescent="0.4">
      <c r="F88" s="182" t="str">
        <f t="shared" si="2"/>
        <v/>
      </c>
      <c r="H88" s="170" t="str">
        <f t="shared" si="3"/>
        <v/>
      </c>
      <c r="J88" s="171" t="str">
        <f t="shared" si="4"/>
        <v/>
      </c>
      <c r="M88" s="173" t="str">
        <f t="shared" si="6"/>
        <v/>
      </c>
      <c r="O88" s="173" t="str">
        <f t="shared" si="7"/>
        <v/>
      </c>
      <c r="Q88" s="12" t="str">
        <f t="shared" si="9"/>
        <v/>
      </c>
    </row>
    <row r="89" spans="6:17" ht="24" x14ac:dyDescent="0.4">
      <c r="F89" s="182" t="str">
        <f t="shared" si="2"/>
        <v/>
      </c>
      <c r="H89" s="170" t="str">
        <f t="shared" si="3"/>
        <v/>
      </c>
      <c r="J89" s="171" t="str">
        <f t="shared" si="4"/>
        <v/>
      </c>
      <c r="M89" s="173" t="str">
        <f t="shared" si="6"/>
        <v/>
      </c>
      <c r="O89" s="173" t="str">
        <f t="shared" si="7"/>
        <v/>
      </c>
      <c r="Q89" s="12" t="str">
        <f t="shared" si="9"/>
        <v/>
      </c>
    </row>
    <row r="90" spans="6:17" ht="24" x14ac:dyDescent="0.4">
      <c r="F90" s="182" t="str">
        <f t="shared" si="2"/>
        <v/>
      </c>
      <c r="H90" s="170" t="str">
        <f t="shared" si="3"/>
        <v/>
      </c>
      <c r="J90" s="171" t="str">
        <f t="shared" si="4"/>
        <v/>
      </c>
      <c r="M90" s="173" t="str">
        <f t="shared" si="6"/>
        <v/>
      </c>
      <c r="O90" s="173" t="str">
        <f t="shared" si="7"/>
        <v/>
      </c>
      <c r="Q90" s="12" t="str">
        <f t="shared" si="9"/>
        <v/>
      </c>
    </row>
    <row r="91" spans="6:17" ht="24" x14ac:dyDescent="0.4">
      <c r="F91" s="182" t="str">
        <f t="shared" si="2"/>
        <v/>
      </c>
      <c r="H91" s="170" t="str">
        <f t="shared" si="3"/>
        <v/>
      </c>
      <c r="J91" s="171" t="str">
        <f t="shared" si="4"/>
        <v/>
      </c>
      <c r="M91" s="173" t="str">
        <f t="shared" si="6"/>
        <v/>
      </c>
      <c r="O91" s="173" t="str">
        <f t="shared" si="7"/>
        <v/>
      </c>
      <c r="Q91" s="12" t="str">
        <f t="shared" si="9"/>
        <v/>
      </c>
    </row>
    <row r="92" spans="6:17" ht="24" x14ac:dyDescent="0.4">
      <c r="F92" s="182" t="str">
        <f t="shared" ref="F92:F125" si="41">IF(E92="","",",")</f>
        <v/>
      </c>
      <c r="H92" s="170" t="str">
        <f t="shared" ref="H92:H108" si="42">IF(E92="","",",")</f>
        <v/>
      </c>
      <c r="J92" s="171" t="str">
        <f t="shared" ref="J92:J108" si="43">IF(E92="","",")")</f>
        <v/>
      </c>
      <c r="M92" s="173" t="str">
        <f t="shared" ref="M92:M110" si="44">IF(L92="","",",")</f>
        <v/>
      </c>
      <c r="O92" s="173" t="str">
        <f t="shared" ref="O92:O111" si="45">IF(L92="","",",")</f>
        <v/>
      </c>
      <c r="Q92" s="12" t="str">
        <f t="shared" ref="Q92:Q111" si="46">IF(L92="","",")")</f>
        <v/>
      </c>
    </row>
    <row r="93" spans="6:17" ht="24" x14ac:dyDescent="0.4">
      <c r="F93" s="182" t="str">
        <f t="shared" si="41"/>
        <v/>
      </c>
      <c r="H93" s="170" t="str">
        <f t="shared" si="42"/>
        <v/>
      </c>
      <c r="J93" s="171" t="str">
        <f t="shared" si="43"/>
        <v/>
      </c>
      <c r="M93" s="173" t="str">
        <f t="shared" si="44"/>
        <v/>
      </c>
      <c r="O93" s="173" t="str">
        <f t="shared" si="45"/>
        <v/>
      </c>
      <c r="Q93" s="12" t="str">
        <f t="shared" si="46"/>
        <v/>
      </c>
    </row>
    <row r="94" spans="6:17" ht="24" x14ac:dyDescent="0.4">
      <c r="F94" s="182" t="str">
        <f t="shared" si="41"/>
        <v/>
      </c>
      <c r="H94" s="170" t="str">
        <f t="shared" si="42"/>
        <v/>
      </c>
      <c r="J94" s="171" t="str">
        <f t="shared" si="43"/>
        <v/>
      </c>
      <c r="M94" s="173" t="str">
        <f t="shared" si="44"/>
        <v/>
      </c>
      <c r="O94" s="173" t="str">
        <f t="shared" si="45"/>
        <v/>
      </c>
      <c r="Q94" s="12" t="str">
        <f t="shared" si="46"/>
        <v/>
      </c>
    </row>
    <row r="95" spans="6:17" ht="24" x14ac:dyDescent="0.4">
      <c r="F95" s="182" t="str">
        <f t="shared" si="41"/>
        <v/>
      </c>
      <c r="H95" s="170" t="str">
        <f t="shared" si="42"/>
        <v/>
      </c>
      <c r="J95" s="171" t="str">
        <f t="shared" si="43"/>
        <v/>
      </c>
      <c r="M95" s="173" t="str">
        <f t="shared" si="44"/>
        <v/>
      </c>
      <c r="O95" s="173" t="str">
        <f t="shared" si="45"/>
        <v/>
      </c>
      <c r="Q95" s="12" t="str">
        <f t="shared" si="46"/>
        <v/>
      </c>
    </row>
    <row r="96" spans="6:17" ht="24" x14ac:dyDescent="0.4">
      <c r="F96" s="182" t="str">
        <f t="shared" si="41"/>
        <v/>
      </c>
      <c r="H96" s="170" t="str">
        <f t="shared" si="42"/>
        <v/>
      </c>
      <c r="J96" s="171" t="str">
        <f t="shared" si="43"/>
        <v/>
      </c>
      <c r="M96" s="173" t="str">
        <f t="shared" si="44"/>
        <v/>
      </c>
      <c r="O96" s="173" t="str">
        <f t="shared" si="45"/>
        <v/>
      </c>
      <c r="Q96" s="12" t="str">
        <f t="shared" si="46"/>
        <v/>
      </c>
    </row>
    <row r="97" spans="6:17" ht="24" x14ac:dyDescent="0.4">
      <c r="F97" s="182" t="str">
        <f t="shared" si="41"/>
        <v/>
      </c>
      <c r="H97" s="170" t="str">
        <f t="shared" si="42"/>
        <v/>
      </c>
      <c r="J97" s="171" t="str">
        <f t="shared" si="43"/>
        <v/>
      </c>
      <c r="M97" s="173" t="str">
        <f t="shared" si="44"/>
        <v/>
      </c>
      <c r="O97" s="173" t="str">
        <f t="shared" si="45"/>
        <v/>
      </c>
      <c r="Q97" s="12" t="str">
        <f t="shared" si="46"/>
        <v/>
      </c>
    </row>
    <row r="98" spans="6:17" ht="24" x14ac:dyDescent="0.4">
      <c r="F98" s="182" t="str">
        <f t="shared" si="41"/>
        <v/>
      </c>
      <c r="H98" s="170" t="str">
        <f t="shared" si="42"/>
        <v/>
      </c>
      <c r="J98" s="171" t="str">
        <f t="shared" si="43"/>
        <v/>
      </c>
      <c r="M98" s="173" t="str">
        <f t="shared" si="44"/>
        <v/>
      </c>
      <c r="O98" s="173" t="str">
        <f t="shared" si="45"/>
        <v/>
      </c>
      <c r="Q98" s="12" t="str">
        <f t="shared" si="46"/>
        <v/>
      </c>
    </row>
    <row r="99" spans="6:17" ht="24" x14ac:dyDescent="0.4">
      <c r="F99" s="182" t="str">
        <f t="shared" si="41"/>
        <v/>
      </c>
      <c r="H99" s="170" t="str">
        <f t="shared" si="42"/>
        <v/>
      </c>
      <c r="J99" s="171" t="str">
        <f t="shared" si="43"/>
        <v/>
      </c>
      <c r="M99" s="173" t="str">
        <f t="shared" si="44"/>
        <v/>
      </c>
      <c r="O99" s="173" t="str">
        <f t="shared" si="45"/>
        <v/>
      </c>
      <c r="Q99" s="12" t="str">
        <f t="shared" si="46"/>
        <v/>
      </c>
    </row>
    <row r="100" spans="6:17" ht="24" x14ac:dyDescent="0.4">
      <c r="F100" s="182" t="str">
        <f t="shared" si="41"/>
        <v/>
      </c>
      <c r="H100" s="170" t="str">
        <f t="shared" si="42"/>
        <v/>
      </c>
      <c r="J100" s="171" t="str">
        <f t="shared" si="43"/>
        <v/>
      </c>
      <c r="M100" s="173" t="str">
        <f t="shared" si="44"/>
        <v/>
      </c>
      <c r="O100" s="173" t="str">
        <f t="shared" si="45"/>
        <v/>
      </c>
      <c r="Q100" s="12" t="str">
        <f t="shared" si="46"/>
        <v/>
      </c>
    </row>
    <row r="101" spans="6:17" ht="24" x14ac:dyDescent="0.4">
      <c r="F101" s="182" t="str">
        <f t="shared" si="41"/>
        <v/>
      </c>
      <c r="H101" s="170" t="str">
        <f t="shared" si="42"/>
        <v/>
      </c>
      <c r="J101" s="171" t="str">
        <f t="shared" si="43"/>
        <v/>
      </c>
      <c r="M101" s="173" t="str">
        <f t="shared" si="44"/>
        <v/>
      </c>
      <c r="O101" s="173" t="str">
        <f t="shared" si="45"/>
        <v/>
      </c>
      <c r="Q101" s="12" t="str">
        <f t="shared" si="46"/>
        <v/>
      </c>
    </row>
    <row r="102" spans="6:17" ht="24" x14ac:dyDescent="0.4">
      <c r="F102" s="182" t="str">
        <f t="shared" si="41"/>
        <v/>
      </c>
      <c r="H102" s="170" t="str">
        <f t="shared" si="42"/>
        <v/>
      </c>
      <c r="J102" s="171" t="str">
        <f t="shared" si="43"/>
        <v/>
      </c>
      <c r="M102" s="173" t="str">
        <f t="shared" si="44"/>
        <v/>
      </c>
      <c r="O102" s="173" t="str">
        <f t="shared" si="45"/>
        <v/>
      </c>
      <c r="Q102" s="12" t="str">
        <f t="shared" si="46"/>
        <v/>
      </c>
    </row>
    <row r="103" spans="6:17" ht="24" x14ac:dyDescent="0.4">
      <c r="F103" s="182" t="str">
        <f t="shared" si="41"/>
        <v/>
      </c>
      <c r="H103" s="170" t="str">
        <f t="shared" si="42"/>
        <v/>
      </c>
      <c r="J103" s="171" t="str">
        <f t="shared" si="43"/>
        <v/>
      </c>
      <c r="M103" s="173" t="str">
        <f t="shared" si="44"/>
        <v/>
      </c>
      <c r="O103" s="173" t="str">
        <f t="shared" si="45"/>
        <v/>
      </c>
      <c r="Q103" s="12" t="str">
        <f t="shared" si="46"/>
        <v/>
      </c>
    </row>
    <row r="104" spans="6:17" ht="24" x14ac:dyDescent="0.4">
      <c r="F104" s="182" t="str">
        <f t="shared" si="41"/>
        <v/>
      </c>
      <c r="H104" s="170" t="str">
        <f t="shared" si="42"/>
        <v/>
      </c>
      <c r="J104" s="171" t="str">
        <f t="shared" si="43"/>
        <v/>
      </c>
      <c r="M104" s="173" t="str">
        <f t="shared" si="44"/>
        <v/>
      </c>
      <c r="O104" s="173" t="str">
        <f t="shared" si="45"/>
        <v/>
      </c>
      <c r="Q104" s="12" t="str">
        <f t="shared" si="46"/>
        <v/>
      </c>
    </row>
    <row r="105" spans="6:17" ht="24" x14ac:dyDescent="0.4">
      <c r="F105" s="182" t="str">
        <f t="shared" si="41"/>
        <v/>
      </c>
      <c r="H105" s="170" t="str">
        <f t="shared" si="42"/>
        <v/>
      </c>
      <c r="J105" s="171" t="str">
        <f t="shared" si="43"/>
        <v/>
      </c>
      <c r="M105" s="173" t="str">
        <f t="shared" si="44"/>
        <v/>
      </c>
      <c r="O105" s="173" t="str">
        <f t="shared" si="45"/>
        <v/>
      </c>
      <c r="Q105" s="12" t="str">
        <f t="shared" si="46"/>
        <v/>
      </c>
    </row>
    <row r="106" spans="6:17" ht="24" x14ac:dyDescent="0.4">
      <c r="F106" s="182" t="str">
        <f t="shared" si="41"/>
        <v/>
      </c>
      <c r="H106" s="170" t="str">
        <f t="shared" si="42"/>
        <v/>
      </c>
      <c r="J106" s="171" t="str">
        <f t="shared" si="43"/>
        <v/>
      </c>
      <c r="M106" s="173" t="str">
        <f t="shared" si="44"/>
        <v/>
      </c>
      <c r="O106" s="173" t="str">
        <f t="shared" si="45"/>
        <v/>
      </c>
      <c r="Q106" s="12" t="str">
        <f t="shared" si="46"/>
        <v/>
      </c>
    </row>
    <row r="107" spans="6:17" ht="24" x14ac:dyDescent="0.4">
      <c r="F107" s="182" t="str">
        <f t="shared" si="41"/>
        <v/>
      </c>
      <c r="H107" s="170" t="str">
        <f t="shared" si="42"/>
        <v/>
      </c>
      <c r="J107" s="171" t="str">
        <f t="shared" si="43"/>
        <v/>
      </c>
      <c r="M107" s="173" t="str">
        <f t="shared" si="44"/>
        <v/>
      </c>
      <c r="O107" s="173" t="str">
        <f t="shared" si="45"/>
        <v/>
      </c>
      <c r="Q107" s="12" t="str">
        <f t="shared" si="46"/>
        <v/>
      </c>
    </row>
    <row r="108" spans="6:17" ht="24" x14ac:dyDescent="0.4">
      <c r="F108" s="182" t="str">
        <f t="shared" si="41"/>
        <v/>
      </c>
      <c r="H108" s="170" t="str">
        <f t="shared" si="42"/>
        <v/>
      </c>
      <c r="J108" s="171" t="str">
        <f t="shared" si="43"/>
        <v/>
      </c>
      <c r="M108" s="173" t="str">
        <f t="shared" si="44"/>
        <v/>
      </c>
      <c r="O108" s="173" t="str">
        <f t="shared" si="45"/>
        <v/>
      </c>
      <c r="Q108" s="12" t="str">
        <f t="shared" si="46"/>
        <v/>
      </c>
    </row>
    <row r="109" spans="6:17" ht="24" x14ac:dyDescent="0.4">
      <c r="F109" s="182" t="str">
        <f t="shared" si="41"/>
        <v/>
      </c>
      <c r="M109" s="173" t="str">
        <f t="shared" si="44"/>
        <v/>
      </c>
      <c r="O109" s="173" t="str">
        <f t="shared" si="45"/>
        <v/>
      </c>
      <c r="Q109" s="12" t="str">
        <f t="shared" si="46"/>
        <v/>
      </c>
    </row>
    <row r="110" spans="6:17" ht="24" x14ac:dyDescent="0.4">
      <c r="F110" s="182" t="str">
        <f t="shared" si="41"/>
        <v/>
      </c>
      <c r="M110" s="173" t="str">
        <f t="shared" si="44"/>
        <v/>
      </c>
      <c r="O110" s="173" t="str">
        <f t="shared" si="45"/>
        <v/>
      </c>
      <c r="Q110" s="12" t="str">
        <f t="shared" si="46"/>
        <v/>
      </c>
    </row>
    <row r="111" spans="6:17" ht="24" x14ac:dyDescent="0.4">
      <c r="F111" s="182" t="str">
        <f t="shared" si="41"/>
        <v/>
      </c>
      <c r="O111" s="173" t="str">
        <f t="shared" si="45"/>
        <v/>
      </c>
      <c r="Q111" s="12" t="str">
        <f t="shared" si="46"/>
        <v/>
      </c>
    </row>
    <row r="112" spans="6:17" ht="24" x14ac:dyDescent="0.25">
      <c r="F112" s="182" t="str">
        <f t="shared" si="41"/>
        <v/>
      </c>
    </row>
    <row r="113" spans="6:6" ht="24" x14ac:dyDescent="0.25">
      <c r="F113" s="182" t="str">
        <f t="shared" si="41"/>
        <v/>
      </c>
    </row>
    <row r="114" spans="6:6" ht="24" x14ac:dyDescent="0.25">
      <c r="F114" s="182" t="str">
        <f t="shared" si="41"/>
        <v/>
      </c>
    </row>
    <row r="115" spans="6:6" ht="24" x14ac:dyDescent="0.25">
      <c r="F115" s="182" t="str">
        <f t="shared" si="41"/>
        <v/>
      </c>
    </row>
    <row r="116" spans="6:6" ht="24" x14ac:dyDescent="0.25">
      <c r="F116" s="182" t="str">
        <f t="shared" si="41"/>
        <v/>
      </c>
    </row>
    <row r="117" spans="6:6" ht="24" x14ac:dyDescent="0.25">
      <c r="F117" s="182" t="str">
        <f t="shared" si="41"/>
        <v/>
      </c>
    </row>
    <row r="118" spans="6:6" ht="24" x14ac:dyDescent="0.25">
      <c r="F118" s="182" t="str">
        <f t="shared" si="41"/>
        <v/>
      </c>
    </row>
    <row r="119" spans="6:6" ht="24" x14ac:dyDescent="0.25">
      <c r="F119" s="182" t="str">
        <f t="shared" si="41"/>
        <v/>
      </c>
    </row>
    <row r="120" spans="6:6" ht="24" x14ac:dyDescent="0.25">
      <c r="F120" s="182" t="str">
        <f t="shared" si="41"/>
        <v/>
      </c>
    </row>
    <row r="121" spans="6:6" ht="24" x14ac:dyDescent="0.25">
      <c r="F121" s="182" t="str">
        <f t="shared" si="41"/>
        <v/>
      </c>
    </row>
    <row r="122" spans="6:6" ht="24" x14ac:dyDescent="0.25">
      <c r="F122" s="182" t="str">
        <f t="shared" si="41"/>
        <v/>
      </c>
    </row>
    <row r="123" spans="6:6" ht="24" x14ac:dyDescent="0.25">
      <c r="F123" s="182" t="str">
        <f t="shared" si="41"/>
        <v/>
      </c>
    </row>
    <row r="124" spans="6:6" ht="24" x14ac:dyDescent="0.25">
      <c r="F124" s="182" t="str">
        <f t="shared" si="41"/>
        <v/>
      </c>
    </row>
    <row r="125" spans="6:6" ht="24" x14ac:dyDescent="0.25">
      <c r="F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7585" r:id="rId4" name="Button 1">
              <controlPr defaultSize="0" print="0" autoFill="0" autoPict="0" macro="[0]!Button_JS_Click">
                <anchor moveWithCells="1" sizeWithCells="1">
                  <from>
                    <xdr:col>2</xdr:col>
                    <xdr:colOff>8582025</xdr:colOff>
                    <xdr:row>1</xdr:row>
                    <xdr:rowOff>85725</xdr:rowOff>
                  </from>
                  <to>
                    <xdr:col>3</xdr:col>
                    <xdr:colOff>95250</xdr:colOff>
                    <xdr:row>2</xdr:row>
                    <xdr:rowOff>190500</xdr:rowOff>
                  </to>
                </anchor>
              </controlPr>
            </control>
          </mc:Choice>
        </mc:AlternateContent>
        <mc:AlternateContent xmlns:mc="http://schemas.openxmlformats.org/markup-compatibility/2006">
          <mc:Choice Requires="x14">
            <control shapeId="707586" r:id="rId5" name="Button 2">
              <controlPr defaultSize="0" print="0" autoFill="0" autoPict="0" macro="[0]!Button_JS_Click">
                <anchor moveWithCells="1" sizeWithCells="1">
                  <from>
                    <xdr:col>2</xdr:col>
                    <xdr:colOff>7896225</xdr:colOff>
                    <xdr:row>1</xdr:row>
                    <xdr:rowOff>85725</xdr:rowOff>
                  </from>
                  <to>
                    <xdr:col>2</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C81D506-5314-4AB0-96B2-0AF2EF8169A2}">
          <x14:formula1>
            <xm:f>List!$A$1:$A$10</xm:f>
          </x14:formula1>
          <xm:sqref>B2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1BAD0-8AB4-4555-9156-BBDC21C23D93}">
  <sheetPr codeName="Sheet1">
    <tabColor rgb="FF00B0F0"/>
  </sheetPr>
  <dimension ref="A1:B10"/>
  <sheetViews>
    <sheetView workbookViewId="0">
      <selection activeCell="B4" sqref="B4"/>
    </sheetView>
  </sheetViews>
  <sheetFormatPr defaultRowHeight="15" x14ac:dyDescent="0.25"/>
  <sheetData>
    <row r="1" spans="1:2" x14ac:dyDescent="0.25">
      <c r="A1" t="s">
        <v>2176</v>
      </c>
      <c r="B1" t="s">
        <v>1153</v>
      </c>
    </row>
    <row r="2" spans="1:2" x14ac:dyDescent="0.25">
      <c r="A2" t="s">
        <v>2177</v>
      </c>
      <c r="B2" t="s">
        <v>1150</v>
      </c>
    </row>
    <row r="3" spans="1:2" x14ac:dyDescent="0.25">
      <c r="A3" t="s">
        <v>2178</v>
      </c>
      <c r="B3" t="s">
        <v>1152</v>
      </c>
    </row>
    <row r="4" spans="1:2" x14ac:dyDescent="0.25">
      <c r="A4" t="s">
        <v>2179</v>
      </c>
      <c r="B4" t="s">
        <v>1151</v>
      </c>
    </row>
    <row r="5" spans="1:2" x14ac:dyDescent="0.25">
      <c r="A5" t="s">
        <v>2180</v>
      </c>
    </row>
    <row r="6" spans="1:2" x14ac:dyDescent="0.25">
      <c r="A6" t="s">
        <v>2181</v>
      </c>
    </row>
    <row r="7" spans="1:2" x14ac:dyDescent="0.25">
      <c r="A7" t="s">
        <v>2182</v>
      </c>
    </row>
    <row r="8" spans="1:2" x14ac:dyDescent="0.25">
      <c r="A8" t="s">
        <v>2183</v>
      </c>
    </row>
    <row r="9" spans="1:2" x14ac:dyDescent="0.25">
      <c r="A9" t="s">
        <v>2184</v>
      </c>
    </row>
    <row r="10" spans="1:2" x14ac:dyDescent="0.25">
      <c r="A10" t="s">
        <v>2185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1FD4B-DEED-4675-A7B6-05ECC7F858C0}">
  <sheetPr codeName="Sheet44"/>
  <dimension ref="A1:J235"/>
  <sheetViews>
    <sheetView topLeftCell="A18" zoomScale="235" zoomScaleNormal="235" workbookViewId="0">
      <selection activeCell="D22" sqref="D22"/>
    </sheetView>
  </sheetViews>
  <sheetFormatPr defaultRowHeight="15" x14ac:dyDescent="0.25"/>
  <cols>
    <col min="2" max="2" width="29" bestFit="1" customWidth="1"/>
    <col min="3" max="3" width="29" customWidth="1"/>
    <col min="4" max="6" width="15.5703125" customWidth="1"/>
    <col min="7" max="7" width="29" customWidth="1"/>
    <col min="8" max="8" width="36" bestFit="1" customWidth="1"/>
    <col min="9" max="9" width="47.42578125" bestFit="1" customWidth="1"/>
  </cols>
  <sheetData>
    <row r="1" spans="1:10" x14ac:dyDescent="0.25">
      <c r="H1" s="9" t="s">
        <v>1476</v>
      </c>
      <c r="I1" t="s">
        <v>1477</v>
      </c>
    </row>
    <row r="2" spans="1:10" x14ac:dyDescent="0.25">
      <c r="A2" s="121" t="s">
        <v>276</v>
      </c>
      <c r="B2" s="122" t="s">
        <v>282</v>
      </c>
      <c r="C2" s="123"/>
      <c r="D2" s="123"/>
      <c r="E2" s="123"/>
      <c r="F2" s="123"/>
      <c r="G2" s="123"/>
      <c r="H2" s="9"/>
    </row>
    <row r="3" spans="1:10" x14ac:dyDescent="0.25">
      <c r="A3" s="124">
        <v>1</v>
      </c>
      <c r="B3" s="125" t="s">
        <v>324</v>
      </c>
      <c r="C3" t="str">
        <f t="shared" ref="C3:C51" si="0">_xlfn.CONCAT(D3," ",E3)</f>
        <v>&lt;a href="/cantos/" align="left" class="fleft"&gt;    &lt;span class="mso1"&gt;arrow_left_alt   &lt;/span&gt;&lt;/a&gt; &lt;a href="/cantos/resucito/a/anadiedemosocasiondetropiezo.html" align="right" class="fright"&gt;    &lt;span class="mso1"&gt;arrow_right_alt   &lt;/span&gt;&lt;/a&gt;</v>
      </c>
      <c r="D3" s="9" t="s">
        <v>1478</v>
      </c>
      <c r="E3" t="s">
        <v>1479</v>
      </c>
      <c r="F3" s="126" t="str">
        <f>_xlfn.CONCAT(D3,
)</f>
        <v>&lt;a href="/cantos/" align="left" class="fleft"&gt;    &lt;span class="mso1"&gt;arrow_left_alt   &lt;/span&gt;&lt;/a&gt;</v>
      </c>
      <c r="G3" s="126"/>
      <c r="I3" t="s">
        <v>1479</v>
      </c>
    </row>
    <row r="4" spans="1:10" x14ac:dyDescent="0.25">
      <c r="A4" s="127">
        <v>2</v>
      </c>
      <c r="B4" s="128" t="s">
        <v>329</v>
      </c>
      <c r="C4" t="str">
        <f t="shared" si="0"/>
        <v>&lt;a href="/cantos/resucito/a/alavictimapascual.html" align="left" class="fleft"&gt;    &lt;span class="mso1"&gt;arrow_left_alt   &lt;/span&gt;&lt;/a&gt; &lt;a href="/cantos/resucito/a/atilevantomisojos.html" align="right" class="fright"&gt;    &lt;span class="mso1"&gt;arrow_right_alt   &lt;/span&gt;&lt;/a&gt;</v>
      </c>
      <c r="D4" t="s">
        <v>1480</v>
      </c>
      <c r="E4" t="s">
        <v>1481</v>
      </c>
      <c r="H4" t="s">
        <v>1480</v>
      </c>
      <c r="I4" t="s">
        <v>1481</v>
      </c>
      <c r="J4" s="129" t="s">
        <v>1482</v>
      </c>
    </row>
    <row r="5" spans="1:10" x14ac:dyDescent="0.25">
      <c r="A5" s="124">
        <v>3</v>
      </c>
      <c r="B5" s="125" t="s">
        <v>331</v>
      </c>
      <c r="C5" t="str">
        <f t="shared" si="0"/>
        <v>&lt;a href="/cantos/resucito/a/anadiedemosocasiondetropiezo.html" align="left" class="fleft"&gt;    &lt;span class="mso1"&gt;arrow_left_alt   &lt;/span&gt;&lt;/a&gt; &lt;a href="/cantos/resucito/a/atisenorenmiclamorimploro.html" align="right" class="fright"&gt;    &lt;span class="mso1"&gt;arrow_right_alt   &lt;/span&gt;&lt;/a&gt;</v>
      </c>
      <c r="D5" t="s">
        <v>1483</v>
      </c>
      <c r="E5" t="s">
        <v>1484</v>
      </c>
      <c r="F5" s="126"/>
      <c r="G5" s="126"/>
      <c r="H5" t="s">
        <v>1483</v>
      </c>
      <c r="I5" t="s">
        <v>1484</v>
      </c>
      <c r="J5" s="129" t="s">
        <v>1485</v>
      </c>
    </row>
    <row r="6" spans="1:10" x14ac:dyDescent="0.25">
      <c r="A6" s="127">
        <v>4</v>
      </c>
      <c r="B6" s="128" t="s">
        <v>335</v>
      </c>
      <c r="C6" t="str">
        <f t="shared" si="0"/>
        <v>&lt;a href="/cantos/resucito/a/atilevantomisojos.html" align="left" class="fleft"&gt;    &lt;span class="mso1"&gt;arrow_left_alt   &lt;/span&gt;&lt;/a&gt; &lt;a href="/cantos/resucito/a/atisenorlevantomialma.html" align="right" class="fright"&gt;    &lt;span class="mso1"&gt;arrow_right_alt   &lt;/span&gt;&lt;/a&gt;</v>
      </c>
      <c r="D6" t="s">
        <v>1486</v>
      </c>
      <c r="E6" t="s">
        <v>1487</v>
      </c>
      <c r="H6" t="s">
        <v>1486</v>
      </c>
      <c r="I6" t="s">
        <v>1487</v>
      </c>
    </row>
    <row r="7" spans="1:10" x14ac:dyDescent="0.25">
      <c r="A7" s="124">
        <v>5</v>
      </c>
      <c r="B7" s="125" t="s">
        <v>337</v>
      </c>
      <c r="C7" t="str">
        <f t="shared" si="0"/>
        <v>&lt;a href="/cantos/resucito/a/atisenorenmiclamorimploro.html" align="left" class="fleft"&gt;    &lt;span class="mso1"&gt;arrow_left_alt   &lt;/span&gt;&lt;/a&gt; &lt;a href="/cantos/resucito/a/atisenorsedebelaalabanzaension.html" align="right" class="fright"&gt;    &lt;span class="mso1"&gt;arrow_right_alt   &lt;/span&gt;&lt;/a&gt;</v>
      </c>
      <c r="D7" t="s">
        <v>1488</v>
      </c>
      <c r="E7" t="s">
        <v>1489</v>
      </c>
      <c r="F7" s="126"/>
      <c r="G7" s="126"/>
      <c r="H7" t="s">
        <v>1488</v>
      </c>
      <c r="I7" t="s">
        <v>1489</v>
      </c>
    </row>
    <row r="8" spans="1:10" x14ac:dyDescent="0.25">
      <c r="A8" s="127">
        <v>6</v>
      </c>
      <c r="B8" s="128" t="s">
        <v>339</v>
      </c>
      <c r="C8" t="str">
        <f t="shared" si="0"/>
        <v>&lt;a href="/cantos/resucito/a/atisenorlevantomialma.html" align="left" class="fleft"&gt;    &lt;span class="mso1"&gt;arrow_left_alt   &lt;/span&gt;&lt;/a&gt; &lt;a href="/cantos/resucito/a/abbapadre.html" align="right" class="fright"&gt;    &lt;span class="mso1"&gt;arrow_right_alt   &lt;/span&gt;&lt;/a&gt;</v>
      </c>
      <c r="D8" t="s">
        <v>1490</v>
      </c>
      <c r="E8" t="s">
        <v>1491</v>
      </c>
      <c r="H8" t="s">
        <v>1490</v>
      </c>
      <c r="I8" t="s">
        <v>1491</v>
      </c>
    </row>
    <row r="9" spans="1:10" x14ac:dyDescent="0.25">
      <c r="A9" s="124">
        <v>7</v>
      </c>
      <c r="B9" s="125" t="s">
        <v>341</v>
      </c>
      <c r="C9" t="str">
        <f t="shared" si="0"/>
        <v>&lt;a href="/cantos/resucito/a/atisenorsedebelaalabanzaension.html" align="left" class="fleft"&gt;    &lt;span class="mso1"&gt;arrow_left_alt   &lt;/span&gt;&lt;/a&gt; &lt;a href="/cantos/resucito/a/abraham.html" align="right" class="fright"&gt;    &lt;span class="mso1"&gt;arrow_right_alt   &lt;/span&gt;&lt;/a&gt;</v>
      </c>
      <c r="D9" t="s">
        <v>1492</v>
      </c>
      <c r="E9" t="s">
        <v>1493</v>
      </c>
      <c r="F9" s="126"/>
      <c r="G9" s="126"/>
      <c r="H9" t="s">
        <v>1492</v>
      </c>
      <c r="I9" t="s">
        <v>1493</v>
      </c>
    </row>
    <row r="10" spans="1:10" x14ac:dyDescent="0.25">
      <c r="A10" s="127">
        <v>8</v>
      </c>
      <c r="B10" s="128" t="s">
        <v>343</v>
      </c>
      <c r="C10" t="str">
        <f t="shared" si="0"/>
        <v>&lt;a href="/cantos/resucito/a/abbapadre.html" align="left" class="fleft"&gt;    &lt;span class="mso1"&gt;arrow_left_alt   &lt;/span&gt;&lt;/a&gt; &lt;a href="/cantos/resucito/a/aclamadalsenor.html" align="right" class="fright"&gt;    &lt;span class="mso1"&gt;arrow_right_alt   &lt;/span&gt;&lt;/a&gt;</v>
      </c>
      <c r="D10" t="s">
        <v>1494</v>
      </c>
      <c r="E10" t="s">
        <v>1495</v>
      </c>
      <c r="H10" t="s">
        <v>1494</v>
      </c>
      <c r="I10" t="s">
        <v>1495</v>
      </c>
    </row>
    <row r="11" spans="1:10" x14ac:dyDescent="0.25">
      <c r="A11" s="124">
        <v>9</v>
      </c>
      <c r="B11" s="125" t="s">
        <v>347</v>
      </c>
      <c r="C11" t="str">
        <f t="shared" si="0"/>
        <v>&lt;a href="/cantos/resucito/a/abraham.html" align="left" class="fleft"&gt;    &lt;span class="mso1"&gt;arrow_left_alt   &lt;/span&gt;&lt;/a&gt; &lt;a href="/cantos/resucito/a/aldespertar.html" align="right" class="fright"&gt;    &lt;span class="mso1"&gt;arrow_right_alt   &lt;/span&gt;&lt;/a&gt;</v>
      </c>
      <c r="D11" t="s">
        <v>1496</v>
      </c>
      <c r="E11" t="s">
        <v>1497</v>
      </c>
      <c r="F11" s="126"/>
      <c r="G11" s="126"/>
      <c r="H11" t="s">
        <v>1496</v>
      </c>
      <c r="I11" t="s">
        <v>1497</v>
      </c>
    </row>
    <row r="12" spans="1:10" x14ac:dyDescent="0.25">
      <c r="A12" s="127">
        <v>10</v>
      </c>
      <c r="B12" s="128" t="s">
        <v>351</v>
      </c>
      <c r="C12" t="str">
        <f t="shared" si="0"/>
        <v>&lt;a href="/cantos/resucito/a/aclamadalsenor.html" align="left" class="fleft"&gt;    &lt;span class="mso1"&gt;arrow_left_alt   &lt;/span&gt;&lt;/a&gt; &lt;a href="/cantos/resucito/a/alabadalsenorenelcielo.html" align="right" class="fright"&gt;    &lt;span class="mso1"&gt;arrow_right_alt   &lt;/span&gt;&lt;/a&gt;</v>
      </c>
      <c r="D12" t="s">
        <v>1498</v>
      </c>
      <c r="E12" t="s">
        <v>1499</v>
      </c>
      <c r="H12" t="s">
        <v>1498</v>
      </c>
      <c r="I12" t="s">
        <v>1499</v>
      </c>
    </row>
    <row r="13" spans="1:10" x14ac:dyDescent="0.25">
      <c r="A13" s="124">
        <v>11</v>
      </c>
      <c r="B13" s="125" t="s">
        <v>353</v>
      </c>
      <c r="C13" t="str">
        <f t="shared" si="0"/>
        <v>&lt;a href="/cantos/resucito/a/aldespertar.html" align="left" class="fleft"&gt;    &lt;span class="mso1"&gt;arrow_left_alt   &lt;/span&gt;&lt;/a&gt; &lt;a href="/cantos/resucito/a/alegriahanacidoelsalvador.html" align="right" class="fright"&gt;    &lt;span class="mso1"&gt;arrow_right_alt   &lt;/span&gt;&lt;/a&gt;</v>
      </c>
      <c r="D13" t="s">
        <v>1500</v>
      </c>
      <c r="E13" t="s">
        <v>1501</v>
      </c>
      <c r="F13" s="126"/>
      <c r="G13" s="126"/>
      <c r="H13" t="s">
        <v>1500</v>
      </c>
      <c r="I13" t="s">
        <v>1501</v>
      </c>
    </row>
    <row r="14" spans="1:10" x14ac:dyDescent="0.25">
      <c r="A14" s="127">
        <v>12</v>
      </c>
      <c r="B14" s="128" t="s">
        <v>356</v>
      </c>
      <c r="C14" t="str">
        <f t="shared" si="0"/>
        <v>&lt;a href="/cantos/resucito/a/alabadalsenorenelcielo.html" align="left" class="fleft"&gt;    &lt;span class="mso1"&gt;arrow_left_alt   &lt;/span&gt;&lt;/a&gt; &lt;a href="/cantos/resucito/a/aleluyaalabadalsenor.html" align="right" class="fright"&gt;    &lt;span class="mso1"&gt;arrow_right_alt   &lt;/span&gt;&lt;/a&gt;</v>
      </c>
      <c r="D14" t="s">
        <v>1502</v>
      </c>
      <c r="E14" t="s">
        <v>1503</v>
      </c>
      <c r="H14" t="s">
        <v>1502</v>
      </c>
      <c r="I14" t="s">
        <v>1503</v>
      </c>
    </row>
    <row r="15" spans="1:10" x14ac:dyDescent="0.25">
      <c r="A15" s="124">
        <v>13</v>
      </c>
      <c r="B15" s="125" t="s">
        <v>363</v>
      </c>
      <c r="C15" t="str">
        <f t="shared" si="0"/>
        <v>&lt;a href="/cantos/resucito/a/alegriahanacidoelsalvador.html" align="left" class="fleft"&gt;    &lt;span class="mso1"&gt;arrow_left_alt   &lt;/span&gt;&lt;/a&gt; &lt;a href="/cantos/resucito/a/aleluyabendecidalsenor.html" align="right" class="fright"&gt;    &lt;span class="mso1"&gt;arrow_right_alt   &lt;/span&gt;&lt;/a&gt;</v>
      </c>
      <c r="D15" t="s">
        <v>1504</v>
      </c>
      <c r="E15" t="s">
        <v>1505</v>
      </c>
      <c r="F15" s="126"/>
      <c r="G15" s="126"/>
      <c r="H15" t="s">
        <v>1504</v>
      </c>
      <c r="I15" t="s">
        <v>1505</v>
      </c>
    </row>
    <row r="16" spans="1:10" x14ac:dyDescent="0.25">
      <c r="A16" s="127">
        <v>14</v>
      </c>
      <c r="B16" s="128" t="s">
        <v>366</v>
      </c>
      <c r="C16" t="str">
        <f t="shared" si="0"/>
        <v>&lt;a href="/cantos/resucito/a/aleluyaalabadalsenor.html" align="left" class="fleft"&gt;    &lt;span class="mso1"&gt;arrow_left_alt   &lt;/span&gt;&lt;/a&gt; &lt;a href="/cantos/resucito/a/aleluyayallegoelreino.html" align="right" class="fright"&gt;    &lt;span class="mso1"&gt;arrow_right_alt   &lt;/span&gt;&lt;/a&gt;</v>
      </c>
      <c r="D16" t="s">
        <v>1506</v>
      </c>
      <c r="E16" t="s">
        <v>1507</v>
      </c>
      <c r="H16" t="s">
        <v>1506</v>
      </c>
      <c r="I16" t="s">
        <v>1507</v>
      </c>
    </row>
    <row r="17" spans="1:9" x14ac:dyDescent="0.25">
      <c r="A17" s="124">
        <v>15</v>
      </c>
      <c r="B17" s="125" t="s">
        <v>368</v>
      </c>
      <c r="C17" t="str">
        <f t="shared" si="0"/>
        <v>&lt;a href="/cantos/resucito/a/aleluyabendecidalsenor.html" align="left" class="fleft"&gt;    &lt;span class="mso1"&gt;arrow_left_alt   &lt;/span&gt;&lt;/a&gt; &lt;a href="/cantos/resucito/a/alzaospuertas.html" align="right" class="fright"&gt;    &lt;span class="mso1"&gt;arrow_right_alt   &lt;/span&gt;&lt;/a&gt;</v>
      </c>
      <c r="D17" t="s">
        <v>1508</v>
      </c>
      <c r="E17" t="s">
        <v>1509</v>
      </c>
      <c r="F17" s="126"/>
      <c r="G17" s="126"/>
      <c r="H17" t="s">
        <v>1508</v>
      </c>
      <c r="I17" t="s">
        <v>1509</v>
      </c>
    </row>
    <row r="18" spans="1:9" x14ac:dyDescent="0.25">
      <c r="A18" s="127">
        <v>16</v>
      </c>
      <c r="B18" s="128" t="s">
        <v>369</v>
      </c>
      <c r="C18" t="str">
        <f t="shared" si="0"/>
        <v>&lt;a href="/cantos/resucito/a/aleluyayallegoelreino.html" align="left" class="fleft"&gt;    &lt;span class="mso1"&gt;arrow_left_alt   &lt;/span&gt;&lt;/a&gt; &lt;a href="/cantos/resucito/a/amenamenamen.html" align="right" class="fright"&gt;    &lt;span class="mso1"&gt;arrow_right_alt   &lt;/span&gt;&lt;/a&gt;</v>
      </c>
      <c r="D18" t="s">
        <v>1510</v>
      </c>
      <c r="E18" t="s">
        <v>1511</v>
      </c>
      <c r="H18" t="s">
        <v>1510</v>
      </c>
      <c r="I18" t="s">
        <v>1511</v>
      </c>
    </row>
    <row r="19" spans="1:9" x14ac:dyDescent="0.25">
      <c r="A19" s="124">
        <v>17</v>
      </c>
      <c r="B19" s="125" t="s">
        <v>371</v>
      </c>
      <c r="C19" t="str">
        <f t="shared" si="0"/>
        <v>&lt;a href="/cantos/resucito/a/alzaospuertas.html" align="left" class="fleft"&gt;    &lt;span class="mso1"&gt;arrow_left_alt   &lt;/span&gt;&lt;/a&gt; &lt;a href="/cantos/resucito/a/amoalsenor.html" align="right" class="fright"&gt;    &lt;span class="mso1"&gt;arrow_right_alt   &lt;/span&gt;&lt;/a&gt;</v>
      </c>
      <c r="D19" t="s">
        <v>1512</v>
      </c>
      <c r="E19" t="s">
        <v>1513</v>
      </c>
      <c r="F19" s="126"/>
      <c r="G19" s="126"/>
      <c r="H19" t="s">
        <v>1512</v>
      </c>
      <c r="I19" t="s">
        <v>1513</v>
      </c>
    </row>
    <row r="20" spans="1:9" x14ac:dyDescent="0.25">
      <c r="A20" s="127">
        <v>18</v>
      </c>
      <c r="B20" s="128" t="s">
        <v>373</v>
      </c>
      <c r="C20" t="str">
        <f t="shared" si="0"/>
        <v>&lt;a href="/cantos/resucito/a/amenamenamen.html" align="left" class="fleft"&gt;    &lt;span class="mso1"&gt;arrow_left_alt   &lt;/span&gt;&lt;/a&gt; &lt;a href="/cantos/resucito/a/aquedah.html" align="right" class="fright"&gt;    &lt;span class="mso1"&gt;arrow_right_alt   &lt;/span&gt;&lt;/a&gt;</v>
      </c>
      <c r="D20" t="s">
        <v>1514</v>
      </c>
      <c r="E20" t="s">
        <v>1515</v>
      </c>
      <c r="H20" t="s">
        <v>1514</v>
      </c>
      <c r="I20" t="s">
        <v>1515</v>
      </c>
    </row>
    <row r="21" spans="1:9" x14ac:dyDescent="0.25">
      <c r="A21" s="124">
        <v>19</v>
      </c>
      <c r="B21" s="125" t="s">
        <v>378</v>
      </c>
      <c r="C21" t="str">
        <f t="shared" si="0"/>
        <v>&lt;a href="/cantos/resucito/a/amoalsenor.html" align="left" class="fleft"&gt;    &lt;span class="mso1"&gt;arrow_left_alt   &lt;/span&gt;&lt;/a&gt; &lt;a href="/cantos/resucito/a/asihablaelamen.html" align="right" class="fright"&gt;    &lt;span class="mso1"&gt;arrow_right_alt   &lt;/span&gt;&lt;/a&gt;</v>
      </c>
      <c r="D21" t="s">
        <v>1516</v>
      </c>
      <c r="E21" t="s">
        <v>1517</v>
      </c>
      <c r="F21" s="126"/>
      <c r="G21" s="126"/>
      <c r="H21" t="s">
        <v>1516</v>
      </c>
      <c r="I21" t="s">
        <v>1517</v>
      </c>
    </row>
    <row r="22" spans="1:9" x14ac:dyDescent="0.25">
      <c r="A22" s="127">
        <v>20</v>
      </c>
      <c r="B22" s="128" t="s">
        <v>380</v>
      </c>
      <c r="C22" t="str">
        <f t="shared" si="0"/>
        <v>&lt;a href="/cantos/resucito/a/aquedah.html" align="left" class="fleft"&gt;    &lt;span class="mso1"&gt;arrow_left_alt   &lt;/span&gt;&lt;/a&gt; &lt;a href="/cantos/resucito/a/avemariai.html" align="right" class="fright"&gt;    &lt;span class="mso1"&gt;arrow_right_alt   &lt;/span&gt;&lt;/a&gt;</v>
      </c>
      <c r="D22" t="s">
        <v>1518</v>
      </c>
      <c r="E22" t="s">
        <v>1519</v>
      </c>
      <c r="H22" t="s">
        <v>1518</v>
      </c>
      <c r="I22" t="s">
        <v>1519</v>
      </c>
    </row>
    <row r="23" spans="1:9" x14ac:dyDescent="0.25">
      <c r="A23" s="124">
        <v>21</v>
      </c>
      <c r="B23" s="125" t="s">
        <v>382</v>
      </c>
      <c r="C23" t="str">
        <f t="shared" si="0"/>
        <v>&lt;a href="/cantos/resucito/a/asihablaelamen.html" align="left" class="fleft"&gt;    &lt;span class="mso1"&gt;arrow_left_alt   &lt;/span&gt;&lt;/a&gt; &lt;a href="/cantos/resucito/a/avemariaii(1984).html" align="right" class="fright"&gt;    &lt;span class="mso1"&gt;arrow_right_alt   &lt;/span&gt;&lt;/a&gt;</v>
      </c>
      <c r="D23" t="s">
        <v>1520</v>
      </c>
      <c r="E23" t="s">
        <v>1521</v>
      </c>
      <c r="F23" s="126"/>
      <c r="G23" s="126"/>
      <c r="H23" t="s">
        <v>1520</v>
      </c>
      <c r="I23" t="s">
        <v>1521</v>
      </c>
    </row>
    <row r="24" spans="1:9" x14ac:dyDescent="0.25">
      <c r="A24" s="127">
        <v>22</v>
      </c>
      <c r="B24" s="128" t="s">
        <v>384</v>
      </c>
      <c r="C24" t="str">
        <f t="shared" si="0"/>
        <v>&lt;a href="/cantos/resucito/a/avemariai.html" align="left" class="fleft"&gt;    &lt;span class="mso1"&gt;arrow_left_alt   &lt;/span&gt;&lt;/a&gt; &lt;a href="/cantos/resucito/b/babiloniacriminal.html" align="right" class="fright"&gt;    &lt;span class="mso1"&gt;arrow_right_alt   &lt;/span&gt;&lt;/a&gt;</v>
      </c>
      <c r="D24" t="s">
        <v>1522</v>
      </c>
      <c r="E24" t="s">
        <v>1523</v>
      </c>
      <c r="H24" t="s">
        <v>1522</v>
      </c>
      <c r="I24" t="s">
        <v>1523</v>
      </c>
    </row>
    <row r="25" spans="1:9" x14ac:dyDescent="0.25">
      <c r="A25" s="124">
        <v>23</v>
      </c>
      <c r="B25" s="125" t="s">
        <v>386</v>
      </c>
      <c r="C25" t="str">
        <f t="shared" si="0"/>
        <v>&lt;a href="/cantos/resucito/a/avemariaii(1984).html" align="left" class="fleft"&gt;    &lt;span class="mso1"&gt;arrow_left_alt   &lt;/span&gt;&lt;/a&gt; &lt;a href="/cantos/resucito/b/balaam.html" align="right" class="fright"&gt;    &lt;span class="mso1"&gt;arrow_right_alt   &lt;/span&gt;&lt;/a&gt;</v>
      </c>
      <c r="D25" t="s">
        <v>1524</v>
      </c>
      <c r="E25" t="s">
        <v>1525</v>
      </c>
      <c r="F25" s="126"/>
      <c r="G25" s="126"/>
      <c r="H25" t="s">
        <v>1524</v>
      </c>
      <c r="I25" t="s">
        <v>1525</v>
      </c>
    </row>
    <row r="26" spans="1:9" x14ac:dyDescent="0.25">
      <c r="A26" s="127">
        <v>24</v>
      </c>
      <c r="B26" s="128" t="s">
        <v>388</v>
      </c>
      <c r="C26" t="str">
        <f t="shared" si="0"/>
        <v>&lt;a href="/cantos/resucito/b/babiloniacriminal.html" align="left" class="fleft"&gt;    &lt;span class="mso1"&gt;arrow_left_alt   &lt;/span&gt;&lt;/a&gt; &lt;a href="/cantos/resucito/b/bendecirealsenorentodotiempo.html" align="right" class="fright"&gt;    &lt;span class="mso1"&gt;arrow_right_alt   &lt;/span&gt;&lt;/a&gt;</v>
      </c>
      <c r="D26" t="s">
        <v>1526</v>
      </c>
      <c r="E26" t="s">
        <v>1527</v>
      </c>
      <c r="H26" t="s">
        <v>1526</v>
      </c>
      <c r="I26" t="s">
        <v>1527</v>
      </c>
    </row>
    <row r="27" spans="1:9" x14ac:dyDescent="0.25">
      <c r="A27" s="124">
        <v>25</v>
      </c>
      <c r="B27" s="125" t="s">
        <v>390</v>
      </c>
      <c r="C27" t="str">
        <f t="shared" si="0"/>
        <v>&lt;a href="/cantos/resucito/b/balaam.html" align="left" class="fleft"&gt;    &lt;span class="mso1"&gt;arrow_left_alt   &lt;/span&gt;&lt;/a&gt; &lt;a href="/cantos/resucito/b/bendicealmamiaayahveh.html" align="right" class="fright"&gt;    &lt;span class="mso1"&gt;arrow_right_alt   &lt;/span&gt;&lt;/a&gt;</v>
      </c>
      <c r="D27" t="s">
        <v>1528</v>
      </c>
      <c r="E27" t="s">
        <v>1529</v>
      </c>
      <c r="F27" s="126"/>
      <c r="G27" s="126"/>
      <c r="H27" t="s">
        <v>1528</v>
      </c>
      <c r="I27" t="s">
        <v>1529</v>
      </c>
    </row>
    <row r="28" spans="1:9" x14ac:dyDescent="0.25">
      <c r="A28" s="127">
        <v>26</v>
      </c>
      <c r="B28" s="128" t="s">
        <v>392</v>
      </c>
      <c r="C28" t="str">
        <f t="shared" si="0"/>
        <v>&lt;a href="/cantos/resucito/b/bendecirealsenorentodotiempo.html" align="left" class="fleft"&gt;    &lt;span class="mso1"&gt;arrow_left_alt   &lt;/span&gt;&lt;/a&gt; &lt;a href="/cantos/resucito/b/benditaerestumaria.html" align="right" class="fright"&gt;    &lt;span class="mso1"&gt;arrow_right_alt   &lt;/span&gt;&lt;/a&gt;</v>
      </c>
      <c r="D28" t="s">
        <v>1530</v>
      </c>
      <c r="E28" t="s">
        <v>1531</v>
      </c>
      <c r="H28" t="s">
        <v>1530</v>
      </c>
      <c r="I28" t="s">
        <v>1531</v>
      </c>
    </row>
    <row r="29" spans="1:9" x14ac:dyDescent="0.25">
      <c r="A29" s="124">
        <v>27</v>
      </c>
      <c r="B29" s="125" t="s">
        <v>396</v>
      </c>
      <c r="C29" t="str">
        <f t="shared" si="0"/>
        <v>&lt;a href="/cantos/resucito/b/bendicealmamiaayahveh.html" align="left" class="fleft"&gt;    &lt;span class="mso1"&gt;arrow_left_alt   &lt;/span&gt;&lt;/a&gt; &lt;a href="/cantos/resucito/b/benditoeressenor.html" align="right" class="fright"&gt;    &lt;span class="mso1"&gt;arrow_right_alt   &lt;/span&gt;&lt;/a&gt;</v>
      </c>
      <c r="D29" t="s">
        <v>1532</v>
      </c>
      <c r="E29" t="s">
        <v>1533</v>
      </c>
      <c r="F29" s="126"/>
      <c r="G29" s="126"/>
      <c r="H29" t="s">
        <v>1532</v>
      </c>
      <c r="I29" t="s">
        <v>1533</v>
      </c>
    </row>
    <row r="30" spans="1:9" x14ac:dyDescent="0.25">
      <c r="A30" s="127">
        <v>28</v>
      </c>
      <c r="B30" s="128" t="s">
        <v>399</v>
      </c>
      <c r="C30" t="str">
        <f t="shared" si="0"/>
        <v>&lt;a href="/cantos/resucito/b/benditaerestumaria.html" align="left" class="fleft"&gt;    &lt;span class="mso1"&gt;arrow_left_alt   &lt;/span&gt;&lt;/a&gt; &lt;a href="/cantos/resucito/b/benditoseadios.html" align="right" class="fright"&gt;    &lt;span class="mso1"&gt;arrow_right_alt   &lt;/span&gt;&lt;/a&gt;</v>
      </c>
      <c r="D30" t="s">
        <v>1534</v>
      </c>
      <c r="E30" t="s">
        <v>1535</v>
      </c>
      <c r="H30" t="s">
        <v>1534</v>
      </c>
      <c r="I30" t="s">
        <v>1535</v>
      </c>
    </row>
    <row r="31" spans="1:9" x14ac:dyDescent="0.25">
      <c r="A31" s="124">
        <v>29</v>
      </c>
      <c r="B31" s="125" t="s">
        <v>401</v>
      </c>
      <c r="C31" t="str">
        <f t="shared" si="0"/>
        <v>&lt;a href="/cantos/resucito/b/benditoeressenor.html" align="left" class="fleft"&gt;    &lt;span class="mso1"&gt;arrow_left_alt   &lt;/span&gt;&lt;/a&gt; &lt;a href="/cantos/resucito/b/benedictus.html" align="right" class="fright"&gt;    &lt;span class="mso1"&gt;arrow_right_alt   &lt;/span&gt;&lt;/a&gt;</v>
      </c>
      <c r="D31" t="s">
        <v>1536</v>
      </c>
      <c r="E31" t="s">
        <v>1537</v>
      </c>
      <c r="F31" s="126"/>
      <c r="G31" s="126"/>
      <c r="H31" t="s">
        <v>1536</v>
      </c>
      <c r="I31" t="s">
        <v>1537</v>
      </c>
    </row>
    <row r="32" spans="1:9" x14ac:dyDescent="0.25">
      <c r="A32" s="127">
        <v>30</v>
      </c>
      <c r="B32" s="128" t="s">
        <v>403</v>
      </c>
      <c r="C32" t="str">
        <f t="shared" si="0"/>
        <v>&lt;a href="/cantos/resucito/b/benditoseadios.html" align="left" class="fleft"&gt;    &lt;span class="mso1"&gt;arrow_left_alt   &lt;/span&gt;&lt;/a&gt; &lt;a href="/cantos/resucito/c/cantadadios.html" align="right" class="fright"&gt;    &lt;span class="mso1"&gt;arrow_right_alt   &lt;/span&gt;&lt;/a&gt;</v>
      </c>
      <c r="D32" t="s">
        <v>1538</v>
      </c>
      <c r="E32" t="s">
        <v>1539</v>
      </c>
      <c r="H32" t="s">
        <v>1538</v>
      </c>
      <c r="I32" t="s">
        <v>1539</v>
      </c>
    </row>
    <row r="33" spans="1:9" x14ac:dyDescent="0.25">
      <c r="A33" s="124">
        <v>31</v>
      </c>
      <c r="B33" s="125" t="s">
        <v>405</v>
      </c>
      <c r="C33" t="str">
        <f t="shared" si="0"/>
        <v>&lt;a href="/cantos/resucito/b/benedictus.html" align="left" class="fleft"&gt;    &lt;span class="mso1"&gt;arrow_left_alt   &lt;/span&gt;&lt;/a&gt; &lt;a href="/cantos/resucito/c/cantadalsenor.html" align="right" class="fright"&gt;    &lt;span class="mso1"&gt;arrow_right_alt   &lt;/span&gt;&lt;/a&gt;</v>
      </c>
      <c r="D33" t="s">
        <v>1540</v>
      </c>
      <c r="E33" t="s">
        <v>1541</v>
      </c>
      <c r="F33" s="126"/>
      <c r="G33" s="126"/>
      <c r="H33" t="s">
        <v>1540</v>
      </c>
      <c r="I33" t="s">
        <v>1541</v>
      </c>
    </row>
    <row r="34" spans="1:9" x14ac:dyDescent="0.25">
      <c r="A34" s="127">
        <v>32</v>
      </c>
      <c r="B34" s="128" t="s">
        <v>407</v>
      </c>
      <c r="C34" t="str">
        <f t="shared" si="0"/>
        <v>&lt;a href="/cantos/resucito/c/cantadadios.html" align="left" class="fleft"&gt;    &lt;span class="mso1"&gt;arrow_left_alt   &lt;/span&gt;&lt;/a&gt; &lt;a href="/cantos/resucito/c/canticodelostresjovenes.html" align="right" class="fright"&gt;    &lt;span class="mso1"&gt;arrow_right_alt   &lt;/span&gt;&lt;/a&gt;</v>
      </c>
      <c r="D34" t="s">
        <v>1542</v>
      </c>
      <c r="E34" t="s">
        <v>1543</v>
      </c>
      <c r="H34" t="s">
        <v>1542</v>
      </c>
      <c r="I34" t="s">
        <v>1543</v>
      </c>
    </row>
    <row r="35" spans="1:9" x14ac:dyDescent="0.25">
      <c r="A35" s="124">
        <v>33</v>
      </c>
      <c r="B35" s="125" t="s">
        <v>409</v>
      </c>
      <c r="C35" t="str">
        <f t="shared" si="0"/>
        <v>&lt;a href="/cantos/resucito/c/cantadalsenor.html" align="left" class="fleft"&gt;    &lt;span class="mso1"&gt;arrow_left_alt   &lt;/span&gt;&lt;/a&gt; &lt;a href="/cantos/resucito/c/cantodemoises.html" align="right" class="fright"&gt;    &lt;span class="mso1"&gt;arrow_right_alt   &lt;/span&gt;&lt;/a&gt;</v>
      </c>
      <c r="D35" t="s">
        <v>1544</v>
      </c>
      <c r="E35" t="s">
        <v>1545</v>
      </c>
      <c r="F35" s="126"/>
      <c r="G35" s="126"/>
      <c r="H35" t="s">
        <v>1544</v>
      </c>
      <c r="I35" t="s">
        <v>1545</v>
      </c>
    </row>
    <row r="36" spans="1:9" x14ac:dyDescent="0.25">
      <c r="A36" s="127">
        <v>34</v>
      </c>
      <c r="B36" s="128" t="s">
        <v>411</v>
      </c>
      <c r="C36" t="str">
        <f t="shared" si="0"/>
        <v>&lt;a href="/cantos/resucito/c/canticodelostresjovenes.html" align="left" class="fleft"&gt;    &lt;span class="mso1"&gt;arrow_left_alt   &lt;/span&gt;&lt;/a&gt; &lt;a href="/cantos/resucito/c/caritaschristiurgetnos.html" align="right" class="fright"&gt;    &lt;span class="mso1"&gt;arrow_right_alt   &lt;/span&gt;&lt;/a&gt;</v>
      </c>
      <c r="D36" t="s">
        <v>1546</v>
      </c>
      <c r="E36" t="s">
        <v>1547</v>
      </c>
      <c r="H36" t="s">
        <v>1546</v>
      </c>
      <c r="I36" t="s">
        <v>1547</v>
      </c>
    </row>
    <row r="37" spans="1:9" x14ac:dyDescent="0.25">
      <c r="A37" s="124">
        <v>35</v>
      </c>
      <c r="B37" s="125" t="s">
        <v>413</v>
      </c>
      <c r="C37" t="str">
        <f t="shared" si="0"/>
        <v>&lt;a href="/cantos/resucito/c/cantodemoises.html" align="left" class="fleft"&gt;    &lt;span class="mso1"&gt;arrow_left_alt   &lt;/span&gt;&lt;/a&gt; &lt;a href="/cantos/resucito/c/carmen63-(estanrotasmisataduras).html" align="right" class="fright"&gt;    &lt;span class="mso1"&gt;arrow_right_alt   &lt;/span&gt;&lt;/a&gt;</v>
      </c>
      <c r="D37" t="s">
        <v>1548</v>
      </c>
      <c r="E37" t="s">
        <v>1549</v>
      </c>
      <c r="F37" s="126"/>
      <c r="G37" s="126"/>
      <c r="H37" t="s">
        <v>1548</v>
      </c>
      <c r="I37" t="s">
        <v>1549</v>
      </c>
    </row>
    <row r="38" spans="1:9" x14ac:dyDescent="0.25">
      <c r="A38" s="127">
        <v>36</v>
      </c>
      <c r="B38" s="128" t="s">
        <v>415</v>
      </c>
      <c r="C38" t="str">
        <f t="shared" si="0"/>
        <v>&lt;a href="/cantos/resucito/c/caritaschristiurgetnos.html" align="left" class="fleft"&gt;    &lt;span class="mso1"&gt;arrow_left_alt   &lt;/span&gt;&lt;/a&gt; &lt;a href="/cantos/resucito/c/comocondenadosamuerte.html" align="right" class="fright"&gt;    &lt;span class="mso1"&gt;arrow_right_alt   &lt;/span&gt;&lt;/a&gt;</v>
      </c>
      <c r="D38" t="s">
        <v>1550</v>
      </c>
      <c r="E38" t="s">
        <v>1551</v>
      </c>
      <c r="H38" t="s">
        <v>1550</v>
      </c>
      <c r="I38" t="s">
        <v>1551</v>
      </c>
    </row>
    <row r="39" spans="1:9" x14ac:dyDescent="0.25">
      <c r="A39" s="124">
        <v>37</v>
      </c>
      <c r="B39" s="125" t="s">
        <v>419</v>
      </c>
      <c r="C39" t="str">
        <f t="shared" si="0"/>
        <v>&lt;a href="/cantos/resucito/c/carmen63-(estanrotasmisataduras).html" align="left" class="fleft"&gt;    &lt;span class="mso1"&gt;arrow_left_alt   &lt;/span&gt;&lt;/a&gt; &lt;a href="/cantos/resucito/c/comoesmaravilloso.html" align="right" class="fright"&gt;    &lt;span class="mso1"&gt;arrow_right_alt   &lt;/span&gt;&lt;/a&gt;</v>
      </c>
      <c r="D39" t="s">
        <v>1552</v>
      </c>
      <c r="E39" t="s">
        <v>1553</v>
      </c>
      <c r="F39" s="126"/>
      <c r="G39" s="126"/>
      <c r="H39" t="s">
        <v>1552</v>
      </c>
      <c r="I39" t="s">
        <v>1553</v>
      </c>
    </row>
    <row r="40" spans="1:9" x14ac:dyDescent="0.25">
      <c r="A40" s="127">
        <v>38</v>
      </c>
      <c r="B40" s="128" t="s">
        <v>425</v>
      </c>
      <c r="C40" t="str">
        <f t="shared" si="0"/>
        <v>&lt;a href="/cantos/resucito/c/comocondenadosamuerte.html" align="left" class="fleft"&gt;    &lt;span class="mso1"&gt;arrow_left_alt   &lt;/span&gt;&lt;/a&gt; &lt;a href="/cantos/resucito/c/comolacierva.html" align="right" class="fright"&gt;    &lt;span class="mso1"&gt;arrow_right_alt   &lt;/span&gt;&lt;/a&gt;</v>
      </c>
      <c r="D40" t="s">
        <v>1554</v>
      </c>
      <c r="E40" t="s">
        <v>1555</v>
      </c>
      <c r="H40" t="s">
        <v>1554</v>
      </c>
      <c r="I40" t="s">
        <v>1555</v>
      </c>
    </row>
    <row r="41" spans="1:9" x14ac:dyDescent="0.25">
      <c r="A41" s="124">
        <v>39</v>
      </c>
      <c r="B41" s="125" t="s">
        <v>427</v>
      </c>
      <c r="C41" t="str">
        <f t="shared" si="0"/>
        <v>&lt;a href="/cantos/resucito/c/comoesmaravilloso.html" align="left" class="fleft"&gt;    &lt;span class="mso1"&gt;arrow_left_alt   &lt;/span&gt;&lt;/a&gt; &lt;a href="/cantos/resucito/c/comoovejaqueve.html" align="right" class="fright"&gt;    &lt;span class="mso1"&gt;arrow_right_alt   &lt;/span&gt;&lt;/a&gt;</v>
      </c>
      <c r="D41" t="s">
        <v>1556</v>
      </c>
      <c r="E41" t="s">
        <v>1557</v>
      </c>
      <c r="F41" s="126"/>
      <c r="G41" s="126"/>
      <c r="H41" t="s">
        <v>1556</v>
      </c>
      <c r="I41" t="s">
        <v>1557</v>
      </c>
    </row>
    <row r="42" spans="1:9" x14ac:dyDescent="0.25">
      <c r="A42" s="127">
        <v>40</v>
      </c>
      <c r="B42" s="128" t="s">
        <v>431</v>
      </c>
      <c r="C42" t="str">
        <f t="shared" si="0"/>
        <v>&lt;a href="/cantos/resucito/c/comolacierva.html" align="left" class="fleft"&gt;    &lt;span class="mso1"&gt;arrow_left_alt   &lt;/span&gt;&lt;/a&gt; &lt;a href="/cantos/resucito/c/consoladamipueblo.html" align="right" class="fright"&gt;    &lt;span class="mso1"&gt;arrow_right_alt   &lt;/span&gt;&lt;/a&gt;</v>
      </c>
      <c r="D42" t="s">
        <v>1558</v>
      </c>
      <c r="E42" t="s">
        <v>1559</v>
      </c>
      <c r="H42" t="s">
        <v>1558</v>
      </c>
      <c r="I42" t="s">
        <v>1559</v>
      </c>
    </row>
    <row r="43" spans="1:9" x14ac:dyDescent="0.25">
      <c r="A43" s="124">
        <v>41</v>
      </c>
      <c r="B43" s="125" t="s">
        <v>433</v>
      </c>
      <c r="C43" t="str">
        <f t="shared" si="0"/>
        <v>&lt;a href="/cantos/resucito/c/comoovejaqueve.html" align="left" class="fleft"&gt;    &lt;span class="mso1"&gt;arrow_left_alt   &lt;/span&gt;&lt;/a&gt; &lt;a href="/cantos/resucito/c/cristoeslaluz.html" align="right" class="fright"&gt;    &lt;span class="mso1"&gt;arrow_right_alt   &lt;/span&gt;&lt;/a&gt;</v>
      </c>
      <c r="D43" t="s">
        <v>1560</v>
      </c>
      <c r="E43" t="s">
        <v>1561</v>
      </c>
      <c r="F43" s="126"/>
      <c r="G43" s="126"/>
      <c r="H43" t="s">
        <v>1560</v>
      </c>
      <c r="I43" t="s">
        <v>1561</v>
      </c>
    </row>
    <row r="44" spans="1:9" x14ac:dyDescent="0.25">
      <c r="A44" s="127">
        <v>42</v>
      </c>
      <c r="B44" s="128" t="s">
        <v>439</v>
      </c>
      <c r="C44" t="str">
        <f t="shared" si="0"/>
        <v>&lt;a href="/cantos/resucito/c/consoladamipueblo.html" align="left" class="fleft"&gt;    &lt;span class="mso1"&gt;arrow_left_alt   &lt;/span&gt;&lt;/a&gt; &lt;a href="/cantos/resucito/c/cuandoelsenor.html" align="right" class="fright"&gt;    &lt;span class="mso1"&gt;arrow_right_alt   &lt;/span&gt;&lt;/a&gt;</v>
      </c>
      <c r="D44" t="s">
        <v>1562</v>
      </c>
      <c r="E44" t="s">
        <v>1563</v>
      </c>
      <c r="H44" t="s">
        <v>1562</v>
      </c>
      <c r="I44" t="s">
        <v>1563</v>
      </c>
    </row>
    <row r="45" spans="1:9" x14ac:dyDescent="0.25">
      <c r="A45" s="124">
        <v>43</v>
      </c>
      <c r="B45" s="125" t="s">
        <v>443</v>
      </c>
      <c r="C45" t="str">
        <f t="shared" si="0"/>
        <v>&lt;a href="/cantos/resucito/c/cristoeslaluz.html" align="left" class="fleft"&gt;    &lt;span class="mso1"&gt;arrow_left_alt   &lt;/span&gt;&lt;/a&gt; &lt;a href="/cantos/resucito/c/cuandoisraelsaliodeegipto.html" align="right" class="fright"&gt;    &lt;span class="mso1"&gt;arrow_right_alt   &lt;/span&gt;&lt;/a&gt;</v>
      </c>
      <c r="D45" t="s">
        <v>1564</v>
      </c>
      <c r="E45" t="s">
        <v>1565</v>
      </c>
      <c r="F45" s="126"/>
      <c r="G45" s="126"/>
      <c r="H45" t="s">
        <v>1564</v>
      </c>
      <c r="I45" t="s">
        <v>1565</v>
      </c>
    </row>
    <row r="46" spans="1:9" x14ac:dyDescent="0.25">
      <c r="A46" s="127">
        <v>44</v>
      </c>
      <c r="B46" s="128" t="s">
        <v>445</v>
      </c>
      <c r="C46" t="str">
        <f t="shared" si="0"/>
        <v>&lt;a href="/cantos/resucito/c/cuandoelsenor.html" align="left" class="fleft"&gt;    &lt;span class="mso1"&gt;arrow_left_alt   &lt;/span&gt;&lt;/a&gt; &lt;a href="/cantos/resucito/d/dayenu.html" align="right" class="fright"&gt;    &lt;span class="mso1"&gt;arrow_right_alt   &lt;/span&gt;&lt;/a&gt;</v>
      </c>
      <c r="D46" t="s">
        <v>1566</v>
      </c>
      <c r="E46" t="s">
        <v>1567</v>
      </c>
      <c r="H46" t="s">
        <v>1566</v>
      </c>
      <c r="I46" t="s">
        <v>1567</v>
      </c>
    </row>
    <row r="47" spans="1:9" x14ac:dyDescent="0.25">
      <c r="A47" s="124">
        <v>45</v>
      </c>
      <c r="B47" s="125" t="s">
        <v>447</v>
      </c>
      <c r="C47" t="str">
        <f t="shared" si="0"/>
        <v>&lt;a href="/cantos/resucito/c/cuandoisraelsaliodeegipto.html" align="left" class="fleft"&gt;    &lt;span class="mso1"&gt;arrow_left_alt   &lt;/span&gt;&lt;/a&gt; &lt;a href="/cantos/resucito/d/deprofundis.html" align="right" class="fright"&gt;    &lt;span class="mso1"&gt;arrow_right_alt   &lt;/span&gt;&lt;/a&gt;</v>
      </c>
      <c r="D47" t="s">
        <v>1568</v>
      </c>
      <c r="E47" t="s">
        <v>1569</v>
      </c>
      <c r="F47" s="126"/>
      <c r="G47" s="126"/>
      <c r="H47" t="s">
        <v>1568</v>
      </c>
      <c r="I47" t="s">
        <v>1569</v>
      </c>
    </row>
    <row r="48" spans="1:9" x14ac:dyDescent="0.25">
      <c r="A48" s="127">
        <v>47</v>
      </c>
      <c r="B48" s="128" t="s">
        <v>449</v>
      </c>
      <c r="C48" t="str">
        <f t="shared" si="0"/>
        <v>&lt;a href="/cantos/resucito/d/dayenu.html" align="left" class="fleft"&gt;    &lt;span class="mso1"&gt;arrow_left_alt   &lt;/span&gt;&lt;/a&gt; &lt;a href="/cantos/resucito/d/decidlealosdecorazoncansado.html" align="right" class="fright"&gt;    &lt;span class="mso1"&gt;arrow_right_alt   &lt;/span&gt;&lt;/a&gt;</v>
      </c>
      <c r="D48" t="s">
        <v>1570</v>
      </c>
      <c r="E48" t="s">
        <v>1571</v>
      </c>
      <c r="H48" t="s">
        <v>1570</v>
      </c>
      <c r="I48" t="s">
        <v>1571</v>
      </c>
    </row>
    <row r="49" spans="1:9" x14ac:dyDescent="0.25">
      <c r="A49" s="124">
        <v>48</v>
      </c>
      <c r="B49" s="125" t="s">
        <v>453</v>
      </c>
      <c r="C49" t="str">
        <f t="shared" si="0"/>
        <v>&lt;a href="/cantos/resucito/d/deprofundis.html" align="left" class="fleft"&gt;    &lt;span class="mso1"&gt;arrow_left_alt   &lt;/span&gt;&lt;/a&gt; &lt;a href="/cantos/resucito/d/delantedelosangeles.html" align="right" class="fright"&gt;    &lt;span class="mso1"&gt;arrow_right_alt   &lt;/span&gt;&lt;/a&gt;</v>
      </c>
      <c r="D49" t="s">
        <v>1572</v>
      </c>
      <c r="E49" t="s">
        <v>1573</v>
      </c>
      <c r="F49" s="126"/>
      <c r="G49" s="126"/>
      <c r="H49" t="s">
        <v>1572</v>
      </c>
      <c r="I49" t="s">
        <v>1573</v>
      </c>
    </row>
    <row r="50" spans="1:9" x14ac:dyDescent="0.25">
      <c r="A50" s="127">
        <v>49</v>
      </c>
      <c r="B50" s="128" t="s">
        <v>455</v>
      </c>
      <c r="C50" t="str">
        <f t="shared" si="0"/>
        <v>&lt;a href="/cantos/resucito/d/decidlealosdecorazoncansado.html" align="left" class="fleft"&gt;    &lt;span class="mso1"&gt;arrow_left_alt   &lt;/span&gt;&lt;/a&gt; &lt;a href="/cantos/resucito/d/diadereposo.html" align="right" class="fright"&gt;    &lt;span class="mso1"&gt;arrow_right_alt   &lt;/span&gt;&lt;/a&gt;</v>
      </c>
      <c r="D50" t="s">
        <v>1574</v>
      </c>
      <c r="E50" t="s">
        <v>1575</v>
      </c>
      <c r="H50" t="s">
        <v>1574</v>
      </c>
      <c r="I50" t="s">
        <v>1575</v>
      </c>
    </row>
    <row r="51" spans="1:9" x14ac:dyDescent="0.25">
      <c r="A51" s="124">
        <v>50</v>
      </c>
      <c r="B51" s="125" t="s">
        <v>457</v>
      </c>
      <c r="C51" t="str">
        <f t="shared" si="0"/>
        <v>&lt;a href="/cantos/resucito/d/delantedelosangeles.html" align="left" class="fleft"&gt;    &lt;span class="mso1"&gt;arrow_left_alt   &lt;/span&gt;&lt;/a&gt; &lt;a href="/cantos/resucito/d/diceelsenoramisenor.html" align="right" class="fright"&gt;    &lt;span class="mso1"&gt;arrow_right_alt   &lt;/span&gt;&lt;/a&gt;</v>
      </c>
      <c r="D51" t="s">
        <v>1576</v>
      </c>
      <c r="E51" t="s">
        <v>1577</v>
      </c>
      <c r="F51" s="126"/>
      <c r="G51" s="126"/>
      <c r="H51" t="s">
        <v>1576</v>
      </c>
      <c r="I51" t="s">
        <v>1577</v>
      </c>
    </row>
    <row r="52" spans="1:9" x14ac:dyDescent="0.25">
      <c r="A52" s="127">
        <v>51</v>
      </c>
      <c r="B52" s="128" t="s">
        <v>459</v>
      </c>
      <c r="C52" t="str">
        <f>_xlfn.CONCAT(D52," ",E52)</f>
        <v>&lt;a href="/cantos/resucito/d/diadereposo.html" align="left" class="fleft"&gt;    &lt;span class="mso1"&gt;arrow_left_alt   &lt;/span&gt;&lt;/a&gt; &lt;a href="/cantos/resucito/d/dichosoelhombre.html" align="right" class="fright"&gt;    &lt;span class="mso1"&gt;arrow_right_alt   &lt;/span&gt;&lt;/a&gt;</v>
      </c>
      <c r="D52" t="s">
        <v>1578</v>
      </c>
      <c r="E52" t="s">
        <v>1579</v>
      </c>
      <c r="H52" t="s">
        <v>1578</v>
      </c>
      <c r="I52" t="s">
        <v>1579</v>
      </c>
    </row>
    <row r="53" spans="1:9" x14ac:dyDescent="0.25">
      <c r="A53" s="124">
        <v>52</v>
      </c>
      <c r="B53" s="125" t="s">
        <v>461</v>
      </c>
      <c r="C53" t="str">
        <f t="shared" ref="C53:C116" si="1">_xlfn.CONCAT(D53," ",E53)</f>
        <v>&lt;a href="/cantos/resucito/d/diceelsenoramisenor.html" align="left" class="fleft"&gt;    &lt;span class="mso1"&gt;arrow_left_alt   &lt;/span&gt;&lt;/a&gt; &lt;a href="/cantos/resucito/e/elcombateescatologico.html" align="right" class="fright"&gt;    &lt;span class="mso1"&gt;arrow_right_alt   &lt;/span&gt;&lt;/a&gt;</v>
      </c>
      <c r="D53" t="s">
        <v>1580</v>
      </c>
      <c r="E53" t="s">
        <v>1581</v>
      </c>
      <c r="F53" s="126"/>
      <c r="G53" s="126"/>
      <c r="H53" t="s">
        <v>1580</v>
      </c>
      <c r="I53" t="s">
        <v>1581</v>
      </c>
    </row>
    <row r="54" spans="1:9" x14ac:dyDescent="0.25">
      <c r="A54" s="127">
        <v>53</v>
      </c>
      <c r="B54" s="128" t="s">
        <v>463</v>
      </c>
      <c r="C54" t="str">
        <f t="shared" si="1"/>
        <v>&lt;a href="/cantos/resucito/d/dichosoelhombre.html" align="left" class="fleft"&gt;    &lt;span class="mso1"&gt;arrow_left_alt   &lt;/span&gt;&lt;/a&gt; &lt;a href="/cantos/resucito/e/elespiritudelsenorestasobremi.html" align="right" class="fright"&gt;    &lt;span class="mso1"&gt;arrow_right_alt   &lt;/span&gt;&lt;/a&gt;</v>
      </c>
      <c r="D54" t="s">
        <v>1582</v>
      </c>
      <c r="E54" t="s">
        <v>1583</v>
      </c>
      <c r="H54" t="s">
        <v>1582</v>
      </c>
      <c r="I54" t="s">
        <v>1583</v>
      </c>
    </row>
    <row r="55" spans="1:9" x14ac:dyDescent="0.25">
      <c r="A55" s="124">
        <v>54</v>
      </c>
      <c r="B55" s="125" t="s">
        <v>465</v>
      </c>
      <c r="C55" t="str">
        <f t="shared" si="1"/>
        <v>&lt;a href="/cantos/resucito/e/elcombateescatologico.html" align="left" class="fleft"&gt;    &lt;span class="mso1"&gt;arrow_left_alt   &lt;/span&gt;&lt;/a&gt; &lt;a href="/cantos/resucito/e/eljacaldelospastores.html" align="right" class="fright"&gt;    &lt;span class="mso1"&gt;arrow_right_alt   &lt;/span&gt;&lt;/a&gt;</v>
      </c>
      <c r="D55" t="s">
        <v>1584</v>
      </c>
      <c r="E55" t="s">
        <v>1585</v>
      </c>
      <c r="F55" s="126"/>
      <c r="G55" s="126"/>
      <c r="H55" t="s">
        <v>1584</v>
      </c>
      <c r="I55" t="s">
        <v>1585</v>
      </c>
    </row>
    <row r="56" spans="1:9" x14ac:dyDescent="0.25">
      <c r="A56" s="127">
        <v>55</v>
      </c>
      <c r="B56" s="128" t="s">
        <v>467</v>
      </c>
      <c r="C56" t="str">
        <f t="shared" si="1"/>
        <v>&lt;a href="/cantos/resucito/e/elespiritudelsenorestasobremi.html" align="left" class="fleft"&gt;    &lt;span class="mso1"&gt;arrow_left_alt   &lt;/span&gt;&lt;/a&gt; &lt;a href="/cantos/resucito/e/ellagarero.html" align="right" class="fright"&gt;    &lt;span class="mso1"&gt;arrow_right_alt   &lt;/span&gt;&lt;/a&gt;</v>
      </c>
      <c r="D56" t="s">
        <v>1586</v>
      </c>
      <c r="E56" t="s">
        <v>1587</v>
      </c>
      <c r="H56" t="s">
        <v>1586</v>
      </c>
      <c r="I56" t="s">
        <v>1587</v>
      </c>
    </row>
    <row r="57" spans="1:9" x14ac:dyDescent="0.25">
      <c r="A57" s="124">
        <v>56</v>
      </c>
      <c r="B57" s="125" t="s">
        <v>469</v>
      </c>
      <c r="C57" t="str">
        <f t="shared" si="1"/>
        <v>&lt;a href="/cantos/resucito/e/eljacaldelospastores.html" align="left" class="fleft"&gt;    &lt;span class="mso1"&gt;arrow_left_alt   &lt;/span&gt;&lt;/a&gt; &lt;a href="/cantos/resucito/e/elmesiasleon.html" align="right" class="fright"&gt;    &lt;span class="mso1"&gt;arrow_right_alt   &lt;/span&gt;&lt;/a&gt;</v>
      </c>
      <c r="D57" t="s">
        <v>1588</v>
      </c>
      <c r="E57" t="s">
        <v>1589</v>
      </c>
      <c r="F57" s="126"/>
      <c r="G57" s="126"/>
      <c r="H57" t="s">
        <v>1588</v>
      </c>
      <c r="I57" t="s">
        <v>1589</v>
      </c>
    </row>
    <row r="58" spans="1:9" x14ac:dyDescent="0.25">
      <c r="A58" s="127">
        <v>57</v>
      </c>
      <c r="B58" s="128" t="s">
        <v>471</v>
      </c>
      <c r="C58" t="str">
        <f t="shared" si="1"/>
        <v>&lt;a href="/cantos/resucito/e/ellagarero.html" align="left" class="fleft"&gt;    &lt;span class="mso1"&gt;arrow_left_alt   &lt;/span&gt;&lt;/a&gt; &lt;a href="/cantos/resucito/e/elneciopiensaquediosnoexiste.html" align="right" class="fright"&gt;    &lt;span class="mso1"&gt;arrow_right_alt   &lt;/span&gt;&lt;/a&gt;</v>
      </c>
      <c r="D58" t="s">
        <v>1590</v>
      </c>
      <c r="E58" t="s">
        <v>1591</v>
      </c>
      <c r="H58" t="s">
        <v>1590</v>
      </c>
      <c r="I58" t="s">
        <v>1591</v>
      </c>
    </row>
    <row r="59" spans="1:9" x14ac:dyDescent="0.25">
      <c r="A59" s="124">
        <v>58</v>
      </c>
      <c r="B59" s="125" t="s">
        <v>475</v>
      </c>
      <c r="C59" t="str">
        <f t="shared" si="1"/>
        <v>&lt;a href="/cantos/resucito/e/elmesiasleon.html" align="left" class="fleft"&gt;    &lt;span class="mso1"&gt;arrow_left_alt   &lt;/span&gt;&lt;/a&gt; &lt;a href="/cantos/resucito/e/elpuebloquecaminabaenlastinieblas.html" align="right" class="fright"&gt;    &lt;span class="mso1"&gt;arrow_right_alt   &lt;/span&gt;&lt;/a&gt;</v>
      </c>
      <c r="D59" t="s">
        <v>1592</v>
      </c>
      <c r="E59" t="s">
        <v>1593</v>
      </c>
      <c r="F59" s="126"/>
      <c r="G59" s="126"/>
      <c r="H59" t="s">
        <v>1592</v>
      </c>
      <c r="I59" t="s">
        <v>1593</v>
      </c>
    </row>
    <row r="60" spans="1:9" x14ac:dyDescent="0.25">
      <c r="A60" s="127">
        <v>59</v>
      </c>
      <c r="B60" s="128" t="s">
        <v>477</v>
      </c>
      <c r="C60" t="str">
        <f t="shared" si="1"/>
        <v>&lt;a href="/cantos/resucito/e/elneciopiensaquediosnoexiste.html" align="left" class="fleft"&gt;    &lt;span class="mso1"&gt;arrow_left_alt   &lt;/span&gt;&lt;/a&gt; &lt;a href="/cantos/resucito/e/elsenoranunciaunanoticia.html" align="right" class="fright"&gt;    &lt;span class="mso1"&gt;arrow_right_alt   &lt;/span&gt;&lt;/a&gt;</v>
      </c>
      <c r="D60" t="s">
        <v>1594</v>
      </c>
      <c r="E60" t="s">
        <v>1595</v>
      </c>
      <c r="H60" t="s">
        <v>1594</v>
      </c>
      <c r="I60" t="s">
        <v>1595</v>
      </c>
    </row>
    <row r="61" spans="1:9" x14ac:dyDescent="0.25">
      <c r="A61" s="124">
        <v>60</v>
      </c>
      <c r="B61" s="125" t="s">
        <v>481</v>
      </c>
      <c r="C61" t="str">
        <f t="shared" si="1"/>
        <v>&lt;a href="/cantos/resucito/e/elpuebloquecaminabaenlastinieblas.html" align="left" class="fleft"&gt;    &lt;span class="mso1"&gt;arrow_left_alt   &lt;/span&gt;&lt;/a&gt; &lt;a href="/cantos/resucito/e/elsenoresmipastor.html" align="right" class="fright"&gt;    &lt;span class="mso1"&gt;arrow_right_alt   &lt;/span&gt;&lt;/a&gt;</v>
      </c>
      <c r="D61" t="s">
        <v>1596</v>
      </c>
      <c r="E61" t="s">
        <v>1597</v>
      </c>
      <c r="F61" s="126"/>
      <c r="G61" s="126"/>
      <c r="H61" t="s">
        <v>1596</v>
      </c>
      <c r="I61" t="s">
        <v>1597</v>
      </c>
    </row>
    <row r="62" spans="1:9" x14ac:dyDescent="0.25">
      <c r="A62" s="127">
        <v>61</v>
      </c>
      <c r="B62" s="128" t="s">
        <v>483</v>
      </c>
      <c r="C62" t="str">
        <f t="shared" si="1"/>
        <v>&lt;a href="/cantos/resucito/e/elsenoranunciaunanoticia.html" align="left" class="fleft"&gt;    &lt;span class="mso1"&gt;arrow_left_alt   &lt;/span&gt;&lt;/a&gt; &lt;a href="/cantos/resucito/e/elsenormehadado.html" align="right" class="fright"&gt;    &lt;span class="mso1"&gt;arrow_right_alt   &lt;/span&gt;&lt;/a&gt;</v>
      </c>
      <c r="D62" t="s">
        <v>1598</v>
      </c>
      <c r="E62" t="s">
        <v>1599</v>
      </c>
      <c r="H62" t="s">
        <v>1598</v>
      </c>
      <c r="I62" t="s">
        <v>1599</v>
      </c>
    </row>
    <row r="63" spans="1:9" x14ac:dyDescent="0.25">
      <c r="A63" s="124">
        <v>62</v>
      </c>
      <c r="B63" s="125" t="s">
        <v>485</v>
      </c>
      <c r="C63" t="str">
        <f t="shared" si="1"/>
        <v>&lt;a href="/cantos/resucito/e/elsenoresmipastor.html" align="left" class="fleft"&gt;    &lt;span class="mso1"&gt;arrow_left_alt   &lt;/span&gt;&lt;/a&gt; &lt;a href="/cantos/resucito/e/elielilamasabactani.html" align="right" class="fright"&gt;    &lt;span class="mso1"&gt;arrow_right_alt   &lt;/span&gt;&lt;/a&gt;</v>
      </c>
      <c r="D63" t="s">
        <v>1600</v>
      </c>
      <c r="E63" t="s">
        <v>1601</v>
      </c>
      <c r="F63" s="126"/>
      <c r="G63" s="126"/>
      <c r="H63" t="s">
        <v>1600</v>
      </c>
      <c r="I63" t="s">
        <v>1601</v>
      </c>
    </row>
    <row r="64" spans="1:9" x14ac:dyDescent="0.25">
      <c r="A64" s="127">
        <v>63</v>
      </c>
      <c r="B64" s="128" t="s">
        <v>487</v>
      </c>
      <c r="C64" t="str">
        <f t="shared" si="1"/>
        <v>&lt;a href="/cantos/resucito/e/elsenormehadado.html" align="left" class="fleft"&gt;    &lt;span class="mso1"&gt;arrow_left_alt   &lt;/span&gt;&lt;/a&gt; &lt;a href="/cantos/resucito/e/enmediodeaquelgentio.html" align="right" class="fright"&gt;    &lt;span class="mso1"&gt;arrow_right_alt   &lt;/span&gt;&lt;/a&gt;</v>
      </c>
      <c r="D64" t="s">
        <v>1602</v>
      </c>
      <c r="E64" t="s">
        <v>1603</v>
      </c>
      <c r="H64" t="s">
        <v>1602</v>
      </c>
      <c r="I64" t="s">
        <v>1603</v>
      </c>
    </row>
    <row r="65" spans="1:9" x14ac:dyDescent="0.25">
      <c r="A65" s="124">
        <v>64</v>
      </c>
      <c r="B65" s="125" t="s">
        <v>489</v>
      </c>
      <c r="C65" t="str">
        <f t="shared" si="1"/>
        <v>&lt;a href="/cantos/resucito/e/elielilamasabactani.html" align="left" class="fleft"&gt;    &lt;span class="mso1"&gt;arrow_left_alt   &lt;/span&gt;&lt;/a&gt; &lt;a href="/cantos/resucito/e/enunanocheoscura.html" align="right" class="fright"&gt;    &lt;span class="mso1"&gt;arrow_right_alt   &lt;/span&gt;&lt;/a&gt;</v>
      </c>
      <c r="D65" t="s">
        <v>1604</v>
      </c>
      <c r="E65" t="s">
        <v>1605</v>
      </c>
      <c r="F65" s="126"/>
      <c r="G65" s="126"/>
      <c r="H65" t="s">
        <v>1604</v>
      </c>
      <c r="I65" t="s">
        <v>1605</v>
      </c>
    </row>
    <row r="66" spans="1:9" x14ac:dyDescent="0.25">
      <c r="A66" s="127">
        <v>65</v>
      </c>
      <c r="B66" s="128" t="s">
        <v>491</v>
      </c>
      <c r="C66" t="str">
        <f t="shared" si="1"/>
        <v>&lt;a href="/cantos/resucito/e/enmediodeaquelgentio.html" align="left" class="fleft"&gt;    &lt;span class="mso1"&gt;arrow_left_alt   &lt;/span&gt;&lt;/a&gt; &lt;a href="/cantos/resucito/e/eresdignodetomarellibro.html" align="right" class="fright"&gt;    &lt;span class="mso1"&gt;arrow_right_alt   &lt;/span&gt;&lt;/a&gt;</v>
      </c>
      <c r="D66" t="s">
        <v>1606</v>
      </c>
      <c r="E66" t="s">
        <v>1607</v>
      </c>
      <c r="H66" t="s">
        <v>1606</v>
      </c>
      <c r="I66" t="s">
        <v>1607</v>
      </c>
    </row>
    <row r="67" spans="1:9" x14ac:dyDescent="0.25">
      <c r="A67" s="124">
        <v>66</v>
      </c>
      <c r="B67" s="125" t="s">
        <v>493</v>
      </c>
      <c r="C67" t="str">
        <f t="shared" si="1"/>
        <v>&lt;a href="/cantos/resucito/e/enunanocheoscura.html" align="left" class="fleft"&gt;    &lt;span class="mso1"&gt;arrow_left_alt   &lt;/span&gt;&lt;/a&gt; &lt;a href="/cantos/resucito/e/ereshermoso.html" align="right" class="fright"&gt;    &lt;span class="mso1"&gt;arrow_right_alt   &lt;/span&gt;&lt;/a&gt;</v>
      </c>
      <c r="D67" t="s">
        <v>1608</v>
      </c>
      <c r="E67" t="s">
        <v>1609</v>
      </c>
      <c r="F67" s="126"/>
      <c r="G67" s="126"/>
      <c r="H67" t="s">
        <v>1608</v>
      </c>
      <c r="I67" t="s">
        <v>1609</v>
      </c>
    </row>
    <row r="68" spans="1:9" s="7" customFormat="1" x14ac:dyDescent="0.25">
      <c r="A68" s="133">
        <v>67</v>
      </c>
      <c r="B68" s="132" t="s">
        <v>494</v>
      </c>
      <c r="C68" s="7" t="str">
        <f t="shared" si="1"/>
        <v>&lt;a href="/cantos/resucito/e/eresdignodetomarellibro.html" align="left" class="fleft"&gt;    &lt;span class="mso1"&gt;arrow_left_alt   &lt;/span&gt;&lt;/a&gt; &lt;a href="/cantos/resucito/e/espaciente.html" align="right" class="fright"&gt;    &lt;span class="mso1"&gt;arrow_right_alt   &lt;/span&gt;&lt;/a&gt;</v>
      </c>
      <c r="D68" s="7" t="s">
        <v>1610</v>
      </c>
      <c r="E68" s="7" t="s">
        <v>1611</v>
      </c>
      <c r="H68" s="7" t="s">
        <v>1610</v>
      </c>
      <c r="I68" s="7" t="s">
        <v>1611</v>
      </c>
    </row>
    <row r="69" spans="1:9" x14ac:dyDescent="0.25">
      <c r="A69" s="124">
        <v>68</v>
      </c>
      <c r="B69" s="125" t="s">
        <v>496</v>
      </c>
      <c r="C69" t="str">
        <f t="shared" si="1"/>
        <v>&lt;a href="/cantos/resucito/e/ereshermoso.html" align="left" class="fleft"&gt;    &lt;span class="mso1"&gt;arrow_left_alt   &lt;/span&gt;&lt;/a&gt; &lt;a href="/cantos/resucito/e/escondemeenloocultodetutienda.html" align="right" class="fright"&gt;    &lt;span class="mso1"&gt;arrow_right_alt   &lt;/span&gt;&lt;/a&gt;</v>
      </c>
      <c r="D69" t="s">
        <v>1612</v>
      </c>
      <c r="E69" t="s">
        <v>1613</v>
      </c>
      <c r="F69" s="126"/>
      <c r="G69" s="126"/>
      <c r="H69" t="s">
        <v>1612</v>
      </c>
      <c r="I69" t="s">
        <v>1613</v>
      </c>
    </row>
    <row r="70" spans="1:9" x14ac:dyDescent="0.25">
      <c r="A70" s="127">
        <v>69</v>
      </c>
      <c r="B70" s="128" t="s">
        <v>498</v>
      </c>
      <c r="C70" t="str">
        <f t="shared" si="1"/>
        <v>&lt;a href="/cantos/resucito/e/espaciente.html" align="left" class="fleft"&gt;    &lt;span class="mso1"&gt;arrow_left_alt   &lt;/span&gt;&lt;/a&gt; &lt;a href="/cantos/resucito/e/escuchadislaslejanas.html" align="right" class="fright"&gt;    &lt;span class="mso1"&gt;arrow_right_alt   &lt;/span&gt;&lt;/a&gt;</v>
      </c>
      <c r="D70" t="s">
        <v>1614</v>
      </c>
      <c r="E70" t="s">
        <v>1615</v>
      </c>
      <c r="H70" t="s">
        <v>1614</v>
      </c>
      <c r="I70" t="s">
        <v>1615</v>
      </c>
    </row>
    <row r="71" spans="1:9" x14ac:dyDescent="0.25">
      <c r="A71" s="124">
        <v>70</v>
      </c>
      <c r="B71" s="125" t="s">
        <v>500</v>
      </c>
      <c r="C71" t="str">
        <f t="shared" si="1"/>
        <v>&lt;a href="/cantos/resucito/e/escondemeenloocultodetutienda.html" align="left" class="fleft"&gt;    &lt;span class="mso1"&gt;arrow_left_alt   &lt;/span&gt;&lt;/a&gt; &lt;a href="/cantos/resucito/é/esteeseldiaenqueactuoelsenor.html" align="right" class="fright"&gt;    &lt;span class="mso1"&gt;arrow_right_alt   &lt;/span&gt;&lt;/a&gt;</v>
      </c>
      <c r="D71" t="s">
        <v>1616</v>
      </c>
      <c r="E71" t="s">
        <v>1617</v>
      </c>
      <c r="F71" s="126"/>
      <c r="G71" s="126"/>
      <c r="H71" t="s">
        <v>1616</v>
      </c>
      <c r="I71" t="s">
        <v>1617</v>
      </c>
    </row>
    <row r="72" spans="1:9" x14ac:dyDescent="0.25">
      <c r="A72" s="127">
        <v>71</v>
      </c>
      <c r="B72" s="128" t="s">
        <v>502</v>
      </c>
      <c r="C72" t="str">
        <f t="shared" si="1"/>
        <v>&lt;a href="/cantos/resucito/e/escuchadislaslejanas.html" align="left" class="fleft"&gt;    &lt;span class="mso1"&gt;arrow_left_alt   &lt;/span&gt;&lt;/a&gt; &lt;a href="/cantos/resucito/e/esteeselmandamientomio.html" align="right" class="fright"&gt;    &lt;span class="mso1"&gt;arrow_right_alt   &lt;/span&gt;&lt;/a&gt;</v>
      </c>
      <c r="D72" t="s">
        <v>1618</v>
      </c>
      <c r="E72" t="s">
        <v>1619</v>
      </c>
      <c r="H72" t="s">
        <v>1618</v>
      </c>
      <c r="I72" t="s">
        <v>1619</v>
      </c>
    </row>
    <row r="73" spans="1:9" x14ac:dyDescent="0.25">
      <c r="A73" s="124">
        <v>72</v>
      </c>
      <c r="B73" s="125" t="s">
        <v>504</v>
      </c>
      <c r="C73" t="str">
        <f t="shared" si="1"/>
        <v>&lt;a href="/cantos/resucito/é/esteeseldiaenqueactuoelsenor.html" align="left" class="fleft"&gt;    &lt;span class="mso1"&gt;arrow_left_alt   &lt;/span&gt;&lt;/a&gt; &lt;a href="/cantos/resucito/e/evenushalomalejem.html" align="right" class="fright"&gt;    &lt;span class="mso1"&gt;arrow_right_alt   &lt;/span&gt;&lt;/a&gt;</v>
      </c>
      <c r="D73" t="s">
        <v>1620</v>
      </c>
      <c r="E73" t="s">
        <v>1621</v>
      </c>
      <c r="F73" s="126"/>
      <c r="G73" s="126"/>
      <c r="H73" t="s">
        <v>1620</v>
      </c>
      <c r="I73" t="s">
        <v>1621</v>
      </c>
    </row>
    <row r="74" spans="1:9" x14ac:dyDescent="0.25">
      <c r="A74" s="127">
        <v>73</v>
      </c>
      <c r="B74" s="128" t="s">
        <v>505</v>
      </c>
      <c r="C74" t="str">
        <f t="shared" si="1"/>
        <v>&lt;a href="/cantos/resucito/e/esteeselmandamientomio.html" align="left" class="fleft"&gt;    &lt;span class="mso1"&gt;arrow_left_alt   &lt;/span&gt;&lt;/a&gt; &lt;a href="/cantos/resucito/e/extiendomismanos.html" align="right" class="fright"&gt;    &lt;span class="mso1"&gt;arrow_right_alt   &lt;/span&gt;&lt;/a&gt;</v>
      </c>
      <c r="D74" t="s">
        <v>1622</v>
      </c>
      <c r="E74" t="s">
        <v>1623</v>
      </c>
      <c r="H74" t="s">
        <v>1622</v>
      </c>
      <c r="I74" t="s">
        <v>1623</v>
      </c>
    </row>
    <row r="75" spans="1:9" x14ac:dyDescent="0.25">
      <c r="A75" s="124">
        <v>74</v>
      </c>
      <c r="B75" s="125" t="s">
        <v>506</v>
      </c>
      <c r="C75" t="str">
        <f t="shared" si="1"/>
        <v>&lt;a href="/cantos/resucito/e/evenushalomalejem.html" align="left" class="fleft"&gt;    &lt;span class="mso1"&gt;arrow_left_alt   &lt;/span&gt;&lt;/a&gt; &lt;a href="/cantos/resucito/e/exultadjustosenelsenor.html" align="right" class="fright"&gt;    &lt;span class="mso1"&gt;arrow_right_alt   &lt;/span&gt;&lt;/a&gt;</v>
      </c>
      <c r="D75" t="s">
        <v>1624</v>
      </c>
      <c r="E75" t="s">
        <v>1625</v>
      </c>
      <c r="F75" s="126"/>
      <c r="G75" s="126"/>
      <c r="H75" t="s">
        <v>1624</v>
      </c>
      <c r="I75" t="s">
        <v>1625</v>
      </c>
    </row>
    <row r="76" spans="1:9" x14ac:dyDescent="0.25">
      <c r="A76" s="127">
        <v>75</v>
      </c>
      <c r="B76" s="128" t="s">
        <v>507</v>
      </c>
      <c r="C76" t="str">
        <f t="shared" si="1"/>
        <v>&lt;a href="/cantos/resucito/e/extiendomismanos.html" align="left" class="fleft"&gt;    &lt;span class="mso1"&gt;arrow_left_alt   &lt;/span&gt;&lt;/a&gt; &lt;a href="/cantos/resucito/f/felicidadparaelhombre.html" align="right" class="fright"&gt;    &lt;span class="mso1"&gt;arrow_right_alt   &lt;/span&gt;&lt;/a&gt;</v>
      </c>
      <c r="D76" t="s">
        <v>1626</v>
      </c>
      <c r="E76" t="s">
        <v>1627</v>
      </c>
      <c r="H76" t="s">
        <v>1626</v>
      </c>
      <c r="I76" t="s">
        <v>1627</v>
      </c>
    </row>
    <row r="77" spans="1:9" x14ac:dyDescent="0.25">
      <c r="A77" s="124">
        <v>76</v>
      </c>
      <c r="B77" s="125" t="s">
        <v>509</v>
      </c>
      <c r="C77" t="str">
        <f t="shared" si="1"/>
        <v>&lt;a href="/cantos/resucito/e/exultadjustosenelsenor.html" align="left" class="fleft"&gt;    &lt;span class="mso1"&gt;arrow_left_alt   &lt;/span&gt;&lt;/a&gt; &lt;a href="/cantos/resucito/g/graciasayahveh.html" align="right" class="fright"&gt;    &lt;span class="mso1"&gt;arrow_right_alt   &lt;/span&gt;&lt;/a&gt;</v>
      </c>
      <c r="D77" t="s">
        <v>1628</v>
      </c>
      <c r="E77" t="s">
        <v>1629</v>
      </c>
      <c r="F77" s="126"/>
      <c r="G77" s="126"/>
      <c r="H77" t="s">
        <v>1628</v>
      </c>
      <c r="I77" t="s">
        <v>1629</v>
      </c>
    </row>
    <row r="78" spans="1:9" x14ac:dyDescent="0.25">
      <c r="A78" s="127">
        <v>77</v>
      </c>
      <c r="B78" s="128" t="s">
        <v>512</v>
      </c>
      <c r="C78" t="str">
        <f t="shared" si="1"/>
        <v>&lt;a href="/cantos/resucito/f/felicidadparaelhombre.html" align="left" class="fleft"&gt;    &lt;span class="mso1"&gt;arrow_left_alt   &lt;/span&gt;&lt;/a&gt; &lt;a href="/cantos/resucito/g/gritadjubilosos.html" align="right" class="fright"&gt;    &lt;span class="mso1"&gt;arrow_right_alt   &lt;/span&gt;&lt;/a&gt;</v>
      </c>
      <c r="D78" t="s">
        <v>1630</v>
      </c>
      <c r="E78" t="s">
        <v>1631</v>
      </c>
      <c r="H78" t="s">
        <v>1630</v>
      </c>
      <c r="I78" t="s">
        <v>1631</v>
      </c>
    </row>
    <row r="79" spans="1:9" x14ac:dyDescent="0.25">
      <c r="A79" s="124">
        <v>78</v>
      </c>
      <c r="B79" s="125" t="s">
        <v>513</v>
      </c>
      <c r="C79" t="str">
        <f t="shared" si="1"/>
        <v>&lt;a href="/cantos/resucito/g/graciasayahveh.html" align="left" class="fleft"&gt;    &lt;span class="mso1"&gt;arrow_left_alt   &lt;/span&gt;&lt;/a&gt; &lt;a href="/cantos/resucito/h/haciatimoradasanta.html" align="right" class="fright"&gt;    &lt;span class="mso1"&gt;arrow_right_alt   &lt;/span&gt;&lt;/a&gt;</v>
      </c>
      <c r="D79" t="s">
        <v>1632</v>
      </c>
      <c r="E79" t="s">
        <v>1633</v>
      </c>
      <c r="F79" s="126"/>
      <c r="G79" s="126"/>
      <c r="H79" t="s">
        <v>1632</v>
      </c>
      <c r="I79" t="s">
        <v>1633</v>
      </c>
    </row>
    <row r="80" spans="1:9" x14ac:dyDescent="0.25">
      <c r="A80" s="127">
        <v>79</v>
      </c>
      <c r="B80" s="128" t="s">
        <v>515</v>
      </c>
      <c r="C80" t="str">
        <f t="shared" si="1"/>
        <v>&lt;a href="/cantos/resucito/g/gritadjubilosos.html" align="left" class="fleft"&gt;    &lt;span class="mso1"&gt;arrow_left_alt   &lt;/span&gt;&lt;/a&gt; &lt;a href="/cantos/resucito/h/hastacuando.html" align="right" class="fright"&gt;    &lt;span class="mso1"&gt;arrow_right_alt   &lt;/span&gt;&lt;/a&gt;</v>
      </c>
      <c r="D80" t="s">
        <v>1634</v>
      </c>
      <c r="E80" t="s">
        <v>1635</v>
      </c>
      <c r="H80" t="s">
        <v>1634</v>
      </c>
      <c r="I80" t="s">
        <v>1635</v>
      </c>
    </row>
    <row r="81" spans="1:9" x14ac:dyDescent="0.25">
      <c r="A81" s="124">
        <v>80</v>
      </c>
      <c r="B81" s="125" t="s">
        <v>517</v>
      </c>
      <c r="C81" t="str">
        <f t="shared" si="1"/>
        <v>&lt;a href="/cantos/resucito/h/haciatimoradasanta.html" align="left" class="fleft"&gt;    &lt;span class="mso1"&gt;arrow_left_alt   &lt;/span&gt;&lt;/a&gt; &lt;a href="/cantos/resucito/h/heaquimisiervo.html" align="right" class="fright"&gt;    &lt;span class="mso1"&gt;arrow_right_alt   &lt;/span&gt;&lt;/a&gt;</v>
      </c>
      <c r="D81" t="s">
        <v>1636</v>
      </c>
      <c r="E81" t="s">
        <v>1637</v>
      </c>
      <c r="F81" s="126"/>
      <c r="G81" s="126"/>
      <c r="H81" t="s">
        <v>1636</v>
      </c>
      <c r="I81" t="s">
        <v>1637</v>
      </c>
    </row>
    <row r="82" spans="1:9" x14ac:dyDescent="0.25">
      <c r="A82" s="127">
        <v>81</v>
      </c>
      <c r="B82" s="128" t="s">
        <v>518</v>
      </c>
      <c r="C82" t="str">
        <f t="shared" si="1"/>
        <v>&lt;a href="/cantos/resucito/h/hastacuando.html" align="left" class="fleft"&gt;    &lt;span class="mso1"&gt;arrow_left_alt   &lt;/span&gt;&lt;/a&gt; &lt;a href="/cantos/resucito/h/heaquiquevengopresto.html" align="right" class="fright"&gt;    &lt;span class="mso1"&gt;arrow_right_alt   &lt;/span&gt;&lt;/a&gt;</v>
      </c>
      <c r="D82" t="s">
        <v>1638</v>
      </c>
      <c r="E82" t="s">
        <v>1639</v>
      </c>
      <c r="H82" t="s">
        <v>1638</v>
      </c>
      <c r="I82" t="s">
        <v>1639</v>
      </c>
    </row>
    <row r="83" spans="1:9" x14ac:dyDescent="0.25">
      <c r="A83" s="124">
        <v>82</v>
      </c>
      <c r="B83" s="125" t="s">
        <v>522</v>
      </c>
      <c r="C83" t="str">
        <f t="shared" si="1"/>
        <v>&lt;a href="/cantos/resucito/h/heaquimisiervo.html" align="left" class="fleft"&gt;    &lt;span class="mso1"&gt;arrow_left_alt   &lt;/span&gt;&lt;/a&gt; &lt;a href="/cantos/resucito/h/heesperadoenelsenor.html" align="right" class="fright"&gt;    &lt;span class="mso1"&gt;arrow_right_alt   &lt;/span&gt;&lt;/a&gt;</v>
      </c>
      <c r="D83" t="s">
        <v>1640</v>
      </c>
      <c r="E83" t="s">
        <v>1641</v>
      </c>
      <c r="F83" s="126"/>
      <c r="G83" s="126"/>
      <c r="H83" t="s">
        <v>1640</v>
      </c>
      <c r="I83" t="s">
        <v>1641</v>
      </c>
    </row>
    <row r="84" spans="1:9" x14ac:dyDescent="0.25">
      <c r="A84" s="127">
        <v>83</v>
      </c>
      <c r="B84" s="128" t="s">
        <v>524</v>
      </c>
      <c r="C84" t="str">
        <f t="shared" si="1"/>
        <v>&lt;a href="/cantos/resucito/h/heaquiquevengopresto.html" align="left" class="fleft"&gt;    &lt;span class="mso1"&gt;arrow_left_alt   &lt;/span&gt;&lt;/a&gt; &lt;a href="/cantos/resucito/h/hijasdejerusalen.html" align="right" class="fright"&gt;    &lt;span class="mso1"&gt;arrow_right_alt   &lt;/span&gt;&lt;/a&gt;</v>
      </c>
      <c r="D84" t="s">
        <v>1642</v>
      </c>
      <c r="E84" t="s">
        <v>1643</v>
      </c>
      <c r="H84" t="s">
        <v>1642</v>
      </c>
      <c r="I84" t="s">
        <v>1643</v>
      </c>
    </row>
    <row r="85" spans="1:9" x14ac:dyDescent="0.25">
      <c r="A85" s="124">
        <v>84</v>
      </c>
      <c r="B85" s="125" t="s">
        <v>528</v>
      </c>
      <c r="C85" t="str">
        <f t="shared" si="1"/>
        <v>&lt;a href="/cantos/resucito/h/heesperadoenelsenor.html" align="left" class="fleft"&gt;    &lt;span class="mso1"&gt;arrow_left_alt   &lt;/span&gt;&lt;/a&gt; &lt;a href="/cantos/resucito/h/himnoacristoluz.html" align="right" class="fright"&gt;    &lt;span class="mso1"&gt;arrow_right_alt   &lt;/span&gt;&lt;/a&gt;</v>
      </c>
      <c r="D85" t="s">
        <v>1644</v>
      </c>
      <c r="E85" t="s">
        <v>1645</v>
      </c>
      <c r="F85" s="126"/>
      <c r="G85" s="126"/>
      <c r="H85" t="s">
        <v>1644</v>
      </c>
      <c r="I85" t="s">
        <v>1645</v>
      </c>
    </row>
    <row r="86" spans="1:9" x14ac:dyDescent="0.25">
      <c r="A86" s="127">
        <v>85</v>
      </c>
      <c r="B86" s="128" t="s">
        <v>530</v>
      </c>
      <c r="C86" t="str">
        <f t="shared" si="1"/>
        <v>&lt;a href="/cantos/resucito/h/hijasdejerusalen.html" align="left" class="fleft"&gt;    &lt;span class="mso1"&gt;arrow_left_alt   &lt;/span&gt;&lt;/a&gt; &lt;a href="/cantos/resucito/h/himnoalacaridad.html" align="right" class="fright"&gt;    &lt;span class="mso1"&gt;arrow_right_alt   &lt;/span&gt;&lt;/a&gt;</v>
      </c>
      <c r="D86" t="s">
        <v>1646</v>
      </c>
      <c r="E86" t="s">
        <v>1647</v>
      </c>
      <c r="H86" t="s">
        <v>1646</v>
      </c>
      <c r="I86" t="s">
        <v>1647</v>
      </c>
    </row>
    <row r="87" spans="1:9" x14ac:dyDescent="0.25">
      <c r="A87" s="124">
        <v>86</v>
      </c>
      <c r="B87" s="125" t="s">
        <v>531</v>
      </c>
      <c r="C87" t="str">
        <f t="shared" si="1"/>
        <v>&lt;a href="/cantos/resucito/h/himnoacristoluz.html" align="left" class="fleft"&gt;    &lt;span class="mso1"&gt;arrow_left_alt   &lt;/span&gt;&lt;/a&gt; &lt;a href="/cantos/resucito/h/himnoalakenosis.html" align="right" class="fright"&gt;    &lt;span class="mso1"&gt;arrow_right_alt   &lt;/span&gt;&lt;/a&gt;</v>
      </c>
      <c r="D87" t="s">
        <v>1648</v>
      </c>
      <c r="E87" t="s">
        <v>1649</v>
      </c>
      <c r="F87" s="126"/>
      <c r="G87" s="126"/>
      <c r="H87" t="s">
        <v>1648</v>
      </c>
      <c r="I87" t="s">
        <v>1649</v>
      </c>
    </row>
    <row r="88" spans="1:9" x14ac:dyDescent="0.25">
      <c r="A88" s="127">
        <v>87</v>
      </c>
      <c r="B88" s="128" t="s">
        <v>535</v>
      </c>
      <c r="C88" t="str">
        <f t="shared" si="1"/>
        <v>&lt;a href="/cantos/resucito/h/himnoalacaridad.html" align="left" class="fleft"&gt;    &lt;span class="mso1"&gt;arrow_left_alt   &lt;/span&gt;&lt;/a&gt; &lt;a href="/cantos/resucito/h/himnodeadviento.html" align="right" class="fright"&gt;    &lt;span class="mso1"&gt;arrow_right_alt   &lt;/span&gt;&lt;/a&gt;</v>
      </c>
      <c r="D88" t="s">
        <v>1650</v>
      </c>
      <c r="E88" t="s">
        <v>1651</v>
      </c>
      <c r="H88" t="s">
        <v>1650</v>
      </c>
      <c r="I88" t="s">
        <v>1651</v>
      </c>
    </row>
    <row r="89" spans="1:9" x14ac:dyDescent="0.25">
      <c r="A89" s="124">
        <v>88</v>
      </c>
      <c r="B89" s="125" t="s">
        <v>537</v>
      </c>
      <c r="C89" t="str">
        <f t="shared" si="1"/>
        <v>&lt;a href="/cantos/resucito/h/himnoalakenosis.html" align="left" class="fleft"&gt;    &lt;span class="mso1"&gt;arrow_left_alt   &lt;/span&gt;&lt;/a&gt; &lt;a href="/cantos/resucito/h/himnodelaascension.html" align="right" class="fright"&gt;    &lt;span class="mso1"&gt;arrow_right_alt   &lt;/span&gt;&lt;/a&gt;</v>
      </c>
      <c r="D89" t="s">
        <v>1652</v>
      </c>
      <c r="E89" t="s">
        <v>1653</v>
      </c>
      <c r="F89" s="126"/>
      <c r="G89" s="126"/>
      <c r="H89" t="s">
        <v>1652</v>
      </c>
      <c r="I89" t="s">
        <v>1653</v>
      </c>
    </row>
    <row r="90" spans="1:9" x14ac:dyDescent="0.25">
      <c r="A90" s="127">
        <v>89</v>
      </c>
      <c r="B90" s="128" t="s">
        <v>539</v>
      </c>
      <c r="C90" t="str">
        <f t="shared" si="1"/>
        <v>&lt;a href="/cantos/resucito/h/himnodeadviento.html" align="left" class="fleft"&gt;    &lt;span class="mso1"&gt;arrow_left_alt   &lt;/span&gt;&lt;/a&gt; &lt;a href="/cantos/resucito/h/himnodepascua.html" align="right" class="fright"&gt;    &lt;span class="mso1"&gt;arrow_right_alt   &lt;/span&gt;&lt;/a&gt;</v>
      </c>
      <c r="D90" t="s">
        <v>1654</v>
      </c>
      <c r="E90" t="s">
        <v>1655</v>
      </c>
      <c r="H90" t="s">
        <v>1654</v>
      </c>
      <c r="I90" t="s">
        <v>1655</v>
      </c>
    </row>
    <row r="91" spans="1:9" x14ac:dyDescent="0.25">
      <c r="A91" s="124">
        <v>90</v>
      </c>
      <c r="B91" s="125" t="s">
        <v>541</v>
      </c>
      <c r="C91" t="str">
        <f t="shared" si="1"/>
        <v>&lt;a href="/cantos/resucito/h/himnodelaascension.html" align="left" class="fleft"&gt;    &lt;span class="mso1"&gt;arrow_left_alt   &lt;/span&gt;&lt;/a&gt; &lt;a href="/cantos/resucito/h/huyeamadomio.html" align="right" class="fright"&gt;    &lt;span class="mso1"&gt;arrow_right_alt   &lt;/span&gt;&lt;/a&gt;</v>
      </c>
      <c r="D91" t="s">
        <v>1656</v>
      </c>
      <c r="E91" t="s">
        <v>1657</v>
      </c>
      <c r="F91" s="126"/>
      <c r="G91" s="126"/>
      <c r="H91" t="s">
        <v>1656</v>
      </c>
      <c r="I91" t="s">
        <v>1657</v>
      </c>
    </row>
    <row r="92" spans="1:9" x14ac:dyDescent="0.25">
      <c r="A92" s="127">
        <v>91</v>
      </c>
      <c r="B92" s="128" t="s">
        <v>543</v>
      </c>
      <c r="C92" t="str">
        <f t="shared" si="1"/>
        <v>&lt;a href="/cantos/resucito/h/himnodepascua.html" align="left" class="fleft"&gt;    &lt;span class="mso1"&gt;arrow_left_alt   &lt;/span&gt;&lt;/a&gt; &lt;a href="/cantos/resucito/i/idyanunciadamishermanos.html" align="right" class="fright"&gt;    &lt;span class="mso1"&gt;arrow_right_alt   &lt;/span&gt;&lt;/a&gt;</v>
      </c>
      <c r="D92" t="s">
        <v>1658</v>
      </c>
      <c r="E92" t="s">
        <v>1659</v>
      </c>
      <c r="H92" t="s">
        <v>1658</v>
      </c>
      <c r="I92" t="s">
        <v>1659</v>
      </c>
    </row>
    <row r="93" spans="1:9" x14ac:dyDescent="0.25">
      <c r="A93" s="124">
        <v>92</v>
      </c>
      <c r="B93" s="125" t="s">
        <v>545</v>
      </c>
      <c r="C93" t="str">
        <f t="shared" si="1"/>
        <v>&lt;a href="/cantos/resucito/h/huyeamadomio.html" align="left" class="fleft"&gt;    &lt;span class="mso1"&gt;arrow_left_alt   &lt;/span&gt;&lt;/a&gt; &lt;a href="/cantos/resucito/i/improperios.html" align="right" class="fright"&gt;    &lt;span class="mso1"&gt;arrow_right_alt   &lt;/span&gt;&lt;/a&gt;</v>
      </c>
      <c r="D93" t="s">
        <v>1660</v>
      </c>
      <c r="E93" t="s">
        <v>1661</v>
      </c>
      <c r="F93" s="126"/>
      <c r="G93" s="126"/>
      <c r="H93" t="s">
        <v>1660</v>
      </c>
      <c r="I93" t="s">
        <v>1661</v>
      </c>
    </row>
    <row r="94" spans="1:9" x14ac:dyDescent="0.25">
      <c r="A94" s="127">
        <v>93</v>
      </c>
      <c r="B94" s="128" t="s">
        <v>547</v>
      </c>
      <c r="C94" t="str">
        <f t="shared" si="1"/>
        <v>&lt;a href="/cantos/resucito/i/idyanunciadamishermanos.html" align="left" class="fleft"&gt;    &lt;span class="mso1"&gt;arrow_left_alt   &lt;/span&gt;&lt;/a&gt; &lt;a href="/cantos/resucito/j/jerusalenreconstruida.html" align="right" class="fright"&gt;    &lt;span class="mso1"&gt;arrow_right_alt   &lt;/span&gt;&lt;/a&gt;</v>
      </c>
      <c r="D94" t="s">
        <v>1662</v>
      </c>
      <c r="E94" t="s">
        <v>1663</v>
      </c>
      <c r="H94" t="s">
        <v>1662</v>
      </c>
      <c r="I94" t="s">
        <v>1663</v>
      </c>
    </row>
    <row r="95" spans="1:9" x14ac:dyDescent="0.25">
      <c r="A95" s="124">
        <v>94</v>
      </c>
      <c r="B95" s="125" t="s">
        <v>550</v>
      </c>
      <c r="C95" t="str">
        <f t="shared" si="1"/>
        <v>&lt;a href="/cantos/resucito/i/improperios.html" align="left" class="fleft"&gt;    &lt;span class="mso1"&gt;arrow_left_alt   &lt;/span&gt;&lt;/a&gt; &lt;a href="/cantos/resucito/j/jesusrecorriatodaslasciudades.html" align="right" class="fright"&gt;    &lt;span class="mso1"&gt;arrow_right_alt   &lt;/span&gt;&lt;/a&gt;</v>
      </c>
      <c r="D95" t="s">
        <v>1664</v>
      </c>
      <c r="E95" t="s">
        <v>1665</v>
      </c>
      <c r="F95" s="126"/>
      <c r="G95" s="126"/>
      <c r="H95" t="s">
        <v>1664</v>
      </c>
      <c r="I95" t="s">
        <v>1665</v>
      </c>
    </row>
    <row r="96" spans="1:9" x14ac:dyDescent="0.25">
      <c r="A96" s="127">
        <v>95</v>
      </c>
      <c r="B96" s="128" t="s">
        <v>552</v>
      </c>
      <c r="C96" t="str">
        <f t="shared" si="1"/>
        <v>&lt;a href="/cantos/resucito/j/jerusalenreconstruida.html" align="left" class="fleft"&gt;    &lt;span class="mso1"&gt;arrow_left_alt   &lt;/span&gt;&lt;/a&gt; &lt;a href="/cantos/resucito/l/lacorderadedios.html" align="right" class="fright"&gt;    &lt;span class="mso1"&gt;arrow_right_alt   &lt;/span&gt;&lt;/a&gt;</v>
      </c>
      <c r="D96" t="s">
        <v>1666</v>
      </c>
      <c r="E96" t="s">
        <v>1667</v>
      </c>
      <c r="H96" t="s">
        <v>1666</v>
      </c>
      <c r="I96" t="s">
        <v>1667</v>
      </c>
    </row>
    <row r="97" spans="1:9" x14ac:dyDescent="0.25">
      <c r="A97" s="124">
        <v>96</v>
      </c>
      <c r="B97" s="125" t="s">
        <v>554</v>
      </c>
      <c r="C97" t="str">
        <f t="shared" si="1"/>
        <v>&lt;a href="/cantos/resucito/j/jesusrecorriatodaslasciudades.html" align="left" class="fleft"&gt;    &lt;span class="mso1"&gt;arrow_left_alt   &lt;/span&gt;&lt;/a&gt; &lt;a href="/cantos/resucito/l/laespada.html" align="right" class="fright"&gt;    &lt;span class="mso1"&gt;arrow_right_alt   &lt;/span&gt;&lt;/a&gt;</v>
      </c>
      <c r="D97" t="s">
        <v>1668</v>
      </c>
      <c r="E97" t="s">
        <v>1669</v>
      </c>
      <c r="F97" s="126"/>
      <c r="G97" s="126"/>
      <c r="H97" t="s">
        <v>1668</v>
      </c>
      <c r="I97" t="s">
        <v>1669</v>
      </c>
    </row>
    <row r="98" spans="1:9" x14ac:dyDescent="0.25">
      <c r="A98" s="127">
        <v>97</v>
      </c>
      <c r="B98" s="128" t="s">
        <v>556</v>
      </c>
      <c r="C98" t="str">
        <f t="shared" si="1"/>
        <v>&lt;a href="/cantos/resucito/l/lacorderadedios.html" align="left" class="fleft"&gt;    &lt;span class="mso1"&gt;arrow_left_alt   &lt;/span&gt;&lt;/a&gt; &lt;a href="/cantos/resucito/l/lamarchaesdura.html" align="right" class="fright"&gt;    &lt;span class="mso1"&gt;arrow_right_alt   &lt;/span&gt;&lt;/a&gt;</v>
      </c>
      <c r="D98" t="s">
        <v>1670</v>
      </c>
      <c r="E98" t="s">
        <v>1671</v>
      </c>
      <c r="H98" t="s">
        <v>1670</v>
      </c>
      <c r="I98" t="s">
        <v>1671</v>
      </c>
    </row>
    <row r="99" spans="1:9" x14ac:dyDescent="0.25">
      <c r="A99" s="124">
        <v>98</v>
      </c>
      <c r="B99" s="125" t="s">
        <v>558</v>
      </c>
      <c r="C99" t="str">
        <f t="shared" si="1"/>
        <v>&lt;a href="/cantos/resucito/l/laespada.html" align="left" class="fleft"&gt;    &lt;span class="mso1"&gt;arrow_left_alt   &lt;/span&gt;&lt;/a&gt; &lt;a href="/cantos/resucito/l/lasalve.html" align="right" class="fright"&gt;    &lt;span class="mso1"&gt;arrow_right_alt   &lt;/span&gt;&lt;/a&gt;</v>
      </c>
      <c r="D99" t="s">
        <v>1672</v>
      </c>
      <c r="E99" t="s">
        <v>1673</v>
      </c>
      <c r="F99" s="126"/>
      <c r="G99" s="126"/>
      <c r="H99" t="s">
        <v>1672</v>
      </c>
      <c r="I99" t="s">
        <v>1673</v>
      </c>
    </row>
    <row r="100" spans="1:9" x14ac:dyDescent="0.25">
      <c r="A100" s="127">
        <v>99</v>
      </c>
      <c r="B100" s="128" t="s">
        <v>561</v>
      </c>
      <c r="C100" t="str">
        <f t="shared" si="1"/>
        <v>&lt;a href="/cantos/resucito/l/lamarchaesdura.html" align="left" class="fleft"&gt;    &lt;span class="mso1"&gt;arrow_left_alt   &lt;/span&gt;&lt;/a&gt; &lt;a href="/cantos/resucito/l/lasiegadelasnaciones.html" align="right" class="fright"&gt;    &lt;span class="mso1"&gt;arrow_right_alt   &lt;/span&gt;&lt;/a&gt;</v>
      </c>
      <c r="D100" t="s">
        <v>1674</v>
      </c>
      <c r="E100" t="s">
        <v>1675</v>
      </c>
      <c r="H100" t="s">
        <v>1674</v>
      </c>
      <c r="I100" t="s">
        <v>1675</v>
      </c>
    </row>
    <row r="101" spans="1:9" x14ac:dyDescent="0.25">
      <c r="A101" s="124">
        <v>100</v>
      </c>
      <c r="B101" s="125" t="s">
        <v>562</v>
      </c>
      <c r="C101" t="str">
        <f t="shared" si="1"/>
        <v>&lt;a href="/cantos/resucito/l/lasalve.html" align="left" class="fleft"&gt;    &lt;span class="mso1"&gt;arrow_left_alt   &lt;/span&gt;&lt;/a&gt; &lt;a href="/cantos/resucito/l/lavozdemiamado.html" align="right" class="fright"&gt;    &lt;span class="mso1"&gt;arrow_right_alt   &lt;/span&gt;&lt;/a&gt;</v>
      </c>
      <c r="D101" t="s">
        <v>1676</v>
      </c>
      <c r="E101" t="s">
        <v>1677</v>
      </c>
      <c r="F101" s="126"/>
      <c r="G101" s="126"/>
      <c r="H101" t="s">
        <v>1676</v>
      </c>
      <c r="I101" t="s">
        <v>1677</v>
      </c>
    </row>
    <row r="102" spans="1:9" x14ac:dyDescent="0.25">
      <c r="A102" s="127">
        <v>101</v>
      </c>
      <c r="B102" s="128" t="s">
        <v>564</v>
      </c>
      <c r="C102" t="str">
        <f t="shared" si="1"/>
        <v>&lt;a href="/cantos/resucito/l/lasiegadelasnaciones.html" align="left" class="fleft"&gt;    &lt;span class="mso1"&gt;arrow_left_alt   &lt;/span&gt;&lt;/a&gt; &lt;a href="/cantos/resucito/l/lasarmasdelaluz.html" align="right" class="fright"&gt;    &lt;span class="mso1"&gt;arrow_right_alt   &lt;/span&gt;&lt;/a&gt;</v>
      </c>
      <c r="D102" t="s">
        <v>1678</v>
      </c>
      <c r="E102" t="s">
        <v>1679</v>
      </c>
      <c r="H102" t="s">
        <v>1678</v>
      </c>
      <c r="I102" t="s">
        <v>1679</v>
      </c>
    </row>
    <row r="103" spans="1:9" x14ac:dyDescent="0.25">
      <c r="A103" s="124">
        <v>102</v>
      </c>
      <c r="B103" s="125" t="s">
        <v>566</v>
      </c>
      <c r="C103" t="str">
        <f t="shared" si="1"/>
        <v>&lt;a href="/cantos/resucito/l/lavozdemiamado.html" align="left" class="fleft"&gt;    &lt;span class="mso1"&gt;arrow_left_alt   &lt;/span&gt;&lt;/a&gt; &lt;a href="/cantos/resucito/l/laudasion.html" align="right" class="fright"&gt;    &lt;span class="mso1"&gt;arrow_right_alt   &lt;/span&gt;&lt;/a&gt;</v>
      </c>
      <c r="D103" t="s">
        <v>1680</v>
      </c>
      <c r="E103" t="s">
        <v>1681</v>
      </c>
      <c r="F103" s="126"/>
      <c r="G103" s="126"/>
      <c r="H103" t="s">
        <v>1680</v>
      </c>
      <c r="I103" t="s">
        <v>1681</v>
      </c>
    </row>
    <row r="104" spans="1:9" x14ac:dyDescent="0.25">
      <c r="A104" s="127">
        <v>103</v>
      </c>
      <c r="B104" s="128" t="s">
        <v>568</v>
      </c>
      <c r="C104" t="str">
        <f t="shared" si="1"/>
        <v>&lt;a href="/cantos/resucito/l/lasarmasdelaluz.html" align="left" class="fleft"&gt;    &lt;span class="mso1"&gt;arrow_left_alt   &lt;/span&gt;&lt;/a&gt; &lt;a href="/cantos/resucito/l/levantomisojosalosmontes.html" align="right" class="fright"&gt;    &lt;span class="mso1"&gt;arrow_right_alt   &lt;/span&gt;&lt;/a&gt;</v>
      </c>
      <c r="D104" t="s">
        <v>1682</v>
      </c>
      <c r="E104" t="s">
        <v>1683</v>
      </c>
      <c r="H104" t="s">
        <v>1682</v>
      </c>
      <c r="I104" t="s">
        <v>1683</v>
      </c>
    </row>
    <row r="105" spans="1:9" x14ac:dyDescent="0.25">
      <c r="A105" s="124">
        <v>105</v>
      </c>
      <c r="B105" s="125" t="s">
        <v>575</v>
      </c>
      <c r="C105" t="str">
        <f t="shared" si="1"/>
        <v>&lt;a href="/cantos/resucito/l/laudasion.html" align="left" class="fleft"&gt;    &lt;span class="mso1"&gt;arrow_left_alt   &lt;/span&gt;&lt;/a&gt; &lt;a href="/cantos/resucito/l/lleguehastatupresenciamiclamor.html" align="right" class="fright"&gt;    &lt;span class="mso1"&gt;arrow_right_alt   &lt;/span&gt;&lt;/a&gt;</v>
      </c>
      <c r="D105" t="s">
        <v>1684</v>
      </c>
      <c r="E105" t="s">
        <v>1685</v>
      </c>
      <c r="F105" s="126"/>
      <c r="G105" s="126"/>
      <c r="H105" t="s">
        <v>1684</v>
      </c>
      <c r="I105" t="s">
        <v>1685</v>
      </c>
    </row>
    <row r="106" spans="1:9" x14ac:dyDescent="0.25">
      <c r="A106" s="127">
        <v>106</v>
      </c>
      <c r="B106" s="128" t="s">
        <v>576</v>
      </c>
      <c r="C106" t="str">
        <f t="shared" si="1"/>
        <v>&lt;a href="/cantos/resucito/l/levantomisojosalosmontes.html" align="left" class="fleft"&gt;    &lt;span class="mso1"&gt;arrow_left_alt   &lt;/span&gt;&lt;/a&gt; &lt;a href="/cantos/resucito/l/llevamealcielo.html" align="right" class="fright"&gt;    &lt;span class="mso1"&gt;arrow_right_alt   &lt;/span&gt;&lt;/a&gt;</v>
      </c>
      <c r="D106" t="s">
        <v>1686</v>
      </c>
      <c r="E106" t="s">
        <v>1687</v>
      </c>
      <c r="H106" t="s">
        <v>1686</v>
      </c>
      <c r="I106" t="s">
        <v>1687</v>
      </c>
    </row>
    <row r="107" spans="1:9" x14ac:dyDescent="0.25">
      <c r="A107" s="124">
        <v>107</v>
      </c>
      <c r="B107" s="125" t="s">
        <v>577</v>
      </c>
      <c r="C107" t="str">
        <f t="shared" si="1"/>
        <v>&lt;a href="/cantos/resucito/l/lleguehastatupresenciamiclamor.html" align="left" class="fleft"&gt;    &lt;span class="mso1"&gt;arrow_left_alt   &lt;/span&gt;&lt;/a&gt; &lt;a href="/cantos/resucito/m/magnificat.html" align="right" class="fright"&gt;    &lt;span class="mso1"&gt;arrow_right_alt   &lt;/span&gt;&lt;/a&gt;</v>
      </c>
      <c r="D107" t="s">
        <v>1688</v>
      </c>
      <c r="E107" t="s">
        <v>1689</v>
      </c>
      <c r="F107" s="126"/>
      <c r="G107" s="126"/>
      <c r="H107" t="s">
        <v>1688</v>
      </c>
      <c r="I107" t="s">
        <v>1689</v>
      </c>
    </row>
    <row r="108" spans="1:9" x14ac:dyDescent="0.25">
      <c r="A108" s="127">
        <v>108</v>
      </c>
      <c r="B108" s="128" t="s">
        <v>579</v>
      </c>
      <c r="C108" t="str">
        <f t="shared" si="1"/>
        <v>&lt;a href="/cantos/resucito/l/llevamealcielo.html" align="left" class="fleft"&gt;    &lt;span class="mso1"&gt;arrow_left_alt   &lt;/span&gt;&lt;/a&gt; &lt;a href="/cantos/resucito/m/mariacasadebendicion.html" align="right" class="fright"&gt;    &lt;span class="mso1"&gt;arrow_right_alt   &lt;/span&gt;&lt;/a&gt;</v>
      </c>
      <c r="D108" t="s">
        <v>1690</v>
      </c>
      <c r="E108" t="s">
        <v>1691</v>
      </c>
      <c r="H108" t="s">
        <v>1690</v>
      </c>
      <c r="I108" t="s">
        <v>1691</v>
      </c>
    </row>
    <row r="109" spans="1:9" x14ac:dyDescent="0.25">
      <c r="A109" s="124">
        <v>109</v>
      </c>
      <c r="B109" s="125" t="s">
        <v>583</v>
      </c>
      <c r="C109" t="str">
        <f t="shared" si="1"/>
        <v>&lt;a href="/cantos/resucito/m/magnificat.html" align="left" class="fleft"&gt;    &lt;span class="mso1"&gt;arrow_left_alt   &lt;/span&gt;&lt;/a&gt; &lt;a href="/cantos/resucito/m/mariadejasnagöra.html" align="right" class="fright"&gt;    &lt;span class="mso1"&gt;arrow_right_alt   &lt;/span&gt;&lt;/a&gt;</v>
      </c>
      <c r="D109" t="s">
        <v>1692</v>
      </c>
      <c r="E109" t="s">
        <v>1693</v>
      </c>
      <c r="F109" s="126"/>
      <c r="G109" s="126"/>
      <c r="H109" t="s">
        <v>1692</v>
      </c>
      <c r="I109" t="s">
        <v>1693</v>
      </c>
    </row>
    <row r="110" spans="1:9" x14ac:dyDescent="0.25">
      <c r="A110" s="127">
        <v>110</v>
      </c>
      <c r="B110" s="128" t="s">
        <v>581</v>
      </c>
      <c r="C110" t="str">
        <f t="shared" si="1"/>
        <v>&lt;a href="/cantos/resucito/m/mariacasadebendicion.html" align="left" class="fleft"&gt;    &lt;span class="mso1"&gt;arrow_left_alt   &lt;/span&gt;&lt;/a&gt; &lt;a href="/cantos/resucito/m/mariamadredelaiglesia.html" align="right" class="fright"&gt;    &lt;span class="mso1"&gt;arrow_right_alt   &lt;/span&gt;&lt;/a&gt;</v>
      </c>
      <c r="D110" t="s">
        <v>1694</v>
      </c>
      <c r="E110" t="s">
        <v>1695</v>
      </c>
      <c r="H110" t="s">
        <v>1694</v>
      </c>
      <c r="I110" t="s">
        <v>1695</v>
      </c>
    </row>
    <row r="111" spans="1:9" x14ac:dyDescent="0.25">
      <c r="A111" s="124">
        <v>111</v>
      </c>
      <c r="B111" s="125" t="s">
        <v>585</v>
      </c>
      <c r="C111" t="str">
        <f t="shared" si="1"/>
        <v>&lt;a href="/cantos/resucito/m/mariadejasnagöra.html" align="left" class="fleft"&gt;    &lt;span class="mso1"&gt;arrow_left_alt   &lt;/span&gt;&lt;/a&gt; &lt;a href="/cantos/resucito/m/mariamadredelcaminoardiente.html" align="right" class="fright"&gt;    &lt;span class="mso1"&gt;arrow_right_alt   &lt;/span&gt;&lt;/a&gt;</v>
      </c>
      <c r="D111" t="s">
        <v>1696</v>
      </c>
      <c r="E111" t="s">
        <v>1697</v>
      </c>
      <c r="F111" s="126"/>
      <c r="G111" s="126"/>
      <c r="H111" t="s">
        <v>1696</v>
      </c>
      <c r="I111" t="s">
        <v>1697</v>
      </c>
    </row>
    <row r="112" spans="1:9" x14ac:dyDescent="0.25">
      <c r="A112" s="127">
        <v>112</v>
      </c>
      <c r="B112" s="128" t="s">
        <v>587</v>
      </c>
      <c r="C112" t="str">
        <f t="shared" si="1"/>
        <v>&lt;a href="/cantos/resucito/m/mariamadredelaiglesia.html" align="left" class="fleft"&gt;    &lt;span class="mso1"&gt;arrow_left_alt   &lt;/span&gt;&lt;/a&gt; &lt;a href="/cantos/resucito/m/mariapequenamaria.html" align="right" class="fright"&gt;    &lt;span class="mso1"&gt;arrow_right_alt   &lt;/span&gt;&lt;/a&gt;</v>
      </c>
      <c r="D112" t="s">
        <v>1698</v>
      </c>
      <c r="E112" t="s">
        <v>1699</v>
      </c>
      <c r="H112" t="s">
        <v>1698</v>
      </c>
      <c r="I112" t="s">
        <v>1699</v>
      </c>
    </row>
    <row r="113" spans="1:9" x14ac:dyDescent="0.25">
      <c r="A113" s="124">
        <v>113</v>
      </c>
      <c r="B113" s="125" t="s">
        <v>589</v>
      </c>
      <c r="C113" t="str">
        <f t="shared" si="1"/>
        <v>&lt;a href="/cantos/resucito/m/mariamadredelcaminoardiente.html" align="left" class="fleft"&gt;    &lt;span class="mso1"&gt;arrow_left_alt   &lt;/span&gt;&lt;/a&gt; &lt;a href="/cantos/resucito/m/meensenaraselcaminodelavida.html" align="right" class="fright"&gt;    &lt;span class="mso1"&gt;arrow_right_alt   &lt;/span&gt;&lt;/a&gt;</v>
      </c>
      <c r="D113" t="s">
        <v>1700</v>
      </c>
      <c r="E113" t="s">
        <v>1701</v>
      </c>
      <c r="F113" s="126"/>
      <c r="G113" s="126"/>
      <c r="H113" t="s">
        <v>1700</v>
      </c>
      <c r="I113" t="s">
        <v>1701</v>
      </c>
    </row>
    <row r="114" spans="1:9" x14ac:dyDescent="0.25">
      <c r="A114" s="127">
        <v>114</v>
      </c>
      <c r="B114" s="128" t="s">
        <v>590</v>
      </c>
      <c r="C114" t="str">
        <f t="shared" si="1"/>
        <v>&lt;a href="/cantos/resucito/m/mariapequenamaria.html" align="left" class="fleft"&gt;    &lt;span class="mso1"&gt;arrow_left_alt   &lt;/span&gt;&lt;/a&gt; &lt;a href="/cantos/resucito/m/mehasseducidosenor.html" align="right" class="fright"&gt;    &lt;span class="mso1"&gt;arrow_right_alt   &lt;/span&gt;&lt;/a&gt;</v>
      </c>
      <c r="D114" t="s">
        <v>1702</v>
      </c>
      <c r="E114" t="s">
        <v>1703</v>
      </c>
      <c r="H114" t="s">
        <v>1702</v>
      </c>
      <c r="I114" t="s">
        <v>1703</v>
      </c>
    </row>
    <row r="115" spans="1:9" x14ac:dyDescent="0.25">
      <c r="A115" s="124">
        <v>115</v>
      </c>
      <c r="B115" s="125" t="s">
        <v>591</v>
      </c>
      <c r="C115" t="str">
        <f t="shared" si="1"/>
        <v>&lt;a href="/cantos/resucito/m/meensenaraselcaminodelavida.html" align="left" class="fleft"&gt;    &lt;span class="mso1"&gt;arrow_left_alt   &lt;/span&gt;&lt;/a&gt; &lt;a href="/cantos/resucito/m/miradqueestupendo.html" align="right" class="fright"&gt;    &lt;span class="mso1"&gt;arrow_right_alt   &lt;/span&gt;&lt;/a&gt;</v>
      </c>
      <c r="D115" t="s">
        <v>1704</v>
      </c>
      <c r="E115" t="s">
        <v>1705</v>
      </c>
      <c r="F115" s="126"/>
      <c r="G115" s="126"/>
      <c r="H115" t="s">
        <v>1704</v>
      </c>
      <c r="I115" t="s">
        <v>1705</v>
      </c>
    </row>
    <row r="116" spans="1:9" x14ac:dyDescent="0.25">
      <c r="A116" s="127">
        <v>116</v>
      </c>
      <c r="B116" s="128" t="s">
        <v>595</v>
      </c>
      <c r="C116" t="str">
        <f t="shared" si="1"/>
        <v>&lt;a href="/cantos/resucito/m/mehasseducidosenor.html" align="left" class="fleft"&gt;    &lt;span class="mso1"&gt;arrow_left_alt   &lt;/span&gt;&lt;/a&gt; &lt;a href="/cantos/resucito/m/misericordiadiosmio.html" align="right" class="fright"&gt;    &lt;span class="mso1"&gt;arrow_right_alt   &lt;/span&gt;&lt;/a&gt;</v>
      </c>
      <c r="D116" t="s">
        <v>1706</v>
      </c>
      <c r="E116" t="s">
        <v>1707</v>
      </c>
      <c r="H116" t="s">
        <v>1706</v>
      </c>
      <c r="I116" t="s">
        <v>1707</v>
      </c>
    </row>
    <row r="117" spans="1:9" x14ac:dyDescent="0.25">
      <c r="A117" s="124">
        <v>117</v>
      </c>
      <c r="B117" s="125" t="s">
        <v>597</v>
      </c>
      <c r="C117" t="str">
        <f t="shared" ref="C117:C180" si="2">_xlfn.CONCAT(D117," ",E117)</f>
        <v>&lt;a href="/cantos/resucito/m/miradqueestupendo.html" align="left" class="fleft"&gt;    &lt;span class="mso1"&gt;arrow_left_alt   &lt;/span&gt;&lt;/a&gt; &lt;a href="/cantos/resucito/m/misericordiamiamisericordia.html" align="right" class="fright"&gt;    &lt;span class="mso1"&gt;arrow_right_alt   &lt;/span&gt;&lt;/a&gt;</v>
      </c>
      <c r="D117" t="s">
        <v>1708</v>
      </c>
      <c r="E117" t="s">
        <v>1709</v>
      </c>
      <c r="F117" s="126"/>
      <c r="G117" s="126"/>
      <c r="H117" t="s">
        <v>1708</v>
      </c>
      <c r="I117" t="s">
        <v>1709</v>
      </c>
    </row>
    <row r="118" spans="1:9" x14ac:dyDescent="0.25">
      <c r="A118" s="127">
        <v>118</v>
      </c>
      <c r="B118" s="128" t="s">
        <v>596</v>
      </c>
      <c r="C118" t="str">
        <f t="shared" si="2"/>
        <v>&lt;a href="/cantos/resucito/m/misericordiadiosmio.html" align="left" class="fleft"&gt;    &lt;span class="mso1"&gt;arrow_left_alt   &lt;/span&gt;&lt;/a&gt; &lt;a href="/cantos/resucito/m/muchomehanperseguido.html" align="right" class="fright"&gt;    &lt;span class="mso1"&gt;arrow_right_alt   &lt;/span&gt;&lt;/a&gt;</v>
      </c>
      <c r="D118" t="s">
        <v>1710</v>
      </c>
      <c r="E118" t="s">
        <v>1711</v>
      </c>
      <c r="H118" t="s">
        <v>1710</v>
      </c>
      <c r="I118" t="s">
        <v>1711</v>
      </c>
    </row>
    <row r="119" spans="1:9" x14ac:dyDescent="0.25">
      <c r="A119" s="124">
        <v>119</v>
      </c>
      <c r="B119" s="125" t="s">
        <v>598</v>
      </c>
      <c r="C119" t="str">
        <f t="shared" si="2"/>
        <v>&lt;a href="/cantos/resucito/m/misericordiamiamisericordia.html" align="left" class="fleft"&gt;    &lt;span class="mso1"&gt;arrow_left_alt   &lt;/span&gt;&lt;/a&gt; &lt;a href="/cantos/resucito/n/noestaaquiresucito.html" align="right" class="fright"&gt;    &lt;span class="mso1"&gt;arrow_right_alt   &lt;/span&gt;&lt;/a&gt;</v>
      </c>
      <c r="D119" t="s">
        <v>1712</v>
      </c>
      <c r="E119" t="s">
        <v>1713</v>
      </c>
      <c r="F119" s="126"/>
      <c r="G119" s="126"/>
      <c r="H119" t="s">
        <v>1712</v>
      </c>
      <c r="I119" t="s">
        <v>1713</v>
      </c>
    </row>
    <row r="120" spans="1:9" x14ac:dyDescent="0.25">
      <c r="A120" s="127">
        <v>120</v>
      </c>
      <c r="B120" s="128" t="s">
        <v>601</v>
      </c>
      <c r="C120" t="str">
        <f t="shared" si="2"/>
        <v>&lt;a href="/cantos/resucito/m/muchomehanperseguido.html" align="left" class="fleft"&gt;    &lt;span class="mso1"&gt;arrow_left_alt   &lt;/span&gt;&lt;/a&gt; &lt;a href="/cantos/resucito/n/nohayenelparecer.html" align="right" class="fright"&gt;    &lt;span class="mso1"&gt;arrow_right_alt   &lt;/span&gt;&lt;/a&gt;</v>
      </c>
      <c r="D120" t="s">
        <v>1714</v>
      </c>
      <c r="E120" t="s">
        <v>1715</v>
      </c>
      <c r="H120" t="s">
        <v>1714</v>
      </c>
      <c r="I120" t="s">
        <v>1715</v>
      </c>
    </row>
    <row r="121" spans="1:9" x14ac:dyDescent="0.25">
      <c r="A121" s="124">
        <v>121</v>
      </c>
      <c r="B121" s="125" t="s">
        <v>603</v>
      </c>
      <c r="C121" t="str">
        <f t="shared" si="2"/>
        <v>&lt;a href="/cantos/resucito/n/noestaaquiresucito.html" align="left" class="fleft"&gt;    &lt;span class="mso1"&gt;arrow_left_alt   &lt;/span&gt;&lt;/a&gt; &lt;a href="/cantos/resucito/n/nolimetangere.html" align="right" class="fright"&gt;    &lt;span class="mso1"&gt;arrow_right_alt   &lt;/span&gt;&lt;/a&gt;</v>
      </c>
      <c r="D121" t="s">
        <v>1716</v>
      </c>
      <c r="E121" t="s">
        <v>1717</v>
      </c>
      <c r="F121" s="126"/>
      <c r="G121" s="126"/>
      <c r="H121" t="s">
        <v>1716</v>
      </c>
      <c r="I121" t="s">
        <v>1717</v>
      </c>
    </row>
    <row r="122" spans="1:9" x14ac:dyDescent="0.25">
      <c r="A122" s="127">
        <v>122</v>
      </c>
      <c r="B122" s="128" t="s">
        <v>609</v>
      </c>
      <c r="C122" t="str">
        <f t="shared" si="2"/>
        <v>&lt;a href="/cantos/resucito/n/nohayenelparecer.html" align="left" class="fleft"&gt;    &lt;span class="mso1"&gt;arrow_left_alt   &lt;/span&gt;&lt;/a&gt; &lt;a href="/cantos/resucito/o/ohcieloslloveddeloalto.html" align="right" class="fright"&gt;    &lt;span class="mso1"&gt;arrow_right_alt   &lt;/span&gt;&lt;/a&gt;</v>
      </c>
      <c r="D122" t="s">
        <v>1718</v>
      </c>
      <c r="E122" t="s">
        <v>1719</v>
      </c>
      <c r="H122" t="s">
        <v>1718</v>
      </c>
      <c r="I122" t="s">
        <v>1719</v>
      </c>
    </row>
    <row r="123" spans="1:9" x14ac:dyDescent="0.25">
      <c r="A123" s="124">
        <v>123</v>
      </c>
      <c r="B123" s="125" t="s">
        <v>611</v>
      </c>
      <c r="C123" t="str">
        <f t="shared" si="2"/>
        <v>&lt;a href="/cantos/resucito/n/nolimetangere.html" align="left" class="fleft"&gt;    &lt;span class="mso1"&gt;arrow_left_alt   &lt;/span&gt;&lt;/a&gt; &lt;a href="/cantos/resucito/o/ohdiosportunombresalvame.html" align="right" class="fright"&gt;    &lt;span class="mso1"&gt;arrow_right_alt   &lt;/span&gt;&lt;/a&gt;</v>
      </c>
      <c r="D123" t="s">
        <v>1720</v>
      </c>
      <c r="E123" t="s">
        <v>1721</v>
      </c>
      <c r="F123" s="126"/>
      <c r="G123" s="126"/>
      <c r="H123" t="s">
        <v>1720</v>
      </c>
      <c r="I123" t="s">
        <v>1721</v>
      </c>
    </row>
    <row r="124" spans="1:9" x14ac:dyDescent="0.25">
      <c r="A124" s="127">
        <v>124</v>
      </c>
      <c r="B124" s="128" t="s">
        <v>613</v>
      </c>
      <c r="C124" t="str">
        <f t="shared" si="2"/>
        <v>&lt;a href="/cantos/resucito/o/ohcieloslloveddeloalto.html" align="left" class="fleft"&gt;    &lt;span class="mso1"&gt;arrow_left_alt   &lt;/span&gt;&lt;/a&gt; &lt;a href="/cantos/resucito/o/ohdiostueresmidios.html" align="right" class="fright"&gt;    &lt;span class="mso1"&gt;arrow_right_alt   &lt;/span&gt;&lt;/a&gt;</v>
      </c>
      <c r="D124" t="s">
        <v>1722</v>
      </c>
      <c r="E124" t="s">
        <v>1723</v>
      </c>
      <c r="H124" t="s">
        <v>1722</v>
      </c>
      <c r="I124" t="s">
        <v>1723</v>
      </c>
    </row>
    <row r="125" spans="1:9" x14ac:dyDescent="0.25">
      <c r="A125" s="124">
        <v>125</v>
      </c>
      <c r="B125" s="125" t="s">
        <v>614</v>
      </c>
      <c r="C125" t="str">
        <f t="shared" si="2"/>
        <v>&lt;a href="/cantos/resucito/o/ohdiosportunombresalvame.html" align="left" class="fleft"&gt;    &lt;span class="mso1"&gt;arrow_left_alt   &lt;/span&gt;&lt;/a&gt; &lt;a href="/cantos/resucito/o/ohjesusamormio.html" align="right" class="fright"&gt;    &lt;span class="mso1"&gt;arrow_right_alt   &lt;/span&gt;&lt;/a&gt;</v>
      </c>
      <c r="D125" t="s">
        <v>1724</v>
      </c>
      <c r="E125" t="s">
        <v>1725</v>
      </c>
      <c r="F125" s="126"/>
      <c r="G125" s="126"/>
      <c r="H125" t="s">
        <v>1724</v>
      </c>
      <c r="I125" t="s">
        <v>1725</v>
      </c>
    </row>
    <row r="126" spans="1:9" x14ac:dyDescent="0.25">
      <c r="A126" s="127">
        <v>126</v>
      </c>
      <c r="B126" s="128" t="s">
        <v>615</v>
      </c>
      <c r="C126" t="str">
        <f t="shared" si="2"/>
        <v>&lt;a href="/cantos/resucito/o/ohdiostueresmidios.html" align="left" class="fleft"&gt;    &lt;span class="mso1"&gt;arrow_left_alt   &lt;/span&gt;&lt;/a&gt; &lt;a href="/cantos/resucito/o/ohmuerte¿dondeestatuvictoria?.html" align="right" class="fright"&gt;    &lt;span class="mso1"&gt;arrow_right_alt   &lt;/span&gt;&lt;/a&gt;</v>
      </c>
      <c r="D126" t="s">
        <v>1726</v>
      </c>
      <c r="E126" t="s">
        <v>1727</v>
      </c>
      <c r="H126" t="s">
        <v>1726</v>
      </c>
      <c r="I126" t="s">
        <v>1727</v>
      </c>
    </row>
    <row r="127" spans="1:9" x14ac:dyDescent="0.25">
      <c r="A127" s="124">
        <v>127</v>
      </c>
      <c r="B127" s="125" t="s">
        <v>616</v>
      </c>
      <c r="C127" t="str">
        <f t="shared" si="2"/>
        <v>&lt;a href="/cantos/resucito/o/ohjesusamormio.html" align="left" class="fleft"&gt;    &lt;span class="mso1"&gt;arrow_left_alt   &lt;/span&gt;&lt;/a&gt; &lt;a href="/cantos/resucito/o/ohsenornuestrodios.html" align="right" class="fright"&gt;    &lt;span class="mso1"&gt;arrow_right_alt   &lt;/span&gt;&lt;/a&gt;</v>
      </c>
      <c r="D127" t="s">
        <v>1728</v>
      </c>
      <c r="E127" t="s">
        <v>1729</v>
      </c>
      <c r="F127" s="126"/>
      <c r="G127" s="126"/>
      <c r="H127" t="s">
        <v>1728</v>
      </c>
      <c r="I127" t="s">
        <v>1729</v>
      </c>
    </row>
    <row r="128" spans="1:9" x14ac:dyDescent="0.25">
      <c r="A128" s="127">
        <v>128</v>
      </c>
      <c r="B128" s="128" t="s">
        <v>620</v>
      </c>
      <c r="C128" t="str">
        <f t="shared" si="2"/>
        <v>&lt;a href="/cantos/resucito/o/ohmuerte¿dondeestatuvictoria?.html" align="left" class="fleft"&gt;    &lt;span class="mso1"&gt;arrow_left_alt   &lt;/span&gt;&lt;/a&gt; &lt;a href="/cantos/resucito/o/ostomaredeentrelasnaciones.html" align="right" class="fright"&gt;    &lt;span class="mso1"&gt;arrow_right_alt   &lt;/span&gt;&lt;/a&gt;</v>
      </c>
      <c r="D128" t="s">
        <v>1730</v>
      </c>
      <c r="E128" t="s">
        <v>1731</v>
      </c>
      <c r="H128" t="s">
        <v>1730</v>
      </c>
      <c r="I128" t="s">
        <v>1731</v>
      </c>
    </row>
    <row r="129" spans="1:9" x14ac:dyDescent="0.25">
      <c r="A129" s="124">
        <v>129</v>
      </c>
      <c r="B129" s="125" t="s">
        <v>622</v>
      </c>
      <c r="C129" t="str">
        <f t="shared" si="2"/>
        <v>&lt;a href="/cantos/resucito/o/ohsenornuestrodios.html" align="left" class="fleft"&gt;    &lt;span class="mso1"&gt;arrow_left_alt   &lt;/span&gt;&lt;/a&gt; &lt;a href="/cantos/resucito/p/palomaincorrupta.html" align="right" class="fright"&gt;    &lt;span class="mso1"&gt;arrow_right_alt   &lt;/span&gt;&lt;/a&gt;</v>
      </c>
      <c r="D129" t="s">
        <v>1732</v>
      </c>
      <c r="E129" t="s">
        <v>1733</v>
      </c>
      <c r="F129" s="126"/>
      <c r="G129" s="126"/>
      <c r="H129" t="s">
        <v>1732</v>
      </c>
      <c r="I129" t="s">
        <v>1733</v>
      </c>
    </row>
    <row r="130" spans="1:9" x14ac:dyDescent="0.25">
      <c r="A130" s="127">
        <v>130</v>
      </c>
      <c r="B130" s="128" t="s">
        <v>626</v>
      </c>
      <c r="C130" t="str">
        <f t="shared" si="2"/>
        <v>&lt;a href="/cantos/resucito/o/ostomaredeentrelasnaciones.html" align="left" class="fleft"&gt;    &lt;span class="mso1"&gt;arrow_left_alt   &lt;/span&gt;&lt;/a&gt; &lt;a href="/cantos/resucito/p/pentecostes.html" align="right" class="fright"&gt;    &lt;span class="mso1"&gt;arrow_right_alt   &lt;/span&gt;&lt;/a&gt;</v>
      </c>
      <c r="D130" t="s">
        <v>1734</v>
      </c>
      <c r="E130" t="s">
        <v>1735</v>
      </c>
      <c r="H130" t="s">
        <v>1734</v>
      </c>
      <c r="I130" t="s">
        <v>1735</v>
      </c>
    </row>
    <row r="131" spans="1:9" x14ac:dyDescent="0.25">
      <c r="A131" s="124">
        <v>131</v>
      </c>
      <c r="B131" s="125" t="s">
        <v>296</v>
      </c>
      <c r="C131" t="str">
        <f t="shared" si="2"/>
        <v>&lt;a href="/cantos/resucito/p/palomaincorrupta.html" align="left" class="fleft"&gt;    &lt;span class="mso1"&gt;arrow_left_alt   &lt;/span&gt;&lt;/a&gt; &lt;a href="/cantos/resucito/p/porelamordemisamigos.html" align="right" class="fright"&gt;    &lt;span class="mso1"&gt;arrow_right_alt   &lt;/span&gt;&lt;/a&gt;</v>
      </c>
      <c r="D131" t="s">
        <v>1736</v>
      </c>
      <c r="E131" t="s">
        <v>1737</v>
      </c>
      <c r="F131" s="126"/>
      <c r="G131" s="126"/>
      <c r="H131" t="s">
        <v>1736</v>
      </c>
      <c r="I131" t="s">
        <v>1737</v>
      </c>
    </row>
    <row r="132" spans="1:9" x14ac:dyDescent="0.25">
      <c r="A132" s="127">
        <v>132</v>
      </c>
      <c r="B132" s="128" t="s">
        <v>634</v>
      </c>
      <c r="C132" t="str">
        <f t="shared" si="2"/>
        <v>&lt;a href="/cantos/resucito/p/pentecostes.html" align="left" class="fleft"&gt;    &lt;span class="mso1"&gt;arrow_left_alt   &lt;/span&gt;&lt;/a&gt; &lt;a href="/cantos/resucito/p/porqueestanocheesdiferente.html" align="right" class="fright"&gt;    &lt;span class="mso1"&gt;arrow_right_alt   &lt;/span&gt;&lt;/a&gt;</v>
      </c>
      <c r="D132" t="s">
        <v>1738</v>
      </c>
      <c r="E132" t="s">
        <v>1739</v>
      </c>
      <c r="H132" t="s">
        <v>1738</v>
      </c>
      <c r="I132" t="s">
        <v>1739</v>
      </c>
    </row>
    <row r="133" spans="1:9" x14ac:dyDescent="0.25">
      <c r="A133" s="124">
        <v>133</v>
      </c>
      <c r="B133" s="125" t="s">
        <v>636</v>
      </c>
      <c r="C133" t="str">
        <f t="shared" si="2"/>
        <v>&lt;a href="/cantos/resucito/p/porelamordemisamigos.html" align="left" class="fleft"&gt;    &lt;span class="mso1"&gt;arrow_left_alt   &lt;/span&gt;&lt;/a&gt; &lt;a href="/cantos/resucito/p/porquelasgentesconjuran.html" align="right" class="fright"&gt;    &lt;span class="mso1"&gt;arrow_right_alt   &lt;/span&gt;&lt;/a&gt;</v>
      </c>
      <c r="D133" t="s">
        <v>1740</v>
      </c>
      <c r="E133" t="s">
        <v>1741</v>
      </c>
      <c r="F133" s="126"/>
      <c r="G133" s="126"/>
      <c r="H133" t="s">
        <v>1740</v>
      </c>
      <c r="I133" t="s">
        <v>1741</v>
      </c>
    </row>
    <row r="134" spans="1:9" x14ac:dyDescent="0.25">
      <c r="A134" s="127">
        <v>134</v>
      </c>
      <c r="B134" s="128" t="s">
        <v>638</v>
      </c>
      <c r="C134" t="str">
        <f t="shared" si="2"/>
        <v>&lt;a href="/cantos/resucito/p/porqueestanocheesdiferente.html" align="left" class="fleft"&gt;    &lt;span class="mso1"&gt;arrow_left_alt   &lt;/span&gt;&lt;/a&gt; &lt;a href="/cantos/resucito/p/porquemiyugoessuave.html" align="right" class="fright"&gt;    &lt;span class="mso1"&gt;arrow_right_alt   &lt;/span&gt;&lt;/a&gt;</v>
      </c>
      <c r="D134" t="s">
        <v>1742</v>
      </c>
      <c r="E134" t="s">
        <v>1743</v>
      </c>
      <c r="H134" t="s">
        <v>1742</v>
      </c>
      <c r="I134" t="s">
        <v>1743</v>
      </c>
    </row>
    <row r="135" spans="1:9" x14ac:dyDescent="0.25">
      <c r="A135" s="124">
        <v>135</v>
      </c>
      <c r="B135" s="125" t="s">
        <v>640</v>
      </c>
      <c r="C135" t="str">
        <f t="shared" si="2"/>
        <v>&lt;a href="/cantos/resucito/p/porquelasgentesconjuran.html" align="left" class="fleft"&gt;    &lt;span class="mso1"&gt;arrow_left_alt   &lt;/span&gt;&lt;/a&gt; &lt;a href="/cantos/resucito/q/queamablessontusmoradas.html" align="right" class="fright"&gt;    &lt;span class="mso1"&gt;arrow_right_alt   &lt;/span&gt;&lt;/a&gt;</v>
      </c>
      <c r="D135" t="s">
        <v>1744</v>
      </c>
      <c r="E135" t="s">
        <v>1745</v>
      </c>
      <c r="F135" s="126"/>
      <c r="G135" s="126"/>
      <c r="H135" t="s">
        <v>1744</v>
      </c>
      <c r="I135" t="s">
        <v>1745</v>
      </c>
    </row>
    <row r="136" spans="1:9" x14ac:dyDescent="0.25">
      <c r="A136" s="127">
        <v>136</v>
      </c>
      <c r="B136" s="128" t="s">
        <v>648</v>
      </c>
      <c r="C136" t="str">
        <f t="shared" si="2"/>
        <v>&lt;a href="/cantos/resucito/p/porquemiyugoessuave.html" align="left" class="fleft"&gt;    &lt;span class="mso1"&gt;arrow_left_alt   &lt;/span&gt;&lt;/a&gt; &lt;a href="/cantos/resucito/q/queestupendoquealegria.html" align="right" class="fright"&gt;    &lt;span class="mso1"&gt;arrow_right_alt   &lt;/span&gt;&lt;/a&gt;</v>
      </c>
      <c r="D136" t="s">
        <v>1746</v>
      </c>
      <c r="E136" t="s">
        <v>1747</v>
      </c>
      <c r="H136" t="s">
        <v>1746</v>
      </c>
      <c r="I136" t="s">
        <v>1747</v>
      </c>
    </row>
    <row r="137" spans="1:9" x14ac:dyDescent="0.25">
      <c r="A137" s="124">
        <v>137</v>
      </c>
      <c r="B137" s="125" t="s">
        <v>650</v>
      </c>
      <c r="C137" t="str">
        <f t="shared" si="2"/>
        <v>&lt;a href="/cantos/resucito/q/queamablessontusmoradas.html" align="left" class="fleft"&gt;    &lt;span class="mso1"&gt;arrow_left_alt   &lt;/span&gt;&lt;/a&gt; &lt;a href="/cantos/resucito/q/quienesestaquesubedeldesierto.html" align="right" class="fright"&gt;    &lt;span class="mso1"&gt;arrow_right_alt   &lt;/span&gt;&lt;/a&gt;</v>
      </c>
      <c r="D137" t="s">
        <v>1748</v>
      </c>
      <c r="E137" t="s">
        <v>1749</v>
      </c>
      <c r="F137" s="126"/>
      <c r="G137" s="126"/>
      <c r="H137" t="s">
        <v>1748</v>
      </c>
      <c r="I137" t="s">
        <v>1749</v>
      </c>
    </row>
    <row r="138" spans="1:9" x14ac:dyDescent="0.25">
      <c r="A138" s="127">
        <v>138</v>
      </c>
      <c r="B138" s="128" t="s">
        <v>651</v>
      </c>
      <c r="C138" t="str">
        <f t="shared" si="2"/>
        <v>&lt;a href="/cantos/resucito/q/queestupendoquealegria.html" align="left" class="fleft"&gt;    &lt;span class="mso1"&gt;arrow_left_alt   &lt;/span&gt;&lt;/a&gt; &lt;a href="/cantos/resucito/q/quiennosseparara.html" align="right" class="fright"&gt;    &lt;span class="mso1"&gt;arrow_right_alt   &lt;/span&gt;&lt;/a&gt;</v>
      </c>
      <c r="D138" t="s">
        <v>1750</v>
      </c>
      <c r="E138" t="s">
        <v>1751</v>
      </c>
      <c r="H138" t="s">
        <v>1750</v>
      </c>
      <c r="I138" t="s">
        <v>1751</v>
      </c>
    </row>
    <row r="139" spans="1:9" x14ac:dyDescent="0.25">
      <c r="A139" s="124">
        <v>139</v>
      </c>
      <c r="B139" s="125" t="s">
        <v>653</v>
      </c>
      <c r="C139" t="str">
        <f t="shared" si="2"/>
        <v>&lt;a href="/cantos/resucito/q/quienesestaquesubedeldesierto.html" align="left" class="fleft"&gt;    &lt;span class="mso1"&gt;arrow_left_alt   &lt;/span&gt;&lt;/a&gt; &lt;a href="/cantos/resucito/q/quieroandarmadreajerusalen.html" align="right" class="fright"&gt;    &lt;span class="mso1"&gt;arrow_right_alt   &lt;/span&gt;&lt;/a&gt;</v>
      </c>
      <c r="D139" t="s">
        <v>1752</v>
      </c>
      <c r="E139" t="s">
        <v>1753</v>
      </c>
      <c r="F139" s="126"/>
      <c r="G139" s="126"/>
      <c r="H139" t="s">
        <v>1752</v>
      </c>
      <c r="I139" t="s">
        <v>1753</v>
      </c>
    </row>
    <row r="140" spans="1:9" x14ac:dyDescent="0.25">
      <c r="A140" s="127">
        <v>140</v>
      </c>
      <c r="B140" s="128" t="s">
        <v>655</v>
      </c>
      <c r="C140" t="str">
        <f t="shared" si="2"/>
        <v>&lt;a href="/cantos/resucito/q/quiennosseparara.html" align="left" class="fleft"&gt;    &lt;span class="mso1"&gt;arrow_left_alt   &lt;/span&gt;&lt;/a&gt; &lt;a href="/cantos/resucito/q/quierocantar.html" align="right" class="fright"&gt;    &lt;span class="mso1"&gt;arrow_right_alt   &lt;/span&gt;&lt;/a&gt;</v>
      </c>
      <c r="D140" t="s">
        <v>1754</v>
      </c>
      <c r="E140" t="s">
        <v>1755</v>
      </c>
      <c r="H140" t="s">
        <v>1754</v>
      </c>
      <c r="I140" t="s">
        <v>1755</v>
      </c>
    </row>
    <row r="141" spans="1:9" x14ac:dyDescent="0.25">
      <c r="A141" s="124">
        <v>141</v>
      </c>
      <c r="B141" s="125" t="s">
        <v>657</v>
      </c>
      <c r="C141" t="str">
        <f t="shared" si="2"/>
        <v>&lt;a href="/cantos/resucito/q/quieroandarmadreajerusalen.html" align="left" class="fleft"&gt;    &lt;span class="mso1"&gt;arrow_left_alt   &lt;/span&gt;&lt;/a&gt; &lt;a href="/cantos/resucito/r/resucito.html" align="right" class="fright"&gt;    &lt;span class="mso1"&gt;arrow_right_alt   &lt;/span&gt;&lt;/a&gt;</v>
      </c>
      <c r="D141" t="s">
        <v>1756</v>
      </c>
      <c r="E141" t="s">
        <v>1757</v>
      </c>
      <c r="F141" s="126"/>
      <c r="G141" s="126"/>
      <c r="H141" t="s">
        <v>1756</v>
      </c>
      <c r="I141" t="s">
        <v>1757</v>
      </c>
    </row>
    <row r="142" spans="1:9" x14ac:dyDescent="0.25">
      <c r="A142" s="127">
        <v>142</v>
      </c>
      <c r="B142" s="128" t="s">
        <v>659</v>
      </c>
      <c r="C142" t="str">
        <f t="shared" si="2"/>
        <v>&lt;a href="/cantos/resucito/q/quierocantar.html" align="left" class="fleft"&gt;    &lt;span class="mso1"&gt;arrow_left_alt   &lt;/span&gt;&lt;/a&gt; &lt;a href="/cantos/resucito/r/resurrexit.html" align="right" class="fright"&gt;    &lt;span class="mso1"&gt;arrow_right_alt   &lt;/span&gt;&lt;/a&gt;</v>
      </c>
      <c r="D142" t="s">
        <v>1758</v>
      </c>
      <c r="E142" t="s">
        <v>1759</v>
      </c>
      <c r="H142" t="s">
        <v>1758</v>
      </c>
      <c r="I142" t="s">
        <v>1759</v>
      </c>
    </row>
    <row r="143" spans="1:9" x14ac:dyDescent="0.25">
      <c r="A143" s="124">
        <v>143</v>
      </c>
      <c r="B143" s="125" t="s">
        <v>660</v>
      </c>
      <c r="C143" t="str">
        <f t="shared" si="2"/>
        <v>&lt;a href="/cantos/resucito/r/resucito.html" align="left" class="fleft"&gt;    &lt;span class="mso1"&gt;arrow_left_alt   &lt;/span&gt;&lt;/a&gt; &lt;a href="/cantos/resucito/s/salvereinadeloscielos.html" align="right" class="fright"&gt;    &lt;span class="mso1"&gt;arrow_right_alt   &lt;/span&gt;&lt;/a&gt;</v>
      </c>
      <c r="D143" t="s">
        <v>1760</v>
      </c>
      <c r="E143" t="s">
        <v>1761</v>
      </c>
      <c r="F143" s="126"/>
      <c r="G143" s="126"/>
      <c r="H143" t="s">
        <v>1760</v>
      </c>
      <c r="I143" t="s">
        <v>1761</v>
      </c>
    </row>
    <row r="144" spans="1:9" x14ac:dyDescent="0.25">
      <c r="A144" s="127">
        <v>144</v>
      </c>
      <c r="B144" s="128" t="s">
        <v>670</v>
      </c>
      <c r="C144" t="str">
        <f t="shared" si="2"/>
        <v>&lt;a href="/cantos/resucito/r/resurrexit.html" align="left" class="fleft"&gt;    &lt;span class="mso1"&gt;arrow_left_alt   &lt;/span&gt;&lt;/a&gt; &lt;a href="/cantos/resucito/s/seencontrarondosangeles.html" align="right" class="fright"&gt;    &lt;span class="mso1"&gt;arrow_right_alt   &lt;/span&gt;&lt;/a&gt;</v>
      </c>
      <c r="D144" t="s">
        <v>1762</v>
      </c>
      <c r="E144" t="s">
        <v>1763</v>
      </c>
      <c r="H144" t="s">
        <v>1762</v>
      </c>
      <c r="I144" t="s">
        <v>1763</v>
      </c>
    </row>
    <row r="145" spans="1:9" x14ac:dyDescent="0.25">
      <c r="A145" s="124">
        <v>145</v>
      </c>
      <c r="B145" s="125" t="s">
        <v>677</v>
      </c>
      <c r="C145" t="str">
        <f t="shared" si="2"/>
        <v>&lt;a href="/cantos/resucito/s/salvereinadeloscielos.html" align="left" class="fleft"&gt;    &lt;span class="mso1"&gt;arrow_left_alt   &lt;/span&gt;&lt;/a&gt; &lt;a href="/cantos/resucito/s/senorayudameanodudardeti.html" align="right" class="fright"&gt;    &lt;span class="mso1"&gt;arrow_right_alt   &lt;/span&gt;&lt;/a&gt;</v>
      </c>
      <c r="D145" t="s">
        <v>1764</v>
      </c>
      <c r="E145" t="s">
        <v>1765</v>
      </c>
      <c r="F145" s="126"/>
      <c r="G145" s="126"/>
      <c r="H145" t="s">
        <v>1764</v>
      </c>
      <c r="I145" t="s">
        <v>1765</v>
      </c>
    </row>
    <row r="146" spans="1:9" x14ac:dyDescent="0.25">
      <c r="A146" s="127">
        <v>146</v>
      </c>
      <c r="B146" s="128" t="s">
        <v>678</v>
      </c>
      <c r="C146" t="str">
        <f t="shared" si="2"/>
        <v>&lt;a href="/cantos/resucito/s/seencontrarondosangeles.html" align="left" class="fleft"&gt;    &lt;span class="mso1"&gt;arrow_left_alt   &lt;/span&gt;&lt;/a&gt; &lt;a href="/cantos/resucito/s/senornomecorrijasentucolera.html" align="right" class="fright"&gt;    &lt;span class="mso1"&gt;arrow_right_alt   &lt;/span&gt;&lt;/a&gt;</v>
      </c>
      <c r="D146" t="s">
        <v>1766</v>
      </c>
      <c r="E146" t="s">
        <v>1767</v>
      </c>
      <c r="H146" t="s">
        <v>1766</v>
      </c>
      <c r="I146" t="s">
        <v>1767</v>
      </c>
    </row>
    <row r="147" spans="1:9" x14ac:dyDescent="0.25">
      <c r="A147" s="124">
        <v>147</v>
      </c>
      <c r="B147" s="125" t="s">
        <v>679</v>
      </c>
      <c r="C147" t="str">
        <f t="shared" si="2"/>
        <v>&lt;a href="/cantos/resucito/s/senorayudameanodudardeti.html" align="left" class="fleft"&gt;    &lt;span class="mso1"&gt;arrow_left_alt   &lt;/span&gt;&lt;/a&gt; &lt;a href="/cantos/resucito/s/sermondelamontana.html" align="right" class="fright"&gt;    &lt;span class="mso1"&gt;arrow_right_alt   &lt;/span&gt;&lt;/a&gt;</v>
      </c>
      <c r="D147" t="s">
        <v>1768</v>
      </c>
      <c r="E147" t="s">
        <v>1769</v>
      </c>
      <c r="F147" s="126"/>
      <c r="G147" s="126"/>
      <c r="H147" t="s">
        <v>1768</v>
      </c>
      <c r="I147" t="s">
        <v>1769</v>
      </c>
    </row>
    <row r="148" spans="1:9" x14ac:dyDescent="0.25">
      <c r="A148" s="127">
        <v>148</v>
      </c>
      <c r="B148" s="128" t="s">
        <v>683</v>
      </c>
      <c r="C148" t="str">
        <f t="shared" si="2"/>
        <v>&lt;a href="/cantos/resucito/s/senornomecorrijasentucolera.html" align="left" class="fleft"&gt;    &lt;span class="mso1"&gt;arrow_left_alt   &lt;/span&gt;&lt;/a&gt; &lt;a href="/cantos/resucito/s/shlomlejmariam.html" align="right" class="fright"&gt;    &lt;span class="mso1"&gt;arrow_right_alt   &lt;/span&gt;&lt;/a&gt;</v>
      </c>
      <c r="D148" t="s">
        <v>1770</v>
      </c>
      <c r="E148" t="s">
        <v>1771</v>
      </c>
      <c r="H148" t="s">
        <v>1770</v>
      </c>
      <c r="I148" t="s">
        <v>1771</v>
      </c>
    </row>
    <row r="149" spans="1:9" x14ac:dyDescent="0.25">
      <c r="A149" s="124">
        <v>149</v>
      </c>
      <c r="B149" s="125" t="s">
        <v>687</v>
      </c>
      <c r="C149" t="str">
        <f t="shared" si="2"/>
        <v>&lt;a href="/cantos/resucito/s/sermondelamontana.html" align="left" class="fleft"&gt;    &lt;span class="mso1"&gt;arrow_left_alt   &lt;/span&gt;&lt;/a&gt; &lt;a href="/cantos/resucito/s/sielsenornoconstruyelacasa.html" align="right" class="fright"&gt;    &lt;span class="mso1"&gt;arrow_right_alt   &lt;/span&gt;&lt;/a&gt;</v>
      </c>
      <c r="D149" t="s">
        <v>1772</v>
      </c>
      <c r="E149" t="s">
        <v>1773</v>
      </c>
      <c r="F149" s="126"/>
      <c r="G149" s="126"/>
      <c r="H149" t="s">
        <v>1772</v>
      </c>
      <c r="I149" t="s">
        <v>1773</v>
      </c>
    </row>
    <row r="150" spans="1:9" x14ac:dyDescent="0.25">
      <c r="A150" s="127">
        <v>150</v>
      </c>
      <c r="B150" s="128" t="s">
        <v>689</v>
      </c>
      <c r="C150" t="str">
        <f t="shared" si="2"/>
        <v>&lt;a href="/cantos/resucito/s/shlomlejmariam.html" align="left" class="fleft"&gt;    &lt;span class="mso1"&gt;arrow_left_alt   &lt;/span&gt;&lt;/a&gt; &lt;a href="/cantos/resucito/s/sihabeisresucitadoconcristo.html" align="right" class="fright"&gt;    &lt;span class="mso1"&gt;arrow_right_alt   &lt;/span&gt;&lt;/a&gt;</v>
      </c>
      <c r="D150" t="s">
        <v>1774</v>
      </c>
      <c r="E150" t="s">
        <v>1775</v>
      </c>
      <c r="H150" t="s">
        <v>1774</v>
      </c>
      <c r="I150" t="s">
        <v>1775</v>
      </c>
    </row>
    <row r="151" spans="1:9" x14ac:dyDescent="0.25">
      <c r="A151" s="124">
        <v>151</v>
      </c>
      <c r="B151" s="125" t="s">
        <v>691</v>
      </c>
      <c r="C151" t="str">
        <f t="shared" si="2"/>
        <v>&lt;a href="/cantos/resucito/s/sielsenornoconstruyelacasa.html" align="left" class="fleft"&gt;    &lt;span class="mso1"&gt;arrow_left_alt   &lt;/span&gt;&lt;/a&gt; &lt;a href="/cantos/resucito/s/sihoyescuchaissuvoz.html" align="right" class="fright"&gt;    &lt;span class="mso1"&gt;arrow_right_alt   &lt;/span&gt;&lt;/a&gt;</v>
      </c>
      <c r="D151" t="s">
        <v>1776</v>
      </c>
      <c r="E151" t="s">
        <v>1777</v>
      </c>
      <c r="F151" s="126"/>
      <c r="G151" s="126"/>
      <c r="H151" t="s">
        <v>1776</v>
      </c>
      <c r="I151" t="s">
        <v>1777</v>
      </c>
    </row>
    <row r="152" spans="1:9" x14ac:dyDescent="0.25">
      <c r="A152" s="127">
        <v>152</v>
      </c>
      <c r="B152" s="128" t="s">
        <v>693</v>
      </c>
      <c r="C152" t="str">
        <f t="shared" si="2"/>
        <v>&lt;a href="/cantos/resucito/s/sihabeisresucitadoconcristo.html" align="left" class="fleft"&gt;    &lt;span class="mso1"&gt;arrow_left_alt   &lt;/span&gt;&lt;/a&gt; &lt;a href="/cantos/resucito/s/simeherefugiadoenelsenor.html" align="right" class="fright"&gt;    &lt;span class="mso1"&gt;arrow_right_alt   &lt;/span&gt;&lt;/a&gt;</v>
      </c>
      <c r="D152" t="s">
        <v>1778</v>
      </c>
      <c r="E152" t="s">
        <v>1779</v>
      </c>
      <c r="H152" t="s">
        <v>1778</v>
      </c>
      <c r="I152" t="s">
        <v>1779</v>
      </c>
    </row>
    <row r="153" spans="1:9" x14ac:dyDescent="0.25">
      <c r="A153" s="124">
        <v>153</v>
      </c>
      <c r="B153" s="125" t="s">
        <v>695</v>
      </c>
      <c r="C153" t="str">
        <f t="shared" si="2"/>
        <v>&lt;a href="/cantos/resucito/s/sihoyescuchaissuvoz.html" align="left" class="fleft"&gt;    &lt;span class="mso1"&gt;arrow_left_alt   &lt;/span&gt;&lt;/a&gt; &lt;a href="/cantos/resucito/s/sionmadredetodoslospueblos.html" align="right" class="fright"&gt;    &lt;span class="mso1"&gt;arrow_right_alt   &lt;/span&gt;&lt;/a&gt;</v>
      </c>
      <c r="D153" t="s">
        <v>1780</v>
      </c>
      <c r="E153" t="s">
        <v>1781</v>
      </c>
      <c r="F153" s="126"/>
      <c r="G153" s="126"/>
      <c r="H153" t="s">
        <v>1780</v>
      </c>
      <c r="I153" t="s">
        <v>1781</v>
      </c>
    </row>
    <row r="154" spans="1:9" x14ac:dyDescent="0.25">
      <c r="A154" s="127">
        <v>154</v>
      </c>
      <c r="B154" s="128" t="s">
        <v>699</v>
      </c>
      <c r="C154" t="str">
        <f t="shared" si="2"/>
        <v>&lt;a href="/cantos/resucito/s/simeherefugiadoenelsenor.html" align="left" class="fleft"&gt;    &lt;span class="mso1"&gt;arrow_left_alt   &lt;/span&gt;&lt;/a&gt; &lt;a href="/cantos/resucito/s/solaasolo.html" align="right" class="fright"&gt;    &lt;span class="mso1"&gt;arrow_right_alt   &lt;/span&gt;&lt;/a&gt;</v>
      </c>
      <c r="D154" t="s">
        <v>1782</v>
      </c>
      <c r="E154" t="s">
        <v>1783</v>
      </c>
      <c r="H154" t="s">
        <v>1782</v>
      </c>
      <c r="I154" t="s">
        <v>1783</v>
      </c>
    </row>
    <row r="155" spans="1:9" x14ac:dyDescent="0.25">
      <c r="A155" s="124">
        <v>155</v>
      </c>
      <c r="B155" s="125" t="s">
        <v>701</v>
      </c>
      <c r="C155" t="str">
        <f t="shared" si="2"/>
        <v>&lt;a href="/cantos/resucito/s/sionmadredetodoslospueblos.html" align="left" class="fleft"&gt;    &lt;span class="mso1"&gt;arrow_left_alt   &lt;/span&gt;&lt;/a&gt; &lt;a href="/cantos/resucito/s/stabatmaterdolorosa.html" align="right" class="fright"&gt;    &lt;span class="mso1"&gt;arrow_right_alt   &lt;/span&gt;&lt;/a&gt;</v>
      </c>
      <c r="D155" t="s">
        <v>1784</v>
      </c>
      <c r="E155" t="s">
        <v>1785</v>
      </c>
      <c r="F155" s="126"/>
      <c r="G155" s="126"/>
      <c r="H155" t="s">
        <v>1784</v>
      </c>
      <c r="I155" t="s">
        <v>1785</v>
      </c>
    </row>
    <row r="156" spans="1:9" x14ac:dyDescent="0.25">
      <c r="A156" s="127">
        <v>156</v>
      </c>
      <c r="B156" s="128" t="s">
        <v>702</v>
      </c>
      <c r="C156" t="str">
        <f t="shared" si="2"/>
        <v>&lt;a href="/cantos/resucito/s/solaasolo.html" align="left" class="fleft"&gt;    &lt;span class="mso1"&gt;arrow_left_alt   &lt;/span&gt;&lt;/a&gt; &lt;a href="/cantos/resucito/s/subediosentreaclamaciones.html" align="right" class="fright"&gt;    &lt;span class="mso1"&gt;arrow_right_alt   &lt;/span&gt;&lt;/a&gt;</v>
      </c>
      <c r="D156" t="s">
        <v>1786</v>
      </c>
      <c r="E156" t="s">
        <v>1787</v>
      </c>
      <c r="H156" t="s">
        <v>1786</v>
      </c>
      <c r="I156" t="s">
        <v>1787</v>
      </c>
    </row>
    <row r="157" spans="1:9" x14ac:dyDescent="0.25">
      <c r="A157" s="124">
        <v>157</v>
      </c>
      <c r="B157" s="125" t="s">
        <v>706</v>
      </c>
      <c r="C157" t="str">
        <f t="shared" si="2"/>
        <v>&lt;a href="/cantos/resucito/s/stabatmaterdolorosa.html" align="left" class="fleft"&gt;    &lt;span class="mso1"&gt;arrow_left_alt   &lt;/span&gt;&lt;/a&gt; &lt;a href="/cantos/resucito/t/teestoyllamandosenor.html" align="right" class="fright"&gt;    &lt;span class="mso1"&gt;arrow_right_alt   &lt;/span&gt;&lt;/a&gt;</v>
      </c>
      <c r="D157" t="s">
        <v>1788</v>
      </c>
      <c r="E157" t="s">
        <v>1789</v>
      </c>
      <c r="F157" s="126"/>
      <c r="G157" s="126"/>
      <c r="H157" t="s">
        <v>1788</v>
      </c>
      <c r="I157" t="s">
        <v>1789</v>
      </c>
    </row>
    <row r="158" spans="1:9" x14ac:dyDescent="0.25">
      <c r="A158" s="127">
        <v>158</v>
      </c>
      <c r="B158" s="128" t="s">
        <v>710</v>
      </c>
      <c r="C158" t="str">
        <f t="shared" si="2"/>
        <v>&lt;a href="/cantos/resucito/s/subediosentreaclamaciones.html" align="left" class="fleft"&gt;    &lt;span class="mso1"&gt;arrow_left_alt   &lt;/span&gt;&lt;/a&gt; &lt;a href="/cantos/resucito/t/tehemanifestadomipecado.html" align="right" class="fright"&gt;    &lt;span class="mso1"&gt;arrow_right_alt   &lt;/span&gt;&lt;/a&gt;</v>
      </c>
      <c r="D158" t="s">
        <v>1790</v>
      </c>
      <c r="E158" t="s">
        <v>1791</v>
      </c>
      <c r="H158" t="s">
        <v>1790</v>
      </c>
      <c r="I158" t="s">
        <v>1791</v>
      </c>
    </row>
    <row r="159" spans="1:9" x14ac:dyDescent="0.25">
      <c r="A159" s="124">
        <v>159</v>
      </c>
      <c r="B159" s="125" t="s">
        <v>712</v>
      </c>
      <c r="C159" t="str">
        <f t="shared" si="2"/>
        <v>&lt;a href="/cantos/resucito/t/teestoyllamandosenor.html" align="left" class="fleft"&gt;    &lt;span class="mso1"&gt;arrow_left_alt   &lt;/span&gt;&lt;/a&gt; &lt;a href="/cantos/resucito/t/tuhascubiertodevergüenzalamuerte.html" align="right" class="fright"&gt;    &lt;span class="mso1"&gt;arrow_right_alt   &lt;/span&gt;&lt;/a&gt;</v>
      </c>
      <c r="D159" t="s">
        <v>1792</v>
      </c>
      <c r="E159" t="s">
        <v>1793</v>
      </c>
      <c r="F159" s="126"/>
      <c r="G159" s="126"/>
      <c r="H159" t="s">
        <v>1792</v>
      </c>
      <c r="I159" t="s">
        <v>1793</v>
      </c>
    </row>
    <row r="160" spans="1:9" x14ac:dyDescent="0.25">
      <c r="A160" s="127">
        <v>160</v>
      </c>
      <c r="B160" s="128" t="s">
        <v>716</v>
      </c>
      <c r="C160" t="str">
        <f t="shared" si="2"/>
        <v>&lt;a href="/cantos/resucito/t/tehemanifestadomipecado.html" align="left" class="fleft"&gt;    &lt;span class="mso1"&gt;arrow_left_alt   &lt;/span&gt;&lt;/a&gt; &lt;a href="/cantos/resucito/t/tuqueeresfiel.html" align="right" class="fright"&gt;    &lt;span class="mso1"&gt;arrow_right_alt   &lt;/span&gt;&lt;/a&gt;</v>
      </c>
      <c r="D160" t="s">
        <v>1794</v>
      </c>
      <c r="E160" t="s">
        <v>1795</v>
      </c>
      <c r="H160" t="s">
        <v>1794</v>
      </c>
      <c r="I160" t="s">
        <v>1795</v>
      </c>
    </row>
    <row r="161" spans="1:9" x14ac:dyDescent="0.25">
      <c r="A161" s="124">
        <v>161</v>
      </c>
      <c r="B161" s="125" t="s">
        <v>718</v>
      </c>
      <c r="C161" t="str">
        <f t="shared" si="2"/>
        <v>&lt;a href="/cantos/resucito/t/tuhascubiertodevergüenzalamuerte.html" align="left" class="fleft"&gt;    &lt;span class="mso1"&gt;arrow_left_alt   &lt;/span&gt;&lt;/a&gt; &lt;a href="/cantos/resucito/u/unretonobrotadeltroncodejese.html" align="right" class="fright"&gt;    &lt;span class="mso1"&gt;arrow_right_alt   &lt;/span&gt;&lt;/a&gt;</v>
      </c>
      <c r="D161" t="s">
        <v>1796</v>
      </c>
      <c r="E161" t="s">
        <v>1797</v>
      </c>
      <c r="F161" s="126"/>
      <c r="G161" s="126"/>
      <c r="H161" t="s">
        <v>1796</v>
      </c>
      <c r="I161" t="s">
        <v>1797</v>
      </c>
    </row>
    <row r="162" spans="1:9" x14ac:dyDescent="0.25">
      <c r="A162" s="127">
        <v>162</v>
      </c>
      <c r="B162" s="128" t="s">
        <v>720</v>
      </c>
      <c r="C162" t="str">
        <f t="shared" si="2"/>
        <v>&lt;a href="/cantos/resucito/t/tuqueeresfiel.html" align="left" class="fleft"&gt;    &lt;span class="mso1"&gt;arrow_left_alt   &lt;/span&gt;&lt;/a&gt; &lt;a href="/cantos/resucito/u/unagransenal.html" align="right" class="fright"&gt;    &lt;span class="mso1"&gt;arrow_right_alt   &lt;/span&gt;&lt;/a&gt;</v>
      </c>
      <c r="D162" t="s">
        <v>1798</v>
      </c>
      <c r="E162" t="s">
        <v>1799</v>
      </c>
      <c r="H162" t="s">
        <v>1798</v>
      </c>
      <c r="I162" t="s">
        <v>1799</v>
      </c>
    </row>
    <row r="163" spans="1:9" x14ac:dyDescent="0.25">
      <c r="A163" s="124">
        <v>163</v>
      </c>
      <c r="B163" s="125" t="s">
        <v>722</v>
      </c>
      <c r="C163" t="str">
        <f t="shared" si="2"/>
        <v>&lt;a href="/cantos/resucito/u/unretonobrotadeltroncodejese.html" align="left" class="fleft"&gt;    &lt;span class="mso1"&gt;arrow_left_alt   &lt;/span&gt;&lt;/a&gt; &lt;a href="/cantos/resucito/u/uriuriura.html" align="right" class="fright"&gt;    &lt;span class="mso1"&gt;arrow_right_alt   &lt;/span&gt;&lt;/a&gt;</v>
      </c>
      <c r="D163" t="s">
        <v>1800</v>
      </c>
      <c r="E163" t="s">
        <v>1801</v>
      </c>
      <c r="F163" s="126"/>
      <c r="G163" s="126"/>
      <c r="H163" t="s">
        <v>1800</v>
      </c>
      <c r="I163" t="s">
        <v>1801</v>
      </c>
    </row>
    <row r="164" spans="1:9" x14ac:dyDescent="0.25">
      <c r="A164" s="127">
        <v>164</v>
      </c>
      <c r="B164" s="128" t="s">
        <v>724</v>
      </c>
      <c r="C164" t="str">
        <f t="shared" si="2"/>
        <v>&lt;a href="/cantos/resucito/u/unagransenal.html" align="left" class="fleft"&gt;    &lt;span class="mso1"&gt;arrow_left_alt   &lt;/span&gt;&lt;/a&gt; &lt;a href="/cantos/resucito/v/vamosyapastores.html" align="right" class="fright"&gt;    &lt;span class="mso1"&gt;arrow_right_alt   &lt;/span&gt;&lt;/a&gt;</v>
      </c>
      <c r="D164" t="s">
        <v>1802</v>
      </c>
      <c r="E164" t="s">
        <v>1803</v>
      </c>
      <c r="H164" t="s">
        <v>1802</v>
      </c>
      <c r="I164" t="s">
        <v>1803</v>
      </c>
    </row>
    <row r="165" spans="1:9" x14ac:dyDescent="0.25">
      <c r="A165" s="124">
        <v>165</v>
      </c>
      <c r="B165" s="125" t="s">
        <v>725</v>
      </c>
      <c r="C165" t="str">
        <f t="shared" si="2"/>
        <v>&lt;a href="/cantos/resucito/u/uriuriura.html" align="left" class="fleft"&gt;    &lt;span class="mso1"&gt;arrow_left_alt   &lt;/span&gt;&lt;/a&gt; &lt;a href="/cantos/resucito/v/vendellibano.html" align="right" class="fright"&gt;    &lt;span class="mso1"&gt;arrow_right_alt   &lt;/span&gt;&lt;/a&gt;</v>
      </c>
      <c r="D165" t="s">
        <v>1804</v>
      </c>
      <c r="E165" t="s">
        <v>1805</v>
      </c>
      <c r="F165" s="126"/>
      <c r="G165" s="126"/>
      <c r="H165" t="s">
        <v>1804</v>
      </c>
      <c r="I165" t="s">
        <v>1805</v>
      </c>
    </row>
    <row r="166" spans="1:9" x14ac:dyDescent="0.25">
      <c r="A166" s="127">
        <v>166</v>
      </c>
      <c r="B166" s="128" t="s">
        <v>726</v>
      </c>
      <c r="C166" t="str">
        <f t="shared" si="2"/>
        <v>&lt;a href="/cantos/resucito/v/vamosyapastores.html" align="left" class="fleft"&gt;    &lt;span class="mso1"&gt;arrow_left_alt   &lt;/span&gt;&lt;/a&gt; &lt;a href="/cantos/resucito/v/venespiritusanto.html" align="right" class="fright"&gt;    &lt;span class="mso1"&gt;arrow_right_alt   &lt;/span&gt;&lt;/a&gt;</v>
      </c>
      <c r="D166" t="s">
        <v>1806</v>
      </c>
      <c r="E166" t="s">
        <v>1807</v>
      </c>
      <c r="H166" t="s">
        <v>1806</v>
      </c>
      <c r="I166" t="s">
        <v>1807</v>
      </c>
    </row>
    <row r="167" spans="1:9" x14ac:dyDescent="0.25">
      <c r="A167" s="124">
        <v>167</v>
      </c>
      <c r="B167" s="125" t="s">
        <v>728</v>
      </c>
      <c r="C167" t="str">
        <f t="shared" si="2"/>
        <v>&lt;a href="/cantos/resucito/v/vendellibano.html" align="left" class="fleft"&gt;    &lt;span class="mso1"&gt;arrow_left_alt   &lt;/span&gt;&lt;/a&gt; &lt;a href="/cantos/resucito/v/venhijodelhombre.html" align="right" class="fright"&gt;    &lt;span class="mso1"&gt;arrow_right_alt   &lt;/span&gt;&lt;/a&gt;</v>
      </c>
      <c r="D167" t="s">
        <v>1808</v>
      </c>
      <c r="E167" t="s">
        <v>1809</v>
      </c>
      <c r="F167" s="126"/>
      <c r="G167" s="126"/>
      <c r="H167" t="s">
        <v>1808</v>
      </c>
      <c r="I167" t="s">
        <v>1809</v>
      </c>
    </row>
    <row r="168" spans="1:9" x14ac:dyDescent="0.25">
      <c r="A168" s="127">
        <v>168</v>
      </c>
      <c r="B168" s="128" t="s">
        <v>730</v>
      </c>
      <c r="C168" t="str">
        <f t="shared" si="2"/>
        <v>&lt;a href="/cantos/resucito/v/venespiritusanto.html" align="left" class="fleft"&gt;    &lt;span class="mso1"&gt;arrow_left_alt   &lt;/span&gt;&lt;/a&gt; &lt;a href="/cantos/resucito/v/venicreator.html" align="right" class="fright"&gt;    &lt;span class="mso1"&gt;arrow_right_alt   &lt;/span&gt;&lt;/a&gt;</v>
      </c>
      <c r="D168" t="s">
        <v>1810</v>
      </c>
      <c r="E168" t="s">
        <v>1811</v>
      </c>
      <c r="H168" t="s">
        <v>1810</v>
      </c>
      <c r="I168" t="s">
        <v>1811</v>
      </c>
    </row>
    <row r="169" spans="1:9" x14ac:dyDescent="0.25">
      <c r="A169" s="124">
        <v>169</v>
      </c>
      <c r="B169" s="125" t="s">
        <v>732</v>
      </c>
      <c r="C169" t="str">
        <f t="shared" si="2"/>
        <v>&lt;a href="/cantos/resucito/v/venhijodelhombre.html" align="left" class="fleft"&gt;    &lt;span class="mso1"&gt;arrow_left_alt   &lt;/span&gt;&lt;/a&gt; &lt;a href="/cantos/resucito/v/vieneelsenor.html" align="right" class="fright"&gt;    &lt;span class="mso1"&gt;arrow_right_alt   &lt;/span&gt;&lt;/a&gt;</v>
      </c>
      <c r="D169" t="s">
        <v>1812</v>
      </c>
      <c r="E169" t="s">
        <v>1813</v>
      </c>
      <c r="F169" s="126"/>
      <c r="G169" s="126"/>
      <c r="H169" t="s">
        <v>1812</v>
      </c>
      <c r="I169" t="s">
        <v>1813</v>
      </c>
    </row>
    <row r="170" spans="1:9" x14ac:dyDescent="0.25">
      <c r="A170" s="127">
        <v>170</v>
      </c>
      <c r="B170" s="128" t="s">
        <v>733</v>
      </c>
      <c r="C170" t="str">
        <f t="shared" si="2"/>
        <v>&lt;a href="/cantos/resucito/v/venicreator.html" align="left" class="fleft"&gt;    &lt;span class="mso1"&gt;arrow_left_alt   &lt;/span&gt;&lt;/a&gt; &lt;a href="/cantos/resucito/v/virgendelamaravilla.html" align="right" class="fright"&gt;    &lt;span class="mso1"&gt;arrow_right_alt   &lt;/span&gt;&lt;/a&gt;</v>
      </c>
      <c r="D170" t="s">
        <v>1814</v>
      </c>
      <c r="E170" t="s">
        <v>1815</v>
      </c>
      <c r="H170" t="s">
        <v>1814</v>
      </c>
      <c r="I170" t="s">
        <v>1815</v>
      </c>
    </row>
    <row r="171" spans="1:9" x14ac:dyDescent="0.25">
      <c r="A171" s="124">
        <v>171</v>
      </c>
      <c r="B171" s="125" t="s">
        <v>735</v>
      </c>
      <c r="C171" t="str">
        <f t="shared" si="2"/>
        <v>&lt;a href="/cantos/resucito/v/vieneelsenor.html" align="left" class="fleft"&gt;    &lt;span class="mso1"&gt;arrow_left_alt   &lt;/span&gt;&lt;/a&gt; &lt;a href="/cantos/resucito/v/vividalegres.html" align="right" class="fright"&gt;    &lt;span class="mso1"&gt;arrow_right_alt   &lt;/span&gt;&lt;/a&gt;</v>
      </c>
      <c r="D171" t="s">
        <v>1816</v>
      </c>
      <c r="E171" t="s">
        <v>1817</v>
      </c>
      <c r="F171" s="126"/>
      <c r="G171" s="126"/>
      <c r="H171" t="s">
        <v>1816</v>
      </c>
      <c r="I171" t="s">
        <v>1817</v>
      </c>
    </row>
    <row r="172" spans="1:9" x14ac:dyDescent="0.25">
      <c r="A172" s="127">
        <v>172</v>
      </c>
      <c r="B172" s="128" t="s">
        <v>737</v>
      </c>
      <c r="C172" t="str">
        <f t="shared" si="2"/>
        <v>&lt;a href="/cantos/resucito/v/virgendelamaravilla.html" align="left" class="fleft"&gt;    &lt;span class="mso1"&gt;arrow_left_alt   &lt;/span&gt;&lt;/a&gt; &lt;a href="/cantos/resucito/v/vosotrossoislaluzdelmundo.html" align="right" class="fright"&gt;    &lt;span class="mso1"&gt;arrow_right_alt   &lt;/span&gt;&lt;/a&gt;</v>
      </c>
      <c r="D172" t="s">
        <v>1818</v>
      </c>
      <c r="E172" t="s">
        <v>1819</v>
      </c>
      <c r="H172" t="s">
        <v>1818</v>
      </c>
      <c r="I172" t="s">
        <v>1819</v>
      </c>
    </row>
    <row r="173" spans="1:9" x14ac:dyDescent="0.25">
      <c r="A173" s="124">
        <v>173</v>
      </c>
      <c r="B173" s="125" t="s">
        <v>739</v>
      </c>
      <c r="C173" t="str">
        <f t="shared" si="2"/>
        <v>&lt;a href="/cantos/resucito/v/vividalegres.html" align="left" class="fleft"&gt;    &lt;span class="mso1"&gt;arrow_left_alt   &lt;/span&gt;&lt;/a&gt; &lt;a href="/cantos/resucito/y/yavienemidios.html" align="right" class="fright"&gt;    &lt;span class="mso1"&gt;arrow_right_alt   &lt;/span&gt;&lt;/a&gt;</v>
      </c>
      <c r="D173" t="s">
        <v>1820</v>
      </c>
      <c r="E173" t="s">
        <v>1821</v>
      </c>
      <c r="F173" s="126"/>
      <c r="G173" s="126"/>
      <c r="H173" t="s">
        <v>1820</v>
      </c>
      <c r="I173" t="s">
        <v>1821</v>
      </c>
    </row>
    <row r="174" spans="1:9" x14ac:dyDescent="0.25">
      <c r="A174" s="127">
        <v>174</v>
      </c>
      <c r="B174" s="128" t="s">
        <v>741</v>
      </c>
      <c r="C174" t="str">
        <f t="shared" si="2"/>
        <v>&lt;a href="/cantos/resucito/v/vosotrossoislaluzdelmundo.html" align="left" class="fleft"&gt;    &lt;span class="mso1"&gt;arrow_left_alt   &lt;/span&gt;&lt;/a&gt; &lt;a href="/cantos/resucito/y/yahvehtueresmidios.html" align="right" class="fright"&gt;    &lt;span class="mso1"&gt;arrow_right_alt   &lt;/span&gt;&lt;/a&gt;</v>
      </c>
      <c r="D174" t="s">
        <v>1822</v>
      </c>
      <c r="E174" t="s">
        <v>1823</v>
      </c>
      <c r="H174" t="s">
        <v>1822</v>
      </c>
      <c r="I174" t="s">
        <v>1823</v>
      </c>
    </row>
    <row r="175" spans="1:9" x14ac:dyDescent="0.25">
      <c r="A175" s="124">
        <v>175</v>
      </c>
      <c r="B175" s="125" t="s">
        <v>742</v>
      </c>
      <c r="C175" t="str">
        <f t="shared" si="2"/>
        <v>&lt;a href="/cantos/resucito/y/yavienemidios.html" align="left" class="fleft"&gt;    &lt;span class="mso1"&gt;arrow_left_alt   &lt;/span&gt;&lt;/a&gt; &lt;a href="/cantos/resucito/y/yoteamosenor.html" align="right" class="fright"&gt;    &lt;span class="mso1"&gt;arrow_right_alt   &lt;/span&gt;&lt;/a&gt;</v>
      </c>
      <c r="D175" t="s">
        <v>1824</v>
      </c>
      <c r="E175" t="s">
        <v>1825</v>
      </c>
      <c r="F175" s="126"/>
      <c r="G175" s="126"/>
      <c r="H175" t="s">
        <v>1824</v>
      </c>
      <c r="I175" t="s">
        <v>1825</v>
      </c>
    </row>
    <row r="176" spans="1:9" x14ac:dyDescent="0.25">
      <c r="A176" s="127">
        <v>176</v>
      </c>
      <c r="B176" s="128" t="s">
        <v>744</v>
      </c>
      <c r="C176" t="str">
        <f t="shared" si="2"/>
        <v>&lt;a href="/cantos/resucito/y/yahvehtueresmidios.html" align="left" class="fleft"&gt;    &lt;span class="mso1"&gt;arrow_left_alt   &lt;/span&gt;&lt;/a&gt; &lt;a href="/cantos/resucito/y/yovengoareunir.html" align="right" class="fright"&gt;    &lt;span class="mso1"&gt;arrow_right_alt   &lt;/span&gt;&lt;/a&gt;</v>
      </c>
      <c r="D176" t="s">
        <v>1826</v>
      </c>
      <c r="E176" t="s">
        <v>1827</v>
      </c>
      <c r="H176" t="s">
        <v>1826</v>
      </c>
      <c r="I176" t="s">
        <v>1827</v>
      </c>
    </row>
    <row r="177" spans="1:9" x14ac:dyDescent="0.25">
      <c r="A177" s="124">
        <v>177</v>
      </c>
      <c r="B177" s="125" t="s">
        <v>746</v>
      </c>
      <c r="C177" t="str">
        <f t="shared" si="2"/>
        <v>&lt;a href="/cantos/resucito/y/yoteamosenor.html" align="left" class="fleft"&gt;    &lt;span class="mso1"&gt;arrow_left_alt   &lt;/span&gt;&lt;/a&gt; &lt;a href="/cantos/resucito/z/zaqueo.html" align="right" class="fright"&gt;    &lt;span class="mso1"&gt;arrow_right_alt   &lt;/span&gt;&lt;/a&gt;</v>
      </c>
      <c r="D177" t="s">
        <v>1828</v>
      </c>
      <c r="E177" t="s">
        <v>1829</v>
      </c>
      <c r="F177" s="126"/>
      <c r="G177" s="126"/>
      <c r="H177" t="s">
        <v>1828</v>
      </c>
      <c r="I177" t="s">
        <v>1829</v>
      </c>
    </row>
    <row r="178" spans="1:9" x14ac:dyDescent="0.25">
      <c r="A178" s="127">
        <v>178</v>
      </c>
      <c r="B178" s="128" t="s">
        <v>748</v>
      </c>
      <c r="C178" t="str">
        <f t="shared" si="2"/>
        <v>&lt;a href="/cantos/resucito/y/yovengoareunir.html" align="left" class="fleft"&gt;    &lt;span class="mso1"&gt;arrow_left_alt   &lt;/span&gt;&lt;/a&gt; &lt;a href="/cantos/resucito/liturgia/aclamacionesalaoraciondelosfieles.html" align="right" class="fright"&gt;    &lt;span class="mso1"&gt;arrow_right_alt   &lt;/span&gt;&lt;/a&gt;</v>
      </c>
      <c r="D178" t="s">
        <v>1830</v>
      </c>
      <c r="E178" t="s">
        <v>1831</v>
      </c>
      <c r="H178" t="s">
        <v>1830</v>
      </c>
      <c r="I178" t="s">
        <v>1831</v>
      </c>
    </row>
    <row r="179" spans="1:9" x14ac:dyDescent="0.25">
      <c r="A179" s="124">
        <v>179</v>
      </c>
      <c r="B179" s="130" t="s">
        <v>345</v>
      </c>
      <c r="C179" t="str">
        <f t="shared" si="2"/>
        <v>&lt;a href="/cantos/resucito/z/zaqueo.html" align="left" class="fleft"&gt;    &lt;span class="mso1"&gt;arrow_left_alt   &lt;/span&gt;&lt;/a&gt; &lt;a href="/cantos/resucito/liturgia/aleluyainterleccional.html" align="right" class="fright"&gt;    &lt;span class="mso1"&gt;arrow_right_alt   &lt;/span&gt;&lt;/a&gt;</v>
      </c>
      <c r="D179" t="s">
        <v>1832</v>
      </c>
      <c r="E179" t="s">
        <v>1833</v>
      </c>
      <c r="F179" s="131"/>
      <c r="G179" s="131"/>
      <c r="H179" t="s">
        <v>1832</v>
      </c>
      <c r="I179" t="s">
        <v>1833</v>
      </c>
    </row>
    <row r="180" spans="1:9" x14ac:dyDescent="0.25">
      <c r="A180" s="127">
        <v>180</v>
      </c>
      <c r="B180" s="128" t="s">
        <v>359</v>
      </c>
      <c r="C180" t="str">
        <f t="shared" si="2"/>
        <v>&lt;a href="/cantos/resucito/liturgia/aclamacionesalaoraciondelosfieles.html" align="left" class="fleft"&gt;    &lt;span class="mso1"&gt;arrow_left_alt   &lt;/span&gt;&lt;/a&gt; &lt;a href="/cantos/resucito/liturgia/aleluyapascual.html" align="right" class="fright"&gt;    &lt;span class="mso1"&gt;arrow_right_alt   &lt;/span&gt;&lt;/a&gt;</v>
      </c>
      <c r="D180" t="s">
        <v>1834</v>
      </c>
      <c r="E180" t="s">
        <v>1835</v>
      </c>
      <c r="H180" t="s">
        <v>1834</v>
      </c>
      <c r="I180" t="s">
        <v>1835</v>
      </c>
    </row>
    <row r="181" spans="1:9" x14ac:dyDescent="0.25">
      <c r="A181" s="124">
        <v>181</v>
      </c>
      <c r="B181" s="125" t="s">
        <v>361</v>
      </c>
      <c r="C181" t="str">
        <f t="shared" ref="C181:C235" si="3">_xlfn.CONCAT(D181," ",E181)</f>
        <v>&lt;a href="/cantos/resucito/liturgia/aleluyainterleccional.html" align="left" class="fleft"&gt;    &lt;span class="mso1"&gt;arrow_left_alt   &lt;/span&gt;&lt;/a&gt; &lt;a href="/cantos/resucito/liturgia/antifonaparaelevangelio.html" align="right" class="fright"&gt;    &lt;span class="mso1"&gt;arrow_right_alt   &lt;/span&gt;&lt;/a&gt;</v>
      </c>
      <c r="D181" t="s">
        <v>1836</v>
      </c>
      <c r="E181" t="s">
        <v>1837</v>
      </c>
      <c r="F181" s="126"/>
      <c r="G181" s="126"/>
      <c r="H181" t="s">
        <v>1836</v>
      </c>
      <c r="I181" t="s">
        <v>1837</v>
      </c>
    </row>
    <row r="182" spans="1:9" x14ac:dyDescent="0.25">
      <c r="A182" s="127">
        <v>182</v>
      </c>
      <c r="B182" s="128" t="s">
        <v>375</v>
      </c>
      <c r="C182" t="str">
        <f t="shared" si="3"/>
        <v>&lt;a href="/cantos/resucito/liturgia/aleluyapascual.html" align="left" class="fleft"&gt;    &lt;span class="mso1"&gt;arrow_left_alt   &lt;/span&gt;&lt;/a&gt; &lt;a href="/cantos/resucito/liturgia/bendiciondelagua.html" align="right" class="fright"&gt;    &lt;span class="mso1"&gt;arrow_right_alt   &lt;/span&gt;&lt;/a&gt;</v>
      </c>
      <c r="D182" t="s">
        <v>1838</v>
      </c>
      <c r="E182" t="s">
        <v>1839</v>
      </c>
      <c r="H182" t="s">
        <v>1838</v>
      </c>
      <c r="I182" t="s">
        <v>1839</v>
      </c>
    </row>
    <row r="183" spans="1:9" x14ac:dyDescent="0.25">
      <c r="A183" s="124">
        <v>183</v>
      </c>
      <c r="B183" s="125" t="s">
        <v>394</v>
      </c>
      <c r="C183" t="str">
        <f t="shared" si="3"/>
        <v>&lt;a href="/cantos/resucito/liturgia/antifonaparaelevangelio.html" align="left" class="fleft"&gt;    &lt;span class="mso1"&gt;arrow_left_alt   &lt;/span&gt;&lt;/a&gt; &lt;a href="/cantos/resucito/liturgia/celebracionpenitencial(bendicionpenitencial).html" align="right" class="fright"&gt;    &lt;span class="mso1"&gt;arrow_right_alt   &lt;/span&gt;&lt;/a&gt;</v>
      </c>
      <c r="D183" t="s">
        <v>1840</v>
      </c>
      <c r="E183" t="s">
        <v>1841</v>
      </c>
      <c r="F183" s="126"/>
      <c r="G183" s="126"/>
      <c r="H183" t="s">
        <v>1840</v>
      </c>
      <c r="I183" t="s">
        <v>1841</v>
      </c>
    </row>
    <row r="184" spans="1:9" x14ac:dyDescent="0.25">
      <c r="A184" s="127">
        <v>185</v>
      </c>
      <c r="B184" s="128" t="s">
        <v>417</v>
      </c>
      <c r="C184" t="str">
        <f t="shared" si="3"/>
        <v>&lt;a href="/cantos/resucito/liturgia/bendiciondelagua.html" align="left" class="fleft"&gt;    &lt;span class="mso1"&gt;arrow_left_alt   &lt;/span&gt;&lt;/a&gt; &lt;a href="/cantos/resucito/liturgia/corderodedios.html" align="right" class="fright"&gt;    &lt;span class="mso1"&gt;arrow_right_alt   &lt;/span&gt;&lt;/a&gt;</v>
      </c>
      <c r="D184" t="s">
        <v>1842</v>
      </c>
      <c r="E184" t="s">
        <v>1843</v>
      </c>
      <c r="H184" t="s">
        <v>1842</v>
      </c>
      <c r="I184" t="s">
        <v>1843</v>
      </c>
    </row>
    <row r="185" spans="1:9" x14ac:dyDescent="0.25">
      <c r="A185" s="124">
        <v>186</v>
      </c>
      <c r="B185" s="125" t="s">
        <v>435</v>
      </c>
      <c r="C185" t="str">
        <f t="shared" si="3"/>
        <v>&lt;a href="/cantos/resucito/liturgia/celebracionpenitencial(bendicionpenitencial).html" align="left" class="fleft"&gt;    &lt;span class="mso1"&gt;arrow_left_alt   &lt;/span&gt;&lt;/a&gt; &lt;a href="/cantos/resucito/liturgia/credo.html" align="right" class="fright"&gt;    &lt;span class="mso1"&gt;arrow_right_alt   &lt;/span&gt;&lt;/a&gt;</v>
      </c>
      <c r="D185" t="s">
        <v>1844</v>
      </c>
      <c r="E185" t="s">
        <v>1845</v>
      </c>
      <c r="F185" s="126"/>
      <c r="G185" s="126"/>
      <c r="H185" t="s">
        <v>1844</v>
      </c>
      <c r="I185" t="s">
        <v>1845</v>
      </c>
    </row>
    <row r="186" spans="1:9" x14ac:dyDescent="0.25">
      <c r="A186" s="127">
        <v>187</v>
      </c>
      <c r="B186" s="128" t="s">
        <v>437</v>
      </c>
      <c r="C186" t="str">
        <f t="shared" si="3"/>
        <v>&lt;a href="/cantos/resucito/liturgia/corderodedios.html" align="left" class="fleft"&gt;    &lt;span class="mso1"&gt;arrow_left_alt   &lt;/span&gt;&lt;/a&gt; &lt;a href="/cantos/resucito/liturgia/gloriaadiosenloaltodelcielo.html" align="right" class="fright"&gt;    &lt;span class="mso1"&gt;arrow_right_alt   &lt;/span&gt;&lt;/a&gt;</v>
      </c>
      <c r="D186" t="s">
        <v>1846</v>
      </c>
      <c r="E186" t="s">
        <v>1847</v>
      </c>
      <c r="H186" t="s">
        <v>1846</v>
      </c>
      <c r="I186" t="s">
        <v>1847</v>
      </c>
    </row>
    <row r="187" spans="1:9" x14ac:dyDescent="0.25">
      <c r="A187" s="124">
        <v>188</v>
      </c>
      <c r="B187" s="125" t="s">
        <v>510</v>
      </c>
      <c r="C187" t="str">
        <f t="shared" si="3"/>
        <v>&lt;a href="/cantos/resucito/liturgia/credo.html" align="left" class="fleft"&gt;    &lt;span class="mso1"&gt;arrow_left_alt   &lt;/span&gt;&lt;/a&gt; &lt;a href="/cantos/resucito/liturgia/letaniasdelossantos.html" align="right" class="fright"&gt;    &lt;span class="mso1"&gt;arrow_right_alt   &lt;/span&gt;&lt;/a&gt;</v>
      </c>
      <c r="D187" t="s">
        <v>1848</v>
      </c>
      <c r="E187" t="s">
        <v>1849</v>
      </c>
      <c r="F187" s="126"/>
      <c r="G187" s="126"/>
      <c r="H187" t="s">
        <v>1848</v>
      </c>
      <c r="I187" t="s">
        <v>1849</v>
      </c>
    </row>
    <row r="188" spans="1:9" x14ac:dyDescent="0.25">
      <c r="A188" s="127">
        <v>189</v>
      </c>
      <c r="B188" s="128" t="s">
        <v>570</v>
      </c>
      <c r="C188" t="str">
        <f t="shared" si="3"/>
        <v>&lt;a href="/cantos/resucito/liturgia/gloriaadiosenloaltodelcielo.html" align="left" class="fleft"&gt;    &lt;span class="mso1"&gt;arrow_left_alt   &lt;/span&gt;&lt;/a&gt; &lt;a href="/cantos/resucito/liturgia/letaniaspenitencialesi.html" align="right" class="fright"&gt;    &lt;span class="mso1"&gt;arrow_right_alt   &lt;/span&gt;&lt;/a&gt;</v>
      </c>
      <c r="D188" t="s">
        <v>1850</v>
      </c>
      <c r="E188" t="s">
        <v>1851</v>
      </c>
      <c r="H188" t="s">
        <v>1850</v>
      </c>
      <c r="I188" t="s">
        <v>1851</v>
      </c>
    </row>
    <row r="189" spans="1:9" x14ac:dyDescent="0.25">
      <c r="A189" s="124">
        <v>191</v>
      </c>
      <c r="B189" s="125" t="s">
        <v>571</v>
      </c>
      <c r="C189" t="str">
        <f t="shared" si="3"/>
        <v>&lt;a href="/cantos/resucito/liturgia/letaniasdelossantos.html" align="left" class="fleft"&gt;    &lt;span class="mso1"&gt;arrow_left_alt   &lt;/span&gt;&lt;/a&gt; &lt;a href="/cantos/resucito/liturgia/letaniaspenitencialesii.html" align="right" class="fright"&gt;    &lt;span class="mso1"&gt;arrow_right_alt   &lt;/span&gt;&lt;/a&gt;</v>
      </c>
      <c r="D189" t="s">
        <v>1852</v>
      </c>
      <c r="E189" t="s">
        <v>1853</v>
      </c>
      <c r="F189" s="126"/>
      <c r="G189" s="126"/>
      <c r="H189" t="s">
        <v>1852</v>
      </c>
      <c r="I189" t="s">
        <v>1853</v>
      </c>
    </row>
    <row r="190" spans="1:9" x14ac:dyDescent="0.25">
      <c r="A190" s="127">
        <v>192</v>
      </c>
      <c r="B190" s="128" t="s">
        <v>573</v>
      </c>
      <c r="C190" t="str">
        <f t="shared" si="3"/>
        <v>&lt;a href="/cantos/resucito/liturgia/letaniaspenitencialesi.html" align="left" class="fleft"&gt;    &lt;span class="mso1"&gt;arrow_left_alt   &lt;/span&gt;&lt;/a&gt; &lt;a href="/cantos/resucito/liturgia/padrenuestro.html" align="right" class="fright"&gt;    &lt;span class="mso1"&gt;arrow_right_alt   &lt;/span&gt;&lt;/a&gt;</v>
      </c>
      <c r="D190" t="s">
        <v>1854</v>
      </c>
      <c r="E190" t="s">
        <v>1855</v>
      </c>
      <c r="H190" t="s">
        <v>1854</v>
      </c>
      <c r="I190" t="s">
        <v>1855</v>
      </c>
    </row>
    <row r="191" spans="1:9" x14ac:dyDescent="0.25">
      <c r="A191" s="124">
        <v>193</v>
      </c>
      <c r="B191" s="125" t="s">
        <v>624</v>
      </c>
      <c r="C191" t="str">
        <f t="shared" si="3"/>
        <v>&lt;a href="/cantos/resucito/liturgia/letaniaspenitencialesii.html" align="left" class="fleft"&gt;    &lt;span class="mso1"&gt;arrow_left_alt   &lt;/span&gt;&lt;/a&gt; &lt;a href="/cantos/resucito/liturgia/plegariaeucaristicaiimodeloip1.html" align="right" class="fright"&gt;    &lt;span class="mso1"&gt;arrow_right_alt   &lt;/span&gt;&lt;/a&gt;</v>
      </c>
      <c r="D191" t="s">
        <v>1856</v>
      </c>
      <c r="E191" t="s">
        <v>1857</v>
      </c>
      <c r="F191" s="126"/>
      <c r="G191" s="126"/>
      <c r="H191" t="s">
        <v>1856</v>
      </c>
      <c r="I191" t="s">
        <v>1857</v>
      </c>
    </row>
    <row r="192" spans="1:9" x14ac:dyDescent="0.25">
      <c r="A192" s="127">
        <v>194</v>
      </c>
      <c r="B192" s="128" t="s">
        <v>1156</v>
      </c>
      <c r="C192" t="str">
        <f t="shared" si="3"/>
        <v>&lt;a href="/cantos/resucito/liturgia/padrenuestro.html" align="left" class="fleft"&gt;    &lt;span class="mso1"&gt;arrow_left_alt   &lt;/span&gt;&lt;/a&gt; &lt;a href="/cantos/resucito/liturgia/plegariaeucaristicaiimodeloii.html" align="right" class="fright"&gt;    &lt;span class="mso1"&gt;arrow_right_alt   &lt;/span&gt;&lt;/a&gt;</v>
      </c>
      <c r="D192" t="s">
        <v>1858</v>
      </c>
      <c r="E192" t="s">
        <v>1859</v>
      </c>
      <c r="H192" t="s">
        <v>1858</v>
      </c>
      <c r="I192" t="s">
        <v>1859</v>
      </c>
    </row>
    <row r="193" spans="1:9" x14ac:dyDescent="0.25">
      <c r="A193" s="124">
        <v>197</v>
      </c>
      <c r="B193" s="125" t="s">
        <v>1154</v>
      </c>
      <c r="C193" t="str">
        <f t="shared" si="3"/>
        <v>&lt;a href="/cantos/resucito/liturgia/plegariaeucaristicaiimodeloip1.html" align="left" class="fleft"&gt;    &lt;span class="mso1"&gt;arrow_left_alt   &lt;/span&gt;&lt;/a&gt; &lt;a href="/cantos/resucito/liturgia/plegariaeucaristicaiv1988.html" align="right" class="fright"&gt;    &lt;span class="mso1"&gt;arrow_right_alt   &lt;/span&gt;&lt;/a&gt;</v>
      </c>
      <c r="D193" t="s">
        <v>1860</v>
      </c>
      <c r="E193" t="s">
        <v>1861</v>
      </c>
      <c r="F193" s="126"/>
      <c r="G193" s="126"/>
      <c r="H193" t="s">
        <v>1860</v>
      </c>
      <c r="I193" t="s">
        <v>1861</v>
      </c>
    </row>
    <row r="194" spans="1:9" x14ac:dyDescent="0.25">
      <c r="A194" s="127">
        <v>200</v>
      </c>
      <c r="B194" s="128" t="s">
        <v>1155</v>
      </c>
      <c r="C194" t="str">
        <f t="shared" si="3"/>
        <v>&lt;a href="/cantos/resucito/liturgia/plegariaeucaristicaiimodeloii.html" align="left" class="fleft"&gt;    &lt;span class="mso1"&gt;arrow_left_alt   &lt;/span&gt;&lt;/a&gt; &lt;a href="/cantos/resucito/liturgia/prefacioparaadvientoynavidad.html" align="right" class="fright"&gt;    &lt;span class="mso1"&gt;arrow_right_alt   &lt;/span&gt;&lt;/a&gt;</v>
      </c>
      <c r="D194" t="s">
        <v>1862</v>
      </c>
      <c r="E194" t="s">
        <v>1863</v>
      </c>
      <c r="H194" t="s">
        <v>1862</v>
      </c>
      <c r="I194" t="s">
        <v>1863</v>
      </c>
    </row>
    <row r="195" spans="1:9" x14ac:dyDescent="0.25">
      <c r="A195" s="124">
        <v>204</v>
      </c>
      <c r="B195" s="125" t="s">
        <v>642</v>
      </c>
      <c r="C195" t="str">
        <f t="shared" si="3"/>
        <v>&lt;a href="/cantos/resucito/liturgia/plegariaeucaristicaiv1988.html" align="left" class="fleft"&gt;    &lt;span class="mso1"&gt;arrow_left_alt   &lt;/span&gt;&lt;/a&gt; &lt;a href="/cantos/resucito/liturgia/prefacioparaeltiempopascual.html" align="right" class="fright"&gt;    &lt;span class="mso1"&gt;arrow_right_alt   &lt;/span&gt;&lt;/a&gt;</v>
      </c>
      <c r="D195" t="s">
        <v>1864</v>
      </c>
      <c r="E195" t="s">
        <v>1865</v>
      </c>
      <c r="F195" s="126"/>
      <c r="G195" s="126"/>
      <c r="H195" t="s">
        <v>1864</v>
      </c>
      <c r="I195" t="s">
        <v>1865</v>
      </c>
    </row>
    <row r="196" spans="1:9" x14ac:dyDescent="0.25">
      <c r="A196" s="127">
        <v>205</v>
      </c>
      <c r="B196" s="128" t="s">
        <v>644</v>
      </c>
      <c r="C196" t="str">
        <f t="shared" si="3"/>
        <v>&lt;a href="/cantos/resucito/liturgia/prefacioparaadvientoynavidad.html" align="left" class="fleft"&gt;    &lt;span class="mso1"&gt;arrow_left_alt   &lt;/span&gt;&lt;/a&gt; &lt;a href="/cantos/resucito/liturgia/pregonpascual.html" align="right" class="fright"&gt;    &lt;span class="mso1"&gt;arrow_right_alt   &lt;/span&gt;&lt;/a&gt;</v>
      </c>
      <c r="D196" t="s">
        <v>1866</v>
      </c>
      <c r="E196" t="s">
        <v>1867</v>
      </c>
      <c r="H196" t="s">
        <v>1866</v>
      </c>
      <c r="I196" t="s">
        <v>1867</v>
      </c>
    </row>
    <row r="197" spans="1:9" x14ac:dyDescent="0.25">
      <c r="A197" s="124">
        <v>206</v>
      </c>
      <c r="B197" s="125" t="s">
        <v>646</v>
      </c>
      <c r="C197" t="str">
        <f t="shared" si="3"/>
        <v>&lt;a href="/cantos/resucito/liturgia/prefacioparaeltiempopascual.html" align="left" class="fleft"&gt;    &lt;span class="mso1"&gt;arrow_left_alt   &lt;/span&gt;&lt;/a&gt; &lt;a href="/cantos/resucito/liturgia/salmodiaparaelevangelio.html" align="right" class="fright"&gt;    &lt;span class="mso1"&gt;arrow_right_alt   &lt;/span&gt;&lt;/a&gt;</v>
      </c>
      <c r="D197" t="s">
        <v>1868</v>
      </c>
      <c r="E197" t="s">
        <v>1869</v>
      </c>
      <c r="F197" s="126"/>
      <c r="G197" s="126"/>
      <c r="H197" t="s">
        <v>1868</v>
      </c>
      <c r="I197" t="s">
        <v>1869</v>
      </c>
    </row>
    <row r="198" spans="1:9" x14ac:dyDescent="0.25">
      <c r="A198" s="127">
        <v>208</v>
      </c>
      <c r="B198" s="128" t="s">
        <v>662</v>
      </c>
      <c r="C198" t="str">
        <f t="shared" si="3"/>
        <v>&lt;a href="/cantos/resucito/liturgia/pregonpascual.html" align="left" class="fleft"&gt;    &lt;span class="mso1"&gt;arrow_left_alt   &lt;/span&gt;&lt;/a&gt; &lt;a href="/cantos/resucito/liturgia/salmodiaparaelrosario.html" align="right" class="fright"&gt;    &lt;span class="mso1"&gt;arrow_right_alt   &lt;/span&gt;&lt;/a&gt;</v>
      </c>
      <c r="D198" t="s">
        <v>1870</v>
      </c>
      <c r="E198" t="s">
        <v>1871</v>
      </c>
      <c r="H198" t="s">
        <v>1870</v>
      </c>
      <c r="I198" t="s">
        <v>1871</v>
      </c>
    </row>
    <row r="199" spans="1:9" x14ac:dyDescent="0.25">
      <c r="A199" s="124">
        <v>209</v>
      </c>
      <c r="B199" s="125" t="s">
        <v>664</v>
      </c>
      <c r="C199" t="str">
        <f t="shared" si="3"/>
        <v>&lt;a href="/cantos/resucito/liturgia/salmodiaparaelevangelio.html" align="left" class="fleft"&gt;    &lt;span class="mso1"&gt;arrow_left_alt   &lt;/span&gt;&lt;/a&gt; &lt;a href="/cantos/resucito/liturgia/salmodiaparaelsalmoresponsorial.html" align="right" class="fright"&gt;    &lt;span class="mso1"&gt;arrow_right_alt   &lt;/span&gt;&lt;/a&gt;</v>
      </c>
      <c r="D199" t="s">
        <v>1872</v>
      </c>
      <c r="E199" t="s">
        <v>1873</v>
      </c>
      <c r="F199" s="126"/>
      <c r="G199" s="126"/>
      <c r="H199" t="s">
        <v>1872</v>
      </c>
      <c r="I199" t="s">
        <v>1873</v>
      </c>
    </row>
    <row r="200" spans="1:9" x14ac:dyDescent="0.25">
      <c r="A200" s="127">
        <v>210</v>
      </c>
      <c r="B200" s="128" t="s">
        <v>665</v>
      </c>
      <c r="C200" t="str">
        <f t="shared" si="3"/>
        <v>&lt;a href="/cantos/resucito/liturgia/salmodiaparaelrosario.html" align="left" class="fleft"&gt;    &lt;span class="mso1"&gt;arrow_left_alt   &lt;/span&gt;&lt;/a&gt; &lt;a href="/cantos/resucito/liturgia/salmodiasparalaoraciondelosfieles.html" align="right" class="fright"&gt;    &lt;span class="mso1"&gt;arrow_right_alt   &lt;/span&gt;&lt;/a&gt;</v>
      </c>
      <c r="D200" t="s">
        <v>1874</v>
      </c>
      <c r="E200" t="s">
        <v>1875</v>
      </c>
      <c r="H200" t="s">
        <v>1874</v>
      </c>
      <c r="I200" t="s">
        <v>1875</v>
      </c>
    </row>
    <row r="201" spans="1:9" x14ac:dyDescent="0.25">
      <c r="A201" s="124">
        <v>211</v>
      </c>
      <c r="B201" s="125" t="s">
        <v>666</v>
      </c>
      <c r="C201" t="str">
        <f t="shared" si="3"/>
        <v>&lt;a href="/cantos/resucito/liturgia/salmodiaparaelsalmoresponsorial.html" align="left" class="fleft"&gt;    &lt;span class="mso1"&gt;arrow_left_alt   &lt;/span&gt;&lt;/a&gt; &lt;a href="/cantos/resucito/liturgia/salmodiasparalaudes.html" align="right" class="fright"&gt;    &lt;span class="mso1"&gt;arrow_right_alt   &lt;/span&gt;&lt;/a&gt;</v>
      </c>
      <c r="D201" t="s">
        <v>1876</v>
      </c>
      <c r="E201" t="s">
        <v>1877</v>
      </c>
      <c r="F201" s="126"/>
      <c r="G201" s="126"/>
      <c r="H201" t="s">
        <v>1876</v>
      </c>
      <c r="I201" t="s">
        <v>1877</v>
      </c>
    </row>
    <row r="202" spans="1:9" x14ac:dyDescent="0.25">
      <c r="A202" s="127">
        <v>212</v>
      </c>
      <c r="B202" s="128" t="s">
        <v>668</v>
      </c>
      <c r="C202" t="str">
        <f t="shared" si="3"/>
        <v>&lt;a href="/cantos/resucito/liturgia/salmodiasparalaoraciondelosfieles.html" align="left" class="fleft"&gt;    &lt;span class="mso1"&gt;arrow_left_alt   &lt;/span&gt;&lt;/a&gt; &lt;a href="/cantos/resucito/liturgia/santopalomeras65.html" align="right" class="fright"&gt;    &lt;span class="mso1"&gt;arrow_right_alt   &lt;/span&gt;&lt;/a&gt;</v>
      </c>
      <c r="D202" t="s">
        <v>1878</v>
      </c>
      <c r="E202" t="s">
        <v>1879</v>
      </c>
      <c r="H202" t="s">
        <v>1878</v>
      </c>
      <c r="I202" t="s">
        <v>1879</v>
      </c>
    </row>
    <row r="203" spans="1:9" x14ac:dyDescent="0.25">
      <c r="A203" s="124">
        <v>214</v>
      </c>
      <c r="B203" s="125" t="s">
        <v>1880</v>
      </c>
      <c r="C203" t="str">
        <f t="shared" si="3"/>
        <v>&lt;a href="/cantos/resucito/liturgia/salmodiasparalaudes.html" align="left" class="fleft"&gt;    &lt;span class="mso1"&gt;arrow_left_alt   &lt;/span&gt;&lt;/a&gt; &lt;a href="/cantos/resucito/liturgia/santomelodiahebraica.html" align="right" class="fright"&gt;    &lt;span class="mso1"&gt;arrow_right_alt   &lt;/span&gt;&lt;/a&gt;</v>
      </c>
      <c r="D203" t="s">
        <v>1881</v>
      </c>
      <c r="E203" t="s">
        <v>1882</v>
      </c>
      <c r="F203" s="126"/>
      <c r="G203" s="126"/>
      <c r="H203" t="s">
        <v>1881</v>
      </c>
      <c r="I203" t="s">
        <v>1882</v>
      </c>
    </row>
    <row r="204" spans="1:9" x14ac:dyDescent="0.25">
      <c r="A204" s="127">
        <v>215</v>
      </c>
      <c r="B204" s="128" t="s">
        <v>1883</v>
      </c>
      <c r="C204" t="str">
        <f t="shared" si="3"/>
        <v>&lt;a href="/cantos/resucito/liturgia/santopalomeras65.html" align="left" class="fleft"&gt;    &lt;span class="mso1"&gt;arrow_left_alt   &lt;/span&gt;&lt;/a&gt; &lt;a href="/cantos/resucito/liturgia/santopalestina74.html" align="right" class="fright"&gt;    &lt;span class="mso1"&gt;arrow_right_alt   &lt;/span&gt;&lt;/a&gt;</v>
      </c>
      <c r="D204" t="s">
        <v>1884</v>
      </c>
      <c r="E204" t="s">
        <v>1885</v>
      </c>
      <c r="H204" t="s">
        <v>1884</v>
      </c>
      <c r="I204" t="s">
        <v>1885</v>
      </c>
    </row>
    <row r="205" spans="1:9" x14ac:dyDescent="0.25">
      <c r="A205" s="124">
        <v>216</v>
      </c>
      <c r="B205" s="125" t="s">
        <v>1886</v>
      </c>
      <c r="C205" t="str">
        <f t="shared" si="3"/>
        <v>&lt;a href="/cantos/resucito/liturgia/santomelodiahebraica.html" align="left" class="fleft"&gt;    &lt;span class="mso1"&gt;arrow_left_alt   &lt;/span&gt;&lt;/a&gt; &lt;a href="/cantos/resucito/liturgia/santoroma77.html" align="right" class="fright"&gt;    &lt;span class="mso1"&gt;arrow_right_alt   &lt;/span&gt;&lt;/a&gt;</v>
      </c>
      <c r="D205" t="s">
        <v>1887</v>
      </c>
      <c r="E205" t="s">
        <v>1888</v>
      </c>
      <c r="F205" s="126"/>
      <c r="G205" s="126"/>
      <c r="H205" t="s">
        <v>1887</v>
      </c>
      <c r="I205" t="s">
        <v>1888</v>
      </c>
    </row>
    <row r="206" spans="1:9" x14ac:dyDescent="0.25">
      <c r="A206" s="127">
        <v>217</v>
      </c>
      <c r="B206" s="128" t="s">
        <v>1889</v>
      </c>
      <c r="C206" t="str">
        <f t="shared" si="3"/>
        <v>&lt;a href="/cantos/resucito/liturgia/santopalestina74.html" align="left" class="fleft"&gt;    &lt;span class="mso1"&gt;arrow_left_alt   &lt;/span&gt;&lt;/a&gt; &lt;a href="/cantos/resucito/liturgia/santo1982.html" align="right" class="fright"&gt;    &lt;span class="mso1"&gt;arrow_right_alt   &lt;/span&gt;&lt;/a&gt;</v>
      </c>
      <c r="D206" t="s">
        <v>1890</v>
      </c>
      <c r="E206" t="s">
        <v>1891</v>
      </c>
      <c r="H206" t="s">
        <v>1890</v>
      </c>
      <c r="I206" t="s">
        <v>1891</v>
      </c>
    </row>
    <row r="207" spans="1:9" x14ac:dyDescent="0.25">
      <c r="A207" s="124">
        <v>218</v>
      </c>
      <c r="B207" s="125" t="s">
        <v>1892</v>
      </c>
      <c r="C207" t="str">
        <f t="shared" si="3"/>
        <v>&lt;a href="/cantos/resucito/liturgia/santoroma77.html" align="left" class="fleft"&gt;    &lt;span class="mso1"&gt;arrow_left_alt   &lt;/span&gt;&lt;/a&gt; &lt;a href="/cantos/resucito/liturgia/santo1988.html" align="right" class="fright"&gt;    &lt;span class="mso1"&gt;arrow_right_alt   &lt;/span&gt;&lt;/a&gt;</v>
      </c>
      <c r="D207" t="s">
        <v>1893</v>
      </c>
      <c r="E207" t="s">
        <v>1894</v>
      </c>
      <c r="F207" s="126"/>
      <c r="G207" s="126"/>
      <c r="H207" t="s">
        <v>1893</v>
      </c>
      <c r="I207" t="s">
        <v>1894</v>
      </c>
    </row>
    <row r="208" spans="1:9" x14ac:dyDescent="0.25">
      <c r="A208" s="127">
        <v>219</v>
      </c>
      <c r="B208" s="128" t="s">
        <v>1895</v>
      </c>
      <c r="C208" t="str">
        <f t="shared" si="3"/>
        <v>&lt;a href="/cantos/resucito/liturgia/santo1982.html" align="left" class="fleft"&gt;    &lt;span class="mso1"&gt;arrow_left_alt   &lt;/span&gt;&lt;/a&gt; &lt;a href="/cantos/resucito/liturgia/tedeum.html" align="right" class="fright"&gt;    &lt;span class="mso1"&gt;arrow_right_alt   &lt;/span&gt;&lt;/a&gt;</v>
      </c>
      <c r="D208" t="s">
        <v>1896</v>
      </c>
      <c r="E208" t="s">
        <v>1897</v>
      </c>
      <c r="H208" t="s">
        <v>1896</v>
      </c>
      <c r="I208" t="s">
        <v>1897</v>
      </c>
    </row>
    <row r="209" spans="1:9" x14ac:dyDescent="0.25">
      <c r="A209" s="124">
        <v>220</v>
      </c>
      <c r="B209" s="125" t="s">
        <v>708</v>
      </c>
      <c r="C209" t="str">
        <f t="shared" si="3"/>
        <v>&lt;a href="/cantos/resucito/liturgia/santo1988.html" align="left" class="fleft"&gt;    &lt;span class="mso1"&gt;arrow_left_alt   &lt;/span&gt;&lt;/a&gt; &lt;a href="/cantos/resucito/c/comoelimpulsoquesientelaira.html" align="right" class="fright"&gt;    &lt;span class="mso1"&gt;arrow_right_alt   &lt;/span&gt;&lt;/a&gt;</v>
      </c>
      <c r="D209" t="s">
        <v>1898</v>
      </c>
      <c r="E209" t="s">
        <v>1899</v>
      </c>
      <c r="F209" s="126"/>
      <c r="G209" s="126"/>
      <c r="H209" t="s">
        <v>1898</v>
      </c>
      <c r="I209" t="s">
        <v>1899</v>
      </c>
    </row>
    <row r="210" spans="1:9" x14ac:dyDescent="0.25">
      <c r="A210" s="127">
        <v>221</v>
      </c>
      <c r="B210" s="128" t="s">
        <v>423</v>
      </c>
      <c r="C210" t="str">
        <f t="shared" si="3"/>
        <v>&lt;a href="/cantos/resucito/liturgia/tedeum.html" align="left" class="fleft"&gt;    &lt;span class="mso1"&gt;arrow_left_alt   &lt;/span&gt;&lt;/a&gt; &lt;a href="/cantos/resucito/c/cuandodormia.html" align="right" class="fright"&gt;    &lt;span class="mso1"&gt;arrow_right_alt   &lt;/span&gt;&lt;/a&gt;</v>
      </c>
      <c r="D210" t="s">
        <v>1900</v>
      </c>
      <c r="E210" t="s">
        <v>1901</v>
      </c>
      <c r="H210" t="s">
        <v>1900</v>
      </c>
      <c r="I210" t="s">
        <v>1901</v>
      </c>
    </row>
    <row r="211" spans="1:9" x14ac:dyDescent="0.25">
      <c r="A211" s="124">
        <v>222</v>
      </c>
      <c r="B211" s="125" t="s">
        <v>441</v>
      </c>
      <c r="C211" t="str">
        <f t="shared" si="3"/>
        <v>&lt;a href="/cantos/resucito/c/comoelimpulsoquesientelaira.html" align="left" class="fleft"&gt;    &lt;span class="mso1"&gt;arrow_left_alt   &lt;/span&gt;&lt;/a&gt; &lt;a href="/cantos/resucito/d/debora.html" align="right" class="fright"&gt;    &lt;span class="mso1"&gt;arrow_right_alt   &lt;/span&gt;&lt;/a&gt;</v>
      </c>
      <c r="D211" t="s">
        <v>1902</v>
      </c>
      <c r="E211" t="s">
        <v>1903</v>
      </c>
      <c r="F211" s="126"/>
      <c r="G211" s="126"/>
      <c r="H211" t="s">
        <v>1902</v>
      </c>
      <c r="I211" t="s">
        <v>1903</v>
      </c>
    </row>
    <row r="212" spans="1:9" x14ac:dyDescent="0.25">
      <c r="A212" s="127">
        <v>223</v>
      </c>
      <c r="B212" s="128" t="s">
        <v>451</v>
      </c>
      <c r="C212" t="str">
        <f t="shared" si="3"/>
        <v>&lt;a href="/cantos/resucito/c/cuandodormia.html" align="left" class="fleft"&gt;    &lt;span class="mso1"&gt;arrow_left_alt   &lt;/span&gt;&lt;/a&gt; &lt;a href="/cantos/resucito/e/elmismodios.html" align="right" class="fright"&gt;    &lt;span class="mso1"&gt;arrow_right_alt   &lt;/span&gt;&lt;/a&gt;</v>
      </c>
      <c r="D212" t="s">
        <v>1904</v>
      </c>
      <c r="E212" t="s">
        <v>1905</v>
      </c>
      <c r="H212" t="s">
        <v>1904</v>
      </c>
      <c r="I212" t="s">
        <v>1905</v>
      </c>
    </row>
    <row r="213" spans="1:9" x14ac:dyDescent="0.25">
      <c r="A213" s="134">
        <v>224</v>
      </c>
      <c r="B213" s="135" t="s">
        <v>473</v>
      </c>
      <c r="C213" s="7" t="str">
        <f t="shared" si="3"/>
        <v>&lt;a href="/cantos/resucito/d/debora.html" align="left" class="fleft"&gt;    &lt;span class="mso1"&gt;arrow_left_alt   &lt;/span&gt;&lt;/a&gt; &lt;a href="/cantos/resucito/e/elsembrador.html" align="right" class="fright"&gt;    &lt;span class="mso1"&gt;arrow_right_alt   &lt;/span&gt;&lt;/a&gt;</v>
      </c>
      <c r="D213" s="7" t="s">
        <v>1906</v>
      </c>
      <c r="E213" s="7" t="s">
        <v>1907</v>
      </c>
      <c r="F213" s="126"/>
      <c r="G213" s="126"/>
      <c r="H213" t="s">
        <v>1906</v>
      </c>
      <c r="I213" t="s">
        <v>1907</v>
      </c>
    </row>
    <row r="214" spans="1:9" x14ac:dyDescent="0.25">
      <c r="A214" s="127">
        <v>225</v>
      </c>
      <c r="B214" s="128" t="s">
        <v>479</v>
      </c>
      <c r="C214" t="str">
        <f t="shared" si="3"/>
        <v>&lt;a href="/cantos/resucito/e/elmismodios.html" align="left" class="fleft"&gt;    &lt;span class="mso1"&gt;arrow_left_alt   &lt;/span&gt;&lt;/a&gt; &lt;a href="/cantos/resucito/h/heaquiquenuestroespejoeselsenor.html" align="right" class="fright"&gt;    &lt;span class="mso1"&gt;arrow_right_alt   &lt;/span&gt;&lt;/a&gt;</v>
      </c>
      <c r="D214" t="s">
        <v>1908</v>
      </c>
      <c r="E214" t="s">
        <v>1909</v>
      </c>
      <c r="H214" t="s">
        <v>1908</v>
      </c>
      <c r="I214" t="s">
        <v>1909</v>
      </c>
    </row>
    <row r="215" spans="1:9" x14ac:dyDescent="0.25">
      <c r="A215" s="124">
        <v>226</v>
      </c>
      <c r="B215" s="125" t="s">
        <v>520</v>
      </c>
      <c r="C215" t="str">
        <f t="shared" si="3"/>
        <v>&lt;a href="/cantos/resucito/e/elsembrador.html" align="left" class="fleft"&gt;    &lt;span class="mso1"&gt;arrow_left_alt   &lt;/span&gt;&lt;/a&gt; &lt;a href="/cantos/resucito/h/himnoalacruzgloriosa.html" align="right" class="fright"&gt;    &lt;span class="mso1"&gt;arrow_right_alt   &lt;/span&gt;&lt;/a&gt;</v>
      </c>
      <c r="D215" t="s">
        <v>1910</v>
      </c>
      <c r="E215" t="s">
        <v>1911</v>
      </c>
      <c r="F215" s="126"/>
      <c r="G215" s="126"/>
      <c r="H215" t="s">
        <v>1910</v>
      </c>
      <c r="I215" t="s">
        <v>1911</v>
      </c>
    </row>
    <row r="216" spans="1:9" x14ac:dyDescent="0.25">
      <c r="A216" s="127">
        <v>227</v>
      </c>
      <c r="B216" s="128" t="s">
        <v>533</v>
      </c>
      <c r="C216" t="str">
        <f t="shared" si="3"/>
        <v>&lt;a href="/cantos/resucito/h/heaquiquenuestroespejoeselsenor.html" align="left" class="fleft"&gt;    &lt;span class="mso1"&gt;arrow_left_alt   &lt;/span&gt;&lt;/a&gt; &lt;a href="/cantos/resucito/j/jacob.html" align="right" class="fright"&gt;    &lt;span class="mso1"&gt;arrow_right_alt   &lt;/span&gt;&lt;/a&gt;</v>
      </c>
      <c r="D216" t="s">
        <v>1912</v>
      </c>
      <c r="E216" t="s">
        <v>1913</v>
      </c>
      <c r="H216" t="s">
        <v>1912</v>
      </c>
      <c r="I216" t="s">
        <v>1913</v>
      </c>
    </row>
    <row r="217" spans="1:9" x14ac:dyDescent="0.25">
      <c r="A217" s="124">
        <v>228</v>
      </c>
      <c r="B217" s="125" t="s">
        <v>548</v>
      </c>
      <c r="C217" t="str">
        <f t="shared" si="3"/>
        <v>&lt;a href="/cantos/resucito/h/himnoalacruzgloriosa.html" align="left" class="fleft"&gt;    &lt;span class="mso1"&gt;arrow_left_alt   &lt;/span&gt;&lt;/a&gt; &lt;a href="/cantos/resucito/n/ningunopuedeserviradossenores.html" align="right" class="fright"&gt;    &lt;span class="mso1"&gt;arrow_right_alt   &lt;/span&gt;&lt;/a&gt;</v>
      </c>
      <c r="D217" t="s">
        <v>1914</v>
      </c>
      <c r="E217" t="s">
        <v>1915</v>
      </c>
      <c r="F217" s="126"/>
      <c r="G217" s="126"/>
      <c r="H217" t="s">
        <v>1914</v>
      </c>
      <c r="I217" t="s">
        <v>1915</v>
      </c>
    </row>
    <row r="218" spans="1:9" x14ac:dyDescent="0.25">
      <c r="A218" s="127">
        <v>229</v>
      </c>
      <c r="B218" s="128" t="s">
        <v>599</v>
      </c>
      <c r="C218" t="str">
        <f t="shared" si="3"/>
        <v>&lt;a href="/cantos/resucito/j/jacob.html" align="left" class="fleft"&gt;    &lt;span class="mso1"&gt;arrow_left_alt   &lt;/span&gt;&lt;/a&gt; &lt;a href="/cantos/resucito/n/noresistaisalmal.html" align="right" class="fright"&gt;    &lt;span class="mso1"&gt;arrow_right_alt   &lt;/span&gt;&lt;/a&gt;</v>
      </c>
      <c r="D218" t="s">
        <v>1916</v>
      </c>
      <c r="E218" t="s">
        <v>1917</v>
      </c>
      <c r="H218" t="s">
        <v>1916</v>
      </c>
      <c r="I218" t="s">
        <v>1917</v>
      </c>
    </row>
    <row r="219" spans="1:9" x14ac:dyDescent="0.25">
      <c r="A219" s="124">
        <v>230</v>
      </c>
      <c r="B219" s="125" t="s">
        <v>605</v>
      </c>
      <c r="C219" t="str">
        <f t="shared" si="3"/>
        <v>&lt;a href="/cantos/resucito/n/ningunopuedeserviradossenores.html" align="left" class="fleft"&gt;    &lt;span class="mso1"&gt;arrow_left_alt   &lt;/span&gt;&lt;/a&gt; &lt;a href="/cantos/resucito/n/nosufrasporlosmalvados.html" align="right" class="fright"&gt;    &lt;span class="mso1"&gt;arrow_right_alt   &lt;/span&gt;&lt;/a&gt;</v>
      </c>
      <c r="D219" t="s">
        <v>1918</v>
      </c>
      <c r="E219" t="s">
        <v>1919</v>
      </c>
      <c r="F219" s="126"/>
      <c r="G219" s="126"/>
      <c r="H219" t="s">
        <v>1918</v>
      </c>
      <c r="I219" t="s">
        <v>1919</v>
      </c>
    </row>
    <row r="220" spans="1:9" x14ac:dyDescent="0.25">
      <c r="A220" s="127">
        <v>231</v>
      </c>
      <c r="B220" s="128" t="s">
        <v>607</v>
      </c>
      <c r="C220" t="str">
        <f t="shared" si="3"/>
        <v>&lt;a href="/cantos/resucito/n/noresistaisalmal.html" align="left" class="fleft"&gt;    &lt;span class="mso1"&gt;arrow_left_alt   &lt;/span&gt;&lt;/a&gt; &lt;a href="/cantos/resucito/o/ohsenormicorazonyanoesambicioso.html" align="right" class="fright"&gt;    &lt;span class="mso1"&gt;arrow_right_alt   &lt;/span&gt;&lt;/a&gt;</v>
      </c>
      <c r="D220" t="s">
        <v>1920</v>
      </c>
      <c r="E220" t="s">
        <v>1921</v>
      </c>
      <c r="H220" t="s">
        <v>1920</v>
      </c>
      <c r="I220" t="s">
        <v>1921</v>
      </c>
    </row>
    <row r="221" spans="1:9" x14ac:dyDescent="0.25">
      <c r="A221" s="124">
        <v>232</v>
      </c>
      <c r="B221" s="125" t="s">
        <v>618</v>
      </c>
      <c r="C221" t="str">
        <f t="shared" si="3"/>
        <v>&lt;a href="/cantos/resucito/n/nosufrasporlosmalvados.html" align="left" class="fleft"&gt;    &lt;span class="mso1"&gt;arrow_left_alt   &lt;/span&gt;&lt;/a&gt; &lt;a href="/cantos/resucito/s/senortumeescrutasyconoces.html" align="right" class="fright"&gt;    &lt;span class="mso1"&gt;arrow_right_alt   &lt;/span&gt;&lt;/a&gt;</v>
      </c>
      <c r="D221" t="s">
        <v>1922</v>
      </c>
      <c r="E221" t="s">
        <v>1923</v>
      </c>
      <c r="F221" s="126"/>
      <c r="G221" s="126"/>
      <c r="H221" t="s">
        <v>1922</v>
      </c>
      <c r="I221" t="s">
        <v>1923</v>
      </c>
    </row>
    <row r="222" spans="1:9" x14ac:dyDescent="0.25">
      <c r="A222" s="127">
        <v>233</v>
      </c>
      <c r="B222" s="128" t="s">
        <v>681</v>
      </c>
      <c r="C222" t="str">
        <f t="shared" si="3"/>
        <v>&lt;a href="/cantos/resucito/o/ohsenormicorazonyanoesambicioso.html" align="left" class="fleft"&gt;    &lt;span class="mso1"&gt;arrow_left_alt   &lt;/span&gt;&lt;/a&gt; &lt;a href="/cantos/resucito/s/shemaisrael.html" align="right" class="fright"&gt;    &lt;span class="mso1"&gt;arrow_right_alt   &lt;/span&gt;&lt;/a&gt;</v>
      </c>
      <c r="D222" t="s">
        <v>1924</v>
      </c>
      <c r="E222" t="s">
        <v>1925</v>
      </c>
      <c r="H222" t="s">
        <v>1924</v>
      </c>
      <c r="I222" t="s">
        <v>1925</v>
      </c>
    </row>
    <row r="223" spans="1:9" x14ac:dyDescent="0.25">
      <c r="A223" s="124">
        <v>234</v>
      </c>
      <c r="B223" s="125" t="s">
        <v>685</v>
      </c>
      <c r="C223" t="str">
        <f t="shared" si="3"/>
        <v>&lt;a href="/cantos/resucito/s/senortumeescrutasyconoces.html" align="left" class="fleft"&gt;    &lt;span class="mso1"&gt;arrow_left_alt   &lt;/span&gt;&lt;/a&gt; &lt;a href="/cantos/resucito/s/sientatesolitarioysilencioso.html" align="right" class="fright"&gt;    &lt;span class="mso1"&gt;arrow_right_alt   &lt;/span&gt;&lt;/a&gt;</v>
      </c>
      <c r="D223" t="s">
        <v>1926</v>
      </c>
      <c r="E223" t="s">
        <v>1927</v>
      </c>
      <c r="F223" s="126"/>
      <c r="G223" s="126"/>
      <c r="H223" t="s">
        <v>1926</v>
      </c>
      <c r="I223" t="s">
        <v>1927</v>
      </c>
    </row>
    <row r="224" spans="1:9" x14ac:dyDescent="0.25">
      <c r="A224" s="127">
        <v>235</v>
      </c>
      <c r="B224" s="128" t="s">
        <v>697</v>
      </c>
      <c r="C224" t="str">
        <f t="shared" si="3"/>
        <v>&lt;a href="/cantos/resucito/s/shemaisrael.html" align="left" class="fleft"&gt;    &lt;span class="mso1"&gt;arrow_left_alt   &lt;/span&gt;&lt;/a&gt; &lt;a href="/cantos/resucito/t/tueresmiesperanzasenor.html" align="right" class="fright"&gt;    &lt;span class="mso1"&gt;arrow_right_alt   &lt;/span&gt;&lt;/a&gt;</v>
      </c>
      <c r="D224" t="s">
        <v>1928</v>
      </c>
      <c r="E224" t="s">
        <v>1929</v>
      </c>
      <c r="H224" t="s">
        <v>1928</v>
      </c>
      <c r="I224" t="s">
        <v>1929</v>
      </c>
    </row>
    <row r="225" spans="1:9" x14ac:dyDescent="0.25">
      <c r="A225" s="124">
        <v>236</v>
      </c>
      <c r="B225" s="125" t="s">
        <v>714</v>
      </c>
      <c r="C225" t="str">
        <f t="shared" si="3"/>
        <v>&lt;a href="/cantos/resucito/s/sientatesolitarioysilencioso.html" align="left" class="fleft"&gt;    &lt;span class="mso1"&gt;arrow_left_alt   &lt;/span&gt;&lt;/a&gt; &lt;a href="/cantos/resucito/a/alacenadelcordero.html" align="right" class="fright"&gt;    &lt;span class="mso1"&gt;arrow_right_alt   &lt;/span&gt;&lt;/a&gt;</v>
      </c>
      <c r="D225" t="s">
        <v>1930</v>
      </c>
      <c r="E225" t="s">
        <v>1931</v>
      </c>
      <c r="F225" s="126"/>
      <c r="G225" s="126"/>
      <c r="H225" t="s">
        <v>1930</v>
      </c>
      <c r="I225" t="s">
        <v>1931</v>
      </c>
    </row>
    <row r="226" spans="1:9" x14ac:dyDescent="0.25">
      <c r="A226" s="127">
        <v>237</v>
      </c>
      <c r="B226" s="128" t="s">
        <v>313</v>
      </c>
      <c r="C226" t="str">
        <f t="shared" si="3"/>
        <v>&lt;a href="/cantos/resucito/t/tueresmiesperanzasenor.html" align="left" class="fleft"&gt;    &lt;span class="mso1"&gt;arrow_left_alt   &lt;/span&gt;&lt;/a&gt; &lt;a href="/cantos/resucito/a/adondeteescondisteamado.html" align="right" class="fright"&gt;    &lt;span class="mso1"&gt;arrow_right_alt   &lt;/span&gt;&lt;/a&gt;</v>
      </c>
      <c r="D226" t="s">
        <v>1932</v>
      </c>
      <c r="E226" t="s">
        <v>1933</v>
      </c>
      <c r="H226" t="s">
        <v>1932</v>
      </c>
      <c r="I226" t="s">
        <v>1933</v>
      </c>
    </row>
    <row r="227" spans="1:9" x14ac:dyDescent="0.25">
      <c r="A227" s="124">
        <v>238</v>
      </c>
      <c r="B227" s="125" t="s">
        <v>349</v>
      </c>
      <c r="C227" t="str">
        <f t="shared" si="3"/>
        <v>&lt;a href="/cantos/resucito/a/alacenadelcordero.html" align="left" class="fleft"&gt;    &lt;span class="mso1"&gt;arrow_left_alt   &lt;/span&gt;&lt;/a&gt; &lt;a href="/cantos/resucito/c/comodestilalamiel.html" align="right" class="fright"&gt;    &lt;span class="mso1"&gt;arrow_right_alt   &lt;/span&gt;&lt;/a&gt;</v>
      </c>
      <c r="D227" t="s">
        <v>1934</v>
      </c>
      <c r="E227" t="s">
        <v>1935</v>
      </c>
      <c r="F227" s="126"/>
      <c r="G227" s="126"/>
      <c r="H227" t="s">
        <v>1934</v>
      </c>
      <c r="I227" t="s">
        <v>1935</v>
      </c>
    </row>
    <row r="228" spans="1:9" x14ac:dyDescent="0.25">
      <c r="A228" s="127">
        <v>239</v>
      </c>
      <c r="B228" s="128" t="s">
        <v>421</v>
      </c>
      <c r="C228" t="str">
        <f t="shared" si="3"/>
        <v>&lt;a href="/cantos/resucito/a/adondeteescondisteamado.html" align="left" class="fleft"&gt;    &lt;span class="mso1"&gt;arrow_left_alt   &lt;/span&gt;&lt;/a&gt; &lt;a href="/cantos/resucito/c/comolirioentreloscardos.html" align="right" class="fright"&gt;    &lt;span class="mso1"&gt;arrow_right_alt   &lt;/span&gt;&lt;/a&gt;</v>
      </c>
      <c r="D228" t="s">
        <v>1936</v>
      </c>
      <c r="E228" t="s">
        <v>1937</v>
      </c>
      <c r="H228" t="s">
        <v>1936</v>
      </c>
      <c r="I228" t="s">
        <v>1937</v>
      </c>
    </row>
    <row r="229" spans="1:9" x14ac:dyDescent="0.25">
      <c r="A229" s="124">
        <v>240</v>
      </c>
      <c r="B229" s="125" t="s">
        <v>429</v>
      </c>
      <c r="C229" t="str">
        <f t="shared" si="3"/>
        <v>&lt;a href="/cantos/resucito/c/comodestilalamiel.html" align="left" class="fleft"&gt;    &lt;span class="mso1"&gt;arrow_left_alt   &lt;/span&gt;&lt;/a&gt; &lt;a href="/cantos/resucito/h/hermosaeresamigamia.html" align="right" class="fright"&gt;    &lt;span class="mso1"&gt;arrow_right_alt   &lt;/span&gt;&lt;/a&gt;</v>
      </c>
      <c r="D229" t="s">
        <v>1938</v>
      </c>
      <c r="E229" t="s">
        <v>1939</v>
      </c>
      <c r="F229" s="126"/>
      <c r="G229" s="126"/>
      <c r="H229" t="s">
        <v>1938</v>
      </c>
      <c r="I229" t="s">
        <v>1939</v>
      </c>
    </row>
    <row r="230" spans="1:9" x14ac:dyDescent="0.25">
      <c r="A230" s="127">
        <v>241</v>
      </c>
      <c r="B230" s="128" t="s">
        <v>526</v>
      </c>
      <c r="C230" t="str">
        <f t="shared" si="3"/>
        <v>&lt;a href="/cantos/resucito/c/comolirioentreloscardos.html" align="left" class="fleft"&gt;    &lt;span class="mso1"&gt;arrow_left_alt   &lt;/span&gt;&lt;/a&gt; &lt;a href="/cantos/resucito/l/lapalomavolo.html" align="right" class="fright"&gt;    &lt;span class="mso1"&gt;arrow_right_alt   &lt;/span&gt;&lt;/a&gt;</v>
      </c>
      <c r="D230" t="s">
        <v>1940</v>
      </c>
      <c r="E230" t="s">
        <v>1941</v>
      </c>
      <c r="H230" t="s">
        <v>1940</v>
      </c>
      <c r="I230" t="s">
        <v>1941</v>
      </c>
    </row>
    <row r="231" spans="1:9" x14ac:dyDescent="0.25">
      <c r="A231" s="124">
        <v>242</v>
      </c>
      <c r="B231" s="125" t="s">
        <v>559</v>
      </c>
      <c r="C231" t="str">
        <f t="shared" si="3"/>
        <v>&lt;a href="/cantos/resucito/h/hermosaeresamigamia.html" align="left" class="fleft"&gt;    &lt;span class="mso1"&gt;arrow_left_alt   &lt;/span&gt;&lt;/a&gt; &lt;a href="/cantos/resucito/m/merobasteelcorazon.html" align="right" class="fright"&gt;    &lt;span class="mso1"&gt;arrow_right_alt   &lt;/span&gt;&lt;/a&gt;</v>
      </c>
      <c r="D231" t="s">
        <v>1942</v>
      </c>
      <c r="E231" t="s">
        <v>1943</v>
      </c>
      <c r="F231" s="126"/>
      <c r="G231" s="126"/>
      <c r="H231" t="s">
        <v>1942</v>
      </c>
      <c r="I231" t="s">
        <v>1943</v>
      </c>
    </row>
    <row r="232" spans="1:9" x14ac:dyDescent="0.25">
      <c r="A232" s="127">
        <v>243</v>
      </c>
      <c r="B232" s="128" t="s">
        <v>593</v>
      </c>
      <c r="C232" t="str">
        <f t="shared" si="3"/>
        <v>&lt;a href="/cantos/resucito/l/lapalomavolo.html" align="left" class="fleft"&gt;    &lt;span class="mso1"&gt;arrow_left_alt   &lt;/span&gt;&lt;/a&gt; &lt;a href="/cantos/resucito/s/subaelesposoallenodesutalamo.html" align="right" class="fright"&gt;    &lt;span class="mso1"&gt;arrow_right_alt   &lt;/span&gt;&lt;/a&gt;</v>
      </c>
      <c r="D232" t="s">
        <v>1944</v>
      </c>
      <c r="E232" t="s">
        <v>1945</v>
      </c>
      <c r="H232" t="s">
        <v>1944</v>
      </c>
      <c r="I232" t="s">
        <v>1945</v>
      </c>
    </row>
    <row r="233" spans="1:9" x14ac:dyDescent="0.25">
      <c r="A233" s="124">
        <v>244</v>
      </c>
      <c r="B233" s="125" t="s">
        <v>704</v>
      </c>
      <c r="C233" t="str">
        <f t="shared" si="3"/>
        <v>&lt;a href="/cantos/resucito/m/merobasteelcorazon.html" align="left" class="fleft"&gt;    &lt;span class="mso1"&gt;arrow_left_alt   &lt;/span&gt;&lt;/a&gt; &lt;a href="/cantos/resucito/p/prountuariodeacordes.html" align="right" class="fright"&gt;    &lt;span class="mso1"&gt;arrow_right_alt   &lt;/span&gt;&lt;/a&gt;</v>
      </c>
      <c r="D233" t="s">
        <v>1946</v>
      </c>
      <c r="E233" t="s">
        <v>1947</v>
      </c>
      <c r="F233" s="126"/>
      <c r="G233" s="126"/>
      <c r="H233" t="s">
        <v>1946</v>
      </c>
      <c r="I233" t="s">
        <v>1947</v>
      </c>
    </row>
    <row r="234" spans="1:9" x14ac:dyDescent="0.25">
      <c r="A234" s="127">
        <v>245</v>
      </c>
      <c r="B234" s="128" t="s">
        <v>750</v>
      </c>
      <c r="C234" t="str">
        <f t="shared" si="3"/>
        <v>&lt;a href="/cantos/resucito/s/subaelesposoallenodesutalamo.html" align="left" class="fleft"&gt;    &lt;span class="mso1"&gt;arrow_left_alt   &lt;/span&gt;&lt;/a&gt; &lt;a href="/cantos/resucito/l/librodecantoenpdf.html" align="right" class="fright"&gt;    &lt;span class="mso1"&gt;arrow_right_alt   &lt;/span&gt;&lt;/a&gt;</v>
      </c>
      <c r="D234" t="s">
        <v>1948</v>
      </c>
      <c r="E234" t="s">
        <v>1949</v>
      </c>
      <c r="H234" t="s">
        <v>1948</v>
      </c>
      <c r="I234" t="s">
        <v>1949</v>
      </c>
    </row>
    <row r="235" spans="1:9" x14ac:dyDescent="0.25">
      <c r="A235" s="124">
        <v>246</v>
      </c>
      <c r="B235" s="125" t="s">
        <v>752</v>
      </c>
      <c r="C235" t="str">
        <f t="shared" si="3"/>
        <v>&lt;a href="/cantos/resucito/p/prountuariodeacordes.html" align="left" class="fleft"&gt;    &lt;span class="mso1"&gt;arrow_left_alt   &lt;/span&gt;&lt;/a&gt; &lt;a href="/cantos/resucito//.html" align="right" class="fright"&gt;    &lt;span class="mso1"&gt;arrow_right_alt   &lt;/span&gt;&lt;/a&gt;</v>
      </c>
      <c r="D235" t="s">
        <v>1950</v>
      </c>
      <c r="E235" t="s">
        <v>1951</v>
      </c>
      <c r="F235" s="126"/>
      <c r="G235" s="126"/>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A01BC-C4DE-4EB6-9282-5547DB7278F2}">
  <sheetPr codeName="Sheet206">
    <tabColor rgb="FF00B0F0"/>
  </sheetPr>
  <dimension ref="A1:AG878"/>
  <sheetViews>
    <sheetView zoomScale="85" zoomScaleNormal="85" workbookViewId="0">
      <pane ySplit="2" topLeftCell="A603" activePane="bottomLeft" state="frozen"/>
      <selection activeCell="B1" sqref="B1"/>
      <selection pane="bottomLeft" activeCell="A619" sqref="A619"/>
    </sheetView>
  </sheetViews>
  <sheetFormatPr defaultRowHeight="24" outlineLevelRow="1" x14ac:dyDescent="0.4"/>
  <cols>
    <col min="1" max="1" width="36.7109375" bestFit="1" customWidth="1"/>
    <col min="2" max="2" width="7.5703125" style="12" bestFit="1" customWidth="1"/>
    <col min="3" max="3" width="53.42578125" style="13" customWidth="1"/>
    <col min="4" max="4" width="42.7109375" style="12" bestFit="1" customWidth="1"/>
    <col min="5" max="5" width="28.85546875" bestFit="1" customWidth="1"/>
    <col min="6" max="6" width="19.140625" style="14" bestFit="1" customWidth="1"/>
    <col min="7" max="7" width="13.28515625" style="14" bestFit="1" customWidth="1"/>
    <col min="8" max="8" width="20.42578125" style="14" customWidth="1"/>
    <col min="9" max="9" width="11.7109375" style="14" bestFit="1" customWidth="1"/>
    <col min="10" max="10" width="12.85546875" style="18" bestFit="1" customWidth="1"/>
    <col min="11" max="11" width="12.7109375" style="14" bestFit="1" customWidth="1"/>
    <col min="12" max="12" width="12.85546875" style="14" bestFit="1" customWidth="1"/>
    <col min="13" max="13" width="12.7109375" bestFit="1" customWidth="1"/>
    <col min="14" max="14" width="42" style="28" customWidth="1"/>
    <col min="15" max="15" width="12.7109375" style="14" bestFit="1" customWidth="1"/>
    <col min="16" max="16" width="10.42578125" style="35" customWidth="1"/>
    <col min="17" max="17" width="6.5703125" style="18" bestFit="1" customWidth="1"/>
    <col min="18" max="18" width="29.140625" style="28" bestFit="1" customWidth="1"/>
    <col min="19" max="19" width="11.85546875" bestFit="1" customWidth="1"/>
    <col min="20" max="20" width="11.7109375" bestFit="1" customWidth="1"/>
    <col min="21" max="21" width="12.85546875" bestFit="1" customWidth="1"/>
    <col min="22" max="22" width="12.7109375" bestFit="1" customWidth="1"/>
    <col min="23" max="23" width="12.85546875" bestFit="1" customWidth="1"/>
    <col min="24" max="24" width="12.7109375" bestFit="1" customWidth="1"/>
    <col min="25" max="25" width="12.85546875" style="14" bestFit="1" customWidth="1"/>
    <col min="26" max="26" width="12.7109375" bestFit="1" customWidth="1"/>
    <col min="32" max="32" width="12.5703125" style="14" customWidth="1"/>
  </cols>
  <sheetData>
    <row r="1" spans="1:33" ht="71.45" customHeight="1" x14ac:dyDescent="0.4">
      <c r="A1" s="61"/>
      <c r="B1" s="341" t="str">
        <f>I1</f>
        <v>COMO DESTILA LA MIEL</v>
      </c>
      <c r="C1" s="341"/>
      <c r="D1" s="157"/>
      <c r="E1" s="148">
        <f>A614</f>
        <v>239</v>
      </c>
      <c r="F1" s="136"/>
      <c r="G1" s="136"/>
      <c r="I1" s="342" t="str">
        <f>D151</f>
        <v>COMO DESTILA LA MIEL</v>
      </c>
      <c r="J1" s="342"/>
      <c r="K1" s="342"/>
      <c r="L1" s="342"/>
      <c r="M1" s="342"/>
      <c r="N1" s="342"/>
      <c r="R1" s="156" t="str">
        <f>IF(D1="","",_xlfn.CONCAT(D1," traste"))</f>
        <v/>
      </c>
      <c r="S1" s="156" t="str">
        <f>IF(D1="","",_xlfn.CONCAT("Cejilla ",D1," traste"))</f>
        <v/>
      </c>
      <c r="AG1" s="7"/>
    </row>
    <row r="2" spans="1:33" ht="40.5" x14ac:dyDescent="0.55000000000000004">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0.5" x14ac:dyDescent="0.4">
      <c r="A3" s="145" t="s">
        <v>1987</v>
      </c>
      <c r="B3" s="71">
        <v>1</v>
      </c>
      <c r="C3" s="151" t="s">
        <v>2186</v>
      </c>
      <c r="D3" s="149" t="s">
        <v>1112</v>
      </c>
      <c r="E3" s="149" t="s">
        <v>1121</v>
      </c>
      <c r="F3" s="150" t="s">
        <v>1112</v>
      </c>
      <c r="G3" s="150">
        <v>7</v>
      </c>
      <c r="H3" s="149"/>
      <c r="I3" s="149"/>
      <c r="J3" s="150"/>
      <c r="K3" s="80"/>
      <c r="L3" s="69"/>
      <c r="M3" s="71">
        <v>1</v>
      </c>
      <c r="N3" s="70"/>
      <c r="O3" s="68"/>
      <c r="P3" s="68"/>
      <c r="Q3" s="80"/>
      <c r="R3" s="80"/>
      <c r="S3" s="68"/>
      <c r="T3" s="68"/>
      <c r="U3" s="80"/>
      <c r="V3" s="80"/>
      <c r="AG3" s="7"/>
    </row>
    <row r="4" spans="1:33" s="12" customFormat="1" ht="26.25" x14ac:dyDescent="0.4">
      <c r="A4" s="12" t="s">
        <v>2174</v>
      </c>
      <c r="B4" s="71">
        <f t="shared" ref="B4:B67" si="0">+B3+1</f>
        <v>2</v>
      </c>
      <c r="C4" s="151" t="s">
        <v>2187</v>
      </c>
      <c r="D4" s="149"/>
      <c r="E4" s="149"/>
      <c r="F4" s="149"/>
      <c r="G4" s="149"/>
      <c r="H4" s="149"/>
      <c r="I4" s="149"/>
      <c r="J4" s="149"/>
      <c r="K4" s="68"/>
      <c r="L4" s="69"/>
      <c r="M4" s="71">
        <f t="shared" ref="M4:M67" si="1">+M3+1</f>
        <v>2</v>
      </c>
      <c r="N4" s="70"/>
      <c r="O4" s="68"/>
      <c r="P4" s="68"/>
      <c r="Q4" s="68"/>
      <c r="R4" s="68"/>
      <c r="S4" s="68"/>
      <c r="T4" s="68"/>
      <c r="U4" s="68"/>
      <c r="V4" s="68"/>
      <c r="W4"/>
      <c r="X4"/>
      <c r="Y4" s="14"/>
      <c r="Z4"/>
      <c r="AA4"/>
      <c r="AB4"/>
      <c r="AC4"/>
      <c r="AD4"/>
      <c r="AE4"/>
      <c r="AF4" s="14"/>
      <c r="AG4" s="89"/>
    </row>
    <row r="5" spans="1:33" s="12" customFormat="1" ht="26.25" x14ac:dyDescent="0.4">
      <c r="B5" s="71">
        <f t="shared" si="0"/>
        <v>3</v>
      </c>
      <c r="C5" s="151" t="s">
        <v>2188</v>
      </c>
      <c r="D5" s="149" t="s">
        <v>1114</v>
      </c>
      <c r="E5" s="149" t="s">
        <v>1121</v>
      </c>
      <c r="F5" s="150">
        <v>9</v>
      </c>
      <c r="G5" s="150"/>
      <c r="H5" s="149"/>
      <c r="I5" s="149"/>
      <c r="J5" s="150"/>
      <c r="K5" s="80"/>
      <c r="L5" s="69"/>
      <c r="M5" s="71">
        <f t="shared" si="1"/>
        <v>3</v>
      </c>
      <c r="N5" s="70"/>
      <c r="O5" s="68"/>
      <c r="P5" s="68"/>
      <c r="Q5" s="80"/>
      <c r="R5" s="80"/>
      <c r="S5" s="68"/>
      <c r="T5" s="68"/>
      <c r="U5" s="80"/>
      <c r="V5" s="80"/>
      <c r="W5"/>
      <c r="X5"/>
      <c r="Y5" s="14"/>
      <c r="Z5"/>
      <c r="AA5"/>
      <c r="AB5"/>
      <c r="AC5"/>
      <c r="AD5"/>
      <c r="AE5"/>
      <c r="AF5" s="14"/>
      <c r="AG5" s="89"/>
    </row>
    <row r="6" spans="1:33" s="12" customFormat="1" ht="26.25" x14ac:dyDescent="0.4">
      <c r="B6" s="71">
        <f t="shared" si="0"/>
        <v>4</v>
      </c>
      <c r="C6" s="151" t="s">
        <v>2189</v>
      </c>
      <c r="D6" s="149" t="s">
        <v>1113</v>
      </c>
      <c r="E6" s="149" t="s">
        <v>2190</v>
      </c>
      <c r="F6" s="149">
        <v>7</v>
      </c>
      <c r="G6" s="149" t="s">
        <v>1111</v>
      </c>
      <c r="H6" s="149"/>
      <c r="I6" s="149"/>
      <c r="J6" s="149"/>
      <c r="K6" s="68"/>
      <c r="L6" s="69"/>
      <c r="M6" s="71">
        <f t="shared" si="1"/>
        <v>4</v>
      </c>
      <c r="N6" s="70"/>
      <c r="O6" s="68"/>
      <c r="P6" s="68"/>
      <c r="Q6" s="68"/>
      <c r="R6" s="68"/>
      <c r="S6" s="68"/>
      <c r="T6" s="68"/>
      <c r="U6" s="68"/>
      <c r="V6" s="68"/>
      <c r="W6"/>
      <c r="X6"/>
      <c r="Y6" s="14"/>
      <c r="Z6"/>
      <c r="AA6"/>
      <c r="AB6"/>
      <c r="AC6"/>
      <c r="AD6"/>
      <c r="AE6"/>
      <c r="AF6" s="14"/>
      <c r="AG6" s="89"/>
    </row>
    <row r="7" spans="1:33" s="12" customFormat="1" ht="26.25" x14ac:dyDescent="0.4">
      <c r="B7" s="71">
        <f t="shared" si="0"/>
        <v>5</v>
      </c>
      <c r="C7" s="151" t="s">
        <v>2191</v>
      </c>
      <c r="D7" s="149" t="s">
        <v>1114</v>
      </c>
      <c r="E7" s="149" t="s">
        <v>1121</v>
      </c>
      <c r="F7" s="150">
        <v>9</v>
      </c>
      <c r="G7" s="150" t="s">
        <v>1113</v>
      </c>
      <c r="H7" s="149"/>
      <c r="I7" s="149"/>
      <c r="J7" s="150"/>
      <c r="K7" s="80"/>
      <c r="L7" s="69"/>
      <c r="M7" s="71">
        <f t="shared" si="1"/>
        <v>5</v>
      </c>
      <c r="N7" s="70"/>
      <c r="O7" s="68"/>
      <c r="P7" s="68"/>
      <c r="Q7" s="80"/>
      <c r="R7" s="80"/>
      <c r="S7" s="68"/>
      <c r="T7" s="68"/>
      <c r="U7" s="80"/>
      <c r="V7" s="80"/>
      <c r="W7"/>
      <c r="X7"/>
      <c r="Y7" s="14"/>
      <c r="Z7"/>
      <c r="AA7"/>
      <c r="AB7"/>
      <c r="AC7"/>
      <c r="AD7"/>
      <c r="AE7"/>
      <c r="AF7" s="14"/>
      <c r="AG7" s="89"/>
    </row>
    <row r="8" spans="1:33" s="12" customFormat="1" ht="26.25" x14ac:dyDescent="0.4">
      <c r="B8" s="71">
        <f t="shared" si="0"/>
        <v>6</v>
      </c>
      <c r="C8" s="151" t="s">
        <v>2192</v>
      </c>
      <c r="D8" s="149" t="s">
        <v>1111</v>
      </c>
      <c r="E8" s="149"/>
      <c r="F8" s="149"/>
      <c r="G8" s="149"/>
      <c r="H8" s="149"/>
      <c r="I8" s="149"/>
      <c r="J8" s="149"/>
      <c r="K8" s="68"/>
      <c r="L8" s="69"/>
      <c r="M8" s="71">
        <f t="shared" si="1"/>
        <v>6</v>
      </c>
      <c r="N8" s="70"/>
      <c r="O8" s="68"/>
      <c r="P8" s="68"/>
      <c r="Q8" s="68"/>
      <c r="R8" s="68"/>
      <c r="S8" s="68"/>
      <c r="T8" s="68"/>
      <c r="U8" s="68"/>
      <c r="V8" s="68"/>
      <c r="W8"/>
      <c r="X8"/>
      <c r="Y8" s="14"/>
      <c r="Z8"/>
      <c r="AA8"/>
      <c r="AB8"/>
      <c r="AC8"/>
      <c r="AD8"/>
      <c r="AE8"/>
      <c r="AF8" s="14"/>
      <c r="AG8" s="89"/>
    </row>
    <row r="9" spans="1:33" s="12" customFormat="1" ht="26.25" x14ac:dyDescent="0.4">
      <c r="B9" s="71">
        <f t="shared" si="0"/>
        <v>7</v>
      </c>
      <c r="C9" s="151" t="s">
        <v>2193</v>
      </c>
      <c r="D9" s="149" t="s">
        <v>1112</v>
      </c>
      <c r="E9" s="149" t="s">
        <v>1121</v>
      </c>
      <c r="F9" s="150" t="s">
        <v>1112</v>
      </c>
      <c r="G9" s="150">
        <v>7</v>
      </c>
      <c r="H9" s="149"/>
      <c r="I9" s="149"/>
      <c r="J9" s="150"/>
      <c r="K9" s="80"/>
      <c r="L9" s="69"/>
      <c r="M9" s="71">
        <f t="shared" si="1"/>
        <v>7</v>
      </c>
      <c r="N9" s="70"/>
      <c r="O9" s="68"/>
      <c r="P9" s="68"/>
      <c r="Q9" s="80"/>
      <c r="R9" s="80"/>
      <c r="S9" s="68"/>
      <c r="T9" s="68"/>
      <c r="U9" s="80"/>
      <c r="V9" s="80"/>
      <c r="W9"/>
      <c r="X9"/>
      <c r="Y9" s="14"/>
      <c r="Z9"/>
      <c r="AA9"/>
      <c r="AB9"/>
      <c r="AC9"/>
      <c r="AD9"/>
      <c r="AE9"/>
      <c r="AF9" s="14"/>
      <c r="AG9" s="89"/>
    </row>
    <row r="10" spans="1:33" s="12" customFormat="1" ht="26.25" x14ac:dyDescent="0.4">
      <c r="B10" s="71">
        <f t="shared" si="0"/>
        <v>8</v>
      </c>
      <c r="C10" s="151" t="s">
        <v>2194</v>
      </c>
      <c r="D10" s="149" t="s">
        <v>1114</v>
      </c>
      <c r="E10" s="149" t="s">
        <v>1121</v>
      </c>
      <c r="F10" s="149">
        <v>9</v>
      </c>
      <c r="G10" s="149"/>
      <c r="H10" s="149"/>
      <c r="I10" s="149"/>
      <c r="J10" s="149"/>
      <c r="K10" s="68"/>
      <c r="L10" s="69"/>
      <c r="M10" s="71">
        <f t="shared" si="1"/>
        <v>8</v>
      </c>
      <c r="N10" s="70"/>
      <c r="O10" s="68"/>
      <c r="P10" s="68"/>
      <c r="Q10" s="68"/>
      <c r="R10" s="68"/>
      <c r="S10" s="68"/>
      <c r="T10" s="68"/>
      <c r="U10" s="68"/>
      <c r="V10" s="68"/>
      <c r="W10"/>
      <c r="X10"/>
      <c r="Y10" s="14"/>
      <c r="Z10"/>
      <c r="AA10"/>
      <c r="AB10"/>
      <c r="AC10"/>
      <c r="AD10"/>
      <c r="AE10"/>
      <c r="AF10" s="14"/>
      <c r="AG10" s="89"/>
    </row>
    <row r="11" spans="1:33" s="12" customFormat="1" ht="26.25" x14ac:dyDescent="0.4">
      <c r="B11" s="71">
        <f t="shared" si="0"/>
        <v>9</v>
      </c>
      <c r="C11" s="151" t="s">
        <v>2195</v>
      </c>
      <c r="D11" s="149" t="s">
        <v>1113</v>
      </c>
      <c r="E11" s="149" t="s">
        <v>2190</v>
      </c>
      <c r="F11" s="150">
        <v>7</v>
      </c>
      <c r="G11" s="150" t="s">
        <v>1111</v>
      </c>
      <c r="H11" s="149"/>
      <c r="I11" s="149"/>
      <c r="J11" s="150"/>
      <c r="K11" s="80"/>
      <c r="L11" s="69"/>
      <c r="M11" s="71">
        <f t="shared" si="1"/>
        <v>9</v>
      </c>
      <c r="N11" s="70"/>
      <c r="O11" s="68"/>
      <c r="P11" s="68"/>
      <c r="Q11" s="80"/>
      <c r="R11" s="80"/>
      <c r="S11" s="68"/>
      <c r="T11" s="68"/>
      <c r="U11" s="80"/>
      <c r="V11" s="80"/>
      <c r="W11"/>
      <c r="X11"/>
      <c r="Y11" s="14"/>
      <c r="Z11"/>
      <c r="AA11"/>
      <c r="AB11"/>
      <c r="AC11"/>
      <c r="AD11"/>
      <c r="AE11"/>
      <c r="AF11" s="14"/>
      <c r="AG11" s="89"/>
    </row>
    <row r="12" spans="1:33" s="12" customFormat="1" ht="26.25" x14ac:dyDescent="0.4">
      <c r="B12" s="71">
        <f t="shared" si="0"/>
        <v>10</v>
      </c>
      <c r="C12" s="151" t="s">
        <v>2196</v>
      </c>
      <c r="D12" s="149" t="s">
        <v>1114</v>
      </c>
      <c r="E12" s="149" t="s">
        <v>1121</v>
      </c>
      <c r="F12" s="149">
        <v>9</v>
      </c>
      <c r="G12" s="149" t="s">
        <v>1113</v>
      </c>
      <c r="H12" s="149"/>
      <c r="I12" s="149" t="s">
        <v>1111</v>
      </c>
      <c r="J12" s="149"/>
      <c r="K12" s="68"/>
      <c r="L12" s="69"/>
      <c r="M12" s="71">
        <f t="shared" si="1"/>
        <v>10</v>
      </c>
      <c r="N12" s="70"/>
      <c r="O12" s="68"/>
      <c r="P12" s="68"/>
      <c r="Q12" s="68"/>
      <c r="R12" s="68"/>
      <c r="S12" s="68"/>
      <c r="T12" s="68"/>
      <c r="U12" s="68"/>
      <c r="V12" s="68"/>
      <c r="W12"/>
      <c r="X12"/>
      <c r="Y12" s="14"/>
      <c r="Z12"/>
      <c r="AA12"/>
      <c r="AB12"/>
      <c r="AC12"/>
      <c r="AD12"/>
      <c r="AE12"/>
      <c r="AF12" s="14"/>
      <c r="AG12" s="89"/>
    </row>
    <row r="13" spans="1:33" s="12" customFormat="1" ht="26.25" x14ac:dyDescent="0.4">
      <c r="B13" s="71">
        <f t="shared" si="0"/>
        <v>11</v>
      </c>
      <c r="C13" s="151" t="s">
        <v>2197</v>
      </c>
      <c r="D13" s="149" t="s">
        <v>1112</v>
      </c>
      <c r="E13" s="149">
        <v>7</v>
      </c>
      <c r="F13" s="150"/>
      <c r="G13" s="150"/>
      <c r="H13" s="149"/>
      <c r="I13" s="149"/>
      <c r="J13" s="150"/>
      <c r="K13" s="80"/>
      <c r="L13" s="69"/>
      <c r="M13" s="71">
        <f t="shared" si="1"/>
        <v>11</v>
      </c>
      <c r="N13" s="70"/>
      <c r="O13" s="68"/>
      <c r="P13" s="68"/>
      <c r="Q13" s="80"/>
      <c r="R13" s="80"/>
      <c r="S13" s="68"/>
      <c r="T13" s="68"/>
      <c r="U13" s="80"/>
      <c r="V13" s="80"/>
      <c r="W13"/>
      <c r="X13"/>
      <c r="Y13" s="14"/>
      <c r="Z13"/>
      <c r="AA13"/>
      <c r="AB13"/>
      <c r="AC13"/>
      <c r="AD13"/>
      <c r="AE13"/>
      <c r="AF13" s="14"/>
      <c r="AG13" s="89"/>
    </row>
    <row r="14" spans="1:33" s="12" customFormat="1" ht="26.25" x14ac:dyDescent="0.4">
      <c r="B14" s="71">
        <f t="shared" si="0"/>
        <v>12</v>
      </c>
      <c r="C14" s="151" t="s">
        <v>2198</v>
      </c>
      <c r="D14" s="149"/>
      <c r="E14" s="149"/>
      <c r="F14" s="149"/>
      <c r="G14" s="149"/>
      <c r="H14" s="149"/>
      <c r="I14" s="149"/>
      <c r="J14" s="149"/>
      <c r="K14" s="68"/>
      <c r="L14" s="69"/>
      <c r="M14" s="71">
        <f t="shared" si="1"/>
        <v>12</v>
      </c>
      <c r="N14" s="70"/>
      <c r="O14" s="68"/>
      <c r="P14" s="68"/>
      <c r="Q14" s="68"/>
      <c r="R14" s="68"/>
      <c r="S14" s="68"/>
      <c r="T14" s="68"/>
      <c r="U14" s="68"/>
      <c r="V14" s="68"/>
      <c r="W14"/>
      <c r="X14"/>
      <c r="Y14" s="14"/>
      <c r="Z14"/>
      <c r="AA14"/>
      <c r="AB14"/>
      <c r="AC14"/>
      <c r="AD14"/>
      <c r="AE14"/>
      <c r="AF14" s="14"/>
      <c r="AG14" s="89"/>
    </row>
    <row r="15" spans="1:33" s="12" customFormat="1" ht="26.25" x14ac:dyDescent="0.4">
      <c r="B15" s="71">
        <f t="shared" si="0"/>
        <v>13</v>
      </c>
      <c r="C15" s="151" t="s">
        <v>2199</v>
      </c>
      <c r="D15" s="149" t="s">
        <v>1113</v>
      </c>
      <c r="E15" s="149" t="s">
        <v>2190</v>
      </c>
      <c r="F15" s="150">
        <v>7</v>
      </c>
      <c r="G15" s="150" t="s">
        <v>1111</v>
      </c>
      <c r="H15" s="149"/>
      <c r="I15" s="149"/>
      <c r="J15" s="150"/>
      <c r="K15" s="80"/>
      <c r="L15" s="69"/>
      <c r="M15" s="71">
        <f t="shared" si="1"/>
        <v>13</v>
      </c>
      <c r="N15" s="70"/>
      <c r="O15" s="68"/>
      <c r="P15" s="68"/>
      <c r="Q15" s="80"/>
      <c r="R15" s="80"/>
      <c r="S15" s="68"/>
      <c r="T15" s="68"/>
      <c r="U15" s="80"/>
      <c r="V15" s="80"/>
      <c r="W15"/>
      <c r="X15"/>
      <c r="Y15" s="14"/>
      <c r="Z15"/>
      <c r="AA15"/>
      <c r="AB15"/>
      <c r="AC15"/>
      <c r="AD15"/>
      <c r="AE15"/>
      <c r="AF15" s="14"/>
      <c r="AG15" s="89"/>
    </row>
    <row r="16" spans="1:33" s="12" customFormat="1" ht="26.25" x14ac:dyDescent="0.4">
      <c r="B16" s="71">
        <f t="shared" si="0"/>
        <v>14</v>
      </c>
      <c r="C16" s="151" t="s">
        <v>2200</v>
      </c>
      <c r="D16" s="149" t="s">
        <v>1114</v>
      </c>
      <c r="E16" s="149" t="s">
        <v>1121</v>
      </c>
      <c r="F16" s="149">
        <v>9</v>
      </c>
      <c r="G16" s="149" t="s">
        <v>1113</v>
      </c>
      <c r="H16" s="149"/>
      <c r="I16" s="149" t="s">
        <v>1111</v>
      </c>
      <c r="J16" s="149"/>
      <c r="K16" s="68"/>
      <c r="L16" s="69"/>
      <c r="M16" s="71">
        <f t="shared" si="1"/>
        <v>14</v>
      </c>
      <c r="N16" s="70"/>
      <c r="O16" s="68"/>
      <c r="P16" s="68"/>
      <c r="Q16" s="68"/>
      <c r="R16" s="68"/>
      <c r="S16" s="68"/>
      <c r="T16" s="68"/>
      <c r="U16" s="68"/>
      <c r="V16" s="68"/>
      <c r="W16"/>
      <c r="X16"/>
      <c r="Y16" s="14"/>
      <c r="Z16"/>
      <c r="AA16"/>
      <c r="AB16"/>
      <c r="AC16"/>
      <c r="AD16"/>
      <c r="AE16"/>
      <c r="AF16" s="14"/>
      <c r="AG16" s="89"/>
    </row>
    <row r="17" spans="2:33" s="12" customFormat="1" ht="26.25" x14ac:dyDescent="0.4">
      <c r="B17" s="71">
        <f t="shared" si="0"/>
        <v>15</v>
      </c>
      <c r="C17" s="151" t="s">
        <v>2201</v>
      </c>
      <c r="D17" s="149" t="s">
        <v>1113</v>
      </c>
      <c r="E17" s="149"/>
      <c r="F17" s="150" t="s">
        <v>1111</v>
      </c>
      <c r="G17" s="150"/>
      <c r="H17" s="149"/>
      <c r="I17" s="149"/>
      <c r="J17" s="150"/>
      <c r="K17" s="80"/>
      <c r="L17" s="69"/>
      <c r="M17" s="71">
        <f t="shared" si="1"/>
        <v>15</v>
      </c>
      <c r="N17" s="70"/>
      <c r="O17" s="68"/>
      <c r="P17" s="68"/>
      <c r="Q17" s="80"/>
      <c r="R17" s="80"/>
      <c r="S17" s="68"/>
      <c r="T17" s="68"/>
      <c r="U17" s="80"/>
      <c r="V17" s="80"/>
      <c r="W17"/>
      <c r="X17"/>
      <c r="Y17" s="14"/>
      <c r="Z17"/>
      <c r="AA17"/>
      <c r="AB17"/>
      <c r="AC17"/>
      <c r="AD17"/>
      <c r="AE17"/>
      <c r="AF17" s="14"/>
      <c r="AG17" s="89"/>
    </row>
    <row r="18" spans="2:33" s="12" customFormat="1" ht="26.25" x14ac:dyDescent="0.4">
      <c r="B18" s="71">
        <f t="shared" si="0"/>
        <v>16</v>
      </c>
      <c r="C18" s="151" t="s">
        <v>2202</v>
      </c>
      <c r="D18" s="149" t="s">
        <v>1113</v>
      </c>
      <c r="E18" s="149"/>
      <c r="F18" s="149"/>
      <c r="G18" s="149"/>
      <c r="H18" s="149"/>
      <c r="I18" s="149"/>
      <c r="J18" s="149"/>
      <c r="K18" s="68"/>
      <c r="L18" s="69"/>
      <c r="M18" s="71">
        <f t="shared" si="1"/>
        <v>16</v>
      </c>
      <c r="N18" s="70"/>
      <c r="O18" s="68"/>
      <c r="P18" s="68"/>
      <c r="Q18" s="68"/>
      <c r="R18" s="68"/>
      <c r="S18" s="68"/>
      <c r="T18" s="68"/>
      <c r="U18" s="68"/>
      <c r="V18" s="68"/>
      <c r="W18"/>
      <c r="X18"/>
      <c r="Y18" s="14"/>
      <c r="Z18"/>
      <c r="AA18"/>
      <c r="AB18"/>
      <c r="AC18"/>
      <c r="AD18"/>
      <c r="AE18"/>
      <c r="AF18" s="14"/>
      <c r="AG18" s="89"/>
    </row>
    <row r="19" spans="2:33" s="12" customFormat="1" ht="26.25" x14ac:dyDescent="0.4">
      <c r="B19" s="71">
        <f t="shared" si="0"/>
        <v>17</v>
      </c>
      <c r="C19" s="151" t="s">
        <v>2203</v>
      </c>
      <c r="D19" s="149" t="s">
        <v>1111</v>
      </c>
      <c r="E19" s="149"/>
      <c r="F19" s="150"/>
      <c r="G19" s="150"/>
      <c r="H19" s="149"/>
      <c r="I19" s="149"/>
      <c r="J19" s="150"/>
      <c r="K19" s="80"/>
      <c r="L19" s="69"/>
      <c r="M19" s="71">
        <f t="shared" si="1"/>
        <v>17</v>
      </c>
      <c r="N19" s="70"/>
      <c r="O19" s="68"/>
      <c r="P19" s="68"/>
      <c r="Q19" s="80"/>
      <c r="R19" s="80"/>
      <c r="S19" s="68"/>
      <c r="T19" s="68"/>
      <c r="U19" s="80"/>
      <c r="V19" s="80"/>
      <c r="W19"/>
      <c r="X19"/>
      <c r="Y19" s="14"/>
      <c r="Z19"/>
      <c r="AA19"/>
      <c r="AB19"/>
      <c r="AC19"/>
      <c r="AD19"/>
      <c r="AE19"/>
      <c r="AF19" s="14"/>
      <c r="AG19" s="89"/>
    </row>
    <row r="20" spans="2:33" s="12" customFormat="1" ht="26.25" x14ac:dyDescent="0.4">
      <c r="B20" s="71">
        <f t="shared" si="0"/>
        <v>18</v>
      </c>
      <c r="C20" s="151" t="s">
        <v>2204</v>
      </c>
      <c r="D20" s="149" t="s">
        <v>1113</v>
      </c>
      <c r="E20" s="149"/>
      <c r="F20" s="149" t="s">
        <v>1111</v>
      </c>
      <c r="G20" s="149"/>
      <c r="H20" s="149"/>
      <c r="I20" s="149"/>
      <c r="J20" s="149"/>
      <c r="K20" s="68"/>
      <c r="L20" s="69"/>
      <c r="M20" s="71">
        <f t="shared" si="1"/>
        <v>18</v>
      </c>
      <c r="N20" s="70"/>
      <c r="O20" s="68"/>
      <c r="P20" s="68"/>
      <c r="Q20" s="68"/>
      <c r="R20" s="68"/>
      <c r="S20" s="68"/>
      <c r="T20" s="68"/>
      <c r="U20" s="68"/>
      <c r="V20" s="68"/>
      <c r="W20"/>
      <c r="X20"/>
      <c r="Y20" s="14"/>
      <c r="Z20"/>
      <c r="AA20"/>
      <c r="AB20"/>
      <c r="AC20"/>
      <c r="AD20"/>
      <c r="AE20"/>
      <c r="AF20" s="14"/>
      <c r="AG20" s="89"/>
    </row>
    <row r="21" spans="2:33" s="12" customFormat="1" ht="26.25" x14ac:dyDescent="0.4">
      <c r="B21" s="71">
        <f t="shared" si="0"/>
        <v>19</v>
      </c>
      <c r="C21" s="151" t="s">
        <v>2205</v>
      </c>
      <c r="D21" s="149" t="s">
        <v>1113</v>
      </c>
      <c r="E21" s="149"/>
      <c r="F21" s="150" t="s">
        <v>1111</v>
      </c>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6.25" x14ac:dyDescent="0.4">
      <c r="B22" s="71">
        <f t="shared" si="0"/>
        <v>20</v>
      </c>
      <c r="C22" s="151" t="s">
        <v>2206</v>
      </c>
      <c r="D22" s="149" t="s">
        <v>1114</v>
      </c>
      <c r="E22" s="149" t="s">
        <v>1121</v>
      </c>
      <c r="F22" s="149" t="s">
        <v>1111</v>
      </c>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6.25" x14ac:dyDescent="0.4">
      <c r="B23" s="71">
        <f t="shared" si="0"/>
        <v>21</v>
      </c>
      <c r="C23" s="151" t="s">
        <v>2207</v>
      </c>
      <c r="D23" s="149" t="s">
        <v>1113</v>
      </c>
      <c r="E23" s="149" t="s">
        <v>2190</v>
      </c>
      <c r="F23" s="150">
        <v>7</v>
      </c>
      <c r="G23" s="150" t="s">
        <v>1113</v>
      </c>
      <c r="H23" s="149"/>
      <c r="I23" s="149" t="s">
        <v>1111</v>
      </c>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6.25" x14ac:dyDescent="0.4">
      <c r="B24" s="71">
        <f t="shared" si="0"/>
        <v>22</v>
      </c>
      <c r="C24" s="151" t="s">
        <v>2206</v>
      </c>
      <c r="D24" s="149" t="s">
        <v>1114</v>
      </c>
      <c r="E24" s="149" t="s">
        <v>1121</v>
      </c>
      <c r="F24" s="149" t="s">
        <v>1111</v>
      </c>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6.25" x14ac:dyDescent="0.4">
      <c r="B25" s="71">
        <f t="shared" si="0"/>
        <v>23</v>
      </c>
      <c r="C25" s="151" t="s">
        <v>2207</v>
      </c>
      <c r="D25" s="149" t="s">
        <v>1113</v>
      </c>
      <c r="E25" s="149"/>
      <c r="F25" s="150" t="s">
        <v>1111</v>
      </c>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6.25" x14ac:dyDescent="0.4">
      <c r="B26" s="71">
        <f t="shared" si="0"/>
        <v>24</v>
      </c>
      <c r="C26" s="151" t="s">
        <v>2204</v>
      </c>
      <c r="D26" s="149" t="s">
        <v>1113</v>
      </c>
      <c r="E26" s="149"/>
      <c r="F26" s="149" t="s">
        <v>1111</v>
      </c>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6.25" x14ac:dyDescent="0.4">
      <c r="B27" s="71">
        <f t="shared" si="0"/>
        <v>25</v>
      </c>
      <c r="C27" s="151" t="s">
        <v>2205</v>
      </c>
      <c r="D27" s="149" t="s">
        <v>1113</v>
      </c>
      <c r="E27" s="149"/>
      <c r="F27" s="150" t="s">
        <v>1111</v>
      </c>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6.25" x14ac:dyDescent="0.4">
      <c r="B28" s="71">
        <f t="shared" si="0"/>
        <v>26</v>
      </c>
      <c r="C28" s="151" t="s">
        <v>2208</v>
      </c>
      <c r="D28" s="149" t="s">
        <v>1113</v>
      </c>
      <c r="E28" s="149"/>
      <c r="F28" s="149" t="s">
        <v>1111</v>
      </c>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75" x14ac:dyDescent="0.4">
      <c r="B29" s="71">
        <f t="shared" si="0"/>
        <v>27</v>
      </c>
      <c r="C29" s="109"/>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75" x14ac:dyDescent="0.4">
      <c r="B30" s="71">
        <f t="shared" si="0"/>
        <v>28</v>
      </c>
      <c r="C30" s="109"/>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75" x14ac:dyDescent="0.4">
      <c r="B31" s="71">
        <f t="shared" si="0"/>
        <v>29</v>
      </c>
      <c r="C31" s="109"/>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75" x14ac:dyDescent="0.4">
      <c r="B32" s="71">
        <f t="shared" si="0"/>
        <v>30</v>
      </c>
      <c r="C32" s="109"/>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75" x14ac:dyDescent="0.4">
      <c r="B33" s="71">
        <f t="shared" si="0"/>
        <v>31</v>
      </c>
      <c r="C33" s="109"/>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75" x14ac:dyDescent="0.4">
      <c r="B34" s="71">
        <f t="shared" si="0"/>
        <v>32</v>
      </c>
      <c r="C34" s="109"/>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75" x14ac:dyDescent="0.4">
      <c r="B35" s="71">
        <f t="shared" si="0"/>
        <v>33</v>
      </c>
      <c r="C35" s="109"/>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75" x14ac:dyDescent="0.4">
      <c r="B36" s="71">
        <f t="shared" si="0"/>
        <v>34</v>
      </c>
      <c r="C36" s="109"/>
      <c r="D36" s="111"/>
      <c r="E36" s="111"/>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75" x14ac:dyDescent="0.4">
      <c r="B37" s="71">
        <f t="shared" si="0"/>
        <v>35</v>
      </c>
      <c r="C37" s="109"/>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75" x14ac:dyDescent="0.4">
      <c r="B38" s="71">
        <f t="shared" si="0"/>
        <v>36</v>
      </c>
      <c r="C38" s="109"/>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75" x14ac:dyDescent="0.4">
      <c r="B39" s="71">
        <f t="shared" si="0"/>
        <v>37</v>
      </c>
      <c r="C39" s="109"/>
      <c r="D39" s="111"/>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75" x14ac:dyDescent="0.4">
      <c r="B40" s="71">
        <f t="shared" si="0"/>
        <v>38</v>
      </c>
      <c r="C40" s="109"/>
      <c r="D40" s="111"/>
      <c r="E40" s="111"/>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75" x14ac:dyDescent="0.4">
      <c r="B41" s="71">
        <f t="shared" si="0"/>
        <v>39</v>
      </c>
      <c r="C41" s="109"/>
      <c r="D41" s="111"/>
      <c r="E41" s="111"/>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75" x14ac:dyDescent="0.4">
      <c r="B42" s="71">
        <f t="shared" si="0"/>
        <v>40</v>
      </c>
      <c r="C42" s="109"/>
      <c r="D42" s="111"/>
      <c r="E42" s="111"/>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75" x14ac:dyDescent="0.4">
      <c r="B43" s="90">
        <f t="shared" si="0"/>
        <v>41</v>
      </c>
      <c r="C43" s="110"/>
      <c r="D43" s="120"/>
      <c r="E43" s="120"/>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75" x14ac:dyDescent="0.4">
      <c r="B44" s="90">
        <f t="shared" si="0"/>
        <v>42</v>
      </c>
      <c r="C44" s="110"/>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75" x14ac:dyDescent="0.4">
      <c r="B45" s="90">
        <f t="shared" si="0"/>
        <v>43</v>
      </c>
      <c r="C45" s="110"/>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75" x14ac:dyDescent="0.4">
      <c r="B46" s="90">
        <f t="shared" si="0"/>
        <v>44</v>
      </c>
      <c r="C46" s="110"/>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75" x14ac:dyDescent="0.4">
      <c r="B47" s="90">
        <f t="shared" si="0"/>
        <v>45</v>
      </c>
      <c r="C47" s="110"/>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75" x14ac:dyDescent="0.4">
      <c r="B48" s="90">
        <f t="shared" si="0"/>
        <v>46</v>
      </c>
      <c r="C48" s="110"/>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75" x14ac:dyDescent="0.4">
      <c r="B49" s="90">
        <f t="shared" si="0"/>
        <v>47</v>
      </c>
      <c r="C49" s="110"/>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75" x14ac:dyDescent="0.4">
      <c r="A50" s="12"/>
      <c r="B50" s="90">
        <f t="shared" si="0"/>
        <v>48</v>
      </c>
      <c r="C50" s="110"/>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75" x14ac:dyDescent="0.4">
      <c r="B51" s="90">
        <f t="shared" si="0"/>
        <v>49</v>
      </c>
      <c r="C51" s="110"/>
      <c r="D51" s="120"/>
      <c r="E51" s="120"/>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75" outlineLevel="1" x14ac:dyDescent="0.4">
      <c r="B52" s="90">
        <f t="shared" si="0"/>
        <v>50</v>
      </c>
      <c r="C52" s="110"/>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75" outlineLevel="1" x14ac:dyDescent="0.4">
      <c r="B53" s="90">
        <f t="shared" si="0"/>
        <v>51</v>
      </c>
      <c r="C53" s="91"/>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75" outlineLevel="1" x14ac:dyDescent="0.4">
      <c r="A54" s="12"/>
      <c r="B54" s="90">
        <f t="shared" si="0"/>
        <v>52</v>
      </c>
      <c r="C54" s="91"/>
      <c r="D54" s="92"/>
      <c r="E54" s="92"/>
      <c r="F54" s="93"/>
      <c r="G54" s="94"/>
      <c r="H54" s="79"/>
      <c r="I54" s="95"/>
      <c r="J54" s="69"/>
      <c r="K54" s="79"/>
      <c r="M54" s="71">
        <f t="shared" si="1"/>
        <v>52</v>
      </c>
      <c r="N54" s="70"/>
      <c r="O54" s="68"/>
      <c r="P54" s="68"/>
      <c r="Q54" s="68"/>
      <c r="R54" s="68"/>
      <c r="S54" s="68"/>
      <c r="T54" s="68"/>
      <c r="U54" s="69"/>
      <c r="V54" s="68"/>
      <c r="AG54" s="7"/>
    </row>
    <row r="55" spans="1:33" ht="24.75" outlineLevel="1" x14ac:dyDescent="0.4">
      <c r="A55" s="12"/>
      <c r="B55" s="90">
        <f t="shared" si="0"/>
        <v>53</v>
      </c>
      <c r="C55" s="91"/>
      <c r="D55" s="92"/>
      <c r="E55" s="92"/>
      <c r="F55" s="80"/>
      <c r="G55" s="80"/>
      <c r="H55" s="68"/>
      <c r="I55" s="68"/>
      <c r="J55" s="80"/>
      <c r="K55" s="80"/>
      <c r="M55" s="71">
        <f t="shared" si="1"/>
        <v>53</v>
      </c>
      <c r="N55" s="70"/>
      <c r="O55" s="68"/>
      <c r="P55" s="68"/>
      <c r="Q55" s="68"/>
      <c r="R55" s="68"/>
      <c r="S55" s="68"/>
      <c r="T55" s="68"/>
      <c r="U55" s="69"/>
      <c r="V55" s="68"/>
      <c r="AG55" s="7"/>
    </row>
    <row r="56" spans="1:33" ht="24.75" outlineLevel="1" x14ac:dyDescent="0.4">
      <c r="A56" s="12"/>
      <c r="B56" s="90">
        <f t="shared" si="0"/>
        <v>54</v>
      </c>
      <c r="C56" s="114"/>
      <c r="D56" s="115"/>
      <c r="E56" s="115"/>
      <c r="F56" s="111"/>
      <c r="G56" s="111"/>
      <c r="H56" s="111"/>
      <c r="I56" s="111"/>
      <c r="J56" s="68"/>
      <c r="K56" s="68"/>
      <c r="M56" s="71">
        <f t="shared" si="1"/>
        <v>54</v>
      </c>
      <c r="N56" s="70"/>
      <c r="O56" s="68"/>
      <c r="P56" s="68"/>
      <c r="Q56" s="68"/>
      <c r="R56" s="68"/>
      <c r="S56" s="68"/>
      <c r="T56" s="68"/>
      <c r="U56" s="69"/>
      <c r="V56" s="68"/>
      <c r="AG56" s="7"/>
    </row>
    <row r="57" spans="1:33" ht="24.75" outlineLevel="1" x14ac:dyDescent="0.4">
      <c r="A57" s="12"/>
      <c r="B57" s="90">
        <f t="shared" si="0"/>
        <v>55</v>
      </c>
      <c r="C57" s="114"/>
      <c r="D57" s="115"/>
      <c r="E57" s="115"/>
      <c r="F57" s="113"/>
      <c r="G57" s="113"/>
      <c r="H57" s="111"/>
      <c r="I57" s="111"/>
      <c r="J57" s="80"/>
      <c r="K57" s="80"/>
      <c r="M57" s="71">
        <f t="shared" si="1"/>
        <v>55</v>
      </c>
      <c r="N57" s="70"/>
      <c r="O57" s="68"/>
      <c r="P57" s="68"/>
      <c r="Q57" s="68"/>
      <c r="R57" s="68"/>
      <c r="S57" s="68"/>
      <c r="T57" s="68"/>
      <c r="U57" s="69"/>
      <c r="V57" s="68"/>
      <c r="AG57" s="7"/>
    </row>
    <row r="58" spans="1:33" ht="24.75" outlineLevel="1" x14ac:dyDescent="0.4">
      <c r="A58" s="12"/>
      <c r="B58" s="90">
        <f t="shared" si="0"/>
        <v>56</v>
      </c>
      <c r="C58" s="114"/>
      <c r="D58" s="115"/>
      <c r="E58" s="115"/>
      <c r="F58" s="111"/>
      <c r="G58" s="111"/>
      <c r="H58" s="111"/>
      <c r="I58" s="111"/>
      <c r="J58" s="68"/>
      <c r="K58" s="68"/>
      <c r="M58" s="71">
        <f t="shared" si="1"/>
        <v>56</v>
      </c>
      <c r="N58" s="70"/>
      <c r="O58" s="68"/>
      <c r="P58" s="68"/>
      <c r="Q58" s="68"/>
      <c r="R58" s="68"/>
      <c r="S58" s="68"/>
      <c r="T58" s="68"/>
      <c r="U58" s="69"/>
      <c r="V58" s="68"/>
      <c r="AG58" s="7"/>
    </row>
    <row r="59" spans="1:33" ht="24.75" outlineLevel="1" x14ac:dyDescent="0.4">
      <c r="A59" s="12"/>
      <c r="B59" s="90">
        <f t="shared" si="0"/>
        <v>57</v>
      </c>
      <c r="C59" s="114"/>
      <c r="D59" s="115"/>
      <c r="E59" s="115"/>
      <c r="F59" s="113"/>
      <c r="G59" s="113"/>
      <c r="H59" s="111"/>
      <c r="I59" s="111"/>
      <c r="J59" s="80"/>
      <c r="K59" s="80"/>
      <c r="M59" s="71">
        <f t="shared" si="1"/>
        <v>57</v>
      </c>
      <c r="N59" s="70"/>
      <c r="O59" s="68"/>
      <c r="P59" s="68"/>
      <c r="Q59" s="68"/>
      <c r="R59" s="68"/>
      <c r="S59" s="68"/>
      <c r="T59" s="68"/>
      <c r="U59" s="69"/>
      <c r="V59" s="68"/>
      <c r="AG59" s="7"/>
    </row>
    <row r="60" spans="1:33" ht="24.75" outlineLevel="1" x14ac:dyDescent="0.4">
      <c r="A60" s="12"/>
      <c r="B60" s="90">
        <f t="shared" si="0"/>
        <v>58</v>
      </c>
      <c r="C60" s="114"/>
      <c r="D60" s="115"/>
      <c r="E60" s="115"/>
      <c r="F60" s="111"/>
      <c r="G60" s="111"/>
      <c r="H60" s="111"/>
      <c r="I60" s="111"/>
      <c r="J60" s="68"/>
      <c r="K60" s="68"/>
      <c r="M60" s="71">
        <f t="shared" si="1"/>
        <v>58</v>
      </c>
      <c r="N60" s="70"/>
      <c r="O60" s="68"/>
      <c r="P60" s="68"/>
      <c r="Q60" s="68"/>
      <c r="R60" s="68"/>
      <c r="S60" s="68"/>
      <c r="T60" s="68"/>
      <c r="U60" s="69"/>
      <c r="V60" s="68"/>
      <c r="AG60" s="7"/>
    </row>
    <row r="61" spans="1:33" ht="24.75" outlineLevel="1" x14ac:dyDescent="0.4">
      <c r="A61" s="12"/>
      <c r="B61" s="90">
        <f t="shared" si="0"/>
        <v>59</v>
      </c>
      <c r="C61" s="114"/>
      <c r="D61" s="115"/>
      <c r="E61" s="115"/>
      <c r="F61" s="113"/>
      <c r="G61" s="113"/>
      <c r="H61" s="111"/>
      <c r="I61" s="111"/>
      <c r="J61" s="80"/>
      <c r="K61" s="80"/>
      <c r="M61" s="71">
        <f t="shared" si="1"/>
        <v>59</v>
      </c>
      <c r="N61" s="70"/>
      <c r="O61" s="68"/>
      <c r="P61" s="68"/>
      <c r="Q61" s="68"/>
      <c r="R61" s="68"/>
      <c r="S61" s="68"/>
      <c r="T61" s="68"/>
      <c r="U61" s="69"/>
      <c r="V61" s="68"/>
      <c r="AG61" s="7"/>
    </row>
    <row r="62" spans="1:33" ht="24.75" outlineLevel="1" x14ac:dyDescent="0.4">
      <c r="A62" s="12"/>
      <c r="B62" s="90">
        <f t="shared" si="0"/>
        <v>60</v>
      </c>
      <c r="C62" s="114"/>
      <c r="D62" s="115"/>
      <c r="E62" s="115"/>
      <c r="F62" s="111"/>
      <c r="G62" s="111"/>
      <c r="H62" s="111"/>
      <c r="I62" s="111"/>
      <c r="J62" s="69"/>
      <c r="K62" s="68"/>
      <c r="M62" s="71">
        <f t="shared" si="1"/>
        <v>60</v>
      </c>
      <c r="N62" s="70"/>
      <c r="O62" s="68"/>
      <c r="P62" s="68"/>
      <c r="Q62" s="68"/>
      <c r="R62" s="68"/>
      <c r="S62" s="68"/>
      <c r="T62" s="68"/>
      <c r="U62" s="69"/>
      <c r="V62" s="68"/>
      <c r="AG62" s="7"/>
    </row>
    <row r="63" spans="1:33" ht="24.75" outlineLevel="1" x14ac:dyDescent="0.4">
      <c r="A63" s="12"/>
      <c r="B63" s="90">
        <f t="shared" si="0"/>
        <v>61</v>
      </c>
      <c r="C63" s="114"/>
      <c r="D63" s="115"/>
      <c r="E63" s="115"/>
      <c r="F63" s="113"/>
      <c r="G63" s="113"/>
      <c r="H63" s="111"/>
      <c r="I63" s="111"/>
      <c r="J63" s="80"/>
      <c r="K63" s="80"/>
      <c r="M63" s="71">
        <f t="shared" si="1"/>
        <v>61</v>
      </c>
      <c r="N63" s="70"/>
      <c r="O63" s="68"/>
      <c r="P63" s="68"/>
      <c r="Q63" s="68"/>
      <c r="R63" s="68"/>
      <c r="S63" s="68"/>
      <c r="T63" s="68"/>
      <c r="U63" s="69"/>
      <c r="V63" s="68"/>
      <c r="AG63" s="7"/>
    </row>
    <row r="64" spans="1:33" ht="24.75" outlineLevel="1" x14ac:dyDescent="0.4">
      <c r="A64" s="12"/>
      <c r="B64" s="90">
        <f t="shared" si="0"/>
        <v>62</v>
      </c>
      <c r="C64" s="114"/>
      <c r="D64" s="115"/>
      <c r="E64" s="115"/>
      <c r="F64" s="116"/>
      <c r="G64" s="117"/>
      <c r="H64" s="118"/>
      <c r="I64" s="119"/>
      <c r="J64" s="69"/>
      <c r="K64" s="79"/>
      <c r="M64" s="71">
        <f t="shared" si="1"/>
        <v>62</v>
      </c>
      <c r="N64" s="70"/>
      <c r="O64" s="68"/>
      <c r="P64" s="68"/>
      <c r="Q64" s="68"/>
      <c r="R64" s="68"/>
      <c r="S64" s="68"/>
      <c r="T64" s="68"/>
      <c r="U64" s="69"/>
      <c r="V64" s="68"/>
      <c r="AG64" s="7"/>
    </row>
    <row r="65" spans="1:33" ht="24.75" outlineLevel="1" x14ac:dyDescent="0.4">
      <c r="A65" s="12"/>
      <c r="B65" s="90">
        <f t="shared" si="0"/>
        <v>63</v>
      </c>
      <c r="C65" s="114"/>
      <c r="D65" s="115"/>
      <c r="E65" s="115"/>
      <c r="F65" s="113"/>
      <c r="G65" s="113"/>
      <c r="H65" s="111"/>
      <c r="I65" s="111"/>
      <c r="J65" s="80"/>
      <c r="K65" s="80"/>
      <c r="M65" s="71">
        <f t="shared" si="1"/>
        <v>63</v>
      </c>
      <c r="N65" s="70"/>
      <c r="O65" s="68"/>
      <c r="P65" s="68"/>
      <c r="Q65" s="68"/>
      <c r="R65" s="68"/>
      <c r="S65" s="68"/>
      <c r="T65" s="68"/>
      <c r="U65" s="69"/>
      <c r="V65" s="68"/>
      <c r="AG65" s="7"/>
    </row>
    <row r="66" spans="1:33" ht="24.75" outlineLevel="1" x14ac:dyDescent="0.4">
      <c r="A66" s="12"/>
      <c r="B66" s="90">
        <f t="shared" si="0"/>
        <v>64</v>
      </c>
      <c r="C66" s="114"/>
      <c r="D66" s="115"/>
      <c r="E66" s="115"/>
      <c r="F66" s="111"/>
      <c r="G66" s="111"/>
      <c r="H66" s="111"/>
      <c r="I66" s="111"/>
      <c r="J66" s="68"/>
      <c r="K66" s="68"/>
      <c r="M66" s="71">
        <f t="shared" si="1"/>
        <v>64</v>
      </c>
      <c r="N66" s="70"/>
      <c r="O66" s="68"/>
      <c r="P66" s="68"/>
      <c r="Q66" s="68"/>
      <c r="R66" s="68"/>
      <c r="S66" s="68"/>
      <c r="T66" s="68"/>
      <c r="U66" s="69"/>
      <c r="V66" s="68"/>
      <c r="AG66" s="7"/>
    </row>
    <row r="67" spans="1:33" ht="24.75" outlineLevel="1" x14ac:dyDescent="0.4">
      <c r="A67" s="12"/>
      <c r="B67" s="90">
        <f t="shared" si="0"/>
        <v>65</v>
      </c>
      <c r="C67" s="114"/>
      <c r="D67" s="115"/>
      <c r="E67" s="115"/>
      <c r="F67" s="113"/>
      <c r="G67" s="113"/>
      <c r="H67" s="111"/>
      <c r="I67" s="111"/>
      <c r="J67" s="80"/>
      <c r="K67" s="80"/>
      <c r="M67" s="71">
        <f t="shared" si="1"/>
        <v>65</v>
      </c>
      <c r="N67" s="70"/>
      <c r="O67" s="68"/>
      <c r="P67" s="68"/>
      <c r="Q67" s="68"/>
      <c r="R67" s="68"/>
      <c r="S67" s="68"/>
      <c r="T67" s="68"/>
      <c r="U67" s="69"/>
      <c r="V67" s="68"/>
      <c r="AG67" s="7"/>
    </row>
    <row r="68" spans="1:33" ht="24.75" outlineLevel="1" x14ac:dyDescent="0.4">
      <c r="A68" s="12"/>
      <c r="B68" s="90">
        <f t="shared" ref="B68:B103" si="2">+B67+1</f>
        <v>66</v>
      </c>
      <c r="C68" s="114"/>
      <c r="D68" s="115"/>
      <c r="E68" s="115"/>
      <c r="F68" s="111"/>
      <c r="G68" s="111"/>
      <c r="H68" s="111"/>
      <c r="I68" s="111"/>
      <c r="J68" s="69"/>
      <c r="K68" s="68"/>
      <c r="M68" s="71">
        <f t="shared" ref="M68:M103" si="3">+M67+1</f>
        <v>66</v>
      </c>
      <c r="N68" s="70"/>
      <c r="O68" s="68"/>
      <c r="P68" s="68"/>
      <c r="Q68" s="68"/>
      <c r="R68" s="68"/>
      <c r="S68" s="68"/>
      <c r="T68" s="68"/>
      <c r="U68" s="69"/>
      <c r="V68" s="68"/>
      <c r="AG68" s="7"/>
    </row>
    <row r="69" spans="1:33" ht="24.75" outlineLevel="1" x14ac:dyDescent="0.4">
      <c r="A69" s="12"/>
      <c r="B69" s="90">
        <f t="shared" si="2"/>
        <v>67</v>
      </c>
      <c r="C69" s="114"/>
      <c r="D69" s="115"/>
      <c r="E69" s="115"/>
      <c r="F69" s="113"/>
      <c r="G69" s="113"/>
      <c r="H69" s="111"/>
      <c r="I69" s="111"/>
      <c r="J69" s="80"/>
      <c r="K69" s="80"/>
      <c r="M69" s="71">
        <f t="shared" si="3"/>
        <v>67</v>
      </c>
      <c r="N69" s="70"/>
      <c r="O69" s="68"/>
      <c r="P69" s="68"/>
      <c r="Q69" s="68"/>
      <c r="R69" s="68"/>
      <c r="S69" s="68"/>
      <c r="T69" s="68"/>
      <c r="U69" s="69"/>
      <c r="V69" s="68"/>
      <c r="AG69" s="7"/>
    </row>
    <row r="70" spans="1:33" ht="24.75" outlineLevel="1" x14ac:dyDescent="0.4">
      <c r="A70" s="12"/>
      <c r="B70" s="90">
        <f t="shared" si="2"/>
        <v>68</v>
      </c>
      <c r="C70" s="114"/>
      <c r="D70" s="115"/>
      <c r="E70" s="115"/>
      <c r="F70" s="116"/>
      <c r="G70" s="117"/>
      <c r="H70" s="118"/>
      <c r="I70" s="119"/>
      <c r="J70" s="69"/>
      <c r="K70" s="79"/>
      <c r="M70" s="71">
        <f t="shared" si="3"/>
        <v>68</v>
      </c>
      <c r="N70" s="70"/>
      <c r="O70" s="68"/>
      <c r="P70" s="68"/>
      <c r="Q70" s="68"/>
      <c r="R70" s="68"/>
      <c r="S70" s="68"/>
      <c r="T70" s="68"/>
      <c r="U70" s="69"/>
      <c r="V70" s="68"/>
      <c r="AG70" s="7"/>
    </row>
    <row r="71" spans="1:33" ht="24.75" outlineLevel="1" x14ac:dyDescent="0.4">
      <c r="A71" s="12"/>
      <c r="B71" s="90">
        <f t="shared" si="2"/>
        <v>69</v>
      </c>
      <c r="C71" s="114"/>
      <c r="D71" s="115"/>
      <c r="E71" s="115"/>
      <c r="F71" s="113"/>
      <c r="G71" s="113"/>
      <c r="H71" s="111"/>
      <c r="I71" s="111"/>
      <c r="J71" s="80"/>
      <c r="K71" s="80"/>
      <c r="M71" s="71">
        <f t="shared" si="3"/>
        <v>69</v>
      </c>
      <c r="N71" s="70"/>
      <c r="O71" s="68"/>
      <c r="P71" s="68"/>
      <c r="Q71" s="68"/>
      <c r="R71" s="68"/>
      <c r="S71" s="68"/>
      <c r="T71" s="68"/>
      <c r="U71" s="69"/>
      <c r="V71" s="68"/>
      <c r="AG71" s="7"/>
    </row>
    <row r="72" spans="1:33" ht="24.75" outlineLevel="1" x14ac:dyDescent="0.4">
      <c r="A72" s="12"/>
      <c r="B72" s="90">
        <f t="shared" si="2"/>
        <v>70</v>
      </c>
      <c r="C72" s="114"/>
      <c r="D72" s="115"/>
      <c r="E72" s="115"/>
      <c r="F72" s="111"/>
      <c r="G72" s="111"/>
      <c r="H72" s="111"/>
      <c r="I72" s="111"/>
      <c r="J72" s="68"/>
      <c r="K72" s="68"/>
      <c r="M72" s="71">
        <f t="shared" si="3"/>
        <v>70</v>
      </c>
      <c r="N72" s="70"/>
      <c r="O72" s="68"/>
      <c r="P72" s="68"/>
      <c r="Q72" s="68"/>
      <c r="R72" s="68"/>
      <c r="S72" s="68"/>
      <c r="T72" s="68"/>
      <c r="U72" s="69"/>
      <c r="V72" s="68"/>
      <c r="AG72" s="7"/>
    </row>
    <row r="73" spans="1:33" ht="24.75" outlineLevel="1" x14ac:dyDescent="0.4">
      <c r="A73" s="12"/>
      <c r="B73" s="90">
        <f t="shared" si="2"/>
        <v>71</v>
      </c>
      <c r="C73" s="114"/>
      <c r="D73" s="115"/>
      <c r="E73" s="115"/>
      <c r="F73" s="113"/>
      <c r="G73" s="113"/>
      <c r="H73" s="111"/>
      <c r="I73" s="111"/>
      <c r="J73" s="80"/>
      <c r="K73" s="80"/>
      <c r="M73" s="71">
        <f t="shared" si="3"/>
        <v>71</v>
      </c>
      <c r="N73" s="70"/>
      <c r="O73" s="68"/>
      <c r="P73" s="68"/>
      <c r="Q73" s="68"/>
      <c r="R73" s="68"/>
      <c r="S73" s="68"/>
      <c r="T73" s="68"/>
      <c r="U73" s="69"/>
      <c r="V73" s="68"/>
      <c r="AG73" s="7"/>
    </row>
    <row r="74" spans="1:33" ht="24.75" outlineLevel="1" x14ac:dyDescent="0.4">
      <c r="A74" s="12"/>
      <c r="B74" s="90">
        <f t="shared" si="2"/>
        <v>72</v>
      </c>
      <c r="C74" s="114"/>
      <c r="D74" s="115"/>
      <c r="E74" s="115"/>
      <c r="F74" s="111"/>
      <c r="G74" s="111"/>
      <c r="H74" s="111"/>
      <c r="I74" s="111"/>
      <c r="J74" s="68"/>
      <c r="K74" s="68"/>
      <c r="M74" s="71">
        <f t="shared" si="3"/>
        <v>72</v>
      </c>
      <c r="N74" s="70"/>
      <c r="O74" s="68"/>
      <c r="P74" s="68"/>
      <c r="Q74" s="68"/>
      <c r="R74" s="68"/>
      <c r="S74" s="68"/>
      <c r="T74" s="68"/>
      <c r="U74" s="69"/>
      <c r="V74" s="68"/>
      <c r="AG74" s="7"/>
    </row>
    <row r="75" spans="1:33" ht="24.75" outlineLevel="1" x14ac:dyDescent="0.4">
      <c r="A75" s="12"/>
      <c r="B75" s="90">
        <f t="shared" si="2"/>
        <v>73</v>
      </c>
      <c r="C75" s="114"/>
      <c r="D75" s="115"/>
      <c r="E75" s="115"/>
      <c r="F75" s="113"/>
      <c r="G75" s="113"/>
      <c r="H75" s="111"/>
      <c r="I75" s="111"/>
      <c r="J75" s="80"/>
      <c r="K75" s="80"/>
      <c r="M75" s="71">
        <f t="shared" si="3"/>
        <v>73</v>
      </c>
      <c r="N75" s="70"/>
      <c r="O75" s="68"/>
      <c r="P75" s="68"/>
      <c r="Q75" s="68"/>
      <c r="R75" s="68"/>
      <c r="S75" s="68"/>
      <c r="T75" s="68"/>
      <c r="U75" s="69"/>
      <c r="V75" s="68"/>
      <c r="AG75" s="7"/>
    </row>
    <row r="76" spans="1:33" ht="24.75" outlineLevel="1" x14ac:dyDescent="0.4">
      <c r="A76" s="12"/>
      <c r="B76" s="90">
        <f t="shared" si="2"/>
        <v>74</v>
      </c>
      <c r="C76" s="114"/>
      <c r="D76" s="115"/>
      <c r="E76" s="115"/>
      <c r="F76" s="111"/>
      <c r="G76" s="111"/>
      <c r="H76" s="111"/>
      <c r="I76" s="111"/>
      <c r="J76" s="68"/>
      <c r="K76" s="68"/>
      <c r="M76" s="71">
        <f t="shared" si="3"/>
        <v>74</v>
      </c>
      <c r="N76" s="70"/>
      <c r="O76" s="68"/>
      <c r="P76" s="68"/>
      <c r="Q76" s="68"/>
      <c r="R76" s="68"/>
      <c r="S76" s="68"/>
      <c r="T76" s="68"/>
      <c r="U76" s="69"/>
      <c r="V76" s="68"/>
      <c r="AG76" s="7"/>
    </row>
    <row r="77" spans="1:33" ht="24.75" outlineLevel="1" x14ac:dyDescent="0.4">
      <c r="A77" s="12"/>
      <c r="B77" s="90">
        <f t="shared" si="2"/>
        <v>75</v>
      </c>
      <c r="C77" s="114"/>
      <c r="D77" s="115"/>
      <c r="E77" s="115"/>
      <c r="F77" s="113"/>
      <c r="G77" s="113"/>
      <c r="H77" s="111"/>
      <c r="I77" s="111"/>
      <c r="J77" s="80"/>
      <c r="K77" s="80"/>
      <c r="M77" s="71">
        <f t="shared" si="3"/>
        <v>75</v>
      </c>
      <c r="N77" s="70"/>
      <c r="O77" s="68"/>
      <c r="P77" s="68"/>
      <c r="Q77" s="68"/>
      <c r="R77" s="68"/>
      <c r="S77" s="68"/>
      <c r="T77" s="68"/>
      <c r="U77" s="69"/>
      <c r="V77" s="68"/>
      <c r="AG77" s="7"/>
    </row>
    <row r="78" spans="1:33" ht="24.75" outlineLevel="1" x14ac:dyDescent="0.4">
      <c r="A78" s="12"/>
      <c r="B78" s="90">
        <f t="shared" si="2"/>
        <v>76</v>
      </c>
      <c r="C78" s="114"/>
      <c r="D78" s="115"/>
      <c r="E78" s="115"/>
      <c r="F78" s="111"/>
      <c r="G78" s="111"/>
      <c r="H78" s="111"/>
      <c r="I78" s="111"/>
      <c r="J78" s="69"/>
      <c r="K78" s="68"/>
      <c r="M78" s="71">
        <f t="shared" si="3"/>
        <v>76</v>
      </c>
      <c r="N78" s="70"/>
      <c r="O78" s="68"/>
      <c r="P78" s="68"/>
      <c r="Q78" s="68"/>
      <c r="R78" s="68"/>
      <c r="S78" s="68"/>
      <c r="T78" s="68"/>
      <c r="U78" s="69"/>
      <c r="V78" s="68"/>
      <c r="AG78" s="7"/>
    </row>
    <row r="79" spans="1:33" ht="24.75" outlineLevel="1" x14ac:dyDescent="0.4">
      <c r="A79" s="12"/>
      <c r="B79" s="90">
        <f t="shared" si="2"/>
        <v>77</v>
      </c>
      <c r="C79" s="114"/>
      <c r="D79" s="115"/>
      <c r="E79" s="115"/>
      <c r="F79" s="113"/>
      <c r="G79" s="113"/>
      <c r="H79" s="111"/>
      <c r="I79" s="111"/>
      <c r="J79" s="80"/>
      <c r="K79" s="80"/>
      <c r="M79" s="71">
        <f t="shared" si="3"/>
        <v>77</v>
      </c>
      <c r="N79" s="70"/>
      <c r="O79" s="68"/>
      <c r="P79" s="68"/>
      <c r="Q79" s="68"/>
      <c r="R79" s="68"/>
      <c r="S79" s="68"/>
      <c r="T79" s="68"/>
      <c r="U79" s="69"/>
      <c r="V79" s="68"/>
      <c r="AG79" s="7"/>
    </row>
    <row r="80" spans="1:33" ht="24.75" outlineLevel="1" x14ac:dyDescent="0.4">
      <c r="A80" s="12"/>
      <c r="B80" s="90">
        <f t="shared" si="2"/>
        <v>78</v>
      </c>
      <c r="C80" s="114"/>
      <c r="D80" s="115"/>
      <c r="E80" s="115"/>
      <c r="F80" s="116"/>
      <c r="G80" s="117"/>
      <c r="H80" s="118"/>
      <c r="I80" s="119"/>
      <c r="J80" s="69"/>
      <c r="K80" s="79"/>
      <c r="M80" s="71">
        <f t="shared" si="3"/>
        <v>78</v>
      </c>
      <c r="N80" s="70"/>
      <c r="O80" s="68"/>
      <c r="P80" s="68"/>
      <c r="Q80" s="68"/>
      <c r="R80" s="68"/>
      <c r="S80" s="68"/>
      <c r="T80" s="68"/>
      <c r="U80" s="69"/>
      <c r="V80" s="68"/>
      <c r="AG80" s="7"/>
    </row>
    <row r="81" spans="1:33" ht="24.75" outlineLevel="1" x14ac:dyDescent="0.4">
      <c r="A81" s="12"/>
      <c r="B81" s="90">
        <f t="shared" si="2"/>
        <v>79</v>
      </c>
      <c r="C81" s="114"/>
      <c r="D81" s="115"/>
      <c r="E81" s="115"/>
      <c r="F81" s="113"/>
      <c r="G81" s="113"/>
      <c r="H81" s="111"/>
      <c r="I81" s="111"/>
      <c r="J81" s="80"/>
      <c r="K81" s="80"/>
      <c r="M81" s="71">
        <f t="shared" si="3"/>
        <v>79</v>
      </c>
      <c r="N81" s="70"/>
      <c r="O81" s="68"/>
      <c r="P81" s="68"/>
      <c r="Q81" s="68"/>
      <c r="R81" s="68"/>
      <c r="S81" s="68"/>
      <c r="T81" s="68"/>
      <c r="U81" s="69"/>
      <c r="V81" s="68"/>
      <c r="AG81" s="7"/>
    </row>
    <row r="82" spans="1:33" ht="24.75" outlineLevel="1" x14ac:dyDescent="0.4">
      <c r="A82" s="12"/>
      <c r="B82" s="90">
        <f t="shared" si="2"/>
        <v>80</v>
      </c>
      <c r="C82" s="114"/>
      <c r="D82" s="115"/>
      <c r="E82" s="115"/>
      <c r="F82" s="111"/>
      <c r="G82" s="111"/>
      <c r="H82" s="111"/>
      <c r="I82" s="111"/>
      <c r="J82" s="68"/>
      <c r="K82" s="68"/>
      <c r="M82" s="71">
        <f t="shared" si="3"/>
        <v>80</v>
      </c>
      <c r="N82" s="70"/>
      <c r="O82" s="68"/>
      <c r="P82" s="68"/>
      <c r="Q82" s="68"/>
      <c r="R82" s="68"/>
      <c r="S82" s="68"/>
      <c r="T82" s="68"/>
      <c r="U82" s="69"/>
      <c r="V82" s="68"/>
      <c r="AG82" s="7"/>
    </row>
    <row r="83" spans="1:33" ht="24.75" outlineLevel="1" x14ac:dyDescent="0.4">
      <c r="A83" s="12"/>
      <c r="B83" s="90">
        <f t="shared" si="2"/>
        <v>81</v>
      </c>
      <c r="C83" s="114"/>
      <c r="D83" s="115"/>
      <c r="E83" s="115"/>
      <c r="F83" s="113"/>
      <c r="G83" s="113"/>
      <c r="H83" s="111"/>
      <c r="I83" s="111"/>
      <c r="J83" s="80"/>
      <c r="K83" s="80"/>
      <c r="M83" s="71">
        <f t="shared" si="3"/>
        <v>81</v>
      </c>
      <c r="N83" s="70"/>
      <c r="O83" s="68"/>
      <c r="P83" s="68"/>
      <c r="Q83" s="68"/>
      <c r="R83" s="68"/>
      <c r="S83" s="68"/>
      <c r="T83" s="68"/>
      <c r="U83" s="69"/>
      <c r="V83" s="68"/>
      <c r="AG83" s="7"/>
    </row>
    <row r="84" spans="1:33" ht="24.75" outlineLevel="1" x14ac:dyDescent="0.4">
      <c r="A84" s="12"/>
      <c r="B84" s="90">
        <f t="shared" si="2"/>
        <v>82</v>
      </c>
      <c r="C84" s="114"/>
      <c r="D84" s="115"/>
      <c r="E84" s="115"/>
      <c r="F84" s="111"/>
      <c r="G84" s="111"/>
      <c r="H84" s="111"/>
      <c r="I84" s="111"/>
      <c r="J84" s="68"/>
      <c r="K84" s="68"/>
      <c r="M84" s="71">
        <f t="shared" si="3"/>
        <v>82</v>
      </c>
      <c r="N84" s="70"/>
      <c r="O84" s="68"/>
      <c r="P84" s="68"/>
      <c r="Q84" s="68"/>
      <c r="R84" s="68"/>
      <c r="S84" s="68"/>
      <c r="T84" s="68"/>
      <c r="U84" s="69"/>
      <c r="V84" s="68"/>
      <c r="AG84" s="7"/>
    </row>
    <row r="85" spans="1:33" ht="24.75" outlineLevel="1" x14ac:dyDescent="0.4">
      <c r="A85" s="12"/>
      <c r="B85" s="90">
        <f t="shared" si="2"/>
        <v>83</v>
      </c>
      <c r="C85" s="114"/>
      <c r="D85" s="115"/>
      <c r="E85" s="115"/>
      <c r="F85" s="113"/>
      <c r="G85" s="113"/>
      <c r="H85" s="111"/>
      <c r="I85" s="111"/>
      <c r="J85" s="80"/>
      <c r="K85" s="80"/>
      <c r="M85" s="71">
        <f t="shared" si="3"/>
        <v>83</v>
      </c>
      <c r="N85" s="70"/>
      <c r="O85" s="68"/>
      <c r="P85" s="68"/>
      <c r="Q85" s="68"/>
      <c r="R85" s="68"/>
      <c r="S85" s="68"/>
      <c r="T85" s="68"/>
      <c r="U85" s="69"/>
      <c r="V85" s="68"/>
      <c r="AG85" s="7"/>
    </row>
    <row r="86" spans="1:33" ht="24.75" outlineLevel="1" x14ac:dyDescent="0.4">
      <c r="A86" s="12"/>
      <c r="B86" s="90">
        <f t="shared" si="2"/>
        <v>84</v>
      </c>
      <c r="C86" s="114"/>
      <c r="D86" s="115"/>
      <c r="E86" s="115"/>
      <c r="F86" s="111"/>
      <c r="G86" s="111"/>
      <c r="H86" s="111"/>
      <c r="I86" s="111"/>
      <c r="J86" s="68"/>
      <c r="K86" s="68"/>
      <c r="M86" s="71">
        <f t="shared" si="3"/>
        <v>84</v>
      </c>
      <c r="N86" s="70"/>
      <c r="O86" s="68"/>
      <c r="P86" s="68"/>
      <c r="Q86" s="68"/>
      <c r="R86" s="68"/>
      <c r="S86" s="68"/>
      <c r="T86" s="68"/>
      <c r="U86" s="69"/>
      <c r="V86" s="68"/>
      <c r="AG86" s="7"/>
    </row>
    <row r="87" spans="1:33" ht="24.75" outlineLevel="1" x14ac:dyDescent="0.4">
      <c r="A87" s="12"/>
      <c r="B87" s="90">
        <f t="shared" si="2"/>
        <v>85</v>
      </c>
      <c r="C87" s="114"/>
      <c r="D87" s="115"/>
      <c r="E87" s="115"/>
      <c r="F87" s="113"/>
      <c r="G87" s="113"/>
      <c r="H87" s="111"/>
      <c r="I87" s="111"/>
      <c r="J87" s="80"/>
      <c r="K87" s="80"/>
      <c r="M87" s="71">
        <f t="shared" si="3"/>
        <v>85</v>
      </c>
      <c r="N87" s="70"/>
      <c r="O87" s="68"/>
      <c r="P87" s="68"/>
      <c r="Q87" s="68"/>
      <c r="R87" s="68"/>
      <c r="S87" s="68"/>
      <c r="T87" s="68"/>
      <c r="U87" s="69"/>
      <c r="V87" s="68"/>
      <c r="AG87" s="7"/>
    </row>
    <row r="88" spans="1:33" ht="24.75" outlineLevel="1" x14ac:dyDescent="0.4">
      <c r="A88" s="12"/>
      <c r="B88" s="90">
        <f t="shared" si="2"/>
        <v>86</v>
      </c>
      <c r="C88" s="114"/>
      <c r="D88" s="115"/>
      <c r="E88" s="115"/>
      <c r="F88" s="111"/>
      <c r="G88" s="111"/>
      <c r="H88" s="111"/>
      <c r="I88" s="111"/>
      <c r="J88" s="69"/>
      <c r="K88" s="68"/>
      <c r="M88" s="71">
        <f t="shared" si="3"/>
        <v>86</v>
      </c>
      <c r="N88" s="70"/>
      <c r="O88" s="68"/>
      <c r="P88" s="68"/>
      <c r="Q88" s="68"/>
      <c r="R88" s="68"/>
      <c r="S88" s="68"/>
      <c r="T88" s="68"/>
      <c r="U88" s="69"/>
      <c r="V88" s="68"/>
      <c r="AG88" s="7"/>
    </row>
    <row r="89" spans="1:33" ht="24.75" outlineLevel="1" x14ac:dyDescent="0.4">
      <c r="A89" s="12"/>
      <c r="B89" s="90">
        <f t="shared" si="2"/>
        <v>87</v>
      </c>
      <c r="C89" s="114"/>
      <c r="D89" s="115"/>
      <c r="E89" s="115"/>
      <c r="F89" s="113"/>
      <c r="G89" s="113"/>
      <c r="H89" s="111"/>
      <c r="I89" s="111"/>
      <c r="J89" s="80"/>
      <c r="K89" s="80"/>
      <c r="M89" s="71">
        <f t="shared" si="3"/>
        <v>87</v>
      </c>
      <c r="N89" s="70"/>
      <c r="O89" s="68"/>
      <c r="P89" s="68"/>
      <c r="Q89" s="68"/>
      <c r="R89" s="68"/>
      <c r="S89" s="68"/>
      <c r="T89" s="68"/>
      <c r="U89" s="69"/>
      <c r="V89" s="68"/>
      <c r="AG89" s="7"/>
    </row>
    <row r="90" spans="1:33" ht="24.75" outlineLevel="1" x14ac:dyDescent="0.4">
      <c r="A90" s="12"/>
      <c r="B90" s="90">
        <f t="shared" si="2"/>
        <v>88</v>
      </c>
      <c r="C90" s="114"/>
      <c r="D90" s="115"/>
      <c r="E90" s="115"/>
      <c r="F90" s="116"/>
      <c r="G90" s="117"/>
      <c r="H90" s="118"/>
      <c r="I90" s="119"/>
      <c r="J90" s="69"/>
      <c r="K90" s="79"/>
      <c r="M90" s="71">
        <f t="shared" si="3"/>
        <v>88</v>
      </c>
      <c r="N90" s="70"/>
      <c r="O90" s="68"/>
      <c r="P90" s="68"/>
      <c r="Q90" s="68"/>
      <c r="R90" s="68"/>
      <c r="S90" s="68"/>
      <c r="T90" s="68"/>
      <c r="U90" s="69"/>
      <c r="V90" s="68"/>
      <c r="AG90" s="7"/>
    </row>
    <row r="91" spans="1:33" ht="24.75" outlineLevel="1" x14ac:dyDescent="0.4">
      <c r="A91" s="12"/>
      <c r="B91" s="90">
        <f t="shared" si="2"/>
        <v>89</v>
      </c>
      <c r="C91" s="114"/>
      <c r="D91" s="115"/>
      <c r="E91" s="115"/>
      <c r="F91" s="113"/>
      <c r="G91" s="113"/>
      <c r="H91" s="111"/>
      <c r="I91" s="111"/>
      <c r="J91" s="80"/>
      <c r="K91" s="80"/>
      <c r="M91" s="71">
        <f t="shared" si="3"/>
        <v>89</v>
      </c>
      <c r="N91" s="70"/>
      <c r="O91" s="68"/>
      <c r="P91" s="68"/>
      <c r="Q91" s="68"/>
      <c r="R91" s="68"/>
      <c r="S91" s="68"/>
      <c r="T91" s="68"/>
      <c r="U91" s="69"/>
      <c r="V91" s="68"/>
      <c r="AG91" s="7"/>
    </row>
    <row r="92" spans="1:33" ht="24.75" outlineLevel="1" x14ac:dyDescent="0.4">
      <c r="A92" s="12"/>
      <c r="B92" s="90">
        <f t="shared" si="2"/>
        <v>90</v>
      </c>
      <c r="C92" s="114"/>
      <c r="D92" s="115"/>
      <c r="E92" s="115"/>
      <c r="F92" s="111"/>
      <c r="G92" s="111"/>
      <c r="H92" s="111"/>
      <c r="I92" s="111"/>
      <c r="J92" s="68"/>
      <c r="K92" s="68"/>
      <c r="M92" s="71">
        <f t="shared" si="3"/>
        <v>90</v>
      </c>
      <c r="N92" s="70"/>
      <c r="O92" s="68"/>
      <c r="P92" s="68"/>
      <c r="Q92" s="68"/>
      <c r="R92" s="68"/>
      <c r="S92" s="68"/>
      <c r="T92" s="68"/>
      <c r="U92" s="69"/>
      <c r="V92" s="68"/>
      <c r="AG92" s="7"/>
    </row>
    <row r="93" spans="1:33" ht="24.75" outlineLevel="1" x14ac:dyDescent="0.4">
      <c r="A93" s="12"/>
      <c r="B93" s="90">
        <f t="shared" si="2"/>
        <v>91</v>
      </c>
      <c r="C93" s="114"/>
      <c r="D93" s="115"/>
      <c r="E93" s="115"/>
      <c r="F93" s="113"/>
      <c r="G93" s="113"/>
      <c r="H93" s="111"/>
      <c r="I93" s="111"/>
      <c r="J93" s="80"/>
      <c r="K93" s="80"/>
      <c r="M93" s="71">
        <f t="shared" si="3"/>
        <v>91</v>
      </c>
      <c r="N93" s="70"/>
      <c r="O93" s="68"/>
      <c r="P93" s="68"/>
      <c r="Q93" s="68"/>
      <c r="R93" s="68"/>
      <c r="S93" s="68"/>
      <c r="T93" s="68"/>
      <c r="U93" s="69"/>
      <c r="V93" s="68"/>
      <c r="AG93" s="7"/>
    </row>
    <row r="94" spans="1:33" ht="24.75" outlineLevel="1" x14ac:dyDescent="0.4">
      <c r="A94" s="12"/>
      <c r="B94" s="90">
        <f t="shared" si="2"/>
        <v>92</v>
      </c>
      <c r="C94" s="114"/>
      <c r="D94" s="115"/>
      <c r="E94" s="115"/>
      <c r="F94" s="111"/>
      <c r="G94" s="111"/>
      <c r="H94" s="111"/>
      <c r="I94" s="111"/>
      <c r="J94" s="69"/>
      <c r="K94" s="68"/>
      <c r="M94" s="71">
        <f t="shared" si="3"/>
        <v>92</v>
      </c>
      <c r="N94" s="70"/>
      <c r="O94" s="68"/>
      <c r="P94" s="68"/>
      <c r="Q94" s="68"/>
      <c r="R94" s="68"/>
      <c r="S94" s="68"/>
      <c r="T94" s="68"/>
      <c r="U94" s="69"/>
      <c r="V94" s="68"/>
      <c r="AG94" s="7"/>
    </row>
    <row r="95" spans="1:33" ht="24.75" outlineLevel="1" x14ac:dyDescent="0.4">
      <c r="A95" s="12"/>
      <c r="B95" s="90">
        <f t="shared" si="2"/>
        <v>93</v>
      </c>
      <c r="C95" s="114"/>
      <c r="D95" s="115"/>
      <c r="E95" s="115"/>
      <c r="F95" s="113"/>
      <c r="G95" s="113"/>
      <c r="H95" s="111"/>
      <c r="I95" s="111"/>
      <c r="J95" s="80"/>
      <c r="K95" s="80"/>
      <c r="M95" s="71">
        <f t="shared" si="3"/>
        <v>93</v>
      </c>
      <c r="N95" s="70"/>
      <c r="O95" s="68"/>
      <c r="P95" s="68"/>
      <c r="Q95" s="68"/>
      <c r="R95" s="68"/>
      <c r="S95" s="68"/>
      <c r="T95" s="68"/>
      <c r="U95" s="69"/>
      <c r="V95" s="68"/>
      <c r="AG95" s="7"/>
    </row>
    <row r="96" spans="1:33" ht="24.75" outlineLevel="1" x14ac:dyDescent="0.4">
      <c r="A96" s="12"/>
      <c r="B96" s="90">
        <f t="shared" si="2"/>
        <v>94</v>
      </c>
      <c r="C96" s="114"/>
      <c r="D96" s="115"/>
      <c r="E96" s="115"/>
      <c r="F96" s="116"/>
      <c r="G96" s="117"/>
      <c r="H96" s="118"/>
      <c r="I96" s="119"/>
      <c r="J96" s="69"/>
      <c r="K96" s="79"/>
      <c r="M96" s="71">
        <f t="shared" si="3"/>
        <v>94</v>
      </c>
      <c r="N96" s="70"/>
      <c r="O96" s="68"/>
      <c r="P96" s="68"/>
      <c r="Q96" s="68"/>
      <c r="R96" s="68"/>
      <c r="S96" s="68"/>
      <c r="T96" s="68"/>
      <c r="U96" s="69"/>
      <c r="V96" s="68"/>
      <c r="AG96" s="7"/>
    </row>
    <row r="97" spans="1:33" ht="24.75" outlineLevel="1" x14ac:dyDescent="0.4">
      <c r="A97" s="12"/>
      <c r="B97" s="90">
        <f t="shared" si="2"/>
        <v>95</v>
      </c>
      <c r="C97" s="114"/>
      <c r="D97" s="115"/>
      <c r="E97" s="115"/>
      <c r="F97" s="113"/>
      <c r="G97" s="113"/>
      <c r="H97" s="111"/>
      <c r="I97" s="111"/>
      <c r="J97" s="80"/>
      <c r="K97" s="80"/>
      <c r="M97" s="71">
        <f t="shared" si="3"/>
        <v>95</v>
      </c>
      <c r="N97" s="70"/>
      <c r="O97" s="68"/>
      <c r="P97" s="68"/>
      <c r="Q97" s="68"/>
      <c r="R97" s="68"/>
      <c r="S97" s="68"/>
      <c r="T97" s="68"/>
      <c r="U97" s="69"/>
      <c r="V97" s="68"/>
      <c r="AG97" s="7"/>
    </row>
    <row r="98" spans="1:33" ht="24.75" outlineLevel="1" x14ac:dyDescent="0.4">
      <c r="A98" s="12"/>
      <c r="B98" s="90">
        <f t="shared" si="2"/>
        <v>96</v>
      </c>
      <c r="C98" s="114"/>
      <c r="D98" s="115"/>
      <c r="E98" s="115"/>
      <c r="F98" s="111"/>
      <c r="G98" s="111"/>
      <c r="H98" s="111"/>
      <c r="I98" s="111"/>
      <c r="J98" s="68"/>
      <c r="K98" s="68"/>
      <c r="M98" s="71">
        <f t="shared" si="3"/>
        <v>96</v>
      </c>
      <c r="N98" s="70"/>
      <c r="O98" s="68"/>
      <c r="P98" s="68"/>
      <c r="Q98" s="68"/>
      <c r="R98" s="68"/>
      <c r="S98" s="68"/>
      <c r="T98" s="68"/>
      <c r="U98" s="69"/>
      <c r="V98" s="68"/>
      <c r="AG98" s="7"/>
    </row>
    <row r="99" spans="1:33" ht="24.75" outlineLevel="1" x14ac:dyDescent="0.4">
      <c r="A99" s="12"/>
      <c r="B99" s="90">
        <f t="shared" si="2"/>
        <v>97</v>
      </c>
      <c r="C99" s="114"/>
      <c r="D99" s="115"/>
      <c r="E99" s="115"/>
      <c r="F99" s="113"/>
      <c r="G99" s="113"/>
      <c r="H99" s="111"/>
      <c r="I99" s="111"/>
      <c r="J99" s="80"/>
      <c r="K99" s="80"/>
      <c r="M99" s="71">
        <f t="shared" si="3"/>
        <v>97</v>
      </c>
      <c r="N99" s="70"/>
      <c r="O99" s="68"/>
      <c r="P99" s="68"/>
      <c r="Q99" s="68"/>
      <c r="R99" s="68"/>
      <c r="S99" s="68"/>
      <c r="T99" s="68"/>
      <c r="U99" s="69"/>
      <c r="V99" s="68"/>
      <c r="AG99" s="7"/>
    </row>
    <row r="100" spans="1:33" ht="24.75" outlineLevel="1" x14ac:dyDescent="0.4">
      <c r="A100" s="12"/>
      <c r="B100" s="90">
        <f t="shared" si="2"/>
        <v>98</v>
      </c>
      <c r="C100" s="114"/>
      <c r="D100" s="115"/>
      <c r="E100" s="115"/>
      <c r="F100" s="111"/>
      <c r="G100" s="111"/>
      <c r="H100" s="111"/>
      <c r="I100" s="111"/>
      <c r="J100" s="69"/>
      <c r="K100" s="68"/>
      <c r="M100" s="71">
        <f t="shared" si="3"/>
        <v>98</v>
      </c>
      <c r="N100" s="70"/>
      <c r="O100" s="68"/>
      <c r="P100" s="68"/>
      <c r="Q100" s="68"/>
      <c r="R100" s="68"/>
      <c r="S100" s="68"/>
      <c r="T100" s="68"/>
      <c r="U100" s="69"/>
      <c r="V100" s="68"/>
      <c r="AG100" s="7"/>
    </row>
    <row r="101" spans="1:33" ht="24.75" outlineLevel="1" x14ac:dyDescent="0.4">
      <c r="A101" s="12"/>
      <c r="B101" s="90">
        <f t="shared" si="2"/>
        <v>99</v>
      </c>
      <c r="C101" s="114"/>
      <c r="D101" s="115"/>
      <c r="E101" s="115"/>
      <c r="F101" s="113"/>
      <c r="G101" s="113"/>
      <c r="H101" s="111"/>
      <c r="I101" s="111"/>
      <c r="J101" s="80"/>
      <c r="K101" s="80"/>
      <c r="M101" s="71">
        <f t="shared" si="3"/>
        <v>99</v>
      </c>
      <c r="N101" s="70"/>
      <c r="O101" s="68"/>
      <c r="P101" s="68"/>
      <c r="Q101" s="68"/>
      <c r="R101" s="68"/>
      <c r="S101" s="68"/>
      <c r="T101" s="68"/>
      <c r="U101" s="69"/>
      <c r="V101" s="68"/>
      <c r="AG101" s="7"/>
    </row>
    <row r="102" spans="1:33" ht="24.75" outlineLevel="1" x14ac:dyDescent="0.4">
      <c r="A102" s="12"/>
      <c r="B102" s="90">
        <f t="shared" si="2"/>
        <v>100</v>
      </c>
      <c r="C102" s="114"/>
      <c r="D102" s="115"/>
      <c r="E102" s="115"/>
      <c r="F102" s="116"/>
      <c r="G102" s="117"/>
      <c r="H102" s="118"/>
      <c r="I102" s="119"/>
      <c r="J102" s="69"/>
      <c r="K102" s="79"/>
      <c r="M102" s="71">
        <f t="shared" si="3"/>
        <v>100</v>
      </c>
      <c r="N102" s="70"/>
      <c r="O102" s="68"/>
      <c r="P102" s="68"/>
      <c r="Q102" s="68"/>
      <c r="R102" s="68"/>
      <c r="S102" s="68"/>
      <c r="T102" s="68"/>
      <c r="U102" s="69"/>
      <c r="V102" s="68"/>
      <c r="AG102" s="7"/>
    </row>
    <row r="103" spans="1:33" ht="24.75" outlineLevel="1" x14ac:dyDescent="0.4">
      <c r="A103" s="12"/>
      <c r="B103" s="90">
        <f t="shared" si="2"/>
        <v>101</v>
      </c>
      <c r="C103" s="114"/>
      <c r="D103" s="115"/>
      <c r="E103" s="115"/>
      <c r="F103" s="113"/>
      <c r="G103" s="113"/>
      <c r="H103" s="111"/>
      <c r="I103" s="111"/>
      <c r="J103" s="80"/>
      <c r="K103" s="80"/>
      <c r="M103" s="71">
        <f t="shared" si="3"/>
        <v>101</v>
      </c>
      <c r="N103" s="70"/>
      <c r="O103" s="68"/>
      <c r="P103" s="68"/>
      <c r="Q103" s="68"/>
      <c r="R103" s="68"/>
      <c r="S103" s="68"/>
      <c r="T103" s="68"/>
      <c r="U103" s="69"/>
      <c r="V103" s="68"/>
      <c r="AG103" s="7"/>
    </row>
    <row r="104" spans="1:33" x14ac:dyDescent="0.4">
      <c r="C104" s="48" t="s">
        <v>1421</v>
      </c>
      <c r="D104"/>
      <c r="E104" t="str">
        <f>D152</f>
        <v>comodestilalamiel</v>
      </c>
    </row>
    <row r="105" spans="1:33" x14ac:dyDescent="0.4">
      <c r="C105" s="48" t="s">
        <v>1422</v>
      </c>
    </row>
    <row r="106" spans="1:33" x14ac:dyDescent="0.4">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x14ac:dyDescent="0.4">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x14ac:dyDescent="0.4">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x14ac:dyDescent="0.4">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x14ac:dyDescent="0.4">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x14ac:dyDescent="0.4">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x14ac:dyDescent="0.4">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x14ac:dyDescent="0.4">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x14ac:dyDescent="0.4">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x14ac:dyDescent="0.4">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x14ac:dyDescent="0.4">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x14ac:dyDescent="0.4">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x14ac:dyDescent="0.4">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x14ac:dyDescent="0.4">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x14ac:dyDescent="0.4">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x14ac:dyDescent="0.4">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x14ac:dyDescent="0.4">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x14ac:dyDescent="0.4">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x14ac:dyDescent="0.4">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x14ac:dyDescent="0.4">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x14ac:dyDescent="0.4">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x14ac:dyDescent="0.4">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x14ac:dyDescent="0.4">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x14ac:dyDescent="0.4">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x14ac:dyDescent="0.4">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x14ac:dyDescent="0.4">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x14ac:dyDescent="0.4">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x14ac:dyDescent="0.4">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x14ac:dyDescent="0.4">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x14ac:dyDescent="0.4">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x14ac:dyDescent="0.4">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x14ac:dyDescent="0.4">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x14ac:dyDescent="0.4">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x14ac:dyDescent="0.4">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x14ac:dyDescent="0.4">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x14ac:dyDescent="0.4">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x14ac:dyDescent="0.4">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x14ac:dyDescent="0.4">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x14ac:dyDescent="0.4">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75" x14ac:dyDescent="0.4">
      <c r="A145" s="12"/>
      <c r="C145" s="47" t="s">
        <v>1438</v>
      </c>
      <c r="E145" s="12"/>
      <c r="F145" s="71"/>
      <c r="G145" s="12"/>
      <c r="H145" s="12"/>
      <c r="I145" s="343" t="s">
        <v>1144</v>
      </c>
      <c r="J145" s="343"/>
      <c r="K145" s="343"/>
      <c r="L145" s="343"/>
      <c r="M145" s="12"/>
      <c r="U145" s="70"/>
      <c r="AB145" s="12"/>
      <c r="AC145" s="12"/>
      <c r="AD145" s="12"/>
      <c r="AE145" s="12"/>
      <c r="AF145" s="15"/>
    </row>
    <row r="146" spans="1:32" x14ac:dyDescent="0.4">
      <c r="A146" s="12"/>
      <c r="C146" s="47" t="s">
        <v>1440</v>
      </c>
      <c r="E146" s="12"/>
      <c r="J146" s="12"/>
      <c r="K146" s="12"/>
      <c r="L146" s="12"/>
      <c r="M146" s="12"/>
      <c r="AB146" s="12"/>
      <c r="AC146" s="12"/>
      <c r="AD146" s="12"/>
      <c r="AE146" s="12"/>
      <c r="AF146" s="15"/>
    </row>
    <row r="147" spans="1:32" x14ac:dyDescent="0.4">
      <c r="A147" s="12"/>
      <c r="C147" s="48" t="s">
        <v>1428</v>
      </c>
      <c r="J147" s="12"/>
      <c r="K147" s="12"/>
      <c r="L147" s="12"/>
      <c r="M147" s="12"/>
      <c r="AB147" s="12"/>
      <c r="AC147" s="12"/>
      <c r="AD147" s="12"/>
      <c r="AE147" s="12"/>
      <c r="AF147" s="15"/>
    </row>
    <row r="148" spans="1:32" ht="24.75" thickBot="1" x14ac:dyDescent="0.45">
      <c r="A148" s="12"/>
      <c r="C148" s="48" t="s">
        <v>1422</v>
      </c>
      <c r="J148" s="12"/>
      <c r="K148" s="12"/>
      <c r="L148" s="12"/>
      <c r="M148" s="12"/>
      <c r="AB148" s="12"/>
      <c r="AC148" s="12"/>
      <c r="AD148" s="12"/>
      <c r="AE148" s="12"/>
      <c r="AF148" s="15"/>
    </row>
    <row r="149" spans="1:32" ht="25.5" thickTop="1" thickBot="1" x14ac:dyDescent="0.45">
      <c r="A149" s="12"/>
      <c r="C149" s="48" t="s">
        <v>1441</v>
      </c>
      <c r="D149" s="83">
        <f>E1</f>
        <v>239</v>
      </c>
      <c r="E149" s="12"/>
      <c r="J149" s="12"/>
      <c r="K149" s="12"/>
      <c r="L149" s="12"/>
      <c r="M149" s="12"/>
      <c r="AB149" s="12"/>
      <c r="AC149" s="12"/>
      <c r="AD149" s="12"/>
      <c r="AE149" s="12"/>
      <c r="AF149" s="15"/>
    </row>
    <row r="150" spans="1:32" ht="32.25" thickTop="1" x14ac:dyDescent="0.5">
      <c r="A150" s="12"/>
      <c r="C150" s="48" t="s">
        <v>1432</v>
      </c>
      <c r="D150" s="87" t="str" cm="1">
        <f t="array" aca="1" ref="D150" ca="1">MID(CELL("filename", B104), FIND("]", CELL("filename", B104)) + 1, 255)</f>
        <v>CAMBIANDO LOS CANTOS</v>
      </c>
      <c r="J150" s="12"/>
      <c r="K150" s="12"/>
      <c r="L150" s="12"/>
      <c r="M150" s="12"/>
      <c r="AB150" s="12"/>
      <c r="AC150" s="12"/>
      <c r="AD150" s="12"/>
      <c r="AE150" s="12"/>
      <c r="AF150" s="15"/>
    </row>
    <row r="151" spans="1:32" x14ac:dyDescent="0.4">
      <c r="A151" s="12"/>
      <c r="C151" s="44" t="str">
        <f>_xlfn.CONCAT("const NOMBREDELCANTO = ","""",D151,"""",";")</f>
        <v>const NOMBREDELCANTO = "COMO DESTILA LA MIEL";</v>
      </c>
      <c r="D151" s="12" t="str">
        <f>VLOOKUP(D149,'Codigo Canto'!A3:AQ236,38,FALSE)</f>
        <v>COMO DESTILA LA MIEL</v>
      </c>
      <c r="E151" s="14" t="str">
        <f>_xlfn.CONCAT(VLOOKUP(D149,'Codigo Canto'!A3:AQ236,7,FALSE),".html")</f>
        <v>comodestilalamiel.html</v>
      </c>
      <c r="F151" s="12"/>
      <c r="G151" s="12"/>
      <c r="AB151" s="12"/>
      <c r="AC151" s="12"/>
      <c r="AD151" s="12"/>
      <c r="AE151" s="12"/>
      <c r="AF151" s="15"/>
    </row>
    <row r="152" spans="1:32" x14ac:dyDescent="0.4">
      <c r="C152" s="42" t="s">
        <v>1429</v>
      </c>
      <c r="D152" s="12" t="str">
        <f>VLOOKUP(D149,'Codigo Canto'!A3:AQ236,7,FALSE)</f>
        <v>comodestilalamiel</v>
      </c>
      <c r="E152" s="14" t="str">
        <f>_xlfn.CONCAT(VLOOKUP(D149,'Codigo Canto'!A3:AQ236,7,FALSE),".mp3")</f>
        <v>comodestilalamiel.mp3</v>
      </c>
    </row>
    <row r="153" spans="1:32" x14ac:dyDescent="0.4">
      <c r="A153" s="12"/>
      <c r="C153" s="42" t="s">
        <v>1116</v>
      </c>
      <c r="D153" s="12" t="str">
        <f>_xlfn.CONCAT(VLOOKUP(D149,'Codigo Canto'!A3:AQ236,7,FALSE))</f>
        <v>comodestilalamiel</v>
      </c>
      <c r="E153" s="14" t="str">
        <f>_xlfn.CONCAT(VLOOKUP(D149,'Codigo Canto'!A3:AQ236,7,FALSE),".css")</f>
        <v>comodestilalamiel.css</v>
      </c>
      <c r="AB153" s="12"/>
      <c r="AC153" s="12"/>
      <c r="AD153" s="12"/>
      <c r="AE153" s="12"/>
      <c r="AF153" s="15"/>
    </row>
    <row r="154" spans="1:32" x14ac:dyDescent="0.4">
      <c r="A154" s="12"/>
      <c r="C154" s="42" t="s">
        <v>1117</v>
      </c>
      <c r="D154" s="67"/>
      <c r="AB154" s="12"/>
      <c r="AC154" s="12"/>
      <c r="AD154" s="12"/>
      <c r="AE154" s="12"/>
      <c r="AF154" s="15"/>
    </row>
    <row r="155" spans="1:32" x14ac:dyDescent="0.4">
      <c r="A155" s="12"/>
      <c r="C155" s="84" t="str">
        <f>_xlfn.CONCAT("      salmo: ","""",D155,"""",",")</f>
        <v xml:space="preserve">      salmo: "Oda XL de Salomón",</v>
      </c>
      <c r="D155" s="12" t="str">
        <f>VLOOKUP(D149,'Codigo Canto'!A3:AQ236,12,FALSE)</f>
        <v>Oda XL de Salomón</v>
      </c>
      <c r="AB155" s="12"/>
      <c r="AC155" s="12"/>
      <c r="AD155" s="12"/>
      <c r="AE155" s="12"/>
      <c r="AF155" s="15"/>
    </row>
    <row r="156" spans="1:32" x14ac:dyDescent="0.4">
      <c r="C156" s="84" t="str">
        <f>_xlfn.CONCAT("      dbnos: ","""",D156,"""",",")</f>
        <v xml:space="preserve">      dbnos: "239",</v>
      </c>
      <c r="D156" s="65">
        <f>VLOOKUP(D149,'Codigo Canto'!A3:AQ236,1,FALSE)</f>
        <v>239</v>
      </c>
      <c r="E156" s="12"/>
    </row>
    <row r="157" spans="1:32" x14ac:dyDescent="0.4">
      <c r="C157" s="84" t="str">
        <f>_xlfn.CONCAT("      catg: ","""",D157,"""",",")</f>
        <v xml:space="preserve">      catg: "ELECCIÓN",</v>
      </c>
      <c r="D157" s="12" t="str">
        <f>VLOOKUP(D149,'Codigo Canto'!A3:AQ236,16,FALSE)</f>
        <v>ELECCIÓN</v>
      </c>
      <c r="E157" s="12"/>
    </row>
    <row r="158" spans="1:32" x14ac:dyDescent="0.4">
      <c r="C158" s="48" t="s">
        <v>1421</v>
      </c>
      <c r="D158" s="141" t="str">
        <f>IF(D157="Precatecumenado","precat",IF(D157="LITÚRGICOS","liturgia",IF(D157="Catecumenado","cat",IF(D157="ELECCIÓN","eleccion"))))</f>
        <v>eleccion</v>
      </c>
      <c r="E158" s="12"/>
    </row>
    <row r="159" spans="1:32" x14ac:dyDescent="0.4">
      <c r="C159" s="48" t="s">
        <v>1422</v>
      </c>
      <c r="E159" s="12"/>
    </row>
    <row r="160" spans="1:32" x14ac:dyDescent="0.4">
      <c r="C160" s="48" t="s">
        <v>1442</v>
      </c>
    </row>
    <row r="161" spans="1:32" x14ac:dyDescent="0.4">
      <c r="C161" s="48" t="s">
        <v>1432</v>
      </c>
    </row>
    <row r="162" spans="1:32" ht="30.75" x14ac:dyDescent="0.4">
      <c r="C162" s="42" t="s">
        <v>1471</v>
      </c>
    </row>
    <row r="163" spans="1:32" ht="26.25" x14ac:dyDescent="0.4">
      <c r="A163">
        <v>1</v>
      </c>
      <c r="B163" s="74">
        <v>1</v>
      </c>
      <c r="C163" s="74" t="str">
        <f t="shared" ref="C163:C226" si="4">IF((E163&amp;D163)="","",_xlfn.CONCAT("/* ",B163," */","        ","""",D163,"""",","))</f>
        <v>/* 1 */        "A la víctima pascual,",</v>
      </c>
      <c r="D163" s="72" t="str">
        <f t="shared" ref="D163:L178" si="5">IF(C3="","",C3)</f>
        <v>A la víctima pascual,</v>
      </c>
      <c r="E163" s="52" t="str">
        <f t="shared" si="5"/>
        <v>La</v>
      </c>
      <c r="F163" s="52" t="str">
        <f t="shared" si="5"/>
        <v>m</v>
      </c>
      <c r="G163" s="54" t="str">
        <f t="shared" si="5"/>
        <v>La</v>
      </c>
      <c r="H163" s="54">
        <f t="shared" si="5"/>
        <v>7</v>
      </c>
      <c r="I163" s="53" t="str">
        <f t="shared" si="5"/>
        <v/>
      </c>
      <c r="J163" s="53" t="str">
        <f t="shared" si="5"/>
        <v/>
      </c>
      <c r="K163" s="54" t="str">
        <f t="shared" si="5"/>
        <v/>
      </c>
      <c r="L163" s="54" t="str">
        <f t="shared" si="5"/>
        <v/>
      </c>
      <c r="M163" s="14"/>
      <c r="O163" s="18"/>
      <c r="P163"/>
      <c r="Q163"/>
      <c r="R163"/>
      <c r="V163" s="14"/>
      <c r="Y163"/>
      <c r="AB163" s="14"/>
      <c r="AF163"/>
    </row>
    <row r="164" spans="1:32" ht="26.25" x14ac:dyDescent="0.4">
      <c r="B164" s="74">
        <f>+B163+1</f>
        <v>2</v>
      </c>
      <c r="C164" s="74" t="str">
        <f t="shared" si="4"/>
        <v>/* 2 */        "ofrecemos hoy",</v>
      </c>
      <c r="D164" s="73" t="str">
        <f t="shared" si="5"/>
        <v>ofrecemos hoy</v>
      </c>
      <c r="E164" s="55" t="str">
        <f t="shared" si="5"/>
        <v/>
      </c>
      <c r="F164" s="55" t="str">
        <f t="shared" si="5"/>
        <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6.25" x14ac:dyDescent="0.4">
      <c r="B165" s="74">
        <f t="shared" ref="B165:B228" si="6">+B164+1</f>
        <v>3</v>
      </c>
      <c r="C165" s="74" t="str">
        <f t="shared" si="4"/>
        <v>/* 3 */        "el sacrificio de alabanza.",</v>
      </c>
      <c r="D165" s="72" t="str">
        <f t="shared" si="5"/>
        <v>el sacrificio de alabanza.</v>
      </c>
      <c r="E165" s="53" t="str">
        <f t="shared" si="5"/>
        <v>Re</v>
      </c>
      <c r="F165" s="53" t="str">
        <f t="shared" si="5"/>
        <v>m</v>
      </c>
      <c r="G165" s="54">
        <f t="shared" si="5"/>
        <v>9</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6.25" x14ac:dyDescent="0.4">
      <c r="B166" s="74">
        <f t="shared" si="6"/>
        <v>4</v>
      </c>
      <c r="C166" s="74" t="str">
        <f t="shared" si="4"/>
        <v>/* 4 */        "El cordero ha redimido el rebaño,",</v>
      </c>
      <c r="D166" s="73" t="str">
        <f t="shared" si="5"/>
        <v>El cordero ha redimido el rebaño,</v>
      </c>
      <c r="E166" s="55" t="str">
        <f t="shared" si="5"/>
        <v>Fa</v>
      </c>
      <c r="F166" s="55" t="str">
        <f t="shared" si="5"/>
        <v>maj</v>
      </c>
      <c r="G166" s="56">
        <f t="shared" si="5"/>
        <v>7</v>
      </c>
      <c r="H166" s="56" t="str">
        <f t="shared" si="5"/>
        <v>Mi</v>
      </c>
      <c r="I166" s="55" t="str">
        <f t="shared" si="5"/>
        <v/>
      </c>
      <c r="J166" s="55" t="str">
        <f t="shared" si="5"/>
        <v/>
      </c>
      <c r="K166" s="56" t="str">
        <f t="shared" si="5"/>
        <v/>
      </c>
      <c r="L166" s="56" t="str">
        <f t="shared" si="5"/>
        <v/>
      </c>
      <c r="M166" s="14"/>
      <c r="O166" s="18"/>
      <c r="P166"/>
      <c r="Q166"/>
      <c r="R166"/>
      <c r="V166" s="14"/>
      <c r="Y166"/>
      <c r="AB166" s="14"/>
      <c r="AF166"/>
    </row>
    <row r="167" spans="1:32" ht="26.25" x14ac:dyDescent="0.4">
      <c r="B167" s="74">
        <f t="shared" si="6"/>
        <v>5</v>
      </c>
      <c r="C167" s="74" t="str">
        <f t="shared" si="4"/>
        <v>/* 5 */        "el inocente ha reconciliado",</v>
      </c>
      <c r="D167" s="72" t="str">
        <f t="shared" si="5"/>
        <v>el inocente ha reconciliado</v>
      </c>
      <c r="E167" s="53" t="str">
        <f t="shared" si="5"/>
        <v>Re</v>
      </c>
      <c r="F167" s="53" t="str">
        <f t="shared" si="5"/>
        <v>m</v>
      </c>
      <c r="G167" s="54">
        <f t="shared" si="5"/>
        <v>9</v>
      </c>
      <c r="H167" s="54" t="str">
        <f t="shared" si="5"/>
        <v>Fa</v>
      </c>
      <c r="I167" s="53" t="str">
        <f t="shared" si="5"/>
        <v/>
      </c>
      <c r="J167" s="53" t="str">
        <f t="shared" si="5"/>
        <v/>
      </c>
      <c r="K167" s="54" t="str">
        <f t="shared" si="5"/>
        <v/>
      </c>
      <c r="L167" s="54" t="str">
        <f t="shared" si="5"/>
        <v/>
      </c>
      <c r="M167" s="14"/>
      <c r="O167" s="18"/>
      <c r="P167"/>
      <c r="Q167"/>
      <c r="R167"/>
      <c r="V167" s="14"/>
      <c r="Y167"/>
      <c r="AB167" s="14"/>
      <c r="AF167"/>
    </row>
    <row r="168" spans="1:32" ht="26.25" x14ac:dyDescent="0.4">
      <c r="B168" s="74">
        <f t="shared" si="6"/>
        <v>6</v>
      </c>
      <c r="C168" s="74" t="str">
        <f t="shared" si="4"/>
        <v>/* 6 */        "los pecadores al Padre.",</v>
      </c>
      <c r="D168" s="73" t="str">
        <f t="shared" si="5"/>
        <v>los pecadores al Padre.</v>
      </c>
      <c r="E168" s="55" t="str">
        <f t="shared" si="5"/>
        <v>Mi</v>
      </c>
      <c r="F168" s="55" t="str">
        <f t="shared" si="5"/>
        <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6.25" x14ac:dyDescent="0.4">
      <c r="B169" s="74">
        <f t="shared" si="6"/>
        <v>7</v>
      </c>
      <c r="C169" s="74" t="str">
        <f t="shared" si="4"/>
        <v>/* 7 */        "Muerte y vida se han enfrentado",</v>
      </c>
      <c r="D169" s="72" t="str">
        <f t="shared" si="5"/>
        <v>Muerte y vida se han enfrentado</v>
      </c>
      <c r="E169" s="53" t="str">
        <f t="shared" si="5"/>
        <v>La</v>
      </c>
      <c r="F169" s="53" t="str">
        <f t="shared" si="5"/>
        <v>m</v>
      </c>
      <c r="G169" s="54" t="str">
        <f t="shared" si="5"/>
        <v>La</v>
      </c>
      <c r="H169" s="54">
        <f t="shared" si="5"/>
        <v>7</v>
      </c>
      <c r="I169" s="53" t="str">
        <f t="shared" si="5"/>
        <v/>
      </c>
      <c r="J169" s="53" t="str">
        <f t="shared" si="5"/>
        <v/>
      </c>
      <c r="K169" s="54" t="str">
        <f t="shared" si="5"/>
        <v/>
      </c>
      <c r="L169" s="54" t="str">
        <f t="shared" si="5"/>
        <v/>
      </c>
      <c r="M169" s="14"/>
      <c r="O169" s="18"/>
      <c r="P169"/>
      <c r="Q169"/>
      <c r="R169"/>
      <c r="V169" s="14"/>
      <c r="Y169"/>
      <c r="AB169" s="14"/>
      <c r="AF169"/>
    </row>
    <row r="170" spans="1:32" ht="26.25" x14ac:dyDescent="0.4">
      <c r="B170" s="74">
        <f t="shared" si="6"/>
        <v>8</v>
      </c>
      <c r="C170" s="74" t="str">
        <f t="shared" si="4"/>
        <v>/* 8 */        "en un prodigioso duelo:",</v>
      </c>
      <c r="D170" s="73" t="str">
        <f t="shared" si="5"/>
        <v>en un prodigioso duelo:</v>
      </c>
      <c r="E170" s="55" t="str">
        <f t="shared" si="5"/>
        <v>Re</v>
      </c>
      <c r="F170" s="55" t="str">
        <f t="shared" si="5"/>
        <v>m</v>
      </c>
      <c r="G170" s="56">
        <f t="shared" si="5"/>
        <v>9</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6.25" x14ac:dyDescent="0.4">
      <c r="B171" s="74">
        <f t="shared" si="6"/>
        <v>9</v>
      </c>
      <c r="C171" s="74" t="str">
        <f t="shared" si="4"/>
        <v>/* 9 */        "el Señor de la Vida estaba muerto,",</v>
      </c>
      <c r="D171" s="72" t="str">
        <f t="shared" si="5"/>
        <v>el Señor de la Vida estaba muerto,</v>
      </c>
      <c r="E171" s="53" t="str">
        <f t="shared" si="5"/>
        <v>Fa</v>
      </c>
      <c r="F171" s="53" t="str">
        <f t="shared" si="5"/>
        <v>maj</v>
      </c>
      <c r="G171" s="54">
        <f t="shared" si="5"/>
        <v>7</v>
      </c>
      <c r="H171" s="54" t="str">
        <f t="shared" si="5"/>
        <v>Mi</v>
      </c>
      <c r="I171" s="53" t="str">
        <f t="shared" si="5"/>
        <v/>
      </c>
      <c r="J171" s="53" t="str">
        <f t="shared" si="5"/>
        <v/>
      </c>
      <c r="K171" s="54" t="str">
        <f t="shared" si="5"/>
        <v/>
      </c>
      <c r="L171" s="54" t="str">
        <f t="shared" si="5"/>
        <v/>
      </c>
      <c r="M171" s="14"/>
      <c r="O171" s="18"/>
      <c r="P171"/>
      <c r="Q171"/>
      <c r="R171"/>
      <c r="V171" s="14"/>
      <c r="Y171"/>
      <c r="AB171" s="14"/>
      <c r="AF171"/>
    </row>
    <row r="172" spans="1:32" ht="26.25" x14ac:dyDescent="0.4">
      <c r="B172" s="74">
        <f t="shared" si="6"/>
        <v>10</v>
      </c>
      <c r="C172" s="74" t="str">
        <f t="shared" si="4"/>
        <v>/* 10 */        "mas ahora está vivo y triunfa.",</v>
      </c>
      <c r="D172" s="73" t="str">
        <f t="shared" si="5"/>
        <v>mas ahora está vivo y triunfa.</v>
      </c>
      <c r="E172" s="55" t="str">
        <f t="shared" si="5"/>
        <v>Re</v>
      </c>
      <c r="F172" s="55" t="str">
        <f t="shared" si="5"/>
        <v>m</v>
      </c>
      <c r="G172" s="56">
        <f t="shared" si="5"/>
        <v>9</v>
      </c>
      <c r="H172" s="56" t="str">
        <f t="shared" si="5"/>
        <v>Fa</v>
      </c>
      <c r="I172" s="55" t="str">
        <f t="shared" si="5"/>
        <v/>
      </c>
      <c r="J172" s="55" t="str">
        <f t="shared" si="5"/>
        <v>Mi</v>
      </c>
      <c r="K172" s="56" t="str">
        <f t="shared" si="5"/>
        <v/>
      </c>
      <c r="L172" s="56" t="str">
        <f t="shared" si="5"/>
        <v/>
      </c>
      <c r="M172" s="14"/>
      <c r="O172" s="18"/>
      <c r="P172"/>
      <c r="Q172"/>
      <c r="R172"/>
      <c r="V172" s="14"/>
      <c r="Y172"/>
      <c r="AB172" s="14"/>
      <c r="AF172"/>
    </row>
    <row r="173" spans="1:32" ht="26.25" x14ac:dyDescent="0.4">
      <c r="B173" s="74">
        <f t="shared" si="6"/>
        <v>11</v>
      </c>
      <c r="C173" s="74" t="str">
        <f t="shared" si="4"/>
        <v>/* 11 */        "Dinos tú, María:",</v>
      </c>
      <c r="D173" s="72" t="str">
        <f t="shared" si="5"/>
        <v>Dinos tú, María:</v>
      </c>
      <c r="E173" s="53" t="str">
        <f t="shared" si="5"/>
        <v>La</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6.25" x14ac:dyDescent="0.4">
      <c r="B174" s="74">
        <f t="shared" si="6"/>
        <v>12</v>
      </c>
      <c r="C174" s="74" t="str">
        <f t="shared" si="4"/>
        <v>/* 12 */        "¿qué has visto en el camino?,",</v>
      </c>
      <c r="D174" s="73" t="str">
        <f t="shared" si="5"/>
        <v>¿qué has visto en el camino?,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6.25" x14ac:dyDescent="0.4">
      <c r="B175" s="74">
        <f t="shared" si="6"/>
        <v>13</v>
      </c>
      <c r="C175" s="74" t="str">
        <f t="shared" si="4"/>
        <v>/* 13 */        "«La tumba de Cristo vacía,",</v>
      </c>
      <c r="D175" s="72" t="str">
        <f t="shared" si="5"/>
        <v>«La tumba de Cristo vacía,</v>
      </c>
      <c r="E175" s="53" t="str">
        <f t="shared" si="5"/>
        <v>Fa</v>
      </c>
      <c r="F175" s="53" t="str">
        <f t="shared" si="5"/>
        <v>maj</v>
      </c>
      <c r="G175" s="54">
        <f t="shared" si="5"/>
        <v>7</v>
      </c>
      <c r="H175" s="54" t="str">
        <f t="shared" si="5"/>
        <v>Mi</v>
      </c>
      <c r="I175" s="53" t="str">
        <f t="shared" si="5"/>
        <v/>
      </c>
      <c r="J175" s="53" t="str">
        <f t="shared" si="5"/>
        <v/>
      </c>
      <c r="K175" s="54" t="str">
        <f t="shared" si="5"/>
        <v/>
      </c>
      <c r="L175" s="54" t="str">
        <f t="shared" si="5"/>
        <v/>
      </c>
      <c r="M175" s="14"/>
      <c r="O175" s="18"/>
      <c r="P175"/>
      <c r="Q175"/>
      <c r="R175"/>
      <c r="V175" s="14"/>
      <c r="Y175"/>
      <c r="AB175" s="14"/>
      <c r="AF175"/>
    </row>
    <row r="176" spans="1:32" ht="26.25" x14ac:dyDescent="0.4">
      <c r="B176" s="74">
        <f t="shared" si="6"/>
        <v>14</v>
      </c>
      <c r="C176" s="74" t="str">
        <f t="shared" si="4"/>
        <v>/* 14 */        "la Gloria del Señor y vivo Cristo,",</v>
      </c>
      <c r="D176" s="73" t="str">
        <f t="shared" si="5"/>
        <v>la Gloria del Señor y vivo Cristo,</v>
      </c>
      <c r="E176" s="55" t="str">
        <f t="shared" si="5"/>
        <v>Re</v>
      </c>
      <c r="F176" s="55" t="str">
        <f t="shared" si="5"/>
        <v>m</v>
      </c>
      <c r="G176" s="56">
        <f t="shared" si="5"/>
        <v>9</v>
      </c>
      <c r="H176" s="56" t="str">
        <f t="shared" si="5"/>
        <v>Fa</v>
      </c>
      <c r="I176" s="55" t="str">
        <f t="shared" si="5"/>
        <v/>
      </c>
      <c r="J176" s="55" t="str">
        <f t="shared" si="5"/>
        <v>Mi</v>
      </c>
      <c r="K176" s="56" t="str">
        <f t="shared" si="5"/>
        <v/>
      </c>
      <c r="L176" s="56" t="str">
        <f t="shared" si="5"/>
        <v/>
      </c>
      <c r="M176" s="14"/>
      <c r="O176" s="18"/>
      <c r="P176"/>
      <c r="Q176"/>
      <c r="R176"/>
      <c r="V176" s="14"/>
      <c r="Y176"/>
      <c r="AB176" s="14"/>
      <c r="AF176"/>
    </row>
    <row r="177" spans="2:32" ht="26.25" x14ac:dyDescent="0.4">
      <c r="B177" s="74">
        <f t="shared" si="6"/>
        <v>15</v>
      </c>
      <c r="C177" s="74" t="str">
        <f t="shared" si="4"/>
        <v>/* 15 */        "los ángeles, las vendas y el sudario».",</v>
      </c>
      <c r="D177" s="72" t="str">
        <f t="shared" si="5"/>
        <v>los ángeles, las vendas y el sudario».</v>
      </c>
      <c r="E177" s="53" t="str">
        <f t="shared" si="5"/>
        <v>Fa</v>
      </c>
      <c r="F177" s="53" t="str">
        <f t="shared" si="5"/>
        <v/>
      </c>
      <c r="G177" s="54" t="str">
        <f t="shared" si="5"/>
        <v>Mi</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6.25" x14ac:dyDescent="0.4">
      <c r="B178" s="74">
        <f t="shared" si="6"/>
        <v>16</v>
      </c>
      <c r="C178" s="74" t="str">
        <f t="shared" si="4"/>
        <v>/* 16 */        "A. PORQUE CRISTO, MI ESPERANZA,",</v>
      </c>
      <c r="D178" s="73" t="str">
        <f t="shared" si="5"/>
        <v>A. PORQUE CRISTO, MI ESPERANZA,</v>
      </c>
      <c r="E178" s="55" t="str">
        <f t="shared" si="5"/>
        <v>Fa</v>
      </c>
      <c r="F178" s="55" t="str">
        <f t="shared" si="5"/>
        <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6.25" x14ac:dyDescent="0.4">
      <c r="B179" s="74">
        <f t="shared" si="6"/>
        <v>17</v>
      </c>
      <c r="C179" s="74" t="str">
        <f t="shared" si="4"/>
        <v>/* 17 */        "¡HA RESUCITADO!",</v>
      </c>
      <c r="D179" s="72" t="str">
        <f t="shared" ref="D179:L194" si="7">IF(C19="","",C19)</f>
        <v>¡HA RESUCITADO!</v>
      </c>
      <c r="E179" s="53" t="str">
        <f t="shared" si="7"/>
        <v>Mi</v>
      </c>
      <c r="F179" s="53" t="str">
        <f t="shared" si="7"/>
        <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6.25" x14ac:dyDescent="0.4">
      <c r="B180" s="74">
        <f t="shared" si="6"/>
        <v>18</v>
      </c>
      <c r="C180" s="74" t="str">
        <f t="shared" si="4"/>
        <v>/* 18 */        "Y NOS PRECEDE EN GALILEA,",</v>
      </c>
      <c r="D180" s="73" t="str">
        <f t="shared" si="7"/>
        <v>Y NOS PRECEDE EN GALILEA,</v>
      </c>
      <c r="E180" s="55" t="str">
        <f t="shared" si="7"/>
        <v>Fa</v>
      </c>
      <c r="F180" s="55" t="str">
        <f t="shared" si="7"/>
        <v/>
      </c>
      <c r="G180" s="56" t="str">
        <f t="shared" si="7"/>
        <v>Mi</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6.25" x14ac:dyDescent="0.4">
      <c r="B181" s="74">
        <f t="shared" si="6"/>
        <v>19</v>
      </c>
      <c r="C181" s="74" t="str">
        <f t="shared" si="4"/>
        <v>/* 19 */        "Y NOS PRECEDE EN GALILEA.",</v>
      </c>
      <c r="D181" s="72" t="str">
        <f t="shared" si="7"/>
        <v>Y NOS PRECEDE EN GALILEA.</v>
      </c>
      <c r="E181" s="53" t="str">
        <f t="shared" si="7"/>
        <v>Fa</v>
      </c>
      <c r="F181" s="53" t="str">
        <f t="shared" si="7"/>
        <v/>
      </c>
      <c r="G181" s="54" t="str">
        <f t="shared" si="7"/>
        <v>Mi</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6.25" x14ac:dyDescent="0.4">
      <c r="B182" s="74">
        <f t="shared" si="6"/>
        <v>20</v>
      </c>
      <c r="C182" s="74" t="str">
        <f t="shared" si="4"/>
        <v>/* 20 */        "SÍ QUE ES CIERTO,",</v>
      </c>
      <c r="D182" s="73" t="str">
        <f t="shared" si="7"/>
        <v>SÍ QUE ES CIERTO,</v>
      </c>
      <c r="E182" s="55" t="str">
        <f t="shared" si="7"/>
        <v>Re</v>
      </c>
      <c r="F182" s="55" t="str">
        <f t="shared" si="7"/>
        <v>m</v>
      </c>
      <c r="G182" s="56" t="str">
        <f t="shared" si="7"/>
        <v>Mi</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6.25" x14ac:dyDescent="0.4">
      <c r="B183" s="74">
        <f t="shared" si="6"/>
        <v>21</v>
      </c>
      <c r="C183" s="74" t="str">
        <f t="shared" si="4"/>
        <v>/* 21 */        "CRISTO HA RESUCITADO.",</v>
      </c>
      <c r="D183" s="72" t="str">
        <f t="shared" si="7"/>
        <v>CRISTO HA RESUCITADO.</v>
      </c>
      <c r="E183" s="53" t="str">
        <f t="shared" si="7"/>
        <v>Fa</v>
      </c>
      <c r="F183" s="53" t="str">
        <f t="shared" si="7"/>
        <v>maj</v>
      </c>
      <c r="G183" s="54">
        <f t="shared" si="7"/>
        <v>7</v>
      </c>
      <c r="H183" s="54" t="str">
        <f t="shared" si="7"/>
        <v>Fa</v>
      </c>
      <c r="I183" s="53" t="str">
        <f t="shared" si="7"/>
        <v/>
      </c>
      <c r="J183" s="53" t="str">
        <f t="shared" si="7"/>
        <v>Mi</v>
      </c>
      <c r="K183" s="54" t="str">
        <f t="shared" si="7"/>
        <v/>
      </c>
      <c r="L183" s="54" t="str">
        <f t="shared" si="7"/>
        <v/>
      </c>
      <c r="M183" s="14"/>
      <c r="O183" s="18"/>
      <c r="P183"/>
      <c r="Q183"/>
      <c r="R183"/>
      <c r="V183" s="14"/>
      <c r="Y183"/>
      <c r="AB183" s="14"/>
      <c r="AF183"/>
    </row>
    <row r="184" spans="2:32" ht="26.25" x14ac:dyDescent="0.4">
      <c r="B184" s="74">
        <f t="shared" si="6"/>
        <v>22</v>
      </c>
      <c r="C184" s="74" t="str">
        <f t="shared" si="4"/>
        <v>/* 22 */        "SÍ QUE ES CIERTO,",</v>
      </c>
      <c r="D184" s="73" t="str">
        <f t="shared" si="7"/>
        <v>SÍ QUE ES CIERTO,</v>
      </c>
      <c r="E184" s="55" t="str">
        <f t="shared" si="7"/>
        <v>Re</v>
      </c>
      <c r="F184" s="55" t="str">
        <f t="shared" si="7"/>
        <v>m</v>
      </c>
      <c r="G184" s="56" t="str">
        <f t="shared" si="7"/>
        <v>Mi</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6.25" x14ac:dyDescent="0.4">
      <c r="B185" s="74">
        <f t="shared" si="6"/>
        <v>23</v>
      </c>
      <c r="C185" s="74" t="str">
        <f t="shared" si="4"/>
        <v>/* 23 */        "CRISTO HA RESUCITADO.",</v>
      </c>
      <c r="D185" s="72" t="str">
        <f t="shared" si="7"/>
        <v>CRISTO HA RESUCITADO.</v>
      </c>
      <c r="E185" s="53" t="str">
        <f t="shared" si="7"/>
        <v>Fa</v>
      </c>
      <c r="F185" s="53" t="str">
        <f t="shared" si="7"/>
        <v/>
      </c>
      <c r="G185" s="54" t="str">
        <f t="shared" si="7"/>
        <v>Mi</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6.25" x14ac:dyDescent="0.4">
      <c r="B186" s="74">
        <f t="shared" si="6"/>
        <v>24</v>
      </c>
      <c r="C186" s="74" t="str">
        <f t="shared" si="4"/>
        <v>/* 24 */        "Y NOS PRECEDE EN GALILEA,",</v>
      </c>
      <c r="D186" s="73" t="str">
        <f t="shared" si="7"/>
        <v>Y NOS PRECEDE EN GALILEA,</v>
      </c>
      <c r="E186" s="55" t="str">
        <f t="shared" si="7"/>
        <v>Fa</v>
      </c>
      <c r="F186" s="55" t="str">
        <f t="shared" si="7"/>
        <v/>
      </c>
      <c r="G186" s="56" t="str">
        <f t="shared" si="7"/>
        <v>Mi</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6.25" x14ac:dyDescent="0.4">
      <c r="B187" s="74">
        <f t="shared" si="6"/>
        <v>25</v>
      </c>
      <c r="C187" s="74" t="str">
        <f t="shared" si="4"/>
        <v>/* 25 */        "Y NOS PRECEDE EN GALILEA.",</v>
      </c>
      <c r="D187" s="72" t="str">
        <f t="shared" si="7"/>
        <v>Y NOS PRECEDE EN GALILEA.</v>
      </c>
      <c r="E187" s="53" t="str">
        <f t="shared" si="7"/>
        <v>Fa</v>
      </c>
      <c r="F187" s="53" t="str">
        <f t="shared" si="7"/>
        <v/>
      </c>
      <c r="G187" s="54" t="str">
        <f t="shared" si="7"/>
        <v>Mi</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6.25" x14ac:dyDescent="0.4">
      <c r="B188" s="74">
        <f t="shared" si="6"/>
        <v>26</v>
      </c>
      <c r="C188" s="74" t="str">
        <f t="shared" si="4"/>
        <v>/* 26 */        "Tú, Rey victorioso, danos tú la salvación.",</v>
      </c>
      <c r="D188" s="73" t="str">
        <f t="shared" si="7"/>
        <v>Tú, Rey victorioso, danos tú la salvación.</v>
      </c>
      <c r="E188" s="55" t="str">
        <f t="shared" si="7"/>
        <v>Fa</v>
      </c>
      <c r="F188" s="55" t="str">
        <f t="shared" si="7"/>
        <v/>
      </c>
      <c r="G188" s="56" t="str">
        <f t="shared" si="7"/>
        <v>Mi</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6.25" x14ac:dyDescent="0.4">
      <c r="B189" s="74">
        <f t="shared" si="6"/>
        <v>27</v>
      </c>
      <c r="C189" s="74" t="str">
        <f t="shared" si="4"/>
        <v/>
      </c>
      <c r="D189" s="72" t="str">
        <f t="shared" si="7"/>
        <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6.25" x14ac:dyDescent="0.4">
      <c r="B190" s="74">
        <f t="shared" si="6"/>
        <v>28</v>
      </c>
      <c r="C190" s="74" t="str">
        <f t="shared" si="4"/>
        <v/>
      </c>
      <c r="D190" s="73" t="str">
        <f t="shared" si="7"/>
        <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6.25" x14ac:dyDescent="0.4">
      <c r="B191" s="74">
        <f t="shared" si="6"/>
        <v>29</v>
      </c>
      <c r="C191" s="74" t="str">
        <f t="shared" si="4"/>
        <v/>
      </c>
      <c r="D191" s="72" t="str">
        <f t="shared" si="7"/>
        <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6.25" x14ac:dyDescent="0.4">
      <c r="B192" s="74">
        <f t="shared" si="6"/>
        <v>30</v>
      </c>
      <c r="C192" s="74" t="str">
        <f t="shared" si="4"/>
        <v/>
      </c>
      <c r="D192" s="73" t="str">
        <f t="shared" si="7"/>
        <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6.25" x14ac:dyDescent="0.4">
      <c r="B193" s="74">
        <f t="shared" si="6"/>
        <v>31</v>
      </c>
      <c r="C193" s="74" t="str">
        <f t="shared" si="4"/>
        <v/>
      </c>
      <c r="D193" s="72" t="str">
        <f t="shared" si="7"/>
        <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6.25" x14ac:dyDescent="0.4">
      <c r="B194" s="74">
        <f t="shared" si="6"/>
        <v>32</v>
      </c>
      <c r="C194" s="74" t="str">
        <f t="shared" si="4"/>
        <v/>
      </c>
      <c r="D194" s="73" t="str">
        <f t="shared" si="7"/>
        <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6.25" x14ac:dyDescent="0.4">
      <c r="B195" s="74">
        <f t="shared" si="6"/>
        <v>33</v>
      </c>
      <c r="C195" s="74" t="str">
        <f t="shared" si="4"/>
        <v/>
      </c>
      <c r="D195" s="72" t="str">
        <f t="shared" ref="D195:L210" si="8">IF(C35="","",C35)</f>
        <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6.25" x14ac:dyDescent="0.4">
      <c r="B196" s="74">
        <f t="shared" si="6"/>
        <v>34</v>
      </c>
      <c r="C196" s="74" t="str">
        <f t="shared" si="4"/>
        <v/>
      </c>
      <c r="D196" s="73" t="str">
        <f t="shared" si="8"/>
        <v/>
      </c>
      <c r="E196" s="55" t="str">
        <f t="shared" si="8"/>
        <v/>
      </c>
      <c r="F196" s="55" t="str">
        <f t="shared" si="8"/>
        <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6.25" x14ac:dyDescent="0.4">
      <c r="B197" s="74">
        <f t="shared" si="6"/>
        <v>35</v>
      </c>
      <c r="C197" s="74" t="str">
        <f t="shared" si="4"/>
        <v/>
      </c>
      <c r="D197" s="72" t="str">
        <f t="shared" si="8"/>
        <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6.25" x14ac:dyDescent="0.4">
      <c r="B198" s="74">
        <f t="shared" si="6"/>
        <v>36</v>
      </c>
      <c r="C198" s="74" t="str">
        <f t="shared" si="4"/>
        <v/>
      </c>
      <c r="D198" s="73" t="str">
        <f t="shared" si="8"/>
        <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6.25" x14ac:dyDescent="0.4">
      <c r="B199" s="74">
        <f t="shared" si="6"/>
        <v>37</v>
      </c>
      <c r="C199" s="74" t="str">
        <f t="shared" si="4"/>
        <v/>
      </c>
      <c r="D199" s="72" t="str">
        <f t="shared" si="8"/>
        <v/>
      </c>
      <c r="E199" s="53" t="str">
        <f t="shared" si="8"/>
        <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6.25" x14ac:dyDescent="0.4">
      <c r="B200" s="74">
        <f t="shared" si="6"/>
        <v>38</v>
      </c>
      <c r="C200" s="74" t="str">
        <f t="shared" si="4"/>
        <v/>
      </c>
      <c r="D200" s="73" t="str">
        <f t="shared" si="8"/>
        <v/>
      </c>
      <c r="E200" s="55" t="str">
        <f t="shared" si="8"/>
        <v/>
      </c>
      <c r="F200" s="55" t="str">
        <f t="shared" si="8"/>
        <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6.25" x14ac:dyDescent="0.4">
      <c r="B201" s="74">
        <f t="shared" si="6"/>
        <v>39</v>
      </c>
      <c r="C201" s="74" t="str">
        <f t="shared" si="4"/>
        <v/>
      </c>
      <c r="D201" s="72" t="str">
        <f t="shared" si="8"/>
        <v/>
      </c>
      <c r="E201" s="53" t="str">
        <f t="shared" si="8"/>
        <v/>
      </c>
      <c r="F201" s="53" t="str">
        <f t="shared" si="8"/>
        <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6.25" x14ac:dyDescent="0.4">
      <c r="B202" s="74">
        <f t="shared" si="6"/>
        <v>40</v>
      </c>
      <c r="C202" s="74" t="str">
        <f t="shared" si="4"/>
        <v/>
      </c>
      <c r="D202" s="73" t="str">
        <f t="shared" si="8"/>
        <v/>
      </c>
      <c r="E202" s="55" t="str">
        <f t="shared" si="8"/>
        <v/>
      </c>
      <c r="F202" s="55" t="str">
        <f t="shared" si="8"/>
        <v/>
      </c>
      <c r="G202" s="56" t="str">
        <f t="shared" si="8"/>
        <v/>
      </c>
      <c r="H202" s="56" t="str">
        <f t="shared" si="8"/>
        <v/>
      </c>
      <c r="I202" s="55" t="str">
        <f t="shared" si="8"/>
        <v/>
      </c>
      <c r="J202" s="55" t="str">
        <f t="shared" si="8"/>
        <v/>
      </c>
      <c r="K202" s="56" t="str">
        <f t="shared" si="8"/>
        <v/>
      </c>
      <c r="L202" s="56" t="str">
        <f t="shared" si="8"/>
        <v/>
      </c>
    </row>
    <row r="203" spans="2:32" ht="26.25" x14ac:dyDescent="0.4">
      <c r="B203" s="74">
        <f t="shared" si="6"/>
        <v>41</v>
      </c>
      <c r="C203" s="74" t="str">
        <f t="shared" si="4"/>
        <v/>
      </c>
      <c r="D203" s="72" t="str">
        <f t="shared" si="8"/>
        <v/>
      </c>
      <c r="E203" s="53" t="str">
        <f t="shared" si="8"/>
        <v/>
      </c>
      <c r="F203" s="53" t="str">
        <f t="shared" si="8"/>
        <v/>
      </c>
      <c r="G203" s="54" t="str">
        <f t="shared" si="8"/>
        <v/>
      </c>
      <c r="H203" s="54" t="str">
        <f t="shared" si="8"/>
        <v/>
      </c>
      <c r="I203" s="53" t="str">
        <f t="shared" si="8"/>
        <v/>
      </c>
      <c r="J203" s="53" t="str">
        <f t="shared" si="8"/>
        <v/>
      </c>
      <c r="K203" s="54" t="str">
        <f t="shared" si="8"/>
        <v/>
      </c>
      <c r="L203" s="54" t="str">
        <f t="shared" si="8"/>
        <v/>
      </c>
    </row>
    <row r="204" spans="2:32" ht="26.25" x14ac:dyDescent="0.4">
      <c r="B204" s="74">
        <f t="shared" si="6"/>
        <v>42</v>
      </c>
      <c r="C204" s="74" t="str">
        <f t="shared" si="4"/>
        <v/>
      </c>
      <c r="D204" s="73" t="str">
        <f t="shared" si="8"/>
        <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6.25" x14ac:dyDescent="0.4">
      <c r="B205" s="74">
        <f t="shared" si="6"/>
        <v>43</v>
      </c>
      <c r="C205" s="74" t="str">
        <f t="shared" si="4"/>
        <v/>
      </c>
      <c r="D205" s="72" t="str">
        <f t="shared" si="8"/>
        <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6.25" x14ac:dyDescent="0.4">
      <c r="B206" s="74">
        <f t="shared" si="6"/>
        <v>44</v>
      </c>
      <c r="C206" s="74" t="str">
        <f t="shared" si="4"/>
        <v/>
      </c>
      <c r="D206" s="73" t="str">
        <f t="shared" si="8"/>
        <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6.25" x14ac:dyDescent="0.4">
      <c r="B207" s="74">
        <f t="shared" si="6"/>
        <v>45</v>
      </c>
      <c r="C207" s="74" t="str">
        <f t="shared" si="4"/>
        <v/>
      </c>
      <c r="D207" s="72" t="str">
        <f t="shared" si="8"/>
        <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6.25" x14ac:dyDescent="0.4">
      <c r="B208" s="74">
        <f t="shared" si="6"/>
        <v>46</v>
      </c>
      <c r="C208" s="74" t="str">
        <f t="shared" si="4"/>
        <v/>
      </c>
      <c r="D208" s="73" t="str">
        <f t="shared" si="8"/>
        <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6.25" x14ac:dyDescent="0.4">
      <c r="B209" s="74">
        <f t="shared" si="6"/>
        <v>47</v>
      </c>
      <c r="C209" s="74" t="str">
        <f t="shared" si="4"/>
        <v/>
      </c>
      <c r="D209" s="72" t="str">
        <f t="shared" si="8"/>
        <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6.25" x14ac:dyDescent="0.4">
      <c r="B210" s="74">
        <f t="shared" si="6"/>
        <v>48</v>
      </c>
      <c r="C210" s="74" t="str">
        <f t="shared" si="4"/>
        <v/>
      </c>
      <c r="D210" s="73" t="str">
        <f t="shared" si="8"/>
        <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6.25" x14ac:dyDescent="0.4">
      <c r="B211" s="74">
        <f t="shared" si="6"/>
        <v>49</v>
      </c>
      <c r="C211" s="74" t="str">
        <f t="shared" si="4"/>
        <v/>
      </c>
      <c r="D211" s="72" t="str">
        <f t="shared" ref="D211:L226" si="9">IF(C51="","",C51)</f>
        <v/>
      </c>
      <c r="E211" s="53" t="str">
        <f t="shared" si="9"/>
        <v/>
      </c>
      <c r="F211" s="53" t="str">
        <f t="shared" si="9"/>
        <v/>
      </c>
      <c r="G211" s="54" t="str">
        <f t="shared" si="9"/>
        <v/>
      </c>
      <c r="H211" s="54" t="str">
        <f t="shared" si="9"/>
        <v/>
      </c>
      <c r="I211" s="53" t="str">
        <f t="shared" si="9"/>
        <v/>
      </c>
      <c r="J211" s="53" t="str">
        <f t="shared" si="9"/>
        <v/>
      </c>
      <c r="K211" s="54" t="str">
        <f t="shared" si="9"/>
        <v/>
      </c>
      <c r="L211" s="54" t="str">
        <f t="shared" si="9"/>
        <v/>
      </c>
    </row>
    <row r="212" spans="2:12" ht="26.25" x14ac:dyDescent="0.4">
      <c r="B212" s="74">
        <f t="shared" si="6"/>
        <v>50</v>
      </c>
      <c r="C212" s="74" t="str">
        <f t="shared" si="4"/>
        <v/>
      </c>
      <c r="D212" s="73" t="str">
        <f t="shared" si="9"/>
        <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6.25" x14ac:dyDescent="0.4">
      <c r="B213" s="74">
        <f t="shared" si="6"/>
        <v>51</v>
      </c>
      <c r="C213" s="74" t="str">
        <f t="shared" si="4"/>
        <v/>
      </c>
      <c r="D213" s="72" t="str">
        <f t="shared" si="9"/>
        <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6.25" x14ac:dyDescent="0.4">
      <c r="B214" s="74">
        <f t="shared" si="6"/>
        <v>52</v>
      </c>
      <c r="C214" s="74" t="str">
        <f t="shared" si="4"/>
        <v/>
      </c>
      <c r="D214" s="73" t="str">
        <f t="shared" si="9"/>
        <v/>
      </c>
      <c r="E214" s="55" t="str">
        <f t="shared" si="9"/>
        <v/>
      </c>
      <c r="F214" s="55" t="str">
        <f t="shared" si="9"/>
        <v/>
      </c>
      <c r="G214" s="56" t="str">
        <f t="shared" si="9"/>
        <v/>
      </c>
      <c r="H214" s="56" t="str">
        <f t="shared" si="9"/>
        <v/>
      </c>
      <c r="I214" s="55" t="str">
        <f t="shared" si="9"/>
        <v/>
      </c>
      <c r="J214" s="55" t="str">
        <f t="shared" si="9"/>
        <v/>
      </c>
      <c r="K214" s="56" t="str">
        <f t="shared" si="9"/>
        <v/>
      </c>
      <c r="L214" s="56" t="str">
        <f t="shared" si="9"/>
        <v/>
      </c>
    </row>
    <row r="215" spans="2:12" ht="26.25" x14ac:dyDescent="0.4">
      <c r="B215" s="74">
        <f t="shared" si="6"/>
        <v>53</v>
      </c>
      <c r="C215" s="74" t="str">
        <f t="shared" si="4"/>
        <v/>
      </c>
      <c r="D215" s="72" t="str">
        <f t="shared" si="9"/>
        <v/>
      </c>
      <c r="E215" s="53" t="str">
        <f t="shared" si="9"/>
        <v/>
      </c>
      <c r="F215" s="53" t="str">
        <f t="shared" si="9"/>
        <v/>
      </c>
      <c r="G215" s="54" t="str">
        <f t="shared" si="9"/>
        <v/>
      </c>
      <c r="H215" s="54" t="str">
        <f t="shared" si="9"/>
        <v/>
      </c>
      <c r="I215" s="53" t="str">
        <f t="shared" si="9"/>
        <v/>
      </c>
      <c r="J215" s="53" t="str">
        <f t="shared" si="9"/>
        <v/>
      </c>
      <c r="K215" s="54" t="str">
        <f t="shared" si="9"/>
        <v/>
      </c>
      <c r="L215" s="54" t="str">
        <f t="shared" si="9"/>
        <v/>
      </c>
    </row>
    <row r="216" spans="2:12" ht="26.25" x14ac:dyDescent="0.4">
      <c r="B216" s="74">
        <f t="shared" si="6"/>
        <v>54</v>
      </c>
      <c r="C216" s="74" t="str">
        <f t="shared" si="4"/>
        <v/>
      </c>
      <c r="D216" s="73" t="str">
        <f t="shared" si="9"/>
        <v/>
      </c>
      <c r="E216" s="55" t="str">
        <f t="shared" si="9"/>
        <v/>
      </c>
      <c r="F216" s="55" t="str">
        <f t="shared" si="9"/>
        <v/>
      </c>
      <c r="G216" s="56" t="str">
        <f t="shared" si="9"/>
        <v/>
      </c>
      <c r="H216" s="56" t="str">
        <f t="shared" si="9"/>
        <v/>
      </c>
      <c r="I216" s="55" t="str">
        <f t="shared" si="9"/>
        <v/>
      </c>
      <c r="J216" s="55" t="str">
        <f t="shared" si="9"/>
        <v/>
      </c>
      <c r="K216" s="56" t="str">
        <f t="shared" si="9"/>
        <v/>
      </c>
      <c r="L216" s="56" t="str">
        <f t="shared" si="9"/>
        <v/>
      </c>
    </row>
    <row r="217" spans="2:12" ht="26.25" x14ac:dyDescent="0.4">
      <c r="B217" s="74">
        <f t="shared" si="6"/>
        <v>55</v>
      </c>
      <c r="C217" s="74" t="str">
        <f t="shared" si="4"/>
        <v/>
      </c>
      <c r="D217" s="72" t="str">
        <f t="shared" si="9"/>
        <v/>
      </c>
      <c r="E217" s="53" t="str">
        <f t="shared" si="9"/>
        <v/>
      </c>
      <c r="F217" s="53" t="str">
        <f t="shared" si="9"/>
        <v/>
      </c>
      <c r="G217" s="54" t="str">
        <f t="shared" si="9"/>
        <v/>
      </c>
      <c r="H217" s="54" t="str">
        <f t="shared" si="9"/>
        <v/>
      </c>
      <c r="I217" s="53" t="str">
        <f t="shared" si="9"/>
        <v/>
      </c>
      <c r="J217" s="53" t="str">
        <f t="shared" si="9"/>
        <v/>
      </c>
      <c r="K217" s="54" t="str">
        <f t="shared" si="9"/>
        <v/>
      </c>
      <c r="L217" s="54" t="str">
        <f t="shared" si="9"/>
        <v/>
      </c>
    </row>
    <row r="218" spans="2:12" ht="26.25" x14ac:dyDescent="0.4">
      <c r="B218" s="74">
        <f t="shared" si="6"/>
        <v>56</v>
      </c>
      <c r="C218" s="74" t="str">
        <f t="shared" si="4"/>
        <v/>
      </c>
      <c r="D218" s="73" t="str">
        <f t="shared" si="9"/>
        <v/>
      </c>
      <c r="E218" s="55" t="str">
        <f t="shared" si="9"/>
        <v/>
      </c>
      <c r="F218" s="55" t="str">
        <f t="shared" si="9"/>
        <v/>
      </c>
      <c r="G218" s="56" t="str">
        <f t="shared" si="9"/>
        <v/>
      </c>
      <c r="H218" s="56" t="str">
        <f t="shared" si="9"/>
        <v/>
      </c>
      <c r="I218" s="55" t="str">
        <f t="shared" si="9"/>
        <v/>
      </c>
      <c r="J218" s="55" t="str">
        <f t="shared" si="9"/>
        <v/>
      </c>
      <c r="K218" s="56" t="str">
        <f t="shared" si="9"/>
        <v/>
      </c>
      <c r="L218" s="56" t="str">
        <f t="shared" si="9"/>
        <v/>
      </c>
    </row>
    <row r="219" spans="2:12" ht="26.25" x14ac:dyDescent="0.4">
      <c r="B219" s="74">
        <f t="shared" si="6"/>
        <v>57</v>
      </c>
      <c r="C219" s="74" t="str">
        <f t="shared" si="4"/>
        <v/>
      </c>
      <c r="D219" s="72" t="str">
        <f t="shared" si="9"/>
        <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6.25" x14ac:dyDescent="0.4">
      <c r="B220" s="74">
        <f t="shared" si="6"/>
        <v>58</v>
      </c>
      <c r="C220" s="74" t="str">
        <f t="shared" si="4"/>
        <v/>
      </c>
      <c r="D220" s="73" t="str">
        <f t="shared" si="9"/>
        <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6.25" x14ac:dyDescent="0.4">
      <c r="B221" s="74">
        <f t="shared" si="6"/>
        <v>59</v>
      </c>
      <c r="C221" s="74" t="str">
        <f t="shared" si="4"/>
        <v/>
      </c>
      <c r="D221" s="72" t="str">
        <f t="shared" si="9"/>
        <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6.25" x14ac:dyDescent="0.4">
      <c r="B222" s="74">
        <f t="shared" si="6"/>
        <v>60</v>
      </c>
      <c r="C222" s="74" t="str">
        <f t="shared" si="4"/>
        <v/>
      </c>
      <c r="D222" s="73" t="str">
        <f t="shared" si="9"/>
        <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6.25" x14ac:dyDescent="0.4">
      <c r="B223" s="74">
        <f t="shared" si="6"/>
        <v>61</v>
      </c>
      <c r="C223" s="74" t="str">
        <f t="shared" si="4"/>
        <v/>
      </c>
      <c r="D223" s="72" t="str">
        <f t="shared" si="9"/>
        <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6.25" x14ac:dyDescent="0.4">
      <c r="B224" s="74">
        <f t="shared" si="6"/>
        <v>62</v>
      </c>
      <c r="C224" s="74" t="str">
        <f t="shared" si="4"/>
        <v/>
      </c>
      <c r="D224" s="73" t="str">
        <f t="shared" si="9"/>
        <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6.25" x14ac:dyDescent="0.4">
      <c r="B225" s="74">
        <f t="shared" si="6"/>
        <v>63</v>
      </c>
      <c r="C225" s="74" t="str">
        <f t="shared" si="4"/>
        <v/>
      </c>
      <c r="D225" s="72" t="str">
        <f t="shared" si="9"/>
        <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6.25" x14ac:dyDescent="0.4">
      <c r="B226" s="74">
        <f t="shared" si="6"/>
        <v>64</v>
      </c>
      <c r="C226" s="74" t="str">
        <f t="shared" si="4"/>
        <v/>
      </c>
      <c r="D226" s="73" t="str">
        <f t="shared" si="9"/>
        <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6.25" x14ac:dyDescent="0.4">
      <c r="B227" s="74">
        <f t="shared" si="6"/>
        <v>65</v>
      </c>
      <c r="C227" s="74" t="str">
        <f t="shared" ref="C227:C263" si="10">IF((E227&amp;D227)="","",_xlfn.CONCAT("/* ",B227," */","        ","""",D227,"""",","))</f>
        <v/>
      </c>
      <c r="D227" s="72" t="str">
        <f t="shared" ref="D227:L242" si="11">IF(C67="","",C67)</f>
        <v/>
      </c>
      <c r="E227" s="53" t="str">
        <f t="shared" si="11"/>
        <v/>
      </c>
      <c r="F227" s="53" t="str">
        <f t="shared" si="11"/>
        <v/>
      </c>
      <c r="G227" s="54" t="str">
        <f t="shared" si="11"/>
        <v/>
      </c>
      <c r="H227" s="54" t="str">
        <f t="shared" si="11"/>
        <v/>
      </c>
      <c r="I227" s="53" t="str">
        <f t="shared" si="11"/>
        <v/>
      </c>
      <c r="J227" s="53" t="str">
        <f t="shared" si="11"/>
        <v/>
      </c>
      <c r="K227" s="54" t="str">
        <f t="shared" si="11"/>
        <v/>
      </c>
      <c r="L227" s="54" t="str">
        <f t="shared" si="11"/>
        <v/>
      </c>
    </row>
    <row r="228" spans="2:12" ht="26.25" x14ac:dyDescent="0.4">
      <c r="B228" s="74">
        <f t="shared" si="6"/>
        <v>66</v>
      </c>
      <c r="C228" s="74" t="str">
        <f t="shared" si="10"/>
        <v/>
      </c>
      <c r="D228" s="73" t="str">
        <f t="shared" si="11"/>
        <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6.25" x14ac:dyDescent="0.4">
      <c r="B229" s="74">
        <f t="shared" ref="B229:B263" si="12">+B228+1</f>
        <v>67</v>
      </c>
      <c r="C229" s="74" t="str">
        <f t="shared" si="10"/>
        <v/>
      </c>
      <c r="D229" s="72" t="str">
        <f t="shared" si="11"/>
        <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6.25" x14ac:dyDescent="0.4">
      <c r="B230" s="74">
        <f t="shared" si="12"/>
        <v>68</v>
      </c>
      <c r="C230" s="74" t="str">
        <f t="shared" si="10"/>
        <v/>
      </c>
      <c r="D230" s="73" t="str">
        <f t="shared" si="11"/>
        <v/>
      </c>
      <c r="E230" s="55" t="str">
        <f t="shared" si="11"/>
        <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6.25" x14ac:dyDescent="0.4">
      <c r="B231" s="74">
        <f t="shared" si="12"/>
        <v>69</v>
      </c>
      <c r="C231" s="74" t="str">
        <f t="shared" si="10"/>
        <v/>
      </c>
      <c r="D231" s="72" t="str">
        <f t="shared" si="11"/>
        <v/>
      </c>
      <c r="E231" s="53" t="str">
        <f t="shared" si="11"/>
        <v/>
      </c>
      <c r="F231" s="53" t="str">
        <f t="shared" si="11"/>
        <v/>
      </c>
      <c r="G231" s="54" t="str">
        <f t="shared" si="11"/>
        <v/>
      </c>
      <c r="H231" s="54" t="str">
        <f t="shared" si="11"/>
        <v/>
      </c>
      <c r="I231" s="53" t="str">
        <f t="shared" si="11"/>
        <v/>
      </c>
      <c r="J231" s="53" t="str">
        <f t="shared" si="11"/>
        <v/>
      </c>
      <c r="K231" s="54" t="str">
        <f t="shared" si="11"/>
        <v/>
      </c>
      <c r="L231" s="54" t="str">
        <f t="shared" si="11"/>
        <v/>
      </c>
    </row>
    <row r="232" spans="2:12" ht="26.25" x14ac:dyDescent="0.4">
      <c r="B232" s="74">
        <f t="shared" si="12"/>
        <v>70</v>
      </c>
      <c r="C232" s="74" t="str">
        <f t="shared" si="10"/>
        <v/>
      </c>
      <c r="D232" s="73" t="str">
        <f t="shared" si="11"/>
        <v/>
      </c>
      <c r="E232" s="55" t="str">
        <f t="shared" si="11"/>
        <v/>
      </c>
      <c r="F232" s="55" t="str">
        <f t="shared" si="11"/>
        <v/>
      </c>
      <c r="G232" s="56" t="str">
        <f t="shared" si="11"/>
        <v/>
      </c>
      <c r="H232" s="56" t="str">
        <f t="shared" si="11"/>
        <v/>
      </c>
      <c r="I232" s="55" t="str">
        <f t="shared" si="11"/>
        <v/>
      </c>
      <c r="J232" s="55" t="str">
        <f t="shared" si="11"/>
        <v/>
      </c>
      <c r="K232" s="56" t="str">
        <f t="shared" si="11"/>
        <v/>
      </c>
      <c r="L232" s="56" t="str">
        <f t="shared" si="11"/>
        <v/>
      </c>
    </row>
    <row r="233" spans="2:12" ht="26.25" x14ac:dyDescent="0.4">
      <c r="B233" s="74">
        <f t="shared" si="12"/>
        <v>71</v>
      </c>
      <c r="C233" s="74" t="str">
        <f t="shared" si="10"/>
        <v/>
      </c>
      <c r="D233" s="72" t="str">
        <f t="shared" si="11"/>
        <v/>
      </c>
      <c r="E233" s="53" t="str">
        <f t="shared" si="11"/>
        <v/>
      </c>
      <c r="F233" s="53" t="str">
        <f t="shared" si="11"/>
        <v/>
      </c>
      <c r="G233" s="54" t="str">
        <f t="shared" si="11"/>
        <v/>
      </c>
      <c r="H233" s="54" t="str">
        <f t="shared" si="11"/>
        <v/>
      </c>
      <c r="I233" s="53" t="str">
        <f t="shared" si="11"/>
        <v/>
      </c>
      <c r="J233" s="53" t="str">
        <f t="shared" si="11"/>
        <v/>
      </c>
      <c r="K233" s="54" t="str">
        <f t="shared" si="11"/>
        <v/>
      </c>
      <c r="L233" s="54" t="str">
        <f t="shared" si="11"/>
        <v/>
      </c>
    </row>
    <row r="234" spans="2:12" ht="26.25" x14ac:dyDescent="0.4">
      <c r="B234" s="74">
        <f t="shared" si="12"/>
        <v>72</v>
      </c>
      <c r="C234" s="74" t="str">
        <f t="shared" si="10"/>
        <v/>
      </c>
      <c r="D234" s="73" t="str">
        <f t="shared" si="11"/>
        <v/>
      </c>
      <c r="E234" s="55" t="str">
        <f t="shared" si="11"/>
        <v/>
      </c>
      <c r="F234" s="55" t="str">
        <f t="shared" si="11"/>
        <v/>
      </c>
      <c r="G234" s="56" t="str">
        <f t="shared" si="11"/>
        <v/>
      </c>
      <c r="H234" s="56" t="str">
        <f t="shared" si="11"/>
        <v/>
      </c>
      <c r="I234" s="55" t="str">
        <f t="shared" si="11"/>
        <v/>
      </c>
      <c r="J234" s="55" t="str">
        <f t="shared" si="11"/>
        <v/>
      </c>
      <c r="K234" s="56" t="str">
        <f t="shared" si="11"/>
        <v/>
      </c>
      <c r="L234" s="56" t="str">
        <f t="shared" si="11"/>
        <v/>
      </c>
    </row>
    <row r="235" spans="2:12" ht="26.25" x14ac:dyDescent="0.4">
      <c r="B235" s="74">
        <f t="shared" si="12"/>
        <v>73</v>
      </c>
      <c r="C235" s="74" t="str">
        <f t="shared" si="10"/>
        <v/>
      </c>
      <c r="D235" s="72" t="str">
        <f t="shared" si="11"/>
        <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6.25" x14ac:dyDescent="0.4">
      <c r="B236" s="74">
        <f t="shared" si="12"/>
        <v>74</v>
      </c>
      <c r="C236" s="74" t="str">
        <f t="shared" si="10"/>
        <v/>
      </c>
      <c r="D236" s="73" t="str">
        <f t="shared" si="11"/>
        <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6.25" x14ac:dyDescent="0.4">
      <c r="B237" s="74">
        <f t="shared" si="12"/>
        <v>75</v>
      </c>
      <c r="C237" s="74" t="str">
        <f t="shared" si="10"/>
        <v/>
      </c>
      <c r="D237" s="72" t="str">
        <f t="shared" si="11"/>
        <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6.25" x14ac:dyDescent="0.4">
      <c r="B238" s="74">
        <f t="shared" si="12"/>
        <v>76</v>
      </c>
      <c r="C238" s="74" t="str">
        <f t="shared" si="10"/>
        <v/>
      </c>
      <c r="D238" s="73" t="str">
        <f t="shared" si="11"/>
        <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6.25" x14ac:dyDescent="0.4">
      <c r="B239" s="74">
        <f t="shared" si="12"/>
        <v>77</v>
      </c>
      <c r="C239" s="74" t="str">
        <f t="shared" si="10"/>
        <v/>
      </c>
      <c r="D239" s="72" t="str">
        <f t="shared" si="11"/>
        <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6.25" x14ac:dyDescent="0.4">
      <c r="B240" s="74">
        <f t="shared" si="12"/>
        <v>78</v>
      </c>
      <c r="C240" s="74" t="str">
        <f t="shared" si="10"/>
        <v/>
      </c>
      <c r="D240" s="73" t="str">
        <f t="shared" si="11"/>
        <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6.25" x14ac:dyDescent="0.4">
      <c r="B241" s="74">
        <f t="shared" si="12"/>
        <v>79</v>
      </c>
      <c r="C241" s="74" t="str">
        <f t="shared" si="10"/>
        <v/>
      </c>
      <c r="D241" s="72" t="str">
        <f t="shared" si="11"/>
        <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6.25" x14ac:dyDescent="0.4">
      <c r="B242" s="74">
        <f t="shared" si="12"/>
        <v>80</v>
      </c>
      <c r="C242" s="74" t="str">
        <f t="shared" si="10"/>
        <v/>
      </c>
      <c r="D242" s="73" t="str">
        <f t="shared" si="11"/>
        <v/>
      </c>
      <c r="E242" s="55" t="str">
        <f t="shared" si="11"/>
        <v/>
      </c>
      <c r="F242" s="55" t="str">
        <f t="shared" si="11"/>
        <v/>
      </c>
      <c r="G242" s="56" t="str">
        <f t="shared" si="11"/>
        <v/>
      </c>
      <c r="H242" s="56" t="str">
        <f t="shared" si="11"/>
        <v/>
      </c>
      <c r="I242" s="55" t="str">
        <f t="shared" si="11"/>
        <v/>
      </c>
      <c r="J242" s="55" t="str">
        <f t="shared" si="11"/>
        <v/>
      </c>
      <c r="K242" s="56" t="str">
        <f t="shared" si="11"/>
        <v/>
      </c>
      <c r="L242" s="56" t="str">
        <f t="shared" si="11"/>
        <v/>
      </c>
    </row>
    <row r="243" spans="2:12" ht="26.25" x14ac:dyDescent="0.4">
      <c r="B243" s="74">
        <f t="shared" si="12"/>
        <v>81</v>
      </c>
      <c r="C243" s="74" t="str">
        <f t="shared" si="10"/>
        <v/>
      </c>
      <c r="D243" s="72" t="str">
        <f t="shared" ref="D243:L258" si="13">IF(C83="","",C83)</f>
        <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6.25" x14ac:dyDescent="0.4">
      <c r="B244" s="74">
        <f t="shared" si="12"/>
        <v>82</v>
      </c>
      <c r="C244" s="74" t="str">
        <f t="shared" si="10"/>
        <v/>
      </c>
      <c r="D244" s="73" t="str">
        <f t="shared" si="13"/>
        <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6.25" x14ac:dyDescent="0.4">
      <c r="B245" s="74">
        <f t="shared" si="12"/>
        <v>83</v>
      </c>
      <c r="C245" s="74" t="str">
        <f t="shared" si="10"/>
        <v/>
      </c>
      <c r="D245" s="72" t="str">
        <f t="shared" si="13"/>
        <v/>
      </c>
      <c r="E245" s="53" t="str">
        <f t="shared" si="13"/>
        <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6.25" x14ac:dyDescent="0.4">
      <c r="B246" s="74">
        <f t="shared" si="12"/>
        <v>84</v>
      </c>
      <c r="C246" s="74" t="str">
        <f t="shared" si="10"/>
        <v/>
      </c>
      <c r="D246" s="73" t="str">
        <f t="shared" si="13"/>
        <v/>
      </c>
      <c r="E246" s="55" t="str">
        <f t="shared" si="13"/>
        <v/>
      </c>
      <c r="F246" s="55" t="str">
        <f t="shared" si="13"/>
        <v/>
      </c>
      <c r="G246" s="56" t="str">
        <f t="shared" si="13"/>
        <v/>
      </c>
      <c r="H246" s="56" t="str">
        <f t="shared" si="13"/>
        <v/>
      </c>
      <c r="I246" s="55" t="str">
        <f t="shared" si="13"/>
        <v/>
      </c>
      <c r="J246" s="55" t="str">
        <f t="shared" si="13"/>
        <v/>
      </c>
      <c r="K246" s="56" t="str">
        <f t="shared" si="13"/>
        <v/>
      </c>
      <c r="L246" s="56" t="str">
        <f t="shared" si="13"/>
        <v/>
      </c>
    </row>
    <row r="247" spans="2:12" ht="26.25" x14ac:dyDescent="0.4">
      <c r="B247" s="74">
        <f t="shared" si="12"/>
        <v>85</v>
      </c>
      <c r="C247" s="74" t="str">
        <f t="shared" si="10"/>
        <v/>
      </c>
      <c r="D247" s="72" t="str">
        <f t="shared" si="13"/>
        <v/>
      </c>
      <c r="E247" s="53" t="str">
        <f t="shared" si="13"/>
        <v/>
      </c>
      <c r="F247" s="53" t="str">
        <f t="shared" si="13"/>
        <v/>
      </c>
      <c r="G247" s="54" t="str">
        <f t="shared" si="13"/>
        <v/>
      </c>
      <c r="H247" s="54" t="str">
        <f t="shared" si="13"/>
        <v/>
      </c>
      <c r="I247" s="53" t="str">
        <f t="shared" si="13"/>
        <v/>
      </c>
      <c r="J247" s="53" t="str">
        <f t="shared" si="13"/>
        <v/>
      </c>
      <c r="K247" s="54" t="str">
        <f t="shared" si="13"/>
        <v/>
      </c>
      <c r="L247" s="54" t="str">
        <f t="shared" si="13"/>
        <v/>
      </c>
    </row>
    <row r="248" spans="2:12" ht="26.25" x14ac:dyDescent="0.4">
      <c r="B248" s="74">
        <f t="shared" si="12"/>
        <v>86</v>
      </c>
      <c r="C248" s="74" t="str">
        <f t="shared" si="10"/>
        <v/>
      </c>
      <c r="D248" s="73" t="str">
        <f t="shared" si="13"/>
        <v/>
      </c>
      <c r="E248" s="55" t="str">
        <f t="shared" si="13"/>
        <v/>
      </c>
      <c r="F248" s="55" t="str">
        <f t="shared" si="13"/>
        <v/>
      </c>
      <c r="G248" s="56" t="str">
        <f t="shared" si="13"/>
        <v/>
      </c>
      <c r="H248" s="56" t="str">
        <f t="shared" si="13"/>
        <v/>
      </c>
      <c r="I248" s="55" t="str">
        <f t="shared" si="13"/>
        <v/>
      </c>
      <c r="J248" s="55" t="str">
        <f t="shared" si="13"/>
        <v/>
      </c>
      <c r="K248" s="56" t="str">
        <f t="shared" si="13"/>
        <v/>
      </c>
      <c r="L248" s="56" t="str">
        <f t="shared" si="13"/>
        <v/>
      </c>
    </row>
    <row r="249" spans="2:12" ht="26.25" x14ac:dyDescent="0.4">
      <c r="B249" s="74">
        <f t="shared" si="12"/>
        <v>87</v>
      </c>
      <c r="C249" s="74" t="str">
        <f t="shared" si="10"/>
        <v/>
      </c>
      <c r="D249" s="72" t="str">
        <f t="shared" si="13"/>
        <v/>
      </c>
      <c r="E249" s="53" t="str">
        <f t="shared" si="13"/>
        <v/>
      </c>
      <c r="F249" s="53" t="str">
        <f t="shared" si="13"/>
        <v/>
      </c>
      <c r="G249" s="54" t="str">
        <f t="shared" si="13"/>
        <v/>
      </c>
      <c r="H249" s="54" t="str">
        <f t="shared" si="13"/>
        <v/>
      </c>
      <c r="I249" s="53" t="str">
        <f t="shared" si="13"/>
        <v/>
      </c>
      <c r="J249" s="53" t="str">
        <f t="shared" si="13"/>
        <v/>
      </c>
      <c r="K249" s="54" t="str">
        <f t="shared" si="13"/>
        <v/>
      </c>
      <c r="L249" s="54" t="str">
        <f t="shared" si="13"/>
        <v/>
      </c>
    </row>
    <row r="250" spans="2:12" ht="26.25" x14ac:dyDescent="0.4">
      <c r="B250" s="74">
        <f t="shared" si="12"/>
        <v>88</v>
      </c>
      <c r="C250" s="74" t="str">
        <f t="shared" si="10"/>
        <v/>
      </c>
      <c r="D250" s="73" t="str">
        <f t="shared" si="13"/>
        <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6.25" x14ac:dyDescent="0.4">
      <c r="B251" s="74">
        <f t="shared" si="12"/>
        <v>89</v>
      </c>
      <c r="C251" s="74" t="str">
        <f t="shared" si="10"/>
        <v/>
      </c>
      <c r="D251" s="72" t="str">
        <f t="shared" si="13"/>
        <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6.25" x14ac:dyDescent="0.4">
      <c r="B252" s="74">
        <f t="shared" si="12"/>
        <v>90</v>
      </c>
      <c r="C252" s="74" t="str">
        <f t="shared" si="10"/>
        <v/>
      </c>
      <c r="D252" s="73" t="str">
        <f t="shared" si="13"/>
        <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6.25" x14ac:dyDescent="0.4">
      <c r="B253" s="74">
        <f t="shared" si="12"/>
        <v>91</v>
      </c>
      <c r="C253" s="74" t="str">
        <f t="shared" si="10"/>
        <v/>
      </c>
      <c r="D253" s="72" t="str">
        <f t="shared" si="13"/>
        <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6.25" x14ac:dyDescent="0.4">
      <c r="B254" s="74">
        <f t="shared" si="12"/>
        <v>92</v>
      </c>
      <c r="C254" s="74" t="str">
        <f t="shared" si="10"/>
        <v/>
      </c>
      <c r="D254" s="73" t="str">
        <f t="shared" si="13"/>
        <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6.25" x14ac:dyDescent="0.4">
      <c r="B255" s="74">
        <f t="shared" si="12"/>
        <v>93</v>
      </c>
      <c r="C255" s="74" t="str">
        <f t="shared" si="10"/>
        <v/>
      </c>
      <c r="D255" s="72" t="str">
        <f t="shared" si="13"/>
        <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6.25" x14ac:dyDescent="0.4">
      <c r="B256" s="74">
        <f t="shared" si="12"/>
        <v>94</v>
      </c>
      <c r="C256" s="74" t="str">
        <f t="shared" si="10"/>
        <v/>
      </c>
      <c r="D256" s="73" t="str">
        <f t="shared" si="13"/>
        <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6.25" x14ac:dyDescent="0.4">
      <c r="B257" s="74">
        <f t="shared" si="12"/>
        <v>95</v>
      </c>
      <c r="C257" s="74" t="str">
        <f t="shared" si="10"/>
        <v/>
      </c>
      <c r="D257" s="72" t="str">
        <f t="shared" si="13"/>
        <v/>
      </c>
      <c r="E257" s="53" t="str">
        <f t="shared" si="13"/>
        <v/>
      </c>
      <c r="F257" s="53" t="str">
        <f t="shared" si="13"/>
        <v/>
      </c>
      <c r="G257" s="54" t="str">
        <f t="shared" si="13"/>
        <v/>
      </c>
      <c r="H257" s="54" t="str">
        <f t="shared" si="13"/>
        <v/>
      </c>
      <c r="I257" s="53" t="str">
        <f t="shared" si="13"/>
        <v/>
      </c>
      <c r="J257" s="53" t="str">
        <f t="shared" si="13"/>
        <v/>
      </c>
      <c r="K257" s="54" t="str">
        <f t="shared" si="13"/>
        <v/>
      </c>
      <c r="L257" s="54" t="str">
        <f t="shared" si="13"/>
        <v/>
      </c>
    </row>
    <row r="258" spans="1:32" ht="26.25" x14ac:dyDescent="0.4">
      <c r="B258" s="74">
        <f t="shared" si="12"/>
        <v>96</v>
      </c>
      <c r="C258" s="74" t="str">
        <f t="shared" si="10"/>
        <v/>
      </c>
      <c r="D258" s="73" t="str">
        <f t="shared" si="13"/>
        <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6.25" x14ac:dyDescent="0.4">
      <c r="B259" s="74">
        <f t="shared" si="12"/>
        <v>97</v>
      </c>
      <c r="C259" s="74" t="str">
        <f t="shared" si="10"/>
        <v/>
      </c>
      <c r="D259" s="72" t="str">
        <f t="shared" ref="D259:L263" si="14">IF(C99="","",C99)</f>
        <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6.25" x14ac:dyDescent="0.4">
      <c r="B260" s="74">
        <f t="shared" si="12"/>
        <v>98</v>
      </c>
      <c r="C260" s="74" t="str">
        <f t="shared" si="10"/>
        <v/>
      </c>
      <c r="D260" s="73" t="str">
        <f t="shared" si="14"/>
        <v/>
      </c>
      <c r="E260" s="55" t="str">
        <f t="shared" si="14"/>
        <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6.25" x14ac:dyDescent="0.4">
      <c r="B261" s="74">
        <f t="shared" si="12"/>
        <v>99</v>
      </c>
      <c r="C261" s="74" t="str">
        <f t="shared" si="10"/>
        <v/>
      </c>
      <c r="D261" s="72" t="str">
        <f t="shared" si="14"/>
        <v/>
      </c>
      <c r="E261" s="53" t="str">
        <f t="shared" si="14"/>
        <v/>
      </c>
      <c r="F261" s="53" t="str">
        <f t="shared" si="14"/>
        <v/>
      </c>
      <c r="G261" s="54" t="str">
        <f t="shared" si="14"/>
        <v/>
      </c>
      <c r="H261" s="54" t="str">
        <f t="shared" si="14"/>
        <v/>
      </c>
      <c r="I261" s="53" t="str">
        <f t="shared" si="14"/>
        <v/>
      </c>
      <c r="J261" s="53" t="str">
        <f t="shared" si="14"/>
        <v/>
      </c>
      <c r="K261" s="54" t="str">
        <f t="shared" si="14"/>
        <v/>
      </c>
      <c r="L261" s="54" t="str">
        <f t="shared" si="14"/>
        <v/>
      </c>
    </row>
    <row r="262" spans="1:32" ht="26.25" x14ac:dyDescent="0.4">
      <c r="B262" s="74">
        <f t="shared" si="12"/>
        <v>100</v>
      </c>
      <c r="C262" s="74" t="str">
        <f t="shared" si="10"/>
        <v/>
      </c>
      <c r="D262" s="73" t="str">
        <f t="shared" si="14"/>
        <v/>
      </c>
      <c r="E262" s="55" t="str">
        <f t="shared" si="14"/>
        <v/>
      </c>
      <c r="F262" s="55" t="str">
        <f t="shared" si="14"/>
        <v/>
      </c>
      <c r="G262" s="56" t="str">
        <f t="shared" si="14"/>
        <v/>
      </c>
      <c r="H262" s="56" t="str">
        <f t="shared" si="14"/>
        <v/>
      </c>
      <c r="I262" s="55" t="str">
        <f t="shared" si="14"/>
        <v/>
      </c>
      <c r="J262" s="55" t="str">
        <f t="shared" si="14"/>
        <v/>
      </c>
      <c r="K262" s="56" t="str">
        <f t="shared" si="14"/>
        <v/>
      </c>
      <c r="L262" s="56" t="str">
        <f t="shared" si="14"/>
        <v/>
      </c>
    </row>
    <row r="263" spans="1:32" ht="26.25" x14ac:dyDescent="0.4">
      <c r="A263">
        <v>101</v>
      </c>
      <c r="B263" s="74">
        <f t="shared" si="12"/>
        <v>101</v>
      </c>
      <c r="C263" s="74" t="str">
        <f t="shared" si="10"/>
        <v/>
      </c>
      <c r="D263" s="72" t="str">
        <f t="shared" si="14"/>
        <v/>
      </c>
      <c r="E263" s="53" t="str">
        <f t="shared" si="14"/>
        <v/>
      </c>
      <c r="F263" s="53" t="str">
        <f t="shared" si="14"/>
        <v/>
      </c>
      <c r="G263" s="54" t="str">
        <f t="shared" si="14"/>
        <v/>
      </c>
      <c r="H263" s="54" t="str">
        <f t="shared" si="14"/>
        <v/>
      </c>
      <c r="I263" s="53" t="str">
        <f t="shared" si="14"/>
        <v/>
      </c>
      <c r="J263" s="53" t="str">
        <f t="shared" si="14"/>
        <v/>
      </c>
      <c r="K263" s="54" t="str">
        <f t="shared" si="14"/>
        <v/>
      </c>
      <c r="L263" s="54" t="str">
        <f t="shared" si="14"/>
        <v/>
      </c>
    </row>
    <row r="264" spans="1:32" x14ac:dyDescent="0.4">
      <c r="C264" s="81" t="s">
        <v>1453</v>
      </c>
      <c r="D264"/>
    </row>
    <row r="265" spans="1:32" x14ac:dyDescent="0.4">
      <c r="C265" s="48" t="s">
        <v>1422</v>
      </c>
    </row>
    <row r="266" spans="1:32" x14ac:dyDescent="0.4">
      <c r="C266" s="48" t="s">
        <v>1443</v>
      </c>
      <c r="F266" s="15"/>
    </row>
    <row r="267" spans="1:32" x14ac:dyDescent="0.4">
      <c r="C267" s="48" t="s">
        <v>1432</v>
      </c>
      <c r="F267" s="15"/>
    </row>
    <row r="268" spans="1:32" ht="30.75" x14ac:dyDescent="0.4">
      <c r="C268" s="42" t="s">
        <v>1472</v>
      </c>
      <c r="D268" s="46"/>
      <c r="F268" s="15"/>
      <c r="L268" t="s">
        <v>1124</v>
      </c>
      <c r="S268" t="s">
        <v>1124</v>
      </c>
    </row>
    <row r="269" spans="1:32" ht="24.75" x14ac:dyDescent="0.4">
      <c r="A269" s="12" t="str">
        <f t="shared" ref="A269:A271" si="15">_xlfn.CONCAT("/* ",B269, " */   ","[ac(""",""", ""","","cp0","""",","""")],")</f>
        <v>/* 1 */   [ac("", "cp0","")],</v>
      </c>
      <c r="B269" s="12">
        <v>1</v>
      </c>
      <c r="C269" s="12" t="str">
        <f t="shared" ref="C269:C332" si="16">IF(D269="","",IF(F269="",A269,_xlfn.CONCAT("/* ",B269,"*/      ",E269:AF269)))</f>
        <v>/* 1*/      [ac("La", "cp14","m"), ac("La","cp90","7")],</v>
      </c>
      <c r="D269" s="13" t="str">
        <f t="shared" ref="D269:D332" si="17">IF(D163="","","hay letras")</f>
        <v>hay letras</v>
      </c>
      <c r="E269" s="51" t="s">
        <v>1118</v>
      </c>
      <c r="F269" s="17" t="str">
        <f t="shared" ref="F269:F332" si="18">IF(E163="","",E163)</f>
        <v>La</v>
      </c>
      <c r="G269" s="29" t="s">
        <v>1119</v>
      </c>
      <c r="H269" s="17" t="str">
        <f>IF(F269="","","14")</f>
        <v>14</v>
      </c>
      <c r="I269" s="29" t="s">
        <v>1120</v>
      </c>
      <c r="J269" s="17" t="str">
        <f t="shared" ref="J269:J332" si="19">IF(F163="","",F163)</f>
        <v>m</v>
      </c>
      <c r="K269" s="51" t="str">
        <f>IF(F269&lt;&gt;"",IF(L269="",""")],","""), ac("""),"")</f>
        <v>"), ac("</v>
      </c>
      <c r="L269" s="32" t="str">
        <f t="shared" ref="L269:L332" si="20">IF(G163="","",G163)</f>
        <v>La</v>
      </c>
      <c r="M269" s="36" t="str">
        <f t="shared" ref="M269:M332" si="21">IF(L269="","",""",""")</f>
        <v>","</v>
      </c>
      <c r="N269" s="37" t="str">
        <f t="shared" ref="N269:N332" si="22">IF(L269="","","cp")</f>
        <v>cp</v>
      </c>
      <c r="O269" s="32" t="str">
        <f>IF(L269="","","90")</f>
        <v>90</v>
      </c>
      <c r="P269" s="34" t="str">
        <f t="shared" ref="P269:P332" si="23">IF(L269="","",""",""")</f>
        <v>","</v>
      </c>
      <c r="Q269" s="21">
        <f t="shared" ref="Q269:Q332" si="24">IF(H163="","",H163)</f>
        <v>7</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75" x14ac:dyDescent="0.4">
      <c r="A270" s="12" t="str">
        <f t="shared" si="15"/>
        <v>/* 2 */   [ac("", "cp0","")],</v>
      </c>
      <c r="B270" s="12">
        <f>+B269+1</f>
        <v>2</v>
      </c>
      <c r="C270" s="12" t="str">
        <f t="shared" si="16"/>
        <v>/* 2 */   [ac("", "cp0","")],</v>
      </c>
      <c r="D270" s="13" t="str">
        <f t="shared" si="17"/>
        <v>hay letras</v>
      </c>
      <c r="E270" s="51" t="s">
        <v>1118</v>
      </c>
      <c r="F270" s="20" t="str">
        <f t="shared" si="18"/>
        <v/>
      </c>
      <c r="G270" s="26" t="s">
        <v>1119</v>
      </c>
      <c r="H270" s="20" t="str">
        <f t="shared" ref="H270:H333" si="36">IF(F270="","","14")</f>
        <v/>
      </c>
      <c r="I270" s="26" t="s">
        <v>1120</v>
      </c>
      <c r="J270" s="20" t="str">
        <f t="shared" si="19"/>
        <v/>
      </c>
      <c r="K270" s="51" t="str">
        <f>IF(F270&lt;&gt;"",IF(L270="",""")],","""), ac("""),"")</f>
        <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75" x14ac:dyDescent="0.4">
      <c r="A271" s="12" t="str">
        <f t="shared" si="15"/>
        <v>/* 3 */   [ac("", "cp0","")],</v>
      </c>
      <c r="B271" s="12">
        <f t="shared" ref="B271:B334" si="42">+B270+1</f>
        <v>3</v>
      </c>
      <c r="C271" s="12" t="str">
        <f t="shared" si="16"/>
        <v>/* 3*/      [ac("Re", "cp14","m"), ac("9","cp90","")],</v>
      </c>
      <c r="D271" s="13" t="str">
        <f t="shared" si="17"/>
        <v>hay letras</v>
      </c>
      <c r="E271" s="51" t="s">
        <v>1118</v>
      </c>
      <c r="F271" s="17" t="str">
        <f t="shared" si="18"/>
        <v>Re</v>
      </c>
      <c r="G271" s="29" t="s">
        <v>1119</v>
      </c>
      <c r="H271" s="17" t="str">
        <f t="shared" si="36"/>
        <v>14</v>
      </c>
      <c r="I271" s="29" t="s">
        <v>1120</v>
      </c>
      <c r="J271" s="17" t="str">
        <f t="shared" si="19"/>
        <v>m</v>
      </c>
      <c r="K271" s="51" t="str">
        <f t="shared" ref="K271:K334" si="43">IF(F271&lt;&gt;"",IF(L271="",""")],","""), ac("""),"")</f>
        <v>"), ac("</v>
      </c>
      <c r="L271" s="32">
        <f t="shared" si="20"/>
        <v>9</v>
      </c>
      <c r="M271" s="36" t="str">
        <f t="shared" si="21"/>
        <v>","</v>
      </c>
      <c r="N271" s="37" t="str">
        <f t="shared" si="22"/>
        <v>cp</v>
      </c>
      <c r="O271" s="32" t="str">
        <f t="shared" si="37"/>
        <v>90</v>
      </c>
      <c r="P271" s="34" t="str">
        <f t="shared" si="23"/>
        <v>","</v>
      </c>
      <c r="Q271" s="21" t="str">
        <f t="shared" si="24"/>
        <v/>
      </c>
      <c r="R271" s="51" t="str">
        <f t="shared" si="25"/>
        <v>")],</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75" x14ac:dyDescent="0.4">
      <c r="A272" s="12" t="str">
        <f>_xlfn.CONCAT("/* ",B272, " */   ","[ac(""",""", ""","","cp0","""",","""")],")</f>
        <v>/* 4 */   [ac("", "cp0","")],</v>
      </c>
      <c r="B272" s="12">
        <f t="shared" si="42"/>
        <v>4</v>
      </c>
      <c r="C272" s="12" t="str">
        <f t="shared" si="16"/>
        <v>/* 4*/      [ac("Fa", "cp14","maj"), ac("7","cp90","Mi")],</v>
      </c>
      <c r="D272" s="13" t="str">
        <f t="shared" si="17"/>
        <v>hay letras</v>
      </c>
      <c r="E272" s="51" t="s">
        <v>1118</v>
      </c>
      <c r="F272" s="20" t="str">
        <f t="shared" si="18"/>
        <v>Fa</v>
      </c>
      <c r="G272" s="26" t="s">
        <v>1119</v>
      </c>
      <c r="H272" s="20" t="str">
        <f t="shared" si="36"/>
        <v>14</v>
      </c>
      <c r="I272" s="26" t="s">
        <v>1120</v>
      </c>
      <c r="J272" s="20" t="str">
        <f t="shared" si="19"/>
        <v>maj</v>
      </c>
      <c r="K272" s="51" t="str">
        <f t="shared" si="43"/>
        <v>"), ac("</v>
      </c>
      <c r="L272" s="33">
        <f t="shared" si="20"/>
        <v>7</v>
      </c>
      <c r="M272" s="38" t="str">
        <f t="shared" si="21"/>
        <v>","</v>
      </c>
      <c r="N272" s="39" t="str">
        <f t="shared" si="22"/>
        <v>cp</v>
      </c>
      <c r="O272" s="33" t="str">
        <f t="shared" si="37"/>
        <v>90</v>
      </c>
      <c r="P272" s="27" t="str">
        <f t="shared" si="23"/>
        <v>","</v>
      </c>
      <c r="Q272" s="22" t="str">
        <f t="shared" si="24"/>
        <v>Mi</v>
      </c>
      <c r="R272" s="51" t="str">
        <f t="shared" si="25"/>
        <v>")],</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75" x14ac:dyDescent="0.4">
      <c r="A273" s="12" t="str">
        <f t="shared" ref="A273:A336" si="44">_xlfn.CONCAT("/* ",B273, " */   ","[ac(""",""", ""","","cp0","""",","""")],")</f>
        <v>/* 5 */   [ac("", "cp0","")],</v>
      </c>
      <c r="B273" s="12">
        <f>+B272+1</f>
        <v>5</v>
      </c>
      <c r="C273" s="12" t="str">
        <f t="shared" si="16"/>
        <v>/* 5*/      [ac("Re", "cp","m"), ac("9","cp90","Fa")],</v>
      </c>
      <c r="D273" s="13" t="str">
        <f t="shared" si="17"/>
        <v>hay letras</v>
      </c>
      <c r="E273" s="51" t="s">
        <v>1118</v>
      </c>
      <c r="F273" s="17" t="str">
        <f t="shared" si="18"/>
        <v>Re</v>
      </c>
      <c r="G273" s="25" t="s">
        <v>1119</v>
      </c>
      <c r="H273" s="17"/>
      <c r="I273" s="25" t="s">
        <v>1120</v>
      </c>
      <c r="J273" s="17" t="str">
        <f t="shared" si="19"/>
        <v>m</v>
      </c>
      <c r="K273" s="51" t="str">
        <f t="shared" si="43"/>
        <v>"), ac("</v>
      </c>
      <c r="L273" s="32">
        <f t="shared" si="20"/>
        <v>9</v>
      </c>
      <c r="M273" s="36" t="str">
        <f t="shared" si="21"/>
        <v>","</v>
      </c>
      <c r="N273" s="37" t="str">
        <f t="shared" si="22"/>
        <v>cp</v>
      </c>
      <c r="O273" s="32" t="str">
        <f t="shared" si="37"/>
        <v>90</v>
      </c>
      <c r="P273" s="34" t="str">
        <f t="shared" si="23"/>
        <v>","</v>
      </c>
      <c r="Q273" s="21" t="str">
        <f t="shared" si="24"/>
        <v>Fa</v>
      </c>
      <c r="R273" s="51" t="str">
        <f t="shared" si="25"/>
        <v>")],</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75" x14ac:dyDescent="0.4">
      <c r="A274" s="12" t="str">
        <f t="shared" si="44"/>
        <v>/* 6 */   [ac("", "cp0","")],</v>
      </c>
      <c r="B274" s="12">
        <f t="shared" si="42"/>
        <v>6</v>
      </c>
      <c r="C274" s="12" t="str">
        <f t="shared" si="16"/>
        <v>/* 6*/      [ac("Mi", "cp14","")],</v>
      </c>
      <c r="D274" s="13" t="str">
        <f t="shared" si="17"/>
        <v>hay letras</v>
      </c>
      <c r="E274" s="51" t="s">
        <v>1118</v>
      </c>
      <c r="F274" s="20" t="str">
        <f t="shared" si="18"/>
        <v>Mi</v>
      </c>
      <c r="G274" s="26" t="s">
        <v>1119</v>
      </c>
      <c r="H274" s="20" t="str">
        <f t="shared" si="36"/>
        <v>14</v>
      </c>
      <c r="I274" s="26" t="s">
        <v>1120</v>
      </c>
      <c r="J274" s="20" t="str">
        <f t="shared" si="19"/>
        <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75" x14ac:dyDescent="0.4">
      <c r="A275" s="12" t="str">
        <f t="shared" si="44"/>
        <v>/* 7 */   [ac("", "cp0","")],</v>
      </c>
      <c r="B275" s="12">
        <f t="shared" si="42"/>
        <v>7</v>
      </c>
      <c r="C275" s="12" t="str">
        <f t="shared" si="16"/>
        <v>/* 7*/      [ac("La", "cp14","m"), ac("La","cp90","7")],</v>
      </c>
      <c r="D275" s="13" t="str">
        <f t="shared" si="17"/>
        <v>hay letras</v>
      </c>
      <c r="E275" s="51" t="s">
        <v>1118</v>
      </c>
      <c r="F275" s="17" t="str">
        <f t="shared" si="18"/>
        <v>La</v>
      </c>
      <c r="G275" s="25" t="s">
        <v>1119</v>
      </c>
      <c r="H275" s="17" t="str">
        <f t="shared" si="36"/>
        <v>14</v>
      </c>
      <c r="I275" s="25" t="s">
        <v>1120</v>
      </c>
      <c r="J275" s="17" t="str">
        <f t="shared" si="19"/>
        <v>m</v>
      </c>
      <c r="K275" s="51" t="str">
        <f t="shared" si="43"/>
        <v>"), ac("</v>
      </c>
      <c r="L275" s="32" t="str">
        <f t="shared" si="20"/>
        <v>La</v>
      </c>
      <c r="M275" s="36" t="str">
        <f t="shared" si="21"/>
        <v>","</v>
      </c>
      <c r="N275" s="37" t="str">
        <f t="shared" si="22"/>
        <v>cp</v>
      </c>
      <c r="O275" s="32" t="str">
        <f t="shared" si="37"/>
        <v>90</v>
      </c>
      <c r="P275" s="34" t="str">
        <f t="shared" si="23"/>
        <v>","</v>
      </c>
      <c r="Q275" s="21">
        <f t="shared" si="24"/>
        <v>7</v>
      </c>
      <c r="R275" s="51" t="str">
        <f t="shared" si="25"/>
        <v>")],</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75" x14ac:dyDescent="0.4">
      <c r="A276" s="12" t="str">
        <f t="shared" si="44"/>
        <v>/* 8 */   [ac("", "cp0","")],</v>
      </c>
      <c r="B276" s="12">
        <f t="shared" si="42"/>
        <v>8</v>
      </c>
      <c r="C276" s="12" t="str">
        <f t="shared" si="16"/>
        <v>/* 8*/      [ac("Re", "cp14","m"), ac("9","cp90","")],</v>
      </c>
      <c r="D276" s="13" t="str">
        <f t="shared" si="17"/>
        <v>hay letras</v>
      </c>
      <c r="E276" s="51" t="s">
        <v>1118</v>
      </c>
      <c r="F276" s="20" t="str">
        <f t="shared" si="18"/>
        <v>Re</v>
      </c>
      <c r="G276" s="26" t="s">
        <v>1119</v>
      </c>
      <c r="H276" s="20" t="str">
        <f t="shared" si="36"/>
        <v>14</v>
      </c>
      <c r="I276" s="26" t="s">
        <v>1120</v>
      </c>
      <c r="J276" s="20" t="str">
        <f t="shared" si="19"/>
        <v>m</v>
      </c>
      <c r="K276" s="51" t="str">
        <f t="shared" si="43"/>
        <v>"), ac("</v>
      </c>
      <c r="L276" s="33">
        <f t="shared" si="20"/>
        <v>9</v>
      </c>
      <c r="M276" s="38" t="str">
        <f t="shared" si="21"/>
        <v>","</v>
      </c>
      <c r="N276" s="39" t="str">
        <f t="shared" si="22"/>
        <v>cp</v>
      </c>
      <c r="O276" s="33" t="str">
        <f t="shared" si="37"/>
        <v>90</v>
      </c>
      <c r="P276" s="27" t="str">
        <f t="shared" si="23"/>
        <v>","</v>
      </c>
      <c r="Q276" s="22" t="str">
        <f t="shared" si="24"/>
        <v/>
      </c>
      <c r="R276" s="51" t="str">
        <f t="shared" si="25"/>
        <v>")],</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75" x14ac:dyDescent="0.4">
      <c r="A277" s="12" t="str">
        <f t="shared" si="44"/>
        <v>/* 9 */   [ac("", "cp0","")],</v>
      </c>
      <c r="B277" s="12">
        <f>+B276+1</f>
        <v>9</v>
      </c>
      <c r="C277" s="12" t="str">
        <f t="shared" si="16"/>
        <v>/* 9*/      [ac("Fa", "cp14","maj"), ac("7","cp90","Mi")],</v>
      </c>
      <c r="D277" s="13" t="str">
        <f t="shared" si="17"/>
        <v>hay letras</v>
      </c>
      <c r="E277" s="51" t="s">
        <v>1118</v>
      </c>
      <c r="F277" s="17" t="str">
        <f t="shared" si="18"/>
        <v>Fa</v>
      </c>
      <c r="G277" s="25" t="s">
        <v>1119</v>
      </c>
      <c r="H277" s="17" t="str">
        <f t="shared" si="36"/>
        <v>14</v>
      </c>
      <c r="I277" s="25" t="s">
        <v>1120</v>
      </c>
      <c r="J277" s="17" t="str">
        <f t="shared" si="19"/>
        <v>maj</v>
      </c>
      <c r="K277" s="51" t="str">
        <f t="shared" si="43"/>
        <v>"), ac("</v>
      </c>
      <c r="L277" s="32">
        <f t="shared" si="20"/>
        <v>7</v>
      </c>
      <c r="M277" s="36" t="str">
        <f t="shared" si="21"/>
        <v>","</v>
      </c>
      <c r="N277" s="37" t="str">
        <f t="shared" si="22"/>
        <v>cp</v>
      </c>
      <c r="O277" s="32" t="str">
        <f t="shared" si="37"/>
        <v>90</v>
      </c>
      <c r="P277" s="34" t="str">
        <f t="shared" si="23"/>
        <v>","</v>
      </c>
      <c r="Q277" s="21" t="str">
        <f t="shared" si="24"/>
        <v>Mi</v>
      </c>
      <c r="R277" s="51" t="str">
        <f t="shared" si="25"/>
        <v>")],</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75" x14ac:dyDescent="0.4">
      <c r="A278" s="12" t="str">
        <f t="shared" si="44"/>
        <v>/* 10 */   [ac("", "cp0","")],</v>
      </c>
      <c r="B278" s="12">
        <f t="shared" si="42"/>
        <v>10</v>
      </c>
      <c r="C278" s="12" t="str">
        <f t="shared" si="16"/>
        <v>/* 10*/      [ac("Re", "cp14","m"), ac("9","cp90","Fa")],Mi</v>
      </c>
      <c r="D278" s="13" t="str">
        <f t="shared" si="17"/>
        <v>hay letras</v>
      </c>
      <c r="E278" s="51" t="s">
        <v>1118</v>
      </c>
      <c r="F278" s="20" t="str">
        <f t="shared" si="18"/>
        <v>Re</v>
      </c>
      <c r="G278" s="26" t="s">
        <v>1119</v>
      </c>
      <c r="H278" s="20" t="str">
        <f t="shared" si="36"/>
        <v>14</v>
      </c>
      <c r="I278" s="26" t="s">
        <v>1120</v>
      </c>
      <c r="J278" s="20" t="str">
        <f t="shared" si="19"/>
        <v>m</v>
      </c>
      <c r="K278" s="51" t="str">
        <f t="shared" si="43"/>
        <v>"), ac("</v>
      </c>
      <c r="L278" s="33">
        <f t="shared" si="20"/>
        <v>9</v>
      </c>
      <c r="M278" s="38" t="str">
        <f t="shared" si="21"/>
        <v>","</v>
      </c>
      <c r="N278" s="39" t="str">
        <f t="shared" si="22"/>
        <v>cp</v>
      </c>
      <c r="O278" s="33" t="str">
        <f t="shared" si="37"/>
        <v>90</v>
      </c>
      <c r="P278" s="27" t="str">
        <f t="shared" si="23"/>
        <v>","</v>
      </c>
      <c r="Q278" s="22" t="str">
        <f t="shared" si="24"/>
        <v>Fa</v>
      </c>
      <c r="R278" s="51" t="str">
        <f t="shared" si="25"/>
        <v>")],</v>
      </c>
      <c r="S278" s="20" t="str">
        <f t="shared" si="26"/>
        <v/>
      </c>
      <c r="T278" s="20" t="str">
        <f t="shared" si="27"/>
        <v/>
      </c>
      <c r="U278" s="20" t="str">
        <f t="shared" si="28"/>
        <v/>
      </c>
      <c r="V278" s="20" t="str">
        <f t="shared" si="29"/>
        <v/>
      </c>
      <c r="W278" s="20" t="str">
        <f t="shared" si="30"/>
        <v/>
      </c>
      <c r="X278" s="20" t="str">
        <f t="shared" si="31"/>
        <v>Mi</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75" x14ac:dyDescent="0.4">
      <c r="A279" s="12" t="str">
        <f t="shared" si="44"/>
        <v>/* 11 */   [ac("", "cp0","")],</v>
      </c>
      <c r="B279" s="12">
        <f t="shared" si="42"/>
        <v>11</v>
      </c>
      <c r="C279" s="12" t="str">
        <f t="shared" si="16"/>
        <v>/* 11*/      [ac("La", "cp14","7")],</v>
      </c>
      <c r="D279" s="13" t="str">
        <f t="shared" si="17"/>
        <v>hay letras</v>
      </c>
      <c r="E279" s="51" t="s">
        <v>1118</v>
      </c>
      <c r="F279" s="17" t="str">
        <f t="shared" si="18"/>
        <v>La</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75" x14ac:dyDescent="0.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75" x14ac:dyDescent="0.4">
      <c r="A281" s="12" t="str">
        <f t="shared" si="44"/>
        <v>/* 13 */   [ac("", "cp0","")],</v>
      </c>
      <c r="B281" s="12">
        <f>+B280+1</f>
        <v>13</v>
      </c>
      <c r="C281" s="12" t="str">
        <f t="shared" si="16"/>
        <v>/* 13*/      [ac("Fa", "cp14","maj"), ac("7","cp90","Mi")],</v>
      </c>
      <c r="D281" s="13" t="str">
        <f t="shared" si="17"/>
        <v>hay letras</v>
      </c>
      <c r="E281" s="51" t="s">
        <v>1118</v>
      </c>
      <c r="F281" s="17" t="str">
        <f t="shared" si="18"/>
        <v>Fa</v>
      </c>
      <c r="G281" s="25" t="s">
        <v>1119</v>
      </c>
      <c r="H281" s="17" t="str">
        <f t="shared" si="36"/>
        <v>14</v>
      </c>
      <c r="I281" s="25" t="s">
        <v>1120</v>
      </c>
      <c r="J281" s="17" t="str">
        <f t="shared" si="19"/>
        <v>maj</v>
      </c>
      <c r="K281" s="51" t="str">
        <f t="shared" si="43"/>
        <v>"), ac("</v>
      </c>
      <c r="L281" s="32">
        <f t="shared" si="20"/>
        <v>7</v>
      </c>
      <c r="M281" s="36" t="str">
        <f t="shared" si="21"/>
        <v>","</v>
      </c>
      <c r="N281" s="37" t="str">
        <f t="shared" si="22"/>
        <v>cp</v>
      </c>
      <c r="O281" s="32" t="str">
        <f t="shared" si="37"/>
        <v>90</v>
      </c>
      <c r="P281" s="34" t="str">
        <f t="shared" si="23"/>
        <v>","</v>
      </c>
      <c r="Q281" s="21" t="str">
        <f t="shared" si="24"/>
        <v>Mi</v>
      </c>
      <c r="R281" s="51" t="str">
        <f t="shared" si="25"/>
        <v>")],</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75" x14ac:dyDescent="0.4">
      <c r="A282" s="12" t="str">
        <f t="shared" si="44"/>
        <v>/* 14 */   [ac("", "cp0","")],</v>
      </c>
      <c r="B282" s="12">
        <f t="shared" si="42"/>
        <v>14</v>
      </c>
      <c r="C282" s="12" t="str">
        <f t="shared" si="16"/>
        <v>/* 14*/      [ac("Re", "cp14","m"), ac("9","cp90","Fa")],Mi</v>
      </c>
      <c r="D282" s="13" t="str">
        <f t="shared" si="17"/>
        <v>hay letras</v>
      </c>
      <c r="E282" s="51" t="s">
        <v>1118</v>
      </c>
      <c r="F282" s="20" t="str">
        <f t="shared" si="18"/>
        <v>Re</v>
      </c>
      <c r="G282" s="26" t="s">
        <v>1119</v>
      </c>
      <c r="H282" s="20" t="str">
        <f t="shared" si="36"/>
        <v>14</v>
      </c>
      <c r="I282" s="26" t="s">
        <v>1120</v>
      </c>
      <c r="J282" s="20" t="str">
        <f t="shared" si="19"/>
        <v>m</v>
      </c>
      <c r="K282" s="51" t="str">
        <f t="shared" si="43"/>
        <v>"), ac("</v>
      </c>
      <c r="L282" s="33">
        <f t="shared" si="20"/>
        <v>9</v>
      </c>
      <c r="M282" s="38" t="str">
        <f t="shared" si="21"/>
        <v>","</v>
      </c>
      <c r="N282" s="39" t="str">
        <f t="shared" si="22"/>
        <v>cp</v>
      </c>
      <c r="O282" s="33" t="str">
        <f t="shared" si="37"/>
        <v>90</v>
      </c>
      <c r="P282" s="27" t="str">
        <f t="shared" si="23"/>
        <v>","</v>
      </c>
      <c r="Q282" s="22" t="str">
        <f t="shared" si="24"/>
        <v>Fa</v>
      </c>
      <c r="R282" s="51" t="str">
        <f t="shared" si="25"/>
        <v>")],</v>
      </c>
      <c r="S282" s="20" t="str">
        <f t="shared" si="26"/>
        <v/>
      </c>
      <c r="T282" s="20" t="str">
        <f t="shared" si="27"/>
        <v/>
      </c>
      <c r="U282" s="20" t="str">
        <f t="shared" si="28"/>
        <v/>
      </c>
      <c r="V282" s="20" t="str">
        <f t="shared" si="29"/>
        <v/>
      </c>
      <c r="W282" s="20" t="str">
        <f t="shared" si="30"/>
        <v/>
      </c>
      <c r="X282" s="20" t="str">
        <f t="shared" si="31"/>
        <v>Mi</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75" x14ac:dyDescent="0.4">
      <c r="A283" s="12" t="str">
        <f t="shared" si="44"/>
        <v>/* 15 */   [ac("", "cp0","")],</v>
      </c>
      <c r="B283" s="12">
        <f t="shared" si="42"/>
        <v>15</v>
      </c>
      <c r="C283" s="12" t="str">
        <f t="shared" si="16"/>
        <v>/* 15*/      [ac("Fa", "cp14",""), ac("Mi","cp90","")],</v>
      </c>
      <c r="D283" s="13" t="str">
        <f t="shared" si="17"/>
        <v>hay letras</v>
      </c>
      <c r="E283" s="51" t="s">
        <v>1118</v>
      </c>
      <c r="F283" s="17" t="str">
        <f t="shared" si="18"/>
        <v>Fa</v>
      </c>
      <c r="G283" s="25" t="s">
        <v>1119</v>
      </c>
      <c r="H283" s="17" t="str">
        <f t="shared" si="36"/>
        <v>14</v>
      </c>
      <c r="I283" s="25" t="s">
        <v>1120</v>
      </c>
      <c r="J283" s="17" t="str">
        <f t="shared" si="19"/>
        <v/>
      </c>
      <c r="K283" s="51" t="str">
        <f t="shared" si="43"/>
        <v>"), ac("</v>
      </c>
      <c r="L283" s="32" t="str">
        <f t="shared" si="20"/>
        <v>Mi</v>
      </c>
      <c r="M283" s="36" t="str">
        <f t="shared" si="21"/>
        <v>","</v>
      </c>
      <c r="N283" s="37" t="str">
        <f t="shared" si="22"/>
        <v>cp</v>
      </c>
      <c r="O283" s="32" t="str">
        <f t="shared" si="37"/>
        <v>90</v>
      </c>
      <c r="P283" s="34" t="str">
        <f t="shared" si="23"/>
        <v>","</v>
      </c>
      <c r="Q283" s="21" t="str">
        <f t="shared" si="24"/>
        <v/>
      </c>
      <c r="R283" s="51" t="str">
        <f t="shared" si="25"/>
        <v>")],</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75" x14ac:dyDescent="0.4">
      <c r="A284" s="12" t="str">
        <f t="shared" si="44"/>
        <v>/* 16 */   [ac("", "cp0","")],</v>
      </c>
      <c r="B284" s="12">
        <f t="shared" si="42"/>
        <v>16</v>
      </c>
      <c r="C284" s="12" t="str">
        <f t="shared" si="16"/>
        <v>/* 16*/      [ac("Fa", "cp14","")],</v>
      </c>
      <c r="D284" s="13" t="str">
        <f t="shared" si="17"/>
        <v>hay letras</v>
      </c>
      <c r="E284" s="51" t="s">
        <v>1118</v>
      </c>
      <c r="F284" s="20" t="str">
        <f t="shared" si="18"/>
        <v>Fa</v>
      </c>
      <c r="G284" s="26" t="s">
        <v>1119</v>
      </c>
      <c r="H284" s="20" t="str">
        <f t="shared" si="36"/>
        <v>14</v>
      </c>
      <c r="I284" s="26" t="s">
        <v>1120</v>
      </c>
      <c r="J284" s="20" t="str">
        <f t="shared" si="19"/>
        <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75" x14ac:dyDescent="0.4">
      <c r="A285" s="12" t="str">
        <f t="shared" si="44"/>
        <v>/* 17 */   [ac("", "cp0","")],</v>
      </c>
      <c r="B285" s="12">
        <f>+B284+1</f>
        <v>17</v>
      </c>
      <c r="C285" s="12" t="str">
        <f t="shared" si="16"/>
        <v>/* 17*/      [ac("Mi", "cp14","")],</v>
      </c>
      <c r="D285" s="13" t="str">
        <f t="shared" si="17"/>
        <v>hay letras</v>
      </c>
      <c r="E285" s="51" t="s">
        <v>1118</v>
      </c>
      <c r="F285" s="17" t="str">
        <f t="shared" si="18"/>
        <v>Mi</v>
      </c>
      <c r="G285" s="25" t="s">
        <v>1119</v>
      </c>
      <c r="H285" s="17" t="str">
        <f t="shared" si="36"/>
        <v>14</v>
      </c>
      <c r="I285" s="25" t="s">
        <v>1120</v>
      </c>
      <c r="J285" s="17" t="str">
        <f t="shared" si="19"/>
        <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75" x14ac:dyDescent="0.4">
      <c r="A286" s="12" t="str">
        <f t="shared" si="44"/>
        <v>/* 18 */   [ac("", "cp0","")],</v>
      </c>
      <c r="B286" s="12">
        <f t="shared" si="42"/>
        <v>18</v>
      </c>
      <c r="C286" s="12" t="str">
        <f t="shared" si="16"/>
        <v>/* 18*/      [ac("Fa", "cp14",""), ac("Mi","cp90","")],</v>
      </c>
      <c r="D286" s="13" t="str">
        <f t="shared" si="17"/>
        <v>hay letras</v>
      </c>
      <c r="E286" s="51" t="s">
        <v>1118</v>
      </c>
      <c r="F286" s="20" t="str">
        <f t="shared" si="18"/>
        <v>Fa</v>
      </c>
      <c r="G286" s="26" t="s">
        <v>1119</v>
      </c>
      <c r="H286" s="20" t="str">
        <f t="shared" si="36"/>
        <v>14</v>
      </c>
      <c r="I286" s="26" t="s">
        <v>1120</v>
      </c>
      <c r="J286" s="20" t="str">
        <f t="shared" si="19"/>
        <v/>
      </c>
      <c r="K286" s="51" t="str">
        <f t="shared" si="43"/>
        <v>"), ac("</v>
      </c>
      <c r="L286" s="33" t="str">
        <f t="shared" si="20"/>
        <v>Mi</v>
      </c>
      <c r="M286" s="38" t="str">
        <f t="shared" si="21"/>
        <v>","</v>
      </c>
      <c r="N286" s="39" t="str">
        <f t="shared" si="22"/>
        <v>cp</v>
      </c>
      <c r="O286" s="33" t="str">
        <f t="shared" si="37"/>
        <v>90</v>
      </c>
      <c r="P286" s="27" t="str">
        <f t="shared" si="23"/>
        <v>","</v>
      </c>
      <c r="Q286" s="22" t="str">
        <f t="shared" si="24"/>
        <v/>
      </c>
      <c r="R286" s="51" t="str">
        <f t="shared" si="25"/>
        <v>")],</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75" x14ac:dyDescent="0.4">
      <c r="A287" s="12" t="str">
        <f t="shared" si="44"/>
        <v>/* 19 */   [ac("", "cp0","")],</v>
      </c>
      <c r="B287" s="12">
        <f t="shared" si="42"/>
        <v>19</v>
      </c>
      <c r="C287" s="12" t="str">
        <f t="shared" si="16"/>
        <v>/* 19*/      [ac("Fa", "cp14",""), ac("Mi","cp90","")],</v>
      </c>
      <c r="D287" s="13" t="str">
        <f t="shared" si="17"/>
        <v>hay letras</v>
      </c>
      <c r="E287" s="51" t="s">
        <v>1118</v>
      </c>
      <c r="F287" s="17" t="str">
        <f t="shared" si="18"/>
        <v>Fa</v>
      </c>
      <c r="G287" s="25" t="s">
        <v>1119</v>
      </c>
      <c r="H287" s="17" t="str">
        <f t="shared" si="36"/>
        <v>14</v>
      </c>
      <c r="I287" s="25" t="s">
        <v>1120</v>
      </c>
      <c r="J287" s="17" t="str">
        <f t="shared" si="19"/>
        <v/>
      </c>
      <c r="K287" s="51" t="str">
        <f t="shared" si="43"/>
        <v>"), ac("</v>
      </c>
      <c r="L287" s="32" t="str">
        <f t="shared" si="20"/>
        <v>Mi</v>
      </c>
      <c r="M287" s="36" t="str">
        <f t="shared" si="21"/>
        <v>","</v>
      </c>
      <c r="N287" s="37" t="str">
        <f t="shared" si="22"/>
        <v>cp</v>
      </c>
      <c r="O287" s="32" t="str">
        <f t="shared" si="37"/>
        <v>90</v>
      </c>
      <c r="P287" s="34" t="str">
        <f t="shared" si="23"/>
        <v>","</v>
      </c>
      <c r="Q287" s="21" t="str">
        <f t="shared" si="24"/>
        <v/>
      </c>
      <c r="R287" s="51" t="str">
        <f t="shared" si="25"/>
        <v>")],</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75" x14ac:dyDescent="0.4">
      <c r="A288" s="12" t="str">
        <f t="shared" si="44"/>
        <v>/* 20 */   [ac("", "cp0","")],</v>
      </c>
      <c r="B288" s="12">
        <f t="shared" si="42"/>
        <v>20</v>
      </c>
      <c r="C288" s="12" t="str">
        <f t="shared" si="16"/>
        <v>/* 20*/      [ac("Re", "cp14","m"), ac("Mi","cp90","")],</v>
      </c>
      <c r="D288" s="13" t="str">
        <f t="shared" si="17"/>
        <v>hay letras</v>
      </c>
      <c r="E288" s="51" t="s">
        <v>1118</v>
      </c>
      <c r="F288" s="20" t="str">
        <f t="shared" si="18"/>
        <v>Re</v>
      </c>
      <c r="G288" s="26" t="s">
        <v>1119</v>
      </c>
      <c r="H288" s="20" t="str">
        <f t="shared" si="36"/>
        <v>14</v>
      </c>
      <c r="I288" s="26" t="s">
        <v>1120</v>
      </c>
      <c r="J288" s="20" t="str">
        <f t="shared" si="19"/>
        <v>m</v>
      </c>
      <c r="K288" s="51" t="str">
        <f t="shared" si="43"/>
        <v>"), ac("</v>
      </c>
      <c r="L288" s="33" t="str">
        <f t="shared" si="20"/>
        <v>Mi</v>
      </c>
      <c r="M288" s="38" t="str">
        <f t="shared" si="21"/>
        <v>","</v>
      </c>
      <c r="N288" s="39" t="str">
        <f t="shared" si="22"/>
        <v>cp</v>
      </c>
      <c r="O288" s="33" t="str">
        <f t="shared" si="37"/>
        <v>90</v>
      </c>
      <c r="P288" s="27" t="str">
        <f t="shared" si="23"/>
        <v>","</v>
      </c>
      <c r="Q288" s="22" t="str">
        <f t="shared" si="24"/>
        <v/>
      </c>
      <c r="R288" s="51" t="str">
        <f t="shared" si="25"/>
        <v>")],</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75" x14ac:dyDescent="0.4">
      <c r="A289" s="12" t="str">
        <f t="shared" si="44"/>
        <v>/* 21 */   [ac("", "cp0","")],</v>
      </c>
      <c r="B289" s="12">
        <f t="shared" si="42"/>
        <v>21</v>
      </c>
      <c r="C289" s="12" t="str">
        <f t="shared" si="16"/>
        <v>/* 21*/      [ac("Fa", "cp14","maj"), ac("7","cp90","Fa")],Mi</v>
      </c>
      <c r="D289" s="13" t="str">
        <f t="shared" si="17"/>
        <v>hay letras</v>
      </c>
      <c r="E289" s="51" t="s">
        <v>1118</v>
      </c>
      <c r="F289" s="17" t="str">
        <f t="shared" si="18"/>
        <v>Fa</v>
      </c>
      <c r="G289" s="25" t="s">
        <v>1119</v>
      </c>
      <c r="H289" s="17" t="str">
        <f t="shared" si="36"/>
        <v>14</v>
      </c>
      <c r="I289" s="25" t="s">
        <v>1120</v>
      </c>
      <c r="J289" s="17" t="str">
        <f t="shared" si="19"/>
        <v>maj</v>
      </c>
      <c r="K289" s="51" t="str">
        <f t="shared" si="43"/>
        <v>"), ac("</v>
      </c>
      <c r="L289" s="32">
        <f t="shared" si="20"/>
        <v>7</v>
      </c>
      <c r="M289" s="36" t="str">
        <f t="shared" si="21"/>
        <v>","</v>
      </c>
      <c r="N289" s="37" t="str">
        <f t="shared" si="22"/>
        <v>cp</v>
      </c>
      <c r="O289" s="32" t="str">
        <f t="shared" si="37"/>
        <v>90</v>
      </c>
      <c r="P289" s="34" t="str">
        <f t="shared" si="23"/>
        <v>","</v>
      </c>
      <c r="Q289" s="21" t="str">
        <f t="shared" si="24"/>
        <v>Fa</v>
      </c>
      <c r="R289" s="51" t="str">
        <f t="shared" si="25"/>
        <v>")],</v>
      </c>
      <c r="S289" s="17" t="str">
        <f t="shared" si="26"/>
        <v/>
      </c>
      <c r="T289" s="17" t="str">
        <f t="shared" si="27"/>
        <v/>
      </c>
      <c r="U289" s="17" t="str">
        <f t="shared" si="28"/>
        <v/>
      </c>
      <c r="V289" s="17" t="str">
        <f t="shared" si="29"/>
        <v/>
      </c>
      <c r="W289" s="17" t="str">
        <f t="shared" si="30"/>
        <v/>
      </c>
      <c r="X289" s="17" t="str">
        <f t="shared" si="31"/>
        <v>Mi</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75" x14ac:dyDescent="0.4">
      <c r="A290" s="12" t="str">
        <f t="shared" si="44"/>
        <v>/* 22 */   [ac("", "cp0","")],</v>
      </c>
      <c r="B290" s="12">
        <f t="shared" si="42"/>
        <v>22</v>
      </c>
      <c r="C290" s="12" t="str">
        <f t="shared" si="16"/>
        <v>/* 22*/      [ac("Re", "cp14","m"), ac("Mi","cp90","")],</v>
      </c>
      <c r="D290" s="13" t="str">
        <f t="shared" si="17"/>
        <v>hay letras</v>
      </c>
      <c r="E290" s="51" t="s">
        <v>1118</v>
      </c>
      <c r="F290" s="20" t="str">
        <f t="shared" si="18"/>
        <v>Re</v>
      </c>
      <c r="G290" s="26" t="s">
        <v>1119</v>
      </c>
      <c r="H290" s="20" t="str">
        <f t="shared" si="36"/>
        <v>14</v>
      </c>
      <c r="I290" s="26" t="s">
        <v>1120</v>
      </c>
      <c r="J290" s="20" t="str">
        <f t="shared" si="19"/>
        <v>m</v>
      </c>
      <c r="K290" s="51" t="str">
        <f t="shared" si="43"/>
        <v>"), ac("</v>
      </c>
      <c r="L290" s="33" t="str">
        <f t="shared" si="20"/>
        <v>Mi</v>
      </c>
      <c r="M290" s="38" t="str">
        <f t="shared" si="21"/>
        <v>","</v>
      </c>
      <c r="N290" s="39" t="str">
        <f t="shared" si="22"/>
        <v>cp</v>
      </c>
      <c r="O290" s="33" t="str">
        <f t="shared" si="37"/>
        <v>90</v>
      </c>
      <c r="P290" s="27" t="str">
        <f t="shared" si="23"/>
        <v>","</v>
      </c>
      <c r="Q290" s="22" t="str">
        <f t="shared" si="24"/>
        <v/>
      </c>
      <c r="R290" s="51" t="str">
        <f t="shared" si="25"/>
        <v>")],</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75" x14ac:dyDescent="0.4">
      <c r="A291" s="12" t="str">
        <f t="shared" si="44"/>
        <v>/* 23 */   [ac("", "cp0","")],</v>
      </c>
      <c r="B291" s="12">
        <f t="shared" si="42"/>
        <v>23</v>
      </c>
      <c r="C291" s="12" t="str">
        <f t="shared" si="16"/>
        <v>/* 23*/      [ac("Fa", "cp14",""), ac("Mi","cp90","")],</v>
      </c>
      <c r="D291" s="13" t="str">
        <f t="shared" si="17"/>
        <v>hay letras</v>
      </c>
      <c r="E291" s="51" t="s">
        <v>1118</v>
      </c>
      <c r="F291" s="17" t="str">
        <f t="shared" si="18"/>
        <v>Fa</v>
      </c>
      <c r="G291" s="25" t="s">
        <v>1119</v>
      </c>
      <c r="H291" s="17" t="str">
        <f t="shared" si="36"/>
        <v>14</v>
      </c>
      <c r="I291" s="25" t="s">
        <v>1120</v>
      </c>
      <c r="J291" s="17" t="str">
        <f t="shared" si="19"/>
        <v/>
      </c>
      <c r="K291" s="51" t="str">
        <f t="shared" si="43"/>
        <v>"), ac("</v>
      </c>
      <c r="L291" s="32" t="str">
        <f t="shared" si="20"/>
        <v>Mi</v>
      </c>
      <c r="M291" s="36" t="str">
        <f t="shared" si="21"/>
        <v>","</v>
      </c>
      <c r="N291" s="37" t="str">
        <f t="shared" si="22"/>
        <v>cp</v>
      </c>
      <c r="O291" s="32" t="str">
        <f t="shared" si="37"/>
        <v>90</v>
      </c>
      <c r="P291" s="34" t="str">
        <f t="shared" si="23"/>
        <v>","</v>
      </c>
      <c r="Q291" s="21" t="str">
        <f t="shared" si="24"/>
        <v/>
      </c>
      <c r="R291" s="51" t="str">
        <f t="shared" si="25"/>
        <v>")],</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75" x14ac:dyDescent="0.4">
      <c r="A292" s="12" t="str">
        <f t="shared" si="44"/>
        <v>/* 24 */   [ac("", "cp0","")],</v>
      </c>
      <c r="B292" s="12">
        <f t="shared" si="42"/>
        <v>24</v>
      </c>
      <c r="C292" s="12" t="str">
        <f t="shared" si="16"/>
        <v>/* 24*/      [ac("Fa", "cp14",""), ac("Mi","cp90","")],</v>
      </c>
      <c r="D292" s="13" t="str">
        <f t="shared" si="17"/>
        <v>hay letras</v>
      </c>
      <c r="E292" s="51" t="s">
        <v>1118</v>
      </c>
      <c r="F292" s="20" t="str">
        <f t="shared" si="18"/>
        <v>Fa</v>
      </c>
      <c r="G292" s="26" t="s">
        <v>1119</v>
      </c>
      <c r="H292" s="20" t="str">
        <f t="shared" si="36"/>
        <v>14</v>
      </c>
      <c r="I292" s="26" t="s">
        <v>1120</v>
      </c>
      <c r="J292" s="20" t="str">
        <f t="shared" si="19"/>
        <v/>
      </c>
      <c r="K292" s="51" t="str">
        <f t="shared" si="43"/>
        <v>"), ac("</v>
      </c>
      <c r="L292" s="33" t="str">
        <f t="shared" si="20"/>
        <v>Mi</v>
      </c>
      <c r="M292" s="38" t="str">
        <f t="shared" si="21"/>
        <v>","</v>
      </c>
      <c r="N292" s="39" t="str">
        <f t="shared" si="22"/>
        <v>cp</v>
      </c>
      <c r="O292" s="33" t="str">
        <f t="shared" si="37"/>
        <v>90</v>
      </c>
      <c r="P292" s="27" t="str">
        <f t="shared" si="23"/>
        <v>","</v>
      </c>
      <c r="Q292" s="22" t="str">
        <f t="shared" si="24"/>
        <v/>
      </c>
      <c r="R292" s="51" t="str">
        <f t="shared" si="25"/>
        <v>")],</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75" x14ac:dyDescent="0.4">
      <c r="A293" s="12" t="str">
        <f t="shared" si="44"/>
        <v>/* 25 */   [ac("", "cp0","")],</v>
      </c>
      <c r="B293" s="12">
        <f t="shared" si="42"/>
        <v>25</v>
      </c>
      <c r="C293" s="12" t="str">
        <f t="shared" si="16"/>
        <v>/* 25*/      [ac("Fa", "cp14",""), ac("Mi","cp90","")],</v>
      </c>
      <c r="D293" s="13" t="str">
        <f t="shared" si="17"/>
        <v>hay letras</v>
      </c>
      <c r="E293" s="51" t="s">
        <v>1118</v>
      </c>
      <c r="F293" s="17" t="str">
        <f t="shared" si="18"/>
        <v>Fa</v>
      </c>
      <c r="G293" s="25" t="s">
        <v>1119</v>
      </c>
      <c r="H293" s="17" t="str">
        <f t="shared" si="36"/>
        <v>14</v>
      </c>
      <c r="I293" s="25" t="s">
        <v>1120</v>
      </c>
      <c r="J293" s="17" t="str">
        <f t="shared" si="19"/>
        <v/>
      </c>
      <c r="K293" s="51" t="str">
        <f t="shared" si="43"/>
        <v>"), ac("</v>
      </c>
      <c r="L293" s="32" t="str">
        <f t="shared" si="20"/>
        <v>Mi</v>
      </c>
      <c r="M293" s="36" t="str">
        <f t="shared" si="21"/>
        <v>","</v>
      </c>
      <c r="N293" s="37" t="str">
        <f t="shared" si="22"/>
        <v>cp</v>
      </c>
      <c r="O293" s="32" t="str">
        <f t="shared" si="37"/>
        <v>90</v>
      </c>
      <c r="P293" s="34" t="str">
        <f t="shared" si="23"/>
        <v>","</v>
      </c>
      <c r="Q293" s="21" t="str">
        <f t="shared" si="24"/>
        <v/>
      </c>
      <c r="R293" s="51" t="str">
        <f t="shared" si="25"/>
        <v>")],</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75" x14ac:dyDescent="0.4">
      <c r="A294" s="12" t="str">
        <f t="shared" si="44"/>
        <v>/* 26 */   [ac("", "cp0","")],</v>
      </c>
      <c r="B294" s="12">
        <f t="shared" si="42"/>
        <v>26</v>
      </c>
      <c r="C294" s="12" t="str">
        <f t="shared" si="16"/>
        <v>/* 26*/      [ac("Fa", "cp14",""), ac("Mi","cp90","")],</v>
      </c>
      <c r="D294" s="13" t="str">
        <f t="shared" si="17"/>
        <v>hay letras</v>
      </c>
      <c r="E294" s="51" t="s">
        <v>1118</v>
      </c>
      <c r="F294" s="20" t="str">
        <f t="shared" si="18"/>
        <v>Fa</v>
      </c>
      <c r="G294" s="26" t="s">
        <v>1119</v>
      </c>
      <c r="H294" s="20" t="str">
        <f t="shared" si="36"/>
        <v>14</v>
      </c>
      <c r="I294" s="26" t="s">
        <v>1120</v>
      </c>
      <c r="J294" s="20" t="str">
        <f t="shared" si="19"/>
        <v/>
      </c>
      <c r="K294" s="51" t="str">
        <f t="shared" si="43"/>
        <v>"), ac("</v>
      </c>
      <c r="L294" s="33" t="str">
        <f t="shared" si="20"/>
        <v>Mi</v>
      </c>
      <c r="M294" s="38" t="str">
        <f t="shared" si="21"/>
        <v>","</v>
      </c>
      <c r="N294" s="39" t="str">
        <f t="shared" si="22"/>
        <v>cp</v>
      </c>
      <c r="O294" s="33" t="str">
        <f t="shared" si="37"/>
        <v>90</v>
      </c>
      <c r="P294" s="27" t="str">
        <f t="shared" si="23"/>
        <v>","</v>
      </c>
      <c r="Q294" s="22" t="str">
        <f t="shared" si="24"/>
        <v/>
      </c>
      <c r="R294" s="51" t="str">
        <f t="shared" si="25"/>
        <v>")],</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75" x14ac:dyDescent="0.4">
      <c r="A295" s="12" t="str">
        <f t="shared" si="44"/>
        <v>/* 27 */   [ac("", "cp0","")],</v>
      </c>
      <c r="B295" s="12">
        <f t="shared" si="42"/>
        <v>27</v>
      </c>
      <c r="C295" s="12" t="str">
        <f t="shared" si="16"/>
        <v/>
      </c>
      <c r="D295" s="13" t="str">
        <f t="shared" si="17"/>
        <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75" x14ac:dyDescent="0.4">
      <c r="A296" s="12" t="str">
        <f t="shared" si="44"/>
        <v>/* 28 */   [ac("", "cp0","")],</v>
      </c>
      <c r="B296" s="12">
        <f t="shared" si="42"/>
        <v>28</v>
      </c>
      <c r="C296" s="12" t="str">
        <f t="shared" si="16"/>
        <v/>
      </c>
      <c r="D296" s="13" t="str">
        <f t="shared" si="17"/>
        <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75" x14ac:dyDescent="0.4">
      <c r="A297" s="12" t="str">
        <f t="shared" si="44"/>
        <v>/* 29 */   [ac("", "cp0","")],</v>
      </c>
      <c r="B297" s="12">
        <f t="shared" si="42"/>
        <v>29</v>
      </c>
      <c r="C297" s="12" t="str">
        <f t="shared" si="16"/>
        <v/>
      </c>
      <c r="D297" s="13" t="str">
        <f t="shared" si="17"/>
        <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75" x14ac:dyDescent="0.4">
      <c r="A298" s="12" t="str">
        <f t="shared" si="44"/>
        <v>/* 30 */   [ac("", "cp0","")],</v>
      </c>
      <c r="B298" s="12">
        <f t="shared" si="42"/>
        <v>30</v>
      </c>
      <c r="C298" s="12" t="str">
        <f t="shared" si="16"/>
        <v/>
      </c>
      <c r="D298" s="13" t="str">
        <f t="shared" si="17"/>
        <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75" x14ac:dyDescent="0.4">
      <c r="A299" s="12" t="str">
        <f t="shared" si="44"/>
        <v>/* 31 */   [ac("", "cp0","")],</v>
      </c>
      <c r="B299" s="12">
        <f t="shared" si="42"/>
        <v>31</v>
      </c>
      <c r="C299" s="12" t="str">
        <f t="shared" si="16"/>
        <v/>
      </c>
      <c r="D299" s="13" t="str">
        <f t="shared" si="17"/>
        <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75" x14ac:dyDescent="0.4">
      <c r="A300" s="12" t="str">
        <f t="shared" si="44"/>
        <v>/* 32 */   [ac("", "cp0","")],</v>
      </c>
      <c r="B300" s="12">
        <f t="shared" si="42"/>
        <v>32</v>
      </c>
      <c r="C300" s="12" t="str">
        <f t="shared" si="16"/>
        <v/>
      </c>
      <c r="D300" s="13" t="str">
        <f t="shared" si="17"/>
        <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75" x14ac:dyDescent="0.4">
      <c r="A301" s="12" t="str">
        <f t="shared" si="44"/>
        <v>/* 33 */   [ac("", "cp0","")],</v>
      </c>
      <c r="B301" s="12">
        <f t="shared" si="42"/>
        <v>33</v>
      </c>
      <c r="C301" s="12" t="str">
        <f t="shared" si="16"/>
        <v/>
      </c>
      <c r="D301" s="13" t="str">
        <f t="shared" si="17"/>
        <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75" x14ac:dyDescent="0.4">
      <c r="A302" s="12" t="str">
        <f t="shared" si="44"/>
        <v>/* 34 */   [ac("", "cp0","")],</v>
      </c>
      <c r="B302" s="12">
        <f t="shared" si="42"/>
        <v>34</v>
      </c>
      <c r="C302" s="12" t="str">
        <f t="shared" si="16"/>
        <v/>
      </c>
      <c r="D302" s="13" t="str">
        <f t="shared" si="17"/>
        <v/>
      </c>
      <c r="E302" s="51" t="s">
        <v>1118</v>
      </c>
      <c r="F302" s="20" t="str">
        <f t="shared" si="18"/>
        <v/>
      </c>
      <c r="G302" s="26" t="s">
        <v>1119</v>
      </c>
      <c r="H302" s="20" t="str">
        <f t="shared" si="36"/>
        <v/>
      </c>
      <c r="I302" s="26" t="s">
        <v>1120</v>
      </c>
      <c r="J302" s="20" t="str">
        <f t="shared" si="19"/>
        <v/>
      </c>
      <c r="K302" s="51" t="str">
        <f t="shared" si="43"/>
        <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75" x14ac:dyDescent="0.4">
      <c r="A303" s="12" t="str">
        <f t="shared" si="44"/>
        <v>/* 35 */   [ac("", "cp0","")],</v>
      </c>
      <c r="B303" s="12">
        <f t="shared" si="42"/>
        <v>35</v>
      </c>
      <c r="C303" s="12" t="str">
        <f t="shared" si="16"/>
        <v/>
      </c>
      <c r="D303" s="13" t="str">
        <f t="shared" si="17"/>
        <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75" x14ac:dyDescent="0.4">
      <c r="A304" s="12" t="str">
        <f t="shared" si="44"/>
        <v>/* 36 */   [ac("", "cp0","")],</v>
      </c>
      <c r="B304" s="12">
        <f t="shared" si="42"/>
        <v>36</v>
      </c>
      <c r="C304" s="12" t="str">
        <f t="shared" si="16"/>
        <v/>
      </c>
      <c r="D304" s="13" t="str">
        <f t="shared" si="17"/>
        <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75" x14ac:dyDescent="0.4">
      <c r="A305" s="12" t="str">
        <f t="shared" si="44"/>
        <v>/* 37 */   [ac("", "cp0","")],</v>
      </c>
      <c r="B305" s="12">
        <f t="shared" si="42"/>
        <v>37</v>
      </c>
      <c r="C305" s="12" t="str">
        <f t="shared" si="16"/>
        <v/>
      </c>
      <c r="D305" s="13" t="str">
        <f t="shared" si="17"/>
        <v/>
      </c>
      <c r="E305" s="51" t="s">
        <v>1118</v>
      </c>
      <c r="F305" s="17" t="str">
        <f t="shared" si="18"/>
        <v/>
      </c>
      <c r="G305" s="25" t="s">
        <v>1119</v>
      </c>
      <c r="H305" s="17" t="str">
        <f t="shared" si="36"/>
        <v/>
      </c>
      <c r="I305" s="25" t="s">
        <v>1120</v>
      </c>
      <c r="J305" s="17" t="str">
        <f t="shared" si="19"/>
        <v/>
      </c>
      <c r="K305" s="51" t="str">
        <f t="shared" si="43"/>
        <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75" x14ac:dyDescent="0.4">
      <c r="A306" s="12" t="str">
        <f t="shared" si="44"/>
        <v>/* 38 */   [ac("", "cp0","")],</v>
      </c>
      <c r="B306" s="12">
        <f t="shared" si="42"/>
        <v>38</v>
      </c>
      <c r="C306" s="12" t="str">
        <f t="shared" si="16"/>
        <v/>
      </c>
      <c r="D306" s="13" t="str">
        <f t="shared" si="17"/>
        <v/>
      </c>
      <c r="E306" s="51" t="s">
        <v>1118</v>
      </c>
      <c r="F306" s="20" t="str">
        <f t="shared" si="18"/>
        <v/>
      </c>
      <c r="G306" s="26" t="s">
        <v>1119</v>
      </c>
      <c r="H306" s="20" t="str">
        <f t="shared" si="36"/>
        <v/>
      </c>
      <c r="I306" s="26" t="s">
        <v>1120</v>
      </c>
      <c r="J306" s="20" t="str">
        <f t="shared" si="19"/>
        <v/>
      </c>
      <c r="K306" s="51" t="str">
        <f t="shared" si="43"/>
        <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75" x14ac:dyDescent="0.4">
      <c r="A307" s="12" t="str">
        <f t="shared" si="44"/>
        <v>/* 39 */   [ac("", "cp0","")],</v>
      </c>
      <c r="B307" s="12">
        <f t="shared" si="42"/>
        <v>39</v>
      </c>
      <c r="C307" s="12" t="str">
        <f t="shared" si="16"/>
        <v/>
      </c>
      <c r="D307" s="13" t="str">
        <f t="shared" si="17"/>
        <v/>
      </c>
      <c r="E307" s="51" t="s">
        <v>1118</v>
      </c>
      <c r="F307" s="17" t="str">
        <f t="shared" si="18"/>
        <v/>
      </c>
      <c r="G307" s="25" t="s">
        <v>1119</v>
      </c>
      <c r="H307" s="17" t="str">
        <f t="shared" si="36"/>
        <v/>
      </c>
      <c r="I307" s="25" t="s">
        <v>1120</v>
      </c>
      <c r="J307" s="17" t="str">
        <f t="shared" si="19"/>
        <v/>
      </c>
      <c r="K307" s="51" t="str">
        <f t="shared" si="43"/>
        <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75" x14ac:dyDescent="0.4">
      <c r="A308" s="12" t="str">
        <f t="shared" si="44"/>
        <v>/* 40 */   [ac("", "cp0","")],</v>
      </c>
      <c r="B308" s="12">
        <f t="shared" si="42"/>
        <v>40</v>
      </c>
      <c r="C308" s="12" t="str">
        <f t="shared" si="16"/>
        <v/>
      </c>
      <c r="D308" s="13" t="str">
        <f t="shared" si="17"/>
        <v/>
      </c>
      <c r="E308" s="51" t="s">
        <v>1118</v>
      </c>
      <c r="F308" s="20" t="str">
        <f t="shared" si="18"/>
        <v/>
      </c>
      <c r="G308" s="26" t="s">
        <v>1119</v>
      </c>
      <c r="H308" s="20" t="str">
        <f t="shared" si="36"/>
        <v/>
      </c>
      <c r="I308" s="26" t="s">
        <v>1120</v>
      </c>
      <c r="J308" s="20" t="str">
        <f t="shared" si="19"/>
        <v/>
      </c>
      <c r="K308" s="51" t="str">
        <f t="shared" si="43"/>
        <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75" x14ac:dyDescent="0.4">
      <c r="A309" s="12" t="str">
        <f t="shared" si="44"/>
        <v>/* 41 */   [ac("", "cp0","")],</v>
      </c>
      <c r="B309" s="12">
        <f t="shared" si="42"/>
        <v>41</v>
      </c>
      <c r="C309" s="12" t="str">
        <f t="shared" si="16"/>
        <v/>
      </c>
      <c r="D309" s="13" t="str">
        <f t="shared" si="17"/>
        <v/>
      </c>
      <c r="E309" s="51" t="s">
        <v>1118</v>
      </c>
      <c r="F309" s="17" t="str">
        <f t="shared" si="18"/>
        <v/>
      </c>
      <c r="G309" s="25" t="s">
        <v>1119</v>
      </c>
      <c r="H309" s="17" t="str">
        <f t="shared" si="36"/>
        <v/>
      </c>
      <c r="I309" s="25" t="s">
        <v>1120</v>
      </c>
      <c r="J309" s="17" t="str">
        <f t="shared" si="19"/>
        <v/>
      </c>
      <c r="K309" s="51" t="str">
        <f t="shared" si="43"/>
        <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75" x14ac:dyDescent="0.4">
      <c r="A310" s="12" t="str">
        <f t="shared" si="44"/>
        <v>/* 42 */   [ac("", "cp0","")],</v>
      </c>
      <c r="B310" s="12">
        <f t="shared" si="42"/>
        <v>42</v>
      </c>
      <c r="C310" s="12" t="str">
        <f t="shared" si="16"/>
        <v/>
      </c>
      <c r="D310" s="13" t="str">
        <f t="shared" si="17"/>
        <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75" x14ac:dyDescent="0.4">
      <c r="A311" s="12" t="str">
        <f t="shared" si="44"/>
        <v>/* 43 */   [ac("", "cp0","")],</v>
      </c>
      <c r="B311" s="12">
        <f t="shared" si="42"/>
        <v>43</v>
      </c>
      <c r="C311" s="12" t="str">
        <f t="shared" si="16"/>
        <v/>
      </c>
      <c r="D311" s="13" t="str">
        <f t="shared" si="17"/>
        <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75" x14ac:dyDescent="0.4">
      <c r="A312" s="12" t="str">
        <f t="shared" si="44"/>
        <v>/* 44 */   [ac("", "cp0","")],</v>
      </c>
      <c r="B312" s="12">
        <f t="shared" si="42"/>
        <v>44</v>
      </c>
      <c r="C312" s="12" t="str">
        <f t="shared" si="16"/>
        <v/>
      </c>
      <c r="D312" s="13" t="str">
        <f t="shared" si="17"/>
        <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75" x14ac:dyDescent="0.4">
      <c r="A313" s="12" t="str">
        <f t="shared" si="44"/>
        <v>/* 45 */   [ac("", "cp0","")],</v>
      </c>
      <c r="B313" s="12">
        <f t="shared" si="42"/>
        <v>45</v>
      </c>
      <c r="C313" s="12" t="str">
        <f t="shared" si="16"/>
        <v/>
      </c>
      <c r="D313" s="13" t="str">
        <f t="shared" si="17"/>
        <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75" x14ac:dyDescent="0.4">
      <c r="A314" s="12" t="str">
        <f t="shared" si="44"/>
        <v>/* 46 */   [ac("", "cp0","")],</v>
      </c>
      <c r="B314" s="12">
        <f t="shared" si="42"/>
        <v>46</v>
      </c>
      <c r="C314" s="12" t="str">
        <f t="shared" si="16"/>
        <v/>
      </c>
      <c r="D314" s="13" t="str">
        <f t="shared" si="17"/>
        <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75" x14ac:dyDescent="0.4">
      <c r="A315" s="12" t="str">
        <f t="shared" si="44"/>
        <v>/* 47 */   [ac("", "cp0","")],</v>
      </c>
      <c r="B315" s="12">
        <f t="shared" si="42"/>
        <v>47</v>
      </c>
      <c r="C315" s="12" t="str">
        <f t="shared" si="16"/>
        <v/>
      </c>
      <c r="D315" s="13" t="str">
        <f t="shared" si="17"/>
        <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75" x14ac:dyDescent="0.4">
      <c r="A316" s="12" t="str">
        <f t="shared" si="44"/>
        <v>/* 48 */   [ac("", "cp0","")],</v>
      </c>
      <c r="B316" s="12">
        <f t="shared" si="42"/>
        <v>48</v>
      </c>
      <c r="C316" s="12" t="str">
        <f t="shared" si="16"/>
        <v/>
      </c>
      <c r="D316" s="13" t="str">
        <f t="shared" si="17"/>
        <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75" x14ac:dyDescent="0.4">
      <c r="A317" s="12" t="str">
        <f t="shared" si="44"/>
        <v>/* 49 */   [ac("", "cp0","")],</v>
      </c>
      <c r="B317" s="12">
        <f t="shared" si="42"/>
        <v>49</v>
      </c>
      <c r="C317" s="12" t="str">
        <f t="shared" si="16"/>
        <v/>
      </c>
      <c r="D317" s="13" t="str">
        <f t="shared" si="17"/>
        <v/>
      </c>
      <c r="E317" s="51" t="s">
        <v>1118</v>
      </c>
      <c r="F317" s="17" t="str">
        <f t="shared" si="18"/>
        <v/>
      </c>
      <c r="G317" s="25" t="s">
        <v>1119</v>
      </c>
      <c r="H317" s="17" t="str">
        <f t="shared" si="36"/>
        <v/>
      </c>
      <c r="I317" s="25" t="s">
        <v>1120</v>
      </c>
      <c r="J317" s="17" t="str">
        <f t="shared" si="19"/>
        <v/>
      </c>
      <c r="K317" s="51" t="str">
        <f t="shared" si="43"/>
        <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75" x14ac:dyDescent="0.4">
      <c r="A318" s="12" t="str">
        <f t="shared" si="44"/>
        <v>/* 50 */   [ac("", "cp0","")],</v>
      </c>
      <c r="B318" s="12">
        <f t="shared" si="42"/>
        <v>50</v>
      </c>
      <c r="C318" s="12" t="str">
        <f t="shared" si="16"/>
        <v/>
      </c>
      <c r="D318" s="13" t="str">
        <f t="shared" si="17"/>
        <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75" x14ac:dyDescent="0.4">
      <c r="A319" s="12" t="str">
        <f t="shared" si="44"/>
        <v>/* 51 */   [ac("", "cp0","")],</v>
      </c>
      <c r="B319" s="12">
        <f t="shared" si="42"/>
        <v>51</v>
      </c>
      <c r="C319" s="12" t="str">
        <f t="shared" si="16"/>
        <v/>
      </c>
      <c r="D319" s="13" t="str">
        <f t="shared" si="17"/>
        <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75" x14ac:dyDescent="0.4">
      <c r="A320" s="12" t="str">
        <f t="shared" si="44"/>
        <v>/* 52 */   [ac("", "cp0","")],</v>
      </c>
      <c r="B320" s="12">
        <f t="shared" si="42"/>
        <v>52</v>
      </c>
      <c r="C320" s="12" t="str">
        <f t="shared" si="16"/>
        <v/>
      </c>
      <c r="D320" s="13" t="str">
        <f t="shared" si="17"/>
        <v/>
      </c>
      <c r="E320" s="51" t="s">
        <v>1118</v>
      </c>
      <c r="F320" s="20" t="str">
        <f t="shared" si="18"/>
        <v/>
      </c>
      <c r="G320" s="26" t="s">
        <v>1119</v>
      </c>
      <c r="H320" s="20" t="str">
        <f t="shared" si="36"/>
        <v/>
      </c>
      <c r="I320" s="26" t="s">
        <v>1120</v>
      </c>
      <c r="J320" s="20" t="str">
        <f t="shared" si="19"/>
        <v/>
      </c>
      <c r="K320" s="51" t="str">
        <f t="shared" si="43"/>
        <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75" x14ac:dyDescent="0.4">
      <c r="A321" s="12" t="str">
        <f t="shared" si="44"/>
        <v>/* 53 */   [ac("", "cp0","")],</v>
      </c>
      <c r="B321" s="12">
        <f t="shared" si="42"/>
        <v>53</v>
      </c>
      <c r="C321" s="12" t="str">
        <f t="shared" si="16"/>
        <v/>
      </c>
      <c r="D321" s="13" t="str">
        <f t="shared" si="17"/>
        <v/>
      </c>
      <c r="E321" s="51" t="s">
        <v>1118</v>
      </c>
      <c r="F321" s="17" t="str">
        <f t="shared" si="18"/>
        <v/>
      </c>
      <c r="G321" s="25" t="s">
        <v>1119</v>
      </c>
      <c r="H321" s="17" t="str">
        <f t="shared" si="36"/>
        <v/>
      </c>
      <c r="I321" s="25" t="s">
        <v>1120</v>
      </c>
      <c r="J321" s="17" t="str">
        <f t="shared" si="19"/>
        <v/>
      </c>
      <c r="K321" s="51" t="str">
        <f t="shared" si="43"/>
        <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75" x14ac:dyDescent="0.4">
      <c r="A322" s="12" t="str">
        <f t="shared" si="44"/>
        <v>/* 54 */   [ac("", "cp0","")],</v>
      </c>
      <c r="B322" s="12">
        <f t="shared" si="42"/>
        <v>54</v>
      </c>
      <c r="C322" s="12" t="str">
        <f t="shared" si="16"/>
        <v/>
      </c>
      <c r="D322" s="13" t="str">
        <f t="shared" si="17"/>
        <v/>
      </c>
      <c r="E322" s="51" t="s">
        <v>1118</v>
      </c>
      <c r="F322" s="20" t="str">
        <f t="shared" si="18"/>
        <v/>
      </c>
      <c r="G322" s="26" t="s">
        <v>1119</v>
      </c>
      <c r="H322" s="20" t="str">
        <f t="shared" si="36"/>
        <v/>
      </c>
      <c r="I322" s="26" t="s">
        <v>1120</v>
      </c>
      <c r="J322" s="20" t="str">
        <f t="shared" si="19"/>
        <v/>
      </c>
      <c r="K322" s="51" t="str">
        <f t="shared" si="43"/>
        <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75" x14ac:dyDescent="0.4">
      <c r="A323" s="12" t="str">
        <f t="shared" si="44"/>
        <v>/* 55 */   [ac("", "cp0","")],</v>
      </c>
      <c r="B323" s="12">
        <f t="shared" si="42"/>
        <v>55</v>
      </c>
      <c r="C323" s="12" t="str">
        <f t="shared" si="16"/>
        <v/>
      </c>
      <c r="D323" s="13" t="str">
        <f t="shared" si="17"/>
        <v/>
      </c>
      <c r="E323" s="51" t="s">
        <v>1118</v>
      </c>
      <c r="F323" s="17" t="str">
        <f t="shared" si="18"/>
        <v/>
      </c>
      <c r="G323" s="25" t="s">
        <v>1119</v>
      </c>
      <c r="H323" s="17" t="str">
        <f t="shared" si="36"/>
        <v/>
      </c>
      <c r="I323" s="25" t="s">
        <v>1120</v>
      </c>
      <c r="J323" s="17" t="str">
        <f t="shared" si="19"/>
        <v/>
      </c>
      <c r="K323" s="51" t="str">
        <f t="shared" si="43"/>
        <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75" x14ac:dyDescent="0.4">
      <c r="A324" s="12" t="str">
        <f t="shared" si="44"/>
        <v>/* 56 */   [ac("", "cp0","")],</v>
      </c>
      <c r="B324" s="12">
        <f t="shared" si="42"/>
        <v>56</v>
      </c>
      <c r="C324" s="12" t="str">
        <f t="shared" si="16"/>
        <v/>
      </c>
      <c r="D324" s="13" t="str">
        <f t="shared" si="17"/>
        <v/>
      </c>
      <c r="E324" s="51" t="s">
        <v>1118</v>
      </c>
      <c r="F324" s="20" t="str">
        <f t="shared" si="18"/>
        <v/>
      </c>
      <c r="G324" s="26" t="s">
        <v>1119</v>
      </c>
      <c r="H324" s="20" t="str">
        <f t="shared" si="36"/>
        <v/>
      </c>
      <c r="I324" s="26" t="s">
        <v>1120</v>
      </c>
      <c r="J324" s="20" t="str">
        <f t="shared" si="19"/>
        <v/>
      </c>
      <c r="K324" s="51" t="str">
        <f t="shared" si="43"/>
        <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75" x14ac:dyDescent="0.4">
      <c r="A325" s="12" t="str">
        <f t="shared" si="44"/>
        <v>/* 57 */   [ac("", "cp0","")],</v>
      </c>
      <c r="B325" s="12">
        <f t="shared" si="42"/>
        <v>57</v>
      </c>
      <c r="C325" s="12" t="str">
        <f t="shared" si="16"/>
        <v/>
      </c>
      <c r="D325" s="13" t="str">
        <f t="shared" si="17"/>
        <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75" x14ac:dyDescent="0.4">
      <c r="A326" s="12" t="str">
        <f t="shared" si="44"/>
        <v>/* 58 */   [ac("", "cp0","")],</v>
      </c>
      <c r="B326" s="12">
        <f t="shared" si="42"/>
        <v>58</v>
      </c>
      <c r="C326" s="12" t="str">
        <f t="shared" si="16"/>
        <v/>
      </c>
      <c r="D326" s="13" t="str">
        <f t="shared" si="17"/>
        <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75" x14ac:dyDescent="0.4">
      <c r="A327" s="12" t="str">
        <f t="shared" si="44"/>
        <v>/* 59 */   [ac("", "cp0","")],</v>
      </c>
      <c r="B327" s="12">
        <f t="shared" si="42"/>
        <v>59</v>
      </c>
      <c r="C327" s="12" t="str">
        <f t="shared" si="16"/>
        <v/>
      </c>
      <c r="D327" s="13" t="str">
        <f t="shared" si="17"/>
        <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75" x14ac:dyDescent="0.4">
      <c r="A328" s="12" t="str">
        <f t="shared" si="44"/>
        <v>/* 60 */   [ac("", "cp0","")],</v>
      </c>
      <c r="B328" s="12">
        <f t="shared" si="42"/>
        <v>60</v>
      </c>
      <c r="C328" s="12" t="str">
        <f t="shared" si="16"/>
        <v/>
      </c>
      <c r="D328" s="13" t="str">
        <f t="shared" si="17"/>
        <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75" x14ac:dyDescent="0.4">
      <c r="A329" s="12" t="str">
        <f t="shared" si="44"/>
        <v>/* 61 */   [ac("", "cp0","")],</v>
      </c>
      <c r="B329" s="12">
        <f t="shared" si="42"/>
        <v>61</v>
      </c>
      <c r="C329" s="12" t="str">
        <f t="shared" si="16"/>
        <v/>
      </c>
      <c r="D329" s="13" t="str">
        <f t="shared" si="17"/>
        <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75" x14ac:dyDescent="0.4">
      <c r="A330" s="12" t="str">
        <f t="shared" si="44"/>
        <v>/* 62 */   [ac("", "cp0","")],</v>
      </c>
      <c r="B330" s="12">
        <f t="shared" si="42"/>
        <v>62</v>
      </c>
      <c r="C330" s="12" t="str">
        <f t="shared" si="16"/>
        <v/>
      </c>
      <c r="D330" s="13" t="str">
        <f t="shared" si="17"/>
        <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75" x14ac:dyDescent="0.4">
      <c r="A331" s="12" t="str">
        <f t="shared" si="44"/>
        <v>/* 63 */   [ac("", "cp0","")],</v>
      </c>
      <c r="B331" s="12">
        <f t="shared" si="42"/>
        <v>63</v>
      </c>
      <c r="C331" s="12" t="str">
        <f t="shared" si="16"/>
        <v/>
      </c>
      <c r="D331" s="13" t="str">
        <f t="shared" si="17"/>
        <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75" x14ac:dyDescent="0.4">
      <c r="A332" s="12" t="str">
        <f t="shared" si="44"/>
        <v>/* 64 */   [ac("", "cp0","")],</v>
      </c>
      <c r="B332" s="12">
        <f t="shared" si="42"/>
        <v>64</v>
      </c>
      <c r="C332" s="12" t="str">
        <f t="shared" si="16"/>
        <v/>
      </c>
      <c r="D332" s="13" t="str">
        <f t="shared" si="17"/>
        <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75" x14ac:dyDescent="0.4">
      <c r="A333" s="12" t="str">
        <f t="shared" si="44"/>
        <v>/* 65 */   [ac("", "cp0","")],</v>
      </c>
      <c r="B333" s="12">
        <f t="shared" si="42"/>
        <v>65</v>
      </c>
      <c r="C333" s="12" t="str">
        <f t="shared" ref="C333:C369" si="45">IF(D333="","",IF(F333="",A333,_xlfn.CONCAT("/* ",B333,"*/      ",E333:AF333)))</f>
        <v/>
      </c>
      <c r="D333" s="13" t="str">
        <f t="shared" ref="D333:D369" si="46">IF(D227="","","hay letras")</f>
        <v/>
      </c>
      <c r="E333" s="51" t="s">
        <v>1118</v>
      </c>
      <c r="F333" s="17" t="str">
        <f t="shared" ref="F333:F369" si="47">IF(E227="","",E227)</f>
        <v/>
      </c>
      <c r="G333" s="25" t="s">
        <v>1119</v>
      </c>
      <c r="H333" s="17" t="str">
        <f t="shared" si="36"/>
        <v/>
      </c>
      <c r="I333" s="25" t="s">
        <v>1120</v>
      </c>
      <c r="J333" s="17" t="str">
        <f t="shared" ref="J333:J369" si="48">IF(F227="","",F227)</f>
        <v/>
      </c>
      <c r="K333" s="51" t="str">
        <f t="shared" si="43"/>
        <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75" x14ac:dyDescent="0.4">
      <c r="A334" s="12" t="str">
        <f t="shared" si="44"/>
        <v>/* 66 */   [ac("", "cp0","")],</v>
      </c>
      <c r="B334" s="12">
        <f t="shared" si="42"/>
        <v>66</v>
      </c>
      <c r="C334" s="12" t="str">
        <f t="shared" si="45"/>
        <v/>
      </c>
      <c r="D334" s="13" t="str">
        <f t="shared" si="46"/>
        <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75" x14ac:dyDescent="0.4">
      <c r="A335" s="12" t="str">
        <f t="shared" si="44"/>
        <v>/* 67 */   [ac("", "cp0","")],</v>
      </c>
      <c r="B335" s="12">
        <f t="shared" ref="B335:B369" si="71">+B334+1</f>
        <v>67</v>
      </c>
      <c r="C335" s="12" t="str">
        <f t="shared" si="45"/>
        <v/>
      </c>
      <c r="D335" s="13" t="str">
        <f t="shared" si="46"/>
        <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75" x14ac:dyDescent="0.4">
      <c r="A336" s="12" t="str">
        <f t="shared" si="44"/>
        <v>/* 68 */   [ac("", "cp0","")],</v>
      </c>
      <c r="B336" s="12">
        <f t="shared" si="71"/>
        <v>68</v>
      </c>
      <c r="C336" s="12" t="str">
        <f t="shared" si="45"/>
        <v/>
      </c>
      <c r="D336" s="13" t="str">
        <f t="shared" si="46"/>
        <v/>
      </c>
      <c r="E336" s="51" t="s">
        <v>1118</v>
      </c>
      <c r="F336" s="20" t="str">
        <f t="shared" si="47"/>
        <v/>
      </c>
      <c r="G336" s="26" t="s">
        <v>1119</v>
      </c>
      <c r="H336" s="20" t="str">
        <f t="shared" si="65"/>
        <v/>
      </c>
      <c r="I336" s="26" t="s">
        <v>1120</v>
      </c>
      <c r="J336" s="20" t="str">
        <f t="shared" si="48"/>
        <v/>
      </c>
      <c r="K336" s="51" t="str">
        <f t="shared" si="72"/>
        <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75" x14ac:dyDescent="0.4">
      <c r="A337" s="12" t="str">
        <f t="shared" ref="A337:A369" si="73">_xlfn.CONCAT("/* ",B337, " */   ","[ac(""",""", ""","","cp0","""",","""")],")</f>
        <v>/* 69 */   [ac("", "cp0","")],</v>
      </c>
      <c r="B337" s="12">
        <f t="shared" si="71"/>
        <v>69</v>
      </c>
      <c r="C337" s="12" t="str">
        <f t="shared" si="45"/>
        <v/>
      </c>
      <c r="D337" s="13" t="str">
        <f t="shared" si="46"/>
        <v/>
      </c>
      <c r="E337" s="51" t="s">
        <v>1118</v>
      </c>
      <c r="F337" s="17" t="str">
        <f t="shared" si="47"/>
        <v/>
      </c>
      <c r="G337" s="25" t="s">
        <v>1119</v>
      </c>
      <c r="H337" s="17" t="str">
        <f t="shared" si="65"/>
        <v/>
      </c>
      <c r="I337" s="25" t="s">
        <v>1120</v>
      </c>
      <c r="J337" s="17" t="str">
        <f t="shared" si="48"/>
        <v/>
      </c>
      <c r="K337" s="51" t="str">
        <f t="shared" si="72"/>
        <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75" x14ac:dyDescent="0.4">
      <c r="A338" s="12" t="str">
        <f t="shared" si="73"/>
        <v>/* 70 */   [ac("", "cp0","")],</v>
      </c>
      <c r="B338" s="12">
        <f t="shared" si="71"/>
        <v>70</v>
      </c>
      <c r="C338" s="12" t="str">
        <f t="shared" si="45"/>
        <v/>
      </c>
      <c r="D338" s="13" t="str">
        <f t="shared" si="46"/>
        <v/>
      </c>
      <c r="E338" s="51" t="s">
        <v>1118</v>
      </c>
      <c r="F338" s="20" t="str">
        <f t="shared" si="47"/>
        <v/>
      </c>
      <c r="G338" s="26" t="s">
        <v>1119</v>
      </c>
      <c r="H338" s="20" t="str">
        <f t="shared" si="65"/>
        <v/>
      </c>
      <c r="I338" s="26" t="s">
        <v>1120</v>
      </c>
      <c r="J338" s="20" t="str">
        <f t="shared" si="48"/>
        <v/>
      </c>
      <c r="K338" s="51" t="str">
        <f t="shared" si="72"/>
        <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75" x14ac:dyDescent="0.4">
      <c r="A339" s="12" t="str">
        <f t="shared" si="73"/>
        <v>/* 71 */   [ac("", "cp0","")],</v>
      </c>
      <c r="B339" s="12">
        <f t="shared" si="71"/>
        <v>71</v>
      </c>
      <c r="C339" s="12" t="str">
        <f t="shared" si="45"/>
        <v/>
      </c>
      <c r="D339" s="13" t="str">
        <f t="shared" si="46"/>
        <v/>
      </c>
      <c r="E339" s="51" t="s">
        <v>1118</v>
      </c>
      <c r="F339" s="17" t="str">
        <f t="shared" si="47"/>
        <v/>
      </c>
      <c r="G339" s="25" t="s">
        <v>1119</v>
      </c>
      <c r="H339" s="17" t="str">
        <f t="shared" si="65"/>
        <v/>
      </c>
      <c r="I339" s="25" t="s">
        <v>1120</v>
      </c>
      <c r="J339" s="17" t="str">
        <f t="shared" si="48"/>
        <v/>
      </c>
      <c r="K339" s="51" t="str">
        <f t="shared" si="72"/>
        <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75" x14ac:dyDescent="0.4">
      <c r="A340" s="12" t="str">
        <f t="shared" si="73"/>
        <v>/* 72 */   [ac("", "cp0","")],</v>
      </c>
      <c r="B340" s="12">
        <f t="shared" si="71"/>
        <v>72</v>
      </c>
      <c r="C340" s="12" t="str">
        <f t="shared" si="45"/>
        <v/>
      </c>
      <c r="D340" s="13" t="str">
        <f t="shared" si="46"/>
        <v/>
      </c>
      <c r="E340" s="51" t="s">
        <v>1118</v>
      </c>
      <c r="F340" s="20" t="str">
        <f t="shared" si="47"/>
        <v/>
      </c>
      <c r="G340" s="26" t="s">
        <v>1119</v>
      </c>
      <c r="H340" s="20" t="str">
        <f t="shared" si="65"/>
        <v/>
      </c>
      <c r="I340" s="26" t="s">
        <v>1120</v>
      </c>
      <c r="J340" s="20" t="str">
        <f t="shared" si="48"/>
        <v/>
      </c>
      <c r="K340" s="51" t="str">
        <f t="shared" si="72"/>
        <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75" x14ac:dyDescent="0.4">
      <c r="A341" s="12" t="str">
        <f t="shared" si="73"/>
        <v>/* 73 */   [ac("", "cp0","")],</v>
      </c>
      <c r="B341" s="12">
        <f t="shared" si="71"/>
        <v>73</v>
      </c>
      <c r="C341" s="12" t="str">
        <f t="shared" si="45"/>
        <v/>
      </c>
      <c r="D341" s="13" t="str">
        <f t="shared" si="46"/>
        <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75" x14ac:dyDescent="0.4">
      <c r="A342" s="12" t="str">
        <f t="shared" si="73"/>
        <v>/* 74 */   [ac("", "cp0","")],</v>
      </c>
      <c r="B342" s="12">
        <f t="shared" si="71"/>
        <v>74</v>
      </c>
      <c r="C342" s="12" t="str">
        <f t="shared" si="45"/>
        <v/>
      </c>
      <c r="D342" s="13" t="str">
        <f t="shared" si="46"/>
        <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75" x14ac:dyDescent="0.4">
      <c r="A343" s="12" t="str">
        <f t="shared" si="73"/>
        <v>/* 75 */   [ac("", "cp0","")],</v>
      </c>
      <c r="B343" s="12">
        <f t="shared" si="71"/>
        <v>75</v>
      </c>
      <c r="C343" s="12" t="str">
        <f t="shared" si="45"/>
        <v/>
      </c>
      <c r="D343" s="13" t="str">
        <f t="shared" si="46"/>
        <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75" x14ac:dyDescent="0.4">
      <c r="A344" s="12" t="str">
        <f t="shared" si="73"/>
        <v>/* 76 */   [ac("", "cp0","")],</v>
      </c>
      <c r="B344" s="12">
        <f t="shared" si="71"/>
        <v>76</v>
      </c>
      <c r="C344" s="12" t="str">
        <f t="shared" si="45"/>
        <v/>
      </c>
      <c r="D344" s="13" t="str">
        <f t="shared" si="46"/>
        <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75" x14ac:dyDescent="0.4">
      <c r="A345" s="12" t="str">
        <f t="shared" si="73"/>
        <v>/* 77 */   [ac("", "cp0","")],</v>
      </c>
      <c r="B345" s="12">
        <f t="shared" si="71"/>
        <v>77</v>
      </c>
      <c r="C345" s="12" t="str">
        <f t="shared" si="45"/>
        <v/>
      </c>
      <c r="D345" s="13" t="str">
        <f t="shared" si="46"/>
        <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75" x14ac:dyDescent="0.4">
      <c r="A346" s="12" t="str">
        <f t="shared" si="73"/>
        <v>/* 78 */   [ac("", "cp0","")],</v>
      </c>
      <c r="B346" s="12">
        <f t="shared" si="71"/>
        <v>78</v>
      </c>
      <c r="C346" s="12" t="str">
        <f t="shared" si="45"/>
        <v/>
      </c>
      <c r="D346" s="13" t="str">
        <f t="shared" si="46"/>
        <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75" x14ac:dyDescent="0.4">
      <c r="A347" s="12" t="str">
        <f t="shared" si="73"/>
        <v>/* 79 */   [ac("", "cp0","")],</v>
      </c>
      <c r="B347" s="12">
        <f t="shared" si="71"/>
        <v>79</v>
      </c>
      <c r="C347" s="12" t="str">
        <f t="shared" si="45"/>
        <v/>
      </c>
      <c r="D347" s="13" t="str">
        <f t="shared" si="46"/>
        <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75" x14ac:dyDescent="0.4">
      <c r="A348" s="12" t="str">
        <f t="shared" si="73"/>
        <v>/* 80 */   [ac("", "cp0","")],</v>
      </c>
      <c r="B348" s="12">
        <f t="shared" si="71"/>
        <v>80</v>
      </c>
      <c r="C348" s="12" t="str">
        <f t="shared" si="45"/>
        <v/>
      </c>
      <c r="D348" s="13" t="str">
        <f t="shared" si="46"/>
        <v/>
      </c>
      <c r="E348" s="51" t="s">
        <v>1118</v>
      </c>
      <c r="F348" s="20" t="str">
        <f t="shared" si="47"/>
        <v/>
      </c>
      <c r="G348" s="26" t="s">
        <v>1119</v>
      </c>
      <c r="H348" s="20" t="str">
        <f t="shared" si="65"/>
        <v/>
      </c>
      <c r="I348" s="26" t="s">
        <v>1120</v>
      </c>
      <c r="J348" s="20" t="str">
        <f t="shared" si="48"/>
        <v/>
      </c>
      <c r="K348" s="51" t="str">
        <f t="shared" si="72"/>
        <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75" x14ac:dyDescent="0.4">
      <c r="A349" s="12" t="str">
        <f t="shared" si="73"/>
        <v>/* 81 */   [ac("", "cp0","")],</v>
      </c>
      <c r="B349" s="12">
        <f t="shared" si="71"/>
        <v>81</v>
      </c>
      <c r="C349" s="12" t="str">
        <f t="shared" si="45"/>
        <v/>
      </c>
      <c r="D349" s="13" t="str">
        <f t="shared" si="46"/>
        <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75" x14ac:dyDescent="0.4">
      <c r="A350" s="12" t="str">
        <f t="shared" si="73"/>
        <v>/* 82 */   [ac("", "cp0","")],</v>
      </c>
      <c r="B350" s="12">
        <f t="shared" si="71"/>
        <v>82</v>
      </c>
      <c r="C350" s="12" t="str">
        <f t="shared" si="45"/>
        <v/>
      </c>
      <c r="D350" s="13" t="str">
        <f t="shared" si="46"/>
        <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75" x14ac:dyDescent="0.4">
      <c r="A351" s="12" t="str">
        <f t="shared" si="73"/>
        <v>/* 83 */   [ac("", "cp0","")],</v>
      </c>
      <c r="B351" s="12">
        <f t="shared" si="71"/>
        <v>83</v>
      </c>
      <c r="C351" s="12" t="str">
        <f t="shared" si="45"/>
        <v/>
      </c>
      <c r="D351" s="13" t="str">
        <f t="shared" si="46"/>
        <v/>
      </c>
      <c r="E351" s="51" t="s">
        <v>1118</v>
      </c>
      <c r="F351" s="17" t="str">
        <f t="shared" si="47"/>
        <v/>
      </c>
      <c r="G351" s="25" t="s">
        <v>1119</v>
      </c>
      <c r="H351" s="17" t="str">
        <f t="shared" si="65"/>
        <v/>
      </c>
      <c r="I351" s="25" t="s">
        <v>1120</v>
      </c>
      <c r="J351" s="17" t="str">
        <f t="shared" si="48"/>
        <v/>
      </c>
      <c r="K351" s="51" t="str">
        <f t="shared" si="72"/>
        <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75" x14ac:dyDescent="0.4">
      <c r="A352" s="12" t="str">
        <f t="shared" si="73"/>
        <v>/* 84 */   [ac("", "cp0","")],</v>
      </c>
      <c r="B352" s="12">
        <f t="shared" si="71"/>
        <v>84</v>
      </c>
      <c r="C352" s="12" t="str">
        <f t="shared" si="45"/>
        <v/>
      </c>
      <c r="D352" s="13" t="str">
        <f t="shared" si="46"/>
        <v/>
      </c>
      <c r="E352" s="51" t="s">
        <v>1118</v>
      </c>
      <c r="F352" s="20" t="str">
        <f t="shared" si="47"/>
        <v/>
      </c>
      <c r="G352" s="26" t="s">
        <v>1119</v>
      </c>
      <c r="H352" s="20" t="str">
        <f t="shared" si="65"/>
        <v/>
      </c>
      <c r="I352" s="26" t="s">
        <v>1120</v>
      </c>
      <c r="J352" s="20" t="str">
        <f t="shared" si="48"/>
        <v/>
      </c>
      <c r="K352" s="51" t="str">
        <f t="shared" si="72"/>
        <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75" x14ac:dyDescent="0.4">
      <c r="A353" s="12" t="str">
        <f t="shared" si="73"/>
        <v>/* 85 */   [ac("", "cp0","")],</v>
      </c>
      <c r="B353" s="12">
        <f t="shared" si="71"/>
        <v>85</v>
      </c>
      <c r="C353" s="12" t="str">
        <f t="shared" si="45"/>
        <v/>
      </c>
      <c r="D353" s="13" t="str">
        <f t="shared" si="46"/>
        <v/>
      </c>
      <c r="E353" s="51" t="s">
        <v>1118</v>
      </c>
      <c r="F353" s="17" t="str">
        <f t="shared" si="47"/>
        <v/>
      </c>
      <c r="G353" s="25" t="s">
        <v>1119</v>
      </c>
      <c r="H353" s="17" t="str">
        <f t="shared" si="65"/>
        <v/>
      </c>
      <c r="I353" s="25" t="s">
        <v>1120</v>
      </c>
      <c r="J353" s="17" t="str">
        <f t="shared" si="48"/>
        <v/>
      </c>
      <c r="K353" s="51" t="str">
        <f t="shared" si="72"/>
        <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75" x14ac:dyDescent="0.4">
      <c r="A354" s="12" t="str">
        <f t="shared" si="73"/>
        <v>/* 86 */   [ac("", "cp0","")],</v>
      </c>
      <c r="B354" s="12">
        <f t="shared" si="71"/>
        <v>86</v>
      </c>
      <c r="C354" s="12" t="str">
        <f t="shared" si="45"/>
        <v/>
      </c>
      <c r="D354" s="13" t="str">
        <f t="shared" si="46"/>
        <v/>
      </c>
      <c r="E354" s="51" t="s">
        <v>1118</v>
      </c>
      <c r="F354" s="20" t="str">
        <f t="shared" si="47"/>
        <v/>
      </c>
      <c r="G354" s="26" t="s">
        <v>1119</v>
      </c>
      <c r="H354" s="20" t="str">
        <f t="shared" si="65"/>
        <v/>
      </c>
      <c r="I354" s="26" t="s">
        <v>1120</v>
      </c>
      <c r="J354" s="20" t="str">
        <f t="shared" si="48"/>
        <v/>
      </c>
      <c r="K354" s="51" t="str">
        <f t="shared" si="72"/>
        <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75" x14ac:dyDescent="0.4">
      <c r="A355" s="12" t="str">
        <f t="shared" si="73"/>
        <v>/* 87 */   [ac("", "cp0","")],</v>
      </c>
      <c r="B355" s="12">
        <f t="shared" si="71"/>
        <v>87</v>
      </c>
      <c r="C355" s="12" t="str">
        <f t="shared" si="45"/>
        <v/>
      </c>
      <c r="D355" s="13" t="str">
        <f t="shared" si="46"/>
        <v/>
      </c>
      <c r="E355" s="51" t="s">
        <v>1118</v>
      </c>
      <c r="F355" s="17" t="str">
        <f t="shared" si="47"/>
        <v/>
      </c>
      <c r="G355" s="25" t="s">
        <v>1119</v>
      </c>
      <c r="H355" s="17" t="str">
        <f t="shared" si="65"/>
        <v/>
      </c>
      <c r="I355" s="25" t="s">
        <v>1120</v>
      </c>
      <c r="J355" s="17" t="str">
        <f t="shared" si="48"/>
        <v/>
      </c>
      <c r="K355" s="51" t="str">
        <f t="shared" si="72"/>
        <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75" x14ac:dyDescent="0.4">
      <c r="A356" s="12" t="str">
        <f t="shared" si="73"/>
        <v>/* 88 */   [ac("", "cp0","")],</v>
      </c>
      <c r="B356" s="12">
        <f t="shared" si="71"/>
        <v>88</v>
      </c>
      <c r="C356" s="12" t="str">
        <f t="shared" si="45"/>
        <v/>
      </c>
      <c r="D356" s="13" t="str">
        <f t="shared" si="46"/>
        <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75" x14ac:dyDescent="0.4">
      <c r="A357" s="12" t="str">
        <f t="shared" si="73"/>
        <v>/* 89 */   [ac("", "cp0","")],</v>
      </c>
      <c r="B357" s="12">
        <f t="shared" si="71"/>
        <v>89</v>
      </c>
      <c r="C357" s="12" t="str">
        <f t="shared" si="45"/>
        <v/>
      </c>
      <c r="D357" s="13" t="str">
        <f t="shared" si="46"/>
        <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75" x14ac:dyDescent="0.4">
      <c r="A358" s="12" t="str">
        <f t="shared" si="73"/>
        <v>/* 90 */   [ac("", "cp0","")],</v>
      </c>
      <c r="B358" s="12">
        <f t="shared" si="71"/>
        <v>90</v>
      </c>
      <c r="C358" s="12" t="str">
        <f t="shared" si="45"/>
        <v/>
      </c>
      <c r="D358" s="13" t="str">
        <f t="shared" si="46"/>
        <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75" x14ac:dyDescent="0.4">
      <c r="A359" s="12" t="str">
        <f t="shared" si="73"/>
        <v>/* 91 */   [ac("", "cp0","")],</v>
      </c>
      <c r="B359" s="12">
        <f t="shared" si="71"/>
        <v>91</v>
      </c>
      <c r="C359" s="12" t="str">
        <f t="shared" si="45"/>
        <v/>
      </c>
      <c r="D359" s="13" t="str">
        <f t="shared" si="46"/>
        <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75" x14ac:dyDescent="0.4">
      <c r="A360" s="12" t="str">
        <f t="shared" si="73"/>
        <v>/* 92 */   [ac("", "cp0","")],</v>
      </c>
      <c r="B360" s="12">
        <f t="shared" si="71"/>
        <v>92</v>
      </c>
      <c r="C360" s="12" t="str">
        <f t="shared" si="45"/>
        <v/>
      </c>
      <c r="D360" s="13" t="str">
        <f t="shared" si="46"/>
        <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75" x14ac:dyDescent="0.4">
      <c r="A361" s="12" t="str">
        <f t="shared" si="73"/>
        <v>/* 93 */   [ac("", "cp0","")],</v>
      </c>
      <c r="B361" s="12">
        <f t="shared" si="71"/>
        <v>93</v>
      </c>
      <c r="C361" s="12" t="str">
        <f t="shared" si="45"/>
        <v/>
      </c>
      <c r="D361" s="13" t="str">
        <f t="shared" si="46"/>
        <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75" x14ac:dyDescent="0.4">
      <c r="A362" s="12" t="str">
        <f t="shared" si="73"/>
        <v>/* 94 */   [ac("", "cp0","")],</v>
      </c>
      <c r="B362" s="12">
        <f t="shared" si="71"/>
        <v>94</v>
      </c>
      <c r="C362" s="12" t="str">
        <f t="shared" si="45"/>
        <v/>
      </c>
      <c r="D362" s="13" t="str">
        <f t="shared" si="46"/>
        <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75" x14ac:dyDescent="0.4">
      <c r="A363" s="12" t="str">
        <f t="shared" si="73"/>
        <v>/* 95 */   [ac("", "cp0","")],</v>
      </c>
      <c r="B363" s="12">
        <f t="shared" si="71"/>
        <v>95</v>
      </c>
      <c r="C363" s="12" t="str">
        <f t="shared" si="45"/>
        <v/>
      </c>
      <c r="D363" s="13" t="str">
        <f t="shared" si="46"/>
        <v/>
      </c>
      <c r="E363" s="51" t="s">
        <v>1118</v>
      </c>
      <c r="F363" s="17" t="str">
        <f t="shared" si="47"/>
        <v/>
      </c>
      <c r="G363" s="25" t="s">
        <v>1119</v>
      </c>
      <c r="H363" s="17" t="str">
        <f t="shared" si="65"/>
        <v/>
      </c>
      <c r="I363" s="25" t="s">
        <v>1120</v>
      </c>
      <c r="J363" s="17" t="str">
        <f t="shared" si="48"/>
        <v/>
      </c>
      <c r="K363" s="51" t="str">
        <f t="shared" si="72"/>
        <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75" x14ac:dyDescent="0.4">
      <c r="A364" s="12" t="str">
        <f t="shared" si="73"/>
        <v>/* 96 */   [ac("", "cp0","")],</v>
      </c>
      <c r="B364" s="12">
        <f t="shared" si="71"/>
        <v>96</v>
      </c>
      <c r="C364" s="12" t="str">
        <f t="shared" si="45"/>
        <v/>
      </c>
      <c r="D364" s="13" t="str">
        <f t="shared" si="46"/>
        <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75" x14ac:dyDescent="0.4">
      <c r="A365" s="12" t="str">
        <f t="shared" si="73"/>
        <v>/* 97 */   [ac("", "cp0","")],</v>
      </c>
      <c r="B365" s="12">
        <f t="shared" si="71"/>
        <v>97</v>
      </c>
      <c r="C365" s="12" t="str">
        <f t="shared" si="45"/>
        <v/>
      </c>
      <c r="D365" s="13" t="str">
        <f t="shared" si="46"/>
        <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75" x14ac:dyDescent="0.4">
      <c r="A366" s="12" t="str">
        <f t="shared" si="73"/>
        <v>/* 98 */   [ac("", "cp0","")],</v>
      </c>
      <c r="B366" s="12">
        <f t="shared" si="71"/>
        <v>98</v>
      </c>
      <c r="C366" s="12" t="str">
        <f t="shared" si="45"/>
        <v/>
      </c>
      <c r="D366" s="13" t="str">
        <f t="shared" si="46"/>
        <v/>
      </c>
      <c r="E366" s="51" t="s">
        <v>1118</v>
      </c>
      <c r="F366" s="20" t="str">
        <f t="shared" si="47"/>
        <v/>
      </c>
      <c r="G366" s="26" t="s">
        <v>1119</v>
      </c>
      <c r="H366" s="20" t="str">
        <f t="shared" si="65"/>
        <v/>
      </c>
      <c r="I366" s="26" t="s">
        <v>1120</v>
      </c>
      <c r="J366" s="20" t="str">
        <f t="shared" si="48"/>
        <v/>
      </c>
      <c r="K366" s="51" t="str">
        <f t="shared" si="72"/>
        <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75" x14ac:dyDescent="0.4">
      <c r="A367" s="12" t="str">
        <f t="shared" si="73"/>
        <v>/* 99 */   [ac("", "cp0","")],</v>
      </c>
      <c r="B367" s="12">
        <f t="shared" si="71"/>
        <v>99</v>
      </c>
      <c r="C367" s="12" t="str">
        <f t="shared" si="45"/>
        <v/>
      </c>
      <c r="D367" s="13" t="str">
        <f t="shared" si="46"/>
        <v/>
      </c>
      <c r="E367" s="51" t="s">
        <v>1118</v>
      </c>
      <c r="F367" s="17" t="str">
        <f t="shared" si="47"/>
        <v/>
      </c>
      <c r="G367" s="25" t="s">
        <v>1119</v>
      </c>
      <c r="H367" s="17" t="str">
        <f t="shared" si="65"/>
        <v/>
      </c>
      <c r="I367" s="25" t="s">
        <v>1120</v>
      </c>
      <c r="J367" s="17" t="str">
        <f t="shared" si="48"/>
        <v/>
      </c>
      <c r="K367" s="51" t="str">
        <f t="shared" si="72"/>
        <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75" x14ac:dyDescent="0.4">
      <c r="A368" s="12" t="str">
        <f t="shared" si="73"/>
        <v>/* 100 */   [ac("", "cp0","")],</v>
      </c>
      <c r="B368" s="12">
        <f t="shared" si="71"/>
        <v>100</v>
      </c>
      <c r="C368" s="12" t="str">
        <f t="shared" si="45"/>
        <v/>
      </c>
      <c r="D368" s="13" t="str">
        <f t="shared" si="46"/>
        <v/>
      </c>
      <c r="E368" s="51" t="s">
        <v>1118</v>
      </c>
      <c r="F368" s="20" t="str">
        <f t="shared" si="47"/>
        <v/>
      </c>
      <c r="G368" s="26" t="s">
        <v>1119</v>
      </c>
      <c r="H368" s="20" t="str">
        <f t="shared" si="65"/>
        <v/>
      </c>
      <c r="I368" s="26" t="s">
        <v>1120</v>
      </c>
      <c r="J368" s="20" t="str">
        <f t="shared" si="48"/>
        <v/>
      </c>
      <c r="K368" s="51" t="str">
        <f t="shared" si="72"/>
        <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75" x14ac:dyDescent="0.4">
      <c r="A369" s="12" t="str">
        <f t="shared" si="73"/>
        <v>/* 101 */   [ac("", "cp0","")],</v>
      </c>
      <c r="B369" s="12">
        <f t="shared" si="71"/>
        <v>101</v>
      </c>
      <c r="C369" s="12" t="str">
        <f t="shared" si="45"/>
        <v/>
      </c>
      <c r="D369" s="13" t="str">
        <f t="shared" si="46"/>
        <v/>
      </c>
      <c r="E369" s="51" t="s">
        <v>1118</v>
      </c>
      <c r="F369" s="17" t="str">
        <f t="shared" si="47"/>
        <v/>
      </c>
      <c r="G369" s="25" t="s">
        <v>1119</v>
      </c>
      <c r="H369" s="17" t="str">
        <f t="shared" si="65"/>
        <v/>
      </c>
      <c r="I369" s="25" t="s">
        <v>1120</v>
      </c>
      <c r="J369" s="17" t="str">
        <f t="shared" si="48"/>
        <v/>
      </c>
      <c r="K369" s="51" t="str">
        <f t="shared" si="72"/>
        <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x14ac:dyDescent="0.4">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x14ac:dyDescent="0.4">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x14ac:dyDescent="0.4">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x14ac:dyDescent="0.4">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75" x14ac:dyDescent="0.4">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6.25" x14ac:dyDescent="0.4">
      <c r="A375">
        <v>1</v>
      </c>
      <c r="B375" s="12">
        <v>1</v>
      </c>
      <c r="C375" s="74" t="str">
        <f t="shared" ref="C375:C438" si="74">IF((E375&amp;D375)="","",_xlfn.CONCAT("/* ",B375," */","        ","""",D375,"""",","))</f>
        <v/>
      </c>
      <c r="D375" s="76" t="str">
        <f t="shared" ref="D375:L403" si="75">IF(N3="","",N3)</f>
        <v/>
      </c>
      <c r="E375" s="102" t="str">
        <f t="shared" si="75"/>
        <v/>
      </c>
      <c r="F375" s="102" t="str">
        <f t="shared" si="75"/>
        <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6.25" x14ac:dyDescent="0.4">
      <c r="A376"/>
      <c r="B376" s="12">
        <f>+B375+1</f>
        <v>2</v>
      </c>
      <c r="C376" s="74" t="str">
        <f t="shared" si="74"/>
        <v/>
      </c>
      <c r="D376" s="77" t="str">
        <f t="shared" si="75"/>
        <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6.25" x14ac:dyDescent="0.4">
      <c r="A377"/>
      <c r="B377" s="12">
        <f t="shared" ref="B377:B440" si="76">+B376+1</f>
        <v>3</v>
      </c>
      <c r="C377" s="74" t="str">
        <f t="shared" si="74"/>
        <v/>
      </c>
      <c r="D377" s="76" t="str">
        <f t="shared" si="75"/>
        <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6.25" x14ac:dyDescent="0.4">
      <c r="A378"/>
      <c r="B378" s="12">
        <f t="shared" si="76"/>
        <v>4</v>
      </c>
      <c r="C378" s="74" t="str">
        <f t="shared" si="74"/>
        <v/>
      </c>
      <c r="D378" s="77" t="str">
        <f t="shared" si="75"/>
        <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6.25" x14ac:dyDescent="0.4">
      <c r="A379"/>
      <c r="B379" s="12">
        <f t="shared" si="76"/>
        <v>5</v>
      </c>
      <c r="C379" s="74" t="str">
        <f t="shared" si="74"/>
        <v/>
      </c>
      <c r="D379" s="76" t="str">
        <f t="shared" si="75"/>
        <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6.25" x14ac:dyDescent="0.4">
      <c r="A380"/>
      <c r="B380" s="12">
        <f t="shared" si="76"/>
        <v>6</v>
      </c>
      <c r="C380" s="74" t="str">
        <f t="shared" si="74"/>
        <v/>
      </c>
      <c r="D380" s="77" t="str">
        <f t="shared" si="75"/>
        <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6.25" x14ac:dyDescent="0.4">
      <c r="A381"/>
      <c r="B381" s="12">
        <f t="shared" si="76"/>
        <v>7</v>
      </c>
      <c r="C381" s="74" t="str">
        <f t="shared" si="74"/>
        <v/>
      </c>
      <c r="D381" s="76" t="str">
        <f t="shared" si="75"/>
        <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6.25" x14ac:dyDescent="0.4">
      <c r="A382"/>
      <c r="B382" s="12">
        <f t="shared" si="76"/>
        <v>8</v>
      </c>
      <c r="C382" s="74" t="str">
        <f t="shared" si="74"/>
        <v/>
      </c>
      <c r="D382" s="77" t="str">
        <f t="shared" si="75"/>
        <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6.25" x14ac:dyDescent="0.4">
      <c r="B383" s="12">
        <f t="shared" si="76"/>
        <v>9</v>
      </c>
      <c r="C383" s="74" t="str">
        <f t="shared" si="74"/>
        <v/>
      </c>
      <c r="D383" s="76" t="str">
        <f t="shared" si="75"/>
        <v/>
      </c>
      <c r="E383" s="102" t="str">
        <f t="shared" si="75"/>
        <v/>
      </c>
      <c r="F383" s="102" t="str">
        <f t="shared" si="75"/>
        <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6.25" x14ac:dyDescent="0.4">
      <c r="B384" s="12">
        <f t="shared" si="76"/>
        <v>10</v>
      </c>
      <c r="C384" s="74" t="str">
        <f t="shared" si="74"/>
        <v/>
      </c>
      <c r="D384" s="77" t="str">
        <f t="shared" si="75"/>
        <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6.25" x14ac:dyDescent="0.4">
      <c r="B385" s="12">
        <f t="shared" si="76"/>
        <v>11</v>
      </c>
      <c r="C385" s="74" t="str">
        <f t="shared" si="74"/>
        <v/>
      </c>
      <c r="D385" s="76" t="str">
        <f t="shared" si="75"/>
        <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6.25" x14ac:dyDescent="0.4">
      <c r="B386" s="12">
        <f t="shared" si="76"/>
        <v>12</v>
      </c>
      <c r="C386" s="74" t="str">
        <f t="shared" si="74"/>
        <v/>
      </c>
      <c r="D386" s="77" t="str">
        <f t="shared" si="75"/>
        <v/>
      </c>
      <c r="E386" s="104" t="str">
        <f t="shared" si="75"/>
        <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6.25" x14ac:dyDescent="0.4">
      <c r="B387" s="12">
        <f t="shared" si="76"/>
        <v>13</v>
      </c>
      <c r="C387" s="74" t="str">
        <f t="shared" si="74"/>
        <v/>
      </c>
      <c r="D387" s="76" t="str">
        <f t="shared" si="75"/>
        <v/>
      </c>
      <c r="E387" s="102" t="str">
        <f t="shared" si="75"/>
        <v/>
      </c>
      <c r="F387" s="102" t="str">
        <f t="shared" si="75"/>
        <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6.25" x14ac:dyDescent="0.4">
      <c r="B388" s="12">
        <f t="shared" si="76"/>
        <v>14</v>
      </c>
      <c r="C388" s="74" t="str">
        <f t="shared" si="74"/>
        <v/>
      </c>
      <c r="D388" s="77" t="str">
        <f t="shared" si="75"/>
        <v/>
      </c>
      <c r="E388" s="104" t="str">
        <f t="shared" si="75"/>
        <v/>
      </c>
      <c r="F388" s="104" t="str">
        <f t="shared" si="75"/>
        <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6.25" x14ac:dyDescent="0.4">
      <c r="B389" s="12">
        <f t="shared" si="76"/>
        <v>15</v>
      </c>
      <c r="C389" s="74" t="str">
        <f t="shared" si="74"/>
        <v/>
      </c>
      <c r="D389" s="76" t="str">
        <f t="shared" si="75"/>
        <v/>
      </c>
      <c r="E389" s="102" t="str">
        <f t="shared" si="75"/>
        <v/>
      </c>
      <c r="F389" s="102" t="str">
        <f t="shared" si="75"/>
        <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6.25" x14ac:dyDescent="0.4">
      <c r="B390" s="12">
        <f t="shared" si="76"/>
        <v>16</v>
      </c>
      <c r="C390" s="74" t="str">
        <f t="shared" si="74"/>
        <v/>
      </c>
      <c r="D390" s="77" t="str">
        <f t="shared" si="75"/>
        <v/>
      </c>
      <c r="E390" s="104" t="str">
        <f t="shared" si="75"/>
        <v/>
      </c>
      <c r="F390" s="104" t="str">
        <f t="shared" si="75"/>
        <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6.25" x14ac:dyDescent="0.4">
      <c r="B391" s="12">
        <f t="shared" si="76"/>
        <v>17</v>
      </c>
      <c r="C391" s="74" t="str">
        <f t="shared" si="74"/>
        <v/>
      </c>
      <c r="D391" s="76" t="str">
        <f t="shared" si="75"/>
        <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6.25" x14ac:dyDescent="0.4">
      <c r="B392" s="12">
        <f t="shared" si="76"/>
        <v>18</v>
      </c>
      <c r="C392" s="74" t="str">
        <f t="shared" si="74"/>
        <v/>
      </c>
      <c r="D392" s="77" t="str">
        <f t="shared" si="75"/>
        <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6.25" x14ac:dyDescent="0.4">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6.25" x14ac:dyDescent="0.4">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6.25" x14ac:dyDescent="0.4">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6.25" x14ac:dyDescent="0.4">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6.25" x14ac:dyDescent="0.4">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6.25" x14ac:dyDescent="0.4">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6.25" x14ac:dyDescent="0.4">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6.25" x14ac:dyDescent="0.4">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6.25" x14ac:dyDescent="0.4">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6.25" x14ac:dyDescent="0.4">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6.25" x14ac:dyDescent="0.4">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6.25" x14ac:dyDescent="0.4">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6.25" x14ac:dyDescent="0.4">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6.25" x14ac:dyDescent="0.4">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6.25" x14ac:dyDescent="0.4">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6.25" x14ac:dyDescent="0.4">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6.25" x14ac:dyDescent="0.4">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6.25" x14ac:dyDescent="0.4">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6.25" x14ac:dyDescent="0.4">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6.25" x14ac:dyDescent="0.4">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6.25" x14ac:dyDescent="0.4">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6.25" x14ac:dyDescent="0.4">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6.25" x14ac:dyDescent="0.4">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6.25" x14ac:dyDescent="0.4">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6.25" x14ac:dyDescent="0.4">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6.25" x14ac:dyDescent="0.4">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6.25" x14ac:dyDescent="0.4">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6.25" x14ac:dyDescent="0.4">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6.25" x14ac:dyDescent="0.4">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6.25" x14ac:dyDescent="0.4">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6.25" x14ac:dyDescent="0.4">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6.25" x14ac:dyDescent="0.4">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6.25" x14ac:dyDescent="0.4">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6.25" x14ac:dyDescent="0.4">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6.25" x14ac:dyDescent="0.4">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6.25" x14ac:dyDescent="0.4">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6.25" x14ac:dyDescent="0.4">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6.25" x14ac:dyDescent="0.4">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6.25" x14ac:dyDescent="0.4">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6.25" x14ac:dyDescent="0.4">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6.25" x14ac:dyDescent="0.4">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6.25" x14ac:dyDescent="0.4">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6.25" x14ac:dyDescent="0.4">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6.25" x14ac:dyDescent="0.4">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6.25" x14ac:dyDescent="0.4">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6.25" x14ac:dyDescent="0.4">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6.25" x14ac:dyDescent="0.4">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6.25" x14ac:dyDescent="0.4">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6.25" x14ac:dyDescent="0.4">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6.25" x14ac:dyDescent="0.4">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6.25" x14ac:dyDescent="0.4">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6.25" x14ac:dyDescent="0.4">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6.25" x14ac:dyDescent="0.4">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6.25" x14ac:dyDescent="0.4">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6.25" x14ac:dyDescent="0.4">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6.25" x14ac:dyDescent="0.4">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6.25" x14ac:dyDescent="0.4">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6.25" x14ac:dyDescent="0.4">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6.25" x14ac:dyDescent="0.4">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6.25" x14ac:dyDescent="0.4">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6.25" x14ac:dyDescent="0.4">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6.25" x14ac:dyDescent="0.4">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6.25" x14ac:dyDescent="0.4">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6.25" x14ac:dyDescent="0.4">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6.25" x14ac:dyDescent="0.4">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6.25" x14ac:dyDescent="0.4">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6.25" x14ac:dyDescent="0.4">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6.25" x14ac:dyDescent="0.4">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6.25" x14ac:dyDescent="0.4">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6.25" x14ac:dyDescent="0.4">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6.25" x14ac:dyDescent="0.4">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6.25" x14ac:dyDescent="0.4">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6.25" x14ac:dyDescent="0.4">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6.25" x14ac:dyDescent="0.4">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6.25" x14ac:dyDescent="0.4">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6.25" x14ac:dyDescent="0.4">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6.25" x14ac:dyDescent="0.4">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6.25" x14ac:dyDescent="0.4">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6.25" x14ac:dyDescent="0.4">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6.25" x14ac:dyDescent="0.4">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6.25" x14ac:dyDescent="0.4">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6.25" x14ac:dyDescent="0.4">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6.25" x14ac:dyDescent="0.4">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75" x14ac:dyDescent="0.4">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75" x14ac:dyDescent="0.4">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75" x14ac:dyDescent="0.4">
      <c r="A478" s="12" t="str">
        <f t="shared" ref="A478:A541" si="84">_xlfn.CONCAT("/* ",B478, " */   ","[ac(""",""", ""","","cp0","""",","""")],")</f>
        <v>/* 1 */   [ac("", "cp0","")],</v>
      </c>
      <c r="B478" s="12">
        <v>1</v>
      </c>
      <c r="C478" s="12" t="str">
        <f t="shared" ref="C478:C541" si="85">IF(D478="","",IF(F478="",A478,_xlfn.CONCAT("/* ",B478,"*/      ",E478:AF478)))</f>
        <v/>
      </c>
      <c r="D478" s="13" t="str">
        <f t="shared" ref="D478:D541" si="86">IF(D375="","","hay letras")</f>
        <v/>
      </c>
      <c r="E478" s="50" t="s">
        <v>1118</v>
      </c>
      <c r="F478" s="24" t="str">
        <f t="shared" ref="F478:F541" si="87">IF(E375="","",E375)</f>
        <v/>
      </c>
      <c r="G478" s="29" t="s">
        <v>1119</v>
      </c>
      <c r="H478" s="24" t="str">
        <f>IF(F478="","",14)</f>
        <v/>
      </c>
      <c r="I478" s="29" t="s">
        <v>1120</v>
      </c>
      <c r="J478" s="17" t="str">
        <f t="shared" ref="J478:J541" si="88">IF(F375="","",F375)</f>
        <v/>
      </c>
      <c r="K478" s="51" t="str">
        <f>IF(F478&lt;&gt;"",IF(L478="",""")],","""), ac("""),"")</f>
        <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75" x14ac:dyDescent="0.4">
      <c r="A479" s="12" t="str">
        <f t="shared" si="84"/>
        <v>/* 2 */   [ac("", "cp0","")],</v>
      </c>
      <c r="B479" s="12">
        <f>+B478+1</f>
        <v>2</v>
      </c>
      <c r="C479" s="12" t="str">
        <f t="shared" si="85"/>
        <v/>
      </c>
      <c r="D479" s="13" t="str">
        <f t="shared" si="86"/>
        <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75" x14ac:dyDescent="0.4">
      <c r="A480" s="12" t="str">
        <f t="shared" si="84"/>
        <v>/* 3 */   [ac("", "cp0","")],</v>
      </c>
      <c r="B480" s="12">
        <f t="shared" ref="B480:B543" si="112">+B479+1</f>
        <v>3</v>
      </c>
      <c r="C480" s="12" t="str">
        <f t="shared" si="85"/>
        <v/>
      </c>
      <c r="D480" s="13" t="str">
        <f t="shared" si="86"/>
        <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75" x14ac:dyDescent="0.4">
      <c r="A481" s="12" t="str">
        <f t="shared" si="84"/>
        <v>/* 4 */   [ac("", "cp0","")],</v>
      </c>
      <c r="B481" s="12">
        <f t="shared" si="112"/>
        <v>4</v>
      </c>
      <c r="C481" s="12" t="str">
        <f t="shared" si="85"/>
        <v/>
      </c>
      <c r="D481" s="13" t="str">
        <f t="shared" si="86"/>
        <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75" x14ac:dyDescent="0.4">
      <c r="A482" s="12" t="str">
        <f t="shared" si="84"/>
        <v>/* 5 */   [ac("", "cp0","")],</v>
      </c>
      <c r="B482" s="12">
        <f>+B481+1</f>
        <v>5</v>
      </c>
      <c r="C482" s="12" t="str">
        <f t="shared" si="85"/>
        <v/>
      </c>
      <c r="D482" s="13" t="str">
        <f t="shared" si="86"/>
        <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75" x14ac:dyDescent="0.4">
      <c r="A483" s="12" t="str">
        <f t="shared" si="84"/>
        <v>/* 6 */   [ac("", "cp0","")],</v>
      </c>
      <c r="B483" s="12">
        <f t="shared" si="112"/>
        <v>6</v>
      </c>
      <c r="C483" s="12" t="str">
        <f t="shared" si="85"/>
        <v/>
      </c>
      <c r="D483" s="13" t="str">
        <f t="shared" si="86"/>
        <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75" x14ac:dyDescent="0.4">
      <c r="A484" s="12" t="str">
        <f t="shared" si="84"/>
        <v>/* 7 */   [ac("", "cp0","")],</v>
      </c>
      <c r="B484" s="12">
        <f t="shared" si="112"/>
        <v>7</v>
      </c>
      <c r="C484" s="12" t="str">
        <f t="shared" si="85"/>
        <v/>
      </c>
      <c r="D484" s="13" t="str">
        <f t="shared" si="86"/>
        <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75" x14ac:dyDescent="0.4">
      <c r="A485" s="12" t="str">
        <f t="shared" si="84"/>
        <v>/* 8 */   [ac("", "cp0","")],</v>
      </c>
      <c r="B485" s="12">
        <f t="shared" si="112"/>
        <v>8</v>
      </c>
      <c r="C485" s="12" t="str">
        <f t="shared" si="85"/>
        <v/>
      </c>
      <c r="D485" s="13" t="str">
        <f t="shared" si="86"/>
        <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75" x14ac:dyDescent="0.4">
      <c r="A486" s="12" t="str">
        <f t="shared" si="84"/>
        <v>/* 9 */   [ac("", "cp0","")],</v>
      </c>
      <c r="B486" s="12">
        <f>+B485+1</f>
        <v>9</v>
      </c>
      <c r="C486" s="12" t="str">
        <f t="shared" si="85"/>
        <v/>
      </c>
      <c r="D486" s="13" t="str">
        <f t="shared" si="86"/>
        <v/>
      </c>
      <c r="E486" s="50" t="s">
        <v>1118</v>
      </c>
      <c r="F486" s="24" t="str">
        <f t="shared" si="87"/>
        <v/>
      </c>
      <c r="G486" s="29" t="s">
        <v>1119</v>
      </c>
      <c r="H486" s="24" t="str">
        <f t="shared" si="108"/>
        <v/>
      </c>
      <c r="I486" s="29" t="s">
        <v>1120</v>
      </c>
      <c r="J486" s="17" t="str">
        <f t="shared" si="88"/>
        <v/>
      </c>
      <c r="K486" s="51" t="str">
        <f t="shared" si="109"/>
        <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75" x14ac:dyDescent="0.4">
      <c r="A487" s="12" t="str">
        <f t="shared" si="84"/>
        <v>/* 10 */   [ac("", "cp0","")],</v>
      </c>
      <c r="B487" s="12">
        <f t="shared" si="112"/>
        <v>10</v>
      </c>
      <c r="C487" s="12" t="str">
        <f t="shared" si="85"/>
        <v/>
      </c>
      <c r="D487" s="13" t="str">
        <f t="shared" si="86"/>
        <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75" x14ac:dyDescent="0.4">
      <c r="A488" s="12" t="str">
        <f t="shared" si="84"/>
        <v>/* 11 */   [ac("", "cp0","")],</v>
      </c>
      <c r="B488" s="12">
        <f t="shared" si="112"/>
        <v>11</v>
      </c>
      <c r="C488" s="12" t="str">
        <f t="shared" si="85"/>
        <v/>
      </c>
      <c r="D488" s="13" t="str">
        <f t="shared" si="86"/>
        <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75" x14ac:dyDescent="0.4">
      <c r="A489" s="12" t="str">
        <f t="shared" si="84"/>
        <v>/* 12 */   [ac("", "cp0","")],</v>
      </c>
      <c r="B489" s="12">
        <f t="shared" si="112"/>
        <v>12</v>
      </c>
      <c r="C489" s="12" t="str">
        <f t="shared" si="85"/>
        <v/>
      </c>
      <c r="D489" s="13" t="str">
        <f t="shared" si="86"/>
        <v/>
      </c>
      <c r="E489" s="50" t="s">
        <v>1118</v>
      </c>
      <c r="F489" s="31" t="str">
        <f t="shared" si="87"/>
        <v/>
      </c>
      <c r="G489" s="30" t="s">
        <v>1119</v>
      </c>
      <c r="H489" s="31" t="str">
        <f t="shared" si="108"/>
        <v/>
      </c>
      <c r="I489" s="30" t="s">
        <v>1120</v>
      </c>
      <c r="J489" s="20" t="str">
        <f t="shared" si="88"/>
        <v/>
      </c>
      <c r="K489" s="51" t="str">
        <f t="shared" si="109"/>
        <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75" x14ac:dyDescent="0.4">
      <c r="A490" s="12" t="str">
        <f t="shared" si="84"/>
        <v>/* 13 */   [ac("", "cp0","")],</v>
      </c>
      <c r="B490" s="12">
        <f>+B489+1</f>
        <v>13</v>
      </c>
      <c r="C490" s="12" t="str">
        <f t="shared" si="85"/>
        <v/>
      </c>
      <c r="D490" s="13" t="str">
        <f t="shared" si="86"/>
        <v/>
      </c>
      <c r="E490" s="50" t="s">
        <v>1118</v>
      </c>
      <c r="F490" s="24" t="str">
        <f t="shared" si="87"/>
        <v/>
      </c>
      <c r="G490" s="29" t="s">
        <v>1119</v>
      </c>
      <c r="H490" s="24" t="str">
        <f t="shared" si="108"/>
        <v/>
      </c>
      <c r="I490" s="29" t="s">
        <v>1120</v>
      </c>
      <c r="J490" s="17" t="str">
        <f t="shared" si="88"/>
        <v/>
      </c>
      <c r="K490" s="51" t="str">
        <f t="shared" si="109"/>
        <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75" x14ac:dyDescent="0.4">
      <c r="A491" s="12" t="str">
        <f t="shared" si="84"/>
        <v>/* 14 */   [ac("", "cp0","")],</v>
      </c>
      <c r="B491" s="12">
        <f t="shared" si="112"/>
        <v>14</v>
      </c>
      <c r="C491" s="12" t="str">
        <f t="shared" si="85"/>
        <v/>
      </c>
      <c r="D491" s="13" t="str">
        <f t="shared" si="86"/>
        <v/>
      </c>
      <c r="E491" s="50" t="s">
        <v>1118</v>
      </c>
      <c r="F491" s="31" t="str">
        <f t="shared" si="87"/>
        <v/>
      </c>
      <c r="G491" s="30" t="s">
        <v>1119</v>
      </c>
      <c r="H491" s="31" t="str">
        <f t="shared" si="108"/>
        <v/>
      </c>
      <c r="I491" s="30" t="s">
        <v>1120</v>
      </c>
      <c r="J491" s="20" t="str">
        <f t="shared" si="88"/>
        <v/>
      </c>
      <c r="K491" s="51" t="str">
        <f t="shared" si="109"/>
        <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75" x14ac:dyDescent="0.4">
      <c r="A492" s="12" t="str">
        <f t="shared" si="84"/>
        <v>/* 15 */   [ac("", "cp0","")],</v>
      </c>
      <c r="B492" s="12">
        <f t="shared" si="112"/>
        <v>15</v>
      </c>
      <c r="C492" s="12" t="str">
        <f t="shared" si="85"/>
        <v/>
      </c>
      <c r="D492" s="13" t="str">
        <f t="shared" si="86"/>
        <v/>
      </c>
      <c r="E492" s="50" t="s">
        <v>1118</v>
      </c>
      <c r="F492" s="24" t="str">
        <f t="shared" si="87"/>
        <v/>
      </c>
      <c r="G492" s="29" t="s">
        <v>1119</v>
      </c>
      <c r="H492" s="24" t="str">
        <f t="shared" si="108"/>
        <v/>
      </c>
      <c r="I492" s="29" t="s">
        <v>1120</v>
      </c>
      <c r="J492" s="17" t="str">
        <f t="shared" si="88"/>
        <v/>
      </c>
      <c r="K492" s="51" t="str">
        <f t="shared" si="109"/>
        <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75" x14ac:dyDescent="0.4">
      <c r="A493" s="12" t="str">
        <f t="shared" si="84"/>
        <v>/* 16 */   [ac("", "cp0","")],</v>
      </c>
      <c r="B493" s="12">
        <f t="shared" si="112"/>
        <v>16</v>
      </c>
      <c r="C493" s="12" t="str">
        <f t="shared" si="85"/>
        <v/>
      </c>
      <c r="D493" s="13" t="str">
        <f t="shared" si="86"/>
        <v/>
      </c>
      <c r="E493" s="50" t="s">
        <v>1118</v>
      </c>
      <c r="F493" s="31" t="str">
        <f t="shared" si="87"/>
        <v/>
      </c>
      <c r="G493" s="30" t="s">
        <v>1119</v>
      </c>
      <c r="H493" s="31" t="str">
        <f t="shared" si="108"/>
        <v/>
      </c>
      <c r="I493" s="30" t="s">
        <v>1120</v>
      </c>
      <c r="J493" s="20" t="str">
        <f t="shared" si="88"/>
        <v/>
      </c>
      <c r="K493" s="51" t="str">
        <f t="shared" si="109"/>
        <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75" x14ac:dyDescent="0.4">
      <c r="A494" s="12" t="str">
        <f t="shared" si="84"/>
        <v>/* 17 */   [ac("", "cp0","")],</v>
      </c>
      <c r="B494" s="12">
        <f t="shared" si="112"/>
        <v>17</v>
      </c>
      <c r="C494" s="12" t="str">
        <f t="shared" si="85"/>
        <v/>
      </c>
      <c r="D494" s="13" t="str">
        <f t="shared" si="86"/>
        <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75" x14ac:dyDescent="0.4">
      <c r="A495" s="12" t="str">
        <f t="shared" si="84"/>
        <v>/* 18 */   [ac("", "cp0","")],</v>
      </c>
      <c r="B495" s="12">
        <f t="shared" si="112"/>
        <v>18</v>
      </c>
      <c r="C495" s="12" t="str">
        <f t="shared" si="85"/>
        <v/>
      </c>
      <c r="D495" s="13" t="str">
        <f t="shared" si="86"/>
        <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75" x14ac:dyDescent="0.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75" x14ac:dyDescent="0.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75" x14ac:dyDescent="0.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75" x14ac:dyDescent="0.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75" x14ac:dyDescent="0.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75" x14ac:dyDescent="0.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75" x14ac:dyDescent="0.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75" x14ac:dyDescent="0.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75" x14ac:dyDescent="0.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75" x14ac:dyDescent="0.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75" x14ac:dyDescent="0.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75" x14ac:dyDescent="0.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75" x14ac:dyDescent="0.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75" x14ac:dyDescent="0.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75" x14ac:dyDescent="0.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75" x14ac:dyDescent="0.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75" x14ac:dyDescent="0.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75" x14ac:dyDescent="0.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75" x14ac:dyDescent="0.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75" x14ac:dyDescent="0.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75" x14ac:dyDescent="0.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75" x14ac:dyDescent="0.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75" x14ac:dyDescent="0.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75" x14ac:dyDescent="0.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75" x14ac:dyDescent="0.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75" x14ac:dyDescent="0.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75" x14ac:dyDescent="0.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75" x14ac:dyDescent="0.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75" x14ac:dyDescent="0.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75" x14ac:dyDescent="0.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75" x14ac:dyDescent="0.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75" x14ac:dyDescent="0.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75" x14ac:dyDescent="0.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75" x14ac:dyDescent="0.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75" x14ac:dyDescent="0.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75" x14ac:dyDescent="0.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75" x14ac:dyDescent="0.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75" x14ac:dyDescent="0.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75" x14ac:dyDescent="0.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75" x14ac:dyDescent="0.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75" x14ac:dyDescent="0.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75" x14ac:dyDescent="0.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75" x14ac:dyDescent="0.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75" x14ac:dyDescent="0.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75" x14ac:dyDescent="0.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75" x14ac:dyDescent="0.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75" x14ac:dyDescent="0.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75" x14ac:dyDescent="0.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75" x14ac:dyDescent="0.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75" x14ac:dyDescent="0.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75" x14ac:dyDescent="0.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75" x14ac:dyDescent="0.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75" x14ac:dyDescent="0.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75" x14ac:dyDescent="0.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75" x14ac:dyDescent="0.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75" x14ac:dyDescent="0.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75" x14ac:dyDescent="0.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75" x14ac:dyDescent="0.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75" x14ac:dyDescent="0.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75" x14ac:dyDescent="0.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75" x14ac:dyDescent="0.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75" x14ac:dyDescent="0.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75" x14ac:dyDescent="0.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75" x14ac:dyDescent="0.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75" x14ac:dyDescent="0.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75" x14ac:dyDescent="0.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75" x14ac:dyDescent="0.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75" x14ac:dyDescent="0.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75" x14ac:dyDescent="0.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75" x14ac:dyDescent="0.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75" x14ac:dyDescent="0.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75" x14ac:dyDescent="0.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75" x14ac:dyDescent="0.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75" x14ac:dyDescent="0.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75" x14ac:dyDescent="0.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75" x14ac:dyDescent="0.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75" x14ac:dyDescent="0.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75" x14ac:dyDescent="0.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75" x14ac:dyDescent="0.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75" x14ac:dyDescent="0.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75" x14ac:dyDescent="0.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75" x14ac:dyDescent="0.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75" x14ac:dyDescent="0.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x14ac:dyDescent="0.4">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x14ac:dyDescent="0.4">
      <c r="C580" s="43" t="s">
        <v>1422</v>
      </c>
      <c r="M580" s="16"/>
      <c r="N580" s="40"/>
    </row>
    <row r="581" spans="1:32" x14ac:dyDescent="0.4">
      <c r="C581" s="43" t="s">
        <v>1445</v>
      </c>
    </row>
    <row r="582" spans="1:32" x14ac:dyDescent="0.4">
      <c r="C582" s="43" t="s">
        <v>1432</v>
      </c>
    </row>
    <row r="583" spans="1:32" x14ac:dyDescent="0.4">
      <c r="A583" s="12"/>
      <c r="C583" s="42" t="s">
        <v>1454</v>
      </c>
      <c r="AB583" s="12"/>
      <c r="AC583" s="12"/>
      <c r="AD583" s="12"/>
      <c r="AE583" s="12"/>
      <c r="AF583" s="15"/>
    </row>
    <row r="584" spans="1:32" x14ac:dyDescent="0.4">
      <c r="C584" s="42" t="s">
        <v>1455</v>
      </c>
    </row>
    <row r="585" spans="1:32" x14ac:dyDescent="0.4">
      <c r="C585" s="42" t="s">
        <v>1456</v>
      </c>
    </row>
    <row r="586" spans="1:32" x14ac:dyDescent="0.4">
      <c r="C586" s="42" t="s">
        <v>1457</v>
      </c>
    </row>
    <row r="587" spans="1:32" x14ac:dyDescent="0.4">
      <c r="C587" s="42" t="s">
        <v>1458</v>
      </c>
    </row>
    <row r="588" spans="1:32" x14ac:dyDescent="0.4">
      <c r="C588" s="42" t="s">
        <v>1459</v>
      </c>
    </row>
    <row r="589" spans="1:32" x14ac:dyDescent="0.4">
      <c r="C589" s="88" t="s">
        <v>1166</v>
      </c>
    </row>
    <row r="590" spans="1:32" x14ac:dyDescent="0.4">
      <c r="A590" s="12"/>
      <c r="C590" s="88" t="s">
        <v>1165</v>
      </c>
      <c r="AB590" s="12"/>
      <c r="AC590" s="12"/>
      <c r="AD590" s="12"/>
      <c r="AE590" s="12"/>
      <c r="AF590" s="15"/>
    </row>
    <row r="591" spans="1:32" x14ac:dyDescent="0.4">
      <c r="A591" s="12"/>
      <c r="C591" s="42" t="s">
        <v>1460</v>
      </c>
      <c r="AB591" s="12"/>
      <c r="AC591" s="12"/>
      <c r="AD591" s="12"/>
      <c r="AE591" s="12"/>
      <c r="AF591" s="15"/>
    </row>
    <row r="592" spans="1:32" x14ac:dyDescent="0.4">
      <c r="A592" s="12"/>
      <c r="C592" s="42" t="s">
        <v>1461</v>
      </c>
      <c r="AB592" s="12"/>
      <c r="AC592" s="12"/>
      <c r="AD592" s="12"/>
      <c r="AE592" s="12"/>
      <c r="AF592" s="15"/>
    </row>
    <row r="593" spans="1:32" x14ac:dyDescent="0.4">
      <c r="A593" s="12"/>
      <c r="C593" s="42" t="s">
        <v>1462</v>
      </c>
      <c r="AB593" s="12"/>
      <c r="AC593" s="12"/>
      <c r="AD593" s="12"/>
      <c r="AE593" s="12"/>
      <c r="AF593" s="15"/>
    </row>
    <row r="594" spans="1:32" x14ac:dyDescent="0.4">
      <c r="A594" s="12"/>
      <c r="C594" s="42" t="s">
        <v>1463</v>
      </c>
      <c r="AB594" s="12"/>
      <c r="AC594" s="12"/>
      <c r="AD594" s="12"/>
      <c r="AE594" s="12"/>
      <c r="AF594" s="15"/>
    </row>
    <row r="595" spans="1:32" x14ac:dyDescent="0.4">
      <c r="A595" s="12"/>
      <c r="C595" s="42" t="s">
        <v>1464</v>
      </c>
      <c r="AB595" s="12"/>
      <c r="AC595" s="12"/>
      <c r="AD595" s="12"/>
      <c r="AE595" s="12"/>
      <c r="AF595" s="15"/>
    </row>
    <row r="596" spans="1:32" x14ac:dyDescent="0.4">
      <c r="A596" s="12"/>
      <c r="C596" s="42" t="s">
        <v>1446</v>
      </c>
      <c r="AB596" s="12"/>
      <c r="AC596" s="12"/>
      <c r="AD596" s="12"/>
      <c r="AE596" s="12"/>
      <c r="AF596" s="15"/>
    </row>
    <row r="597" spans="1:32" x14ac:dyDescent="0.4">
      <c r="A597" s="12"/>
      <c r="C597" s="88" t="s">
        <v>1447</v>
      </c>
      <c r="AB597" s="12"/>
      <c r="AC597" s="12"/>
      <c r="AD597" s="12"/>
      <c r="AE597" s="12"/>
      <c r="AF597" s="15"/>
    </row>
    <row r="598" spans="1:32" x14ac:dyDescent="0.4">
      <c r="A598" s="12"/>
      <c r="C598" s="43" t="s">
        <v>1422</v>
      </c>
      <c r="AB598" s="12"/>
      <c r="AC598" s="12"/>
      <c r="AD598" s="12"/>
      <c r="AE598" s="12"/>
      <c r="AF598" s="15"/>
    </row>
    <row r="599" spans="1:32" x14ac:dyDescent="0.4">
      <c r="A599" s="12"/>
      <c r="C599" s="43" t="s">
        <v>1448</v>
      </c>
      <c r="AB599" s="12"/>
      <c r="AC599" s="12"/>
      <c r="AD599" s="12"/>
      <c r="AE599" s="12"/>
      <c r="AF599" s="15"/>
    </row>
    <row r="600" spans="1:32" x14ac:dyDescent="0.4">
      <c r="A600" s="12"/>
      <c r="C600" s="43" t="s">
        <v>1432</v>
      </c>
      <c r="AB600" s="12"/>
      <c r="AC600" s="12"/>
      <c r="AD600" s="12"/>
      <c r="AE600" s="12"/>
      <c r="AF600" s="15"/>
    </row>
    <row r="601" spans="1:32" x14ac:dyDescent="0.4">
      <c r="A601" s="12"/>
      <c r="C601" s="42" t="s">
        <v>1465</v>
      </c>
      <c r="AB601" s="12"/>
      <c r="AC601" s="12"/>
      <c r="AD601" s="12"/>
      <c r="AE601" s="12"/>
      <c r="AF601" s="15"/>
    </row>
    <row r="602" spans="1:32" x14ac:dyDescent="0.4">
      <c r="A602" s="12"/>
      <c r="C602" s="43" t="s">
        <v>1421</v>
      </c>
      <c r="AB602" s="12"/>
      <c r="AC602" s="12"/>
      <c r="AD602" s="12"/>
      <c r="AE602" s="12"/>
      <c r="AF602" s="15"/>
    </row>
    <row r="603" spans="1:32" x14ac:dyDescent="0.4">
      <c r="A603" s="12"/>
      <c r="C603" s="43" t="s">
        <v>1422</v>
      </c>
      <c r="AB603" s="12"/>
      <c r="AC603" s="12"/>
      <c r="AD603" s="12"/>
      <c r="AE603" s="12"/>
      <c r="AF603" s="15"/>
    </row>
    <row r="604" spans="1:32" x14ac:dyDescent="0.4">
      <c r="A604" s="12"/>
      <c r="C604" s="43" t="s">
        <v>1449</v>
      </c>
      <c r="AB604" s="12"/>
      <c r="AC604" s="12"/>
      <c r="AD604" s="12"/>
      <c r="AE604" s="12"/>
      <c r="AF604" s="15"/>
    </row>
    <row r="605" spans="1:32" x14ac:dyDescent="0.4">
      <c r="A605" s="12"/>
      <c r="C605" s="43" t="s">
        <v>1432</v>
      </c>
      <c r="AB605" s="12"/>
      <c r="AC605" s="12"/>
      <c r="AD605" s="12"/>
      <c r="AE605" s="12"/>
      <c r="AF605" s="15"/>
    </row>
    <row r="606" spans="1:32" x14ac:dyDescent="0.4">
      <c r="A606" s="12"/>
      <c r="C606" s="42" t="s">
        <v>1466</v>
      </c>
      <c r="AB606" s="12"/>
      <c r="AC606" s="12"/>
      <c r="AD606" s="12"/>
      <c r="AE606" s="12"/>
      <c r="AF606" s="15"/>
    </row>
    <row r="607" spans="1:32" x14ac:dyDescent="0.4">
      <c r="A607" s="12"/>
      <c r="C607" s="42" t="s">
        <v>1467</v>
      </c>
      <c r="AB607" s="12"/>
      <c r="AC607" s="12"/>
      <c r="AD607" s="12"/>
      <c r="AE607" s="12"/>
      <c r="AF607" s="15"/>
    </row>
    <row r="608" spans="1:32" x14ac:dyDescent="0.4">
      <c r="A608" s="12"/>
      <c r="C608" s="42" t="s">
        <v>1468</v>
      </c>
      <c r="AB608" s="12"/>
      <c r="AC608" s="12"/>
      <c r="AD608" s="12"/>
      <c r="AE608" s="12"/>
      <c r="AF608" s="15"/>
    </row>
    <row r="609" spans="1:32" x14ac:dyDescent="0.4">
      <c r="A609" s="12"/>
      <c r="C609" s="42" t="s">
        <v>1469</v>
      </c>
      <c r="AB609" s="12"/>
      <c r="AC609" s="12"/>
      <c r="AD609" s="12"/>
      <c r="AE609" s="12"/>
      <c r="AF609" s="15"/>
    </row>
    <row r="610" spans="1:32" x14ac:dyDescent="0.4">
      <c r="A610" s="12"/>
      <c r="C610" s="88" t="s">
        <v>1175</v>
      </c>
      <c r="AB610" s="12"/>
      <c r="AC610" s="12"/>
      <c r="AD610" s="12"/>
      <c r="AE610" s="12"/>
      <c r="AF610" s="15"/>
    </row>
    <row r="611" spans="1:32" x14ac:dyDescent="0.4">
      <c r="A611" s="12"/>
      <c r="C611" s="88" t="s">
        <v>1450</v>
      </c>
      <c r="AB611" s="12"/>
      <c r="AC611" s="12"/>
      <c r="AD611" s="12"/>
      <c r="AE611" s="12"/>
      <c r="AF611" s="15"/>
    </row>
    <row r="612" spans="1:32" x14ac:dyDescent="0.4">
      <c r="A612" s="15" t="s">
        <v>2253</v>
      </c>
      <c r="C612" s="88"/>
      <c r="AB612" s="12"/>
      <c r="AC612" s="12"/>
      <c r="AD612" s="12"/>
      <c r="AE612" s="12"/>
      <c r="AF612" s="15"/>
    </row>
    <row r="613" spans="1:32" ht="93.75" x14ac:dyDescent="0.4">
      <c r="A613" s="158">
        <f>D1</f>
        <v>0</v>
      </c>
      <c r="C613" s="144" t="s">
        <v>1985</v>
      </c>
      <c r="AB613" s="12"/>
      <c r="AC613" s="12"/>
      <c r="AD613" s="12"/>
      <c r="AE613" s="12"/>
      <c r="AF613" s="15"/>
    </row>
    <row r="614" spans="1:32" ht="40.5" x14ac:dyDescent="0.4">
      <c r="A614" s="148">
        <f>SUM(A618:A623)</f>
        <v>239</v>
      </c>
      <c r="C614" s="139" t="s">
        <v>1962</v>
      </c>
    </row>
    <row r="615" spans="1:32" x14ac:dyDescent="0.4">
      <c r="A615" s="159" t="str">
        <f>I1</f>
        <v>COMO DESTILA LA MIEL</v>
      </c>
      <c r="C615" s="139" t="s">
        <v>1963</v>
      </c>
    </row>
    <row r="616" spans="1:32" x14ac:dyDescent="0.4">
      <c r="C616" s="139" t="s">
        <v>1964</v>
      </c>
    </row>
    <row r="617" spans="1:32" x14ac:dyDescent="0.4">
      <c r="C617" s="42" t="s">
        <v>1996</v>
      </c>
    </row>
    <row r="618" spans="1:32" ht="31.5" x14ac:dyDescent="0.5">
      <c r="A618" s="161">
        <v>239</v>
      </c>
      <c r="C618" s="42" t="s">
        <v>1997</v>
      </c>
    </row>
    <row r="619" spans="1:32" ht="31.5" x14ac:dyDescent="0.5">
      <c r="A619" s="161"/>
      <c r="C619" s="42" t="s">
        <v>1995</v>
      </c>
    </row>
    <row r="620" spans="1:32" ht="31.5" x14ac:dyDescent="0.5">
      <c r="A620" s="161"/>
      <c r="C620" s="42" t="s">
        <v>1998</v>
      </c>
    </row>
    <row r="621" spans="1:32" ht="31.5" x14ac:dyDescent="0.5">
      <c r="A621" s="161"/>
      <c r="C621" s="42" t="s">
        <v>1999</v>
      </c>
    </row>
    <row r="622" spans="1:32" ht="31.5" x14ac:dyDescent="0.5">
      <c r="A622" s="161"/>
      <c r="C622" s="42" t="s">
        <v>2000</v>
      </c>
    </row>
    <row r="623" spans="1:32" ht="31.5" x14ac:dyDescent="0.5">
      <c r="A623" s="161"/>
      <c r="C623" s="42" t="s">
        <v>2001</v>
      </c>
    </row>
    <row r="624" spans="1:32" ht="31.5" x14ac:dyDescent="0.5">
      <c r="A624" s="160"/>
      <c r="C624" s="140" t="str">
        <f>_xlfn.CONCAT("    &lt;link type=text/css rel=stylesheet href=","""","/cantos/src/css/cssc/",D153,".css",""""," &gt;")</f>
        <v xml:space="preserve">    &lt;link type=text/css rel=stylesheet href="/cantos/src/css/cssc/comodestilalamiel.css" &gt;</v>
      </c>
    </row>
    <row r="625" spans="1:3" ht="31.5" x14ac:dyDescent="0.5">
      <c r="A625" s="160"/>
      <c r="C625" s="43" t="s">
        <v>1965</v>
      </c>
    </row>
    <row r="626" spans="1:3" ht="31.5" x14ac:dyDescent="0.5">
      <c r="A626" s="160"/>
      <c r="C626" s="42" t="s">
        <v>2002</v>
      </c>
    </row>
    <row r="627" spans="1:3" ht="31.5" x14ac:dyDescent="0.5">
      <c r="A627" s="160"/>
      <c r="C627" s="139" t="s">
        <v>1966</v>
      </c>
    </row>
    <row r="628" spans="1:3" ht="31.5" x14ac:dyDescent="0.5">
      <c r="A628" s="160"/>
      <c r="C628" s="139" t="s">
        <v>1967</v>
      </c>
    </row>
    <row r="629" spans="1:3" ht="31.5" x14ac:dyDescent="0.5">
      <c r="A629" s="160"/>
      <c r="C629" s="43" t="s">
        <v>1968</v>
      </c>
    </row>
    <row r="630" spans="1:3" x14ac:dyDescent="0.4">
      <c r="C630" s="42" t="s">
        <v>2003</v>
      </c>
    </row>
    <row r="631" spans="1:3" x14ac:dyDescent="0.4">
      <c r="C631" s="42" t="s">
        <v>2004</v>
      </c>
    </row>
    <row r="632" spans="1:3" x14ac:dyDescent="0.4">
      <c r="C632" s="42" t="s">
        <v>2005</v>
      </c>
    </row>
    <row r="633" spans="1:3" x14ac:dyDescent="0.4">
      <c r="C633" s="42" t="s">
        <v>2006</v>
      </c>
    </row>
    <row r="634" spans="1:3" x14ac:dyDescent="0.4">
      <c r="C634" s="84" t="str">
        <f>_xlfn.CONCAT("                            &lt;source src=","""","/audio/",D153,".mp3"""," type=","""","audio/mpeg""","&gt;")</f>
        <v xml:space="preserve">                            &lt;source src="/audio/comodestilalamiel.mp3" type="audio/mpeg"&gt;</v>
      </c>
    </row>
    <row r="635" spans="1:3" x14ac:dyDescent="0.4">
      <c r="C635" s="42" t="s">
        <v>2007</v>
      </c>
    </row>
    <row r="636" spans="1:3" x14ac:dyDescent="0.4">
      <c r="C636" s="42" t="s">
        <v>2100</v>
      </c>
    </row>
    <row r="637" spans="1:3" x14ac:dyDescent="0.4">
      <c r="C637" s="42" t="s">
        <v>2008</v>
      </c>
    </row>
    <row r="638" spans="1:3" x14ac:dyDescent="0.4">
      <c r="C638" s="42" t="s">
        <v>2009</v>
      </c>
    </row>
    <row r="639" spans="1:3" x14ac:dyDescent="0.4">
      <c r="C639" s="42" t="s">
        <v>2010</v>
      </c>
    </row>
    <row r="640" spans="1:3" x14ac:dyDescent="0.4">
      <c r="C640" s="42" t="s">
        <v>2011</v>
      </c>
    </row>
    <row r="641" spans="1:8" x14ac:dyDescent="0.4">
      <c r="C641" s="42" t="s">
        <v>2012</v>
      </c>
    </row>
    <row r="642" spans="1:8" x14ac:dyDescent="0.4">
      <c r="C642" s="42" t="s">
        <v>2013</v>
      </c>
    </row>
    <row r="643" spans="1:8" x14ac:dyDescent="0.4">
      <c r="C643" s="42" t="s">
        <v>2014</v>
      </c>
    </row>
    <row r="644" spans="1:8" ht="31.5" x14ac:dyDescent="0.5">
      <c r="A644" s="146"/>
      <c r="C644" s="42" t="s">
        <v>2015</v>
      </c>
    </row>
    <row r="645" spans="1:8" x14ac:dyDescent="0.4">
      <c r="C645" s="42" t="s">
        <v>2101</v>
      </c>
    </row>
    <row r="646" spans="1:8" x14ac:dyDescent="0.4">
      <c r="C646" s="42" t="s">
        <v>2016</v>
      </c>
    </row>
    <row r="647" spans="1:8" x14ac:dyDescent="0.4">
      <c r="C647" s="42" t="s">
        <v>2102</v>
      </c>
    </row>
    <row r="648" spans="1:8" x14ac:dyDescent="0.4">
      <c r="C648" s="42" t="s">
        <v>2103</v>
      </c>
    </row>
    <row r="649" spans="1:8" x14ac:dyDescent="0.4">
      <c r="C649" s="42" t="s">
        <v>2017</v>
      </c>
    </row>
    <row r="650" spans="1:8" x14ac:dyDescent="0.4">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x14ac:dyDescent="0.4">
      <c r="C651" s="42" t="s">
        <v>2018</v>
      </c>
    </row>
    <row r="652" spans="1:8" x14ac:dyDescent="0.4">
      <c r="C652" s="42" t="s">
        <v>2019</v>
      </c>
    </row>
    <row r="653" spans="1:8" x14ac:dyDescent="0.4">
      <c r="C653" s="42" t="s">
        <v>2104</v>
      </c>
    </row>
    <row r="654" spans="1:8" x14ac:dyDescent="0.4">
      <c r="C654" s="42" t="s">
        <v>2105</v>
      </c>
    </row>
    <row r="655" spans="1:8" x14ac:dyDescent="0.4">
      <c r="C655" s="42" t="s">
        <v>2020</v>
      </c>
    </row>
    <row r="656" spans="1:8" x14ac:dyDescent="0.4">
      <c r="C656" s="42" t="s">
        <v>2021</v>
      </c>
    </row>
    <row r="657" spans="3:10" x14ac:dyDescent="0.4">
      <c r="C657" s="42" t="s">
        <v>2022</v>
      </c>
    </row>
    <row r="658" spans="3:10" x14ac:dyDescent="0.4">
      <c r="C658" s="42" t="s">
        <v>2023</v>
      </c>
    </row>
    <row r="659" spans="3:10" x14ac:dyDescent="0.4">
      <c r="C659" s="42" t="s">
        <v>2024</v>
      </c>
    </row>
    <row r="660" spans="3:10" x14ac:dyDescent="0.4">
      <c r="C660" s="42" t="s">
        <v>2025</v>
      </c>
    </row>
    <row r="661" spans="3:10" x14ac:dyDescent="0.4">
      <c r="C661" s="42" t="s">
        <v>2026</v>
      </c>
    </row>
    <row r="662" spans="3:10" x14ac:dyDescent="0.4">
      <c r="C662" s="42" t="s">
        <v>2027</v>
      </c>
    </row>
    <row r="663" spans="3:10" x14ac:dyDescent="0.4">
      <c r="C663" s="42" t="s">
        <v>2028</v>
      </c>
    </row>
    <row r="664" spans="3:10" x14ac:dyDescent="0.4">
      <c r="C664" s="42" t="s">
        <v>2029</v>
      </c>
    </row>
    <row r="665" spans="3:10" x14ac:dyDescent="0.4">
      <c r="C665" s="42" t="s">
        <v>2030</v>
      </c>
    </row>
    <row r="666" spans="3:10" x14ac:dyDescent="0.4">
      <c r="C666" s="43" t="s">
        <v>1969</v>
      </c>
    </row>
    <row r="667" spans="3:10" x14ac:dyDescent="0.4">
      <c r="C667" s="43" t="s">
        <v>2155</v>
      </c>
    </row>
    <row r="668" spans="3:10" x14ac:dyDescent="0.4">
      <c r="C668" s="43" t="s">
        <v>1970</v>
      </c>
    </row>
    <row r="669" spans="3:10" x14ac:dyDescent="0.4">
      <c r="C669" s="43" t="str">
        <f>_xlfn.CONCAT("&lt;!--║--&gt;   &lt;th class=""",D158,""" id=","""catg""","&gt;&lt;/th&gt;                                   &lt;!--║--&gt;")</f>
        <v>&lt;!--║--&gt;   &lt;th class="eleccion" id="catg"&gt;&lt;/th&gt;                                   &lt;!--║--&gt;</v>
      </c>
    </row>
    <row r="670" spans="3:10" x14ac:dyDescent="0.4">
      <c r="C670" s="43" t="s">
        <v>1971</v>
      </c>
    </row>
    <row r="671" spans="3:10" x14ac:dyDescent="0.4">
      <c r="C671" s="42" t="s">
        <v>2031</v>
      </c>
    </row>
    <row r="672" spans="3:10" x14ac:dyDescent="0.4">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x14ac:dyDescent="0.4">
      <c r="C673" s="42" t="s">
        <v>2106</v>
      </c>
    </row>
    <row r="674" spans="1:33" x14ac:dyDescent="0.4">
      <c r="C674" s="42" t="s">
        <v>2107</v>
      </c>
    </row>
    <row r="675" spans="1:33" x14ac:dyDescent="0.4">
      <c r="C675" s="42" t="s">
        <v>2175</v>
      </c>
    </row>
    <row r="676" spans="1:33" x14ac:dyDescent="0.4">
      <c r="C676" s="42" t="s">
        <v>2032</v>
      </c>
    </row>
    <row r="677" spans="1:33" x14ac:dyDescent="0.4">
      <c r="C677" s="42" t="s">
        <v>2209</v>
      </c>
    </row>
    <row r="678" spans="1:33" s="12" customFormat="1" x14ac:dyDescent="0.4">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x14ac:dyDescent="0.4">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x14ac:dyDescent="0.4">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x14ac:dyDescent="0.4">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x14ac:dyDescent="0.4">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x14ac:dyDescent="0.4">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x14ac:dyDescent="0.4">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x14ac:dyDescent="0.4">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x14ac:dyDescent="0.4">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x14ac:dyDescent="0.4">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x14ac:dyDescent="0.4">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x14ac:dyDescent="0.4">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x14ac:dyDescent="0.4">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x14ac:dyDescent="0.4">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x14ac:dyDescent="0.4">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x14ac:dyDescent="0.4">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x14ac:dyDescent="0.4">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x14ac:dyDescent="0.4">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x14ac:dyDescent="0.4">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x14ac:dyDescent="0.4">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x14ac:dyDescent="0.4">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x14ac:dyDescent="0.4">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x14ac:dyDescent="0.4">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x14ac:dyDescent="0.4">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x14ac:dyDescent="0.4">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x14ac:dyDescent="0.4">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x14ac:dyDescent="0.4">
      <c r="C704" s="42" t="s">
        <v>2050</v>
      </c>
    </row>
    <row r="705" spans="1:33" x14ac:dyDescent="0.4">
      <c r="C705" s="42" t="s">
        <v>2051</v>
      </c>
    </row>
    <row r="706" spans="1:33" x14ac:dyDescent="0.4">
      <c r="C706" s="42" t="s">
        <v>2052</v>
      </c>
    </row>
    <row r="707" spans="1:33" x14ac:dyDescent="0.4">
      <c r="C707" s="42" t="s">
        <v>2053</v>
      </c>
    </row>
    <row r="708" spans="1:33" x14ac:dyDescent="0.4">
      <c r="C708" s="42" t="s">
        <v>2054</v>
      </c>
    </row>
    <row r="709" spans="1:33" x14ac:dyDescent="0.4">
      <c r="C709" s="42" t="s">
        <v>2055</v>
      </c>
    </row>
    <row r="710" spans="1:33" x14ac:dyDescent="0.4">
      <c r="C710" s="42" t="s">
        <v>2056</v>
      </c>
    </row>
    <row r="711" spans="1:33" x14ac:dyDescent="0.4">
      <c r="C711" s="42" t="s">
        <v>2057</v>
      </c>
    </row>
    <row r="712" spans="1:33" x14ac:dyDescent="0.4">
      <c r="C712" s="42" t="s">
        <v>2058</v>
      </c>
    </row>
    <row r="713" spans="1:33" x14ac:dyDescent="0.4">
      <c r="C713" s="42" t="s">
        <v>2060</v>
      </c>
    </row>
    <row r="714" spans="1:33" x14ac:dyDescent="0.4">
      <c r="C714" s="42" t="s">
        <v>2061</v>
      </c>
    </row>
    <row r="715" spans="1:33" x14ac:dyDescent="0.4">
      <c r="C715" s="42" t="s">
        <v>2062</v>
      </c>
    </row>
    <row r="716" spans="1:33" x14ac:dyDescent="0.4">
      <c r="C716" s="42" t="s">
        <v>2063</v>
      </c>
    </row>
    <row r="717" spans="1:33" s="12" customFormat="1" x14ac:dyDescent="0.4">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x14ac:dyDescent="0.4">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x14ac:dyDescent="0.4">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x14ac:dyDescent="0.4">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x14ac:dyDescent="0.4">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x14ac:dyDescent="0.4">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x14ac:dyDescent="0.4">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x14ac:dyDescent="0.4">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x14ac:dyDescent="0.4">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x14ac:dyDescent="0.4">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x14ac:dyDescent="0.4">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x14ac:dyDescent="0.4">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x14ac:dyDescent="0.4">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x14ac:dyDescent="0.4">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x14ac:dyDescent="0.4">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x14ac:dyDescent="0.4">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x14ac:dyDescent="0.4">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x14ac:dyDescent="0.4">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x14ac:dyDescent="0.4">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x14ac:dyDescent="0.4">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x14ac:dyDescent="0.4">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x14ac:dyDescent="0.4">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x14ac:dyDescent="0.4">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x14ac:dyDescent="0.4">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x14ac:dyDescent="0.4">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x14ac:dyDescent="0.4">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x14ac:dyDescent="0.4">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x14ac:dyDescent="0.4">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x14ac:dyDescent="0.4">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x14ac:dyDescent="0.4">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x14ac:dyDescent="0.4">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x14ac:dyDescent="0.4">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x14ac:dyDescent="0.4">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x14ac:dyDescent="0.4">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x14ac:dyDescent="0.4">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x14ac:dyDescent="0.4">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x14ac:dyDescent="0.4">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x14ac:dyDescent="0.4">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x14ac:dyDescent="0.4">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x14ac:dyDescent="0.4">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x14ac:dyDescent="0.4">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x14ac:dyDescent="0.4">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x14ac:dyDescent="0.4">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x14ac:dyDescent="0.4">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x14ac:dyDescent="0.4">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x14ac:dyDescent="0.4">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x14ac:dyDescent="0.4">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x14ac:dyDescent="0.4">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x14ac:dyDescent="0.4">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x14ac:dyDescent="0.4">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x14ac:dyDescent="0.4">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x14ac:dyDescent="0.4">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x14ac:dyDescent="0.4">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x14ac:dyDescent="0.4">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x14ac:dyDescent="0.4">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x14ac:dyDescent="0.4">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x14ac:dyDescent="0.4">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x14ac:dyDescent="0.4">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x14ac:dyDescent="0.4">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x14ac:dyDescent="0.4">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x14ac:dyDescent="0.4">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x14ac:dyDescent="0.4">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x14ac:dyDescent="0.4">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x14ac:dyDescent="0.4">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x14ac:dyDescent="0.4">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x14ac:dyDescent="0.4">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x14ac:dyDescent="0.4">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x14ac:dyDescent="0.4">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x14ac:dyDescent="0.4">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x14ac:dyDescent="0.4">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x14ac:dyDescent="0.4">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x14ac:dyDescent="0.4">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x14ac:dyDescent="0.4">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x14ac:dyDescent="0.4">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x14ac:dyDescent="0.4">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x14ac:dyDescent="0.4">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x14ac:dyDescent="0.4">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x14ac:dyDescent="0.4">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x14ac:dyDescent="0.4">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x14ac:dyDescent="0.4">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x14ac:dyDescent="0.4">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x14ac:dyDescent="0.4">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x14ac:dyDescent="0.4">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x14ac:dyDescent="0.4">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x14ac:dyDescent="0.4">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x14ac:dyDescent="0.4">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x14ac:dyDescent="0.4">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x14ac:dyDescent="0.4">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x14ac:dyDescent="0.4">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x14ac:dyDescent="0.4">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x14ac:dyDescent="0.4">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x14ac:dyDescent="0.4">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x14ac:dyDescent="0.4">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x14ac:dyDescent="0.4">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x14ac:dyDescent="0.4">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x14ac:dyDescent="0.4">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x14ac:dyDescent="0.4">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x14ac:dyDescent="0.4">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x14ac:dyDescent="0.4">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x14ac:dyDescent="0.4">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x14ac:dyDescent="0.4">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x14ac:dyDescent="0.4">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x14ac:dyDescent="0.4">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x14ac:dyDescent="0.4">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x14ac:dyDescent="0.4">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x14ac:dyDescent="0.4">
      <c r="A822"/>
      <c r="C822" s="142" t="str">
        <f>_xlfn.CONCAT("             ",VLOOKUP(E1,URL!A1:I234,4,FALSE))</f>
        <v xml:space="preserve">             &lt;a href="/cantos/resucito/a/adondeteescondisteamado.html"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x14ac:dyDescent="0.4">
      <c r="A823"/>
      <c r="C823" s="142" t="str">
        <f>_xlfn.CONCAT("             ",VLOOKUP(E1,URL!A1:I234,5,FALSE))</f>
        <v xml:space="preserve">             &lt;a href="/cantos/resucito/c/comolirioentreloscardos.html"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x14ac:dyDescent="0.4">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x14ac:dyDescent="0.4">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x14ac:dyDescent="0.4">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x14ac:dyDescent="0.4">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x14ac:dyDescent="0.4">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x14ac:dyDescent="0.4">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x14ac:dyDescent="0.4">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x14ac:dyDescent="0.4">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x14ac:dyDescent="0.4">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x14ac:dyDescent="0.4">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x14ac:dyDescent="0.4">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x14ac:dyDescent="0.4">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x14ac:dyDescent="0.4">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x14ac:dyDescent="0.4">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x14ac:dyDescent="0.4">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x14ac:dyDescent="0.4">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x14ac:dyDescent="0.4">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x14ac:dyDescent="0.4">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x14ac:dyDescent="0.4">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x14ac:dyDescent="0.4">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x14ac:dyDescent="0.4">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x14ac:dyDescent="0.4">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x14ac:dyDescent="0.4">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x14ac:dyDescent="0.4">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x14ac:dyDescent="0.4">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x14ac:dyDescent="0.4">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x14ac:dyDescent="0.4">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x14ac:dyDescent="0.4">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x14ac:dyDescent="0.4">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x14ac:dyDescent="0.4">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x14ac:dyDescent="0.4">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x14ac:dyDescent="0.4">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x14ac:dyDescent="0.4">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x14ac:dyDescent="0.4">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x14ac:dyDescent="0.4">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x14ac:dyDescent="0.4">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x14ac:dyDescent="0.4">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x14ac:dyDescent="0.4">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x14ac:dyDescent="0.4">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x14ac:dyDescent="0.4">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x14ac:dyDescent="0.4">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x14ac:dyDescent="0.4">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x14ac:dyDescent="0.4">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x14ac:dyDescent="0.4">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x14ac:dyDescent="0.4">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x14ac:dyDescent="0.4">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x14ac:dyDescent="0.4">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x14ac:dyDescent="0.4">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x14ac:dyDescent="0.4">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x14ac:dyDescent="0.4">
      <c r="A873"/>
      <c r="C873" s="82" t="str">
        <f>_xlfn.CONCAT("&lt;script src=""","/cantos/resucito/cjs/",D153,".js","""&gt;&lt;/script&gt;")</f>
        <v>&lt;script src="/cantos/resucito/cjs/comodestilalamiel.js"&gt;&lt;/script&gt;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x14ac:dyDescent="0.4">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x14ac:dyDescent="0.4">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x14ac:dyDescent="0.4">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1DF6EE07-4E4E-4595-BE2C-2B24F71BE53F}"/>
    <hyperlink ref="A2" location="'HIMNO A CRISTO LUZ'!C613" display="HTML" xr:uid="{D0665A47-FCE8-4439-82F7-4546C3E8BD1C}"/>
    <hyperlink ref="A3" location="'HIMNO A CRISTO LUZ'!C102" display="JS" xr:uid="{9A21A7B4-418A-49DF-B2EA-C253352F2517}"/>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Button_html_Click">
                <anchor moveWithCells="1" sizeWithCells="1">
                  <from>
                    <xdr:col>6</xdr:col>
                    <xdr:colOff>85725</xdr:colOff>
                    <xdr:row>0</xdr:row>
                    <xdr:rowOff>428625</xdr:rowOff>
                  </from>
                  <to>
                    <xdr:col>6</xdr:col>
                    <xdr:colOff>838200</xdr:colOff>
                    <xdr:row>0</xdr:row>
                    <xdr:rowOff>828675</xdr:rowOff>
                  </to>
                </anchor>
              </controlPr>
            </control>
          </mc:Choice>
        </mc:AlternateContent>
        <mc:AlternateContent xmlns:mc="http://schemas.openxmlformats.org/markup-compatibility/2006">
          <mc:Choice Requires="x14">
            <control shapeId="279554" r:id="rId5" name="Button 2">
              <controlPr defaultSize="0" print="0" autoFill="0" autoPict="0" macro="[0]!Button_JS_Click">
                <anchor moveWithCells="1" sizeWithCells="1">
                  <from>
                    <xdr:col>5</xdr:col>
                    <xdr:colOff>152400</xdr:colOff>
                    <xdr:row>0</xdr:row>
                    <xdr:rowOff>447675</xdr:rowOff>
                  </from>
                  <to>
                    <xdr:col>5</xdr:col>
                    <xdr:colOff>1076325</xdr:colOff>
                    <xdr:row>0</xdr:row>
                    <xdr:rowOff>838200</xdr:rowOff>
                  </to>
                </anchor>
              </controlPr>
            </control>
          </mc:Choice>
        </mc:AlternateContent>
        <mc:AlternateContent xmlns:mc="http://schemas.openxmlformats.org/markup-compatibility/2006">
          <mc:Choice Requires="x14">
            <control shapeId="279560" r:id="rId6" name="Button 8">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279563" r:id="rId7" name="Button 11">
              <controlPr defaultSize="0" print="0" autoFill="0" autoPict="0" macro="[0]!Button_cphtml_Click">
                <anchor moveWithCells="1" sizeWithCells="1">
                  <from>
                    <xdr:col>0</xdr:col>
                    <xdr:colOff>28575</xdr:colOff>
                    <xdr:row>615</xdr:row>
                    <xdr:rowOff>66675</xdr:rowOff>
                  </from>
                  <to>
                    <xdr:col>0</xdr:col>
                    <xdr:colOff>2419350</xdr:colOff>
                    <xdr:row>616</xdr:row>
                    <xdr:rowOff>276225</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821E043F-F98B-48CE-94A4-0FD3788BD0A8}">
          <x14:formula1>
            <xm:f>List!$A$1:$A$10</xm:f>
          </x14:formula1>
          <xm:sqref>D1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27C18-3277-4985-AD15-FDD4F921848D}">
  <sheetPr codeName="Sheet207">
    <tabColor rgb="FF00B0F0"/>
  </sheetPr>
  <dimension ref="A1:AG878"/>
  <sheetViews>
    <sheetView zoomScale="85" zoomScaleNormal="85" workbookViewId="0">
      <pane ySplit="2" topLeftCell="A3" activePane="bottomLeft" state="frozen"/>
      <selection activeCell="B1" sqref="B1"/>
      <selection pane="bottomLeft" activeCell="C3" sqref="C3:C26"/>
    </sheetView>
  </sheetViews>
  <sheetFormatPr defaultRowHeight="24" outlineLevelRow="1" x14ac:dyDescent="0.4"/>
  <cols>
    <col min="1" max="1" width="36.7109375" bestFit="1" customWidth="1"/>
    <col min="2" max="2" width="7.5703125" style="12" bestFit="1" customWidth="1"/>
    <col min="3" max="3" width="130" style="13" customWidth="1"/>
    <col min="4" max="4" width="42.7109375" style="12" bestFit="1" customWidth="1"/>
    <col min="5" max="5" width="28.85546875" bestFit="1" customWidth="1"/>
    <col min="6" max="6" width="19.140625" style="14" bestFit="1" customWidth="1"/>
    <col min="7" max="7" width="13.28515625" style="14" bestFit="1" customWidth="1"/>
    <col min="8" max="8" width="20.42578125" style="14" customWidth="1"/>
    <col min="9" max="9" width="11.7109375" style="14" bestFit="1" customWidth="1"/>
    <col min="10" max="10" width="12.85546875" style="18" bestFit="1" customWidth="1"/>
    <col min="11" max="11" width="12.7109375" style="14" bestFit="1" customWidth="1"/>
    <col min="12" max="12" width="12.85546875" style="14" bestFit="1" customWidth="1"/>
    <col min="13" max="13" width="12.7109375" bestFit="1" customWidth="1"/>
    <col min="14" max="14" width="42" style="28" customWidth="1"/>
    <col min="15" max="15" width="12.7109375" style="14" bestFit="1" customWidth="1"/>
    <col min="16" max="16" width="10.42578125" style="35" customWidth="1"/>
    <col min="17" max="17" width="6.5703125" style="18" bestFit="1" customWidth="1"/>
    <col min="18" max="18" width="29.140625" style="28" bestFit="1" customWidth="1"/>
    <col min="19" max="19" width="11.85546875" bestFit="1" customWidth="1"/>
    <col min="20" max="20" width="11.7109375" bestFit="1" customWidth="1"/>
    <col min="21" max="21" width="12.85546875" bestFit="1" customWidth="1"/>
    <col min="22" max="22" width="12.7109375" bestFit="1" customWidth="1"/>
    <col min="23" max="23" width="12.85546875" bestFit="1" customWidth="1"/>
    <col min="24" max="24" width="12.7109375" bestFit="1" customWidth="1"/>
    <col min="25" max="25" width="12.85546875" style="14" bestFit="1" customWidth="1"/>
    <col min="26" max="26" width="12.7109375" bestFit="1" customWidth="1"/>
    <col min="32" max="32" width="12.5703125" style="14" customWidth="1"/>
  </cols>
  <sheetData>
    <row r="1" spans="1:33" ht="71.45" customHeight="1" x14ac:dyDescent="0.55000000000000004">
      <c r="A1" s="61"/>
      <c r="B1" s="344" t="str" cm="1">
        <f t="array" aca="1" ref="B1" ca="1">MID(CELL("filename", A1), FIND("]", CELL("filename", A1)) + 1, 255)</f>
        <v>CANTO DE MOISES</v>
      </c>
      <c r="C1" s="344"/>
      <c r="D1" s="157"/>
      <c r="E1" s="148">
        <f>A614</f>
        <v>34</v>
      </c>
      <c r="F1" s="136"/>
      <c r="G1" s="136"/>
      <c r="I1" s="342" t="str">
        <f>D151</f>
        <v>CANTO DE MOISÉS</v>
      </c>
      <c r="J1" s="342"/>
      <c r="K1" s="342"/>
      <c r="L1" s="342"/>
      <c r="M1" s="342"/>
      <c r="N1" s="342"/>
      <c r="R1" s="156" t="str">
        <f>IF(D1="","",_xlfn.CONCAT(D1," traste"))</f>
        <v/>
      </c>
      <c r="S1" s="156" t="str">
        <f>IF(D1="","",_xlfn.CONCAT("Cejilla ",D1," traste"))</f>
        <v/>
      </c>
      <c r="AG1" s="7"/>
    </row>
    <row r="2" spans="1:33" ht="40.5" x14ac:dyDescent="0.55000000000000004">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0.5" x14ac:dyDescent="0.4">
      <c r="A3" s="145" t="s">
        <v>1987</v>
      </c>
      <c r="B3" s="71">
        <v>1</v>
      </c>
      <c r="C3" s="151" t="s">
        <v>2231</v>
      </c>
      <c r="D3" s="149" t="s">
        <v>1131</v>
      </c>
      <c r="E3" s="149">
        <v>7</v>
      </c>
      <c r="F3" s="150" t="s">
        <v>1113</v>
      </c>
      <c r="G3" s="150"/>
      <c r="H3" s="149"/>
      <c r="I3" s="149"/>
      <c r="J3" s="150"/>
      <c r="K3" s="80"/>
      <c r="L3" s="69"/>
      <c r="M3" s="71">
        <v>1</v>
      </c>
      <c r="N3" s="70" t="s">
        <v>2213</v>
      </c>
      <c r="O3" s="68" t="s">
        <v>1131</v>
      </c>
      <c r="P3" s="68">
        <v>7</v>
      </c>
      <c r="Q3" s="80"/>
      <c r="R3" s="80"/>
      <c r="S3" s="68"/>
      <c r="T3" s="68"/>
      <c r="U3" s="80"/>
      <c r="V3" s="80"/>
      <c r="AG3" s="7"/>
    </row>
    <row r="4" spans="1:33" s="12" customFormat="1" ht="26.25" x14ac:dyDescent="0.4">
      <c r="A4" s="12" t="s">
        <v>2174</v>
      </c>
      <c r="B4" s="71">
        <f t="shared" ref="B4:B67" si="0">+B3+1</f>
        <v>2</v>
      </c>
      <c r="C4" s="151" t="s">
        <v>2232</v>
      </c>
      <c r="D4" s="149" t="s">
        <v>1112</v>
      </c>
      <c r="E4" s="149">
        <v>7</v>
      </c>
      <c r="F4" s="149"/>
      <c r="G4" s="149"/>
      <c r="H4" s="149"/>
      <c r="I4" s="149"/>
      <c r="J4" s="149"/>
      <c r="K4" s="68"/>
      <c r="L4" s="69"/>
      <c r="M4" s="71">
        <f t="shared" ref="M4:M67" si="1">+M3+1</f>
        <v>2</v>
      </c>
      <c r="N4" s="70" t="s">
        <v>2214</v>
      </c>
      <c r="O4" s="68"/>
      <c r="P4" s="68"/>
      <c r="Q4" s="68"/>
      <c r="R4" s="68"/>
      <c r="S4" s="68"/>
      <c r="T4" s="68"/>
      <c r="U4" s="68"/>
      <c r="V4" s="68"/>
      <c r="W4"/>
      <c r="X4"/>
      <c r="Y4" s="14"/>
      <c r="Z4"/>
      <c r="AA4"/>
      <c r="AB4"/>
      <c r="AC4"/>
      <c r="AD4"/>
      <c r="AE4"/>
      <c r="AF4" s="14"/>
      <c r="AG4" s="89"/>
    </row>
    <row r="5" spans="1:33" s="12" customFormat="1" ht="26.25" x14ac:dyDescent="0.4">
      <c r="B5" s="71">
        <f t="shared" si="0"/>
        <v>3</v>
      </c>
      <c r="C5" s="151" t="s">
        <v>2233</v>
      </c>
      <c r="D5" s="149" t="s">
        <v>1114</v>
      </c>
      <c r="E5" s="149">
        <v>7</v>
      </c>
      <c r="F5" s="150"/>
      <c r="G5" s="150"/>
      <c r="H5" s="149"/>
      <c r="I5" s="149"/>
      <c r="J5" s="150"/>
      <c r="K5" s="80"/>
      <c r="L5" s="69"/>
      <c r="M5" s="71">
        <f t="shared" si="1"/>
        <v>3</v>
      </c>
      <c r="N5" s="70" t="s">
        <v>2210</v>
      </c>
      <c r="O5" s="68"/>
      <c r="P5" s="68"/>
      <c r="Q5" s="80"/>
      <c r="R5" s="80"/>
      <c r="S5" s="68"/>
      <c r="T5" s="68"/>
      <c r="U5" s="80"/>
      <c r="V5" s="80"/>
      <c r="W5"/>
      <c r="X5"/>
      <c r="Y5" s="14"/>
      <c r="Z5"/>
      <c r="AA5"/>
      <c r="AB5"/>
      <c r="AC5"/>
      <c r="AD5"/>
      <c r="AE5"/>
      <c r="AF5" s="14"/>
      <c r="AG5" s="89"/>
    </row>
    <row r="6" spans="1:33" s="12" customFormat="1" ht="26.25" x14ac:dyDescent="0.4">
      <c r="B6" s="71">
        <f t="shared" si="0"/>
        <v>4</v>
      </c>
      <c r="C6" s="151" t="s">
        <v>2234</v>
      </c>
      <c r="D6" s="149"/>
      <c r="E6" s="149"/>
      <c r="F6" s="149"/>
      <c r="G6" s="149"/>
      <c r="H6" s="149"/>
      <c r="I6" s="149"/>
      <c r="J6" s="149"/>
      <c r="K6" s="68"/>
      <c r="L6" s="69"/>
      <c r="M6" s="71">
        <f t="shared" si="1"/>
        <v>4</v>
      </c>
      <c r="N6" s="70" t="s">
        <v>2251</v>
      </c>
      <c r="O6" s="68"/>
      <c r="P6" s="68"/>
      <c r="Q6" s="68"/>
      <c r="R6" s="68"/>
      <c r="S6" s="68"/>
      <c r="T6" s="68"/>
      <c r="U6" s="68"/>
      <c r="V6" s="68"/>
      <c r="W6"/>
      <c r="X6"/>
      <c r="Y6" s="14"/>
      <c r="Z6"/>
      <c r="AA6"/>
      <c r="AB6"/>
      <c r="AC6"/>
      <c r="AD6"/>
      <c r="AE6"/>
      <c r="AF6" s="14"/>
      <c r="AG6" s="89"/>
    </row>
    <row r="7" spans="1:33" s="12" customFormat="1" ht="26.25" x14ac:dyDescent="0.4">
      <c r="B7" s="71">
        <f t="shared" si="0"/>
        <v>5</v>
      </c>
      <c r="C7" s="151" t="s">
        <v>2235</v>
      </c>
      <c r="D7" s="149" t="s">
        <v>1122</v>
      </c>
      <c r="E7" s="149">
        <v>7</v>
      </c>
      <c r="F7" s="150"/>
      <c r="G7" s="150"/>
      <c r="H7" s="149"/>
      <c r="I7" s="149"/>
      <c r="J7" s="150"/>
      <c r="K7" s="80"/>
      <c r="L7" s="69"/>
      <c r="M7" s="71">
        <f t="shared" si="1"/>
        <v>5</v>
      </c>
      <c r="N7" s="70" t="s">
        <v>2252</v>
      </c>
      <c r="O7" s="68"/>
      <c r="P7" s="68"/>
      <c r="Q7" s="80"/>
      <c r="R7" s="80"/>
      <c r="S7" s="68"/>
      <c r="T7" s="68"/>
      <c r="U7" s="80"/>
      <c r="V7" s="80"/>
      <c r="W7"/>
      <c r="X7"/>
      <c r="Y7" s="14"/>
      <c r="Z7"/>
      <c r="AA7"/>
      <c r="AB7"/>
      <c r="AC7"/>
      <c r="AD7"/>
      <c r="AE7"/>
      <c r="AF7" s="14"/>
      <c r="AG7" s="89"/>
    </row>
    <row r="8" spans="1:33" s="12" customFormat="1" ht="26.25" x14ac:dyDescent="0.4">
      <c r="B8" s="71">
        <f t="shared" si="0"/>
        <v>6</v>
      </c>
      <c r="C8" s="151" t="s">
        <v>2236</v>
      </c>
      <c r="D8" s="149" t="s">
        <v>1131</v>
      </c>
      <c r="E8" s="149">
        <v>7</v>
      </c>
      <c r="F8" s="149"/>
      <c r="G8" s="149"/>
      <c r="H8" s="149"/>
      <c r="I8" s="149"/>
      <c r="J8" s="149"/>
      <c r="K8" s="68"/>
      <c r="L8" s="69"/>
      <c r="M8" s="71">
        <f t="shared" si="1"/>
        <v>6</v>
      </c>
      <c r="N8" s="70" t="s">
        <v>2229</v>
      </c>
      <c r="O8" s="68"/>
      <c r="P8" s="68"/>
      <c r="Q8" s="68"/>
      <c r="R8" s="68"/>
      <c r="S8" s="68"/>
      <c r="T8" s="68"/>
      <c r="U8" s="68"/>
      <c r="V8" s="68"/>
      <c r="W8"/>
      <c r="X8"/>
      <c r="Y8" s="14"/>
      <c r="Z8"/>
      <c r="AA8"/>
      <c r="AB8"/>
      <c r="AC8"/>
      <c r="AD8"/>
      <c r="AE8"/>
      <c r="AF8" s="14"/>
      <c r="AG8" s="89"/>
    </row>
    <row r="9" spans="1:33" s="12" customFormat="1" ht="26.25" x14ac:dyDescent="0.4">
      <c r="B9" s="71">
        <f t="shared" si="0"/>
        <v>7</v>
      </c>
      <c r="C9" s="151" t="s">
        <v>2211</v>
      </c>
      <c r="D9" s="149" t="s">
        <v>1113</v>
      </c>
      <c r="E9" s="149"/>
      <c r="F9" s="150"/>
      <c r="G9" s="150"/>
      <c r="H9" s="149"/>
      <c r="I9" s="149"/>
      <c r="J9" s="150"/>
      <c r="K9" s="80"/>
      <c r="L9" s="69"/>
      <c r="M9" s="71">
        <f t="shared" si="1"/>
        <v>7</v>
      </c>
      <c r="N9" s="70" t="s">
        <v>2230</v>
      </c>
      <c r="O9" s="68"/>
      <c r="P9" s="68"/>
      <c r="Q9" s="80"/>
      <c r="R9" s="80"/>
      <c r="S9" s="68"/>
      <c r="T9" s="68"/>
      <c r="U9" s="80"/>
      <c r="V9" s="80"/>
      <c r="W9"/>
      <c r="X9"/>
      <c r="Y9" s="14"/>
      <c r="Z9"/>
      <c r="AA9"/>
      <c r="AB9"/>
      <c r="AC9"/>
      <c r="AD9"/>
      <c r="AE9"/>
      <c r="AF9" s="14"/>
      <c r="AG9" s="89"/>
    </row>
    <row r="10" spans="1:33" s="12" customFormat="1" ht="26.25" x14ac:dyDescent="0.4">
      <c r="B10" s="71">
        <f t="shared" si="0"/>
        <v>8</v>
      </c>
      <c r="C10" s="151" t="s">
        <v>2212</v>
      </c>
      <c r="D10" s="149" t="s">
        <v>1112</v>
      </c>
      <c r="E10" s="149">
        <v>7</v>
      </c>
      <c r="F10" s="149"/>
      <c r="G10" s="149"/>
      <c r="H10" s="149"/>
      <c r="I10" s="149"/>
      <c r="J10" s="149"/>
      <c r="K10" s="68"/>
      <c r="L10" s="69"/>
      <c r="M10" s="71">
        <f t="shared" si="1"/>
        <v>8</v>
      </c>
      <c r="N10" s="70" t="s">
        <v>2215</v>
      </c>
      <c r="O10" s="68"/>
      <c r="P10" s="68"/>
      <c r="Q10" s="68"/>
      <c r="R10" s="68"/>
      <c r="S10" s="68"/>
      <c r="T10" s="68"/>
      <c r="U10" s="68"/>
      <c r="V10" s="68"/>
      <c r="W10"/>
      <c r="X10"/>
      <c r="Y10" s="14"/>
      <c r="Z10"/>
      <c r="AA10"/>
      <c r="AB10"/>
      <c r="AC10"/>
      <c r="AD10"/>
      <c r="AE10"/>
      <c r="AF10" s="14"/>
      <c r="AG10" s="89"/>
    </row>
    <row r="11" spans="1:33" s="12" customFormat="1" ht="26.25" x14ac:dyDescent="0.4">
      <c r="B11" s="71">
        <f t="shared" si="0"/>
        <v>9</v>
      </c>
      <c r="C11" s="151" t="s">
        <v>2237</v>
      </c>
      <c r="D11" s="149" t="s">
        <v>1114</v>
      </c>
      <c r="E11" s="149">
        <v>7</v>
      </c>
      <c r="F11" s="150"/>
      <c r="G11" s="150"/>
      <c r="H11" s="149"/>
      <c r="I11" s="149"/>
      <c r="J11" s="150"/>
      <c r="K11" s="80"/>
      <c r="L11" s="69"/>
      <c r="M11" s="71">
        <f t="shared" si="1"/>
        <v>9</v>
      </c>
      <c r="N11" s="70" t="s">
        <v>2213</v>
      </c>
      <c r="O11" s="68" t="s">
        <v>1131</v>
      </c>
      <c r="P11" s="68">
        <v>7</v>
      </c>
      <c r="Q11" s="80"/>
      <c r="R11" s="80"/>
      <c r="S11" s="68"/>
      <c r="T11" s="68"/>
      <c r="U11" s="80"/>
      <c r="V11" s="80"/>
      <c r="W11"/>
      <c r="X11"/>
      <c r="Y11" s="14"/>
      <c r="Z11"/>
      <c r="AA11"/>
      <c r="AB11"/>
      <c r="AC11"/>
      <c r="AD11"/>
      <c r="AE11"/>
      <c r="AF11" s="14"/>
      <c r="AG11" s="89"/>
    </row>
    <row r="12" spans="1:33" s="12" customFormat="1" ht="26.25" x14ac:dyDescent="0.4">
      <c r="B12" s="71">
        <f t="shared" si="0"/>
        <v>10</v>
      </c>
      <c r="C12" s="151" t="s">
        <v>2238</v>
      </c>
      <c r="D12" s="149" t="s">
        <v>1122</v>
      </c>
      <c r="E12" s="149">
        <v>7</v>
      </c>
      <c r="F12" s="149"/>
      <c r="G12" s="149"/>
      <c r="H12" s="149"/>
      <c r="I12" s="149"/>
      <c r="J12" s="149"/>
      <c r="K12" s="68"/>
      <c r="L12" s="69"/>
      <c r="M12" s="71">
        <f t="shared" si="1"/>
        <v>10</v>
      </c>
      <c r="N12" s="70" t="s">
        <v>2214</v>
      </c>
      <c r="O12" s="68"/>
      <c r="P12" s="68"/>
      <c r="Q12" s="68"/>
      <c r="R12" s="68"/>
      <c r="S12" s="68"/>
      <c r="T12" s="68"/>
      <c r="U12" s="68"/>
      <c r="V12" s="68"/>
      <c r="W12"/>
      <c r="X12"/>
      <c r="Y12" s="14"/>
      <c r="Z12"/>
      <c r="AA12"/>
      <c r="AB12"/>
      <c r="AC12"/>
      <c r="AD12"/>
      <c r="AE12"/>
      <c r="AF12" s="14"/>
      <c r="AG12" s="89"/>
    </row>
    <row r="13" spans="1:33" s="12" customFormat="1" ht="26.25" x14ac:dyDescent="0.4">
      <c r="B13" s="71">
        <f t="shared" si="0"/>
        <v>11</v>
      </c>
      <c r="C13" s="151" t="s">
        <v>2213</v>
      </c>
      <c r="D13" s="149" t="s">
        <v>1131</v>
      </c>
      <c r="E13" s="149">
        <v>7</v>
      </c>
      <c r="F13" s="150"/>
      <c r="G13" s="150"/>
      <c r="H13" s="149"/>
      <c r="I13" s="149"/>
      <c r="J13" s="150"/>
      <c r="K13" s="80"/>
      <c r="L13" s="69"/>
      <c r="M13" s="71">
        <f t="shared" si="1"/>
        <v>11</v>
      </c>
      <c r="N13" s="70" t="s">
        <v>2210</v>
      </c>
      <c r="O13" s="68"/>
      <c r="P13" s="68"/>
      <c r="Q13" s="80"/>
      <c r="R13" s="80"/>
      <c r="S13" s="68"/>
      <c r="T13" s="68"/>
      <c r="U13" s="80"/>
      <c r="V13" s="80"/>
      <c r="W13"/>
      <c r="X13"/>
      <c r="Y13" s="14"/>
      <c r="Z13"/>
      <c r="AA13"/>
      <c r="AB13"/>
      <c r="AC13"/>
      <c r="AD13"/>
      <c r="AE13"/>
      <c r="AF13" s="14"/>
      <c r="AG13" s="89"/>
    </row>
    <row r="14" spans="1:33" s="12" customFormat="1" ht="26.25" x14ac:dyDescent="0.4">
      <c r="B14" s="71">
        <f t="shared" si="0"/>
        <v>12</v>
      </c>
      <c r="C14" s="151" t="s">
        <v>2214</v>
      </c>
      <c r="D14" s="149"/>
      <c r="E14" s="149"/>
      <c r="F14" s="149"/>
      <c r="G14" s="149"/>
      <c r="H14" s="149"/>
      <c r="I14" s="149"/>
      <c r="J14" s="149"/>
      <c r="K14" s="68"/>
      <c r="L14" s="69"/>
      <c r="M14" s="71">
        <f t="shared" si="1"/>
        <v>12</v>
      </c>
      <c r="N14" s="70" t="s">
        <v>2211</v>
      </c>
      <c r="O14" s="68" t="s">
        <v>1113</v>
      </c>
      <c r="P14" s="68"/>
      <c r="Q14" s="68"/>
      <c r="R14" s="68"/>
      <c r="S14" s="68"/>
      <c r="T14" s="68"/>
      <c r="U14" s="68"/>
      <c r="V14" s="68"/>
      <c r="W14"/>
      <c r="X14"/>
      <c r="Y14" s="14"/>
      <c r="Z14"/>
      <c r="AA14"/>
      <c r="AB14"/>
      <c r="AC14"/>
      <c r="AD14"/>
      <c r="AE14"/>
      <c r="AF14" s="14"/>
      <c r="AG14" s="89"/>
    </row>
    <row r="15" spans="1:33" s="12" customFormat="1" ht="26.25" x14ac:dyDescent="0.4">
      <c r="B15" s="71">
        <f t="shared" si="0"/>
        <v>13</v>
      </c>
      <c r="C15" s="151" t="s">
        <v>2210</v>
      </c>
      <c r="D15" s="149"/>
      <c r="E15" s="149"/>
      <c r="F15" s="150"/>
      <c r="G15" s="150"/>
      <c r="H15" s="149"/>
      <c r="I15" s="149"/>
      <c r="J15" s="150"/>
      <c r="K15" s="80"/>
      <c r="L15" s="69"/>
      <c r="M15" s="71">
        <f t="shared" si="1"/>
        <v>13</v>
      </c>
      <c r="N15" s="70" t="s">
        <v>2212</v>
      </c>
      <c r="O15" s="68" t="s">
        <v>1112</v>
      </c>
      <c r="P15" s="68">
        <v>7</v>
      </c>
      <c r="Q15" s="80"/>
      <c r="R15" s="80"/>
      <c r="S15" s="68"/>
      <c r="T15" s="68"/>
      <c r="U15" s="80"/>
      <c r="V15" s="80"/>
      <c r="W15"/>
      <c r="X15"/>
      <c r="Y15" s="14"/>
      <c r="Z15"/>
      <c r="AA15"/>
      <c r="AB15"/>
      <c r="AC15"/>
      <c r="AD15"/>
      <c r="AE15"/>
      <c r="AF15" s="14"/>
      <c r="AG15" s="89"/>
    </row>
    <row r="16" spans="1:33" s="12" customFormat="1" ht="26.25" x14ac:dyDescent="0.4">
      <c r="B16" s="71">
        <f t="shared" si="0"/>
        <v>14</v>
      </c>
      <c r="C16" s="151" t="s">
        <v>2239</v>
      </c>
      <c r="D16" s="149" t="s">
        <v>1113</v>
      </c>
      <c r="E16" s="149"/>
      <c r="F16" s="149"/>
      <c r="G16" s="149"/>
      <c r="H16" s="149"/>
      <c r="I16" s="149"/>
      <c r="J16" s="149"/>
      <c r="K16" s="68"/>
      <c r="L16" s="69"/>
      <c r="M16" s="71">
        <f t="shared" si="1"/>
        <v>14</v>
      </c>
      <c r="N16" s="70" t="s">
        <v>2237</v>
      </c>
      <c r="O16" s="68" t="s">
        <v>1114</v>
      </c>
      <c r="P16" s="68">
        <v>7</v>
      </c>
      <c r="Q16" s="68"/>
      <c r="R16" s="68"/>
      <c r="S16" s="68"/>
      <c r="T16" s="68"/>
      <c r="U16" s="68"/>
      <c r="V16" s="68"/>
      <c r="W16"/>
      <c r="X16"/>
      <c r="Y16" s="14"/>
      <c r="Z16"/>
      <c r="AA16"/>
      <c r="AB16"/>
      <c r="AC16"/>
      <c r="AD16"/>
      <c r="AE16"/>
      <c r="AF16" s="14"/>
      <c r="AG16" s="89"/>
    </row>
    <row r="17" spans="2:33" s="12" customFormat="1" ht="26.25" x14ac:dyDescent="0.4">
      <c r="B17" s="71">
        <f t="shared" si="0"/>
        <v>15</v>
      </c>
      <c r="C17" s="151" t="s">
        <v>2240</v>
      </c>
      <c r="D17" s="149" t="s">
        <v>1112</v>
      </c>
      <c r="E17" s="149">
        <v>7</v>
      </c>
      <c r="F17" s="150"/>
      <c r="G17" s="150"/>
      <c r="H17" s="149"/>
      <c r="I17" s="149"/>
      <c r="J17" s="150"/>
      <c r="K17" s="80"/>
      <c r="L17" s="69"/>
      <c r="M17" s="71">
        <f t="shared" si="1"/>
        <v>15</v>
      </c>
      <c r="N17" s="70" t="s">
        <v>2238</v>
      </c>
      <c r="O17" s="68" t="s">
        <v>1122</v>
      </c>
      <c r="P17" s="68">
        <v>7</v>
      </c>
      <c r="Q17" s="80"/>
      <c r="R17" s="80"/>
      <c r="S17" s="68"/>
      <c r="T17" s="68"/>
      <c r="U17" s="80"/>
      <c r="V17" s="80"/>
      <c r="W17"/>
      <c r="X17"/>
      <c r="Y17" s="14"/>
      <c r="Z17"/>
      <c r="AA17"/>
      <c r="AB17"/>
      <c r="AC17"/>
      <c r="AD17"/>
      <c r="AE17"/>
      <c r="AF17" s="14"/>
      <c r="AG17" s="89"/>
    </row>
    <row r="18" spans="2:33" s="12" customFormat="1" ht="26.25" x14ac:dyDescent="0.4">
      <c r="B18" s="71">
        <f t="shared" si="0"/>
        <v>16</v>
      </c>
      <c r="C18" s="151" t="s">
        <v>2241</v>
      </c>
      <c r="D18" s="149" t="s">
        <v>1114</v>
      </c>
      <c r="E18" s="149">
        <v>7</v>
      </c>
      <c r="F18" s="149"/>
      <c r="G18" s="149"/>
      <c r="H18" s="149"/>
      <c r="I18" s="149"/>
      <c r="J18" s="149"/>
      <c r="K18" s="68"/>
      <c r="L18" s="69"/>
      <c r="M18" s="71">
        <f t="shared" si="1"/>
        <v>16</v>
      </c>
      <c r="N18" s="70" t="s">
        <v>2213</v>
      </c>
      <c r="O18" s="68" t="s">
        <v>1131</v>
      </c>
      <c r="P18" s="68">
        <v>7</v>
      </c>
      <c r="Q18" s="68"/>
      <c r="R18" s="68"/>
      <c r="S18" s="68"/>
      <c r="T18" s="68"/>
      <c r="U18" s="68"/>
      <c r="V18" s="68"/>
      <c r="W18"/>
      <c r="X18"/>
      <c r="Y18" s="14"/>
      <c r="Z18"/>
      <c r="AA18"/>
      <c r="AB18"/>
      <c r="AC18"/>
      <c r="AD18"/>
      <c r="AE18"/>
      <c r="AF18" s="14"/>
      <c r="AG18" s="89"/>
    </row>
    <row r="19" spans="2:33" s="12" customFormat="1" ht="26.25" x14ac:dyDescent="0.4">
      <c r="B19" s="71">
        <f t="shared" si="0"/>
        <v>17</v>
      </c>
      <c r="C19" s="151" t="s">
        <v>2242</v>
      </c>
      <c r="D19" s="149" t="s">
        <v>1122</v>
      </c>
      <c r="E19" s="149">
        <v>7</v>
      </c>
      <c r="F19" s="150"/>
      <c r="G19" s="150"/>
      <c r="H19" s="149"/>
      <c r="I19" s="149"/>
      <c r="J19" s="150"/>
      <c r="K19" s="80"/>
      <c r="L19" s="69"/>
      <c r="M19" s="71">
        <f t="shared" si="1"/>
        <v>17</v>
      </c>
      <c r="N19" s="70" t="s">
        <v>2214</v>
      </c>
      <c r="O19" s="68"/>
      <c r="P19" s="68"/>
      <c r="Q19" s="80"/>
      <c r="R19" s="80"/>
      <c r="S19" s="68"/>
      <c r="T19" s="68"/>
      <c r="U19" s="80"/>
      <c r="V19" s="80"/>
      <c r="W19"/>
      <c r="X19"/>
      <c r="Y19" s="14"/>
      <c r="Z19"/>
      <c r="AA19"/>
      <c r="AB19"/>
      <c r="AC19"/>
      <c r="AD19"/>
      <c r="AE19"/>
      <c r="AF19" s="14"/>
      <c r="AG19" s="89"/>
    </row>
    <row r="20" spans="2:33" s="12" customFormat="1" ht="26.25" x14ac:dyDescent="0.4">
      <c r="B20" s="71">
        <f t="shared" si="0"/>
        <v>18</v>
      </c>
      <c r="C20" s="151" t="s">
        <v>2215</v>
      </c>
      <c r="D20" s="149"/>
      <c r="E20" s="149"/>
      <c r="F20" s="149"/>
      <c r="G20" s="149"/>
      <c r="H20" s="149"/>
      <c r="I20" s="149"/>
      <c r="J20" s="149"/>
      <c r="K20" s="68"/>
      <c r="L20" s="69"/>
      <c r="M20" s="71">
        <f t="shared" si="1"/>
        <v>18</v>
      </c>
      <c r="N20" s="70" t="s">
        <v>2210</v>
      </c>
      <c r="O20" s="68"/>
      <c r="P20" s="68"/>
      <c r="Q20" s="68"/>
      <c r="R20" s="68"/>
      <c r="S20" s="68"/>
      <c r="T20" s="68"/>
      <c r="U20" s="68"/>
      <c r="V20" s="68"/>
      <c r="W20"/>
      <c r="X20"/>
      <c r="Y20" s="14"/>
      <c r="Z20"/>
      <c r="AA20"/>
      <c r="AB20"/>
      <c r="AC20"/>
      <c r="AD20"/>
      <c r="AE20"/>
      <c r="AF20" s="14"/>
      <c r="AG20" s="89"/>
    </row>
    <row r="21" spans="2:33" s="12" customFormat="1" ht="26.25" x14ac:dyDescent="0.4">
      <c r="B21" s="71">
        <f t="shared" si="0"/>
        <v>19</v>
      </c>
      <c r="C21" s="151" t="s">
        <v>2213</v>
      </c>
      <c r="D21" s="149" t="s">
        <v>1131</v>
      </c>
      <c r="E21" s="149">
        <v>7</v>
      </c>
      <c r="F21" s="150"/>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6.25" x14ac:dyDescent="0.4">
      <c r="B22" s="71">
        <f t="shared" si="0"/>
        <v>20</v>
      </c>
      <c r="C22" s="151" t="s">
        <v>2214</v>
      </c>
      <c r="D22" s="149"/>
      <c r="E22" s="149"/>
      <c r="F22" s="149"/>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6.25" x14ac:dyDescent="0.4">
      <c r="B23" s="71">
        <f t="shared" si="0"/>
        <v>21</v>
      </c>
      <c r="C23" s="151" t="s">
        <v>2210</v>
      </c>
      <c r="D23" s="149"/>
      <c r="E23" s="149"/>
      <c r="F23" s="150"/>
      <c r="G23" s="150"/>
      <c r="H23" s="149"/>
      <c r="I23" s="149"/>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6.25" x14ac:dyDescent="0.4">
      <c r="B24" s="71">
        <f t="shared" si="0"/>
        <v>22</v>
      </c>
      <c r="C24" s="151" t="s">
        <v>2211</v>
      </c>
      <c r="D24" s="149" t="s">
        <v>1113</v>
      </c>
      <c r="E24" s="149"/>
      <c r="F24" s="149"/>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6.25" x14ac:dyDescent="0.4">
      <c r="B25" s="71">
        <f t="shared" si="0"/>
        <v>23</v>
      </c>
      <c r="C25" s="151" t="s">
        <v>2212</v>
      </c>
      <c r="D25" s="149" t="s">
        <v>1112</v>
      </c>
      <c r="E25" s="149">
        <v>7</v>
      </c>
      <c r="F25" s="150"/>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6.25" x14ac:dyDescent="0.4">
      <c r="B26" s="71">
        <f t="shared" si="0"/>
        <v>24</v>
      </c>
      <c r="C26" s="151" t="s">
        <v>2237</v>
      </c>
      <c r="D26" s="149" t="s">
        <v>1114</v>
      </c>
      <c r="E26" s="149">
        <v>7</v>
      </c>
      <c r="F26" s="149"/>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6.25" x14ac:dyDescent="0.4">
      <c r="B27" s="71">
        <f t="shared" si="0"/>
        <v>25</v>
      </c>
      <c r="C27" s="151" t="s">
        <v>2238</v>
      </c>
      <c r="D27" s="149" t="s">
        <v>1122</v>
      </c>
      <c r="E27" s="149">
        <v>7</v>
      </c>
      <c r="F27" s="150"/>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6.25" x14ac:dyDescent="0.4">
      <c r="B28" s="71">
        <f t="shared" si="0"/>
        <v>26</v>
      </c>
      <c r="C28" s="151" t="s">
        <v>2213</v>
      </c>
      <c r="D28" s="149" t="s">
        <v>1131</v>
      </c>
      <c r="E28" s="149">
        <v>7</v>
      </c>
      <c r="F28" s="149"/>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75" x14ac:dyDescent="0.4">
      <c r="B29" s="71">
        <f t="shared" si="0"/>
        <v>27</v>
      </c>
      <c r="C29" s="109" t="s">
        <v>2214</v>
      </c>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75" x14ac:dyDescent="0.4">
      <c r="B30" s="71">
        <f t="shared" si="0"/>
        <v>28</v>
      </c>
      <c r="C30" s="109" t="s">
        <v>2210</v>
      </c>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75" x14ac:dyDescent="0.4">
      <c r="B31" s="71">
        <f t="shared" si="0"/>
        <v>29</v>
      </c>
      <c r="C31" s="109" t="s">
        <v>2243</v>
      </c>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75" x14ac:dyDescent="0.4">
      <c r="B32" s="71">
        <f t="shared" si="0"/>
        <v>30</v>
      </c>
      <c r="C32" s="109" t="s">
        <v>2244</v>
      </c>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75" x14ac:dyDescent="0.4">
      <c r="B33" s="71">
        <f t="shared" si="0"/>
        <v>31</v>
      </c>
      <c r="C33" s="109" t="s">
        <v>2216</v>
      </c>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75" x14ac:dyDescent="0.4">
      <c r="B34" s="71">
        <f t="shared" si="0"/>
        <v>32</v>
      </c>
      <c r="C34" s="109" t="s">
        <v>2217</v>
      </c>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75" x14ac:dyDescent="0.4">
      <c r="B35" s="71">
        <f t="shared" si="0"/>
        <v>33</v>
      </c>
      <c r="C35" s="109" t="s">
        <v>2215</v>
      </c>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75" x14ac:dyDescent="0.4">
      <c r="B36" s="71">
        <f t="shared" si="0"/>
        <v>34</v>
      </c>
      <c r="C36" s="109" t="s">
        <v>2213</v>
      </c>
      <c r="D36" s="111" t="s">
        <v>1131</v>
      </c>
      <c r="E36" s="111">
        <v>7</v>
      </c>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75" x14ac:dyDescent="0.4">
      <c r="B37" s="71">
        <f t="shared" si="0"/>
        <v>35</v>
      </c>
      <c r="C37" s="109" t="s">
        <v>2214</v>
      </c>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75" x14ac:dyDescent="0.4">
      <c r="B38" s="71">
        <f t="shared" si="0"/>
        <v>36</v>
      </c>
      <c r="C38" s="109" t="s">
        <v>2210</v>
      </c>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75" x14ac:dyDescent="0.4">
      <c r="B39" s="71">
        <f t="shared" si="0"/>
        <v>37</v>
      </c>
      <c r="C39" s="109" t="s">
        <v>2211</v>
      </c>
      <c r="D39" s="111" t="s">
        <v>1113</v>
      </c>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75" x14ac:dyDescent="0.4">
      <c r="B40" s="71">
        <f t="shared" si="0"/>
        <v>38</v>
      </c>
      <c r="C40" s="109" t="s">
        <v>2212</v>
      </c>
      <c r="D40" s="111" t="s">
        <v>1112</v>
      </c>
      <c r="E40" s="111">
        <v>7</v>
      </c>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75" x14ac:dyDescent="0.4">
      <c r="B41" s="71">
        <f t="shared" si="0"/>
        <v>39</v>
      </c>
      <c r="C41" s="109" t="s">
        <v>2237</v>
      </c>
      <c r="D41" s="111" t="s">
        <v>1114</v>
      </c>
      <c r="E41" s="111">
        <v>7</v>
      </c>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75" x14ac:dyDescent="0.4">
      <c r="B42" s="71">
        <f t="shared" si="0"/>
        <v>40</v>
      </c>
      <c r="C42" s="109" t="s">
        <v>2238</v>
      </c>
      <c r="D42" s="111" t="s">
        <v>1122</v>
      </c>
      <c r="E42" s="111">
        <v>7</v>
      </c>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75" x14ac:dyDescent="0.4">
      <c r="B43" s="90">
        <f t="shared" si="0"/>
        <v>41</v>
      </c>
      <c r="C43" s="110" t="s">
        <v>2213</v>
      </c>
      <c r="D43" s="120" t="s">
        <v>1131</v>
      </c>
      <c r="E43" s="120">
        <v>7</v>
      </c>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75" x14ac:dyDescent="0.4">
      <c r="B44" s="90">
        <f t="shared" si="0"/>
        <v>42</v>
      </c>
      <c r="C44" s="110" t="s">
        <v>2214</v>
      </c>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75" x14ac:dyDescent="0.4">
      <c r="B45" s="90">
        <f t="shared" si="0"/>
        <v>43</v>
      </c>
      <c r="C45" s="110" t="s">
        <v>2210</v>
      </c>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75" x14ac:dyDescent="0.4">
      <c r="B46" s="90">
        <f t="shared" si="0"/>
        <v>44</v>
      </c>
      <c r="C46" s="110" t="s">
        <v>2218</v>
      </c>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75" x14ac:dyDescent="0.4">
      <c r="B47" s="90">
        <f t="shared" si="0"/>
        <v>45</v>
      </c>
      <c r="C47" s="110" t="s">
        <v>2219</v>
      </c>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75" x14ac:dyDescent="0.4">
      <c r="B48" s="90">
        <f t="shared" si="0"/>
        <v>46</v>
      </c>
      <c r="C48" s="110" t="s">
        <v>2220</v>
      </c>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75" x14ac:dyDescent="0.4">
      <c r="B49" s="90">
        <f t="shared" si="0"/>
        <v>47</v>
      </c>
      <c r="C49" s="110" t="s">
        <v>2221</v>
      </c>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75" x14ac:dyDescent="0.4">
      <c r="A50" s="12"/>
      <c r="B50" s="90">
        <f t="shared" si="0"/>
        <v>48</v>
      </c>
      <c r="C50" s="110" t="s">
        <v>2215</v>
      </c>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75" x14ac:dyDescent="0.4">
      <c r="B51" s="90">
        <f t="shared" si="0"/>
        <v>49</v>
      </c>
      <c r="C51" s="110" t="s">
        <v>2213</v>
      </c>
      <c r="D51" s="120" t="s">
        <v>1131</v>
      </c>
      <c r="E51" s="120">
        <v>7</v>
      </c>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 customHeight="1" outlineLevel="1" x14ac:dyDescent="0.4">
      <c r="B52" s="90">
        <f t="shared" si="0"/>
        <v>50</v>
      </c>
      <c r="C52" s="110" t="s">
        <v>2214</v>
      </c>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75" outlineLevel="1" x14ac:dyDescent="0.4">
      <c r="B53" s="90">
        <f t="shared" si="0"/>
        <v>51</v>
      </c>
      <c r="C53" s="114" t="s">
        <v>2210</v>
      </c>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75" outlineLevel="1" x14ac:dyDescent="0.4">
      <c r="A54" s="12"/>
      <c r="B54" s="90">
        <f t="shared" si="0"/>
        <v>52</v>
      </c>
      <c r="C54" s="114" t="s">
        <v>2211</v>
      </c>
      <c r="D54" s="92" t="s">
        <v>1113</v>
      </c>
      <c r="E54" s="92"/>
      <c r="F54" s="93"/>
      <c r="G54" s="94"/>
      <c r="H54" s="79"/>
      <c r="I54" s="95"/>
      <c r="J54" s="69"/>
      <c r="K54" s="79"/>
      <c r="M54" s="71">
        <f t="shared" si="1"/>
        <v>52</v>
      </c>
      <c r="N54" s="70"/>
      <c r="O54" s="68"/>
      <c r="P54" s="68"/>
      <c r="Q54" s="68"/>
      <c r="R54" s="68"/>
      <c r="S54" s="68"/>
      <c r="T54" s="68"/>
      <c r="U54" s="69"/>
      <c r="V54" s="68"/>
      <c r="AG54" s="7"/>
    </row>
    <row r="55" spans="1:33" ht="24.75" outlineLevel="1" x14ac:dyDescent="0.4">
      <c r="A55" s="12"/>
      <c r="B55" s="90">
        <f t="shared" si="0"/>
        <v>53</v>
      </c>
      <c r="C55" s="114" t="s">
        <v>2212</v>
      </c>
      <c r="D55" s="92" t="s">
        <v>1112</v>
      </c>
      <c r="E55" s="92">
        <v>7</v>
      </c>
      <c r="F55" s="80"/>
      <c r="G55" s="80"/>
      <c r="H55" s="68"/>
      <c r="I55" s="68"/>
      <c r="J55" s="80"/>
      <c r="K55" s="80"/>
      <c r="M55" s="71">
        <f t="shared" si="1"/>
        <v>53</v>
      </c>
      <c r="N55" s="70"/>
      <c r="O55" s="68"/>
      <c r="P55" s="68"/>
      <c r="Q55" s="68"/>
      <c r="R55" s="68"/>
      <c r="S55" s="68"/>
      <c r="T55" s="68"/>
      <c r="U55" s="69"/>
      <c r="V55" s="68"/>
      <c r="AG55" s="7"/>
    </row>
    <row r="56" spans="1:33" ht="24.75" outlineLevel="1" x14ac:dyDescent="0.4">
      <c r="A56" s="12"/>
      <c r="B56" s="90">
        <f t="shared" si="0"/>
        <v>54</v>
      </c>
      <c r="C56" s="114" t="s">
        <v>2237</v>
      </c>
      <c r="D56" s="115" t="s">
        <v>1114</v>
      </c>
      <c r="E56" s="115">
        <v>7</v>
      </c>
      <c r="F56" s="111"/>
      <c r="G56" s="111"/>
      <c r="H56" s="111"/>
      <c r="I56" s="111"/>
      <c r="J56" s="68"/>
      <c r="K56" s="68"/>
      <c r="M56" s="71">
        <f t="shared" si="1"/>
        <v>54</v>
      </c>
      <c r="N56" s="70"/>
      <c r="O56" s="68"/>
      <c r="P56" s="68"/>
      <c r="Q56" s="68"/>
      <c r="R56" s="68"/>
      <c r="S56" s="68"/>
      <c r="T56" s="68"/>
      <c r="U56" s="69"/>
      <c r="V56" s="68"/>
      <c r="AG56" s="7"/>
    </row>
    <row r="57" spans="1:33" ht="24.75" outlineLevel="1" x14ac:dyDescent="0.4">
      <c r="A57" s="12"/>
      <c r="B57" s="90">
        <f t="shared" si="0"/>
        <v>55</v>
      </c>
      <c r="C57" s="114" t="s">
        <v>2238</v>
      </c>
      <c r="D57" s="115" t="s">
        <v>1122</v>
      </c>
      <c r="E57" s="115">
        <v>7</v>
      </c>
      <c r="F57" s="113"/>
      <c r="G57" s="113"/>
      <c r="H57" s="111"/>
      <c r="I57" s="111"/>
      <c r="J57" s="80"/>
      <c r="K57" s="80"/>
      <c r="M57" s="71">
        <f t="shared" si="1"/>
        <v>55</v>
      </c>
      <c r="N57" s="70"/>
      <c r="O57" s="68"/>
      <c r="P57" s="68"/>
      <c r="Q57" s="68"/>
      <c r="R57" s="68"/>
      <c r="S57" s="68"/>
      <c r="T57" s="68"/>
      <c r="U57" s="69"/>
      <c r="V57" s="68"/>
      <c r="AG57" s="7"/>
    </row>
    <row r="58" spans="1:33" ht="24.75" outlineLevel="1" x14ac:dyDescent="0.4">
      <c r="A58" s="12"/>
      <c r="B58" s="90">
        <f t="shared" si="0"/>
        <v>56</v>
      </c>
      <c r="C58" s="114" t="s">
        <v>2213</v>
      </c>
      <c r="D58" s="115" t="s">
        <v>1131</v>
      </c>
      <c r="E58" s="115">
        <v>7</v>
      </c>
      <c r="F58" s="111"/>
      <c r="G58" s="111"/>
      <c r="H58" s="111"/>
      <c r="I58" s="111"/>
      <c r="J58" s="68"/>
      <c r="K58" s="68"/>
      <c r="M58" s="71">
        <f t="shared" si="1"/>
        <v>56</v>
      </c>
      <c r="N58" s="70"/>
      <c r="O58" s="68"/>
      <c r="P58" s="68"/>
      <c r="Q58" s="68"/>
      <c r="R58" s="68"/>
      <c r="S58" s="68"/>
      <c r="T58" s="68"/>
      <c r="U58" s="69"/>
      <c r="V58" s="68"/>
      <c r="AG58" s="7"/>
    </row>
    <row r="59" spans="1:33" ht="24.75" outlineLevel="1" x14ac:dyDescent="0.4">
      <c r="A59" s="12"/>
      <c r="B59" s="90">
        <f t="shared" si="0"/>
        <v>57</v>
      </c>
      <c r="C59" s="114" t="s">
        <v>2214</v>
      </c>
      <c r="D59" s="115"/>
      <c r="E59" s="115"/>
      <c r="F59" s="113"/>
      <c r="G59" s="113"/>
      <c r="H59" s="111"/>
      <c r="I59" s="111"/>
      <c r="J59" s="80"/>
      <c r="K59" s="80"/>
      <c r="M59" s="71">
        <f t="shared" si="1"/>
        <v>57</v>
      </c>
      <c r="N59" s="70"/>
      <c r="O59" s="68"/>
      <c r="P59" s="68"/>
      <c r="Q59" s="68"/>
      <c r="R59" s="68"/>
      <c r="S59" s="68"/>
      <c r="T59" s="68"/>
      <c r="U59" s="69"/>
      <c r="V59" s="68"/>
      <c r="AG59" s="7"/>
    </row>
    <row r="60" spans="1:33" ht="24.75" outlineLevel="1" x14ac:dyDescent="0.4">
      <c r="A60" s="12"/>
      <c r="B60" s="90">
        <f t="shared" si="0"/>
        <v>58</v>
      </c>
      <c r="C60" s="114" t="s">
        <v>2210</v>
      </c>
      <c r="D60" s="115"/>
      <c r="E60" s="115"/>
      <c r="F60" s="111"/>
      <c r="G60" s="111"/>
      <c r="H60" s="111"/>
      <c r="I60" s="111"/>
      <c r="J60" s="68"/>
      <c r="K60" s="68"/>
      <c r="M60" s="71">
        <f t="shared" si="1"/>
        <v>58</v>
      </c>
      <c r="N60" s="70"/>
      <c r="O60" s="68"/>
      <c r="P60" s="68"/>
      <c r="Q60" s="68"/>
      <c r="R60" s="68"/>
      <c r="S60" s="68"/>
      <c r="T60" s="68"/>
      <c r="U60" s="69"/>
      <c r="V60" s="68"/>
      <c r="AG60" s="7"/>
    </row>
    <row r="61" spans="1:33" ht="24.75" outlineLevel="1" x14ac:dyDescent="0.4">
      <c r="A61" s="12"/>
      <c r="B61" s="90">
        <f t="shared" si="0"/>
        <v>59</v>
      </c>
      <c r="C61" s="114" t="s">
        <v>2245</v>
      </c>
      <c r="D61" s="115"/>
      <c r="E61" s="115"/>
      <c r="F61" s="113"/>
      <c r="G61" s="113"/>
      <c r="H61" s="111"/>
      <c r="I61" s="111"/>
      <c r="J61" s="80"/>
      <c r="K61" s="80"/>
      <c r="M61" s="71">
        <f t="shared" si="1"/>
        <v>59</v>
      </c>
      <c r="N61" s="70"/>
      <c r="O61" s="68"/>
      <c r="P61" s="68"/>
      <c r="Q61" s="68"/>
      <c r="R61" s="68"/>
      <c r="S61" s="68"/>
      <c r="T61" s="68"/>
      <c r="U61" s="69"/>
      <c r="V61" s="68"/>
      <c r="AG61" s="7"/>
    </row>
    <row r="62" spans="1:33" ht="24.75" outlineLevel="1" x14ac:dyDescent="0.4">
      <c r="A62" s="12"/>
      <c r="B62" s="90">
        <f t="shared" si="0"/>
        <v>60</v>
      </c>
      <c r="C62" s="114" t="s">
        <v>2246</v>
      </c>
      <c r="D62" s="115"/>
      <c r="E62" s="115"/>
      <c r="F62" s="111"/>
      <c r="G62" s="111"/>
      <c r="H62" s="111"/>
      <c r="I62" s="111"/>
      <c r="J62" s="69"/>
      <c r="K62" s="68"/>
      <c r="M62" s="71">
        <f t="shared" si="1"/>
        <v>60</v>
      </c>
      <c r="N62" s="70"/>
      <c r="O62" s="68"/>
      <c r="P62" s="68"/>
      <c r="Q62" s="68"/>
      <c r="R62" s="68"/>
      <c r="S62" s="68"/>
      <c r="T62" s="68"/>
      <c r="U62" s="69"/>
      <c r="V62" s="68"/>
      <c r="AG62" s="7"/>
    </row>
    <row r="63" spans="1:33" ht="24.75" outlineLevel="1" x14ac:dyDescent="0.4">
      <c r="A63" s="12"/>
      <c r="B63" s="90">
        <f t="shared" si="0"/>
        <v>61</v>
      </c>
      <c r="C63" s="114" t="s">
        <v>2222</v>
      </c>
      <c r="D63" s="115"/>
      <c r="E63" s="115"/>
      <c r="F63" s="113"/>
      <c r="G63" s="113"/>
      <c r="H63" s="111"/>
      <c r="I63" s="111"/>
      <c r="J63" s="80"/>
      <c r="K63" s="80"/>
      <c r="M63" s="71">
        <f t="shared" si="1"/>
        <v>61</v>
      </c>
      <c r="N63" s="70"/>
      <c r="O63" s="68"/>
      <c r="P63" s="68"/>
      <c r="Q63" s="68"/>
      <c r="R63" s="68"/>
      <c r="S63" s="68"/>
      <c r="T63" s="68"/>
      <c r="U63" s="69"/>
      <c r="V63" s="68"/>
      <c r="AG63" s="7"/>
    </row>
    <row r="64" spans="1:33" ht="24.75" outlineLevel="1" x14ac:dyDescent="0.4">
      <c r="A64" s="12"/>
      <c r="B64" s="90">
        <f t="shared" si="0"/>
        <v>62</v>
      </c>
      <c r="C64" s="114" t="s">
        <v>2223</v>
      </c>
      <c r="D64" s="115"/>
      <c r="E64" s="115"/>
      <c r="F64" s="116"/>
      <c r="G64" s="117"/>
      <c r="H64" s="118"/>
      <c r="I64" s="119"/>
      <c r="J64" s="69"/>
      <c r="K64" s="79"/>
      <c r="M64" s="71">
        <f t="shared" si="1"/>
        <v>62</v>
      </c>
      <c r="N64" s="70"/>
      <c r="O64" s="68"/>
      <c r="P64" s="68"/>
      <c r="Q64" s="68"/>
      <c r="R64" s="68"/>
      <c r="S64" s="68"/>
      <c r="T64" s="68"/>
      <c r="U64" s="69"/>
      <c r="V64" s="68"/>
      <c r="AG64" s="7"/>
    </row>
    <row r="65" spans="1:33" ht="24.75" outlineLevel="1" x14ac:dyDescent="0.4">
      <c r="A65" s="12"/>
      <c r="B65" s="90">
        <f t="shared" si="0"/>
        <v>63</v>
      </c>
      <c r="C65" s="114" t="s">
        <v>2224</v>
      </c>
      <c r="D65" s="115"/>
      <c r="E65" s="115"/>
      <c r="F65" s="113"/>
      <c r="G65" s="113"/>
      <c r="H65" s="111"/>
      <c r="I65" s="111"/>
      <c r="J65" s="80"/>
      <c r="K65" s="80"/>
      <c r="M65" s="71">
        <f t="shared" si="1"/>
        <v>63</v>
      </c>
      <c r="N65" s="70"/>
      <c r="O65" s="68"/>
      <c r="P65" s="68"/>
      <c r="Q65" s="68"/>
      <c r="R65" s="68"/>
      <c r="S65" s="68"/>
      <c r="T65" s="68"/>
      <c r="U65" s="69"/>
      <c r="V65" s="68"/>
      <c r="AG65" s="7"/>
    </row>
    <row r="66" spans="1:33" ht="24.75" outlineLevel="1" x14ac:dyDescent="0.4">
      <c r="A66" s="12"/>
      <c r="B66" s="90">
        <f t="shared" si="0"/>
        <v>64</v>
      </c>
      <c r="C66" s="114" t="s">
        <v>2215</v>
      </c>
      <c r="D66" s="115"/>
      <c r="E66" s="115"/>
      <c r="F66" s="111"/>
      <c r="G66" s="111"/>
      <c r="H66" s="111"/>
      <c r="I66" s="111"/>
      <c r="J66" s="68"/>
      <c r="K66" s="68"/>
      <c r="M66" s="71">
        <f t="shared" si="1"/>
        <v>64</v>
      </c>
      <c r="N66" s="70"/>
      <c r="O66" s="68"/>
      <c r="P66" s="68"/>
      <c r="Q66" s="68"/>
      <c r="R66" s="68"/>
      <c r="S66" s="68"/>
      <c r="T66" s="68"/>
      <c r="U66" s="69"/>
      <c r="V66" s="68"/>
      <c r="AG66" s="7"/>
    </row>
    <row r="67" spans="1:33" ht="24.75" outlineLevel="1" x14ac:dyDescent="0.4">
      <c r="A67" s="12"/>
      <c r="B67" s="90">
        <f t="shared" si="0"/>
        <v>65</v>
      </c>
      <c r="C67" s="114" t="s">
        <v>2213</v>
      </c>
      <c r="D67" s="115" t="s">
        <v>1131</v>
      </c>
      <c r="E67" s="115">
        <v>7</v>
      </c>
      <c r="F67" s="113"/>
      <c r="G67" s="113"/>
      <c r="H67" s="111"/>
      <c r="I67" s="111"/>
      <c r="J67" s="80"/>
      <c r="K67" s="80"/>
      <c r="M67" s="71">
        <f t="shared" si="1"/>
        <v>65</v>
      </c>
      <c r="N67" s="70"/>
      <c r="O67" s="68"/>
      <c r="P67" s="68"/>
      <c r="Q67" s="68"/>
      <c r="R67" s="68"/>
      <c r="S67" s="68"/>
      <c r="T67" s="68"/>
      <c r="U67" s="69"/>
      <c r="V67" s="68"/>
      <c r="AG67" s="7"/>
    </row>
    <row r="68" spans="1:33" ht="24.75" outlineLevel="1" x14ac:dyDescent="0.4">
      <c r="A68" s="12"/>
      <c r="B68" s="90">
        <f t="shared" ref="B68:B103" si="2">+B67+1</f>
        <v>66</v>
      </c>
      <c r="C68" s="114" t="s">
        <v>2214</v>
      </c>
      <c r="D68" s="115"/>
      <c r="E68" s="115"/>
      <c r="F68" s="111"/>
      <c r="G68" s="111"/>
      <c r="H68" s="111"/>
      <c r="I68" s="111"/>
      <c r="J68" s="69"/>
      <c r="K68" s="68"/>
      <c r="M68" s="71">
        <f t="shared" ref="M68:M103" si="3">+M67+1</f>
        <v>66</v>
      </c>
      <c r="N68" s="70"/>
      <c r="O68" s="68"/>
      <c r="P68" s="68"/>
      <c r="Q68" s="68"/>
      <c r="R68" s="68"/>
      <c r="S68" s="68"/>
      <c r="T68" s="68"/>
      <c r="U68" s="69"/>
      <c r="V68" s="68"/>
      <c r="AG68" s="7"/>
    </row>
    <row r="69" spans="1:33" ht="24.75" outlineLevel="1" x14ac:dyDescent="0.4">
      <c r="A69" s="12"/>
      <c r="B69" s="90">
        <f t="shared" si="2"/>
        <v>67</v>
      </c>
      <c r="C69" s="114" t="s">
        <v>2210</v>
      </c>
      <c r="D69" s="115"/>
      <c r="E69" s="115"/>
      <c r="F69" s="113"/>
      <c r="G69" s="113"/>
      <c r="H69" s="111"/>
      <c r="I69" s="111"/>
      <c r="J69" s="80"/>
      <c r="K69" s="80"/>
      <c r="M69" s="71">
        <f t="shared" si="3"/>
        <v>67</v>
      </c>
      <c r="N69" s="70"/>
      <c r="O69" s="68"/>
      <c r="P69" s="68"/>
      <c r="Q69" s="68"/>
      <c r="R69" s="68"/>
      <c r="S69" s="68"/>
      <c r="T69" s="68"/>
      <c r="U69" s="69"/>
      <c r="V69" s="68"/>
      <c r="AG69" s="7"/>
    </row>
    <row r="70" spans="1:33" ht="24.75" outlineLevel="1" x14ac:dyDescent="0.4">
      <c r="A70" s="12"/>
      <c r="B70" s="90">
        <f t="shared" si="2"/>
        <v>68</v>
      </c>
      <c r="C70" s="114" t="s">
        <v>2211</v>
      </c>
      <c r="D70" s="115" t="s">
        <v>1113</v>
      </c>
      <c r="E70" s="115"/>
      <c r="F70" s="116"/>
      <c r="G70" s="117"/>
      <c r="H70" s="118"/>
      <c r="I70" s="119"/>
      <c r="J70" s="69"/>
      <c r="K70" s="79"/>
      <c r="M70" s="71">
        <f t="shared" si="3"/>
        <v>68</v>
      </c>
      <c r="N70" s="70"/>
      <c r="O70" s="68"/>
      <c r="P70" s="68"/>
      <c r="Q70" s="68"/>
      <c r="R70" s="68"/>
      <c r="S70" s="68"/>
      <c r="T70" s="68"/>
      <c r="U70" s="69"/>
      <c r="V70" s="68"/>
      <c r="AG70" s="7"/>
    </row>
    <row r="71" spans="1:33" ht="24.75" outlineLevel="1" x14ac:dyDescent="0.4">
      <c r="A71" s="12"/>
      <c r="B71" s="90">
        <f t="shared" si="2"/>
        <v>69</v>
      </c>
      <c r="C71" s="114" t="s">
        <v>2212</v>
      </c>
      <c r="D71" s="115" t="s">
        <v>1112</v>
      </c>
      <c r="E71" s="115">
        <v>7</v>
      </c>
      <c r="F71" s="113"/>
      <c r="G71" s="113"/>
      <c r="H71" s="111"/>
      <c r="I71" s="111"/>
      <c r="J71" s="80"/>
      <c r="K71" s="80"/>
      <c r="M71" s="71">
        <f t="shared" si="3"/>
        <v>69</v>
      </c>
      <c r="N71" s="70"/>
      <c r="O71" s="68"/>
      <c r="P71" s="68"/>
      <c r="Q71" s="68"/>
      <c r="R71" s="68"/>
      <c r="S71" s="68"/>
      <c r="T71" s="68"/>
      <c r="U71" s="69"/>
      <c r="V71" s="68"/>
      <c r="AG71" s="7"/>
    </row>
    <row r="72" spans="1:33" ht="24.75" outlineLevel="1" x14ac:dyDescent="0.4">
      <c r="A72" s="12"/>
      <c r="B72" s="90">
        <f t="shared" si="2"/>
        <v>70</v>
      </c>
      <c r="C72" s="114" t="s">
        <v>2237</v>
      </c>
      <c r="D72" s="115" t="s">
        <v>1114</v>
      </c>
      <c r="E72" s="115">
        <v>7</v>
      </c>
      <c r="F72" s="111"/>
      <c r="G72" s="111"/>
      <c r="H72" s="111"/>
      <c r="I72" s="111"/>
      <c r="J72" s="68"/>
      <c r="K72" s="68"/>
      <c r="M72" s="71">
        <f t="shared" si="3"/>
        <v>70</v>
      </c>
      <c r="N72" s="70"/>
      <c r="O72" s="68"/>
      <c r="P72" s="68"/>
      <c r="Q72" s="68"/>
      <c r="R72" s="68"/>
      <c r="S72" s="68"/>
      <c r="T72" s="68"/>
      <c r="U72" s="69"/>
      <c r="V72" s="68"/>
      <c r="AG72" s="7"/>
    </row>
    <row r="73" spans="1:33" ht="24.75" outlineLevel="1" x14ac:dyDescent="0.4">
      <c r="A73" s="12"/>
      <c r="B73" s="90">
        <f t="shared" si="2"/>
        <v>71</v>
      </c>
      <c r="C73" s="114" t="s">
        <v>2238</v>
      </c>
      <c r="D73" s="115" t="s">
        <v>1122</v>
      </c>
      <c r="E73" s="115">
        <v>7</v>
      </c>
      <c r="F73" s="113"/>
      <c r="G73" s="113"/>
      <c r="H73" s="111"/>
      <c r="I73" s="111"/>
      <c r="J73" s="80"/>
      <c r="K73" s="80"/>
      <c r="M73" s="71">
        <f t="shared" si="3"/>
        <v>71</v>
      </c>
      <c r="N73" s="70"/>
      <c r="O73" s="68"/>
      <c r="P73" s="68"/>
      <c r="Q73" s="68"/>
      <c r="R73" s="68"/>
      <c r="S73" s="68"/>
      <c r="T73" s="68"/>
      <c r="U73" s="69"/>
      <c r="V73" s="68"/>
      <c r="AG73" s="7"/>
    </row>
    <row r="74" spans="1:33" ht="24.75" outlineLevel="1" x14ac:dyDescent="0.4">
      <c r="A74" s="12"/>
      <c r="B74" s="90">
        <f t="shared" si="2"/>
        <v>72</v>
      </c>
      <c r="C74" s="114" t="s">
        <v>2213</v>
      </c>
      <c r="D74" s="115" t="s">
        <v>1131</v>
      </c>
      <c r="E74" s="115">
        <v>7</v>
      </c>
      <c r="F74" s="111"/>
      <c r="G74" s="111"/>
      <c r="H74" s="111"/>
      <c r="I74" s="111"/>
      <c r="J74" s="68"/>
      <c r="K74" s="68"/>
      <c r="M74" s="71">
        <f t="shared" si="3"/>
        <v>72</v>
      </c>
      <c r="N74" s="70"/>
      <c r="O74" s="68"/>
      <c r="P74" s="68"/>
      <c r="Q74" s="68"/>
      <c r="R74" s="68"/>
      <c r="S74" s="68"/>
      <c r="T74" s="68"/>
      <c r="U74" s="69"/>
      <c r="V74" s="68"/>
      <c r="AG74" s="7"/>
    </row>
    <row r="75" spans="1:33" ht="24.75" outlineLevel="1" x14ac:dyDescent="0.4">
      <c r="A75" s="12"/>
      <c r="B75" s="90">
        <f t="shared" si="2"/>
        <v>73</v>
      </c>
      <c r="C75" s="114" t="s">
        <v>2214</v>
      </c>
      <c r="D75" s="115"/>
      <c r="E75" s="115"/>
      <c r="F75" s="113"/>
      <c r="G75" s="113"/>
      <c r="H75" s="111"/>
      <c r="I75" s="111"/>
      <c r="J75" s="80"/>
      <c r="K75" s="80"/>
      <c r="M75" s="71">
        <f t="shared" si="3"/>
        <v>73</v>
      </c>
      <c r="N75" s="70"/>
      <c r="O75" s="68"/>
      <c r="P75" s="68"/>
      <c r="Q75" s="68"/>
      <c r="R75" s="68"/>
      <c r="S75" s="68"/>
      <c r="T75" s="68"/>
      <c r="U75" s="69"/>
      <c r="V75" s="68"/>
      <c r="AG75" s="7"/>
    </row>
    <row r="76" spans="1:33" ht="24.75" outlineLevel="1" x14ac:dyDescent="0.4">
      <c r="A76" s="12"/>
      <c r="B76" s="90">
        <f t="shared" si="2"/>
        <v>74</v>
      </c>
      <c r="C76" s="114" t="s">
        <v>2210</v>
      </c>
      <c r="D76" s="115"/>
      <c r="E76" s="115"/>
      <c r="F76" s="111"/>
      <c r="G76" s="111"/>
      <c r="H76" s="111"/>
      <c r="I76" s="111"/>
      <c r="J76" s="68"/>
      <c r="K76" s="68"/>
      <c r="M76" s="71">
        <f t="shared" si="3"/>
        <v>74</v>
      </c>
      <c r="N76" s="70"/>
      <c r="O76" s="68"/>
      <c r="P76" s="68"/>
      <c r="Q76" s="68"/>
      <c r="R76" s="68"/>
      <c r="S76" s="68"/>
      <c r="T76" s="68"/>
      <c r="U76" s="69"/>
      <c r="V76" s="68"/>
      <c r="AG76" s="7"/>
    </row>
    <row r="77" spans="1:33" ht="24.75" outlineLevel="1" x14ac:dyDescent="0.4">
      <c r="A77" s="12"/>
      <c r="B77" s="90">
        <f t="shared" si="2"/>
        <v>75</v>
      </c>
      <c r="C77" s="114" t="s">
        <v>2247</v>
      </c>
      <c r="D77" s="115"/>
      <c r="E77" s="115"/>
      <c r="F77" s="113"/>
      <c r="G77" s="113"/>
      <c r="H77" s="111"/>
      <c r="I77" s="111"/>
      <c r="J77" s="80"/>
      <c r="K77" s="80"/>
      <c r="M77" s="71">
        <f t="shared" si="3"/>
        <v>75</v>
      </c>
      <c r="N77" s="70"/>
      <c r="O77" s="68"/>
      <c r="P77" s="68"/>
      <c r="Q77" s="68"/>
      <c r="R77" s="68"/>
      <c r="S77" s="68"/>
      <c r="T77" s="68"/>
      <c r="U77" s="69"/>
      <c r="V77" s="68"/>
      <c r="AG77" s="7"/>
    </row>
    <row r="78" spans="1:33" ht="24.75" outlineLevel="1" x14ac:dyDescent="0.4">
      <c r="A78" s="12"/>
      <c r="B78" s="90">
        <f t="shared" si="2"/>
        <v>76</v>
      </c>
      <c r="C78" s="114" t="s">
        <v>2248</v>
      </c>
      <c r="D78" s="115"/>
      <c r="E78" s="115"/>
      <c r="F78" s="111"/>
      <c r="G78" s="111"/>
      <c r="H78" s="111"/>
      <c r="I78" s="111"/>
      <c r="J78" s="69"/>
      <c r="K78" s="68"/>
      <c r="M78" s="71">
        <f t="shared" si="3"/>
        <v>76</v>
      </c>
      <c r="N78" s="70"/>
      <c r="O78" s="68"/>
      <c r="P78" s="68"/>
      <c r="Q78" s="68"/>
      <c r="R78" s="68"/>
      <c r="S78" s="68"/>
      <c r="T78" s="68"/>
      <c r="U78" s="69"/>
      <c r="V78" s="68"/>
      <c r="AG78" s="7"/>
    </row>
    <row r="79" spans="1:33" ht="24.75" outlineLevel="1" x14ac:dyDescent="0.4">
      <c r="A79" s="12"/>
      <c r="B79" s="90">
        <f t="shared" si="2"/>
        <v>77</v>
      </c>
      <c r="C79" s="114" t="s">
        <v>2225</v>
      </c>
      <c r="D79" s="115"/>
      <c r="E79" s="115"/>
      <c r="F79" s="113"/>
      <c r="G79" s="113"/>
      <c r="H79" s="111"/>
      <c r="I79" s="111"/>
      <c r="J79" s="80"/>
      <c r="K79" s="80"/>
      <c r="M79" s="71">
        <f t="shared" si="3"/>
        <v>77</v>
      </c>
      <c r="N79" s="70"/>
      <c r="O79" s="68"/>
      <c r="P79" s="68"/>
      <c r="Q79" s="68"/>
      <c r="R79" s="68"/>
      <c r="S79" s="68"/>
      <c r="T79" s="68"/>
      <c r="U79" s="69"/>
      <c r="V79" s="68"/>
      <c r="AG79" s="7"/>
    </row>
    <row r="80" spans="1:33" ht="24.75" outlineLevel="1" x14ac:dyDescent="0.4">
      <c r="A80" s="12"/>
      <c r="B80" s="90">
        <f t="shared" si="2"/>
        <v>78</v>
      </c>
      <c r="C80" s="114" t="s">
        <v>2226</v>
      </c>
      <c r="D80" s="115"/>
      <c r="E80" s="115"/>
      <c r="F80" s="116"/>
      <c r="G80" s="117"/>
      <c r="H80" s="118"/>
      <c r="I80" s="119"/>
      <c r="J80" s="69"/>
      <c r="K80" s="79"/>
      <c r="M80" s="71">
        <f t="shared" si="3"/>
        <v>78</v>
      </c>
      <c r="N80" s="70"/>
      <c r="O80" s="68"/>
      <c r="P80" s="68"/>
      <c r="Q80" s="68"/>
      <c r="R80" s="68"/>
      <c r="S80" s="68"/>
      <c r="T80" s="68"/>
      <c r="U80" s="69"/>
      <c r="V80" s="68"/>
      <c r="AG80" s="7"/>
    </row>
    <row r="81" spans="1:33" ht="24.75" outlineLevel="1" x14ac:dyDescent="0.4">
      <c r="A81" s="12"/>
      <c r="B81" s="90">
        <f t="shared" si="2"/>
        <v>79</v>
      </c>
      <c r="C81" s="114" t="s">
        <v>2215</v>
      </c>
      <c r="D81" s="115"/>
      <c r="E81" s="115"/>
      <c r="F81" s="113"/>
      <c r="G81" s="113"/>
      <c r="H81" s="111"/>
      <c r="I81" s="111"/>
      <c r="J81" s="80"/>
      <c r="K81" s="80"/>
      <c r="M81" s="71">
        <f t="shared" si="3"/>
        <v>79</v>
      </c>
      <c r="N81" s="70"/>
      <c r="O81" s="68"/>
      <c r="P81" s="68"/>
      <c r="Q81" s="68"/>
      <c r="R81" s="68"/>
      <c r="S81" s="68"/>
      <c r="T81" s="68"/>
      <c r="U81" s="69"/>
      <c r="V81" s="68"/>
      <c r="AG81" s="7"/>
    </row>
    <row r="82" spans="1:33" ht="24.75" outlineLevel="1" x14ac:dyDescent="0.4">
      <c r="A82" s="12"/>
      <c r="B82" s="90">
        <f t="shared" si="2"/>
        <v>80</v>
      </c>
      <c r="C82" s="114" t="s">
        <v>2213</v>
      </c>
      <c r="D82" s="115" t="s">
        <v>1131</v>
      </c>
      <c r="E82" s="115">
        <v>7</v>
      </c>
      <c r="F82" s="111"/>
      <c r="G82" s="111"/>
      <c r="H82" s="111"/>
      <c r="I82" s="111"/>
      <c r="J82" s="68"/>
      <c r="K82" s="68"/>
      <c r="M82" s="71">
        <f t="shared" si="3"/>
        <v>80</v>
      </c>
      <c r="N82" s="70"/>
      <c r="O82" s="68"/>
      <c r="P82" s="68"/>
      <c r="Q82" s="68"/>
      <c r="R82" s="68"/>
      <c r="S82" s="68"/>
      <c r="T82" s="68"/>
      <c r="U82" s="69"/>
      <c r="V82" s="68"/>
      <c r="AG82" s="7"/>
    </row>
    <row r="83" spans="1:33" ht="24.75" outlineLevel="1" x14ac:dyDescent="0.4">
      <c r="A83" s="12"/>
      <c r="B83" s="90">
        <f t="shared" si="2"/>
        <v>81</v>
      </c>
      <c r="C83" s="114" t="s">
        <v>2214</v>
      </c>
      <c r="D83" s="115"/>
      <c r="E83" s="115"/>
      <c r="F83" s="113"/>
      <c r="G83" s="113"/>
      <c r="H83" s="111"/>
      <c r="I83" s="111"/>
      <c r="J83" s="80"/>
      <c r="K83" s="80"/>
      <c r="M83" s="71">
        <f t="shared" si="3"/>
        <v>81</v>
      </c>
      <c r="N83" s="70"/>
      <c r="O83" s="68"/>
      <c r="P83" s="68"/>
      <c r="Q83" s="68"/>
      <c r="R83" s="68"/>
      <c r="S83" s="68"/>
      <c r="T83" s="68"/>
      <c r="U83" s="69"/>
      <c r="V83" s="68"/>
      <c r="AG83" s="7"/>
    </row>
    <row r="84" spans="1:33" ht="24.75" outlineLevel="1" x14ac:dyDescent="0.4">
      <c r="A84" s="12"/>
      <c r="B84" s="90">
        <f t="shared" si="2"/>
        <v>82</v>
      </c>
      <c r="C84" s="114" t="s">
        <v>2210</v>
      </c>
      <c r="D84" s="115"/>
      <c r="E84" s="115"/>
      <c r="F84" s="111"/>
      <c r="G84" s="111"/>
      <c r="H84" s="111"/>
      <c r="I84" s="111"/>
      <c r="J84" s="68"/>
      <c r="K84" s="68"/>
      <c r="M84" s="71">
        <f t="shared" si="3"/>
        <v>82</v>
      </c>
      <c r="N84" s="70"/>
      <c r="O84" s="68"/>
      <c r="P84" s="68"/>
      <c r="Q84" s="68"/>
      <c r="R84" s="68"/>
      <c r="S84" s="68"/>
      <c r="T84" s="68"/>
      <c r="U84" s="69"/>
      <c r="V84" s="68"/>
      <c r="AG84" s="7"/>
    </row>
    <row r="85" spans="1:33" ht="24.75" outlineLevel="1" x14ac:dyDescent="0.4">
      <c r="A85" s="12"/>
      <c r="B85" s="90">
        <f t="shared" si="2"/>
        <v>83</v>
      </c>
      <c r="C85" s="114" t="s">
        <v>2211</v>
      </c>
      <c r="D85" s="115" t="s">
        <v>1113</v>
      </c>
      <c r="E85" s="115"/>
      <c r="F85" s="113"/>
      <c r="G85" s="113"/>
      <c r="H85" s="111"/>
      <c r="I85" s="111"/>
      <c r="J85" s="80"/>
      <c r="K85" s="80"/>
      <c r="M85" s="71">
        <f t="shared" si="3"/>
        <v>83</v>
      </c>
      <c r="N85" s="70"/>
      <c r="O85" s="68"/>
      <c r="P85" s="68"/>
      <c r="Q85" s="68"/>
      <c r="R85" s="68"/>
      <c r="S85" s="68"/>
      <c r="T85" s="68"/>
      <c r="U85" s="69"/>
      <c r="V85" s="68"/>
      <c r="AG85" s="7"/>
    </row>
    <row r="86" spans="1:33" ht="24.75" outlineLevel="1" x14ac:dyDescent="0.4">
      <c r="A86" s="12"/>
      <c r="B86" s="90">
        <f t="shared" si="2"/>
        <v>84</v>
      </c>
      <c r="C86" s="114" t="s">
        <v>2212</v>
      </c>
      <c r="D86" s="115" t="s">
        <v>1112</v>
      </c>
      <c r="E86" s="115">
        <v>7</v>
      </c>
      <c r="F86" s="111"/>
      <c r="G86" s="111"/>
      <c r="H86" s="111"/>
      <c r="I86" s="111"/>
      <c r="J86" s="68"/>
      <c r="K86" s="68"/>
      <c r="M86" s="71">
        <f t="shared" si="3"/>
        <v>84</v>
      </c>
      <c r="N86" s="70"/>
      <c r="O86" s="68"/>
      <c r="P86" s="68"/>
      <c r="Q86" s="68"/>
      <c r="R86" s="68"/>
      <c r="S86" s="68"/>
      <c r="T86" s="68"/>
      <c r="U86" s="69"/>
      <c r="V86" s="68"/>
      <c r="AG86" s="7"/>
    </row>
    <row r="87" spans="1:33" ht="24.75" outlineLevel="1" x14ac:dyDescent="0.4">
      <c r="A87" s="12"/>
      <c r="B87" s="90">
        <f t="shared" si="2"/>
        <v>85</v>
      </c>
      <c r="C87" s="114" t="s">
        <v>2237</v>
      </c>
      <c r="D87" s="115" t="s">
        <v>1114</v>
      </c>
      <c r="E87" s="115">
        <v>7</v>
      </c>
      <c r="F87" s="113"/>
      <c r="G87" s="113"/>
      <c r="H87" s="111"/>
      <c r="I87" s="111"/>
      <c r="J87" s="80"/>
      <c r="K87" s="80"/>
      <c r="M87" s="71">
        <f t="shared" si="3"/>
        <v>85</v>
      </c>
      <c r="N87" s="70"/>
      <c r="O87" s="68"/>
      <c r="P87" s="68"/>
      <c r="Q87" s="68"/>
      <c r="R87" s="68"/>
      <c r="S87" s="68"/>
      <c r="T87" s="68"/>
      <c r="U87" s="69"/>
      <c r="V87" s="68"/>
      <c r="AG87" s="7"/>
    </row>
    <row r="88" spans="1:33" ht="24.75" outlineLevel="1" x14ac:dyDescent="0.4">
      <c r="A88" s="12"/>
      <c r="B88" s="90">
        <f t="shared" si="2"/>
        <v>86</v>
      </c>
      <c r="C88" s="114" t="s">
        <v>2238</v>
      </c>
      <c r="D88" s="115" t="s">
        <v>1122</v>
      </c>
      <c r="E88" s="115">
        <v>7</v>
      </c>
      <c r="F88" s="111"/>
      <c r="G88" s="111"/>
      <c r="H88" s="111"/>
      <c r="I88" s="111"/>
      <c r="J88" s="69"/>
      <c r="K88" s="68"/>
      <c r="M88" s="71">
        <f t="shared" si="3"/>
        <v>86</v>
      </c>
      <c r="N88" s="70"/>
      <c r="O88" s="68"/>
      <c r="P88" s="68"/>
      <c r="Q88" s="68"/>
      <c r="R88" s="68"/>
      <c r="S88" s="68"/>
      <c r="T88" s="68"/>
      <c r="U88" s="69"/>
      <c r="V88" s="68"/>
      <c r="AG88" s="7"/>
    </row>
    <row r="89" spans="1:33" ht="24.75" outlineLevel="1" x14ac:dyDescent="0.4">
      <c r="A89" s="12"/>
      <c r="B89" s="90">
        <f t="shared" si="2"/>
        <v>87</v>
      </c>
      <c r="C89" s="114" t="s">
        <v>2213</v>
      </c>
      <c r="D89" s="115" t="s">
        <v>1131</v>
      </c>
      <c r="E89" s="115">
        <v>7</v>
      </c>
      <c r="F89" s="113"/>
      <c r="G89" s="113"/>
      <c r="H89" s="111"/>
      <c r="I89" s="111"/>
      <c r="J89" s="80"/>
      <c r="K89" s="80"/>
      <c r="M89" s="71">
        <f t="shared" si="3"/>
        <v>87</v>
      </c>
      <c r="N89" s="70"/>
      <c r="O89" s="68"/>
      <c r="P89" s="68"/>
      <c r="Q89" s="68"/>
      <c r="R89" s="68"/>
      <c r="S89" s="68"/>
      <c r="T89" s="68"/>
      <c r="U89" s="69"/>
      <c r="V89" s="68"/>
      <c r="AG89" s="7"/>
    </row>
    <row r="90" spans="1:33" ht="24.75" outlineLevel="1" x14ac:dyDescent="0.4">
      <c r="A90" s="12"/>
      <c r="B90" s="90">
        <f t="shared" si="2"/>
        <v>88</v>
      </c>
      <c r="C90" s="114" t="s">
        <v>2214</v>
      </c>
      <c r="D90" s="115"/>
      <c r="E90" s="115"/>
      <c r="F90" s="116"/>
      <c r="G90" s="117"/>
      <c r="H90" s="118"/>
      <c r="I90" s="119"/>
      <c r="J90" s="69"/>
      <c r="K90" s="79"/>
      <c r="M90" s="71">
        <f t="shared" si="3"/>
        <v>88</v>
      </c>
      <c r="N90" s="70"/>
      <c r="O90" s="68"/>
      <c r="P90" s="68"/>
      <c r="Q90" s="68"/>
      <c r="R90" s="68"/>
      <c r="S90" s="68"/>
      <c r="T90" s="68"/>
      <c r="U90" s="69"/>
      <c r="V90" s="68"/>
      <c r="AG90" s="7"/>
    </row>
    <row r="91" spans="1:33" ht="24.75" outlineLevel="1" x14ac:dyDescent="0.4">
      <c r="A91" s="12"/>
      <c r="B91" s="90">
        <f t="shared" si="2"/>
        <v>89</v>
      </c>
      <c r="C91" s="114" t="s">
        <v>2210</v>
      </c>
      <c r="D91" s="115"/>
      <c r="E91" s="115"/>
      <c r="F91" s="113"/>
      <c r="G91" s="113"/>
      <c r="H91" s="111"/>
      <c r="I91" s="111"/>
      <c r="J91" s="80"/>
      <c r="K91" s="80"/>
      <c r="M91" s="71">
        <f t="shared" si="3"/>
        <v>89</v>
      </c>
      <c r="N91" s="70"/>
      <c r="O91" s="68"/>
      <c r="P91" s="68"/>
      <c r="Q91" s="68"/>
      <c r="R91" s="68"/>
      <c r="S91" s="68"/>
      <c r="T91" s="68"/>
      <c r="U91" s="69"/>
      <c r="V91" s="68"/>
      <c r="AG91" s="7"/>
    </row>
    <row r="92" spans="1:33" ht="24.75" outlineLevel="1" x14ac:dyDescent="0.4">
      <c r="A92" s="12"/>
      <c r="B92" s="90">
        <f t="shared" si="2"/>
        <v>90</v>
      </c>
      <c r="C92" s="114" t="s">
        <v>2249</v>
      </c>
      <c r="D92" s="115"/>
      <c r="E92" s="115"/>
      <c r="F92" s="111"/>
      <c r="G92" s="111"/>
      <c r="H92" s="111"/>
      <c r="I92" s="111"/>
      <c r="J92" s="68"/>
      <c r="K92" s="68"/>
      <c r="M92" s="71">
        <f t="shared" si="3"/>
        <v>90</v>
      </c>
      <c r="N92" s="70"/>
      <c r="O92" s="68"/>
      <c r="P92" s="68"/>
      <c r="Q92" s="68"/>
      <c r="R92" s="68"/>
      <c r="S92" s="68"/>
      <c r="T92" s="68"/>
      <c r="U92" s="69"/>
      <c r="V92" s="68"/>
      <c r="AG92" s="7"/>
    </row>
    <row r="93" spans="1:33" ht="24.75" outlineLevel="1" x14ac:dyDescent="0.4">
      <c r="A93" s="12"/>
      <c r="B93" s="90">
        <f t="shared" si="2"/>
        <v>91</v>
      </c>
      <c r="C93" s="114" t="s">
        <v>2250</v>
      </c>
      <c r="D93" s="115"/>
      <c r="E93" s="115"/>
      <c r="F93" s="113"/>
      <c r="G93" s="113"/>
      <c r="H93" s="111"/>
      <c r="I93" s="111"/>
      <c r="J93" s="80"/>
      <c r="K93" s="80"/>
      <c r="M93" s="71">
        <f t="shared" si="3"/>
        <v>91</v>
      </c>
      <c r="N93" s="70"/>
      <c r="O93" s="68"/>
      <c r="P93" s="68"/>
      <c r="Q93" s="68"/>
      <c r="R93" s="68"/>
      <c r="S93" s="68"/>
      <c r="T93" s="68"/>
      <c r="U93" s="69"/>
      <c r="V93" s="68"/>
      <c r="AG93" s="7"/>
    </row>
    <row r="94" spans="1:33" ht="24.75" outlineLevel="1" x14ac:dyDescent="0.4">
      <c r="A94" s="12"/>
      <c r="B94" s="90">
        <f t="shared" si="2"/>
        <v>92</v>
      </c>
      <c r="C94" s="114" t="s">
        <v>2227</v>
      </c>
      <c r="D94" s="115"/>
      <c r="E94" s="115"/>
      <c r="F94" s="111"/>
      <c r="G94" s="111"/>
      <c r="H94" s="111"/>
      <c r="I94" s="111"/>
      <c r="J94" s="69"/>
      <c r="K94" s="68"/>
      <c r="M94" s="71">
        <f t="shared" si="3"/>
        <v>92</v>
      </c>
      <c r="N94" s="70"/>
      <c r="O94" s="68"/>
      <c r="P94" s="68"/>
      <c r="Q94" s="68"/>
      <c r="R94" s="68"/>
      <c r="S94" s="68"/>
      <c r="T94" s="68"/>
      <c r="U94" s="69"/>
      <c r="V94" s="68"/>
      <c r="AG94" s="7"/>
    </row>
    <row r="95" spans="1:33" ht="24.75" outlineLevel="1" x14ac:dyDescent="0.4">
      <c r="A95" s="12"/>
      <c r="B95" s="90">
        <f t="shared" si="2"/>
        <v>93</v>
      </c>
      <c r="C95" s="114" t="s">
        <v>2228</v>
      </c>
      <c r="D95" s="115"/>
      <c r="E95" s="115"/>
      <c r="F95" s="113"/>
      <c r="G95" s="113"/>
      <c r="H95" s="111"/>
      <c r="I95" s="111"/>
      <c r="J95" s="80"/>
      <c r="K95" s="80"/>
      <c r="M95" s="71">
        <f t="shared" si="3"/>
        <v>93</v>
      </c>
      <c r="N95" s="70"/>
      <c r="O95" s="68"/>
      <c r="P95" s="68"/>
      <c r="Q95" s="68"/>
      <c r="R95" s="68"/>
      <c r="S95" s="68"/>
      <c r="T95" s="68"/>
      <c r="U95" s="69"/>
      <c r="V95" s="68"/>
      <c r="AG95" s="7"/>
    </row>
    <row r="96" spans="1:33" ht="24.75" outlineLevel="1" x14ac:dyDescent="0.4">
      <c r="A96" s="12"/>
      <c r="B96" s="90">
        <f t="shared" si="2"/>
        <v>94</v>
      </c>
      <c r="C96" s="114" t="s">
        <v>2215</v>
      </c>
      <c r="D96" s="115"/>
      <c r="E96" s="115"/>
      <c r="F96" s="116"/>
      <c r="G96" s="117"/>
      <c r="H96" s="118"/>
      <c r="I96" s="119"/>
      <c r="J96" s="69"/>
      <c r="K96" s="79"/>
      <c r="M96" s="71">
        <f t="shared" si="3"/>
        <v>94</v>
      </c>
      <c r="N96" s="70"/>
      <c r="O96" s="68"/>
      <c r="P96" s="68"/>
      <c r="Q96" s="68"/>
      <c r="R96" s="68"/>
      <c r="S96" s="68"/>
      <c r="T96" s="68"/>
      <c r="U96" s="69"/>
      <c r="V96" s="68"/>
      <c r="AG96" s="7"/>
    </row>
    <row r="97" spans="1:33" ht="24.75" outlineLevel="1" x14ac:dyDescent="0.4">
      <c r="A97" s="12"/>
      <c r="B97" s="90">
        <f t="shared" si="2"/>
        <v>95</v>
      </c>
      <c r="C97" s="114" t="s">
        <v>2213</v>
      </c>
      <c r="D97" s="115" t="s">
        <v>1131</v>
      </c>
      <c r="E97" s="115">
        <v>7</v>
      </c>
      <c r="F97" s="113"/>
      <c r="G97" s="113"/>
      <c r="H97" s="111"/>
      <c r="I97" s="111"/>
      <c r="J97" s="80"/>
      <c r="K97" s="80"/>
      <c r="M97" s="71">
        <f t="shared" si="3"/>
        <v>95</v>
      </c>
      <c r="N97" s="70"/>
      <c r="O97" s="68"/>
      <c r="P97" s="68"/>
      <c r="Q97" s="68"/>
      <c r="R97" s="68"/>
      <c r="S97" s="68"/>
      <c r="T97" s="68"/>
      <c r="U97" s="69"/>
      <c r="V97" s="68"/>
      <c r="AG97" s="7"/>
    </row>
    <row r="98" spans="1:33" ht="24.75" outlineLevel="1" x14ac:dyDescent="0.4">
      <c r="A98" s="12"/>
      <c r="B98" s="90">
        <f t="shared" si="2"/>
        <v>96</v>
      </c>
      <c r="C98" s="114" t="s">
        <v>2214</v>
      </c>
      <c r="D98" s="115"/>
      <c r="E98" s="115"/>
      <c r="F98" s="111"/>
      <c r="G98" s="111"/>
      <c r="H98" s="111"/>
      <c r="I98" s="111"/>
      <c r="J98" s="68"/>
      <c r="K98" s="68"/>
      <c r="M98" s="71">
        <f t="shared" si="3"/>
        <v>96</v>
      </c>
      <c r="N98" s="70"/>
      <c r="O98" s="68"/>
      <c r="P98" s="68"/>
      <c r="Q98" s="68"/>
      <c r="R98" s="68"/>
      <c r="S98" s="68"/>
      <c r="T98" s="68"/>
      <c r="U98" s="69"/>
      <c r="V98" s="68"/>
      <c r="AG98" s="7"/>
    </row>
    <row r="99" spans="1:33" ht="24.75" outlineLevel="1" x14ac:dyDescent="0.4">
      <c r="A99" s="12"/>
      <c r="B99" s="90">
        <f t="shared" si="2"/>
        <v>97</v>
      </c>
      <c r="C99" s="114" t="s">
        <v>2210</v>
      </c>
      <c r="D99" s="115"/>
      <c r="E99" s="115"/>
      <c r="F99" s="113"/>
      <c r="G99" s="113"/>
      <c r="H99" s="111"/>
      <c r="I99" s="111"/>
      <c r="J99" s="80"/>
      <c r="K99" s="80"/>
      <c r="M99" s="71">
        <f t="shared" si="3"/>
        <v>97</v>
      </c>
      <c r="N99" s="70"/>
      <c r="O99" s="68"/>
      <c r="P99" s="68"/>
      <c r="Q99" s="68"/>
      <c r="R99" s="68"/>
      <c r="S99" s="68"/>
      <c r="T99" s="68"/>
      <c r="U99" s="69"/>
      <c r="V99" s="68"/>
      <c r="AG99" s="7"/>
    </row>
    <row r="100" spans="1:33" ht="24.75" outlineLevel="1" x14ac:dyDescent="0.4">
      <c r="A100" s="12"/>
      <c r="B100" s="90">
        <f t="shared" si="2"/>
        <v>98</v>
      </c>
      <c r="C100" s="114" t="s">
        <v>2211</v>
      </c>
      <c r="D100" s="115" t="s">
        <v>1113</v>
      </c>
      <c r="E100" s="115"/>
      <c r="F100" s="111"/>
      <c r="G100" s="111"/>
      <c r="H100" s="111"/>
      <c r="I100" s="111"/>
      <c r="J100" s="69"/>
      <c r="K100" s="68"/>
      <c r="M100" s="71">
        <f t="shared" si="3"/>
        <v>98</v>
      </c>
      <c r="N100" s="70"/>
      <c r="O100" s="68"/>
      <c r="P100" s="68"/>
      <c r="Q100" s="68"/>
      <c r="R100" s="68"/>
      <c r="S100" s="68"/>
      <c r="T100" s="68"/>
      <c r="U100" s="69"/>
      <c r="V100" s="68"/>
      <c r="AG100" s="7"/>
    </row>
    <row r="101" spans="1:33" ht="24.75" outlineLevel="1" x14ac:dyDescent="0.4">
      <c r="A101" s="12"/>
      <c r="B101" s="90">
        <f t="shared" si="2"/>
        <v>99</v>
      </c>
      <c r="C101" s="114" t="s">
        <v>2212</v>
      </c>
      <c r="D101" s="115" t="s">
        <v>1112</v>
      </c>
      <c r="E101" s="115">
        <v>7</v>
      </c>
      <c r="F101" s="113"/>
      <c r="G101" s="113"/>
      <c r="H101" s="111"/>
      <c r="I101" s="111"/>
      <c r="J101" s="80"/>
      <c r="K101" s="80"/>
      <c r="M101" s="71">
        <f t="shared" si="3"/>
        <v>99</v>
      </c>
      <c r="N101" s="70"/>
      <c r="O101" s="68"/>
      <c r="P101" s="68"/>
      <c r="Q101" s="68"/>
      <c r="R101" s="68"/>
      <c r="S101" s="68"/>
      <c r="T101" s="68"/>
      <c r="U101" s="69"/>
      <c r="V101" s="68"/>
      <c r="AG101" s="7"/>
    </row>
    <row r="102" spans="1:33" ht="24.75" outlineLevel="1" x14ac:dyDescent="0.4">
      <c r="A102" s="12"/>
      <c r="B102" s="90">
        <f t="shared" si="2"/>
        <v>100</v>
      </c>
      <c r="C102" s="114" t="s">
        <v>2237</v>
      </c>
      <c r="D102" s="115" t="s">
        <v>1114</v>
      </c>
      <c r="E102" s="115">
        <v>7</v>
      </c>
      <c r="F102" s="116"/>
      <c r="G102" s="117"/>
      <c r="H102" s="118"/>
      <c r="I102" s="119"/>
      <c r="J102" s="69"/>
      <c r="K102" s="79"/>
      <c r="M102" s="71">
        <f t="shared" si="3"/>
        <v>100</v>
      </c>
      <c r="N102" s="70"/>
      <c r="O102" s="68"/>
      <c r="P102" s="68"/>
      <c r="Q102" s="68"/>
      <c r="R102" s="68"/>
      <c r="S102" s="68"/>
      <c r="T102" s="68"/>
      <c r="U102" s="69"/>
      <c r="V102" s="68"/>
      <c r="AG102" s="7"/>
    </row>
    <row r="103" spans="1:33" ht="24.75" outlineLevel="1" x14ac:dyDescent="0.4">
      <c r="A103" s="12"/>
      <c r="B103" s="90">
        <f t="shared" si="2"/>
        <v>101</v>
      </c>
      <c r="C103" s="114" t="s">
        <v>2238</v>
      </c>
      <c r="D103" s="115" t="s">
        <v>1122</v>
      </c>
      <c r="E103" s="115">
        <v>7</v>
      </c>
      <c r="F103" s="113"/>
      <c r="G103" s="113"/>
      <c r="H103" s="111"/>
      <c r="I103" s="111"/>
      <c r="J103" s="80"/>
      <c r="K103" s="80"/>
      <c r="M103" s="71">
        <f t="shared" si="3"/>
        <v>101</v>
      </c>
      <c r="N103" s="70"/>
      <c r="O103" s="68"/>
      <c r="P103" s="68"/>
      <c r="Q103" s="68"/>
      <c r="R103" s="68"/>
      <c r="S103" s="68"/>
      <c r="T103" s="68"/>
      <c r="U103" s="69"/>
      <c r="V103" s="68"/>
      <c r="AG103" s="7"/>
    </row>
    <row r="104" spans="1:33" x14ac:dyDescent="0.4">
      <c r="C104" s="48" t="s">
        <v>1421</v>
      </c>
      <c r="D104"/>
      <c r="E104" t="str">
        <f>D152</f>
        <v>cantodemoises</v>
      </c>
    </row>
    <row r="105" spans="1:33" x14ac:dyDescent="0.4">
      <c r="C105" s="48" t="s">
        <v>1422</v>
      </c>
    </row>
    <row r="106" spans="1:33" x14ac:dyDescent="0.4">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x14ac:dyDescent="0.4">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x14ac:dyDescent="0.4">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x14ac:dyDescent="0.4">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x14ac:dyDescent="0.4">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x14ac:dyDescent="0.4">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x14ac:dyDescent="0.4">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x14ac:dyDescent="0.4">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x14ac:dyDescent="0.4">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x14ac:dyDescent="0.4">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x14ac:dyDescent="0.4">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x14ac:dyDescent="0.4">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x14ac:dyDescent="0.4">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x14ac:dyDescent="0.4">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x14ac:dyDescent="0.4">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x14ac:dyDescent="0.4">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x14ac:dyDescent="0.4">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x14ac:dyDescent="0.4">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x14ac:dyDescent="0.4">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x14ac:dyDescent="0.4">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x14ac:dyDescent="0.4">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x14ac:dyDescent="0.4">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x14ac:dyDescent="0.4">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x14ac:dyDescent="0.4">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x14ac:dyDescent="0.4">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x14ac:dyDescent="0.4">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x14ac:dyDescent="0.4">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x14ac:dyDescent="0.4">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x14ac:dyDescent="0.4">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x14ac:dyDescent="0.4">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x14ac:dyDescent="0.4">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x14ac:dyDescent="0.4">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x14ac:dyDescent="0.4">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x14ac:dyDescent="0.4">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x14ac:dyDescent="0.4">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x14ac:dyDescent="0.4">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x14ac:dyDescent="0.4">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x14ac:dyDescent="0.4">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x14ac:dyDescent="0.4">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75" x14ac:dyDescent="0.4">
      <c r="A145" s="12"/>
      <c r="C145" s="47" t="s">
        <v>1438</v>
      </c>
      <c r="E145" s="12"/>
      <c r="F145" s="71"/>
      <c r="G145" s="12"/>
      <c r="H145" s="12"/>
      <c r="I145" s="343" t="s">
        <v>1144</v>
      </c>
      <c r="J145" s="343"/>
      <c r="K145" s="343"/>
      <c r="L145" s="343"/>
      <c r="M145" s="12"/>
      <c r="U145" s="70"/>
      <c r="AB145" s="12"/>
      <c r="AC145" s="12"/>
      <c r="AD145" s="12"/>
      <c r="AE145" s="12"/>
      <c r="AF145" s="15"/>
    </row>
    <row r="146" spans="1:32" x14ac:dyDescent="0.4">
      <c r="A146" s="12"/>
      <c r="C146" s="47" t="s">
        <v>1440</v>
      </c>
      <c r="E146" s="12"/>
      <c r="J146" s="12"/>
      <c r="K146" s="12"/>
      <c r="L146" s="12"/>
      <c r="M146" s="12"/>
      <c r="AB146" s="12"/>
      <c r="AC146" s="12"/>
      <c r="AD146" s="12"/>
      <c r="AE146" s="12"/>
      <c r="AF146" s="15"/>
    </row>
    <row r="147" spans="1:32" x14ac:dyDescent="0.4">
      <c r="A147" s="12"/>
      <c r="C147" s="48" t="s">
        <v>1428</v>
      </c>
      <c r="J147" s="12"/>
      <c r="K147" s="12"/>
      <c r="L147" s="12"/>
      <c r="M147" s="12"/>
      <c r="AB147" s="12"/>
      <c r="AC147" s="12"/>
      <c r="AD147" s="12"/>
      <c r="AE147" s="12"/>
      <c r="AF147" s="15"/>
    </row>
    <row r="148" spans="1:32" ht="24.75" thickBot="1" x14ac:dyDescent="0.45">
      <c r="A148" s="12"/>
      <c r="C148" s="48" t="s">
        <v>1422</v>
      </c>
      <c r="J148" s="12"/>
      <c r="K148" s="12"/>
      <c r="L148" s="12"/>
      <c r="M148" s="12"/>
      <c r="AB148" s="12"/>
      <c r="AC148" s="12"/>
      <c r="AD148" s="12"/>
      <c r="AE148" s="12"/>
      <c r="AF148" s="15"/>
    </row>
    <row r="149" spans="1:32" ht="25.5" thickTop="1" thickBot="1" x14ac:dyDescent="0.45">
      <c r="A149" s="12"/>
      <c r="C149" s="48" t="s">
        <v>1441</v>
      </c>
      <c r="D149" s="83">
        <f>E1</f>
        <v>34</v>
      </c>
      <c r="E149" s="12"/>
      <c r="J149" s="12"/>
      <c r="K149" s="12"/>
      <c r="L149" s="12"/>
      <c r="M149" s="12"/>
      <c r="AB149" s="12"/>
      <c r="AC149" s="12"/>
      <c r="AD149" s="12"/>
      <c r="AE149" s="12"/>
      <c r="AF149" s="15"/>
    </row>
    <row r="150" spans="1:32" ht="32.25" thickTop="1" x14ac:dyDescent="0.5">
      <c r="A150" s="12"/>
      <c r="C150" s="48" t="s">
        <v>1432</v>
      </c>
      <c r="D150" s="87" t="str" cm="1">
        <f t="array" aca="1" ref="D150" ca="1">MID(CELL("filename", B104), FIND("]", CELL("filename", B104)) + 1, 255)</f>
        <v>CANTO DE MOISES</v>
      </c>
      <c r="J150" s="12"/>
      <c r="K150" s="12"/>
      <c r="L150" s="12"/>
      <c r="M150" s="12"/>
      <c r="AB150" s="12"/>
      <c r="AC150" s="12"/>
      <c r="AD150" s="12"/>
      <c r="AE150" s="12"/>
      <c r="AF150" s="15"/>
    </row>
    <row r="151" spans="1:32" x14ac:dyDescent="0.4">
      <c r="A151" s="12"/>
      <c r="C151" s="44" t="str">
        <f>_xlfn.CONCAT("const NOMBREDELCANTO = ","""",D151,"""",";")</f>
        <v>const NOMBREDELCANTO = "CANTO DE MOISÉS";</v>
      </c>
      <c r="D151" s="12" t="str">
        <f>VLOOKUP(D149,'Codigo Canto'!A3:AQ236,38,FALSE)</f>
        <v>CANTO DE MOISÉS</v>
      </c>
      <c r="E151" s="14" t="str">
        <f>_xlfn.CONCAT(VLOOKUP(D149,'Codigo Canto'!A3:AQ236,7,FALSE),".html")</f>
        <v>cantodemoises.html</v>
      </c>
      <c r="F151" s="12"/>
      <c r="G151" s="12"/>
      <c r="AB151" s="12"/>
      <c r="AC151" s="12"/>
      <c r="AD151" s="12"/>
      <c r="AE151" s="12"/>
      <c r="AF151" s="15"/>
    </row>
    <row r="152" spans="1:32" x14ac:dyDescent="0.4">
      <c r="C152" s="42" t="s">
        <v>1429</v>
      </c>
      <c r="D152" s="12" t="str">
        <f>VLOOKUP(D149,'Codigo Canto'!A3:AQ236,7,FALSE)</f>
        <v>cantodemoises</v>
      </c>
      <c r="E152" s="14" t="str">
        <f>_xlfn.CONCAT(VLOOKUP(D149,'Codigo Canto'!A3:AQ236,7,FALSE),".mp3")</f>
        <v>cantodemoises.mp3</v>
      </c>
    </row>
    <row r="153" spans="1:32" x14ac:dyDescent="0.4">
      <c r="A153" s="12"/>
      <c r="C153" s="42" t="s">
        <v>1116</v>
      </c>
      <c r="D153" s="12" t="str">
        <f>_xlfn.CONCAT(VLOOKUP(D149,'Codigo Canto'!A3:AQ236,7,FALSE))</f>
        <v>cantodemoises</v>
      </c>
      <c r="E153" s="14" t="str">
        <f>_xlfn.CONCAT(VLOOKUP(D149,'Codigo Canto'!A3:AQ236,7,FALSE),".css")</f>
        <v>cantodemoises.css</v>
      </c>
      <c r="AB153" s="12"/>
      <c r="AC153" s="12"/>
      <c r="AD153" s="12"/>
      <c r="AE153" s="12"/>
      <c r="AF153" s="15"/>
    </row>
    <row r="154" spans="1:32" x14ac:dyDescent="0.4">
      <c r="A154" s="12"/>
      <c r="C154" s="42" t="s">
        <v>1117</v>
      </c>
      <c r="D154" s="67"/>
      <c r="AB154" s="12"/>
      <c r="AC154" s="12"/>
      <c r="AD154" s="12"/>
      <c r="AE154" s="12"/>
      <c r="AF154" s="15"/>
    </row>
    <row r="155" spans="1:32" x14ac:dyDescent="0.4">
      <c r="A155" s="12"/>
      <c r="C155" s="84" t="str">
        <f>_xlfn.CONCAT("      salmo: ","""",D155,"""",",")</f>
        <v xml:space="preserve">      salmo: "Éxodo 15,1-18",</v>
      </c>
      <c r="D155" s="12" t="str">
        <f>VLOOKUP(D149,'Codigo Canto'!A3:AQ236,12,FALSE)</f>
        <v>Éxodo 15,1-18</v>
      </c>
      <c r="AB155" s="12"/>
      <c r="AC155" s="12"/>
      <c r="AD155" s="12"/>
      <c r="AE155" s="12"/>
      <c r="AF155" s="15"/>
    </row>
    <row r="156" spans="1:32" x14ac:dyDescent="0.4">
      <c r="C156" s="84" t="str">
        <f>_xlfn.CONCAT("      dbnos: ","""",D156,"""",",")</f>
        <v xml:space="preserve">      dbnos: "34",</v>
      </c>
      <c r="D156" s="65">
        <f>VLOOKUP(D149,'Codigo Canto'!A3:AQ236,1,FALSE)</f>
        <v>34</v>
      </c>
      <c r="E156" s="12"/>
    </row>
    <row r="157" spans="1:32" x14ac:dyDescent="0.4">
      <c r="C157" s="84" t="str">
        <f>_xlfn.CONCAT("      catg: ","""",D157,"""",",")</f>
        <v xml:space="preserve">      catg: "PRECATECUMENADO",</v>
      </c>
      <c r="D157" s="12" t="str">
        <f>VLOOKUP(D149,'Codigo Canto'!A3:AQ236,16,FALSE)</f>
        <v>PRECATECUMENADO</v>
      </c>
      <c r="E157" s="12"/>
    </row>
    <row r="158" spans="1:32" x14ac:dyDescent="0.4">
      <c r="C158" s="48" t="s">
        <v>1421</v>
      </c>
      <c r="D158" s="141" t="str">
        <f>IF(D157="Precatecumenado","precat",IF(D157="Liturgia","liturgia",IF(D157="Catecumenado","cat",IF(D157="Eleccion","eleccion"))))</f>
        <v>precat</v>
      </c>
      <c r="E158" s="12"/>
    </row>
    <row r="159" spans="1:32" x14ac:dyDescent="0.4">
      <c r="C159" s="48" t="s">
        <v>1422</v>
      </c>
      <c r="E159" s="12"/>
    </row>
    <row r="160" spans="1:32" x14ac:dyDescent="0.4">
      <c r="C160" s="48" t="s">
        <v>1442</v>
      </c>
    </row>
    <row r="161" spans="1:32" x14ac:dyDescent="0.4">
      <c r="C161" s="48" t="s">
        <v>1432</v>
      </c>
    </row>
    <row r="162" spans="1:32" ht="30.75" x14ac:dyDescent="0.4">
      <c r="C162" s="42" t="s">
        <v>1471</v>
      </c>
    </row>
    <row r="163" spans="1:32" ht="26.25" x14ac:dyDescent="0.4">
      <c r="A163">
        <v>1</v>
      </c>
      <c r="B163" s="74">
        <v>1</v>
      </c>
      <c r="C163" s="74" t="str">
        <f t="shared" ref="C163:C226" si="4">IF((E163&amp;D163)="","",_xlfn.CONCAT("/* ",B163," */","        ","""",D163,"""",","))</f>
        <v>/* 1 */        "Cantemos al Señor,",</v>
      </c>
      <c r="D163" s="72" t="str">
        <f t="shared" ref="D163:L178" si="5">IF(C3="","",C3)</f>
        <v>Cantemos al Señor,</v>
      </c>
      <c r="E163" s="52" t="str">
        <f t="shared" si="5"/>
        <v>Do</v>
      </c>
      <c r="F163" s="52">
        <f t="shared" si="5"/>
        <v>7</v>
      </c>
      <c r="G163" s="54" t="str">
        <f t="shared" si="5"/>
        <v>Fa</v>
      </c>
      <c r="H163" s="54" t="str">
        <f t="shared" si="5"/>
        <v/>
      </c>
      <c r="I163" s="53" t="str">
        <f t="shared" si="5"/>
        <v/>
      </c>
      <c r="J163" s="53" t="str">
        <f t="shared" si="5"/>
        <v/>
      </c>
      <c r="K163" s="54" t="str">
        <f t="shared" si="5"/>
        <v/>
      </c>
      <c r="L163" s="54" t="str">
        <f t="shared" si="5"/>
        <v/>
      </c>
      <c r="M163" s="14"/>
      <c r="O163" s="18"/>
      <c r="P163"/>
      <c r="Q163"/>
      <c r="R163"/>
      <c r="V163" s="14"/>
      <c r="Y163"/>
      <c r="AB163" s="14"/>
      <c r="AF163"/>
    </row>
    <row r="164" spans="1:32" ht="26.25" x14ac:dyDescent="0.4">
      <c r="B164" s="74">
        <f>+B163+1</f>
        <v>2</v>
      </c>
      <c r="C164" s="74" t="str">
        <f t="shared" si="4"/>
        <v>/* 2 */        "cantemos al Señor,",</v>
      </c>
      <c r="D164" s="73" t="str">
        <f t="shared" si="5"/>
        <v>cantemos al Señor,</v>
      </c>
      <c r="E164" s="55" t="str">
        <f t="shared" si="5"/>
        <v>La</v>
      </c>
      <c r="F164" s="55">
        <f t="shared" si="5"/>
        <v>7</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6.25" x14ac:dyDescent="0.4">
      <c r="B165" s="74">
        <f t="shared" ref="B165:B228" si="6">+B164+1</f>
        <v>3</v>
      </c>
      <c r="C165" s="74" t="str">
        <f t="shared" si="4"/>
        <v>/* 3 */        "que se cubrió de gloria,",</v>
      </c>
      <c r="D165" s="72" t="str">
        <f t="shared" si="5"/>
        <v>que se cubrió de gloria,</v>
      </c>
      <c r="E165" s="53" t="str">
        <f t="shared" si="5"/>
        <v>Re</v>
      </c>
      <c r="F165" s="53">
        <f t="shared" si="5"/>
        <v>7</v>
      </c>
      <c r="G165" s="54" t="str">
        <f t="shared" si="5"/>
        <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6.25" x14ac:dyDescent="0.4">
      <c r="B166" s="74">
        <f t="shared" si="6"/>
        <v>4</v>
      </c>
      <c r="C166" s="74" t="str">
        <f t="shared" si="4"/>
        <v>/* 4 */        "de gloria, de gloria,",</v>
      </c>
      <c r="D166" s="73" t="str">
        <f t="shared" si="5"/>
        <v>de gloria, de gloria,</v>
      </c>
      <c r="E166" s="55" t="str">
        <f t="shared" si="5"/>
        <v/>
      </c>
      <c r="F166" s="55" t="str">
        <f t="shared" si="5"/>
        <v/>
      </c>
      <c r="G166" s="56" t="str">
        <f t="shared" si="5"/>
        <v/>
      </c>
      <c r="H166" s="56" t="str">
        <f t="shared" si="5"/>
        <v/>
      </c>
      <c r="I166" s="55" t="str">
        <f t="shared" si="5"/>
        <v/>
      </c>
      <c r="J166" s="55" t="str">
        <f t="shared" si="5"/>
        <v/>
      </c>
      <c r="K166" s="56" t="str">
        <f t="shared" si="5"/>
        <v/>
      </c>
      <c r="L166" s="56" t="str">
        <f t="shared" si="5"/>
        <v/>
      </c>
      <c r="M166" s="14"/>
      <c r="O166" s="18"/>
      <c r="P166"/>
      <c r="Q166"/>
      <c r="R166"/>
      <c r="V166" s="14"/>
      <c r="Y166"/>
      <c r="AB166" s="14"/>
      <c r="AF166"/>
    </row>
    <row r="167" spans="1:32" ht="26.25" x14ac:dyDescent="0.4">
      <c r="B167" s="74">
        <f t="shared" si="6"/>
        <v>5</v>
      </c>
      <c r="C167" s="74" t="str">
        <f t="shared" si="4"/>
        <v>/* 5 */        "precipitó en el mar",</v>
      </c>
      <c r="D167" s="72" t="str">
        <f t="shared" si="5"/>
        <v>precipitó en el mar</v>
      </c>
      <c r="E167" s="53" t="str">
        <f t="shared" si="5"/>
        <v>Sol</v>
      </c>
      <c r="F167" s="53">
        <f t="shared" si="5"/>
        <v>7</v>
      </c>
      <c r="G167" s="54" t="str">
        <f t="shared" si="5"/>
        <v/>
      </c>
      <c r="H167" s="54" t="str">
        <f t="shared" si="5"/>
        <v/>
      </c>
      <c r="I167" s="53" t="str">
        <f t="shared" si="5"/>
        <v/>
      </c>
      <c r="J167" s="53" t="str">
        <f t="shared" si="5"/>
        <v/>
      </c>
      <c r="K167" s="54" t="str">
        <f t="shared" si="5"/>
        <v/>
      </c>
      <c r="L167" s="54" t="str">
        <f t="shared" si="5"/>
        <v/>
      </c>
      <c r="M167" s="14"/>
      <c r="O167" s="18"/>
      <c r="P167"/>
      <c r="Q167"/>
      <c r="R167"/>
      <c r="V167" s="14"/>
      <c r="Y167"/>
      <c r="AB167" s="14"/>
      <c r="AF167"/>
    </row>
    <row r="168" spans="1:32" ht="26.25" x14ac:dyDescent="0.4">
      <c r="B168" s="74">
        <f t="shared" si="6"/>
        <v>6</v>
      </c>
      <c r="C168" s="74" t="str">
        <f t="shared" si="4"/>
        <v>/* 6 */        "caballo y caballero.",</v>
      </c>
      <c r="D168" s="73" t="str">
        <f t="shared" si="5"/>
        <v>caballo y caballero.</v>
      </c>
      <c r="E168" s="55" t="str">
        <f t="shared" si="5"/>
        <v>Do</v>
      </c>
      <c r="F168" s="55">
        <f t="shared" si="5"/>
        <v>7</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6.25" x14ac:dyDescent="0.4">
      <c r="B169" s="74">
        <f t="shared" si="6"/>
        <v>7</v>
      </c>
      <c r="C169" s="74" t="str">
        <f t="shared" si="4"/>
        <v>/* 7 */        "MI FUERZA Y MI CANCIÓN",</v>
      </c>
      <c r="D169" s="72" t="str">
        <f t="shared" si="5"/>
        <v>MI FUERZA Y MI CANCIÓN</v>
      </c>
      <c r="E169" s="53" t="str">
        <f t="shared" si="5"/>
        <v>Fa</v>
      </c>
      <c r="F169" s="53" t="str">
        <f t="shared" si="5"/>
        <v/>
      </c>
      <c r="G169" s="54" t="str">
        <f t="shared" si="5"/>
        <v/>
      </c>
      <c r="H169" s="54" t="str">
        <f t="shared" si="5"/>
        <v/>
      </c>
      <c r="I169" s="53" t="str">
        <f t="shared" si="5"/>
        <v/>
      </c>
      <c r="J169" s="53" t="str">
        <f t="shared" si="5"/>
        <v/>
      </c>
      <c r="K169" s="54" t="str">
        <f t="shared" si="5"/>
        <v/>
      </c>
      <c r="L169" s="54" t="str">
        <f t="shared" si="5"/>
        <v/>
      </c>
      <c r="M169" s="14"/>
      <c r="O169" s="18"/>
      <c r="P169"/>
      <c r="Q169"/>
      <c r="R169"/>
      <c r="V169" s="14"/>
      <c r="Y169"/>
      <c r="AB169" s="14"/>
      <c r="AF169"/>
    </row>
    <row r="170" spans="1:32" ht="26.25" x14ac:dyDescent="0.4">
      <c r="B170" s="74">
        <f t="shared" si="6"/>
        <v>8</v>
      </c>
      <c r="C170" s="74" t="str">
        <f t="shared" si="4"/>
        <v>/* 8 */        "ES EL SEÑOR.",</v>
      </c>
      <c r="D170" s="73" t="str">
        <f t="shared" si="5"/>
        <v>ES EL SEÑOR.</v>
      </c>
      <c r="E170" s="55" t="str">
        <f t="shared" si="5"/>
        <v>La</v>
      </c>
      <c r="F170" s="55">
        <f t="shared" si="5"/>
        <v>7</v>
      </c>
      <c r="G170" s="56" t="str">
        <f t="shared" si="5"/>
        <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6.25" x14ac:dyDescent="0.4">
      <c r="B171" s="74">
        <f t="shared" si="6"/>
        <v>9</v>
      </c>
      <c r="C171" s="74" t="str">
        <f t="shared" si="4"/>
        <v>/* 9 */        "ÉL ES MI SALVACIÓN, ES MI DIOS",</v>
      </c>
      <c r="D171" s="72" t="str">
        <f t="shared" si="5"/>
        <v>ÉL ES MI SALVACIÓN, ES MI DIOS</v>
      </c>
      <c r="E171" s="53" t="str">
        <f t="shared" si="5"/>
        <v>Re</v>
      </c>
      <c r="F171" s="53">
        <f t="shared" si="5"/>
        <v>7</v>
      </c>
      <c r="G171" s="54" t="str">
        <f t="shared" si="5"/>
        <v/>
      </c>
      <c r="H171" s="54" t="str">
        <f t="shared" si="5"/>
        <v/>
      </c>
      <c r="I171" s="53" t="str">
        <f t="shared" si="5"/>
        <v/>
      </c>
      <c r="J171" s="53" t="str">
        <f t="shared" si="5"/>
        <v/>
      </c>
      <c r="K171" s="54" t="str">
        <f t="shared" si="5"/>
        <v/>
      </c>
      <c r="L171" s="54" t="str">
        <f t="shared" si="5"/>
        <v/>
      </c>
      <c r="M171" s="14"/>
      <c r="O171" s="18"/>
      <c r="P171"/>
      <c r="Q171"/>
      <c r="R171"/>
      <c r="V171" s="14"/>
      <c r="Y171"/>
      <c r="AB171" s="14"/>
      <c r="AF171"/>
    </row>
    <row r="172" spans="1:32" ht="26.25" x14ac:dyDescent="0.4">
      <c r="B172" s="74">
        <f t="shared" si="6"/>
        <v>10</v>
      </c>
      <c r="C172" s="74" t="str">
        <f t="shared" si="4"/>
        <v>/* 10 */        "Y YO LO ENSALZARÉ.",</v>
      </c>
      <c r="D172" s="73" t="str">
        <f t="shared" si="5"/>
        <v>Y YO LO ENSALZARÉ.</v>
      </c>
      <c r="E172" s="55" t="str">
        <f t="shared" si="5"/>
        <v>Sol</v>
      </c>
      <c r="F172" s="55">
        <f t="shared" si="5"/>
        <v>7</v>
      </c>
      <c r="G172" s="56" t="str">
        <f t="shared" si="5"/>
        <v/>
      </c>
      <c r="H172" s="56" t="str">
        <f t="shared" si="5"/>
        <v/>
      </c>
      <c r="I172" s="55" t="str">
        <f t="shared" si="5"/>
        <v/>
      </c>
      <c r="J172" s="55" t="str">
        <f t="shared" si="5"/>
        <v/>
      </c>
      <c r="K172" s="56" t="str">
        <f t="shared" si="5"/>
        <v/>
      </c>
      <c r="L172" s="56" t="str">
        <f t="shared" si="5"/>
        <v/>
      </c>
      <c r="M172" s="14"/>
      <c r="O172" s="18"/>
      <c r="P172"/>
      <c r="Q172"/>
      <c r="R172"/>
      <c r="V172" s="14"/>
      <c r="Y172"/>
      <c r="AB172" s="14"/>
      <c r="AF172"/>
    </row>
    <row r="173" spans="1:32" ht="26.25" x14ac:dyDescent="0.4">
      <c r="B173" s="74">
        <f t="shared" si="6"/>
        <v>11</v>
      </c>
      <c r="C173" s="74" t="str">
        <f t="shared" si="4"/>
        <v>/* 11 */        "PRECIPITÓ EN EL MAR",</v>
      </c>
      <c r="D173" s="72" t="str">
        <f t="shared" si="5"/>
        <v>PRECIPITÓ EN EL MAR</v>
      </c>
      <c r="E173" s="53" t="str">
        <f t="shared" si="5"/>
        <v>Do</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6.25" x14ac:dyDescent="0.4">
      <c r="B174" s="74">
        <f t="shared" si="6"/>
        <v>12</v>
      </c>
      <c r="C174" s="74" t="str">
        <f t="shared" si="4"/>
        <v>/* 12 */        "CABALLO Y CABALLERO,",</v>
      </c>
      <c r="D174" s="73" t="str">
        <f t="shared" si="5"/>
        <v>CABALLO Y CABALLERO,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6.25" x14ac:dyDescent="0.4">
      <c r="B175" s="74">
        <f t="shared" si="6"/>
        <v>13</v>
      </c>
      <c r="C175" s="74" t="str">
        <f t="shared" si="4"/>
        <v>/* 13 */        "CABALLO Y CABALLERO.",</v>
      </c>
      <c r="D175" s="72" t="str">
        <f t="shared" si="5"/>
        <v>CABALLO Y CABALLERO.</v>
      </c>
      <c r="E175" s="53" t="str">
        <f t="shared" si="5"/>
        <v/>
      </c>
      <c r="F175" s="53" t="str">
        <f t="shared" si="5"/>
        <v/>
      </c>
      <c r="G175" s="54" t="str">
        <f t="shared" si="5"/>
        <v/>
      </c>
      <c r="H175" s="54" t="str">
        <f t="shared" si="5"/>
        <v/>
      </c>
      <c r="I175" s="53" t="str">
        <f t="shared" si="5"/>
        <v/>
      </c>
      <c r="J175" s="53" t="str">
        <f t="shared" si="5"/>
        <v/>
      </c>
      <c r="K175" s="54" t="str">
        <f t="shared" si="5"/>
        <v/>
      </c>
      <c r="L175" s="54" t="str">
        <f t="shared" si="5"/>
        <v/>
      </c>
      <c r="M175" s="14"/>
      <c r="O175" s="18"/>
      <c r="P175"/>
      <c r="Q175"/>
      <c r="R175"/>
      <c r="V175" s="14"/>
      <c r="Y175"/>
      <c r="AB175" s="14"/>
      <c r="AF175"/>
    </row>
    <row r="176" spans="1:32" ht="26.25" x14ac:dyDescent="0.4">
      <c r="B176" s="74">
        <f t="shared" si="6"/>
        <v>14</v>
      </c>
      <c r="C176" s="74" t="str">
        <f t="shared" si="4"/>
        <v>/* 14 */        "El Señor es un guerrero,",</v>
      </c>
      <c r="D176" s="73" t="str">
        <f t="shared" si="5"/>
        <v>El Señor es un guerrero,</v>
      </c>
      <c r="E176" s="55" t="str">
        <f t="shared" si="5"/>
        <v>Fa</v>
      </c>
      <c r="F176" s="55" t="str">
        <f t="shared" si="5"/>
        <v/>
      </c>
      <c r="G176" s="56" t="str">
        <f t="shared" si="5"/>
        <v/>
      </c>
      <c r="H176" s="56" t="str">
        <f t="shared" si="5"/>
        <v/>
      </c>
      <c r="I176" s="55" t="str">
        <f t="shared" si="5"/>
        <v/>
      </c>
      <c r="J176" s="55" t="str">
        <f t="shared" si="5"/>
        <v/>
      </c>
      <c r="K176" s="56" t="str">
        <f t="shared" si="5"/>
        <v/>
      </c>
      <c r="L176" s="56" t="str">
        <f t="shared" si="5"/>
        <v/>
      </c>
      <c r="M176" s="14"/>
      <c r="O176" s="18"/>
      <c r="P176"/>
      <c r="Q176"/>
      <c r="R176"/>
      <c r="V176" s="14"/>
      <c r="Y176"/>
      <c r="AB176" s="14"/>
      <c r="AF176"/>
    </row>
    <row r="177" spans="2:32" ht="26.25" x14ac:dyDescent="0.4">
      <c r="B177" s="74">
        <f t="shared" si="6"/>
        <v>15</v>
      </c>
      <c r="C177" s="74" t="str">
        <f t="shared" si="4"/>
        <v>/* 15 */        "su nombre es Yahveh.",</v>
      </c>
      <c r="D177" s="72" t="str">
        <f t="shared" si="5"/>
        <v>su nombre es Yahveh.</v>
      </c>
      <c r="E177" s="53" t="str">
        <f t="shared" si="5"/>
        <v>La</v>
      </c>
      <c r="F177" s="53">
        <f t="shared" si="5"/>
        <v>7</v>
      </c>
      <c r="G177" s="54" t="str">
        <f t="shared" si="5"/>
        <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6.25" x14ac:dyDescent="0.4">
      <c r="B178" s="74">
        <f t="shared" si="6"/>
        <v>16</v>
      </c>
      <c r="C178" s="74" t="str">
        <f t="shared" si="4"/>
        <v>/* 16 */        "Precipitó en el mar a los valientes,",</v>
      </c>
      <c r="D178" s="73" t="str">
        <f t="shared" si="5"/>
        <v>Precipitó en el mar a los valientes,</v>
      </c>
      <c r="E178" s="55" t="str">
        <f t="shared" si="5"/>
        <v>Re</v>
      </c>
      <c r="F178" s="55">
        <f t="shared" si="5"/>
        <v>7</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6.25" x14ac:dyDescent="0.4">
      <c r="B179" s="74">
        <f t="shared" si="6"/>
        <v>17</v>
      </c>
      <c r="C179" s="74" t="str">
        <f t="shared" si="4"/>
        <v>/* 17 */        "la flor del Faraón.",</v>
      </c>
      <c r="D179" s="72" t="str">
        <f t="shared" ref="D179:L194" si="7">IF(C19="","",C19)</f>
        <v>la flor del Faraón.</v>
      </c>
      <c r="E179" s="53" t="str">
        <f t="shared" si="7"/>
        <v>Sol</v>
      </c>
      <c r="F179" s="53">
        <f t="shared" si="7"/>
        <v>7</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6.25" x14ac:dyDescent="0.4">
      <c r="B180" s="74">
        <f t="shared" si="6"/>
        <v>18</v>
      </c>
      <c r="C180" s="74" t="str">
        <f t="shared" si="4"/>
        <v>/* 18 */        "PRECIPITÓ... MI FUERZA... PRECIPITÓ...",</v>
      </c>
      <c r="D180" s="73" t="str">
        <f t="shared" si="7"/>
        <v>PRECIPITÓ... MI FUERZA... PRECIPITÓ...</v>
      </c>
      <c r="E180" s="55" t="str">
        <f t="shared" si="7"/>
        <v/>
      </c>
      <c r="F180" s="55" t="str">
        <f t="shared" si="7"/>
        <v/>
      </c>
      <c r="G180" s="56" t="str">
        <f t="shared" si="7"/>
        <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6.25" x14ac:dyDescent="0.4">
      <c r="B181" s="74">
        <f t="shared" si="6"/>
        <v>19</v>
      </c>
      <c r="C181" s="74" t="str">
        <f t="shared" si="4"/>
        <v>/* 19 */        "PRECIPITÓ EN EL MAR",</v>
      </c>
      <c r="D181" s="72" t="str">
        <f t="shared" si="7"/>
        <v>PRECIPITÓ EN EL MAR</v>
      </c>
      <c r="E181" s="53" t="str">
        <f t="shared" si="7"/>
        <v>Do</v>
      </c>
      <c r="F181" s="53">
        <f t="shared" si="7"/>
        <v>7</v>
      </c>
      <c r="G181" s="54" t="str">
        <f t="shared" si="7"/>
        <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6.25" x14ac:dyDescent="0.4">
      <c r="B182" s="74">
        <f t="shared" si="6"/>
        <v>20</v>
      </c>
      <c r="C182" s="74" t="str">
        <f t="shared" si="4"/>
        <v>/* 20 */        "CABALLO Y CABALLERO,",</v>
      </c>
      <c r="D182" s="73" t="str">
        <f t="shared" si="7"/>
        <v>CABALLO Y CABALLERO,</v>
      </c>
      <c r="E182" s="55" t="str">
        <f t="shared" si="7"/>
        <v/>
      </c>
      <c r="F182" s="55" t="str">
        <f t="shared" si="7"/>
        <v/>
      </c>
      <c r="G182" s="56" t="str">
        <f t="shared" si="7"/>
        <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6.25" x14ac:dyDescent="0.4">
      <c r="B183" s="74">
        <f t="shared" si="6"/>
        <v>21</v>
      </c>
      <c r="C183" s="74" t="str">
        <f t="shared" si="4"/>
        <v>/* 21 */        "CABALLO Y CABALLERO.",</v>
      </c>
      <c r="D183" s="72" t="str">
        <f t="shared" si="7"/>
        <v>CABALLO Y CABALLERO.</v>
      </c>
      <c r="E183" s="53" t="str">
        <f t="shared" si="7"/>
        <v/>
      </c>
      <c r="F183" s="53" t="str">
        <f t="shared" si="7"/>
        <v/>
      </c>
      <c r="G183" s="54" t="str">
        <f t="shared" si="7"/>
        <v/>
      </c>
      <c r="H183" s="54" t="str">
        <f t="shared" si="7"/>
        <v/>
      </c>
      <c r="I183" s="53" t="str">
        <f t="shared" si="7"/>
        <v/>
      </c>
      <c r="J183" s="53" t="str">
        <f t="shared" si="7"/>
        <v/>
      </c>
      <c r="K183" s="54" t="str">
        <f t="shared" si="7"/>
        <v/>
      </c>
      <c r="L183" s="54" t="str">
        <f t="shared" si="7"/>
        <v/>
      </c>
      <c r="M183" s="14"/>
      <c r="O183" s="18"/>
      <c r="P183"/>
      <c r="Q183"/>
      <c r="R183"/>
      <c r="V183" s="14"/>
      <c r="Y183"/>
      <c r="AB183" s="14"/>
      <c r="AF183"/>
    </row>
    <row r="184" spans="2:32" ht="26.25" x14ac:dyDescent="0.4">
      <c r="B184" s="74">
        <f t="shared" si="6"/>
        <v>22</v>
      </c>
      <c r="C184" s="74" t="str">
        <f t="shared" si="4"/>
        <v>/* 22 */        "MI FUERZA Y MI CANCIÓN",</v>
      </c>
      <c r="D184" s="73" t="str">
        <f t="shared" si="7"/>
        <v>MI FUERZA Y MI CANCIÓN</v>
      </c>
      <c r="E184" s="55" t="str">
        <f t="shared" si="7"/>
        <v>Fa</v>
      </c>
      <c r="F184" s="55" t="str">
        <f t="shared" si="7"/>
        <v/>
      </c>
      <c r="G184" s="56" t="str">
        <f t="shared" si="7"/>
        <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6.25" x14ac:dyDescent="0.4">
      <c r="B185" s="74">
        <f t="shared" si="6"/>
        <v>23</v>
      </c>
      <c r="C185" s="74" t="str">
        <f t="shared" si="4"/>
        <v>/* 23 */        "ES EL SEÑOR.",</v>
      </c>
      <c r="D185" s="72" t="str">
        <f t="shared" si="7"/>
        <v>ES EL SEÑOR.</v>
      </c>
      <c r="E185" s="53" t="str">
        <f t="shared" si="7"/>
        <v>La</v>
      </c>
      <c r="F185" s="53">
        <f t="shared" si="7"/>
        <v>7</v>
      </c>
      <c r="G185" s="54" t="str">
        <f t="shared" si="7"/>
        <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6.25" x14ac:dyDescent="0.4">
      <c r="B186" s="74">
        <f t="shared" si="6"/>
        <v>24</v>
      </c>
      <c r="C186" s="74" t="str">
        <f t="shared" si="4"/>
        <v>/* 24 */        "ÉL ES MI SALVACIÓN, ES MI DIOS",</v>
      </c>
      <c r="D186" s="73" t="str">
        <f t="shared" si="7"/>
        <v>ÉL ES MI SALVACIÓN, ES MI DIOS</v>
      </c>
      <c r="E186" s="55" t="str">
        <f t="shared" si="7"/>
        <v>Re</v>
      </c>
      <c r="F186" s="55">
        <f t="shared" si="7"/>
        <v>7</v>
      </c>
      <c r="G186" s="56" t="str">
        <f t="shared" si="7"/>
        <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6.25" x14ac:dyDescent="0.4">
      <c r="B187" s="74">
        <f t="shared" si="6"/>
        <v>25</v>
      </c>
      <c r="C187" s="74" t="str">
        <f t="shared" si="4"/>
        <v>/* 25 */        "Y YO LO ENSALZARÉ.",</v>
      </c>
      <c r="D187" s="72" t="str">
        <f t="shared" si="7"/>
        <v>Y YO LO ENSALZARÉ.</v>
      </c>
      <c r="E187" s="53" t="str">
        <f t="shared" si="7"/>
        <v>Sol</v>
      </c>
      <c r="F187" s="53">
        <f t="shared" si="7"/>
        <v>7</v>
      </c>
      <c r="G187" s="54" t="str">
        <f t="shared" si="7"/>
        <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6.25" x14ac:dyDescent="0.4">
      <c r="B188" s="74">
        <f t="shared" si="6"/>
        <v>26</v>
      </c>
      <c r="C188" s="74" t="str">
        <f t="shared" si="4"/>
        <v>/* 26 */        "PRECIPITÓ EN EL MAR",</v>
      </c>
      <c r="D188" s="73" t="str">
        <f t="shared" si="7"/>
        <v>PRECIPITÓ EN EL MAR</v>
      </c>
      <c r="E188" s="55" t="str">
        <f t="shared" si="7"/>
        <v>Do</v>
      </c>
      <c r="F188" s="55">
        <f t="shared" si="7"/>
        <v>7</v>
      </c>
      <c r="G188" s="56" t="str">
        <f t="shared" si="7"/>
        <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6.25" x14ac:dyDescent="0.4">
      <c r="B189" s="74">
        <f t="shared" si="6"/>
        <v>27</v>
      </c>
      <c r="C189" s="74" t="str">
        <f t="shared" si="4"/>
        <v>/* 27 */        "CABALLO Y CABALLERO,",</v>
      </c>
      <c r="D189" s="72" t="str">
        <f t="shared" si="7"/>
        <v>CABALLO Y CABALLERO,</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6.25" x14ac:dyDescent="0.4">
      <c r="B190" s="74">
        <f t="shared" si="6"/>
        <v>28</v>
      </c>
      <c r="C190" s="74" t="str">
        <f t="shared" si="4"/>
        <v>/* 28 */        "CABALLO Y CABALLERO.",</v>
      </c>
      <c r="D190" s="73" t="str">
        <f t="shared" si="7"/>
        <v>CABALLO Y CABALLERO.</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6.25" x14ac:dyDescent="0.4">
      <c r="B191" s="74">
        <f t="shared" si="6"/>
        <v>29</v>
      </c>
      <c r="C191" s="74" t="str">
        <f t="shared" si="4"/>
        <v>/* 29 */        "Tu diestra poderosa,",</v>
      </c>
      <c r="D191" s="72" t="str">
        <f t="shared" si="7"/>
        <v>Tu diestra poderosa,</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6.25" x14ac:dyDescent="0.4">
      <c r="B192" s="74">
        <f t="shared" si="6"/>
        <v>30</v>
      </c>
      <c r="C192" s="74" t="str">
        <f t="shared" si="4"/>
        <v>/* 30 */        "gloriosa por su fuerza",</v>
      </c>
      <c r="D192" s="73" t="str">
        <f t="shared" si="7"/>
        <v>gloriosa por su fuerza</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6.25" x14ac:dyDescent="0.4">
      <c r="B193" s="74">
        <f t="shared" si="6"/>
        <v>31</v>
      </c>
      <c r="C193" s="74" t="str">
        <f t="shared" si="4"/>
        <v>/* 31 */        "tu diestra, oh Señor, aplasta al enemigo,",</v>
      </c>
      <c r="D193" s="72" t="str">
        <f t="shared" si="7"/>
        <v>tu diestra, oh Señor, aplasta al enemigo,</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6.25" x14ac:dyDescent="0.4">
      <c r="B194" s="74">
        <f t="shared" si="6"/>
        <v>32</v>
      </c>
      <c r="C194" s="74" t="str">
        <f t="shared" si="4"/>
        <v>/* 32 */        "aplasta al enemigo.",</v>
      </c>
      <c r="D194" s="73" t="str">
        <f t="shared" si="7"/>
        <v>aplasta al enemigo.</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6.25" x14ac:dyDescent="0.4">
      <c r="B195" s="74">
        <f t="shared" si="6"/>
        <v>33</v>
      </c>
      <c r="C195" s="74" t="str">
        <f t="shared" si="4"/>
        <v>/* 33 */        "PRECIPITÓ... MI FUERZA... PRECIPITÓ...",</v>
      </c>
      <c r="D195" s="72" t="str">
        <f t="shared" ref="D195:L210" si="8">IF(C35="","",C35)</f>
        <v>PRECIPITÓ... MI FUERZA... PRECIPITÓ...</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6.25" x14ac:dyDescent="0.4">
      <c r="B196" s="74">
        <f t="shared" si="6"/>
        <v>34</v>
      </c>
      <c r="C196" s="74" t="str">
        <f t="shared" si="4"/>
        <v>/* 34 */        "PRECIPITÓ EN EL MAR",</v>
      </c>
      <c r="D196" s="73" t="str">
        <f t="shared" si="8"/>
        <v>PRECIPITÓ EN EL MAR</v>
      </c>
      <c r="E196" s="55" t="str">
        <f t="shared" si="8"/>
        <v>Do</v>
      </c>
      <c r="F196" s="55">
        <f t="shared" si="8"/>
        <v>7</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6.25" x14ac:dyDescent="0.4">
      <c r="B197" s="74">
        <f t="shared" si="6"/>
        <v>35</v>
      </c>
      <c r="C197" s="74" t="str">
        <f t="shared" si="4"/>
        <v>/* 35 */        "CABALLO Y CABALLERO,",</v>
      </c>
      <c r="D197" s="72" t="str">
        <f t="shared" si="8"/>
        <v>CABALLO Y CABALLERO,</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6.25" x14ac:dyDescent="0.4">
      <c r="B198" s="74">
        <f t="shared" si="6"/>
        <v>36</v>
      </c>
      <c r="C198" s="74" t="str">
        <f t="shared" si="4"/>
        <v>/* 36 */        "CABALLO Y CABALLERO.",</v>
      </c>
      <c r="D198" s="73" t="str">
        <f t="shared" si="8"/>
        <v>CABALLO Y CABALLERO.</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6.25" x14ac:dyDescent="0.4">
      <c r="B199" s="74">
        <f t="shared" si="6"/>
        <v>37</v>
      </c>
      <c r="C199" s="74" t="str">
        <f t="shared" si="4"/>
        <v>/* 37 */        "MI FUERZA Y MI CANCIÓN",</v>
      </c>
      <c r="D199" s="72" t="str">
        <f t="shared" si="8"/>
        <v>MI FUERZA Y MI CANCIÓN</v>
      </c>
      <c r="E199" s="53" t="str">
        <f t="shared" si="8"/>
        <v>Fa</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6.25" x14ac:dyDescent="0.4">
      <c r="B200" s="74">
        <f t="shared" si="6"/>
        <v>38</v>
      </c>
      <c r="C200" s="74" t="str">
        <f t="shared" si="4"/>
        <v>/* 38 */        "ES EL SEÑOR.",</v>
      </c>
      <c r="D200" s="73" t="str">
        <f t="shared" si="8"/>
        <v>ES EL SEÑOR.</v>
      </c>
      <c r="E200" s="55" t="str">
        <f t="shared" si="8"/>
        <v>La</v>
      </c>
      <c r="F200" s="55">
        <f t="shared" si="8"/>
        <v>7</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6.25" x14ac:dyDescent="0.4">
      <c r="B201" s="74">
        <f t="shared" si="6"/>
        <v>39</v>
      </c>
      <c r="C201" s="74" t="str">
        <f t="shared" si="4"/>
        <v>/* 39 */        "ÉL ES MI SALVACIÓN, ES MI DIOS",</v>
      </c>
      <c r="D201" s="72" t="str">
        <f t="shared" si="8"/>
        <v>ÉL ES MI SALVACIÓN, ES MI DIOS</v>
      </c>
      <c r="E201" s="53" t="str">
        <f t="shared" si="8"/>
        <v>Re</v>
      </c>
      <c r="F201" s="53">
        <f t="shared" si="8"/>
        <v>7</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6.25" x14ac:dyDescent="0.4">
      <c r="B202" s="74">
        <f t="shared" si="6"/>
        <v>40</v>
      </c>
      <c r="C202" s="74" t="str">
        <f t="shared" si="4"/>
        <v>/* 40 */        "Y YO LO ENSALZARÉ.",</v>
      </c>
      <c r="D202" s="73" t="str">
        <f t="shared" si="8"/>
        <v>Y YO LO ENSALZARÉ.</v>
      </c>
      <c r="E202" s="55" t="str">
        <f t="shared" si="8"/>
        <v>Sol</v>
      </c>
      <c r="F202" s="55">
        <f t="shared" si="8"/>
        <v>7</v>
      </c>
      <c r="G202" s="56" t="str">
        <f t="shared" si="8"/>
        <v/>
      </c>
      <c r="H202" s="56" t="str">
        <f t="shared" si="8"/>
        <v/>
      </c>
      <c r="I202" s="55" t="str">
        <f t="shared" si="8"/>
        <v/>
      </c>
      <c r="J202" s="55" t="str">
        <f t="shared" si="8"/>
        <v/>
      </c>
      <c r="K202" s="56" t="str">
        <f t="shared" si="8"/>
        <v/>
      </c>
      <c r="L202" s="56" t="str">
        <f t="shared" si="8"/>
        <v/>
      </c>
    </row>
    <row r="203" spans="2:32" ht="26.25" x14ac:dyDescent="0.4">
      <c r="B203" s="74">
        <f t="shared" si="6"/>
        <v>41</v>
      </c>
      <c r="C203" s="74" t="str">
        <f t="shared" si="4"/>
        <v>/* 41 */        "PRECIPITÓ EN EL MAR",</v>
      </c>
      <c r="D203" s="72" t="str">
        <f t="shared" si="8"/>
        <v>PRECIPITÓ EN EL MAR</v>
      </c>
      <c r="E203" s="53" t="str">
        <f t="shared" si="8"/>
        <v>Do</v>
      </c>
      <c r="F203" s="53">
        <f t="shared" si="8"/>
        <v>7</v>
      </c>
      <c r="G203" s="54" t="str">
        <f t="shared" si="8"/>
        <v/>
      </c>
      <c r="H203" s="54" t="str">
        <f t="shared" si="8"/>
        <v/>
      </c>
      <c r="I203" s="53" t="str">
        <f t="shared" si="8"/>
        <v/>
      </c>
      <c r="J203" s="53" t="str">
        <f t="shared" si="8"/>
        <v/>
      </c>
      <c r="K203" s="54" t="str">
        <f t="shared" si="8"/>
        <v/>
      </c>
      <c r="L203" s="54" t="str">
        <f t="shared" si="8"/>
        <v/>
      </c>
    </row>
    <row r="204" spans="2:32" ht="26.25" x14ac:dyDescent="0.4">
      <c r="B204" s="74">
        <f t="shared" si="6"/>
        <v>42</v>
      </c>
      <c r="C204" s="74" t="str">
        <f t="shared" si="4"/>
        <v>/* 42 */        "CABALLO Y CABALLERO,",</v>
      </c>
      <c r="D204" s="73" t="str">
        <f t="shared" si="8"/>
        <v>CABALLO Y CABALLERO,</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6.25" x14ac:dyDescent="0.4">
      <c r="B205" s="74">
        <f t="shared" si="6"/>
        <v>43</v>
      </c>
      <c r="C205" s="74" t="str">
        <f t="shared" si="4"/>
        <v>/* 43 */        "CABALLO Y CABALLERO.",</v>
      </c>
      <c r="D205" s="72" t="str">
        <f t="shared" si="8"/>
        <v>CABALLO Y CABALLERO.</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6.25" x14ac:dyDescent="0.4">
      <c r="B206" s="74">
        <f t="shared" si="6"/>
        <v>44</v>
      </c>
      <c r="C206" s="74" t="str">
        <f t="shared" si="4"/>
        <v>/* 44 */        "El enemigo había dicho:",</v>
      </c>
      <c r="D206" s="73" t="str">
        <f t="shared" si="8"/>
        <v>El enemigo había dicho:</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6.25" x14ac:dyDescent="0.4">
      <c r="B207" s="74">
        <f t="shared" si="6"/>
        <v>45</v>
      </c>
      <c r="C207" s="74" t="str">
        <f t="shared" si="4"/>
        <v>/* 45 */        "«Les perseguiré y alcanzaré,",</v>
      </c>
      <c r="D207" s="72" t="str">
        <f t="shared" si="8"/>
        <v>«Les perseguiré y alcanzaré,</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6.25" x14ac:dyDescent="0.4">
      <c r="B208" s="74">
        <f t="shared" si="6"/>
        <v>46</v>
      </c>
      <c r="C208" s="74" t="str">
        <f t="shared" si="4"/>
        <v>/* 46 */        "desnudaré la espada, se saciará mi alma,",</v>
      </c>
      <c r="D208" s="73" t="str">
        <f t="shared" si="8"/>
        <v>desnudaré la espada, se saciará mi alma,</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6.25" x14ac:dyDescent="0.4">
      <c r="B209" s="74">
        <f t="shared" si="6"/>
        <v>47</v>
      </c>
      <c r="C209" s="74" t="str">
        <f t="shared" si="4"/>
        <v>/* 47 */        "los aniquilaré.»",</v>
      </c>
      <c r="D209" s="72" t="str">
        <f t="shared" si="8"/>
        <v>los aniquilaré.»</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6.25" x14ac:dyDescent="0.4">
      <c r="B210" s="74">
        <f t="shared" si="6"/>
        <v>48</v>
      </c>
      <c r="C210" s="74" t="str">
        <f t="shared" si="4"/>
        <v>/* 48 */        "PRECIPITÓ... MI FUERZA... PRECIPITÓ...",</v>
      </c>
      <c r="D210" s="73" t="str">
        <f t="shared" si="8"/>
        <v>PRECIPITÓ... MI FUERZA... PRECIPITÓ...</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6.25" x14ac:dyDescent="0.4">
      <c r="B211" s="74">
        <f t="shared" si="6"/>
        <v>49</v>
      </c>
      <c r="C211" s="74" t="str">
        <f t="shared" si="4"/>
        <v>/* 49 */        "PRECIPITÓ EN EL MAR",</v>
      </c>
      <c r="D211" s="72" t="str">
        <f t="shared" ref="D211:L226" si="9">IF(C51="","",C51)</f>
        <v>PRECIPITÓ EN EL MAR</v>
      </c>
      <c r="E211" s="53" t="str">
        <f t="shared" si="9"/>
        <v>Do</v>
      </c>
      <c r="F211" s="53">
        <f t="shared" si="9"/>
        <v>7</v>
      </c>
      <c r="G211" s="54" t="str">
        <f t="shared" si="9"/>
        <v/>
      </c>
      <c r="H211" s="54" t="str">
        <f t="shared" si="9"/>
        <v/>
      </c>
      <c r="I211" s="53" t="str">
        <f t="shared" si="9"/>
        <v/>
      </c>
      <c r="J211" s="53" t="str">
        <f t="shared" si="9"/>
        <v/>
      </c>
      <c r="K211" s="54" t="str">
        <f t="shared" si="9"/>
        <v/>
      </c>
      <c r="L211" s="54" t="str">
        <f t="shared" si="9"/>
        <v/>
      </c>
    </row>
    <row r="212" spans="2:12" ht="26.25" x14ac:dyDescent="0.4">
      <c r="B212" s="74">
        <f t="shared" si="6"/>
        <v>50</v>
      </c>
      <c r="C212" s="74" t="str">
        <f t="shared" si="4"/>
        <v>/* 50 */        "CABALLO Y CABALLERO,",</v>
      </c>
      <c r="D212" s="73" t="str">
        <f t="shared" si="9"/>
        <v>CABALLO Y CABALLERO,</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6.25" x14ac:dyDescent="0.4">
      <c r="B213" s="74">
        <f t="shared" si="6"/>
        <v>51</v>
      </c>
      <c r="C213" s="74" t="str">
        <f t="shared" si="4"/>
        <v>/* 51 */        "CABALLO Y CABALLERO.",</v>
      </c>
      <c r="D213" s="72" t="str">
        <f t="shared" si="9"/>
        <v>CABALLO Y CABALLERO.</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6.25" x14ac:dyDescent="0.4">
      <c r="B214" s="74">
        <f t="shared" si="6"/>
        <v>52</v>
      </c>
      <c r="C214" s="74" t="str">
        <f t="shared" si="4"/>
        <v>/* 52 */        "MI FUERZA Y MI CANCIÓN",</v>
      </c>
      <c r="D214" s="73" t="str">
        <f t="shared" si="9"/>
        <v>MI FUERZA Y MI CANCIÓN</v>
      </c>
      <c r="E214" s="55" t="str">
        <f t="shared" si="9"/>
        <v>Fa</v>
      </c>
      <c r="F214" s="55" t="str">
        <f t="shared" si="9"/>
        <v/>
      </c>
      <c r="G214" s="56" t="str">
        <f t="shared" si="9"/>
        <v/>
      </c>
      <c r="H214" s="56" t="str">
        <f t="shared" si="9"/>
        <v/>
      </c>
      <c r="I214" s="55" t="str">
        <f t="shared" si="9"/>
        <v/>
      </c>
      <c r="J214" s="55" t="str">
        <f t="shared" si="9"/>
        <v/>
      </c>
      <c r="K214" s="56" t="str">
        <f t="shared" si="9"/>
        <v/>
      </c>
      <c r="L214" s="56" t="str">
        <f t="shared" si="9"/>
        <v/>
      </c>
    </row>
    <row r="215" spans="2:12" ht="26.25" x14ac:dyDescent="0.4">
      <c r="B215" s="74">
        <f t="shared" si="6"/>
        <v>53</v>
      </c>
      <c r="C215" s="74" t="str">
        <f t="shared" si="4"/>
        <v>/* 53 */        "ES EL SEÑOR.",</v>
      </c>
      <c r="D215" s="72" t="str">
        <f t="shared" si="9"/>
        <v>ES EL SEÑOR.</v>
      </c>
      <c r="E215" s="53" t="str">
        <f t="shared" si="9"/>
        <v>La</v>
      </c>
      <c r="F215" s="53">
        <f t="shared" si="9"/>
        <v>7</v>
      </c>
      <c r="G215" s="54" t="str">
        <f t="shared" si="9"/>
        <v/>
      </c>
      <c r="H215" s="54" t="str">
        <f t="shared" si="9"/>
        <v/>
      </c>
      <c r="I215" s="53" t="str">
        <f t="shared" si="9"/>
        <v/>
      </c>
      <c r="J215" s="53" t="str">
        <f t="shared" si="9"/>
        <v/>
      </c>
      <c r="K215" s="54" t="str">
        <f t="shared" si="9"/>
        <v/>
      </c>
      <c r="L215" s="54" t="str">
        <f t="shared" si="9"/>
        <v/>
      </c>
    </row>
    <row r="216" spans="2:12" ht="26.25" x14ac:dyDescent="0.4">
      <c r="B216" s="74">
        <f t="shared" si="6"/>
        <v>54</v>
      </c>
      <c r="C216" s="74" t="str">
        <f t="shared" si="4"/>
        <v>/* 54 */        "ÉL ES MI SALVACIÓN, ES MI DIOS",</v>
      </c>
      <c r="D216" s="73" t="str">
        <f t="shared" si="9"/>
        <v>ÉL ES MI SALVACIÓN, ES MI DIOS</v>
      </c>
      <c r="E216" s="55" t="str">
        <f t="shared" si="9"/>
        <v>Re</v>
      </c>
      <c r="F216" s="55">
        <f t="shared" si="9"/>
        <v>7</v>
      </c>
      <c r="G216" s="56" t="str">
        <f t="shared" si="9"/>
        <v/>
      </c>
      <c r="H216" s="56" t="str">
        <f t="shared" si="9"/>
        <v/>
      </c>
      <c r="I216" s="55" t="str">
        <f t="shared" si="9"/>
        <v/>
      </c>
      <c r="J216" s="55" t="str">
        <f t="shared" si="9"/>
        <v/>
      </c>
      <c r="K216" s="56" t="str">
        <f t="shared" si="9"/>
        <v/>
      </c>
      <c r="L216" s="56" t="str">
        <f t="shared" si="9"/>
        <v/>
      </c>
    </row>
    <row r="217" spans="2:12" ht="26.25" x14ac:dyDescent="0.4">
      <c r="B217" s="74">
        <f t="shared" si="6"/>
        <v>55</v>
      </c>
      <c r="C217" s="74" t="str">
        <f t="shared" si="4"/>
        <v>/* 55 */        "Y YO LO ENSALZARÉ.",</v>
      </c>
      <c r="D217" s="72" t="str">
        <f t="shared" si="9"/>
        <v>Y YO LO ENSALZARÉ.</v>
      </c>
      <c r="E217" s="53" t="str">
        <f t="shared" si="9"/>
        <v>Sol</v>
      </c>
      <c r="F217" s="53">
        <f t="shared" si="9"/>
        <v>7</v>
      </c>
      <c r="G217" s="54" t="str">
        <f t="shared" si="9"/>
        <v/>
      </c>
      <c r="H217" s="54" t="str">
        <f t="shared" si="9"/>
        <v/>
      </c>
      <c r="I217" s="53" t="str">
        <f t="shared" si="9"/>
        <v/>
      </c>
      <c r="J217" s="53" t="str">
        <f t="shared" si="9"/>
        <v/>
      </c>
      <c r="K217" s="54" t="str">
        <f t="shared" si="9"/>
        <v/>
      </c>
      <c r="L217" s="54" t="str">
        <f t="shared" si="9"/>
        <v/>
      </c>
    </row>
    <row r="218" spans="2:12" ht="26.25" x14ac:dyDescent="0.4">
      <c r="B218" s="74">
        <f t="shared" si="6"/>
        <v>56</v>
      </c>
      <c r="C218" s="74" t="str">
        <f t="shared" si="4"/>
        <v>/* 56 */        "PRECIPITÓ EN EL MAR",</v>
      </c>
      <c r="D218" s="73" t="str">
        <f t="shared" si="9"/>
        <v>PRECIPITÓ EN EL MAR</v>
      </c>
      <c r="E218" s="55" t="str">
        <f t="shared" si="9"/>
        <v>Do</v>
      </c>
      <c r="F218" s="55">
        <f t="shared" si="9"/>
        <v>7</v>
      </c>
      <c r="G218" s="56" t="str">
        <f t="shared" si="9"/>
        <v/>
      </c>
      <c r="H218" s="56" t="str">
        <f t="shared" si="9"/>
        <v/>
      </c>
      <c r="I218" s="55" t="str">
        <f t="shared" si="9"/>
        <v/>
      </c>
      <c r="J218" s="55" t="str">
        <f t="shared" si="9"/>
        <v/>
      </c>
      <c r="K218" s="56" t="str">
        <f t="shared" si="9"/>
        <v/>
      </c>
      <c r="L218" s="56" t="str">
        <f t="shared" si="9"/>
        <v/>
      </c>
    </row>
    <row r="219" spans="2:12" ht="26.25" x14ac:dyDescent="0.4">
      <c r="B219" s="74">
        <f t="shared" si="6"/>
        <v>57</v>
      </c>
      <c r="C219" s="74" t="str">
        <f t="shared" si="4"/>
        <v>/* 57 */        "CABALLO Y CABALLERO,",</v>
      </c>
      <c r="D219" s="72" t="str">
        <f t="shared" si="9"/>
        <v>CABALLO Y CABALLERO,</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6.25" x14ac:dyDescent="0.4">
      <c r="B220" s="74">
        <f t="shared" si="6"/>
        <v>58</v>
      </c>
      <c r="C220" s="74" t="str">
        <f t="shared" si="4"/>
        <v>/* 58 */        "CABALLO Y CABALLERO.",</v>
      </c>
      <c r="D220" s="73" t="str">
        <f t="shared" si="9"/>
        <v>CABALLO Y CABALLERO.</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6.25" x14ac:dyDescent="0.4">
      <c r="B221" s="74">
        <f t="shared" si="6"/>
        <v>59</v>
      </c>
      <c r="C221" s="74" t="str">
        <f t="shared" si="4"/>
        <v>/* 59 */        "Soplaste con tu aliento",</v>
      </c>
      <c r="D221" s="72" t="str">
        <f t="shared" si="9"/>
        <v>Soplaste con tu aliento</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6.25" x14ac:dyDescent="0.4">
      <c r="B222" s="74">
        <f t="shared" si="6"/>
        <v>60</v>
      </c>
      <c r="C222" s="74" t="str">
        <f t="shared" si="4"/>
        <v>/* 60 */        "y el mar los sepultó.",</v>
      </c>
      <c r="D222" s="73" t="str">
        <f t="shared" si="9"/>
        <v>y el mar los sepultó.</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6.25" x14ac:dyDescent="0.4">
      <c r="B223" s="74">
        <f t="shared" si="6"/>
        <v>61</v>
      </c>
      <c r="C223" s="74" t="str">
        <f t="shared" si="4"/>
        <v>/* 61 */        "Se hundieron como plomo",</v>
      </c>
      <c r="D223" s="72" t="str">
        <f t="shared" si="9"/>
        <v>Se hundieron como plomo</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6.25" x14ac:dyDescent="0.4">
      <c r="B224" s="74">
        <f t="shared" si="6"/>
        <v>62</v>
      </c>
      <c r="C224" s="74" t="str">
        <f t="shared" si="4"/>
        <v>/* 62 */        "en las aguas de la muerte,",</v>
      </c>
      <c r="D224" s="73" t="str">
        <f t="shared" si="9"/>
        <v>en las aguas de la muerte,</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6.25" x14ac:dyDescent="0.4">
      <c r="B225" s="74">
        <f t="shared" si="6"/>
        <v>63</v>
      </c>
      <c r="C225" s="74" t="str">
        <f t="shared" si="4"/>
        <v>/* 63 */        "en las aguas formidables.",</v>
      </c>
      <c r="D225" s="72" t="str">
        <f t="shared" si="9"/>
        <v>en las aguas formidables.</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6.25" x14ac:dyDescent="0.4">
      <c r="B226" s="74">
        <f t="shared" si="6"/>
        <v>64</v>
      </c>
      <c r="C226" s="74" t="str">
        <f t="shared" si="4"/>
        <v>/* 64 */        "PRECIPITÓ... MI FUERZA... PRECIPITÓ...",</v>
      </c>
      <c r="D226" s="73" t="str">
        <f t="shared" si="9"/>
        <v>PRECIPITÓ... MI FUERZA... PRECIPITÓ...</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6.25" x14ac:dyDescent="0.4">
      <c r="B227" s="74">
        <f t="shared" si="6"/>
        <v>65</v>
      </c>
      <c r="C227" s="74" t="str">
        <f t="shared" ref="C227:C263" si="10">IF((E227&amp;D227)="","",_xlfn.CONCAT("/* ",B227," */","        ","""",D227,"""",","))</f>
        <v>/* 65 */        "PRECIPITÓ EN EL MAR",</v>
      </c>
      <c r="D227" s="72" t="str">
        <f t="shared" ref="D227:L242" si="11">IF(C67="","",C67)</f>
        <v>PRECIPITÓ EN EL MAR</v>
      </c>
      <c r="E227" s="53" t="str">
        <f t="shared" si="11"/>
        <v>Do</v>
      </c>
      <c r="F227" s="53">
        <f t="shared" si="11"/>
        <v>7</v>
      </c>
      <c r="G227" s="54" t="str">
        <f t="shared" si="11"/>
        <v/>
      </c>
      <c r="H227" s="54" t="str">
        <f t="shared" si="11"/>
        <v/>
      </c>
      <c r="I227" s="53" t="str">
        <f t="shared" si="11"/>
        <v/>
      </c>
      <c r="J227" s="53" t="str">
        <f t="shared" si="11"/>
        <v/>
      </c>
      <c r="K227" s="54" t="str">
        <f t="shared" si="11"/>
        <v/>
      </c>
      <c r="L227" s="54" t="str">
        <f t="shared" si="11"/>
        <v/>
      </c>
    </row>
    <row r="228" spans="2:12" ht="26.25" x14ac:dyDescent="0.4">
      <c r="B228" s="74">
        <f t="shared" si="6"/>
        <v>66</v>
      </c>
      <c r="C228" s="74" t="str">
        <f t="shared" si="10"/>
        <v>/* 66 */        "CABALLO Y CABALLERO,",</v>
      </c>
      <c r="D228" s="73" t="str">
        <f t="shared" si="11"/>
        <v>CABALLO Y CABALLERO,</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6.25" x14ac:dyDescent="0.4">
      <c r="B229" s="74">
        <f t="shared" ref="B229:B263" si="12">+B228+1</f>
        <v>67</v>
      </c>
      <c r="C229" s="74" t="str">
        <f t="shared" si="10"/>
        <v>/* 67 */        "CABALLO Y CABALLERO.",</v>
      </c>
      <c r="D229" s="72" t="str">
        <f t="shared" si="11"/>
        <v>CABALLO Y CABALLERO.</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6.25" x14ac:dyDescent="0.4">
      <c r="B230" s="74">
        <f t="shared" si="12"/>
        <v>68</v>
      </c>
      <c r="C230" s="74" t="str">
        <f t="shared" si="10"/>
        <v>/* 68 */        "MI FUERZA Y MI CANCIÓN",</v>
      </c>
      <c r="D230" s="73" t="str">
        <f t="shared" si="11"/>
        <v>MI FUERZA Y MI CANCIÓN</v>
      </c>
      <c r="E230" s="55" t="str">
        <f t="shared" si="11"/>
        <v>Fa</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6.25" x14ac:dyDescent="0.4">
      <c r="B231" s="74">
        <f t="shared" si="12"/>
        <v>69</v>
      </c>
      <c r="C231" s="74" t="str">
        <f t="shared" si="10"/>
        <v>/* 69 */        "ES EL SEÑOR.",</v>
      </c>
      <c r="D231" s="72" t="str">
        <f t="shared" si="11"/>
        <v>ES EL SEÑOR.</v>
      </c>
      <c r="E231" s="53" t="str">
        <f t="shared" si="11"/>
        <v>La</v>
      </c>
      <c r="F231" s="53">
        <f t="shared" si="11"/>
        <v>7</v>
      </c>
      <c r="G231" s="54" t="str">
        <f t="shared" si="11"/>
        <v/>
      </c>
      <c r="H231" s="54" t="str">
        <f t="shared" si="11"/>
        <v/>
      </c>
      <c r="I231" s="53" t="str">
        <f t="shared" si="11"/>
        <v/>
      </c>
      <c r="J231" s="53" t="str">
        <f t="shared" si="11"/>
        <v/>
      </c>
      <c r="K231" s="54" t="str">
        <f t="shared" si="11"/>
        <v/>
      </c>
      <c r="L231" s="54" t="str">
        <f t="shared" si="11"/>
        <v/>
      </c>
    </row>
    <row r="232" spans="2:12" ht="26.25" x14ac:dyDescent="0.4">
      <c r="B232" s="74">
        <f t="shared" si="12"/>
        <v>70</v>
      </c>
      <c r="C232" s="74" t="str">
        <f t="shared" si="10"/>
        <v>/* 70 */        "ÉL ES MI SALVACIÓN, ES MI DIOS",</v>
      </c>
      <c r="D232" s="73" t="str">
        <f t="shared" si="11"/>
        <v>ÉL ES MI SALVACIÓN, ES MI DIOS</v>
      </c>
      <c r="E232" s="55" t="str">
        <f t="shared" si="11"/>
        <v>Re</v>
      </c>
      <c r="F232" s="55">
        <f t="shared" si="11"/>
        <v>7</v>
      </c>
      <c r="G232" s="56" t="str">
        <f t="shared" si="11"/>
        <v/>
      </c>
      <c r="H232" s="56" t="str">
        <f t="shared" si="11"/>
        <v/>
      </c>
      <c r="I232" s="55" t="str">
        <f t="shared" si="11"/>
        <v/>
      </c>
      <c r="J232" s="55" t="str">
        <f t="shared" si="11"/>
        <v/>
      </c>
      <c r="K232" s="56" t="str">
        <f t="shared" si="11"/>
        <v/>
      </c>
      <c r="L232" s="56" t="str">
        <f t="shared" si="11"/>
        <v/>
      </c>
    </row>
    <row r="233" spans="2:12" ht="26.25" x14ac:dyDescent="0.4">
      <c r="B233" s="74">
        <f t="shared" si="12"/>
        <v>71</v>
      </c>
      <c r="C233" s="74" t="str">
        <f t="shared" si="10"/>
        <v>/* 71 */        "Y YO LO ENSALZARÉ.",</v>
      </c>
      <c r="D233" s="72" t="str">
        <f t="shared" si="11"/>
        <v>Y YO LO ENSALZARÉ.</v>
      </c>
      <c r="E233" s="53" t="str">
        <f t="shared" si="11"/>
        <v>Sol</v>
      </c>
      <c r="F233" s="53">
        <f t="shared" si="11"/>
        <v>7</v>
      </c>
      <c r="G233" s="54" t="str">
        <f t="shared" si="11"/>
        <v/>
      </c>
      <c r="H233" s="54" t="str">
        <f t="shared" si="11"/>
        <v/>
      </c>
      <c r="I233" s="53" t="str">
        <f t="shared" si="11"/>
        <v/>
      </c>
      <c r="J233" s="53" t="str">
        <f t="shared" si="11"/>
        <v/>
      </c>
      <c r="K233" s="54" t="str">
        <f t="shared" si="11"/>
        <v/>
      </c>
      <c r="L233" s="54" t="str">
        <f t="shared" si="11"/>
        <v/>
      </c>
    </row>
    <row r="234" spans="2:12" ht="26.25" x14ac:dyDescent="0.4">
      <c r="B234" s="74">
        <f t="shared" si="12"/>
        <v>72</v>
      </c>
      <c r="C234" s="74" t="str">
        <f t="shared" si="10"/>
        <v>/* 72 */        "PRECIPITÓ EN EL MAR",</v>
      </c>
      <c r="D234" s="73" t="str">
        <f t="shared" si="11"/>
        <v>PRECIPITÓ EN EL MAR</v>
      </c>
      <c r="E234" s="55" t="str">
        <f t="shared" si="11"/>
        <v>Do</v>
      </c>
      <c r="F234" s="55">
        <f t="shared" si="11"/>
        <v>7</v>
      </c>
      <c r="G234" s="56" t="str">
        <f t="shared" si="11"/>
        <v/>
      </c>
      <c r="H234" s="56" t="str">
        <f t="shared" si="11"/>
        <v/>
      </c>
      <c r="I234" s="55" t="str">
        <f t="shared" si="11"/>
        <v/>
      </c>
      <c r="J234" s="55" t="str">
        <f t="shared" si="11"/>
        <v/>
      </c>
      <c r="K234" s="56" t="str">
        <f t="shared" si="11"/>
        <v/>
      </c>
      <c r="L234" s="56" t="str">
        <f t="shared" si="11"/>
        <v/>
      </c>
    </row>
    <row r="235" spans="2:12" ht="26.25" x14ac:dyDescent="0.4">
      <c r="B235" s="74">
        <f t="shared" si="12"/>
        <v>73</v>
      </c>
      <c r="C235" s="74" t="str">
        <f t="shared" si="10"/>
        <v>/* 73 */        "CABALLO Y CABALLERO,",</v>
      </c>
      <c r="D235" s="72" t="str">
        <f t="shared" si="11"/>
        <v>CABALLO Y CABALLERO,</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6.25" x14ac:dyDescent="0.4">
      <c r="B236" s="74">
        <f t="shared" si="12"/>
        <v>74</v>
      </c>
      <c r="C236" s="74" t="str">
        <f t="shared" si="10"/>
        <v>/* 74 */        "CABALLO Y CABALLERO.",</v>
      </c>
      <c r="D236" s="73" t="str">
        <f t="shared" si="11"/>
        <v>CABALLO Y CABALLERO.</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6.25" x14ac:dyDescent="0.4">
      <c r="B237" s="74">
        <f t="shared" si="12"/>
        <v>75</v>
      </c>
      <c r="C237" s="74" t="str">
        <f t="shared" si="10"/>
        <v>/* 75 */        "¿Quién como tú, Señor,",</v>
      </c>
      <c r="D237" s="72" t="str">
        <f t="shared" si="11"/>
        <v>¿Quién como tú, Señor,</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6.25" x14ac:dyDescent="0.4">
      <c r="B238" s="74">
        <f t="shared" si="12"/>
        <v>76</v>
      </c>
      <c r="C238" s="74" t="str">
        <f t="shared" si="10"/>
        <v>/* 76 */        "glorioso en santidad,",</v>
      </c>
      <c r="D238" s="73" t="str">
        <f t="shared" si="11"/>
        <v>glorioso en santidad,</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6.25" x14ac:dyDescent="0.4">
      <c r="B239" s="74">
        <f t="shared" si="12"/>
        <v>77</v>
      </c>
      <c r="C239" s="74" t="str">
        <f t="shared" si="10"/>
        <v>/* 77 */        "terrible en las empresas, autor de maravillas,",</v>
      </c>
      <c r="D239" s="72" t="str">
        <f t="shared" si="11"/>
        <v>terrible en las empresas, autor de maravillas,</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6.25" x14ac:dyDescent="0.4">
      <c r="B240" s="74">
        <f t="shared" si="12"/>
        <v>78</v>
      </c>
      <c r="C240" s="74" t="str">
        <f t="shared" si="10"/>
        <v>/* 78 */        "autor de maravillas?",</v>
      </c>
      <c r="D240" s="73" t="str">
        <f t="shared" si="11"/>
        <v>autor de maravillas?</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6.25" x14ac:dyDescent="0.4">
      <c r="B241" s="74">
        <f t="shared" si="12"/>
        <v>79</v>
      </c>
      <c r="C241" s="74" t="str">
        <f t="shared" si="10"/>
        <v>/* 79 */        "PRECIPITÓ... MI FUERZA... PRECIPITÓ...",</v>
      </c>
      <c r="D241" s="72" t="str">
        <f t="shared" si="11"/>
        <v>PRECIPITÓ... MI FUERZA... PRECIPITÓ...</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6.25" x14ac:dyDescent="0.4">
      <c r="B242" s="74">
        <f t="shared" si="12"/>
        <v>80</v>
      </c>
      <c r="C242" s="74" t="str">
        <f t="shared" si="10"/>
        <v>/* 80 */        "PRECIPITÓ EN EL MAR",</v>
      </c>
      <c r="D242" s="73" t="str">
        <f t="shared" si="11"/>
        <v>PRECIPITÓ EN EL MAR</v>
      </c>
      <c r="E242" s="55" t="str">
        <f t="shared" si="11"/>
        <v>Do</v>
      </c>
      <c r="F242" s="55">
        <f t="shared" si="11"/>
        <v>7</v>
      </c>
      <c r="G242" s="56" t="str">
        <f t="shared" si="11"/>
        <v/>
      </c>
      <c r="H242" s="56" t="str">
        <f t="shared" si="11"/>
        <v/>
      </c>
      <c r="I242" s="55" t="str">
        <f t="shared" si="11"/>
        <v/>
      </c>
      <c r="J242" s="55" t="str">
        <f t="shared" si="11"/>
        <v/>
      </c>
      <c r="K242" s="56" t="str">
        <f t="shared" si="11"/>
        <v/>
      </c>
      <c r="L242" s="56" t="str">
        <f t="shared" si="11"/>
        <v/>
      </c>
    </row>
    <row r="243" spans="2:12" ht="26.25" x14ac:dyDescent="0.4">
      <c r="B243" s="74">
        <f t="shared" si="12"/>
        <v>81</v>
      </c>
      <c r="C243" s="74" t="str">
        <f t="shared" si="10"/>
        <v>/* 81 */        "CABALLO Y CABALLERO,",</v>
      </c>
      <c r="D243" s="72" t="str">
        <f t="shared" ref="D243:L258" si="13">IF(C83="","",C83)</f>
        <v>CABALLO Y CABALLERO,</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6.25" x14ac:dyDescent="0.4">
      <c r="B244" s="74">
        <f t="shared" si="12"/>
        <v>82</v>
      </c>
      <c r="C244" s="74" t="str">
        <f t="shared" si="10"/>
        <v>/* 82 */        "CABALLO Y CABALLERO.",</v>
      </c>
      <c r="D244" s="73" t="str">
        <f t="shared" si="13"/>
        <v>CABALLO Y CABALLERO.</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6.25" x14ac:dyDescent="0.4">
      <c r="B245" s="74">
        <f t="shared" si="12"/>
        <v>83</v>
      </c>
      <c r="C245" s="74" t="str">
        <f t="shared" si="10"/>
        <v>/* 83 */        "MI FUERZA Y MI CANCIÓN",</v>
      </c>
      <c r="D245" s="72" t="str">
        <f t="shared" si="13"/>
        <v>MI FUERZA Y MI CANCIÓN</v>
      </c>
      <c r="E245" s="53" t="str">
        <f t="shared" si="13"/>
        <v>Fa</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6.25" x14ac:dyDescent="0.4">
      <c r="B246" s="74">
        <f t="shared" si="12"/>
        <v>84</v>
      </c>
      <c r="C246" s="74" t="str">
        <f t="shared" si="10"/>
        <v>/* 84 */        "ES EL SEÑOR.",</v>
      </c>
      <c r="D246" s="73" t="str">
        <f t="shared" si="13"/>
        <v>ES EL SEÑOR.</v>
      </c>
      <c r="E246" s="55" t="str">
        <f t="shared" si="13"/>
        <v>La</v>
      </c>
      <c r="F246" s="55">
        <f t="shared" si="13"/>
        <v>7</v>
      </c>
      <c r="G246" s="56" t="str">
        <f t="shared" si="13"/>
        <v/>
      </c>
      <c r="H246" s="56" t="str">
        <f t="shared" si="13"/>
        <v/>
      </c>
      <c r="I246" s="55" t="str">
        <f t="shared" si="13"/>
        <v/>
      </c>
      <c r="J246" s="55" t="str">
        <f t="shared" si="13"/>
        <v/>
      </c>
      <c r="K246" s="56" t="str">
        <f t="shared" si="13"/>
        <v/>
      </c>
      <c r="L246" s="56" t="str">
        <f t="shared" si="13"/>
        <v/>
      </c>
    </row>
    <row r="247" spans="2:12" ht="26.25" x14ac:dyDescent="0.4">
      <c r="B247" s="74">
        <f t="shared" si="12"/>
        <v>85</v>
      </c>
      <c r="C247" s="74" t="str">
        <f t="shared" si="10"/>
        <v>/* 85 */        "ÉL ES MI SALVACIÓN, ES MI DIOS",</v>
      </c>
      <c r="D247" s="72" t="str">
        <f t="shared" si="13"/>
        <v>ÉL ES MI SALVACIÓN, ES MI DIOS</v>
      </c>
      <c r="E247" s="53" t="str">
        <f t="shared" si="13"/>
        <v>Re</v>
      </c>
      <c r="F247" s="53">
        <f t="shared" si="13"/>
        <v>7</v>
      </c>
      <c r="G247" s="54" t="str">
        <f t="shared" si="13"/>
        <v/>
      </c>
      <c r="H247" s="54" t="str">
        <f t="shared" si="13"/>
        <v/>
      </c>
      <c r="I247" s="53" t="str">
        <f t="shared" si="13"/>
        <v/>
      </c>
      <c r="J247" s="53" t="str">
        <f t="shared" si="13"/>
        <v/>
      </c>
      <c r="K247" s="54" t="str">
        <f t="shared" si="13"/>
        <v/>
      </c>
      <c r="L247" s="54" t="str">
        <f t="shared" si="13"/>
        <v/>
      </c>
    </row>
    <row r="248" spans="2:12" ht="26.25" x14ac:dyDescent="0.4">
      <c r="B248" s="74">
        <f t="shared" si="12"/>
        <v>86</v>
      </c>
      <c r="C248" s="74" t="str">
        <f t="shared" si="10"/>
        <v>/* 86 */        "Y YO LO ENSALZARÉ.",</v>
      </c>
      <c r="D248" s="73" t="str">
        <f t="shared" si="13"/>
        <v>Y YO LO ENSALZARÉ.</v>
      </c>
      <c r="E248" s="55" t="str">
        <f t="shared" si="13"/>
        <v>Sol</v>
      </c>
      <c r="F248" s="55">
        <f t="shared" si="13"/>
        <v>7</v>
      </c>
      <c r="G248" s="56" t="str">
        <f t="shared" si="13"/>
        <v/>
      </c>
      <c r="H248" s="56" t="str">
        <f t="shared" si="13"/>
        <v/>
      </c>
      <c r="I248" s="55" t="str">
        <f t="shared" si="13"/>
        <v/>
      </c>
      <c r="J248" s="55" t="str">
        <f t="shared" si="13"/>
        <v/>
      </c>
      <c r="K248" s="56" t="str">
        <f t="shared" si="13"/>
        <v/>
      </c>
      <c r="L248" s="56" t="str">
        <f t="shared" si="13"/>
        <v/>
      </c>
    </row>
    <row r="249" spans="2:12" ht="26.25" x14ac:dyDescent="0.4">
      <c r="B249" s="74">
        <f t="shared" si="12"/>
        <v>87</v>
      </c>
      <c r="C249" s="74" t="str">
        <f t="shared" si="10"/>
        <v>/* 87 */        "PRECIPITÓ EN EL MAR",</v>
      </c>
      <c r="D249" s="72" t="str">
        <f t="shared" si="13"/>
        <v>PRECIPITÓ EN EL MAR</v>
      </c>
      <c r="E249" s="53" t="str">
        <f t="shared" si="13"/>
        <v>Do</v>
      </c>
      <c r="F249" s="53">
        <f t="shared" si="13"/>
        <v>7</v>
      </c>
      <c r="G249" s="54" t="str">
        <f t="shared" si="13"/>
        <v/>
      </c>
      <c r="H249" s="54" t="str">
        <f t="shared" si="13"/>
        <v/>
      </c>
      <c r="I249" s="53" t="str">
        <f t="shared" si="13"/>
        <v/>
      </c>
      <c r="J249" s="53" t="str">
        <f t="shared" si="13"/>
        <v/>
      </c>
      <c r="K249" s="54" t="str">
        <f t="shared" si="13"/>
        <v/>
      </c>
      <c r="L249" s="54" t="str">
        <f t="shared" si="13"/>
        <v/>
      </c>
    </row>
    <row r="250" spans="2:12" ht="26.25" x14ac:dyDescent="0.4">
      <c r="B250" s="74">
        <f t="shared" si="12"/>
        <v>88</v>
      </c>
      <c r="C250" s="74" t="str">
        <f t="shared" si="10"/>
        <v>/* 88 */        "CABALLO Y CABALLERO,",</v>
      </c>
      <c r="D250" s="73" t="str">
        <f t="shared" si="13"/>
        <v>CABALLO Y CABALLERO,</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6.25" x14ac:dyDescent="0.4">
      <c r="B251" s="74">
        <f t="shared" si="12"/>
        <v>89</v>
      </c>
      <c r="C251" s="74" t="str">
        <f t="shared" si="10"/>
        <v>/* 89 */        "CABALLO Y CABALLERO.",</v>
      </c>
      <c r="D251" s="72" t="str">
        <f t="shared" si="13"/>
        <v>CABALLO Y CABALLERO.</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6.25" x14ac:dyDescent="0.4">
      <c r="B252" s="74">
        <f t="shared" si="12"/>
        <v>90</v>
      </c>
      <c r="C252" s="74" t="str">
        <f t="shared" si="10"/>
        <v>/* 90 */        "Rescatas a tu pueblo,",</v>
      </c>
      <c r="D252" s="73" t="str">
        <f t="shared" si="13"/>
        <v>Rescatas a tu pueblo,</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6.25" x14ac:dyDescent="0.4">
      <c r="B253" s="74">
        <f t="shared" si="12"/>
        <v>91</v>
      </c>
      <c r="C253" s="74" t="str">
        <f t="shared" si="10"/>
        <v>/* 91 */        "lo llevas a tu casa.",</v>
      </c>
      <c r="D253" s="72" t="str">
        <f t="shared" si="13"/>
        <v>lo llevas a tu casa.</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6.25" x14ac:dyDescent="0.4">
      <c r="B254" s="74">
        <f t="shared" si="12"/>
        <v>92</v>
      </c>
      <c r="C254" s="74" t="str">
        <f t="shared" si="10"/>
        <v>/* 92 */        "Los príncipes de Edom, se estremecen",</v>
      </c>
      <c r="D254" s="73" t="str">
        <f t="shared" si="13"/>
        <v>Los príncipes de Edom, se estremecen</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6.25" x14ac:dyDescent="0.4">
      <c r="B255" s="74">
        <f t="shared" si="12"/>
        <v>93</v>
      </c>
      <c r="C255" s="74" t="str">
        <f t="shared" si="10"/>
        <v>/* 93 */        "al paso de Jacob.",</v>
      </c>
      <c r="D255" s="72" t="str">
        <f t="shared" si="13"/>
        <v>al paso de Jacob.</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6.25" x14ac:dyDescent="0.4">
      <c r="B256" s="74">
        <f t="shared" si="12"/>
        <v>94</v>
      </c>
      <c r="C256" s="74" t="str">
        <f t="shared" si="10"/>
        <v>/* 94 */        "PRECIPITÓ... MI FUERZA... PRECIPITÓ...",</v>
      </c>
      <c r="D256" s="73" t="str">
        <f t="shared" si="13"/>
        <v>PRECIPITÓ... MI FUERZA... PRECIPITÓ...</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6.25" x14ac:dyDescent="0.4">
      <c r="B257" s="74">
        <f t="shared" si="12"/>
        <v>95</v>
      </c>
      <c r="C257" s="74" t="str">
        <f t="shared" si="10"/>
        <v>/* 95 */        "PRECIPITÓ EN EL MAR",</v>
      </c>
      <c r="D257" s="72" t="str">
        <f t="shared" si="13"/>
        <v>PRECIPITÓ EN EL MAR</v>
      </c>
      <c r="E257" s="53" t="str">
        <f t="shared" si="13"/>
        <v>Do</v>
      </c>
      <c r="F257" s="53">
        <f t="shared" si="13"/>
        <v>7</v>
      </c>
      <c r="G257" s="54" t="str">
        <f t="shared" si="13"/>
        <v/>
      </c>
      <c r="H257" s="54" t="str">
        <f t="shared" si="13"/>
        <v/>
      </c>
      <c r="I257" s="53" t="str">
        <f t="shared" si="13"/>
        <v/>
      </c>
      <c r="J257" s="53" t="str">
        <f t="shared" si="13"/>
        <v/>
      </c>
      <c r="K257" s="54" t="str">
        <f t="shared" si="13"/>
        <v/>
      </c>
      <c r="L257" s="54" t="str">
        <f t="shared" si="13"/>
        <v/>
      </c>
    </row>
    <row r="258" spans="1:32" ht="26.25" x14ac:dyDescent="0.4">
      <c r="B258" s="74">
        <f t="shared" si="12"/>
        <v>96</v>
      </c>
      <c r="C258" s="74" t="str">
        <f t="shared" si="10"/>
        <v>/* 96 */        "CABALLO Y CABALLERO,",</v>
      </c>
      <c r="D258" s="73" t="str">
        <f t="shared" si="13"/>
        <v>CABALLO Y CABALLERO,</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6.25" x14ac:dyDescent="0.4">
      <c r="B259" s="74">
        <f t="shared" si="12"/>
        <v>97</v>
      </c>
      <c r="C259" s="74" t="str">
        <f t="shared" si="10"/>
        <v>/* 97 */        "CABALLO Y CABALLERO.",</v>
      </c>
      <c r="D259" s="72" t="str">
        <f t="shared" ref="D259:L263" si="14">IF(C99="","",C99)</f>
        <v>CABALLO Y CABALLERO.</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6.25" x14ac:dyDescent="0.4">
      <c r="B260" s="74">
        <f t="shared" si="12"/>
        <v>98</v>
      </c>
      <c r="C260" s="74" t="str">
        <f t="shared" si="10"/>
        <v>/* 98 */        "MI FUERZA Y MI CANCIÓN",</v>
      </c>
      <c r="D260" s="73" t="str">
        <f t="shared" si="14"/>
        <v>MI FUERZA Y MI CANCIÓN</v>
      </c>
      <c r="E260" s="55" t="str">
        <f t="shared" si="14"/>
        <v>Fa</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6.25" x14ac:dyDescent="0.4">
      <c r="B261" s="74">
        <f t="shared" si="12"/>
        <v>99</v>
      </c>
      <c r="C261" s="74" t="str">
        <f t="shared" si="10"/>
        <v>/* 99 */        "ES EL SEÑOR.",</v>
      </c>
      <c r="D261" s="72" t="str">
        <f t="shared" si="14"/>
        <v>ES EL SEÑOR.</v>
      </c>
      <c r="E261" s="53" t="str">
        <f t="shared" si="14"/>
        <v>La</v>
      </c>
      <c r="F261" s="53">
        <f t="shared" si="14"/>
        <v>7</v>
      </c>
      <c r="G261" s="54" t="str">
        <f t="shared" si="14"/>
        <v/>
      </c>
      <c r="H261" s="54" t="str">
        <f t="shared" si="14"/>
        <v/>
      </c>
      <c r="I261" s="53" t="str">
        <f t="shared" si="14"/>
        <v/>
      </c>
      <c r="J261" s="53" t="str">
        <f t="shared" si="14"/>
        <v/>
      </c>
      <c r="K261" s="54" t="str">
        <f t="shared" si="14"/>
        <v/>
      </c>
      <c r="L261" s="54" t="str">
        <f t="shared" si="14"/>
        <v/>
      </c>
    </row>
    <row r="262" spans="1:32" ht="26.25" x14ac:dyDescent="0.4">
      <c r="B262" s="74">
        <f t="shared" si="12"/>
        <v>100</v>
      </c>
      <c r="C262" s="74" t="str">
        <f t="shared" si="10"/>
        <v>/* 100 */        "ÉL ES MI SALVACIÓN, ES MI DIOS",</v>
      </c>
      <c r="D262" s="73" t="str">
        <f t="shared" si="14"/>
        <v>ÉL ES MI SALVACIÓN, ES MI DIOS</v>
      </c>
      <c r="E262" s="55" t="str">
        <f t="shared" si="14"/>
        <v>Re</v>
      </c>
      <c r="F262" s="55">
        <f t="shared" si="14"/>
        <v>7</v>
      </c>
      <c r="G262" s="56" t="str">
        <f t="shared" si="14"/>
        <v/>
      </c>
      <c r="H262" s="56" t="str">
        <f t="shared" si="14"/>
        <v/>
      </c>
      <c r="I262" s="55" t="str">
        <f t="shared" si="14"/>
        <v/>
      </c>
      <c r="J262" s="55" t="str">
        <f t="shared" si="14"/>
        <v/>
      </c>
      <c r="K262" s="56" t="str">
        <f t="shared" si="14"/>
        <v/>
      </c>
      <c r="L262" s="56" t="str">
        <f t="shared" si="14"/>
        <v/>
      </c>
    </row>
    <row r="263" spans="1:32" ht="26.25" x14ac:dyDescent="0.4">
      <c r="A263">
        <v>101</v>
      </c>
      <c r="B263" s="74">
        <f t="shared" si="12"/>
        <v>101</v>
      </c>
      <c r="C263" s="74" t="str">
        <f t="shared" si="10"/>
        <v>/* 101 */        "Y YO LO ENSALZARÉ.",</v>
      </c>
      <c r="D263" s="72" t="str">
        <f t="shared" si="14"/>
        <v>Y YO LO ENSALZARÉ.</v>
      </c>
      <c r="E263" s="53" t="str">
        <f t="shared" si="14"/>
        <v>Sol</v>
      </c>
      <c r="F263" s="53">
        <f t="shared" si="14"/>
        <v>7</v>
      </c>
      <c r="G263" s="54" t="str">
        <f t="shared" si="14"/>
        <v/>
      </c>
      <c r="H263" s="54" t="str">
        <f t="shared" si="14"/>
        <v/>
      </c>
      <c r="I263" s="53" t="str">
        <f t="shared" si="14"/>
        <v/>
      </c>
      <c r="J263" s="53" t="str">
        <f t="shared" si="14"/>
        <v/>
      </c>
      <c r="K263" s="54" t="str">
        <f t="shared" si="14"/>
        <v/>
      </c>
      <c r="L263" s="54" t="str">
        <f t="shared" si="14"/>
        <v/>
      </c>
    </row>
    <row r="264" spans="1:32" x14ac:dyDescent="0.4">
      <c r="C264" s="81" t="s">
        <v>1453</v>
      </c>
      <c r="D264"/>
    </row>
    <row r="265" spans="1:32" x14ac:dyDescent="0.4">
      <c r="C265" s="48" t="s">
        <v>1422</v>
      </c>
    </row>
    <row r="266" spans="1:32" x14ac:dyDescent="0.4">
      <c r="C266" s="48" t="s">
        <v>1443</v>
      </c>
      <c r="F266" s="15"/>
    </row>
    <row r="267" spans="1:32" x14ac:dyDescent="0.4">
      <c r="C267" s="48" t="s">
        <v>1432</v>
      </c>
      <c r="F267" s="15"/>
    </row>
    <row r="268" spans="1:32" ht="30.75" x14ac:dyDescent="0.4">
      <c r="C268" s="42" t="s">
        <v>1472</v>
      </c>
      <c r="D268" s="46"/>
      <c r="F268" s="15"/>
      <c r="L268" t="s">
        <v>1124</v>
      </c>
      <c r="S268" t="s">
        <v>1124</v>
      </c>
    </row>
    <row r="269" spans="1:32" ht="24.75" x14ac:dyDescent="0.4">
      <c r="A269" s="12" t="str">
        <f t="shared" ref="A269:A271" si="15">_xlfn.CONCAT("/* ",B269, " */   ","[ac(""",""", ""","","cp0","""",","""")],")</f>
        <v>/* 1 */   [ac("", "cp0","")],</v>
      </c>
      <c r="B269" s="12">
        <v>1</v>
      </c>
      <c r="C269" s="12" t="str">
        <f t="shared" ref="C269:C332" si="16">IF(D269="","",IF(F269="",A269,_xlfn.CONCAT("/* ",B269,"*/      ",E269:AF269)))</f>
        <v>/* 1*/      [ac("Do", "cp14","7"), ac("Fa","cp90","")],</v>
      </c>
      <c r="D269" s="13" t="str">
        <f t="shared" ref="D269:D332" si="17">IF(D163="","","hay letras")</f>
        <v>hay letras</v>
      </c>
      <c r="E269" s="51" t="s">
        <v>1118</v>
      </c>
      <c r="F269" s="17" t="str">
        <f t="shared" ref="F269:F332" si="18">IF(E163="","",E163)</f>
        <v>Do</v>
      </c>
      <c r="G269" s="29" t="s">
        <v>1119</v>
      </c>
      <c r="H269" s="17" t="str">
        <f>IF(F269="","","14")</f>
        <v>14</v>
      </c>
      <c r="I269" s="29" t="s">
        <v>1120</v>
      </c>
      <c r="J269" s="17">
        <f t="shared" ref="J269:J332" si="19">IF(F163="","",F163)</f>
        <v>7</v>
      </c>
      <c r="K269" s="51" t="str">
        <f>IF(F269&lt;&gt;"",IF(L269="",""")],","""), ac("""),"")</f>
        <v>"), ac("</v>
      </c>
      <c r="L269" s="32" t="str">
        <f t="shared" ref="L269:L332" si="20">IF(G163="","",G163)</f>
        <v>Fa</v>
      </c>
      <c r="M269" s="36" t="str">
        <f t="shared" ref="M269:M332" si="21">IF(L269="","",""",""")</f>
        <v>","</v>
      </c>
      <c r="N269" s="37" t="str">
        <f t="shared" ref="N269:N332" si="22">IF(L269="","","cp")</f>
        <v>cp</v>
      </c>
      <c r="O269" s="32" t="str">
        <f>IF(L269="","","90")</f>
        <v>90</v>
      </c>
      <c r="P269" s="34" t="str">
        <f t="shared" ref="P269:P332" si="23">IF(L269="","",""",""")</f>
        <v>","</v>
      </c>
      <c r="Q269" s="21" t="str">
        <f t="shared" ref="Q269:Q332" si="24">IF(H163="","",H163)</f>
        <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75" x14ac:dyDescent="0.4">
      <c r="A270" s="12" t="str">
        <f t="shared" si="15"/>
        <v>/* 2 */   [ac("", "cp0","")],</v>
      </c>
      <c r="B270" s="12">
        <f>+B269+1</f>
        <v>2</v>
      </c>
      <c r="C270" s="12" t="str">
        <f t="shared" si="16"/>
        <v>/* 2*/      [ac("La", "cp14","7")],</v>
      </c>
      <c r="D270" s="13" t="str">
        <f t="shared" si="17"/>
        <v>hay letras</v>
      </c>
      <c r="E270" s="51" t="s">
        <v>1118</v>
      </c>
      <c r="F270" s="20" t="str">
        <f t="shared" si="18"/>
        <v>La</v>
      </c>
      <c r="G270" s="26" t="s">
        <v>1119</v>
      </c>
      <c r="H270" s="20" t="str">
        <f t="shared" ref="H270:H333" si="36">IF(F270="","","14")</f>
        <v>14</v>
      </c>
      <c r="I270" s="26" t="s">
        <v>1120</v>
      </c>
      <c r="J270" s="20">
        <f t="shared" si="19"/>
        <v>7</v>
      </c>
      <c r="K270" s="51" t="str">
        <f>IF(F270&lt;&gt;"",IF(L270="",""")],","""), ac("""),"")</f>
        <v>")],</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75" x14ac:dyDescent="0.4">
      <c r="A271" s="12" t="str">
        <f t="shared" si="15"/>
        <v>/* 3 */   [ac("", "cp0","")],</v>
      </c>
      <c r="B271" s="12">
        <f t="shared" ref="B271:B334" si="42">+B270+1</f>
        <v>3</v>
      </c>
      <c r="C271" s="12" t="str">
        <f t="shared" si="16"/>
        <v>/* 3*/      [ac("Re", "cp14","7")],</v>
      </c>
      <c r="D271" s="13" t="str">
        <f t="shared" si="17"/>
        <v>hay letras</v>
      </c>
      <c r="E271" s="51" t="s">
        <v>1118</v>
      </c>
      <c r="F271" s="17" t="str">
        <f t="shared" si="18"/>
        <v>Re</v>
      </c>
      <c r="G271" s="29" t="s">
        <v>1119</v>
      </c>
      <c r="H271" s="17" t="str">
        <f t="shared" si="36"/>
        <v>14</v>
      </c>
      <c r="I271" s="29" t="s">
        <v>1120</v>
      </c>
      <c r="J271" s="17">
        <f t="shared" si="19"/>
        <v>7</v>
      </c>
      <c r="K271" s="51" t="str">
        <f t="shared" ref="K271:K334" si="43">IF(F271&lt;&gt;"",IF(L271="",""")],","""), ac("""),"")</f>
        <v>")],</v>
      </c>
      <c r="L271" s="32" t="str">
        <f t="shared" si="20"/>
        <v/>
      </c>
      <c r="M271" s="36" t="str">
        <f t="shared" si="21"/>
        <v/>
      </c>
      <c r="N271" s="37" t="str">
        <f t="shared" si="22"/>
        <v/>
      </c>
      <c r="O271" s="32" t="str">
        <f t="shared" si="37"/>
        <v/>
      </c>
      <c r="P271" s="34" t="str">
        <f t="shared" si="23"/>
        <v/>
      </c>
      <c r="Q271" s="21" t="str">
        <f t="shared" si="24"/>
        <v/>
      </c>
      <c r="R271" s="51" t="str">
        <f t="shared" si="25"/>
        <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75" x14ac:dyDescent="0.4">
      <c r="A272" s="12" t="str">
        <f>_xlfn.CONCAT("/* ",B272, " */   ","[ac(""",""", ""","","cp0","""",","""")],")</f>
        <v>/* 4 */   [ac("", "cp0","")],</v>
      </c>
      <c r="B272" s="12">
        <f t="shared" si="42"/>
        <v>4</v>
      </c>
      <c r="C272" s="12" t="str">
        <f t="shared" si="16"/>
        <v>/* 4 */   [ac("", "cp0","")],</v>
      </c>
      <c r="D272" s="13" t="str">
        <f t="shared" si="17"/>
        <v>hay letras</v>
      </c>
      <c r="E272" s="51" t="s">
        <v>1118</v>
      </c>
      <c r="F272" s="20" t="str">
        <f t="shared" si="18"/>
        <v/>
      </c>
      <c r="G272" s="26" t="s">
        <v>1119</v>
      </c>
      <c r="H272" s="20" t="str">
        <f t="shared" si="36"/>
        <v/>
      </c>
      <c r="I272" s="26" t="s">
        <v>1120</v>
      </c>
      <c r="J272" s="20" t="str">
        <f t="shared" si="19"/>
        <v/>
      </c>
      <c r="K272" s="51" t="str">
        <f t="shared" si="43"/>
        <v/>
      </c>
      <c r="L272" s="33" t="str">
        <f t="shared" si="20"/>
        <v/>
      </c>
      <c r="M272" s="38" t="str">
        <f t="shared" si="21"/>
        <v/>
      </c>
      <c r="N272" s="39" t="str">
        <f t="shared" si="22"/>
        <v/>
      </c>
      <c r="O272" s="33" t="str">
        <f t="shared" si="37"/>
        <v/>
      </c>
      <c r="P272" s="27" t="str">
        <f t="shared" si="23"/>
        <v/>
      </c>
      <c r="Q272" s="22" t="str">
        <f t="shared" si="24"/>
        <v/>
      </c>
      <c r="R272" s="51" t="str">
        <f t="shared" si="25"/>
        <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75" x14ac:dyDescent="0.4">
      <c r="A273" s="12" t="str">
        <f t="shared" ref="A273:A336" si="44">_xlfn.CONCAT("/* ",B273, " */   ","[ac(""",""", ""","","cp0","""",","""")],")</f>
        <v>/* 5 */   [ac("", "cp0","")],</v>
      </c>
      <c r="B273" s="12">
        <f>+B272+1</f>
        <v>5</v>
      </c>
      <c r="C273" s="12" t="str">
        <f t="shared" si="16"/>
        <v>/* 5*/      [ac("Sol", "cp","7")],</v>
      </c>
      <c r="D273" s="13" t="str">
        <f t="shared" si="17"/>
        <v>hay letras</v>
      </c>
      <c r="E273" s="51" t="s">
        <v>1118</v>
      </c>
      <c r="F273" s="17" t="str">
        <f t="shared" si="18"/>
        <v>Sol</v>
      </c>
      <c r="G273" s="25" t="s">
        <v>1119</v>
      </c>
      <c r="H273" s="17"/>
      <c r="I273" s="25" t="s">
        <v>1120</v>
      </c>
      <c r="J273" s="17">
        <f t="shared" si="19"/>
        <v>7</v>
      </c>
      <c r="K273" s="51" t="str">
        <f t="shared" si="43"/>
        <v>")],</v>
      </c>
      <c r="L273" s="32" t="str">
        <f t="shared" si="20"/>
        <v/>
      </c>
      <c r="M273" s="36" t="str">
        <f t="shared" si="21"/>
        <v/>
      </c>
      <c r="N273" s="37" t="str">
        <f t="shared" si="22"/>
        <v/>
      </c>
      <c r="O273" s="32" t="str">
        <f t="shared" si="37"/>
        <v/>
      </c>
      <c r="P273" s="34" t="str">
        <f t="shared" si="23"/>
        <v/>
      </c>
      <c r="Q273" s="21" t="str">
        <f t="shared" si="24"/>
        <v/>
      </c>
      <c r="R273" s="51" t="str">
        <f t="shared" si="25"/>
        <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75" x14ac:dyDescent="0.4">
      <c r="A274" s="12" t="str">
        <f t="shared" si="44"/>
        <v>/* 6 */   [ac("", "cp0","")],</v>
      </c>
      <c r="B274" s="12">
        <f t="shared" si="42"/>
        <v>6</v>
      </c>
      <c r="C274" s="12" t="str">
        <f t="shared" si="16"/>
        <v>/* 6*/      [ac("Do", "cp14","7")],</v>
      </c>
      <c r="D274" s="13" t="str">
        <f t="shared" si="17"/>
        <v>hay letras</v>
      </c>
      <c r="E274" s="51" t="s">
        <v>1118</v>
      </c>
      <c r="F274" s="20" t="str">
        <f t="shared" si="18"/>
        <v>Do</v>
      </c>
      <c r="G274" s="26" t="s">
        <v>1119</v>
      </c>
      <c r="H274" s="20" t="str">
        <f t="shared" si="36"/>
        <v>14</v>
      </c>
      <c r="I274" s="26" t="s">
        <v>1120</v>
      </c>
      <c r="J274" s="20">
        <f t="shared" si="19"/>
        <v>7</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75" x14ac:dyDescent="0.4">
      <c r="A275" s="12" t="str">
        <f t="shared" si="44"/>
        <v>/* 7 */   [ac("", "cp0","")],</v>
      </c>
      <c r="B275" s="12">
        <f t="shared" si="42"/>
        <v>7</v>
      </c>
      <c r="C275" s="12" t="str">
        <f t="shared" si="16"/>
        <v>/* 7*/      [ac("Fa", "cp14","")],</v>
      </c>
      <c r="D275" s="13" t="str">
        <f t="shared" si="17"/>
        <v>hay letras</v>
      </c>
      <c r="E275" s="51" t="s">
        <v>1118</v>
      </c>
      <c r="F275" s="17" t="str">
        <f t="shared" si="18"/>
        <v>Fa</v>
      </c>
      <c r="G275" s="25" t="s">
        <v>1119</v>
      </c>
      <c r="H275" s="17" t="str">
        <f t="shared" si="36"/>
        <v>14</v>
      </c>
      <c r="I275" s="25" t="s">
        <v>1120</v>
      </c>
      <c r="J275" s="17" t="str">
        <f t="shared" si="19"/>
        <v/>
      </c>
      <c r="K275" s="51" t="str">
        <f t="shared" si="43"/>
        <v>")],</v>
      </c>
      <c r="L275" s="32" t="str">
        <f t="shared" si="20"/>
        <v/>
      </c>
      <c r="M275" s="36" t="str">
        <f t="shared" si="21"/>
        <v/>
      </c>
      <c r="N275" s="37" t="str">
        <f t="shared" si="22"/>
        <v/>
      </c>
      <c r="O275" s="32" t="str">
        <f t="shared" si="37"/>
        <v/>
      </c>
      <c r="P275" s="34" t="str">
        <f t="shared" si="23"/>
        <v/>
      </c>
      <c r="Q275" s="21" t="str">
        <f t="shared" si="24"/>
        <v/>
      </c>
      <c r="R275" s="51" t="str">
        <f t="shared" si="25"/>
        <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75" x14ac:dyDescent="0.4">
      <c r="A276" s="12" t="str">
        <f t="shared" si="44"/>
        <v>/* 8 */   [ac("", "cp0","")],</v>
      </c>
      <c r="B276" s="12">
        <f t="shared" si="42"/>
        <v>8</v>
      </c>
      <c r="C276" s="12" t="str">
        <f t="shared" si="16"/>
        <v>/* 8*/      [ac("La", "cp14","7")],</v>
      </c>
      <c r="D276" s="13" t="str">
        <f t="shared" si="17"/>
        <v>hay letras</v>
      </c>
      <c r="E276" s="51" t="s">
        <v>1118</v>
      </c>
      <c r="F276" s="20" t="str">
        <f t="shared" si="18"/>
        <v>La</v>
      </c>
      <c r="G276" s="26" t="s">
        <v>1119</v>
      </c>
      <c r="H276" s="20" t="str">
        <f t="shared" si="36"/>
        <v>14</v>
      </c>
      <c r="I276" s="26" t="s">
        <v>1120</v>
      </c>
      <c r="J276" s="20">
        <f t="shared" si="19"/>
        <v>7</v>
      </c>
      <c r="K276" s="51" t="str">
        <f t="shared" si="43"/>
        <v>")],</v>
      </c>
      <c r="L276" s="33" t="str">
        <f t="shared" si="20"/>
        <v/>
      </c>
      <c r="M276" s="38" t="str">
        <f t="shared" si="21"/>
        <v/>
      </c>
      <c r="N276" s="39" t="str">
        <f t="shared" si="22"/>
        <v/>
      </c>
      <c r="O276" s="33" t="str">
        <f t="shared" si="37"/>
        <v/>
      </c>
      <c r="P276" s="27" t="str">
        <f t="shared" si="23"/>
        <v/>
      </c>
      <c r="Q276" s="22" t="str">
        <f t="shared" si="24"/>
        <v/>
      </c>
      <c r="R276" s="51" t="str">
        <f t="shared" si="25"/>
        <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75" x14ac:dyDescent="0.4">
      <c r="A277" s="12" t="str">
        <f t="shared" si="44"/>
        <v>/* 9 */   [ac("", "cp0","")],</v>
      </c>
      <c r="B277" s="12">
        <f>+B276+1</f>
        <v>9</v>
      </c>
      <c r="C277" s="12" t="str">
        <f t="shared" si="16"/>
        <v>/* 9*/      [ac("Re", "cp14","7")],</v>
      </c>
      <c r="D277" s="13" t="str">
        <f t="shared" si="17"/>
        <v>hay letras</v>
      </c>
      <c r="E277" s="51" t="s">
        <v>1118</v>
      </c>
      <c r="F277" s="17" t="str">
        <f t="shared" si="18"/>
        <v>Re</v>
      </c>
      <c r="G277" s="25" t="s">
        <v>1119</v>
      </c>
      <c r="H277" s="17" t="str">
        <f t="shared" si="36"/>
        <v>14</v>
      </c>
      <c r="I277" s="25" t="s">
        <v>1120</v>
      </c>
      <c r="J277" s="17">
        <f t="shared" si="19"/>
        <v>7</v>
      </c>
      <c r="K277" s="51" t="str">
        <f t="shared" si="43"/>
        <v>")],</v>
      </c>
      <c r="L277" s="32" t="str">
        <f t="shared" si="20"/>
        <v/>
      </c>
      <c r="M277" s="36" t="str">
        <f t="shared" si="21"/>
        <v/>
      </c>
      <c r="N277" s="37" t="str">
        <f t="shared" si="22"/>
        <v/>
      </c>
      <c r="O277" s="32" t="str">
        <f t="shared" si="37"/>
        <v/>
      </c>
      <c r="P277" s="34" t="str">
        <f t="shared" si="23"/>
        <v/>
      </c>
      <c r="Q277" s="21" t="str">
        <f t="shared" si="24"/>
        <v/>
      </c>
      <c r="R277" s="51" t="str">
        <f t="shared" si="25"/>
        <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75" x14ac:dyDescent="0.4">
      <c r="A278" s="12" t="str">
        <f t="shared" si="44"/>
        <v>/* 10 */   [ac("", "cp0","")],</v>
      </c>
      <c r="B278" s="12">
        <f t="shared" si="42"/>
        <v>10</v>
      </c>
      <c r="C278" s="12" t="str">
        <f t="shared" si="16"/>
        <v>/* 10*/      [ac("Sol", "cp14","7")],</v>
      </c>
      <c r="D278" s="13" t="str">
        <f t="shared" si="17"/>
        <v>hay letras</v>
      </c>
      <c r="E278" s="51" t="s">
        <v>1118</v>
      </c>
      <c r="F278" s="20" t="str">
        <f t="shared" si="18"/>
        <v>Sol</v>
      </c>
      <c r="G278" s="26" t="s">
        <v>1119</v>
      </c>
      <c r="H278" s="20" t="str">
        <f t="shared" si="36"/>
        <v>14</v>
      </c>
      <c r="I278" s="26" t="s">
        <v>1120</v>
      </c>
      <c r="J278" s="20">
        <f t="shared" si="19"/>
        <v>7</v>
      </c>
      <c r="K278" s="51" t="str">
        <f t="shared" si="43"/>
        <v>")],</v>
      </c>
      <c r="L278" s="33" t="str">
        <f t="shared" si="20"/>
        <v/>
      </c>
      <c r="M278" s="38" t="str">
        <f t="shared" si="21"/>
        <v/>
      </c>
      <c r="N278" s="39" t="str">
        <f t="shared" si="22"/>
        <v/>
      </c>
      <c r="O278" s="33" t="str">
        <f t="shared" si="37"/>
        <v/>
      </c>
      <c r="P278" s="27" t="str">
        <f t="shared" si="23"/>
        <v/>
      </c>
      <c r="Q278" s="22" t="str">
        <f t="shared" si="24"/>
        <v/>
      </c>
      <c r="R278" s="51" t="str">
        <f t="shared" si="25"/>
        <v/>
      </c>
      <c r="S278" s="20" t="str">
        <f t="shared" si="26"/>
        <v/>
      </c>
      <c r="T278" s="20" t="str">
        <f t="shared" si="27"/>
        <v/>
      </c>
      <c r="U278" s="20" t="str">
        <f t="shared" si="28"/>
        <v/>
      </c>
      <c r="V278" s="20" t="str">
        <f t="shared" si="29"/>
        <v/>
      </c>
      <c r="W278" s="20" t="str">
        <f t="shared" si="30"/>
        <v/>
      </c>
      <c r="X278" s="20" t="str">
        <f t="shared" si="31"/>
        <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75" x14ac:dyDescent="0.4">
      <c r="A279" s="12" t="str">
        <f t="shared" si="44"/>
        <v>/* 11 */   [ac("", "cp0","")],</v>
      </c>
      <c r="B279" s="12">
        <f t="shared" si="42"/>
        <v>11</v>
      </c>
      <c r="C279" s="12" t="str">
        <f t="shared" si="16"/>
        <v>/* 11*/      [ac("Do", "cp14","7")],</v>
      </c>
      <c r="D279" s="13" t="str">
        <f t="shared" si="17"/>
        <v>hay letras</v>
      </c>
      <c r="E279" s="51" t="s">
        <v>1118</v>
      </c>
      <c r="F279" s="17" t="str">
        <f t="shared" si="18"/>
        <v>Do</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75" x14ac:dyDescent="0.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75" x14ac:dyDescent="0.4">
      <c r="A281" s="12" t="str">
        <f t="shared" si="44"/>
        <v>/* 13 */   [ac("", "cp0","")],</v>
      </c>
      <c r="B281" s="12">
        <f>+B280+1</f>
        <v>13</v>
      </c>
      <c r="C281" s="12" t="str">
        <f t="shared" si="16"/>
        <v>/* 13 */   [ac("", "cp0","")],</v>
      </c>
      <c r="D281" s="13" t="str">
        <f t="shared" si="17"/>
        <v>hay letras</v>
      </c>
      <c r="E281" s="51" t="s">
        <v>1118</v>
      </c>
      <c r="F281" s="17" t="str">
        <f t="shared" si="18"/>
        <v/>
      </c>
      <c r="G281" s="25" t="s">
        <v>1119</v>
      </c>
      <c r="H281" s="17" t="str">
        <f t="shared" si="36"/>
        <v/>
      </c>
      <c r="I281" s="25" t="s">
        <v>1120</v>
      </c>
      <c r="J281" s="17" t="str">
        <f t="shared" si="19"/>
        <v/>
      </c>
      <c r="K281" s="51" t="str">
        <f t="shared" si="43"/>
        <v/>
      </c>
      <c r="L281" s="32" t="str">
        <f t="shared" si="20"/>
        <v/>
      </c>
      <c r="M281" s="36" t="str">
        <f t="shared" si="21"/>
        <v/>
      </c>
      <c r="N281" s="37" t="str">
        <f t="shared" si="22"/>
        <v/>
      </c>
      <c r="O281" s="32" t="str">
        <f t="shared" si="37"/>
        <v/>
      </c>
      <c r="P281" s="34" t="str">
        <f t="shared" si="23"/>
        <v/>
      </c>
      <c r="Q281" s="21" t="str">
        <f t="shared" si="24"/>
        <v/>
      </c>
      <c r="R281" s="51" t="str">
        <f t="shared" si="25"/>
        <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75" x14ac:dyDescent="0.4">
      <c r="A282" s="12" t="str">
        <f t="shared" si="44"/>
        <v>/* 14 */   [ac("", "cp0","")],</v>
      </c>
      <c r="B282" s="12">
        <f t="shared" si="42"/>
        <v>14</v>
      </c>
      <c r="C282" s="12" t="str">
        <f t="shared" si="16"/>
        <v>/* 14*/      [ac("Fa", "cp14","")],</v>
      </c>
      <c r="D282" s="13" t="str">
        <f t="shared" si="17"/>
        <v>hay letras</v>
      </c>
      <c r="E282" s="51" t="s">
        <v>1118</v>
      </c>
      <c r="F282" s="20" t="str">
        <f t="shared" si="18"/>
        <v>Fa</v>
      </c>
      <c r="G282" s="26" t="s">
        <v>1119</v>
      </c>
      <c r="H282" s="20" t="str">
        <f t="shared" si="36"/>
        <v>14</v>
      </c>
      <c r="I282" s="26" t="s">
        <v>1120</v>
      </c>
      <c r="J282" s="20" t="str">
        <f t="shared" si="19"/>
        <v/>
      </c>
      <c r="K282" s="51" t="str">
        <f t="shared" si="43"/>
        <v>")],</v>
      </c>
      <c r="L282" s="33" t="str">
        <f t="shared" si="20"/>
        <v/>
      </c>
      <c r="M282" s="38" t="str">
        <f t="shared" si="21"/>
        <v/>
      </c>
      <c r="N282" s="39" t="str">
        <f t="shared" si="22"/>
        <v/>
      </c>
      <c r="O282" s="33" t="str">
        <f t="shared" si="37"/>
        <v/>
      </c>
      <c r="P282" s="27" t="str">
        <f t="shared" si="23"/>
        <v/>
      </c>
      <c r="Q282" s="22" t="str">
        <f t="shared" si="24"/>
        <v/>
      </c>
      <c r="R282" s="51" t="str">
        <f t="shared" si="25"/>
        <v/>
      </c>
      <c r="S282" s="20" t="str">
        <f t="shared" si="26"/>
        <v/>
      </c>
      <c r="T282" s="20" t="str">
        <f t="shared" si="27"/>
        <v/>
      </c>
      <c r="U282" s="20" t="str">
        <f t="shared" si="28"/>
        <v/>
      </c>
      <c r="V282" s="20" t="str">
        <f t="shared" si="29"/>
        <v/>
      </c>
      <c r="W282" s="20" t="str">
        <f t="shared" si="30"/>
        <v/>
      </c>
      <c r="X282" s="20" t="str">
        <f t="shared" si="31"/>
        <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75" x14ac:dyDescent="0.4">
      <c r="A283" s="12" t="str">
        <f t="shared" si="44"/>
        <v>/* 15 */   [ac("", "cp0","")],</v>
      </c>
      <c r="B283" s="12">
        <f t="shared" si="42"/>
        <v>15</v>
      </c>
      <c r="C283" s="12" t="str">
        <f t="shared" si="16"/>
        <v>/* 15*/      [ac("La", "cp14","7")],</v>
      </c>
      <c r="D283" s="13" t="str">
        <f t="shared" si="17"/>
        <v>hay letras</v>
      </c>
      <c r="E283" s="51" t="s">
        <v>1118</v>
      </c>
      <c r="F283" s="17" t="str">
        <f t="shared" si="18"/>
        <v>La</v>
      </c>
      <c r="G283" s="25" t="s">
        <v>1119</v>
      </c>
      <c r="H283" s="17" t="str">
        <f t="shared" si="36"/>
        <v>14</v>
      </c>
      <c r="I283" s="25" t="s">
        <v>1120</v>
      </c>
      <c r="J283" s="17">
        <f t="shared" si="19"/>
        <v>7</v>
      </c>
      <c r="K283" s="51" t="str">
        <f t="shared" si="43"/>
        <v>")],</v>
      </c>
      <c r="L283" s="32" t="str">
        <f t="shared" si="20"/>
        <v/>
      </c>
      <c r="M283" s="36" t="str">
        <f t="shared" si="21"/>
        <v/>
      </c>
      <c r="N283" s="37" t="str">
        <f t="shared" si="22"/>
        <v/>
      </c>
      <c r="O283" s="32" t="str">
        <f t="shared" si="37"/>
        <v/>
      </c>
      <c r="P283" s="34" t="str">
        <f t="shared" si="23"/>
        <v/>
      </c>
      <c r="Q283" s="21" t="str">
        <f t="shared" si="24"/>
        <v/>
      </c>
      <c r="R283" s="51" t="str">
        <f t="shared" si="25"/>
        <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75" x14ac:dyDescent="0.4">
      <c r="A284" s="12" t="str">
        <f t="shared" si="44"/>
        <v>/* 16 */   [ac("", "cp0","")],</v>
      </c>
      <c r="B284" s="12">
        <f t="shared" si="42"/>
        <v>16</v>
      </c>
      <c r="C284" s="12" t="str">
        <f t="shared" si="16"/>
        <v>/* 16*/      [ac("Re", "cp14","7")],</v>
      </c>
      <c r="D284" s="13" t="str">
        <f t="shared" si="17"/>
        <v>hay letras</v>
      </c>
      <c r="E284" s="51" t="s">
        <v>1118</v>
      </c>
      <c r="F284" s="20" t="str">
        <f t="shared" si="18"/>
        <v>Re</v>
      </c>
      <c r="G284" s="26" t="s">
        <v>1119</v>
      </c>
      <c r="H284" s="20" t="str">
        <f t="shared" si="36"/>
        <v>14</v>
      </c>
      <c r="I284" s="26" t="s">
        <v>1120</v>
      </c>
      <c r="J284" s="20">
        <f t="shared" si="19"/>
        <v>7</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75" x14ac:dyDescent="0.4">
      <c r="A285" s="12" t="str">
        <f t="shared" si="44"/>
        <v>/* 17 */   [ac("", "cp0","")],</v>
      </c>
      <c r="B285" s="12">
        <f>+B284+1</f>
        <v>17</v>
      </c>
      <c r="C285" s="12" t="str">
        <f t="shared" si="16"/>
        <v>/* 17*/      [ac("Sol", "cp14","7")],</v>
      </c>
      <c r="D285" s="13" t="str">
        <f t="shared" si="17"/>
        <v>hay letras</v>
      </c>
      <c r="E285" s="51" t="s">
        <v>1118</v>
      </c>
      <c r="F285" s="17" t="str">
        <f t="shared" si="18"/>
        <v>Sol</v>
      </c>
      <c r="G285" s="25" t="s">
        <v>1119</v>
      </c>
      <c r="H285" s="17" t="str">
        <f t="shared" si="36"/>
        <v>14</v>
      </c>
      <c r="I285" s="25" t="s">
        <v>1120</v>
      </c>
      <c r="J285" s="17">
        <f t="shared" si="19"/>
        <v>7</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75" x14ac:dyDescent="0.4">
      <c r="A286" s="12" t="str">
        <f t="shared" si="44"/>
        <v>/* 18 */   [ac("", "cp0","")],</v>
      </c>
      <c r="B286" s="12">
        <f t="shared" si="42"/>
        <v>18</v>
      </c>
      <c r="C286" s="12" t="str">
        <f t="shared" si="16"/>
        <v>/* 18 */   [ac("", "cp0","")],</v>
      </c>
      <c r="D286" s="13" t="str">
        <f t="shared" si="17"/>
        <v>hay letras</v>
      </c>
      <c r="E286" s="51" t="s">
        <v>1118</v>
      </c>
      <c r="F286" s="20" t="str">
        <f t="shared" si="18"/>
        <v/>
      </c>
      <c r="G286" s="26" t="s">
        <v>1119</v>
      </c>
      <c r="H286" s="20" t="str">
        <f t="shared" si="36"/>
        <v/>
      </c>
      <c r="I286" s="26" t="s">
        <v>1120</v>
      </c>
      <c r="J286" s="20" t="str">
        <f t="shared" si="19"/>
        <v/>
      </c>
      <c r="K286" s="51" t="str">
        <f t="shared" si="43"/>
        <v/>
      </c>
      <c r="L286" s="33" t="str">
        <f t="shared" si="20"/>
        <v/>
      </c>
      <c r="M286" s="38" t="str">
        <f t="shared" si="21"/>
        <v/>
      </c>
      <c r="N286" s="39" t="str">
        <f t="shared" si="22"/>
        <v/>
      </c>
      <c r="O286" s="33" t="str">
        <f t="shared" si="37"/>
        <v/>
      </c>
      <c r="P286" s="27" t="str">
        <f t="shared" si="23"/>
        <v/>
      </c>
      <c r="Q286" s="22" t="str">
        <f t="shared" si="24"/>
        <v/>
      </c>
      <c r="R286" s="51" t="str">
        <f t="shared" si="25"/>
        <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75" x14ac:dyDescent="0.4">
      <c r="A287" s="12" t="str">
        <f t="shared" si="44"/>
        <v>/* 19 */   [ac("", "cp0","")],</v>
      </c>
      <c r="B287" s="12">
        <f t="shared" si="42"/>
        <v>19</v>
      </c>
      <c r="C287" s="12" t="str">
        <f t="shared" si="16"/>
        <v>/* 19*/      [ac("Do", "cp14","7")],</v>
      </c>
      <c r="D287" s="13" t="str">
        <f t="shared" si="17"/>
        <v>hay letras</v>
      </c>
      <c r="E287" s="51" t="s">
        <v>1118</v>
      </c>
      <c r="F287" s="17" t="str">
        <f t="shared" si="18"/>
        <v>Do</v>
      </c>
      <c r="G287" s="25" t="s">
        <v>1119</v>
      </c>
      <c r="H287" s="17" t="str">
        <f t="shared" si="36"/>
        <v>14</v>
      </c>
      <c r="I287" s="25" t="s">
        <v>1120</v>
      </c>
      <c r="J287" s="17">
        <f t="shared" si="19"/>
        <v>7</v>
      </c>
      <c r="K287" s="51" t="str">
        <f t="shared" si="43"/>
        <v>")],</v>
      </c>
      <c r="L287" s="32" t="str">
        <f t="shared" si="20"/>
        <v/>
      </c>
      <c r="M287" s="36" t="str">
        <f t="shared" si="21"/>
        <v/>
      </c>
      <c r="N287" s="37" t="str">
        <f t="shared" si="22"/>
        <v/>
      </c>
      <c r="O287" s="32" t="str">
        <f t="shared" si="37"/>
        <v/>
      </c>
      <c r="P287" s="34" t="str">
        <f t="shared" si="23"/>
        <v/>
      </c>
      <c r="Q287" s="21" t="str">
        <f t="shared" si="24"/>
        <v/>
      </c>
      <c r="R287" s="51" t="str">
        <f t="shared" si="25"/>
        <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75" x14ac:dyDescent="0.4">
      <c r="A288" s="12" t="str">
        <f t="shared" si="44"/>
        <v>/* 20 */   [ac("", "cp0","")],</v>
      </c>
      <c r="B288" s="12">
        <f t="shared" si="42"/>
        <v>20</v>
      </c>
      <c r="C288" s="12" t="str">
        <f t="shared" si="16"/>
        <v>/* 20 */   [ac("", "cp0","")],</v>
      </c>
      <c r="D288" s="13" t="str">
        <f t="shared" si="17"/>
        <v>hay letras</v>
      </c>
      <c r="E288" s="51" t="s">
        <v>1118</v>
      </c>
      <c r="F288" s="20" t="str">
        <f t="shared" si="18"/>
        <v/>
      </c>
      <c r="G288" s="26" t="s">
        <v>1119</v>
      </c>
      <c r="H288" s="20" t="str">
        <f t="shared" si="36"/>
        <v/>
      </c>
      <c r="I288" s="26" t="s">
        <v>1120</v>
      </c>
      <c r="J288" s="20" t="str">
        <f t="shared" si="19"/>
        <v/>
      </c>
      <c r="K288" s="51" t="str">
        <f t="shared" si="43"/>
        <v/>
      </c>
      <c r="L288" s="33" t="str">
        <f t="shared" si="20"/>
        <v/>
      </c>
      <c r="M288" s="38" t="str">
        <f t="shared" si="21"/>
        <v/>
      </c>
      <c r="N288" s="39" t="str">
        <f t="shared" si="22"/>
        <v/>
      </c>
      <c r="O288" s="33" t="str">
        <f t="shared" si="37"/>
        <v/>
      </c>
      <c r="P288" s="27" t="str">
        <f t="shared" si="23"/>
        <v/>
      </c>
      <c r="Q288" s="22" t="str">
        <f t="shared" si="24"/>
        <v/>
      </c>
      <c r="R288" s="51" t="str">
        <f t="shared" si="25"/>
        <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75" x14ac:dyDescent="0.4">
      <c r="A289" s="12" t="str">
        <f t="shared" si="44"/>
        <v>/* 21 */   [ac("", "cp0","")],</v>
      </c>
      <c r="B289" s="12">
        <f t="shared" si="42"/>
        <v>21</v>
      </c>
      <c r="C289" s="12" t="str">
        <f t="shared" si="16"/>
        <v>/* 21 */   [ac("", "cp0","")],</v>
      </c>
      <c r="D289" s="13" t="str">
        <f t="shared" si="17"/>
        <v>hay letras</v>
      </c>
      <c r="E289" s="51" t="s">
        <v>1118</v>
      </c>
      <c r="F289" s="17" t="str">
        <f t="shared" si="18"/>
        <v/>
      </c>
      <c r="G289" s="25" t="s">
        <v>1119</v>
      </c>
      <c r="H289" s="17" t="str">
        <f t="shared" si="36"/>
        <v/>
      </c>
      <c r="I289" s="25" t="s">
        <v>1120</v>
      </c>
      <c r="J289" s="17" t="str">
        <f t="shared" si="19"/>
        <v/>
      </c>
      <c r="K289" s="51" t="str">
        <f t="shared" si="43"/>
        <v/>
      </c>
      <c r="L289" s="32" t="str">
        <f t="shared" si="20"/>
        <v/>
      </c>
      <c r="M289" s="36" t="str">
        <f t="shared" si="21"/>
        <v/>
      </c>
      <c r="N289" s="37" t="str">
        <f t="shared" si="22"/>
        <v/>
      </c>
      <c r="O289" s="32" t="str">
        <f t="shared" si="37"/>
        <v/>
      </c>
      <c r="P289" s="34" t="str">
        <f t="shared" si="23"/>
        <v/>
      </c>
      <c r="Q289" s="21" t="str">
        <f t="shared" si="24"/>
        <v/>
      </c>
      <c r="R289" s="51" t="str">
        <f t="shared" si="25"/>
        <v/>
      </c>
      <c r="S289" s="17" t="str">
        <f t="shared" si="26"/>
        <v/>
      </c>
      <c r="T289" s="17" t="str">
        <f t="shared" si="27"/>
        <v/>
      </c>
      <c r="U289" s="17" t="str">
        <f t="shared" si="28"/>
        <v/>
      </c>
      <c r="V289" s="17" t="str">
        <f t="shared" si="29"/>
        <v/>
      </c>
      <c r="W289" s="17" t="str">
        <f t="shared" si="30"/>
        <v/>
      </c>
      <c r="X289" s="17" t="str">
        <f t="shared" si="31"/>
        <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75" x14ac:dyDescent="0.4">
      <c r="A290" s="12" t="str">
        <f t="shared" si="44"/>
        <v>/* 22 */   [ac("", "cp0","")],</v>
      </c>
      <c r="B290" s="12">
        <f t="shared" si="42"/>
        <v>22</v>
      </c>
      <c r="C290" s="12" t="str">
        <f t="shared" si="16"/>
        <v>/* 22*/      [ac("Fa", "cp14","")],</v>
      </c>
      <c r="D290" s="13" t="str">
        <f t="shared" si="17"/>
        <v>hay letras</v>
      </c>
      <c r="E290" s="51" t="s">
        <v>1118</v>
      </c>
      <c r="F290" s="20" t="str">
        <f t="shared" si="18"/>
        <v>Fa</v>
      </c>
      <c r="G290" s="26" t="s">
        <v>1119</v>
      </c>
      <c r="H290" s="20" t="str">
        <f t="shared" si="36"/>
        <v>14</v>
      </c>
      <c r="I290" s="26" t="s">
        <v>1120</v>
      </c>
      <c r="J290" s="20" t="str">
        <f t="shared" si="19"/>
        <v/>
      </c>
      <c r="K290" s="51" t="str">
        <f t="shared" si="43"/>
        <v>")],</v>
      </c>
      <c r="L290" s="33" t="str">
        <f t="shared" si="20"/>
        <v/>
      </c>
      <c r="M290" s="38" t="str">
        <f t="shared" si="21"/>
        <v/>
      </c>
      <c r="N290" s="39" t="str">
        <f t="shared" si="22"/>
        <v/>
      </c>
      <c r="O290" s="33" t="str">
        <f t="shared" si="37"/>
        <v/>
      </c>
      <c r="P290" s="27" t="str">
        <f t="shared" si="23"/>
        <v/>
      </c>
      <c r="Q290" s="22" t="str">
        <f t="shared" si="24"/>
        <v/>
      </c>
      <c r="R290" s="51" t="str">
        <f t="shared" si="25"/>
        <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75" x14ac:dyDescent="0.4">
      <c r="A291" s="12" t="str">
        <f t="shared" si="44"/>
        <v>/* 23 */   [ac("", "cp0","")],</v>
      </c>
      <c r="B291" s="12">
        <f t="shared" si="42"/>
        <v>23</v>
      </c>
      <c r="C291" s="12" t="str">
        <f t="shared" si="16"/>
        <v>/* 23*/      [ac("La", "cp14","7")],</v>
      </c>
      <c r="D291" s="13" t="str">
        <f t="shared" si="17"/>
        <v>hay letras</v>
      </c>
      <c r="E291" s="51" t="s">
        <v>1118</v>
      </c>
      <c r="F291" s="17" t="str">
        <f t="shared" si="18"/>
        <v>La</v>
      </c>
      <c r="G291" s="25" t="s">
        <v>1119</v>
      </c>
      <c r="H291" s="17" t="str">
        <f t="shared" si="36"/>
        <v>14</v>
      </c>
      <c r="I291" s="25" t="s">
        <v>1120</v>
      </c>
      <c r="J291" s="17">
        <f t="shared" si="19"/>
        <v>7</v>
      </c>
      <c r="K291" s="51" t="str">
        <f t="shared" si="43"/>
        <v>")],</v>
      </c>
      <c r="L291" s="32" t="str">
        <f t="shared" si="20"/>
        <v/>
      </c>
      <c r="M291" s="36" t="str">
        <f t="shared" si="21"/>
        <v/>
      </c>
      <c r="N291" s="37" t="str">
        <f t="shared" si="22"/>
        <v/>
      </c>
      <c r="O291" s="32" t="str">
        <f t="shared" si="37"/>
        <v/>
      </c>
      <c r="P291" s="34" t="str">
        <f t="shared" si="23"/>
        <v/>
      </c>
      <c r="Q291" s="21" t="str">
        <f t="shared" si="24"/>
        <v/>
      </c>
      <c r="R291" s="51" t="str">
        <f t="shared" si="25"/>
        <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75" x14ac:dyDescent="0.4">
      <c r="A292" s="12" t="str">
        <f t="shared" si="44"/>
        <v>/* 24 */   [ac("", "cp0","")],</v>
      </c>
      <c r="B292" s="12">
        <f t="shared" si="42"/>
        <v>24</v>
      </c>
      <c r="C292" s="12" t="str">
        <f t="shared" si="16"/>
        <v>/* 24*/      [ac("Re", "cp14","7")],</v>
      </c>
      <c r="D292" s="13" t="str">
        <f t="shared" si="17"/>
        <v>hay letras</v>
      </c>
      <c r="E292" s="51" t="s">
        <v>1118</v>
      </c>
      <c r="F292" s="20" t="str">
        <f t="shared" si="18"/>
        <v>Re</v>
      </c>
      <c r="G292" s="26" t="s">
        <v>1119</v>
      </c>
      <c r="H292" s="20" t="str">
        <f t="shared" si="36"/>
        <v>14</v>
      </c>
      <c r="I292" s="26" t="s">
        <v>1120</v>
      </c>
      <c r="J292" s="20">
        <f t="shared" si="19"/>
        <v>7</v>
      </c>
      <c r="K292" s="51" t="str">
        <f t="shared" si="43"/>
        <v>")],</v>
      </c>
      <c r="L292" s="33" t="str">
        <f t="shared" si="20"/>
        <v/>
      </c>
      <c r="M292" s="38" t="str">
        <f t="shared" si="21"/>
        <v/>
      </c>
      <c r="N292" s="39" t="str">
        <f t="shared" si="22"/>
        <v/>
      </c>
      <c r="O292" s="33" t="str">
        <f t="shared" si="37"/>
        <v/>
      </c>
      <c r="P292" s="27" t="str">
        <f t="shared" si="23"/>
        <v/>
      </c>
      <c r="Q292" s="22" t="str">
        <f t="shared" si="24"/>
        <v/>
      </c>
      <c r="R292" s="51" t="str">
        <f t="shared" si="25"/>
        <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75" x14ac:dyDescent="0.4">
      <c r="A293" s="12" t="str">
        <f t="shared" si="44"/>
        <v>/* 25 */   [ac("", "cp0","")],</v>
      </c>
      <c r="B293" s="12">
        <f t="shared" si="42"/>
        <v>25</v>
      </c>
      <c r="C293" s="12" t="str">
        <f t="shared" si="16"/>
        <v>/* 25*/      [ac("Sol", "cp14","7")],</v>
      </c>
      <c r="D293" s="13" t="str">
        <f t="shared" si="17"/>
        <v>hay letras</v>
      </c>
      <c r="E293" s="51" t="s">
        <v>1118</v>
      </c>
      <c r="F293" s="17" t="str">
        <f t="shared" si="18"/>
        <v>Sol</v>
      </c>
      <c r="G293" s="25" t="s">
        <v>1119</v>
      </c>
      <c r="H293" s="17" t="str">
        <f t="shared" si="36"/>
        <v>14</v>
      </c>
      <c r="I293" s="25" t="s">
        <v>1120</v>
      </c>
      <c r="J293" s="17">
        <f t="shared" si="19"/>
        <v>7</v>
      </c>
      <c r="K293" s="51" t="str">
        <f t="shared" si="43"/>
        <v>")],</v>
      </c>
      <c r="L293" s="32" t="str">
        <f t="shared" si="20"/>
        <v/>
      </c>
      <c r="M293" s="36" t="str">
        <f t="shared" si="21"/>
        <v/>
      </c>
      <c r="N293" s="37" t="str">
        <f t="shared" si="22"/>
        <v/>
      </c>
      <c r="O293" s="32" t="str">
        <f t="shared" si="37"/>
        <v/>
      </c>
      <c r="P293" s="34" t="str">
        <f t="shared" si="23"/>
        <v/>
      </c>
      <c r="Q293" s="21" t="str">
        <f t="shared" si="24"/>
        <v/>
      </c>
      <c r="R293" s="51" t="str">
        <f t="shared" si="25"/>
        <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75" x14ac:dyDescent="0.4">
      <c r="A294" s="12" t="str">
        <f t="shared" si="44"/>
        <v>/* 26 */   [ac("", "cp0","")],</v>
      </c>
      <c r="B294" s="12">
        <f t="shared" si="42"/>
        <v>26</v>
      </c>
      <c r="C294" s="12" t="str">
        <f t="shared" si="16"/>
        <v>/* 26*/      [ac("Do", "cp14","7")],</v>
      </c>
      <c r="D294" s="13" t="str">
        <f t="shared" si="17"/>
        <v>hay letras</v>
      </c>
      <c r="E294" s="51" t="s">
        <v>1118</v>
      </c>
      <c r="F294" s="20" t="str">
        <f t="shared" si="18"/>
        <v>Do</v>
      </c>
      <c r="G294" s="26" t="s">
        <v>1119</v>
      </c>
      <c r="H294" s="20" t="str">
        <f t="shared" si="36"/>
        <v>14</v>
      </c>
      <c r="I294" s="26" t="s">
        <v>1120</v>
      </c>
      <c r="J294" s="20">
        <f t="shared" si="19"/>
        <v>7</v>
      </c>
      <c r="K294" s="51" t="str">
        <f t="shared" si="43"/>
        <v>")],</v>
      </c>
      <c r="L294" s="33" t="str">
        <f t="shared" si="20"/>
        <v/>
      </c>
      <c r="M294" s="38" t="str">
        <f t="shared" si="21"/>
        <v/>
      </c>
      <c r="N294" s="39" t="str">
        <f t="shared" si="22"/>
        <v/>
      </c>
      <c r="O294" s="33" t="str">
        <f t="shared" si="37"/>
        <v/>
      </c>
      <c r="P294" s="27" t="str">
        <f t="shared" si="23"/>
        <v/>
      </c>
      <c r="Q294" s="22" t="str">
        <f t="shared" si="24"/>
        <v/>
      </c>
      <c r="R294" s="51" t="str">
        <f t="shared" si="25"/>
        <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75" x14ac:dyDescent="0.4">
      <c r="A295" s="12" t="str">
        <f t="shared" si="44"/>
        <v>/* 27 */   [ac("", "cp0","")],</v>
      </c>
      <c r="B295" s="12">
        <f t="shared" si="42"/>
        <v>27</v>
      </c>
      <c r="C295" s="12" t="str">
        <f t="shared" si="16"/>
        <v>/* 27 */   [ac("", "cp0","")],</v>
      </c>
      <c r="D295" s="13" t="str">
        <f t="shared" si="17"/>
        <v>hay letras</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75" x14ac:dyDescent="0.4">
      <c r="A296" s="12" t="str">
        <f t="shared" si="44"/>
        <v>/* 28 */   [ac("", "cp0","")],</v>
      </c>
      <c r="B296" s="12">
        <f t="shared" si="42"/>
        <v>28</v>
      </c>
      <c r="C296" s="12" t="str">
        <f t="shared" si="16"/>
        <v>/* 28 */   [ac("", "cp0","")],</v>
      </c>
      <c r="D296" s="13" t="str">
        <f t="shared" si="17"/>
        <v>hay letras</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75" x14ac:dyDescent="0.4">
      <c r="A297" s="12" t="str">
        <f t="shared" si="44"/>
        <v>/* 29 */   [ac("", "cp0","")],</v>
      </c>
      <c r="B297" s="12">
        <f t="shared" si="42"/>
        <v>29</v>
      </c>
      <c r="C297" s="12" t="str">
        <f t="shared" si="16"/>
        <v>/* 29 */   [ac("", "cp0","")],</v>
      </c>
      <c r="D297" s="13" t="str">
        <f t="shared" si="17"/>
        <v>hay letras</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75" x14ac:dyDescent="0.4">
      <c r="A298" s="12" t="str">
        <f t="shared" si="44"/>
        <v>/* 30 */   [ac("", "cp0","")],</v>
      </c>
      <c r="B298" s="12">
        <f t="shared" si="42"/>
        <v>30</v>
      </c>
      <c r="C298" s="12" t="str">
        <f t="shared" si="16"/>
        <v>/* 30 */   [ac("", "cp0","")],</v>
      </c>
      <c r="D298" s="13" t="str">
        <f t="shared" si="17"/>
        <v>hay letras</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75" x14ac:dyDescent="0.4">
      <c r="A299" s="12" t="str">
        <f t="shared" si="44"/>
        <v>/* 31 */   [ac("", "cp0","")],</v>
      </c>
      <c r="B299" s="12">
        <f t="shared" si="42"/>
        <v>31</v>
      </c>
      <c r="C299" s="12" t="str">
        <f t="shared" si="16"/>
        <v>/* 31 */   [ac("", "cp0","")],</v>
      </c>
      <c r="D299" s="13" t="str">
        <f t="shared" si="17"/>
        <v>hay letras</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75" x14ac:dyDescent="0.4">
      <c r="A300" s="12" t="str">
        <f t="shared" si="44"/>
        <v>/* 32 */   [ac("", "cp0","")],</v>
      </c>
      <c r="B300" s="12">
        <f t="shared" si="42"/>
        <v>32</v>
      </c>
      <c r="C300" s="12" t="str">
        <f t="shared" si="16"/>
        <v>/* 32 */   [ac("", "cp0","")],</v>
      </c>
      <c r="D300" s="13" t="str">
        <f t="shared" si="17"/>
        <v>hay letras</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75" x14ac:dyDescent="0.4">
      <c r="A301" s="12" t="str">
        <f t="shared" si="44"/>
        <v>/* 33 */   [ac("", "cp0","")],</v>
      </c>
      <c r="B301" s="12">
        <f t="shared" si="42"/>
        <v>33</v>
      </c>
      <c r="C301" s="12" t="str">
        <f t="shared" si="16"/>
        <v>/* 33 */   [ac("", "cp0","")],</v>
      </c>
      <c r="D301" s="13" t="str">
        <f t="shared" si="17"/>
        <v>hay letras</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75" x14ac:dyDescent="0.4">
      <c r="A302" s="12" t="str">
        <f t="shared" si="44"/>
        <v>/* 34 */   [ac("", "cp0","")],</v>
      </c>
      <c r="B302" s="12">
        <f t="shared" si="42"/>
        <v>34</v>
      </c>
      <c r="C302" s="12" t="str">
        <f t="shared" si="16"/>
        <v>/* 34*/      [ac("Do", "cp14","7")],</v>
      </c>
      <c r="D302" s="13" t="str">
        <f t="shared" si="17"/>
        <v>hay letras</v>
      </c>
      <c r="E302" s="51" t="s">
        <v>1118</v>
      </c>
      <c r="F302" s="20" t="str">
        <f t="shared" si="18"/>
        <v>Do</v>
      </c>
      <c r="G302" s="26" t="s">
        <v>1119</v>
      </c>
      <c r="H302" s="20" t="str">
        <f t="shared" si="36"/>
        <v>14</v>
      </c>
      <c r="I302" s="26" t="s">
        <v>1120</v>
      </c>
      <c r="J302" s="20">
        <f t="shared" si="19"/>
        <v>7</v>
      </c>
      <c r="K302" s="51" t="str">
        <f t="shared" si="43"/>
        <v>")],</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75" x14ac:dyDescent="0.4">
      <c r="A303" s="12" t="str">
        <f t="shared" si="44"/>
        <v>/* 35 */   [ac("", "cp0","")],</v>
      </c>
      <c r="B303" s="12">
        <f t="shared" si="42"/>
        <v>35</v>
      </c>
      <c r="C303" s="12" t="str">
        <f t="shared" si="16"/>
        <v>/* 35 */   [ac("", "cp0","")],</v>
      </c>
      <c r="D303" s="13" t="str">
        <f t="shared" si="17"/>
        <v>hay letras</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75" x14ac:dyDescent="0.4">
      <c r="A304" s="12" t="str">
        <f t="shared" si="44"/>
        <v>/* 36 */   [ac("", "cp0","")],</v>
      </c>
      <c r="B304" s="12">
        <f t="shared" si="42"/>
        <v>36</v>
      </c>
      <c r="C304" s="12" t="str">
        <f t="shared" si="16"/>
        <v>/* 36 */   [ac("", "cp0","")],</v>
      </c>
      <c r="D304" s="13" t="str">
        <f t="shared" si="17"/>
        <v>hay letras</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75" x14ac:dyDescent="0.4">
      <c r="A305" s="12" t="str">
        <f t="shared" si="44"/>
        <v>/* 37 */   [ac("", "cp0","")],</v>
      </c>
      <c r="B305" s="12">
        <f t="shared" si="42"/>
        <v>37</v>
      </c>
      <c r="C305" s="12" t="str">
        <f t="shared" si="16"/>
        <v>/* 37*/      [ac("Fa", "cp14","")],</v>
      </c>
      <c r="D305" s="13" t="str">
        <f t="shared" si="17"/>
        <v>hay letras</v>
      </c>
      <c r="E305" s="51" t="s">
        <v>1118</v>
      </c>
      <c r="F305" s="17" t="str">
        <f t="shared" si="18"/>
        <v>Fa</v>
      </c>
      <c r="G305" s="25" t="s">
        <v>1119</v>
      </c>
      <c r="H305" s="17" t="str">
        <f t="shared" si="36"/>
        <v>14</v>
      </c>
      <c r="I305" s="25" t="s">
        <v>1120</v>
      </c>
      <c r="J305" s="17" t="str">
        <f t="shared" si="19"/>
        <v/>
      </c>
      <c r="K305" s="51" t="str">
        <f t="shared" si="43"/>
        <v>")],</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75" x14ac:dyDescent="0.4">
      <c r="A306" s="12" t="str">
        <f t="shared" si="44"/>
        <v>/* 38 */   [ac("", "cp0","")],</v>
      </c>
      <c r="B306" s="12">
        <f t="shared" si="42"/>
        <v>38</v>
      </c>
      <c r="C306" s="12" t="str">
        <f t="shared" si="16"/>
        <v>/* 38*/      [ac("La", "cp14","7")],</v>
      </c>
      <c r="D306" s="13" t="str">
        <f t="shared" si="17"/>
        <v>hay letras</v>
      </c>
      <c r="E306" s="51" t="s">
        <v>1118</v>
      </c>
      <c r="F306" s="20" t="str">
        <f t="shared" si="18"/>
        <v>La</v>
      </c>
      <c r="G306" s="26" t="s">
        <v>1119</v>
      </c>
      <c r="H306" s="20" t="str">
        <f t="shared" si="36"/>
        <v>14</v>
      </c>
      <c r="I306" s="26" t="s">
        <v>1120</v>
      </c>
      <c r="J306" s="20">
        <f t="shared" si="19"/>
        <v>7</v>
      </c>
      <c r="K306" s="51" t="str">
        <f t="shared" si="43"/>
        <v>")],</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75" x14ac:dyDescent="0.4">
      <c r="A307" s="12" t="str">
        <f t="shared" si="44"/>
        <v>/* 39 */   [ac("", "cp0","")],</v>
      </c>
      <c r="B307" s="12">
        <f t="shared" si="42"/>
        <v>39</v>
      </c>
      <c r="C307" s="12" t="str">
        <f t="shared" si="16"/>
        <v>/* 39*/      [ac("Re", "cp14","7")],</v>
      </c>
      <c r="D307" s="13" t="str">
        <f t="shared" si="17"/>
        <v>hay letras</v>
      </c>
      <c r="E307" s="51" t="s">
        <v>1118</v>
      </c>
      <c r="F307" s="17" t="str">
        <f t="shared" si="18"/>
        <v>Re</v>
      </c>
      <c r="G307" s="25" t="s">
        <v>1119</v>
      </c>
      <c r="H307" s="17" t="str">
        <f t="shared" si="36"/>
        <v>14</v>
      </c>
      <c r="I307" s="25" t="s">
        <v>1120</v>
      </c>
      <c r="J307" s="17">
        <f t="shared" si="19"/>
        <v>7</v>
      </c>
      <c r="K307" s="51" t="str">
        <f t="shared" si="43"/>
        <v>")],</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75" x14ac:dyDescent="0.4">
      <c r="A308" s="12" t="str">
        <f t="shared" si="44"/>
        <v>/* 40 */   [ac("", "cp0","")],</v>
      </c>
      <c r="B308" s="12">
        <f t="shared" si="42"/>
        <v>40</v>
      </c>
      <c r="C308" s="12" t="str">
        <f t="shared" si="16"/>
        <v>/* 40*/      [ac("Sol", "cp14","7")],</v>
      </c>
      <c r="D308" s="13" t="str">
        <f t="shared" si="17"/>
        <v>hay letras</v>
      </c>
      <c r="E308" s="51" t="s">
        <v>1118</v>
      </c>
      <c r="F308" s="20" t="str">
        <f t="shared" si="18"/>
        <v>Sol</v>
      </c>
      <c r="G308" s="26" t="s">
        <v>1119</v>
      </c>
      <c r="H308" s="20" t="str">
        <f t="shared" si="36"/>
        <v>14</v>
      </c>
      <c r="I308" s="26" t="s">
        <v>1120</v>
      </c>
      <c r="J308" s="20">
        <f t="shared" si="19"/>
        <v>7</v>
      </c>
      <c r="K308" s="51" t="str">
        <f t="shared" si="43"/>
        <v>")],</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75" x14ac:dyDescent="0.4">
      <c r="A309" s="12" t="str">
        <f t="shared" si="44"/>
        <v>/* 41 */   [ac("", "cp0","")],</v>
      </c>
      <c r="B309" s="12">
        <f t="shared" si="42"/>
        <v>41</v>
      </c>
      <c r="C309" s="12" t="str">
        <f t="shared" si="16"/>
        <v>/* 41*/      [ac("Do", "cp14","7")],</v>
      </c>
      <c r="D309" s="13" t="str">
        <f t="shared" si="17"/>
        <v>hay letras</v>
      </c>
      <c r="E309" s="51" t="s">
        <v>1118</v>
      </c>
      <c r="F309" s="17" t="str">
        <f t="shared" si="18"/>
        <v>Do</v>
      </c>
      <c r="G309" s="25" t="s">
        <v>1119</v>
      </c>
      <c r="H309" s="17" t="str">
        <f t="shared" si="36"/>
        <v>14</v>
      </c>
      <c r="I309" s="25" t="s">
        <v>1120</v>
      </c>
      <c r="J309" s="17">
        <f t="shared" si="19"/>
        <v>7</v>
      </c>
      <c r="K309" s="51" t="str">
        <f t="shared" si="43"/>
        <v>")],</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75" x14ac:dyDescent="0.4">
      <c r="A310" s="12" t="str">
        <f t="shared" si="44"/>
        <v>/* 42 */   [ac("", "cp0","")],</v>
      </c>
      <c r="B310" s="12">
        <f t="shared" si="42"/>
        <v>42</v>
      </c>
      <c r="C310" s="12" t="str">
        <f t="shared" si="16"/>
        <v>/* 42 */   [ac("", "cp0","")],</v>
      </c>
      <c r="D310" s="13" t="str">
        <f t="shared" si="17"/>
        <v>hay letras</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75" x14ac:dyDescent="0.4">
      <c r="A311" s="12" t="str">
        <f t="shared" si="44"/>
        <v>/* 43 */   [ac("", "cp0","")],</v>
      </c>
      <c r="B311" s="12">
        <f t="shared" si="42"/>
        <v>43</v>
      </c>
      <c r="C311" s="12" t="str">
        <f t="shared" si="16"/>
        <v>/* 43 */   [ac("", "cp0","")],</v>
      </c>
      <c r="D311" s="13" t="str">
        <f t="shared" si="17"/>
        <v>hay letras</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75" x14ac:dyDescent="0.4">
      <c r="A312" s="12" t="str">
        <f t="shared" si="44"/>
        <v>/* 44 */   [ac("", "cp0","")],</v>
      </c>
      <c r="B312" s="12">
        <f t="shared" si="42"/>
        <v>44</v>
      </c>
      <c r="C312" s="12" t="str">
        <f t="shared" si="16"/>
        <v>/* 44 */   [ac("", "cp0","")],</v>
      </c>
      <c r="D312" s="13" t="str">
        <f t="shared" si="17"/>
        <v>hay letras</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75" x14ac:dyDescent="0.4">
      <c r="A313" s="12" t="str">
        <f t="shared" si="44"/>
        <v>/* 45 */   [ac("", "cp0","")],</v>
      </c>
      <c r="B313" s="12">
        <f t="shared" si="42"/>
        <v>45</v>
      </c>
      <c r="C313" s="12" t="str">
        <f t="shared" si="16"/>
        <v>/* 45 */   [ac("", "cp0","")],</v>
      </c>
      <c r="D313" s="13" t="str">
        <f t="shared" si="17"/>
        <v>hay letras</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75" x14ac:dyDescent="0.4">
      <c r="A314" s="12" t="str">
        <f t="shared" si="44"/>
        <v>/* 46 */   [ac("", "cp0","")],</v>
      </c>
      <c r="B314" s="12">
        <f t="shared" si="42"/>
        <v>46</v>
      </c>
      <c r="C314" s="12" t="str">
        <f t="shared" si="16"/>
        <v>/* 46 */   [ac("", "cp0","")],</v>
      </c>
      <c r="D314" s="13" t="str">
        <f t="shared" si="17"/>
        <v>hay letras</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75" x14ac:dyDescent="0.4">
      <c r="A315" s="12" t="str">
        <f t="shared" si="44"/>
        <v>/* 47 */   [ac("", "cp0","")],</v>
      </c>
      <c r="B315" s="12">
        <f t="shared" si="42"/>
        <v>47</v>
      </c>
      <c r="C315" s="12" t="str">
        <f t="shared" si="16"/>
        <v>/* 47 */   [ac("", "cp0","")],</v>
      </c>
      <c r="D315" s="13" t="str">
        <f t="shared" si="17"/>
        <v>hay letras</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75" x14ac:dyDescent="0.4">
      <c r="A316" s="12" t="str">
        <f t="shared" si="44"/>
        <v>/* 48 */   [ac("", "cp0","")],</v>
      </c>
      <c r="B316" s="12">
        <f t="shared" si="42"/>
        <v>48</v>
      </c>
      <c r="C316" s="12" t="str">
        <f t="shared" si="16"/>
        <v>/* 48 */   [ac("", "cp0","")],</v>
      </c>
      <c r="D316" s="13" t="str">
        <f t="shared" si="17"/>
        <v>hay letras</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75" x14ac:dyDescent="0.4">
      <c r="A317" s="12" t="str">
        <f t="shared" si="44"/>
        <v>/* 49 */   [ac("", "cp0","")],</v>
      </c>
      <c r="B317" s="12">
        <f t="shared" si="42"/>
        <v>49</v>
      </c>
      <c r="C317" s="12" t="str">
        <f t="shared" si="16"/>
        <v>/* 49*/      [ac("Do", "cp14","7")],</v>
      </c>
      <c r="D317" s="13" t="str">
        <f t="shared" si="17"/>
        <v>hay letras</v>
      </c>
      <c r="E317" s="51" t="s">
        <v>1118</v>
      </c>
      <c r="F317" s="17" t="str">
        <f t="shared" si="18"/>
        <v>Do</v>
      </c>
      <c r="G317" s="25" t="s">
        <v>1119</v>
      </c>
      <c r="H317" s="17" t="str">
        <f t="shared" si="36"/>
        <v>14</v>
      </c>
      <c r="I317" s="25" t="s">
        <v>1120</v>
      </c>
      <c r="J317" s="17">
        <f t="shared" si="19"/>
        <v>7</v>
      </c>
      <c r="K317" s="51" t="str">
        <f t="shared" si="43"/>
        <v>")],</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75" x14ac:dyDescent="0.4">
      <c r="A318" s="12" t="str">
        <f t="shared" si="44"/>
        <v>/* 50 */   [ac("", "cp0","")],</v>
      </c>
      <c r="B318" s="12">
        <f t="shared" si="42"/>
        <v>50</v>
      </c>
      <c r="C318" s="12" t="str">
        <f t="shared" si="16"/>
        <v>/* 50 */   [ac("", "cp0","")],</v>
      </c>
      <c r="D318" s="13" t="str">
        <f t="shared" si="17"/>
        <v>hay letras</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75" x14ac:dyDescent="0.4">
      <c r="A319" s="12" t="str">
        <f t="shared" si="44"/>
        <v>/* 51 */   [ac("", "cp0","")],</v>
      </c>
      <c r="B319" s="12">
        <f t="shared" si="42"/>
        <v>51</v>
      </c>
      <c r="C319" s="12" t="str">
        <f t="shared" si="16"/>
        <v>/* 51 */   [ac("", "cp0","")],</v>
      </c>
      <c r="D319" s="13" t="str">
        <f t="shared" si="17"/>
        <v>hay letras</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75" x14ac:dyDescent="0.4">
      <c r="A320" s="12" t="str">
        <f t="shared" si="44"/>
        <v>/* 52 */   [ac("", "cp0","")],</v>
      </c>
      <c r="B320" s="12">
        <f t="shared" si="42"/>
        <v>52</v>
      </c>
      <c r="C320" s="12" t="str">
        <f t="shared" si="16"/>
        <v>/* 52*/      [ac("Fa", "cp14","")],</v>
      </c>
      <c r="D320" s="13" t="str">
        <f t="shared" si="17"/>
        <v>hay letras</v>
      </c>
      <c r="E320" s="51" t="s">
        <v>1118</v>
      </c>
      <c r="F320" s="20" t="str">
        <f t="shared" si="18"/>
        <v>Fa</v>
      </c>
      <c r="G320" s="26" t="s">
        <v>1119</v>
      </c>
      <c r="H320" s="20" t="str">
        <f t="shared" si="36"/>
        <v>14</v>
      </c>
      <c r="I320" s="26" t="s">
        <v>1120</v>
      </c>
      <c r="J320" s="20" t="str">
        <f t="shared" si="19"/>
        <v/>
      </c>
      <c r="K320" s="51" t="str">
        <f t="shared" si="43"/>
        <v>")],</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75" x14ac:dyDescent="0.4">
      <c r="A321" s="12" t="str">
        <f t="shared" si="44"/>
        <v>/* 53 */   [ac("", "cp0","")],</v>
      </c>
      <c r="B321" s="12">
        <f t="shared" si="42"/>
        <v>53</v>
      </c>
      <c r="C321" s="12" t="str">
        <f t="shared" si="16"/>
        <v>/* 53*/      [ac("La", "cp14","7")],</v>
      </c>
      <c r="D321" s="13" t="str">
        <f t="shared" si="17"/>
        <v>hay letras</v>
      </c>
      <c r="E321" s="51" t="s">
        <v>1118</v>
      </c>
      <c r="F321" s="17" t="str">
        <f t="shared" si="18"/>
        <v>La</v>
      </c>
      <c r="G321" s="25" t="s">
        <v>1119</v>
      </c>
      <c r="H321" s="17" t="str">
        <f t="shared" si="36"/>
        <v>14</v>
      </c>
      <c r="I321" s="25" t="s">
        <v>1120</v>
      </c>
      <c r="J321" s="17">
        <f t="shared" si="19"/>
        <v>7</v>
      </c>
      <c r="K321" s="51" t="str">
        <f t="shared" si="43"/>
        <v>")],</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75" x14ac:dyDescent="0.4">
      <c r="A322" s="12" t="str">
        <f t="shared" si="44"/>
        <v>/* 54 */   [ac("", "cp0","")],</v>
      </c>
      <c r="B322" s="12">
        <f t="shared" si="42"/>
        <v>54</v>
      </c>
      <c r="C322" s="12" t="str">
        <f t="shared" si="16"/>
        <v>/* 54*/      [ac("Re", "cp14","7")],</v>
      </c>
      <c r="D322" s="13" t="str">
        <f t="shared" si="17"/>
        <v>hay letras</v>
      </c>
      <c r="E322" s="51" t="s">
        <v>1118</v>
      </c>
      <c r="F322" s="20" t="str">
        <f t="shared" si="18"/>
        <v>Re</v>
      </c>
      <c r="G322" s="26" t="s">
        <v>1119</v>
      </c>
      <c r="H322" s="20" t="str">
        <f t="shared" si="36"/>
        <v>14</v>
      </c>
      <c r="I322" s="26" t="s">
        <v>1120</v>
      </c>
      <c r="J322" s="20">
        <f t="shared" si="19"/>
        <v>7</v>
      </c>
      <c r="K322" s="51" t="str">
        <f t="shared" si="43"/>
        <v>")],</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75" x14ac:dyDescent="0.4">
      <c r="A323" s="12" t="str">
        <f t="shared" si="44"/>
        <v>/* 55 */   [ac("", "cp0","")],</v>
      </c>
      <c r="B323" s="12">
        <f t="shared" si="42"/>
        <v>55</v>
      </c>
      <c r="C323" s="12" t="str">
        <f t="shared" si="16"/>
        <v>/* 55*/      [ac("Sol", "cp14","7")],</v>
      </c>
      <c r="D323" s="13" t="str">
        <f t="shared" si="17"/>
        <v>hay letras</v>
      </c>
      <c r="E323" s="51" t="s">
        <v>1118</v>
      </c>
      <c r="F323" s="17" t="str">
        <f t="shared" si="18"/>
        <v>Sol</v>
      </c>
      <c r="G323" s="25" t="s">
        <v>1119</v>
      </c>
      <c r="H323" s="17" t="str">
        <f t="shared" si="36"/>
        <v>14</v>
      </c>
      <c r="I323" s="25" t="s">
        <v>1120</v>
      </c>
      <c r="J323" s="17">
        <f t="shared" si="19"/>
        <v>7</v>
      </c>
      <c r="K323" s="51" t="str">
        <f t="shared" si="43"/>
        <v>")],</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75" x14ac:dyDescent="0.4">
      <c r="A324" s="12" t="str">
        <f t="shared" si="44"/>
        <v>/* 56 */   [ac("", "cp0","")],</v>
      </c>
      <c r="B324" s="12">
        <f t="shared" si="42"/>
        <v>56</v>
      </c>
      <c r="C324" s="12" t="str">
        <f t="shared" si="16"/>
        <v>/* 56*/      [ac("Do", "cp14","7")],</v>
      </c>
      <c r="D324" s="13" t="str">
        <f t="shared" si="17"/>
        <v>hay letras</v>
      </c>
      <c r="E324" s="51" t="s">
        <v>1118</v>
      </c>
      <c r="F324" s="20" t="str">
        <f t="shared" si="18"/>
        <v>Do</v>
      </c>
      <c r="G324" s="26" t="s">
        <v>1119</v>
      </c>
      <c r="H324" s="20" t="str">
        <f t="shared" si="36"/>
        <v>14</v>
      </c>
      <c r="I324" s="26" t="s">
        <v>1120</v>
      </c>
      <c r="J324" s="20">
        <f t="shared" si="19"/>
        <v>7</v>
      </c>
      <c r="K324" s="51" t="str">
        <f t="shared" si="43"/>
        <v>")],</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75" x14ac:dyDescent="0.4">
      <c r="A325" s="12" t="str">
        <f t="shared" si="44"/>
        <v>/* 57 */   [ac("", "cp0","")],</v>
      </c>
      <c r="B325" s="12">
        <f t="shared" si="42"/>
        <v>57</v>
      </c>
      <c r="C325" s="12" t="str">
        <f t="shared" si="16"/>
        <v>/* 57 */   [ac("", "cp0","")],</v>
      </c>
      <c r="D325" s="13" t="str">
        <f t="shared" si="17"/>
        <v>hay letras</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75" x14ac:dyDescent="0.4">
      <c r="A326" s="12" t="str">
        <f t="shared" si="44"/>
        <v>/* 58 */   [ac("", "cp0","")],</v>
      </c>
      <c r="B326" s="12">
        <f t="shared" si="42"/>
        <v>58</v>
      </c>
      <c r="C326" s="12" t="str">
        <f t="shared" si="16"/>
        <v>/* 58 */   [ac("", "cp0","")],</v>
      </c>
      <c r="D326" s="13" t="str">
        <f t="shared" si="17"/>
        <v>hay letras</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75" x14ac:dyDescent="0.4">
      <c r="A327" s="12" t="str">
        <f t="shared" si="44"/>
        <v>/* 59 */   [ac("", "cp0","")],</v>
      </c>
      <c r="B327" s="12">
        <f t="shared" si="42"/>
        <v>59</v>
      </c>
      <c r="C327" s="12" t="str">
        <f t="shared" si="16"/>
        <v>/* 59 */   [ac("", "cp0","")],</v>
      </c>
      <c r="D327" s="13" t="str">
        <f t="shared" si="17"/>
        <v>hay letras</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75" x14ac:dyDescent="0.4">
      <c r="A328" s="12" t="str">
        <f t="shared" si="44"/>
        <v>/* 60 */   [ac("", "cp0","")],</v>
      </c>
      <c r="B328" s="12">
        <f t="shared" si="42"/>
        <v>60</v>
      </c>
      <c r="C328" s="12" t="str">
        <f t="shared" si="16"/>
        <v>/* 60 */   [ac("", "cp0","")],</v>
      </c>
      <c r="D328" s="13" t="str">
        <f t="shared" si="17"/>
        <v>hay letras</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75" x14ac:dyDescent="0.4">
      <c r="A329" s="12" t="str">
        <f t="shared" si="44"/>
        <v>/* 61 */   [ac("", "cp0","")],</v>
      </c>
      <c r="B329" s="12">
        <f t="shared" si="42"/>
        <v>61</v>
      </c>
      <c r="C329" s="12" t="str">
        <f t="shared" si="16"/>
        <v>/* 61 */   [ac("", "cp0","")],</v>
      </c>
      <c r="D329" s="13" t="str">
        <f t="shared" si="17"/>
        <v>hay letras</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75" x14ac:dyDescent="0.4">
      <c r="A330" s="12" t="str">
        <f t="shared" si="44"/>
        <v>/* 62 */   [ac("", "cp0","")],</v>
      </c>
      <c r="B330" s="12">
        <f t="shared" si="42"/>
        <v>62</v>
      </c>
      <c r="C330" s="12" t="str">
        <f t="shared" si="16"/>
        <v>/* 62 */   [ac("", "cp0","")],</v>
      </c>
      <c r="D330" s="13" t="str">
        <f t="shared" si="17"/>
        <v>hay letras</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75" x14ac:dyDescent="0.4">
      <c r="A331" s="12" t="str">
        <f t="shared" si="44"/>
        <v>/* 63 */   [ac("", "cp0","")],</v>
      </c>
      <c r="B331" s="12">
        <f t="shared" si="42"/>
        <v>63</v>
      </c>
      <c r="C331" s="12" t="str">
        <f t="shared" si="16"/>
        <v>/* 63 */   [ac("", "cp0","")],</v>
      </c>
      <c r="D331" s="13" t="str">
        <f t="shared" si="17"/>
        <v>hay letras</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75" x14ac:dyDescent="0.4">
      <c r="A332" s="12" t="str">
        <f t="shared" si="44"/>
        <v>/* 64 */   [ac("", "cp0","")],</v>
      </c>
      <c r="B332" s="12">
        <f t="shared" si="42"/>
        <v>64</v>
      </c>
      <c r="C332" s="12" t="str">
        <f t="shared" si="16"/>
        <v>/* 64 */   [ac("", "cp0","")],</v>
      </c>
      <c r="D332" s="13" t="str">
        <f t="shared" si="17"/>
        <v>hay letras</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75" x14ac:dyDescent="0.4">
      <c r="A333" s="12" t="str">
        <f t="shared" si="44"/>
        <v>/* 65 */   [ac("", "cp0","")],</v>
      </c>
      <c r="B333" s="12">
        <f t="shared" si="42"/>
        <v>65</v>
      </c>
      <c r="C333" s="12" t="str">
        <f t="shared" ref="C333:C369" si="45">IF(D333="","",IF(F333="",A333,_xlfn.CONCAT("/* ",B333,"*/      ",E333:AF333)))</f>
        <v>/* 65*/      [ac("Do", "cp14","7")],</v>
      </c>
      <c r="D333" s="13" t="str">
        <f t="shared" ref="D333:D369" si="46">IF(D227="","","hay letras")</f>
        <v>hay letras</v>
      </c>
      <c r="E333" s="51" t="s">
        <v>1118</v>
      </c>
      <c r="F333" s="17" t="str">
        <f t="shared" ref="F333:F369" si="47">IF(E227="","",E227)</f>
        <v>Do</v>
      </c>
      <c r="G333" s="25" t="s">
        <v>1119</v>
      </c>
      <c r="H333" s="17" t="str">
        <f t="shared" si="36"/>
        <v>14</v>
      </c>
      <c r="I333" s="25" t="s">
        <v>1120</v>
      </c>
      <c r="J333" s="17">
        <f t="shared" ref="J333:J369" si="48">IF(F227="","",F227)</f>
        <v>7</v>
      </c>
      <c r="K333" s="51" t="str">
        <f t="shared" si="43"/>
        <v>")],</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75" x14ac:dyDescent="0.4">
      <c r="A334" s="12" t="str">
        <f t="shared" si="44"/>
        <v>/* 66 */   [ac("", "cp0","")],</v>
      </c>
      <c r="B334" s="12">
        <f t="shared" si="42"/>
        <v>66</v>
      </c>
      <c r="C334" s="12" t="str">
        <f t="shared" si="45"/>
        <v>/* 66 */   [ac("", "cp0","")],</v>
      </c>
      <c r="D334" s="13" t="str">
        <f t="shared" si="46"/>
        <v>hay letras</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75" x14ac:dyDescent="0.4">
      <c r="A335" s="12" t="str">
        <f t="shared" si="44"/>
        <v>/* 67 */   [ac("", "cp0","")],</v>
      </c>
      <c r="B335" s="12">
        <f t="shared" ref="B335:B369" si="71">+B334+1</f>
        <v>67</v>
      </c>
      <c r="C335" s="12" t="str">
        <f t="shared" si="45"/>
        <v>/* 67 */   [ac("", "cp0","")],</v>
      </c>
      <c r="D335" s="13" t="str">
        <f t="shared" si="46"/>
        <v>hay letras</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75" x14ac:dyDescent="0.4">
      <c r="A336" s="12" t="str">
        <f t="shared" si="44"/>
        <v>/* 68 */   [ac("", "cp0","")],</v>
      </c>
      <c r="B336" s="12">
        <f t="shared" si="71"/>
        <v>68</v>
      </c>
      <c r="C336" s="12" t="str">
        <f t="shared" si="45"/>
        <v>/* 68*/      [ac("Fa", "cp14","")],</v>
      </c>
      <c r="D336" s="13" t="str">
        <f t="shared" si="46"/>
        <v>hay letras</v>
      </c>
      <c r="E336" s="51" t="s">
        <v>1118</v>
      </c>
      <c r="F336" s="20" t="str">
        <f t="shared" si="47"/>
        <v>Fa</v>
      </c>
      <c r="G336" s="26" t="s">
        <v>1119</v>
      </c>
      <c r="H336" s="20" t="str">
        <f t="shared" si="65"/>
        <v>14</v>
      </c>
      <c r="I336" s="26" t="s">
        <v>1120</v>
      </c>
      <c r="J336" s="20" t="str">
        <f t="shared" si="48"/>
        <v/>
      </c>
      <c r="K336" s="51" t="str">
        <f t="shared" si="72"/>
        <v>")],</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75" x14ac:dyDescent="0.4">
      <c r="A337" s="12" t="str">
        <f t="shared" ref="A337:A369" si="73">_xlfn.CONCAT("/* ",B337, " */   ","[ac(""",""", ""","","cp0","""",","""")],")</f>
        <v>/* 69 */   [ac("", "cp0","")],</v>
      </c>
      <c r="B337" s="12">
        <f t="shared" si="71"/>
        <v>69</v>
      </c>
      <c r="C337" s="12" t="str">
        <f t="shared" si="45"/>
        <v>/* 69*/      [ac("La", "cp14","7")],</v>
      </c>
      <c r="D337" s="13" t="str">
        <f t="shared" si="46"/>
        <v>hay letras</v>
      </c>
      <c r="E337" s="51" t="s">
        <v>1118</v>
      </c>
      <c r="F337" s="17" t="str">
        <f t="shared" si="47"/>
        <v>La</v>
      </c>
      <c r="G337" s="25" t="s">
        <v>1119</v>
      </c>
      <c r="H337" s="17" t="str">
        <f t="shared" si="65"/>
        <v>14</v>
      </c>
      <c r="I337" s="25" t="s">
        <v>1120</v>
      </c>
      <c r="J337" s="17">
        <f t="shared" si="48"/>
        <v>7</v>
      </c>
      <c r="K337" s="51" t="str">
        <f t="shared" si="72"/>
        <v>")],</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75" x14ac:dyDescent="0.4">
      <c r="A338" s="12" t="str">
        <f t="shared" si="73"/>
        <v>/* 70 */   [ac("", "cp0","")],</v>
      </c>
      <c r="B338" s="12">
        <f t="shared" si="71"/>
        <v>70</v>
      </c>
      <c r="C338" s="12" t="str">
        <f t="shared" si="45"/>
        <v>/* 70*/      [ac("Re", "cp14","7")],</v>
      </c>
      <c r="D338" s="13" t="str">
        <f t="shared" si="46"/>
        <v>hay letras</v>
      </c>
      <c r="E338" s="51" t="s">
        <v>1118</v>
      </c>
      <c r="F338" s="20" t="str">
        <f t="shared" si="47"/>
        <v>Re</v>
      </c>
      <c r="G338" s="26" t="s">
        <v>1119</v>
      </c>
      <c r="H338" s="20" t="str">
        <f t="shared" si="65"/>
        <v>14</v>
      </c>
      <c r="I338" s="26" t="s">
        <v>1120</v>
      </c>
      <c r="J338" s="20">
        <f t="shared" si="48"/>
        <v>7</v>
      </c>
      <c r="K338" s="51" t="str">
        <f t="shared" si="72"/>
        <v>")],</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75" x14ac:dyDescent="0.4">
      <c r="A339" s="12" t="str">
        <f t="shared" si="73"/>
        <v>/* 71 */   [ac("", "cp0","")],</v>
      </c>
      <c r="B339" s="12">
        <f t="shared" si="71"/>
        <v>71</v>
      </c>
      <c r="C339" s="12" t="str">
        <f t="shared" si="45"/>
        <v>/* 71*/      [ac("Sol", "cp14","7")],</v>
      </c>
      <c r="D339" s="13" t="str">
        <f t="shared" si="46"/>
        <v>hay letras</v>
      </c>
      <c r="E339" s="51" t="s">
        <v>1118</v>
      </c>
      <c r="F339" s="17" t="str">
        <f t="shared" si="47"/>
        <v>Sol</v>
      </c>
      <c r="G339" s="25" t="s">
        <v>1119</v>
      </c>
      <c r="H339" s="17" t="str">
        <f t="shared" si="65"/>
        <v>14</v>
      </c>
      <c r="I339" s="25" t="s">
        <v>1120</v>
      </c>
      <c r="J339" s="17">
        <f t="shared" si="48"/>
        <v>7</v>
      </c>
      <c r="K339" s="51" t="str">
        <f t="shared" si="72"/>
        <v>")],</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75" x14ac:dyDescent="0.4">
      <c r="A340" s="12" t="str">
        <f t="shared" si="73"/>
        <v>/* 72 */   [ac("", "cp0","")],</v>
      </c>
      <c r="B340" s="12">
        <f t="shared" si="71"/>
        <v>72</v>
      </c>
      <c r="C340" s="12" t="str">
        <f t="shared" si="45"/>
        <v>/* 72*/      [ac("Do", "cp14","7")],</v>
      </c>
      <c r="D340" s="13" t="str">
        <f t="shared" si="46"/>
        <v>hay letras</v>
      </c>
      <c r="E340" s="51" t="s">
        <v>1118</v>
      </c>
      <c r="F340" s="20" t="str">
        <f t="shared" si="47"/>
        <v>Do</v>
      </c>
      <c r="G340" s="26" t="s">
        <v>1119</v>
      </c>
      <c r="H340" s="20" t="str">
        <f t="shared" si="65"/>
        <v>14</v>
      </c>
      <c r="I340" s="26" t="s">
        <v>1120</v>
      </c>
      <c r="J340" s="20">
        <f t="shared" si="48"/>
        <v>7</v>
      </c>
      <c r="K340" s="51" t="str">
        <f t="shared" si="72"/>
        <v>")],</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75" x14ac:dyDescent="0.4">
      <c r="A341" s="12" t="str">
        <f t="shared" si="73"/>
        <v>/* 73 */   [ac("", "cp0","")],</v>
      </c>
      <c r="B341" s="12">
        <f t="shared" si="71"/>
        <v>73</v>
      </c>
      <c r="C341" s="12" t="str">
        <f t="shared" si="45"/>
        <v>/* 73 */   [ac("", "cp0","")],</v>
      </c>
      <c r="D341" s="13" t="str">
        <f t="shared" si="46"/>
        <v>hay letras</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75" x14ac:dyDescent="0.4">
      <c r="A342" s="12" t="str">
        <f t="shared" si="73"/>
        <v>/* 74 */   [ac("", "cp0","")],</v>
      </c>
      <c r="B342" s="12">
        <f t="shared" si="71"/>
        <v>74</v>
      </c>
      <c r="C342" s="12" t="str">
        <f t="shared" si="45"/>
        <v>/* 74 */   [ac("", "cp0","")],</v>
      </c>
      <c r="D342" s="13" t="str">
        <f t="shared" si="46"/>
        <v>hay letras</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75" x14ac:dyDescent="0.4">
      <c r="A343" s="12" t="str">
        <f t="shared" si="73"/>
        <v>/* 75 */   [ac("", "cp0","")],</v>
      </c>
      <c r="B343" s="12">
        <f t="shared" si="71"/>
        <v>75</v>
      </c>
      <c r="C343" s="12" t="str">
        <f t="shared" si="45"/>
        <v>/* 75 */   [ac("", "cp0","")],</v>
      </c>
      <c r="D343" s="13" t="str">
        <f t="shared" si="46"/>
        <v>hay letras</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75" x14ac:dyDescent="0.4">
      <c r="A344" s="12" t="str">
        <f t="shared" si="73"/>
        <v>/* 76 */   [ac("", "cp0","")],</v>
      </c>
      <c r="B344" s="12">
        <f t="shared" si="71"/>
        <v>76</v>
      </c>
      <c r="C344" s="12" t="str">
        <f t="shared" si="45"/>
        <v>/* 76 */   [ac("", "cp0","")],</v>
      </c>
      <c r="D344" s="13" t="str">
        <f t="shared" si="46"/>
        <v>hay letras</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75" x14ac:dyDescent="0.4">
      <c r="A345" s="12" t="str">
        <f t="shared" si="73"/>
        <v>/* 77 */   [ac("", "cp0","")],</v>
      </c>
      <c r="B345" s="12">
        <f t="shared" si="71"/>
        <v>77</v>
      </c>
      <c r="C345" s="12" t="str">
        <f t="shared" si="45"/>
        <v>/* 77 */   [ac("", "cp0","")],</v>
      </c>
      <c r="D345" s="13" t="str">
        <f t="shared" si="46"/>
        <v>hay letras</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75" x14ac:dyDescent="0.4">
      <c r="A346" s="12" t="str">
        <f t="shared" si="73"/>
        <v>/* 78 */   [ac("", "cp0","")],</v>
      </c>
      <c r="B346" s="12">
        <f t="shared" si="71"/>
        <v>78</v>
      </c>
      <c r="C346" s="12" t="str">
        <f t="shared" si="45"/>
        <v>/* 78 */   [ac("", "cp0","")],</v>
      </c>
      <c r="D346" s="13" t="str">
        <f t="shared" si="46"/>
        <v>hay letras</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75" x14ac:dyDescent="0.4">
      <c r="A347" s="12" t="str">
        <f t="shared" si="73"/>
        <v>/* 79 */   [ac("", "cp0","")],</v>
      </c>
      <c r="B347" s="12">
        <f t="shared" si="71"/>
        <v>79</v>
      </c>
      <c r="C347" s="12" t="str">
        <f t="shared" si="45"/>
        <v>/* 79 */   [ac("", "cp0","")],</v>
      </c>
      <c r="D347" s="13" t="str">
        <f t="shared" si="46"/>
        <v>hay letras</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75" x14ac:dyDescent="0.4">
      <c r="A348" s="12" t="str">
        <f t="shared" si="73"/>
        <v>/* 80 */   [ac("", "cp0","")],</v>
      </c>
      <c r="B348" s="12">
        <f t="shared" si="71"/>
        <v>80</v>
      </c>
      <c r="C348" s="12" t="str">
        <f t="shared" si="45"/>
        <v>/* 80*/      [ac("Do", "cp14","7")],</v>
      </c>
      <c r="D348" s="13" t="str">
        <f t="shared" si="46"/>
        <v>hay letras</v>
      </c>
      <c r="E348" s="51" t="s">
        <v>1118</v>
      </c>
      <c r="F348" s="20" t="str">
        <f t="shared" si="47"/>
        <v>Do</v>
      </c>
      <c r="G348" s="26" t="s">
        <v>1119</v>
      </c>
      <c r="H348" s="20" t="str">
        <f t="shared" si="65"/>
        <v>14</v>
      </c>
      <c r="I348" s="26" t="s">
        <v>1120</v>
      </c>
      <c r="J348" s="20">
        <f t="shared" si="48"/>
        <v>7</v>
      </c>
      <c r="K348" s="51" t="str">
        <f t="shared" si="72"/>
        <v>")],</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75" x14ac:dyDescent="0.4">
      <c r="A349" s="12" t="str">
        <f t="shared" si="73"/>
        <v>/* 81 */   [ac("", "cp0","")],</v>
      </c>
      <c r="B349" s="12">
        <f t="shared" si="71"/>
        <v>81</v>
      </c>
      <c r="C349" s="12" t="str">
        <f t="shared" si="45"/>
        <v>/* 81 */   [ac("", "cp0","")],</v>
      </c>
      <c r="D349" s="13" t="str">
        <f t="shared" si="46"/>
        <v>hay letras</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75" x14ac:dyDescent="0.4">
      <c r="A350" s="12" t="str">
        <f t="shared" si="73"/>
        <v>/* 82 */   [ac("", "cp0","")],</v>
      </c>
      <c r="B350" s="12">
        <f t="shared" si="71"/>
        <v>82</v>
      </c>
      <c r="C350" s="12" t="str">
        <f t="shared" si="45"/>
        <v>/* 82 */   [ac("", "cp0","")],</v>
      </c>
      <c r="D350" s="13" t="str">
        <f t="shared" si="46"/>
        <v>hay letras</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75" x14ac:dyDescent="0.4">
      <c r="A351" s="12" t="str">
        <f t="shared" si="73"/>
        <v>/* 83 */   [ac("", "cp0","")],</v>
      </c>
      <c r="B351" s="12">
        <f t="shared" si="71"/>
        <v>83</v>
      </c>
      <c r="C351" s="12" t="str">
        <f t="shared" si="45"/>
        <v>/* 83*/      [ac("Fa", "cp14","")],</v>
      </c>
      <c r="D351" s="13" t="str">
        <f t="shared" si="46"/>
        <v>hay letras</v>
      </c>
      <c r="E351" s="51" t="s">
        <v>1118</v>
      </c>
      <c r="F351" s="17" t="str">
        <f t="shared" si="47"/>
        <v>Fa</v>
      </c>
      <c r="G351" s="25" t="s">
        <v>1119</v>
      </c>
      <c r="H351" s="17" t="str">
        <f t="shared" si="65"/>
        <v>14</v>
      </c>
      <c r="I351" s="25" t="s">
        <v>1120</v>
      </c>
      <c r="J351" s="17" t="str">
        <f t="shared" si="48"/>
        <v/>
      </c>
      <c r="K351" s="51" t="str">
        <f t="shared" si="72"/>
        <v>")],</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75" x14ac:dyDescent="0.4">
      <c r="A352" s="12" t="str">
        <f t="shared" si="73"/>
        <v>/* 84 */   [ac("", "cp0","")],</v>
      </c>
      <c r="B352" s="12">
        <f t="shared" si="71"/>
        <v>84</v>
      </c>
      <c r="C352" s="12" t="str">
        <f t="shared" si="45"/>
        <v>/* 84*/      [ac("La", "cp14","7")],</v>
      </c>
      <c r="D352" s="13" t="str">
        <f t="shared" si="46"/>
        <v>hay letras</v>
      </c>
      <c r="E352" s="51" t="s">
        <v>1118</v>
      </c>
      <c r="F352" s="20" t="str">
        <f t="shared" si="47"/>
        <v>La</v>
      </c>
      <c r="G352" s="26" t="s">
        <v>1119</v>
      </c>
      <c r="H352" s="20" t="str">
        <f t="shared" si="65"/>
        <v>14</v>
      </c>
      <c r="I352" s="26" t="s">
        <v>1120</v>
      </c>
      <c r="J352" s="20">
        <f t="shared" si="48"/>
        <v>7</v>
      </c>
      <c r="K352" s="51" t="str">
        <f t="shared" si="72"/>
        <v>")],</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75" x14ac:dyDescent="0.4">
      <c r="A353" s="12" t="str">
        <f t="shared" si="73"/>
        <v>/* 85 */   [ac("", "cp0","")],</v>
      </c>
      <c r="B353" s="12">
        <f t="shared" si="71"/>
        <v>85</v>
      </c>
      <c r="C353" s="12" t="str">
        <f t="shared" si="45"/>
        <v>/* 85*/      [ac("Re", "cp14","7")],</v>
      </c>
      <c r="D353" s="13" t="str">
        <f t="shared" si="46"/>
        <v>hay letras</v>
      </c>
      <c r="E353" s="51" t="s">
        <v>1118</v>
      </c>
      <c r="F353" s="17" t="str">
        <f t="shared" si="47"/>
        <v>Re</v>
      </c>
      <c r="G353" s="25" t="s">
        <v>1119</v>
      </c>
      <c r="H353" s="17" t="str">
        <f t="shared" si="65"/>
        <v>14</v>
      </c>
      <c r="I353" s="25" t="s">
        <v>1120</v>
      </c>
      <c r="J353" s="17">
        <f t="shared" si="48"/>
        <v>7</v>
      </c>
      <c r="K353" s="51" t="str">
        <f t="shared" si="72"/>
        <v>")],</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75" x14ac:dyDescent="0.4">
      <c r="A354" s="12" t="str">
        <f t="shared" si="73"/>
        <v>/* 86 */   [ac("", "cp0","")],</v>
      </c>
      <c r="B354" s="12">
        <f t="shared" si="71"/>
        <v>86</v>
      </c>
      <c r="C354" s="12" t="str">
        <f t="shared" si="45"/>
        <v>/* 86*/      [ac("Sol", "cp14","7")],</v>
      </c>
      <c r="D354" s="13" t="str">
        <f t="shared" si="46"/>
        <v>hay letras</v>
      </c>
      <c r="E354" s="51" t="s">
        <v>1118</v>
      </c>
      <c r="F354" s="20" t="str">
        <f t="shared" si="47"/>
        <v>Sol</v>
      </c>
      <c r="G354" s="26" t="s">
        <v>1119</v>
      </c>
      <c r="H354" s="20" t="str">
        <f t="shared" si="65"/>
        <v>14</v>
      </c>
      <c r="I354" s="26" t="s">
        <v>1120</v>
      </c>
      <c r="J354" s="20">
        <f t="shared" si="48"/>
        <v>7</v>
      </c>
      <c r="K354" s="51" t="str">
        <f t="shared" si="72"/>
        <v>")],</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75" x14ac:dyDescent="0.4">
      <c r="A355" s="12" t="str">
        <f t="shared" si="73"/>
        <v>/* 87 */   [ac("", "cp0","")],</v>
      </c>
      <c r="B355" s="12">
        <f t="shared" si="71"/>
        <v>87</v>
      </c>
      <c r="C355" s="12" t="str">
        <f t="shared" si="45"/>
        <v>/* 87*/      [ac("Do", "cp14","7")],</v>
      </c>
      <c r="D355" s="13" t="str">
        <f t="shared" si="46"/>
        <v>hay letras</v>
      </c>
      <c r="E355" s="51" t="s">
        <v>1118</v>
      </c>
      <c r="F355" s="17" t="str">
        <f t="shared" si="47"/>
        <v>Do</v>
      </c>
      <c r="G355" s="25" t="s">
        <v>1119</v>
      </c>
      <c r="H355" s="17" t="str">
        <f t="shared" si="65"/>
        <v>14</v>
      </c>
      <c r="I355" s="25" t="s">
        <v>1120</v>
      </c>
      <c r="J355" s="17">
        <f t="shared" si="48"/>
        <v>7</v>
      </c>
      <c r="K355" s="51" t="str">
        <f t="shared" si="72"/>
        <v>")],</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75" x14ac:dyDescent="0.4">
      <c r="A356" s="12" t="str">
        <f t="shared" si="73"/>
        <v>/* 88 */   [ac("", "cp0","")],</v>
      </c>
      <c r="B356" s="12">
        <f t="shared" si="71"/>
        <v>88</v>
      </c>
      <c r="C356" s="12" t="str">
        <f t="shared" si="45"/>
        <v>/* 88 */   [ac("", "cp0","")],</v>
      </c>
      <c r="D356" s="13" t="str">
        <f t="shared" si="46"/>
        <v>hay letras</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75" x14ac:dyDescent="0.4">
      <c r="A357" s="12" t="str">
        <f t="shared" si="73"/>
        <v>/* 89 */   [ac("", "cp0","")],</v>
      </c>
      <c r="B357" s="12">
        <f t="shared" si="71"/>
        <v>89</v>
      </c>
      <c r="C357" s="12" t="str">
        <f t="shared" si="45"/>
        <v>/* 89 */   [ac("", "cp0","")],</v>
      </c>
      <c r="D357" s="13" t="str">
        <f t="shared" si="46"/>
        <v>hay letras</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75" x14ac:dyDescent="0.4">
      <c r="A358" s="12" t="str">
        <f t="shared" si="73"/>
        <v>/* 90 */   [ac("", "cp0","")],</v>
      </c>
      <c r="B358" s="12">
        <f t="shared" si="71"/>
        <v>90</v>
      </c>
      <c r="C358" s="12" t="str">
        <f t="shared" si="45"/>
        <v>/* 90 */   [ac("", "cp0","")],</v>
      </c>
      <c r="D358" s="13" t="str">
        <f t="shared" si="46"/>
        <v>hay letras</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75" x14ac:dyDescent="0.4">
      <c r="A359" s="12" t="str">
        <f t="shared" si="73"/>
        <v>/* 91 */   [ac("", "cp0","")],</v>
      </c>
      <c r="B359" s="12">
        <f t="shared" si="71"/>
        <v>91</v>
      </c>
      <c r="C359" s="12" t="str">
        <f t="shared" si="45"/>
        <v>/* 91 */   [ac("", "cp0","")],</v>
      </c>
      <c r="D359" s="13" t="str">
        <f t="shared" si="46"/>
        <v>hay letras</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75" x14ac:dyDescent="0.4">
      <c r="A360" s="12" t="str">
        <f t="shared" si="73"/>
        <v>/* 92 */   [ac("", "cp0","")],</v>
      </c>
      <c r="B360" s="12">
        <f t="shared" si="71"/>
        <v>92</v>
      </c>
      <c r="C360" s="12" t="str">
        <f t="shared" si="45"/>
        <v>/* 92 */   [ac("", "cp0","")],</v>
      </c>
      <c r="D360" s="13" t="str">
        <f t="shared" si="46"/>
        <v>hay letras</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75" x14ac:dyDescent="0.4">
      <c r="A361" s="12" t="str">
        <f t="shared" si="73"/>
        <v>/* 93 */   [ac("", "cp0","")],</v>
      </c>
      <c r="B361" s="12">
        <f t="shared" si="71"/>
        <v>93</v>
      </c>
      <c r="C361" s="12" t="str">
        <f t="shared" si="45"/>
        <v>/* 93 */   [ac("", "cp0","")],</v>
      </c>
      <c r="D361" s="13" t="str">
        <f t="shared" si="46"/>
        <v>hay letras</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75" x14ac:dyDescent="0.4">
      <c r="A362" s="12" t="str">
        <f t="shared" si="73"/>
        <v>/* 94 */   [ac("", "cp0","")],</v>
      </c>
      <c r="B362" s="12">
        <f t="shared" si="71"/>
        <v>94</v>
      </c>
      <c r="C362" s="12" t="str">
        <f t="shared" si="45"/>
        <v>/* 94 */   [ac("", "cp0","")],</v>
      </c>
      <c r="D362" s="13" t="str">
        <f t="shared" si="46"/>
        <v>hay letras</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75" x14ac:dyDescent="0.4">
      <c r="A363" s="12" t="str">
        <f t="shared" si="73"/>
        <v>/* 95 */   [ac("", "cp0","")],</v>
      </c>
      <c r="B363" s="12">
        <f t="shared" si="71"/>
        <v>95</v>
      </c>
      <c r="C363" s="12" t="str">
        <f t="shared" si="45"/>
        <v>/* 95*/      [ac("Do", "cp14","7")],</v>
      </c>
      <c r="D363" s="13" t="str">
        <f t="shared" si="46"/>
        <v>hay letras</v>
      </c>
      <c r="E363" s="51" t="s">
        <v>1118</v>
      </c>
      <c r="F363" s="17" t="str">
        <f t="shared" si="47"/>
        <v>Do</v>
      </c>
      <c r="G363" s="25" t="s">
        <v>1119</v>
      </c>
      <c r="H363" s="17" t="str">
        <f t="shared" si="65"/>
        <v>14</v>
      </c>
      <c r="I363" s="25" t="s">
        <v>1120</v>
      </c>
      <c r="J363" s="17">
        <f t="shared" si="48"/>
        <v>7</v>
      </c>
      <c r="K363" s="51" t="str">
        <f t="shared" si="72"/>
        <v>")],</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75" x14ac:dyDescent="0.4">
      <c r="A364" s="12" t="str">
        <f t="shared" si="73"/>
        <v>/* 96 */   [ac("", "cp0","")],</v>
      </c>
      <c r="B364" s="12">
        <f t="shared" si="71"/>
        <v>96</v>
      </c>
      <c r="C364" s="12" t="str">
        <f t="shared" si="45"/>
        <v>/* 96 */   [ac("", "cp0","")],</v>
      </c>
      <c r="D364" s="13" t="str">
        <f t="shared" si="46"/>
        <v>hay letras</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75" x14ac:dyDescent="0.4">
      <c r="A365" s="12" t="str">
        <f t="shared" si="73"/>
        <v>/* 97 */   [ac("", "cp0","")],</v>
      </c>
      <c r="B365" s="12">
        <f t="shared" si="71"/>
        <v>97</v>
      </c>
      <c r="C365" s="12" t="str">
        <f t="shared" si="45"/>
        <v>/* 97 */   [ac("", "cp0","")],</v>
      </c>
      <c r="D365" s="13" t="str">
        <f t="shared" si="46"/>
        <v>hay letras</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75" x14ac:dyDescent="0.4">
      <c r="A366" s="12" t="str">
        <f t="shared" si="73"/>
        <v>/* 98 */   [ac("", "cp0","")],</v>
      </c>
      <c r="B366" s="12">
        <f t="shared" si="71"/>
        <v>98</v>
      </c>
      <c r="C366" s="12" t="str">
        <f t="shared" si="45"/>
        <v>/* 98*/      [ac("Fa", "cp14","")],</v>
      </c>
      <c r="D366" s="13" t="str">
        <f t="shared" si="46"/>
        <v>hay letras</v>
      </c>
      <c r="E366" s="51" t="s">
        <v>1118</v>
      </c>
      <c r="F366" s="20" t="str">
        <f t="shared" si="47"/>
        <v>Fa</v>
      </c>
      <c r="G366" s="26" t="s">
        <v>1119</v>
      </c>
      <c r="H366" s="20" t="str">
        <f t="shared" si="65"/>
        <v>14</v>
      </c>
      <c r="I366" s="26" t="s">
        <v>1120</v>
      </c>
      <c r="J366" s="20" t="str">
        <f t="shared" si="48"/>
        <v/>
      </c>
      <c r="K366" s="51" t="str">
        <f t="shared" si="72"/>
        <v>")],</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75" x14ac:dyDescent="0.4">
      <c r="A367" s="12" t="str">
        <f t="shared" si="73"/>
        <v>/* 99 */   [ac("", "cp0","")],</v>
      </c>
      <c r="B367" s="12">
        <f t="shared" si="71"/>
        <v>99</v>
      </c>
      <c r="C367" s="12" t="str">
        <f t="shared" si="45"/>
        <v>/* 99*/      [ac("La", "cp14","7")],</v>
      </c>
      <c r="D367" s="13" t="str">
        <f t="shared" si="46"/>
        <v>hay letras</v>
      </c>
      <c r="E367" s="51" t="s">
        <v>1118</v>
      </c>
      <c r="F367" s="17" t="str">
        <f t="shared" si="47"/>
        <v>La</v>
      </c>
      <c r="G367" s="25" t="s">
        <v>1119</v>
      </c>
      <c r="H367" s="17" t="str">
        <f t="shared" si="65"/>
        <v>14</v>
      </c>
      <c r="I367" s="25" t="s">
        <v>1120</v>
      </c>
      <c r="J367" s="17">
        <f t="shared" si="48"/>
        <v>7</v>
      </c>
      <c r="K367" s="51" t="str">
        <f t="shared" si="72"/>
        <v>")],</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75" x14ac:dyDescent="0.4">
      <c r="A368" s="12" t="str">
        <f t="shared" si="73"/>
        <v>/* 100 */   [ac("", "cp0","")],</v>
      </c>
      <c r="B368" s="12">
        <f t="shared" si="71"/>
        <v>100</v>
      </c>
      <c r="C368" s="12" t="str">
        <f t="shared" si="45"/>
        <v>/* 100*/      [ac("Re", "cp14","7")],</v>
      </c>
      <c r="D368" s="13" t="str">
        <f t="shared" si="46"/>
        <v>hay letras</v>
      </c>
      <c r="E368" s="51" t="s">
        <v>1118</v>
      </c>
      <c r="F368" s="20" t="str">
        <f t="shared" si="47"/>
        <v>Re</v>
      </c>
      <c r="G368" s="26" t="s">
        <v>1119</v>
      </c>
      <c r="H368" s="20" t="str">
        <f t="shared" si="65"/>
        <v>14</v>
      </c>
      <c r="I368" s="26" t="s">
        <v>1120</v>
      </c>
      <c r="J368" s="20">
        <f t="shared" si="48"/>
        <v>7</v>
      </c>
      <c r="K368" s="51" t="str">
        <f t="shared" si="72"/>
        <v>")],</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75" x14ac:dyDescent="0.4">
      <c r="A369" s="12" t="str">
        <f t="shared" si="73"/>
        <v>/* 101 */   [ac("", "cp0","")],</v>
      </c>
      <c r="B369" s="12">
        <f t="shared" si="71"/>
        <v>101</v>
      </c>
      <c r="C369" s="12" t="str">
        <f t="shared" si="45"/>
        <v>/* 101*/      [ac("Sol", "cp14","7")],</v>
      </c>
      <c r="D369" s="13" t="str">
        <f t="shared" si="46"/>
        <v>hay letras</v>
      </c>
      <c r="E369" s="51" t="s">
        <v>1118</v>
      </c>
      <c r="F369" s="17" t="str">
        <f t="shared" si="47"/>
        <v>Sol</v>
      </c>
      <c r="G369" s="25" t="s">
        <v>1119</v>
      </c>
      <c r="H369" s="17" t="str">
        <f t="shared" si="65"/>
        <v>14</v>
      </c>
      <c r="I369" s="25" t="s">
        <v>1120</v>
      </c>
      <c r="J369" s="17">
        <f t="shared" si="48"/>
        <v>7</v>
      </c>
      <c r="K369" s="51" t="str">
        <f t="shared" si="72"/>
        <v>")],</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x14ac:dyDescent="0.4">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x14ac:dyDescent="0.4">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x14ac:dyDescent="0.4">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x14ac:dyDescent="0.4">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75" x14ac:dyDescent="0.4">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6.25" x14ac:dyDescent="0.4">
      <c r="A375">
        <v>1</v>
      </c>
      <c r="B375" s="12">
        <v>1</v>
      </c>
      <c r="C375" s="74" t="str">
        <f t="shared" ref="C375:C438" si="74">IF((E375&amp;D375)="","",_xlfn.CONCAT("/* ",B375," */","        ","""",D375,"""",","))</f>
        <v>/* 1 */        "PRECIPITÓ EN EL MAR",</v>
      </c>
      <c r="D375" s="76" t="str">
        <f t="shared" ref="D375:L403" si="75">IF(N3="","",N3)</f>
        <v>PRECIPITÓ EN EL MAR</v>
      </c>
      <c r="E375" s="102" t="str">
        <f t="shared" si="75"/>
        <v>Do</v>
      </c>
      <c r="F375" s="102">
        <f t="shared" si="75"/>
        <v>7</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6.25" x14ac:dyDescent="0.4">
      <c r="A376"/>
      <c r="B376" s="12">
        <f>+B375+1</f>
        <v>2</v>
      </c>
      <c r="C376" s="74" t="str">
        <f t="shared" si="74"/>
        <v>/* 2 */        "CABALLO Y CABALLERO,",</v>
      </c>
      <c r="D376" s="77" t="str">
        <f t="shared" si="75"/>
        <v>CABALLO Y CABALLERO,</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6.25" x14ac:dyDescent="0.4">
      <c r="A377"/>
      <c r="B377" s="12">
        <f t="shared" ref="B377:B440" si="76">+B376+1</f>
        <v>3</v>
      </c>
      <c r="C377" s="74" t="str">
        <f t="shared" si="74"/>
        <v>/* 3 */        "CABALLO Y CABALLERO.",</v>
      </c>
      <c r="D377" s="76" t="str">
        <f t="shared" si="75"/>
        <v>CABALLO Y CABALLERO.</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6.25" x14ac:dyDescent="0.4">
      <c r="A378"/>
      <c r="B378" s="12">
        <f t="shared" si="76"/>
        <v>4</v>
      </c>
      <c r="C378" s="74" t="str">
        <f t="shared" si="74"/>
        <v>/* 4 */        "Lo llevas y lo plantas",</v>
      </c>
      <c r="D378" s="77" t="str">
        <f t="shared" si="75"/>
        <v>Lo llevas y lo plantas</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6.25" x14ac:dyDescent="0.4">
      <c r="A379"/>
      <c r="B379" s="12">
        <f t="shared" si="76"/>
        <v>5</v>
      </c>
      <c r="C379" s="74" t="str">
        <f t="shared" si="74"/>
        <v>/* 5 */        "en el lugar sagrado",</v>
      </c>
      <c r="D379" s="76" t="str">
        <f t="shared" si="75"/>
        <v>en el lugar sagrado</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6.25" x14ac:dyDescent="0.4">
      <c r="A380"/>
      <c r="B380" s="12">
        <f t="shared" si="76"/>
        <v>6</v>
      </c>
      <c r="C380" s="74" t="str">
        <f t="shared" si="74"/>
        <v>/* 6 */        "sobre tu monte santo, el santuario",</v>
      </c>
      <c r="D380" s="77" t="str">
        <f t="shared" si="75"/>
        <v>sobre tu monte santo, el santuario</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6.25" x14ac:dyDescent="0.4">
      <c r="A381"/>
      <c r="B381" s="12">
        <f t="shared" si="76"/>
        <v>7</v>
      </c>
      <c r="C381" s="74" t="str">
        <f t="shared" si="74"/>
        <v>/* 7 */        "que tus manos prepararon.",</v>
      </c>
      <c r="D381" s="76" t="str">
        <f t="shared" si="75"/>
        <v>que tus manos prepararon.</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6.25" x14ac:dyDescent="0.4">
      <c r="A382"/>
      <c r="B382" s="12">
        <f t="shared" si="76"/>
        <v>8</v>
      </c>
      <c r="C382" s="74" t="str">
        <f t="shared" si="74"/>
        <v>/* 8 */        "PRECIPITÓ... MI FUERZA... PRECIPITÓ...",</v>
      </c>
      <c r="D382" s="77" t="str">
        <f t="shared" si="75"/>
        <v>PRECIPITÓ... MI FUERZA... PRECIPITÓ...</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6.25" x14ac:dyDescent="0.4">
      <c r="B383" s="12">
        <f t="shared" si="76"/>
        <v>9</v>
      </c>
      <c r="C383" s="74" t="str">
        <f t="shared" si="74"/>
        <v>/* 9 */        "PRECIPITÓ EN EL MAR",</v>
      </c>
      <c r="D383" s="76" t="str">
        <f t="shared" si="75"/>
        <v>PRECIPITÓ EN EL MAR</v>
      </c>
      <c r="E383" s="102" t="str">
        <f t="shared" si="75"/>
        <v>Do</v>
      </c>
      <c r="F383" s="102">
        <f t="shared" si="75"/>
        <v>7</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6.25" x14ac:dyDescent="0.4">
      <c r="B384" s="12">
        <f t="shared" si="76"/>
        <v>10</v>
      </c>
      <c r="C384" s="74" t="str">
        <f t="shared" si="74"/>
        <v>/* 10 */        "CABALLO Y CABALLERO,",</v>
      </c>
      <c r="D384" s="77" t="str">
        <f t="shared" si="75"/>
        <v>CABALLO Y CABALLERO,</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6.25" x14ac:dyDescent="0.4">
      <c r="B385" s="12">
        <f t="shared" si="76"/>
        <v>11</v>
      </c>
      <c r="C385" s="74" t="str">
        <f t="shared" si="74"/>
        <v>/* 11 */        "CABALLO Y CABALLERO.",</v>
      </c>
      <c r="D385" s="76" t="str">
        <f t="shared" si="75"/>
        <v>CABALLO Y CABALLERO.</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6.25" x14ac:dyDescent="0.4">
      <c r="B386" s="12">
        <f t="shared" si="76"/>
        <v>12</v>
      </c>
      <c r="C386" s="74" t="str">
        <f t="shared" si="74"/>
        <v>/* 12 */        "MI FUERZA Y MI CANCIÓN",</v>
      </c>
      <c r="D386" s="77" t="str">
        <f t="shared" si="75"/>
        <v>MI FUERZA Y MI CANCIÓN</v>
      </c>
      <c r="E386" s="104" t="str">
        <f t="shared" si="75"/>
        <v>Fa</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6.25" x14ac:dyDescent="0.4">
      <c r="B387" s="12">
        <f t="shared" si="76"/>
        <v>13</v>
      </c>
      <c r="C387" s="74" t="str">
        <f t="shared" si="74"/>
        <v>/* 13 */        "ES EL SEÑOR.",</v>
      </c>
      <c r="D387" s="76" t="str">
        <f t="shared" si="75"/>
        <v>ES EL SEÑOR.</v>
      </c>
      <c r="E387" s="102" t="str">
        <f t="shared" si="75"/>
        <v>La</v>
      </c>
      <c r="F387" s="102">
        <f t="shared" si="75"/>
        <v>7</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6.25" x14ac:dyDescent="0.4">
      <c r="B388" s="12">
        <f t="shared" si="76"/>
        <v>14</v>
      </c>
      <c r="C388" s="74" t="str">
        <f t="shared" si="74"/>
        <v>/* 14 */        "ÉL ES MI SALVACIÓN, ES MI DIOS",</v>
      </c>
      <c r="D388" s="77" t="str">
        <f t="shared" si="75"/>
        <v>ÉL ES MI SALVACIÓN, ES MI DIOS</v>
      </c>
      <c r="E388" s="104" t="str">
        <f t="shared" si="75"/>
        <v>Re</v>
      </c>
      <c r="F388" s="104">
        <f t="shared" si="75"/>
        <v>7</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6.25" x14ac:dyDescent="0.4">
      <c r="B389" s="12">
        <f t="shared" si="76"/>
        <v>15</v>
      </c>
      <c r="C389" s="74" t="str">
        <f t="shared" si="74"/>
        <v>/* 15 */        "Y YO LO ENSALZARÉ.",</v>
      </c>
      <c r="D389" s="76" t="str">
        <f t="shared" si="75"/>
        <v>Y YO LO ENSALZARÉ.</v>
      </c>
      <c r="E389" s="102" t="str">
        <f t="shared" si="75"/>
        <v>Sol</v>
      </c>
      <c r="F389" s="102">
        <f t="shared" si="75"/>
        <v>7</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6.25" x14ac:dyDescent="0.4">
      <c r="B390" s="12">
        <f t="shared" si="76"/>
        <v>16</v>
      </c>
      <c r="C390" s="74" t="str">
        <f t="shared" si="74"/>
        <v>/* 16 */        "PRECIPITÓ EN EL MAR",</v>
      </c>
      <c r="D390" s="77" t="str">
        <f t="shared" si="75"/>
        <v>PRECIPITÓ EN EL MAR</v>
      </c>
      <c r="E390" s="104" t="str">
        <f t="shared" si="75"/>
        <v>Do</v>
      </c>
      <c r="F390" s="104">
        <f t="shared" si="75"/>
        <v>7</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6.25" x14ac:dyDescent="0.4">
      <c r="B391" s="12">
        <f t="shared" si="76"/>
        <v>17</v>
      </c>
      <c r="C391" s="74" t="str">
        <f t="shared" si="74"/>
        <v>/* 17 */        "CABALLO Y CABALLERO,",</v>
      </c>
      <c r="D391" s="76" t="str">
        <f t="shared" si="75"/>
        <v>CABALLO Y CABALLERO,</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6.25" x14ac:dyDescent="0.4">
      <c r="B392" s="12">
        <f t="shared" si="76"/>
        <v>18</v>
      </c>
      <c r="C392" s="74" t="str">
        <f t="shared" si="74"/>
        <v>/* 18 */        "CABALLO Y CABALLERO.",</v>
      </c>
      <c r="D392" s="77" t="str">
        <f t="shared" si="75"/>
        <v>CABALLO Y CABALLERO.</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6.25" hidden="1" x14ac:dyDescent="0.4">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6.25" hidden="1" x14ac:dyDescent="0.4">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6.25" hidden="1" x14ac:dyDescent="0.4">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6.25" hidden="1" x14ac:dyDescent="0.4">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6.25" hidden="1" x14ac:dyDescent="0.4">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6.25" hidden="1" x14ac:dyDescent="0.4">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6.25" hidden="1" x14ac:dyDescent="0.4">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6.25" hidden="1" x14ac:dyDescent="0.4">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6.25" hidden="1" x14ac:dyDescent="0.4">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6.25" hidden="1" x14ac:dyDescent="0.4">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6.25" hidden="1" x14ac:dyDescent="0.4">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6.25" hidden="1" x14ac:dyDescent="0.4">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6.25" hidden="1" x14ac:dyDescent="0.4">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6.25" hidden="1" x14ac:dyDescent="0.4">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6.25" hidden="1" x14ac:dyDescent="0.4">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6.25" hidden="1" x14ac:dyDescent="0.4">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6.25" hidden="1" x14ac:dyDescent="0.4">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6.25" hidden="1" x14ac:dyDescent="0.4">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6.25" hidden="1" x14ac:dyDescent="0.4">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6.25" hidden="1" x14ac:dyDescent="0.4">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6.25" hidden="1" x14ac:dyDescent="0.4">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6.25" hidden="1" x14ac:dyDescent="0.4">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6.25" hidden="1" x14ac:dyDescent="0.4">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6.25" hidden="1" x14ac:dyDescent="0.4">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6.25" hidden="1" x14ac:dyDescent="0.4">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6.25" hidden="1" x14ac:dyDescent="0.4">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6.25" hidden="1" x14ac:dyDescent="0.4">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6.25" hidden="1" x14ac:dyDescent="0.4">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6.25" hidden="1" x14ac:dyDescent="0.4">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6.25" hidden="1" x14ac:dyDescent="0.4">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6.25" hidden="1" x14ac:dyDescent="0.4">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6.25" hidden="1" x14ac:dyDescent="0.4">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6.25" hidden="1" x14ac:dyDescent="0.4">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6.25" hidden="1" x14ac:dyDescent="0.4">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6.25" hidden="1" x14ac:dyDescent="0.4">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6.25" hidden="1" x14ac:dyDescent="0.4">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6.25" hidden="1" x14ac:dyDescent="0.4">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6.25" hidden="1" x14ac:dyDescent="0.4">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6.25" hidden="1" x14ac:dyDescent="0.4">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6.25" hidden="1" x14ac:dyDescent="0.4">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6.25" hidden="1" x14ac:dyDescent="0.4">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6.25" hidden="1" x14ac:dyDescent="0.4">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6.25" hidden="1" x14ac:dyDescent="0.4">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6.25" hidden="1" x14ac:dyDescent="0.4">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6.25" hidden="1" x14ac:dyDescent="0.4">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6.25" hidden="1" x14ac:dyDescent="0.4">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6.25" hidden="1" x14ac:dyDescent="0.4">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6.25" hidden="1" x14ac:dyDescent="0.4">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6.25" hidden="1" x14ac:dyDescent="0.4">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6.25" hidden="1" x14ac:dyDescent="0.4">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6.25" hidden="1" x14ac:dyDescent="0.4">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6.25" hidden="1" x14ac:dyDescent="0.4">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6.25" hidden="1" x14ac:dyDescent="0.4">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6.25" hidden="1" x14ac:dyDescent="0.4">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6.25" hidden="1" x14ac:dyDescent="0.4">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6.25" hidden="1" x14ac:dyDescent="0.4">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6.25" hidden="1" x14ac:dyDescent="0.4">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6.25" hidden="1" x14ac:dyDescent="0.4">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6.25" hidden="1" x14ac:dyDescent="0.4">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6.25" hidden="1" x14ac:dyDescent="0.4">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6.25" hidden="1" x14ac:dyDescent="0.4">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6.25" hidden="1" x14ac:dyDescent="0.4">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6.25" hidden="1" x14ac:dyDescent="0.4">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6.25" hidden="1" x14ac:dyDescent="0.4">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6.25" hidden="1" x14ac:dyDescent="0.4">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6.25" hidden="1" x14ac:dyDescent="0.4">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6.25" hidden="1" x14ac:dyDescent="0.4">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6.25" hidden="1" x14ac:dyDescent="0.4">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6.25" hidden="1" x14ac:dyDescent="0.4">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6.25" hidden="1" x14ac:dyDescent="0.4">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6.25" hidden="1" x14ac:dyDescent="0.4">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6.25" hidden="1" x14ac:dyDescent="0.4">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6.25" hidden="1" x14ac:dyDescent="0.4">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6.25" hidden="1" x14ac:dyDescent="0.4">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6.25" hidden="1" x14ac:dyDescent="0.4">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6.25" hidden="1" x14ac:dyDescent="0.4">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6.25" hidden="1" x14ac:dyDescent="0.4">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6.25" hidden="1" x14ac:dyDescent="0.4">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6.25" hidden="1" x14ac:dyDescent="0.4">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6.25" hidden="1" x14ac:dyDescent="0.4">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6.25" hidden="1" x14ac:dyDescent="0.4">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6.25" hidden="1" x14ac:dyDescent="0.4">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6.25" hidden="1" x14ac:dyDescent="0.4">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75" x14ac:dyDescent="0.4">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75" x14ac:dyDescent="0.4">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75" x14ac:dyDescent="0.4">
      <c r="A478" s="12" t="str">
        <f t="shared" ref="A478:A541" si="84">_xlfn.CONCAT("/* ",B478, " */   ","[ac(""",""", ""","","cp0","""",","""")],")</f>
        <v>/* 1 */   [ac("", "cp0","")],</v>
      </c>
      <c r="B478" s="12">
        <v>1</v>
      </c>
      <c r="C478" s="12" t="str">
        <f t="shared" ref="C478:C541" si="85">IF(D478="","",IF(F478="",A478,_xlfn.CONCAT("/* ",B478,"*/      ",E478:AF478)))</f>
        <v>/* 1*/      [ac("Do", "cp14","7")],</v>
      </c>
      <c r="D478" s="13" t="str">
        <f t="shared" ref="D478:D541" si="86">IF(D375="","","hay letras")</f>
        <v>hay letras</v>
      </c>
      <c r="E478" s="50" t="s">
        <v>1118</v>
      </c>
      <c r="F478" s="24" t="str">
        <f t="shared" ref="F478:F541" si="87">IF(E375="","",E375)</f>
        <v>Do</v>
      </c>
      <c r="G478" s="29" t="s">
        <v>1119</v>
      </c>
      <c r="H478" s="24">
        <f>IF(F478="","",14)</f>
        <v>14</v>
      </c>
      <c r="I478" s="29" t="s">
        <v>1120</v>
      </c>
      <c r="J478" s="17">
        <f t="shared" ref="J478:J541" si="88">IF(F375="","",F375)</f>
        <v>7</v>
      </c>
      <c r="K478" s="51" t="str">
        <f>IF(F478&lt;&gt;"",IF(L478="",""")],","""), ac("""),"")</f>
        <v>")],</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75" x14ac:dyDescent="0.4">
      <c r="A479" s="12" t="str">
        <f t="shared" si="84"/>
        <v>/* 2 */   [ac("", "cp0","")],</v>
      </c>
      <c r="B479" s="12">
        <f>+B478+1</f>
        <v>2</v>
      </c>
      <c r="C479" s="12" t="str">
        <f t="shared" si="85"/>
        <v>/* 2 */   [ac("", "cp0","")],</v>
      </c>
      <c r="D479" s="13" t="str">
        <f t="shared" si="86"/>
        <v>hay letras</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75" x14ac:dyDescent="0.4">
      <c r="A480" s="12" t="str">
        <f t="shared" si="84"/>
        <v>/* 3 */   [ac("", "cp0","")],</v>
      </c>
      <c r="B480" s="12">
        <f t="shared" ref="B480:B543" si="112">+B479+1</f>
        <v>3</v>
      </c>
      <c r="C480" s="12" t="str">
        <f t="shared" si="85"/>
        <v>/* 3 */   [ac("", "cp0","")],</v>
      </c>
      <c r="D480" s="13" t="str">
        <f t="shared" si="86"/>
        <v>hay letras</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75" x14ac:dyDescent="0.4">
      <c r="A481" s="12" t="str">
        <f t="shared" si="84"/>
        <v>/* 4 */   [ac("", "cp0","")],</v>
      </c>
      <c r="B481" s="12">
        <f t="shared" si="112"/>
        <v>4</v>
      </c>
      <c r="C481" s="12" t="str">
        <f t="shared" si="85"/>
        <v>/* 4 */   [ac("", "cp0","")],</v>
      </c>
      <c r="D481" s="13" t="str">
        <f t="shared" si="86"/>
        <v>hay letras</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75" x14ac:dyDescent="0.4">
      <c r="A482" s="12" t="str">
        <f t="shared" si="84"/>
        <v>/* 5 */   [ac("", "cp0","")],</v>
      </c>
      <c r="B482" s="12">
        <f>+B481+1</f>
        <v>5</v>
      </c>
      <c r="C482" s="12" t="str">
        <f t="shared" si="85"/>
        <v>/* 5 */   [ac("", "cp0","")],</v>
      </c>
      <c r="D482" s="13" t="str">
        <f t="shared" si="86"/>
        <v>hay letras</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75" x14ac:dyDescent="0.4">
      <c r="A483" s="12" t="str">
        <f t="shared" si="84"/>
        <v>/* 6 */   [ac("", "cp0","")],</v>
      </c>
      <c r="B483" s="12">
        <f t="shared" si="112"/>
        <v>6</v>
      </c>
      <c r="C483" s="12" t="str">
        <f t="shared" si="85"/>
        <v>/* 6 */   [ac("", "cp0","")],</v>
      </c>
      <c r="D483" s="13" t="str">
        <f t="shared" si="86"/>
        <v>hay letras</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75" x14ac:dyDescent="0.4">
      <c r="A484" s="12" t="str">
        <f t="shared" si="84"/>
        <v>/* 7 */   [ac("", "cp0","")],</v>
      </c>
      <c r="B484" s="12">
        <f t="shared" si="112"/>
        <v>7</v>
      </c>
      <c r="C484" s="12" t="str">
        <f t="shared" si="85"/>
        <v>/* 7 */   [ac("", "cp0","")],</v>
      </c>
      <c r="D484" s="13" t="str">
        <f t="shared" si="86"/>
        <v>hay letras</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75" x14ac:dyDescent="0.4">
      <c r="A485" s="12" t="str">
        <f t="shared" si="84"/>
        <v>/* 8 */   [ac("", "cp0","")],</v>
      </c>
      <c r="B485" s="12">
        <f t="shared" si="112"/>
        <v>8</v>
      </c>
      <c r="C485" s="12" t="str">
        <f t="shared" si="85"/>
        <v>/* 8 */   [ac("", "cp0","")],</v>
      </c>
      <c r="D485" s="13" t="str">
        <f t="shared" si="86"/>
        <v>hay letras</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75" x14ac:dyDescent="0.4">
      <c r="A486" s="12" t="str">
        <f t="shared" si="84"/>
        <v>/* 9 */   [ac("", "cp0","")],</v>
      </c>
      <c r="B486" s="12">
        <f>+B485+1</f>
        <v>9</v>
      </c>
      <c r="C486" s="12" t="str">
        <f t="shared" si="85"/>
        <v>/* 9*/      [ac("Do", "cp14","7")],</v>
      </c>
      <c r="D486" s="13" t="str">
        <f t="shared" si="86"/>
        <v>hay letras</v>
      </c>
      <c r="E486" s="50" t="s">
        <v>1118</v>
      </c>
      <c r="F486" s="24" t="str">
        <f t="shared" si="87"/>
        <v>Do</v>
      </c>
      <c r="G486" s="29" t="s">
        <v>1119</v>
      </c>
      <c r="H486" s="24">
        <f t="shared" si="108"/>
        <v>14</v>
      </c>
      <c r="I486" s="29" t="s">
        <v>1120</v>
      </c>
      <c r="J486" s="17">
        <f t="shared" si="88"/>
        <v>7</v>
      </c>
      <c r="K486" s="51" t="str">
        <f t="shared" si="109"/>
        <v>")],</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75" x14ac:dyDescent="0.4">
      <c r="A487" s="12" t="str">
        <f t="shared" si="84"/>
        <v>/* 10 */   [ac("", "cp0","")],</v>
      </c>
      <c r="B487" s="12">
        <f t="shared" si="112"/>
        <v>10</v>
      </c>
      <c r="C487" s="12" t="str">
        <f t="shared" si="85"/>
        <v>/* 10 */   [ac("", "cp0","")],</v>
      </c>
      <c r="D487" s="13" t="str">
        <f t="shared" si="86"/>
        <v>hay letras</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75" x14ac:dyDescent="0.4">
      <c r="A488" s="12" t="str">
        <f t="shared" si="84"/>
        <v>/* 11 */   [ac("", "cp0","")],</v>
      </c>
      <c r="B488" s="12">
        <f t="shared" si="112"/>
        <v>11</v>
      </c>
      <c r="C488" s="12" t="str">
        <f t="shared" si="85"/>
        <v>/* 11 */   [ac("", "cp0","")],</v>
      </c>
      <c r="D488" s="13" t="str">
        <f t="shared" si="86"/>
        <v>hay letras</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75" x14ac:dyDescent="0.4">
      <c r="A489" s="12" t="str">
        <f t="shared" si="84"/>
        <v>/* 12 */   [ac("", "cp0","")],</v>
      </c>
      <c r="B489" s="12">
        <f t="shared" si="112"/>
        <v>12</v>
      </c>
      <c r="C489" s="12" t="str">
        <f t="shared" si="85"/>
        <v>/* 12*/      [ac("Fa", "cp14","")],</v>
      </c>
      <c r="D489" s="13" t="str">
        <f t="shared" si="86"/>
        <v>hay letras</v>
      </c>
      <c r="E489" s="50" t="s">
        <v>1118</v>
      </c>
      <c r="F489" s="31" t="str">
        <f t="shared" si="87"/>
        <v>Fa</v>
      </c>
      <c r="G489" s="30" t="s">
        <v>1119</v>
      </c>
      <c r="H489" s="31">
        <f t="shared" si="108"/>
        <v>14</v>
      </c>
      <c r="I489" s="30" t="s">
        <v>1120</v>
      </c>
      <c r="J489" s="20" t="str">
        <f t="shared" si="88"/>
        <v/>
      </c>
      <c r="K489" s="51" t="str">
        <f t="shared" si="109"/>
        <v>")],</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75" x14ac:dyDescent="0.4">
      <c r="A490" s="12" t="str">
        <f t="shared" si="84"/>
        <v>/* 13 */   [ac("", "cp0","")],</v>
      </c>
      <c r="B490" s="12">
        <f>+B489+1</f>
        <v>13</v>
      </c>
      <c r="C490" s="12" t="str">
        <f t="shared" si="85"/>
        <v>/* 13*/      [ac("La", "cp14","7")],</v>
      </c>
      <c r="D490" s="13" t="str">
        <f t="shared" si="86"/>
        <v>hay letras</v>
      </c>
      <c r="E490" s="50" t="s">
        <v>1118</v>
      </c>
      <c r="F490" s="24" t="str">
        <f t="shared" si="87"/>
        <v>La</v>
      </c>
      <c r="G490" s="29" t="s">
        <v>1119</v>
      </c>
      <c r="H490" s="24">
        <f t="shared" si="108"/>
        <v>14</v>
      </c>
      <c r="I490" s="29" t="s">
        <v>1120</v>
      </c>
      <c r="J490" s="17">
        <f t="shared" si="88"/>
        <v>7</v>
      </c>
      <c r="K490" s="51" t="str">
        <f t="shared" si="109"/>
        <v>")],</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75" x14ac:dyDescent="0.4">
      <c r="A491" s="12" t="str">
        <f t="shared" si="84"/>
        <v>/* 14 */   [ac("", "cp0","")],</v>
      </c>
      <c r="B491" s="12">
        <f t="shared" si="112"/>
        <v>14</v>
      </c>
      <c r="C491" s="12" t="str">
        <f t="shared" si="85"/>
        <v>/* 14*/      [ac("Re", "cp14","7")],</v>
      </c>
      <c r="D491" s="13" t="str">
        <f t="shared" si="86"/>
        <v>hay letras</v>
      </c>
      <c r="E491" s="50" t="s">
        <v>1118</v>
      </c>
      <c r="F491" s="31" t="str">
        <f t="shared" si="87"/>
        <v>Re</v>
      </c>
      <c r="G491" s="30" t="s">
        <v>1119</v>
      </c>
      <c r="H491" s="31">
        <f t="shared" si="108"/>
        <v>14</v>
      </c>
      <c r="I491" s="30" t="s">
        <v>1120</v>
      </c>
      <c r="J491" s="20">
        <f t="shared" si="88"/>
        <v>7</v>
      </c>
      <c r="K491" s="51" t="str">
        <f t="shared" si="109"/>
        <v>")],</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75" x14ac:dyDescent="0.4">
      <c r="A492" s="12" t="str">
        <f t="shared" si="84"/>
        <v>/* 15 */   [ac("", "cp0","")],</v>
      </c>
      <c r="B492" s="12">
        <f t="shared" si="112"/>
        <v>15</v>
      </c>
      <c r="C492" s="12" t="str">
        <f t="shared" si="85"/>
        <v>/* 15*/      [ac("Sol", "cp14","7")],</v>
      </c>
      <c r="D492" s="13" t="str">
        <f t="shared" si="86"/>
        <v>hay letras</v>
      </c>
      <c r="E492" s="50" t="s">
        <v>1118</v>
      </c>
      <c r="F492" s="24" t="str">
        <f t="shared" si="87"/>
        <v>Sol</v>
      </c>
      <c r="G492" s="29" t="s">
        <v>1119</v>
      </c>
      <c r="H492" s="24">
        <f t="shared" si="108"/>
        <v>14</v>
      </c>
      <c r="I492" s="29" t="s">
        <v>1120</v>
      </c>
      <c r="J492" s="17">
        <f t="shared" si="88"/>
        <v>7</v>
      </c>
      <c r="K492" s="51" t="str">
        <f t="shared" si="109"/>
        <v>")],</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75" x14ac:dyDescent="0.4">
      <c r="A493" s="12" t="str">
        <f t="shared" si="84"/>
        <v>/* 16 */   [ac("", "cp0","")],</v>
      </c>
      <c r="B493" s="12">
        <f t="shared" si="112"/>
        <v>16</v>
      </c>
      <c r="C493" s="12" t="str">
        <f t="shared" si="85"/>
        <v>/* 16*/      [ac("Do", "cp14","7")],</v>
      </c>
      <c r="D493" s="13" t="str">
        <f t="shared" si="86"/>
        <v>hay letras</v>
      </c>
      <c r="E493" s="50" t="s">
        <v>1118</v>
      </c>
      <c r="F493" s="31" t="str">
        <f t="shared" si="87"/>
        <v>Do</v>
      </c>
      <c r="G493" s="30" t="s">
        <v>1119</v>
      </c>
      <c r="H493" s="31">
        <f t="shared" si="108"/>
        <v>14</v>
      </c>
      <c r="I493" s="30" t="s">
        <v>1120</v>
      </c>
      <c r="J493" s="20">
        <f t="shared" si="88"/>
        <v>7</v>
      </c>
      <c r="K493" s="51" t="str">
        <f t="shared" si="109"/>
        <v>")],</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75" x14ac:dyDescent="0.4">
      <c r="A494" s="12" t="str">
        <f t="shared" si="84"/>
        <v>/* 17 */   [ac("", "cp0","")],</v>
      </c>
      <c r="B494" s="12">
        <f t="shared" si="112"/>
        <v>17</v>
      </c>
      <c r="C494" s="12" t="str">
        <f t="shared" si="85"/>
        <v>/* 17 */   [ac("", "cp0","")],</v>
      </c>
      <c r="D494" s="13" t="str">
        <f t="shared" si="86"/>
        <v>hay letras</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75" x14ac:dyDescent="0.4">
      <c r="A495" s="12" t="str">
        <f t="shared" si="84"/>
        <v>/* 18 */   [ac("", "cp0","")],</v>
      </c>
      <c r="B495" s="12">
        <f t="shared" si="112"/>
        <v>18</v>
      </c>
      <c r="C495" s="12" t="str">
        <f t="shared" si="85"/>
        <v>/* 18 */   [ac("", "cp0","")],</v>
      </c>
      <c r="D495" s="13" t="str">
        <f t="shared" si="86"/>
        <v>hay letras</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75" hidden="1" x14ac:dyDescent="0.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75" hidden="1" x14ac:dyDescent="0.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75" hidden="1" x14ac:dyDescent="0.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75" hidden="1" x14ac:dyDescent="0.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75" hidden="1" x14ac:dyDescent="0.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75" hidden="1" x14ac:dyDescent="0.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75" hidden="1" x14ac:dyDescent="0.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75" hidden="1" x14ac:dyDescent="0.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75" hidden="1" x14ac:dyDescent="0.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75" hidden="1" x14ac:dyDescent="0.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75" hidden="1" x14ac:dyDescent="0.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75" hidden="1" x14ac:dyDescent="0.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75" hidden="1" x14ac:dyDescent="0.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75" hidden="1" x14ac:dyDescent="0.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75" hidden="1" x14ac:dyDescent="0.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75" hidden="1" x14ac:dyDescent="0.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75" hidden="1" x14ac:dyDescent="0.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75" hidden="1" x14ac:dyDescent="0.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75" hidden="1" x14ac:dyDescent="0.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75" hidden="1" x14ac:dyDescent="0.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75" hidden="1" x14ac:dyDescent="0.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75" hidden="1" x14ac:dyDescent="0.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75" hidden="1" x14ac:dyDescent="0.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75" hidden="1" x14ac:dyDescent="0.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75" hidden="1" x14ac:dyDescent="0.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75" hidden="1" x14ac:dyDescent="0.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75" hidden="1" x14ac:dyDescent="0.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75" hidden="1" x14ac:dyDescent="0.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75" hidden="1" x14ac:dyDescent="0.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75" hidden="1" x14ac:dyDescent="0.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75" hidden="1" x14ac:dyDescent="0.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75" hidden="1" x14ac:dyDescent="0.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75" hidden="1" x14ac:dyDescent="0.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75" hidden="1" x14ac:dyDescent="0.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75" hidden="1" x14ac:dyDescent="0.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75" hidden="1" x14ac:dyDescent="0.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75" hidden="1" x14ac:dyDescent="0.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75" hidden="1" x14ac:dyDescent="0.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75" hidden="1" x14ac:dyDescent="0.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75" hidden="1" x14ac:dyDescent="0.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75" hidden="1" x14ac:dyDescent="0.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75" hidden="1" x14ac:dyDescent="0.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75" hidden="1" x14ac:dyDescent="0.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75" hidden="1" x14ac:dyDescent="0.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75" hidden="1" x14ac:dyDescent="0.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75" hidden="1" x14ac:dyDescent="0.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75" hidden="1" x14ac:dyDescent="0.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75" hidden="1" x14ac:dyDescent="0.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75" hidden="1" x14ac:dyDescent="0.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75" hidden="1" x14ac:dyDescent="0.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75" hidden="1" x14ac:dyDescent="0.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75" hidden="1" x14ac:dyDescent="0.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75" hidden="1" x14ac:dyDescent="0.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75" hidden="1" x14ac:dyDescent="0.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75" hidden="1" x14ac:dyDescent="0.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75" hidden="1" x14ac:dyDescent="0.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75" hidden="1" x14ac:dyDescent="0.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75" hidden="1" x14ac:dyDescent="0.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75" hidden="1" x14ac:dyDescent="0.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75" hidden="1" x14ac:dyDescent="0.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75" hidden="1" x14ac:dyDescent="0.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75" hidden="1" x14ac:dyDescent="0.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75" hidden="1" x14ac:dyDescent="0.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75" hidden="1" x14ac:dyDescent="0.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75" hidden="1" x14ac:dyDescent="0.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75" hidden="1" x14ac:dyDescent="0.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75" hidden="1" x14ac:dyDescent="0.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75" hidden="1" x14ac:dyDescent="0.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75" hidden="1" x14ac:dyDescent="0.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75" hidden="1" x14ac:dyDescent="0.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75" hidden="1" x14ac:dyDescent="0.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75" hidden="1" x14ac:dyDescent="0.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75" hidden="1" x14ac:dyDescent="0.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75" hidden="1" x14ac:dyDescent="0.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75" hidden="1" x14ac:dyDescent="0.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75" hidden="1" x14ac:dyDescent="0.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75" hidden="1" x14ac:dyDescent="0.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75" hidden="1" x14ac:dyDescent="0.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75" hidden="1" x14ac:dyDescent="0.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75" hidden="1" x14ac:dyDescent="0.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75" hidden="1" x14ac:dyDescent="0.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75" hidden="1" x14ac:dyDescent="0.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75" hidden="1" x14ac:dyDescent="0.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x14ac:dyDescent="0.4">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x14ac:dyDescent="0.4">
      <c r="C580" s="43" t="s">
        <v>1422</v>
      </c>
      <c r="M580" s="16"/>
      <c r="N580" s="40"/>
    </row>
    <row r="581" spans="1:32" x14ac:dyDescent="0.4">
      <c r="C581" s="43" t="s">
        <v>1445</v>
      </c>
    </row>
    <row r="582" spans="1:32" x14ac:dyDescent="0.4">
      <c r="C582" s="43" t="s">
        <v>1432</v>
      </c>
    </row>
    <row r="583" spans="1:32" x14ac:dyDescent="0.4">
      <c r="A583" s="12"/>
      <c r="C583" s="42" t="s">
        <v>1454</v>
      </c>
      <c r="AB583" s="12"/>
      <c r="AC583" s="12"/>
      <c r="AD583" s="12"/>
      <c r="AE583" s="12"/>
      <c r="AF583" s="15"/>
    </row>
    <row r="584" spans="1:32" x14ac:dyDescent="0.4">
      <c r="C584" s="42" t="s">
        <v>1455</v>
      </c>
    </row>
    <row r="585" spans="1:32" x14ac:dyDescent="0.4">
      <c r="C585" s="42" t="s">
        <v>1456</v>
      </c>
    </row>
    <row r="586" spans="1:32" x14ac:dyDescent="0.4">
      <c r="C586" s="42" t="s">
        <v>1457</v>
      </c>
    </row>
    <row r="587" spans="1:32" x14ac:dyDescent="0.4">
      <c r="C587" s="42" t="s">
        <v>1458</v>
      </c>
    </row>
    <row r="588" spans="1:32" x14ac:dyDescent="0.4">
      <c r="C588" s="42" t="s">
        <v>1459</v>
      </c>
    </row>
    <row r="589" spans="1:32" x14ac:dyDescent="0.4">
      <c r="C589" s="88" t="s">
        <v>1166</v>
      </c>
    </row>
    <row r="590" spans="1:32" x14ac:dyDescent="0.4">
      <c r="A590" s="12"/>
      <c r="C590" s="88" t="s">
        <v>1165</v>
      </c>
      <c r="AB590" s="12"/>
      <c r="AC590" s="12"/>
      <c r="AD590" s="12"/>
      <c r="AE590" s="12"/>
      <c r="AF590" s="15"/>
    </row>
    <row r="591" spans="1:32" x14ac:dyDescent="0.4">
      <c r="A591" s="12"/>
      <c r="C591" s="42" t="s">
        <v>1460</v>
      </c>
      <c r="AB591" s="12"/>
      <c r="AC591" s="12"/>
      <c r="AD591" s="12"/>
      <c r="AE591" s="12"/>
      <c r="AF591" s="15"/>
    </row>
    <row r="592" spans="1:32" x14ac:dyDescent="0.4">
      <c r="A592" s="12"/>
      <c r="C592" s="42" t="s">
        <v>1461</v>
      </c>
      <c r="AB592" s="12"/>
      <c r="AC592" s="12"/>
      <c r="AD592" s="12"/>
      <c r="AE592" s="12"/>
      <c r="AF592" s="15"/>
    </row>
    <row r="593" spans="1:32" x14ac:dyDescent="0.4">
      <c r="A593" s="12"/>
      <c r="C593" s="42" t="s">
        <v>1462</v>
      </c>
      <c r="AB593" s="12"/>
      <c r="AC593" s="12"/>
      <c r="AD593" s="12"/>
      <c r="AE593" s="12"/>
      <c r="AF593" s="15"/>
    </row>
    <row r="594" spans="1:32" x14ac:dyDescent="0.4">
      <c r="A594" s="12"/>
      <c r="C594" s="42" t="s">
        <v>1463</v>
      </c>
      <c r="AB594" s="12"/>
      <c r="AC594" s="12"/>
      <c r="AD594" s="12"/>
      <c r="AE594" s="12"/>
      <c r="AF594" s="15"/>
    </row>
    <row r="595" spans="1:32" x14ac:dyDescent="0.4">
      <c r="A595" s="12"/>
      <c r="C595" s="42" t="s">
        <v>1464</v>
      </c>
      <c r="AB595" s="12"/>
      <c r="AC595" s="12"/>
      <c r="AD595" s="12"/>
      <c r="AE595" s="12"/>
      <c r="AF595" s="15"/>
    </row>
    <row r="596" spans="1:32" x14ac:dyDescent="0.4">
      <c r="A596" s="12"/>
      <c r="C596" s="42" t="s">
        <v>1446</v>
      </c>
      <c r="AB596" s="12"/>
      <c r="AC596" s="12"/>
      <c r="AD596" s="12"/>
      <c r="AE596" s="12"/>
      <c r="AF596" s="15"/>
    </row>
    <row r="597" spans="1:32" x14ac:dyDescent="0.4">
      <c r="A597" s="12"/>
      <c r="C597" s="88" t="s">
        <v>1447</v>
      </c>
      <c r="AB597" s="12"/>
      <c r="AC597" s="12"/>
      <c r="AD597" s="12"/>
      <c r="AE597" s="12"/>
      <c r="AF597" s="15"/>
    </row>
    <row r="598" spans="1:32" x14ac:dyDescent="0.4">
      <c r="A598" s="12"/>
      <c r="C598" s="43" t="s">
        <v>1422</v>
      </c>
      <c r="AB598" s="12"/>
      <c r="AC598" s="12"/>
      <c r="AD598" s="12"/>
      <c r="AE598" s="12"/>
      <c r="AF598" s="15"/>
    </row>
    <row r="599" spans="1:32" x14ac:dyDescent="0.4">
      <c r="A599" s="12"/>
      <c r="C599" s="43" t="s">
        <v>1448</v>
      </c>
      <c r="AB599" s="12"/>
      <c r="AC599" s="12"/>
      <c r="AD599" s="12"/>
      <c r="AE599" s="12"/>
      <c r="AF599" s="15"/>
    </row>
    <row r="600" spans="1:32" x14ac:dyDescent="0.4">
      <c r="A600" s="12"/>
      <c r="C600" s="43" t="s">
        <v>1432</v>
      </c>
      <c r="AB600" s="12"/>
      <c r="AC600" s="12"/>
      <c r="AD600" s="12"/>
      <c r="AE600" s="12"/>
      <c r="AF600" s="15"/>
    </row>
    <row r="601" spans="1:32" x14ac:dyDescent="0.4">
      <c r="A601" s="12"/>
      <c r="C601" s="42" t="s">
        <v>1465</v>
      </c>
      <c r="AB601" s="12"/>
      <c r="AC601" s="12"/>
      <c r="AD601" s="12"/>
      <c r="AE601" s="12"/>
      <c r="AF601" s="15"/>
    </row>
    <row r="602" spans="1:32" x14ac:dyDescent="0.4">
      <c r="A602" s="12"/>
      <c r="C602" s="43" t="s">
        <v>1421</v>
      </c>
      <c r="AB602" s="12"/>
      <c r="AC602" s="12"/>
      <c r="AD602" s="12"/>
      <c r="AE602" s="12"/>
      <c r="AF602" s="15"/>
    </row>
    <row r="603" spans="1:32" x14ac:dyDescent="0.4">
      <c r="A603" s="12"/>
      <c r="C603" s="43" t="s">
        <v>1422</v>
      </c>
      <c r="AB603" s="12"/>
      <c r="AC603" s="12"/>
      <c r="AD603" s="12"/>
      <c r="AE603" s="12"/>
      <c r="AF603" s="15"/>
    </row>
    <row r="604" spans="1:32" x14ac:dyDescent="0.4">
      <c r="A604" s="12"/>
      <c r="C604" s="43" t="s">
        <v>1449</v>
      </c>
      <c r="AB604" s="12"/>
      <c r="AC604" s="12"/>
      <c r="AD604" s="12"/>
      <c r="AE604" s="12"/>
      <c r="AF604" s="15"/>
    </row>
    <row r="605" spans="1:32" x14ac:dyDescent="0.4">
      <c r="A605" s="12"/>
      <c r="C605" s="43" t="s">
        <v>1432</v>
      </c>
      <c r="AB605" s="12"/>
      <c r="AC605" s="12"/>
      <c r="AD605" s="12"/>
      <c r="AE605" s="12"/>
      <c r="AF605" s="15"/>
    </row>
    <row r="606" spans="1:32" x14ac:dyDescent="0.4">
      <c r="A606" s="12"/>
      <c r="C606" s="42" t="s">
        <v>1466</v>
      </c>
      <c r="AB606" s="12"/>
      <c r="AC606" s="12"/>
      <c r="AD606" s="12"/>
      <c r="AE606" s="12"/>
      <c r="AF606" s="15"/>
    </row>
    <row r="607" spans="1:32" x14ac:dyDescent="0.4">
      <c r="A607" s="12"/>
      <c r="C607" s="42" t="s">
        <v>1467</v>
      </c>
      <c r="AB607" s="12"/>
      <c r="AC607" s="12"/>
      <c r="AD607" s="12"/>
      <c r="AE607" s="12"/>
      <c r="AF607" s="15"/>
    </row>
    <row r="608" spans="1:32" x14ac:dyDescent="0.4">
      <c r="A608" s="12"/>
      <c r="C608" s="42" t="s">
        <v>1468</v>
      </c>
      <c r="AB608" s="12"/>
      <c r="AC608" s="12"/>
      <c r="AD608" s="12"/>
      <c r="AE608" s="12"/>
      <c r="AF608" s="15"/>
    </row>
    <row r="609" spans="1:32" x14ac:dyDescent="0.4">
      <c r="A609" s="12"/>
      <c r="C609" s="42" t="s">
        <v>1469</v>
      </c>
      <c r="AB609" s="12"/>
      <c r="AC609" s="12"/>
      <c r="AD609" s="12"/>
      <c r="AE609" s="12"/>
      <c r="AF609" s="15"/>
    </row>
    <row r="610" spans="1:32" x14ac:dyDescent="0.4">
      <c r="A610" s="12"/>
      <c r="C610" s="88" t="s">
        <v>1175</v>
      </c>
      <c r="AB610" s="12"/>
      <c r="AC610" s="12"/>
      <c r="AD610" s="12"/>
      <c r="AE610" s="12"/>
      <c r="AF610" s="15"/>
    </row>
    <row r="611" spans="1:32" x14ac:dyDescent="0.4">
      <c r="A611" s="12"/>
      <c r="C611" s="88" t="s">
        <v>1450</v>
      </c>
      <c r="AB611" s="12"/>
      <c r="AC611" s="12"/>
      <c r="AD611" s="12"/>
      <c r="AE611" s="12"/>
      <c r="AF611" s="15"/>
    </row>
    <row r="612" spans="1:32" x14ac:dyDescent="0.4">
      <c r="A612" s="12"/>
      <c r="C612" s="88"/>
      <c r="AB612" s="12"/>
      <c r="AC612" s="12"/>
      <c r="AD612" s="12"/>
      <c r="AE612" s="12"/>
      <c r="AF612" s="15"/>
    </row>
    <row r="613" spans="1:32" ht="90.75" x14ac:dyDescent="0.4">
      <c r="A613" s="12"/>
      <c r="C613" s="144" t="s">
        <v>1985</v>
      </c>
      <c r="AB613" s="12"/>
      <c r="AC613" s="12"/>
      <c r="AD613" s="12"/>
      <c r="AE613" s="12"/>
      <c r="AF613" s="15"/>
    </row>
    <row r="614" spans="1:32" ht="40.5" x14ac:dyDescent="0.4">
      <c r="A614" s="148">
        <v>34</v>
      </c>
      <c r="C614" s="139" t="s">
        <v>1962</v>
      </c>
    </row>
    <row r="615" spans="1:32" x14ac:dyDescent="0.4">
      <c r="A615" t="str">
        <f>I1</f>
        <v>CANTO DE MOISÉS</v>
      </c>
      <c r="C615" s="139" t="s">
        <v>1963</v>
      </c>
    </row>
    <row r="616" spans="1:32" x14ac:dyDescent="0.4">
      <c r="C616" s="139" t="s">
        <v>1964</v>
      </c>
    </row>
    <row r="617" spans="1:32" x14ac:dyDescent="0.4">
      <c r="C617" s="42" t="s">
        <v>1996</v>
      </c>
    </row>
    <row r="618" spans="1:32" x14ac:dyDescent="0.4">
      <c r="C618" s="42" t="s">
        <v>1997</v>
      </c>
    </row>
    <row r="619" spans="1:32" x14ac:dyDescent="0.4">
      <c r="C619" s="42" t="s">
        <v>1995</v>
      </c>
    </row>
    <row r="620" spans="1:32" x14ac:dyDescent="0.4">
      <c r="C620" s="42" t="s">
        <v>1998</v>
      </c>
    </row>
    <row r="621" spans="1:32" x14ac:dyDescent="0.4">
      <c r="C621" s="42" t="s">
        <v>1999</v>
      </c>
    </row>
    <row r="622" spans="1:32" x14ac:dyDescent="0.4">
      <c r="C622" s="42" t="s">
        <v>2000</v>
      </c>
    </row>
    <row r="623" spans="1:32" x14ac:dyDescent="0.4">
      <c r="C623" s="42" t="s">
        <v>2001</v>
      </c>
    </row>
    <row r="624" spans="1:32" x14ac:dyDescent="0.4">
      <c r="C624" s="140" t="str">
        <f>_xlfn.CONCAT("    &lt;link type=text/css rel=stylesheet href=","""","/cantos/src/css/cssc/",D153,".css",""""," &gt;")</f>
        <v xml:space="preserve">    &lt;link type=text/css rel=stylesheet href="/cantos/src/css/cssc/cantodemoises.css" &gt;</v>
      </c>
    </row>
    <row r="625" spans="3:3" x14ac:dyDescent="0.4">
      <c r="C625" s="43" t="s">
        <v>1965</v>
      </c>
    </row>
    <row r="626" spans="3:3" x14ac:dyDescent="0.4">
      <c r="C626" s="42" t="s">
        <v>2002</v>
      </c>
    </row>
    <row r="627" spans="3:3" x14ac:dyDescent="0.4">
      <c r="C627" s="139" t="s">
        <v>1966</v>
      </c>
    </row>
    <row r="628" spans="3:3" x14ac:dyDescent="0.4">
      <c r="C628" s="139" t="s">
        <v>1967</v>
      </c>
    </row>
    <row r="629" spans="3:3" x14ac:dyDescent="0.4">
      <c r="C629" s="43" t="s">
        <v>1968</v>
      </c>
    </row>
    <row r="630" spans="3:3" x14ac:dyDescent="0.4">
      <c r="C630" s="42" t="s">
        <v>2003</v>
      </c>
    </row>
    <row r="631" spans="3:3" x14ac:dyDescent="0.4">
      <c r="C631" s="42" t="s">
        <v>2004</v>
      </c>
    </row>
    <row r="632" spans="3:3" x14ac:dyDescent="0.4">
      <c r="C632" s="42" t="s">
        <v>2005</v>
      </c>
    </row>
    <row r="633" spans="3:3" x14ac:dyDescent="0.4">
      <c r="C633" s="42" t="s">
        <v>2006</v>
      </c>
    </row>
    <row r="634" spans="3:3" x14ac:dyDescent="0.4">
      <c r="C634" s="84" t="str">
        <f>_xlfn.CONCAT("                            &lt;source src=","""","/audio/",D153,".mp3"""," type=","""","audio/mpeg""","&gt;")</f>
        <v xml:space="preserve">                            &lt;source src="/audio/cantodemoises.mp3" type="audio/mpeg"&gt;</v>
      </c>
    </row>
    <row r="635" spans="3:3" x14ac:dyDescent="0.4">
      <c r="C635" s="42" t="s">
        <v>2007</v>
      </c>
    </row>
    <row r="636" spans="3:3" x14ac:dyDescent="0.4">
      <c r="C636" s="42" t="s">
        <v>2100</v>
      </c>
    </row>
    <row r="637" spans="3:3" x14ac:dyDescent="0.4">
      <c r="C637" s="42" t="s">
        <v>2008</v>
      </c>
    </row>
    <row r="638" spans="3:3" x14ac:dyDescent="0.4">
      <c r="C638" s="42" t="s">
        <v>2009</v>
      </c>
    </row>
    <row r="639" spans="3:3" x14ac:dyDescent="0.4">
      <c r="C639" s="42" t="s">
        <v>2010</v>
      </c>
    </row>
    <row r="640" spans="3:3" x14ac:dyDescent="0.4">
      <c r="C640" s="42" t="s">
        <v>2011</v>
      </c>
    </row>
    <row r="641" spans="1:8" x14ac:dyDescent="0.4">
      <c r="C641" s="42" t="s">
        <v>2012</v>
      </c>
    </row>
    <row r="642" spans="1:8" x14ac:dyDescent="0.4">
      <c r="C642" s="42" t="s">
        <v>2013</v>
      </c>
    </row>
    <row r="643" spans="1:8" x14ac:dyDescent="0.4">
      <c r="C643" s="42" t="s">
        <v>2014</v>
      </c>
    </row>
    <row r="644" spans="1:8" ht="31.5" x14ac:dyDescent="0.5">
      <c r="A644" s="146"/>
      <c r="C644" s="42" t="s">
        <v>2015</v>
      </c>
    </row>
    <row r="645" spans="1:8" x14ac:dyDescent="0.4">
      <c r="C645" s="42" t="s">
        <v>2101</v>
      </c>
    </row>
    <row r="646" spans="1:8" x14ac:dyDescent="0.4">
      <c r="C646" s="42" t="s">
        <v>2016</v>
      </c>
    </row>
    <row r="647" spans="1:8" x14ac:dyDescent="0.4">
      <c r="C647" s="42" t="s">
        <v>2102</v>
      </c>
    </row>
    <row r="648" spans="1:8" x14ac:dyDescent="0.4">
      <c r="C648" s="42" t="s">
        <v>2103</v>
      </c>
    </row>
    <row r="649" spans="1:8" x14ac:dyDescent="0.4">
      <c r="C649" s="42" t="s">
        <v>2017</v>
      </c>
    </row>
    <row r="650" spans="1:8" x14ac:dyDescent="0.4">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x14ac:dyDescent="0.4">
      <c r="C651" s="42" t="s">
        <v>2018</v>
      </c>
    </row>
    <row r="652" spans="1:8" x14ac:dyDescent="0.4">
      <c r="C652" s="42" t="s">
        <v>2019</v>
      </c>
    </row>
    <row r="653" spans="1:8" x14ac:dyDescent="0.4">
      <c r="C653" s="42" t="s">
        <v>2104</v>
      </c>
    </row>
    <row r="654" spans="1:8" x14ac:dyDescent="0.4">
      <c r="C654" s="42" t="s">
        <v>2105</v>
      </c>
    </row>
    <row r="655" spans="1:8" x14ac:dyDescent="0.4">
      <c r="C655" s="42" t="s">
        <v>2020</v>
      </c>
    </row>
    <row r="656" spans="1:8" x14ac:dyDescent="0.4">
      <c r="C656" s="42" t="s">
        <v>2021</v>
      </c>
    </row>
    <row r="657" spans="3:10" x14ac:dyDescent="0.4">
      <c r="C657" s="42" t="s">
        <v>2022</v>
      </c>
    </row>
    <row r="658" spans="3:10" x14ac:dyDescent="0.4">
      <c r="C658" s="42" t="s">
        <v>2023</v>
      </c>
    </row>
    <row r="659" spans="3:10" x14ac:dyDescent="0.4">
      <c r="C659" s="42" t="s">
        <v>2024</v>
      </c>
    </row>
    <row r="660" spans="3:10" x14ac:dyDescent="0.4">
      <c r="C660" s="42" t="s">
        <v>2025</v>
      </c>
    </row>
    <row r="661" spans="3:10" x14ac:dyDescent="0.4">
      <c r="C661" s="42" t="s">
        <v>2026</v>
      </c>
    </row>
    <row r="662" spans="3:10" x14ac:dyDescent="0.4">
      <c r="C662" s="42" t="s">
        <v>2027</v>
      </c>
    </row>
    <row r="663" spans="3:10" x14ac:dyDescent="0.4">
      <c r="C663" s="42" t="s">
        <v>2028</v>
      </c>
    </row>
    <row r="664" spans="3:10" x14ac:dyDescent="0.4">
      <c r="C664" s="42" t="s">
        <v>2029</v>
      </c>
    </row>
    <row r="665" spans="3:10" x14ac:dyDescent="0.4">
      <c r="C665" s="42" t="s">
        <v>2030</v>
      </c>
    </row>
    <row r="666" spans="3:10" x14ac:dyDescent="0.4">
      <c r="C666" s="43" t="s">
        <v>1969</v>
      </c>
    </row>
    <row r="667" spans="3:10" x14ac:dyDescent="0.4">
      <c r="C667" s="43" t="s">
        <v>2155</v>
      </c>
    </row>
    <row r="668" spans="3:10" x14ac:dyDescent="0.4">
      <c r="C668" s="43" t="s">
        <v>1970</v>
      </c>
    </row>
    <row r="669" spans="3:10" x14ac:dyDescent="0.4">
      <c r="C669" s="43" t="str">
        <f>_xlfn.CONCAT("&lt;!--║--&gt;   &lt;th class=""",D158,""" id=","""catg""","&gt;&lt;/th&gt;                                   &lt;!--║--&gt;")</f>
        <v>&lt;!--║--&gt;   &lt;th class="precat" id="catg"&gt;&lt;/th&gt;                                   &lt;!--║--&gt;</v>
      </c>
    </row>
    <row r="670" spans="3:10" x14ac:dyDescent="0.4">
      <c r="C670" s="43" t="s">
        <v>1971</v>
      </c>
    </row>
    <row r="671" spans="3:10" x14ac:dyDescent="0.4">
      <c r="C671" s="42" t="s">
        <v>2031</v>
      </c>
    </row>
    <row r="672" spans="3:10" x14ac:dyDescent="0.4">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x14ac:dyDescent="0.4">
      <c r="C673" s="42" t="s">
        <v>2106</v>
      </c>
    </row>
    <row r="674" spans="1:33" x14ac:dyDescent="0.4">
      <c r="C674" s="42" t="s">
        <v>2107</v>
      </c>
    </row>
    <row r="675" spans="1:33" x14ac:dyDescent="0.4">
      <c r="C675" s="42" t="s">
        <v>2175</v>
      </c>
    </row>
    <row r="676" spans="1:33" x14ac:dyDescent="0.4">
      <c r="C676" s="42" t="s">
        <v>2032</v>
      </c>
    </row>
    <row r="677" spans="1:33" x14ac:dyDescent="0.4">
      <c r="C677" s="42" t="s">
        <v>2209</v>
      </c>
    </row>
    <row r="678" spans="1:33" s="12" customFormat="1" x14ac:dyDescent="0.4">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x14ac:dyDescent="0.4">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x14ac:dyDescent="0.4">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x14ac:dyDescent="0.4">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x14ac:dyDescent="0.4">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x14ac:dyDescent="0.4">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x14ac:dyDescent="0.4">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x14ac:dyDescent="0.4">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x14ac:dyDescent="0.4">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x14ac:dyDescent="0.4">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x14ac:dyDescent="0.4">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x14ac:dyDescent="0.4">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x14ac:dyDescent="0.4">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x14ac:dyDescent="0.4">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x14ac:dyDescent="0.4">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x14ac:dyDescent="0.4">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x14ac:dyDescent="0.4">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x14ac:dyDescent="0.4">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x14ac:dyDescent="0.4">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x14ac:dyDescent="0.4">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x14ac:dyDescent="0.4">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x14ac:dyDescent="0.4">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x14ac:dyDescent="0.4">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x14ac:dyDescent="0.4">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x14ac:dyDescent="0.4">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x14ac:dyDescent="0.4">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x14ac:dyDescent="0.4">
      <c r="C704" s="42" t="s">
        <v>2050</v>
      </c>
    </row>
    <row r="705" spans="1:33" x14ac:dyDescent="0.4">
      <c r="C705" s="42" t="s">
        <v>2051</v>
      </c>
    </row>
    <row r="706" spans="1:33" x14ac:dyDescent="0.4">
      <c r="C706" s="42" t="s">
        <v>2052</v>
      </c>
    </row>
    <row r="707" spans="1:33" x14ac:dyDescent="0.4">
      <c r="C707" s="42" t="s">
        <v>2053</v>
      </c>
    </row>
    <row r="708" spans="1:33" x14ac:dyDescent="0.4">
      <c r="C708" s="42" t="s">
        <v>2054</v>
      </c>
    </row>
    <row r="709" spans="1:33" x14ac:dyDescent="0.4">
      <c r="C709" s="42" t="s">
        <v>2055</v>
      </c>
    </row>
    <row r="710" spans="1:33" x14ac:dyDescent="0.4">
      <c r="C710" s="42" t="s">
        <v>2056</v>
      </c>
    </row>
    <row r="711" spans="1:33" x14ac:dyDescent="0.4">
      <c r="C711" s="42" t="s">
        <v>2057</v>
      </c>
    </row>
    <row r="712" spans="1:33" x14ac:dyDescent="0.4">
      <c r="C712" s="42" t="s">
        <v>2058</v>
      </c>
    </row>
    <row r="713" spans="1:33" x14ac:dyDescent="0.4">
      <c r="C713" s="42" t="s">
        <v>2060</v>
      </c>
    </row>
    <row r="714" spans="1:33" x14ac:dyDescent="0.4">
      <c r="C714" s="42" t="s">
        <v>2061</v>
      </c>
    </row>
    <row r="715" spans="1:33" x14ac:dyDescent="0.4">
      <c r="C715" s="42" t="s">
        <v>2062</v>
      </c>
    </row>
    <row r="716" spans="1:33" x14ac:dyDescent="0.4">
      <c r="C716" s="42" t="s">
        <v>2063</v>
      </c>
    </row>
    <row r="717" spans="1:33" s="12" customFormat="1" x14ac:dyDescent="0.4">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x14ac:dyDescent="0.4">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x14ac:dyDescent="0.4">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x14ac:dyDescent="0.4">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x14ac:dyDescent="0.4">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x14ac:dyDescent="0.4">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x14ac:dyDescent="0.4">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x14ac:dyDescent="0.4">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x14ac:dyDescent="0.4">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x14ac:dyDescent="0.4">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x14ac:dyDescent="0.4">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x14ac:dyDescent="0.4">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x14ac:dyDescent="0.4">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x14ac:dyDescent="0.4">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x14ac:dyDescent="0.4">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x14ac:dyDescent="0.4">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x14ac:dyDescent="0.4">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x14ac:dyDescent="0.4">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x14ac:dyDescent="0.4">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x14ac:dyDescent="0.4">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x14ac:dyDescent="0.4">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x14ac:dyDescent="0.4">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x14ac:dyDescent="0.4">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x14ac:dyDescent="0.4">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x14ac:dyDescent="0.4">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x14ac:dyDescent="0.4">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x14ac:dyDescent="0.4">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x14ac:dyDescent="0.4">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x14ac:dyDescent="0.4">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x14ac:dyDescent="0.4">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x14ac:dyDescent="0.4">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x14ac:dyDescent="0.4">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x14ac:dyDescent="0.4">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x14ac:dyDescent="0.4">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x14ac:dyDescent="0.4">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x14ac:dyDescent="0.4">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x14ac:dyDescent="0.4">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x14ac:dyDescent="0.4">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x14ac:dyDescent="0.4">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x14ac:dyDescent="0.4">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x14ac:dyDescent="0.4">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x14ac:dyDescent="0.4">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x14ac:dyDescent="0.4">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x14ac:dyDescent="0.4">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x14ac:dyDescent="0.4">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x14ac:dyDescent="0.4">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x14ac:dyDescent="0.4">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x14ac:dyDescent="0.4">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x14ac:dyDescent="0.4">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x14ac:dyDescent="0.4">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x14ac:dyDescent="0.4">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x14ac:dyDescent="0.4">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x14ac:dyDescent="0.4">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x14ac:dyDescent="0.4">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x14ac:dyDescent="0.4">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x14ac:dyDescent="0.4">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x14ac:dyDescent="0.4">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x14ac:dyDescent="0.4">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x14ac:dyDescent="0.4">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x14ac:dyDescent="0.4">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x14ac:dyDescent="0.4">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x14ac:dyDescent="0.4">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x14ac:dyDescent="0.4">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x14ac:dyDescent="0.4">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x14ac:dyDescent="0.4">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x14ac:dyDescent="0.4">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x14ac:dyDescent="0.4">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x14ac:dyDescent="0.4">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x14ac:dyDescent="0.4">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x14ac:dyDescent="0.4">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x14ac:dyDescent="0.4">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x14ac:dyDescent="0.4">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x14ac:dyDescent="0.4">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x14ac:dyDescent="0.4">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x14ac:dyDescent="0.4">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x14ac:dyDescent="0.4">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x14ac:dyDescent="0.4">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x14ac:dyDescent="0.4">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x14ac:dyDescent="0.4">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x14ac:dyDescent="0.4">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x14ac:dyDescent="0.4">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x14ac:dyDescent="0.4">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x14ac:dyDescent="0.4">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x14ac:dyDescent="0.4">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x14ac:dyDescent="0.4">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x14ac:dyDescent="0.4">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x14ac:dyDescent="0.4">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x14ac:dyDescent="0.4">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x14ac:dyDescent="0.4">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x14ac:dyDescent="0.4">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x14ac:dyDescent="0.4">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x14ac:dyDescent="0.4">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x14ac:dyDescent="0.4">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x14ac:dyDescent="0.4">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x14ac:dyDescent="0.4">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x14ac:dyDescent="0.4">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x14ac:dyDescent="0.4">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x14ac:dyDescent="0.4">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x14ac:dyDescent="0.4">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x14ac:dyDescent="0.4">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x14ac:dyDescent="0.4">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x14ac:dyDescent="0.4">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x14ac:dyDescent="0.4">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x14ac:dyDescent="0.4">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x14ac:dyDescent="0.4">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x14ac:dyDescent="0.4">
      <c r="A822"/>
      <c r="C822" s="142" t="str">
        <f>_xlfn.CONCAT("             ",VLOOKUP(E1,URL!A1:I234,4,FALSE))</f>
        <v xml:space="preserve">             &lt;a href="/cantos/resucito/c/canticodelostresjovenes.html"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x14ac:dyDescent="0.4">
      <c r="A823"/>
      <c r="C823" s="142" t="str">
        <f>_xlfn.CONCAT("             ",VLOOKUP(E1,URL!A1:I234,5,FALSE))</f>
        <v xml:space="preserve">             &lt;a href="/cantos/resucito/c/caritaschristiurgetnos.html"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x14ac:dyDescent="0.4">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x14ac:dyDescent="0.4">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x14ac:dyDescent="0.4">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x14ac:dyDescent="0.4">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x14ac:dyDescent="0.4">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x14ac:dyDescent="0.4">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x14ac:dyDescent="0.4">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x14ac:dyDescent="0.4">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x14ac:dyDescent="0.4">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x14ac:dyDescent="0.4">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x14ac:dyDescent="0.4">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x14ac:dyDescent="0.4">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x14ac:dyDescent="0.4">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x14ac:dyDescent="0.4">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x14ac:dyDescent="0.4">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x14ac:dyDescent="0.4">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x14ac:dyDescent="0.4">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x14ac:dyDescent="0.4">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x14ac:dyDescent="0.4">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x14ac:dyDescent="0.4">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x14ac:dyDescent="0.4">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x14ac:dyDescent="0.4">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x14ac:dyDescent="0.4">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x14ac:dyDescent="0.4">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x14ac:dyDescent="0.4">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x14ac:dyDescent="0.4">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x14ac:dyDescent="0.4">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x14ac:dyDescent="0.4">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x14ac:dyDescent="0.4">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x14ac:dyDescent="0.4">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x14ac:dyDescent="0.4">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x14ac:dyDescent="0.4">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x14ac:dyDescent="0.4">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x14ac:dyDescent="0.4">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x14ac:dyDescent="0.4">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x14ac:dyDescent="0.4">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x14ac:dyDescent="0.4">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x14ac:dyDescent="0.4">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x14ac:dyDescent="0.4">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x14ac:dyDescent="0.4">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x14ac:dyDescent="0.4">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x14ac:dyDescent="0.4">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x14ac:dyDescent="0.4">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x14ac:dyDescent="0.4">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x14ac:dyDescent="0.4">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x14ac:dyDescent="0.4">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x14ac:dyDescent="0.4">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x14ac:dyDescent="0.4">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x14ac:dyDescent="0.4">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x14ac:dyDescent="0.4">
      <c r="A873"/>
      <c r="C873" s="82" t="str">
        <f>_xlfn.CONCAT("&lt;script src=""","/cantos/resucito/cjs/",D153,".js","""&gt;&lt;/script&gt;")</f>
        <v>&lt;script src="/cantos/resucito/cjs/cantodemoises.js"&gt;&lt;/script&gt;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x14ac:dyDescent="0.4">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x14ac:dyDescent="0.4">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x14ac:dyDescent="0.4">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F1582DF9-E4F6-456F-B303-545620C647AC}"/>
    <hyperlink ref="A2" location="'HIMNO A CRISTO LUZ'!C613" display="HTML" xr:uid="{72C7E21F-BF73-40D9-BDFD-6D364A462A7B}"/>
    <hyperlink ref="A3" location="'HIMNO A CRISTO LUZ'!C102" display="JS" xr:uid="{44CAA15B-3A79-446A-B92D-94F47EAE319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1233" r:id="rId4" name="Button 1">
              <controlPr defaultSize="0" print="0" autoFill="0" autoPict="0" macro="[0]!Button_html_Click">
                <anchor moveWithCells="1" sizeWithCells="1">
                  <from>
                    <xdr:col>6</xdr:col>
                    <xdr:colOff>85725</xdr:colOff>
                    <xdr:row>0</xdr:row>
                    <xdr:rowOff>428625</xdr:rowOff>
                  </from>
                  <to>
                    <xdr:col>6</xdr:col>
                    <xdr:colOff>838200</xdr:colOff>
                    <xdr:row>0</xdr:row>
                    <xdr:rowOff>828675</xdr:rowOff>
                  </to>
                </anchor>
              </controlPr>
            </control>
          </mc:Choice>
        </mc:AlternateContent>
        <mc:AlternateContent xmlns:mc="http://schemas.openxmlformats.org/markup-compatibility/2006">
          <mc:Choice Requires="x14">
            <control shapeId="351234" r:id="rId5" name="Button 2">
              <controlPr defaultSize="0" print="0" autoFill="0" autoPict="0" macro="[0]!Button_JS_Click">
                <anchor moveWithCells="1" sizeWithCells="1">
                  <from>
                    <xdr:col>5</xdr:col>
                    <xdr:colOff>152400</xdr:colOff>
                    <xdr:row>0</xdr:row>
                    <xdr:rowOff>447675</xdr:rowOff>
                  </from>
                  <to>
                    <xdr:col>5</xdr:col>
                    <xdr:colOff>1076325</xdr:colOff>
                    <xdr:row>0</xdr:row>
                    <xdr:rowOff>838200</xdr:rowOff>
                  </to>
                </anchor>
              </controlPr>
            </control>
          </mc:Choice>
        </mc:AlternateContent>
        <mc:AlternateContent xmlns:mc="http://schemas.openxmlformats.org/markup-compatibility/2006">
          <mc:Choice Requires="x14">
            <control shapeId="351235" r:id="rId6" name="Button 3">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351236" r:id="rId7" name="Button 4">
              <controlPr defaultSize="0" print="0" autoFill="0" autoPict="0" macro="[0]!Button_cphtml_Click">
                <anchor moveWithCells="1" sizeWithCells="1">
                  <from>
                    <xdr:col>0</xdr:col>
                    <xdr:colOff>714375</xdr:colOff>
                    <xdr:row>615</xdr:row>
                    <xdr:rowOff>104775</xdr:rowOff>
                  </from>
                  <to>
                    <xdr:col>0</xdr:col>
                    <xdr:colOff>1628775</xdr:colOff>
                    <xdr:row>617</xdr:row>
                    <xdr:rowOff>0</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count="1">
        <x14:dataValidation type="list" allowBlank="1" showInputMessage="1" showErrorMessage="1" xr:uid="{84A99CDA-8EC5-4B1C-8F14-6DCFE5285F99}">
          <x14:formula1>
            <xm:f>List!$A$1:$A$10</xm:f>
          </x14:formula1>
          <xm:sqref>D1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DBE12-A37E-428A-B366-FD765011568C}">
  <sheetPr codeName="Sheet2"/>
  <dimension ref="A1:H5"/>
  <sheetViews>
    <sheetView zoomScale="160" zoomScaleNormal="160" workbookViewId="0">
      <selection activeCell="B4" sqref="B4"/>
    </sheetView>
  </sheetViews>
  <sheetFormatPr defaultRowHeight="15" x14ac:dyDescent="0.25"/>
  <sheetData>
    <row r="1" spans="1:8" ht="47.45" customHeight="1" x14ac:dyDescent="0.25">
      <c r="A1" s="60"/>
      <c r="B1" s="60"/>
      <c r="C1" s="345" t="str" cm="1">
        <f t="array" aca="1" ref="C1" ca="1">MID(CELL("filename", B1), FIND("]", CELL("filename", B1)) + 1, 255)</f>
        <v>Scripts mains</v>
      </c>
      <c r="D1" s="345"/>
      <c r="E1" s="345"/>
      <c r="F1" s="345"/>
      <c r="G1" s="345"/>
      <c r="H1" s="345"/>
    </row>
    <row r="2" spans="1:8" x14ac:dyDescent="0.25">
      <c r="A2" s="57"/>
    </row>
    <row r="3" spans="1:8" ht="27.75" x14ac:dyDescent="0.25">
      <c r="B3" s="49" t="s">
        <v>1128</v>
      </c>
    </row>
    <row r="4" spans="1:8" ht="27.75" x14ac:dyDescent="0.25">
      <c r="B4" s="49" t="s">
        <v>1129</v>
      </c>
    </row>
    <row r="5" spans="1:8" ht="27.75" x14ac:dyDescent="0.25">
      <c r="B5" s="49" t="s">
        <v>1130</v>
      </c>
    </row>
  </sheetData>
  <mergeCells count="1">
    <mergeCell ref="C1:H1"/>
  </mergeCells>
  <hyperlinks>
    <hyperlink ref="C1:F1" location="Indice!A1" display="Indice!A1" xr:uid="{EA911A6B-33DB-4407-B970-72828F555D2D}"/>
  </hyperlink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37AD0-4FF3-4072-8719-9FC40F52AFD2}">
  <sheetPr codeName="Sheet3">
    <tabColor rgb="FFFFD700"/>
  </sheetPr>
  <dimension ref="A1:J246"/>
  <sheetViews>
    <sheetView zoomScale="175" zoomScaleNormal="175" workbookViewId="0">
      <pane ySplit="1" topLeftCell="A84" activePane="bottomLeft" state="frozen"/>
      <selection pane="bottomLeft" activeCell="E97" sqref="E97"/>
    </sheetView>
  </sheetViews>
  <sheetFormatPr defaultRowHeight="15" x14ac:dyDescent="0.25"/>
  <cols>
    <col min="1" max="1" width="24.140625" customWidth="1"/>
    <col min="2" max="2" width="59.140625" bestFit="1" customWidth="1"/>
    <col min="3" max="3" width="24.140625" customWidth="1"/>
    <col min="4" max="4" width="40.42578125" bestFit="1" customWidth="1"/>
    <col min="5" max="5" width="27.5703125" customWidth="1"/>
    <col min="6" max="7" width="22.7109375" customWidth="1"/>
    <col min="8" max="8" width="33.28515625" customWidth="1"/>
    <col min="9" max="9" width="55.85546875" customWidth="1"/>
  </cols>
  <sheetData>
    <row r="1" spans="1:10" ht="45" customHeight="1" x14ac:dyDescent="0.25">
      <c r="A1" s="60"/>
      <c r="B1" s="60"/>
      <c r="C1" s="345" t="str" cm="1">
        <f t="array" aca="1" ref="C1" ca="1">MID(CELL("filename", A1), FIND("]", CELL("filename", A1)) + 1, 255)</f>
        <v>Indice Canto</v>
      </c>
      <c r="D1" s="345"/>
      <c r="E1" s="345"/>
      <c r="F1" s="345"/>
      <c r="G1" s="345"/>
      <c r="H1" s="345"/>
    </row>
    <row r="2" spans="1:10" x14ac:dyDescent="0.25">
      <c r="A2" s="10" t="s">
        <v>763</v>
      </c>
      <c r="B2" s="10"/>
      <c r="D2" t="s">
        <v>773</v>
      </c>
    </row>
    <row r="3" spans="1:10" x14ac:dyDescent="0.25">
      <c r="A3" s="10" t="s">
        <v>764</v>
      </c>
      <c r="B3" s="10"/>
    </row>
    <row r="4" spans="1:10" x14ac:dyDescent="0.25">
      <c r="A4" s="10" t="s">
        <v>765</v>
      </c>
      <c r="B4" s="10"/>
    </row>
    <row r="5" spans="1:10" x14ac:dyDescent="0.25">
      <c r="A5" s="10" t="s">
        <v>766</v>
      </c>
      <c r="B5" s="10"/>
    </row>
    <row r="6" spans="1:10" x14ac:dyDescent="0.25">
      <c r="A6" s="10" t="s">
        <v>767</v>
      </c>
      <c r="B6" s="10"/>
    </row>
    <row r="7" spans="1:10" x14ac:dyDescent="0.25">
      <c r="A7" s="10" t="s">
        <v>768</v>
      </c>
      <c r="B7" s="10"/>
      <c r="E7" s="10" t="s">
        <v>776</v>
      </c>
    </row>
    <row r="8" spans="1:10" x14ac:dyDescent="0.25">
      <c r="E8" s="11" t="s">
        <v>777</v>
      </c>
    </row>
    <row r="9" spans="1:10" x14ac:dyDescent="0.25">
      <c r="A9" s="10" t="s">
        <v>769</v>
      </c>
      <c r="B9" s="10"/>
    </row>
    <row r="10" spans="1:10" x14ac:dyDescent="0.25">
      <c r="B10" t="str">
        <f>_xlfn.CONCAT("{ ","""","id","""",": ","""","",C30,"""",", ","""","titulo","""",": ","""",D30,"""",", ","""","salmo","""",": ","""",F30,"""",", ","""","letra","""",": ","""",H30,"""",", ","""","archivo","""",":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c r="C10" t="s">
        <v>778</v>
      </c>
    </row>
    <row r="11" spans="1:10" x14ac:dyDescent="0.25">
      <c r="B11" s="1" t="s">
        <v>1134</v>
      </c>
    </row>
    <row r="12" spans="1:10" x14ac:dyDescent="0.25">
      <c r="A12" t="s">
        <v>152</v>
      </c>
      <c r="B12" t="s">
        <v>1133</v>
      </c>
      <c r="C12" t="s">
        <v>770</v>
      </c>
      <c r="D12" t="s">
        <v>774</v>
      </c>
      <c r="E12" t="s">
        <v>149</v>
      </c>
      <c r="F12" t="s">
        <v>150</v>
      </c>
      <c r="G12" t="s">
        <v>1109</v>
      </c>
      <c r="H12" t="s">
        <v>151</v>
      </c>
      <c r="I12" t="s">
        <v>775</v>
      </c>
      <c r="J12" t="s">
        <v>756</v>
      </c>
    </row>
    <row r="13" spans="1:10" x14ac:dyDescent="0.25">
      <c r="A13">
        <v>1</v>
      </c>
      <c r="B13" t="str">
        <f>_xlfn.CONCAT("&lt;a href=""","/cantos/resucito/" &amp; LEFT(Table1[[#This Row],[id]], 1),"/",Table1[[#This Row],[id]],".html","""")</f>
        <v>&lt;a href="/cantos/resucito/a/alavictimapascual.html"</v>
      </c>
      <c r="C13" t="str" cm="1">
        <f t="array" ref="C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alavictimapascual</v>
      </c>
      <c r="D13" t="s">
        <v>324</v>
      </c>
      <c r="E13" t="s">
        <v>772</v>
      </c>
      <c r="F13" t="s">
        <v>325</v>
      </c>
      <c r="G13" t="s">
        <v>1104</v>
      </c>
      <c r="H13" t="s">
        <v>0</v>
      </c>
      <c r="I13" t="str">
        <f>_xlfn.CONCAT("""","archivo","""",": ","""","/cantos/resucito/" &amp; LEFT(Table1[[#This Row],[id]], 1),"/",Table1[[#This Row],[id]],".html","""")</f>
        <v>"archivo": "/cantos/resucito/a/alavictimapascual.html"</v>
      </c>
      <c r="J13" t="str">
        <f>_xlfn.CONCAT("{ ","""","id","""",": ","""","",C13,"""",", ","""","titulo","""",": ","""",D13,"""",", ","""","salmo","""",": ","""",F13,"""",", ","""","letra","""",": ","""",H13,", ",Table1[[#This Row],[ab_citas]],"""",", ",I13,"},")</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himno", "archivo": "/cantos/resucito/a/alavictimapascual.html"},</v>
      </c>
    </row>
    <row r="14" spans="1:10" x14ac:dyDescent="0.25">
      <c r="A14">
        <v>2</v>
      </c>
      <c r="B14" t="str">
        <f>_xlfn.CONCAT("&lt;a href=""","/cantos/resucito/" &amp; LEFT(Table1[[#This Row],[id]], 1),"/",Table1[[#This Row],[id]],".html","""")</f>
        <v>&lt;a href="/cantos/resucito/a/anadiedemosocasiondetropiezo.html"</v>
      </c>
      <c r="C14" t="str" cm="1">
        <f t="array" ref="C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D14" t="s">
        <v>883</v>
      </c>
      <c r="E14" t="s">
        <v>116</v>
      </c>
      <c r="F14" t="s">
        <v>330</v>
      </c>
      <c r="G14" t="s">
        <v>993</v>
      </c>
      <c r="H14" t="s">
        <v>779</v>
      </c>
      <c r="I14" t="str">
        <f>_xlfn.CONCAT("""","archivo","""",": ","""","/cantos/resucito/" &amp; LEFT(Table1[[#This Row],[id]], 1),"/",Table1[[#This Row],[id]],".html","""")</f>
        <v>"archivo": "/cantos/resucito/a/anadiedemosocasiondetropiezo.html"</v>
      </c>
      <c r="J14" t="str">
        <f>_xlfn.CONCAT("{ ","""","id","""",": ","""","",C14,"""",", ","""","titulo","""",": ","""",D14,"""",", ","""","salmo","""",": ","""",F14,"""",", ","""","letra","""",": ","""",H14,", ",Table1[[#This Row],[ab_citas]],"""",", ",I14,"},")</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2co", "archivo": "/cantos/resucito/a/anadiedemosocasiondetropiezo.html"},</v>
      </c>
    </row>
    <row r="15" spans="1:10" x14ac:dyDescent="0.25">
      <c r="A15">
        <v>3</v>
      </c>
      <c r="B15" t="str">
        <f>_xlfn.CONCAT("&lt;a href=""","/cantos/resucito/" &amp; LEFT(Table1[[#This Row],[id]], 1),"/",Table1[[#This Row],[id]],".html","""")</f>
        <v>&lt;a href="/cantos/resucito/a/atilevantomisojos.html"</v>
      </c>
      <c r="C15" t="str" cm="1">
        <f t="array" ref="C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atilevantomisojos</v>
      </c>
      <c r="D15" t="s">
        <v>884</v>
      </c>
      <c r="E15" t="s">
        <v>117</v>
      </c>
      <c r="F15" t="s">
        <v>332</v>
      </c>
      <c r="G15" t="s">
        <v>994</v>
      </c>
      <c r="H15" t="s">
        <v>992</v>
      </c>
      <c r="I15" t="str">
        <f>_xlfn.CONCAT("""","archivo","""",": ","""","/cantos/resucito/" &amp; LEFT(Table1[[#This Row],[id]], 1),"/",Table1[[#This Row],[id]],".html","""")</f>
        <v>"archivo": "/cantos/resucito/a/atilevantomisojos.html"</v>
      </c>
      <c r="J15" t="str">
        <f>_xlfn.CONCAT("{ ","""","id","""",": ","""","",C15,"""",", ","""","titulo","""",": ","""",D15,"""",", ","""","salmo","""",": ","""",F15,"""",", ","""","letra","""",": ","""",H15,", ",Table1[[#This Row],[ab_citas]],"""",", ",I15,"},")</f>
        <v>{ "id": "atilevantomisojos", "titulo": "A ti levanto mis ojos ", "salmo": "Salmo 123 (122)", "letra":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s123", "archivo": "/cantos/resucito/a/atilevantomisojos.html"},</v>
      </c>
    </row>
    <row r="16" spans="1:10" x14ac:dyDescent="0.25">
      <c r="A16">
        <v>4</v>
      </c>
      <c r="B16" t="str">
        <f>_xlfn.CONCAT("&lt;a href=""","/cantos/resucito/" &amp; LEFT(Table1[[#This Row],[id]], 1),"/",Table1[[#This Row],[id]],".html","""")</f>
        <v>&lt;a href="/cantos/resucito/a/atisenorenmiclamorimploro.html"</v>
      </c>
      <c r="C16" t="str" cm="1">
        <f t="array" ref="C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D16" t="s">
        <v>335</v>
      </c>
      <c r="E16" t="s">
        <v>118</v>
      </c>
      <c r="F16" t="s">
        <v>336</v>
      </c>
      <c r="G16" t="s">
        <v>995</v>
      </c>
      <c r="H16" t="s">
        <v>121</v>
      </c>
      <c r="I16" t="str">
        <f>_xlfn.CONCAT("""","archivo","""",": ","""","/cantos/resucito/" &amp; LEFT(Table1[[#This Row],[id]], 1),"/",Table1[[#This Row],[id]],".html","""")</f>
        <v>"archivo": "/cantos/resucito/a/atisenorenmiclamorimploro.html"</v>
      </c>
      <c r="J16" t="str">
        <f>_xlfn.CONCAT("{ ","""","id","""",": ","""","",C16,"""",", ","""","titulo","""",": ","""",D16,"""",", ","""","salmo","""",": ","""",F16,"""",", ","""","letra","""",": ","""",H16,", ",Table1[[#This Row],[ab_citas]],"""",", ",I16,"},")</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a142", "archivo": "/cantos/resucito/a/atisenorenmiclamorimploro.html"},</v>
      </c>
    </row>
    <row r="17" spans="1:10" x14ac:dyDescent="0.25">
      <c r="A17">
        <v>5</v>
      </c>
      <c r="B17" t="str">
        <f>_xlfn.CONCAT("&lt;a href=""","/cantos/resucito/" &amp; LEFT(Table1[[#This Row],[id]], 1),"/",Table1[[#This Row],[id]],".html","""")</f>
        <v>&lt;a href="/cantos/resucito/a/atisenorlevantomialma.html"</v>
      </c>
      <c r="C17" t="str" cm="1">
        <f t="array" ref="C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D17" t="s">
        <v>948</v>
      </c>
      <c r="E17" t="s">
        <v>119</v>
      </c>
      <c r="F17" t="s">
        <v>338</v>
      </c>
      <c r="G17" t="s">
        <v>996</v>
      </c>
      <c r="H17" t="s">
        <v>780</v>
      </c>
      <c r="I17" t="str">
        <f>_xlfn.CONCAT("""","archivo","""",": ","""","/cantos/resucito/" &amp; LEFT(Table1[[#This Row],[id]], 1),"/",Table1[[#This Row],[id]],".html","""")</f>
        <v>"archivo": "/cantos/resucito/a/atisenorlevantomialma.html"</v>
      </c>
      <c r="J17" t="str">
        <f>_xlfn.CONCAT("{ ","""","id","""",": ","""","",C17,"""",", ","""","titulo","""",": ","""",D17,"""",", ","""","salmo","""",": ","""",F17,"""",", ","""","letra","""",": ","""",H17,", ",Table1[[#This Row],[ab_citas]],"""",", ",I17,"},")</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s25", "archivo": "/cantos/resucito/a/atisenorlevantomialma.html"},</v>
      </c>
    </row>
    <row r="18" spans="1:10" x14ac:dyDescent="0.25">
      <c r="A18">
        <v>6</v>
      </c>
      <c r="B18" t="str">
        <f>_xlfn.CONCAT("&lt;a href=""","/cantos/resucito/" &amp; LEFT(Table1[[#This Row],[id]], 1),"/",Table1[[#This Row],[id]],".html","""")</f>
        <v>&lt;a href="/cantos/resucito/a/atisenorsedebelaalabanzaension.html"</v>
      </c>
      <c r="C18" t="str" cm="1">
        <f t="array" ref="C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D18" t="s">
        <v>949</v>
      </c>
      <c r="E18" t="s">
        <v>120</v>
      </c>
      <c r="F18" t="s">
        <v>340</v>
      </c>
      <c r="G18" t="s">
        <v>1000</v>
      </c>
      <c r="H18" t="s">
        <v>123</v>
      </c>
      <c r="I18" t="str">
        <f>_xlfn.CONCAT("""","archivo","""",": ","""","/cantos/resucito/" &amp; LEFT(Table1[[#This Row],[id]], 1),"/",Table1[[#This Row],[id]],".html","""")</f>
        <v>"archivo": "/cantos/resucito/a/atisenorsedebelaalabanzaension.html"</v>
      </c>
      <c r="J18" t="str">
        <f>_xlfn.CONCAT("{ ","""","id","""",": ","""","",C18,"""",", ","""","titulo","""",": ","""",D18,"""",", ","""","salmo","""",": ","""",F18,"""",", ","""","letra","""",": ","""",H18,", ",Table1[[#This Row],[ab_citas]],"""",", ",I18,"},")</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s65", "archivo": "/cantos/resucito/a/atisenorsedebelaalabanzaension.html"},</v>
      </c>
    </row>
    <row r="19" spans="1:10" x14ac:dyDescent="0.25">
      <c r="A19">
        <v>7</v>
      </c>
      <c r="B19" t="str">
        <f>_xlfn.CONCAT("&lt;a href=""","/cantos/resucito/" &amp; LEFT(Table1[[#This Row],[id]], 1),"/",Table1[[#This Row],[id]],".html","""")</f>
        <v>&lt;a href="/cantos/resucito/a/abbapadre.html"</v>
      </c>
      <c r="C19" t="str" cm="1">
        <f t="array" ref="C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abbapadre</v>
      </c>
      <c r="D19" t="s">
        <v>341</v>
      </c>
      <c r="E19" t="s">
        <v>124</v>
      </c>
      <c r="F19" t="s">
        <v>342</v>
      </c>
      <c r="G19" t="s">
        <v>1001</v>
      </c>
      <c r="H19" t="s">
        <v>781</v>
      </c>
      <c r="I19" t="str">
        <f>_xlfn.CONCAT("""","archivo","""",": ","""","/cantos/resucito/" &amp; LEFT(Table1[[#This Row],[id]], 1),"/",Table1[[#This Row],[id]],".html","""")</f>
        <v>"archivo": "/cantos/resucito/a/abbapadre.html"</v>
      </c>
      <c r="J19" t="str">
        <f>_xlfn.CONCAT("{ ","""","id","""",": ","""","",C19,"""",", ","""","titulo","""",": ","""",D19,"""",", ","""","salmo","""",": ","""",F19,"""",", ","""","letra","""",": ","""",H19,", ",Table1[[#This Row],[ab_citas]],"""",", ",I19,"},")</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rm", "archivo": "/cantos/resucito/a/abbapadre.html"},</v>
      </c>
    </row>
    <row r="20" spans="1:10" x14ac:dyDescent="0.25">
      <c r="A20">
        <v>8</v>
      </c>
      <c r="B20" t="str">
        <f>_xlfn.CONCAT("&lt;a href=""","/cantos/resucito/" &amp; LEFT(Table1[[#This Row],[id]], 1),"/",Table1[[#This Row],[id]],".html","""")</f>
        <v>&lt;a href="/cantos/resucito/a/abraham.html"</v>
      </c>
      <c r="C20" t="str" cm="1">
        <f t="array" ref="C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abraham</v>
      </c>
      <c r="D20" t="s">
        <v>343</v>
      </c>
      <c r="E20" t="s">
        <v>125</v>
      </c>
      <c r="F20" t="s">
        <v>344</v>
      </c>
      <c r="G20" t="s">
        <v>1002</v>
      </c>
      <c r="H20" t="s">
        <v>127</v>
      </c>
      <c r="I20" t="str">
        <f>_xlfn.CONCAT("""","archivo","""",": ","""","/cantos/resucito/" &amp; LEFT(Table1[[#This Row],[id]], 1),"/",Table1[[#This Row],[id]],".html","""")</f>
        <v>"archivo": "/cantos/resucito/a/abraham.html"</v>
      </c>
      <c r="J20" t="str">
        <f>_xlfn.CONCAT("{ ","""","id","""",": ","""","",C20,"""",", ","""","titulo","""",": ","""",D20,"""",", ","""","salmo","""",": ","""",F20,"""",", ","""","letra","""",": ","""",H20,", ",Table1[[#This Row],[ab_citas]],"""",", ",I20,"},")</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gn", "archivo": "/cantos/resucito/a/abraham.html"},</v>
      </c>
    </row>
    <row r="21" spans="1:10" x14ac:dyDescent="0.25">
      <c r="A21">
        <v>9</v>
      </c>
      <c r="B21" t="str">
        <f>_xlfn.CONCAT("&lt;a href=""","/cantos/resucito/" &amp; LEFT(Table1[[#This Row],[id]], 1),"/",Table1[[#This Row],[id]],".html","""")</f>
        <v>&lt;a href="/cantos/resucito/a/aclamadalsenor.html"</v>
      </c>
      <c r="C21" t="str" cm="1">
        <f t="array" ref="C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aclamadalsenor</v>
      </c>
      <c r="D21" t="s">
        <v>950</v>
      </c>
      <c r="E21" t="s">
        <v>126</v>
      </c>
      <c r="F21" t="s">
        <v>348</v>
      </c>
      <c r="G21" t="s">
        <v>997</v>
      </c>
      <c r="H21" t="s">
        <v>782</v>
      </c>
      <c r="I21" t="str">
        <f>_xlfn.CONCAT("""","archivo","""",": ","""","/cantos/resucito/" &amp; LEFT(Table1[[#This Row],[id]], 1),"/",Table1[[#This Row],[id]],".html","""")</f>
        <v>"archivo": "/cantos/resucito/a/aclamadalsenor.html"</v>
      </c>
      <c r="J21" t="str">
        <f>_xlfn.CONCAT("{ ","""","id","""",": ","""","",C21,"""",", ","""","titulo","""",": ","""",D21,"""",", ","""","salmo","""",": ","""",F21,"""",", ","""","letra","""",": ","""",H21,", ",Table1[[#This Row],[ab_citas]],"""",", ",I21,"},")</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s100", "archivo": "/cantos/resucito/a/aclamadalsenor.html"},</v>
      </c>
    </row>
    <row r="22" spans="1:10" x14ac:dyDescent="0.25">
      <c r="A22">
        <v>10</v>
      </c>
      <c r="B22" t="str">
        <f>_xlfn.CONCAT("&lt;a href=""","/cantos/resucito/" &amp; LEFT(Table1[[#This Row],[id]], 1),"/",Table1[[#This Row],[id]],".html","""")</f>
        <v>&lt;a href="/cantos/resucito/a/aldespertar.html"</v>
      </c>
      <c r="C22" t="str" cm="1">
        <f t="array" ref="C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aldespertar</v>
      </c>
      <c r="D22" t="s">
        <v>351</v>
      </c>
      <c r="E22" t="s">
        <v>131</v>
      </c>
      <c r="F22" t="s">
        <v>352</v>
      </c>
      <c r="G22" t="s">
        <v>998</v>
      </c>
      <c r="H22" t="s">
        <v>128</v>
      </c>
      <c r="I22" t="str">
        <f>_xlfn.CONCAT("""","archivo","""",": ","""","/cantos/resucito/" &amp; LEFT(Table1[[#This Row],[id]], 1),"/",Table1[[#This Row],[id]],".html","""")</f>
        <v>"archivo": "/cantos/resucito/a/aldespertar.html"</v>
      </c>
      <c r="J22" t="str">
        <f>_xlfn.CONCAT("{ ","""","id","""",": ","""","",C22,"""",", ","""","titulo","""",": ","""",D22,"""",", ","""","salmo","""",": ","""",F22,"""",", ","""","letra","""",": ","""",H22,", ",Table1[[#This Row],[ab_citas]],"""",", ",I22,"},")</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s17", "archivo": "/cantos/resucito/a/aldespertar.html"},</v>
      </c>
    </row>
    <row r="23" spans="1:10" x14ac:dyDescent="0.25">
      <c r="A23">
        <v>11</v>
      </c>
      <c r="B23" t="str">
        <f>_xlfn.CONCAT("&lt;a href=""","/cantos/resucito/" &amp; LEFT(Table1[[#This Row],[id]], 1),"/",Table1[[#This Row],[id]],".html","""")</f>
        <v>&lt;a href="/cantos/resucito/a/alabadalsenorenelcielo.html"</v>
      </c>
      <c r="C23" t="str" cm="1">
        <f t="array" ref="C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D23" t="s">
        <v>353</v>
      </c>
      <c r="E23" t="s">
        <v>132</v>
      </c>
      <c r="F23" t="s">
        <v>354</v>
      </c>
      <c r="G23" t="s">
        <v>1046</v>
      </c>
      <c r="H23" t="s">
        <v>129</v>
      </c>
      <c r="I23" t="str">
        <f>_xlfn.CONCAT("""","archivo","""",": ","""","/cantos/resucito/" &amp; LEFT(Table1[[#This Row],[id]], 1),"/",Table1[[#This Row],[id]],".html","""")</f>
        <v>"archivo": "/cantos/resucito/a/alabadalsenorenelcielo.html"</v>
      </c>
      <c r="J23" t="str">
        <f>_xlfn.CONCAT("{ ","""","id","""",": ","""","",C23,"""",", ","""","titulo","""",": ","""",D23,"""",", ","""","salmo","""",": ","""",F23,"""",", ","""","letra","""",": ","""",H23,", ",Table1[[#This Row],[ab_citas]],"""",", ",I23,"},")</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s148", "archivo": "/cantos/resucito/a/alabadalsenorenelcielo.html"},</v>
      </c>
    </row>
    <row r="24" spans="1:10" x14ac:dyDescent="0.25">
      <c r="A24">
        <v>12</v>
      </c>
      <c r="B24" t="str">
        <f>_xlfn.CONCAT("&lt;a href=""","/cantos/resucito/" &amp; LEFT(Table1[[#This Row],[id]], 1),"/",Table1[[#This Row],[id]],".html","""")</f>
        <v>&lt;a href="/cantos/resucito/a/alegriahanacidoelsalvador.html"</v>
      </c>
      <c r="C24" t="str" cm="1">
        <f t="array" ref="C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D24" t="s">
        <v>356</v>
      </c>
      <c r="E24" t="s">
        <v>133</v>
      </c>
      <c r="F24" t="s">
        <v>134</v>
      </c>
      <c r="G24" t="s">
        <v>1057</v>
      </c>
      <c r="H24" t="s">
        <v>130</v>
      </c>
      <c r="I24" t="str">
        <f>_xlfn.CONCAT("""","archivo","""",": ","""","/cantos/resucito/" &amp; LEFT(Table1[[#This Row],[id]], 1),"/",Table1[[#This Row],[id]],".html","""")</f>
        <v>"archivo": "/cantos/resucito/a/alegriahanacidoelsalvador.html"</v>
      </c>
      <c r="J24" t="str">
        <f>_xlfn.CONCAT("{ ","""","id","""",": ","""","",C24,"""",", ","""","titulo","""",": ","""",D24,"""",", ","""","salmo","""",": ","""",F24,"""",", ","""","letra","""",": ","""",H24,", ",Table1[[#This Row],[ab_citas]],"""",", ",I24,"},")</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kiko", "archivo": "/cantos/resucito/a/alegriahanacidoelsalvador.html"},</v>
      </c>
    </row>
    <row r="25" spans="1:10" x14ac:dyDescent="0.25">
      <c r="A25">
        <v>13</v>
      </c>
      <c r="B25" t="str">
        <f>_xlfn.CONCAT("&lt;a href=""","/cantos/resucito/" &amp; LEFT(Table1[[#This Row],[id]], 1),"/",Table1[[#This Row],[id]],".html","""")</f>
        <v>&lt;a href="/cantos/resucito/a/aleluyaalabadalsenor.html"</v>
      </c>
      <c r="C25" t="str" cm="1">
        <f t="array" ref="C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D25" t="s">
        <v>363</v>
      </c>
      <c r="E25" t="s">
        <v>135</v>
      </c>
      <c r="F25" t="s">
        <v>364</v>
      </c>
      <c r="G25" t="s">
        <v>999</v>
      </c>
      <c r="H25" t="s">
        <v>1</v>
      </c>
      <c r="I25" t="str">
        <f>_xlfn.CONCAT("""","archivo","""",": ","""","/cantos/resucito/" &amp; LEFT(Table1[[#This Row],[id]], 1),"/",Table1[[#This Row],[id]],".html","""")</f>
        <v>"archivo": "/cantos/resucito/a/aleluyaalabadalsenor.html"</v>
      </c>
      <c r="J25" t="str">
        <f>_xlfn.CONCAT("{ ","""","id","""",": ","""","",C25,"""",", ","""","titulo","""",": ","""",D25,"""",", ","""","salmo","""",": ","""",F25,"""",", ","""","letra","""",": ","""",H25,", ",Table1[[#This Row],[ab_citas]],"""",", ",I25,"},")</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s150", "archivo": "/cantos/resucito/a/aleluyaalabadalsenor.html"},</v>
      </c>
    </row>
    <row r="26" spans="1:10" x14ac:dyDescent="0.25">
      <c r="A26">
        <v>14</v>
      </c>
      <c r="B26" t="str">
        <f>_xlfn.CONCAT("&lt;a href=""","/cantos/resucito/" &amp; LEFT(Table1[[#This Row],[id]], 1),"/",Table1[[#This Row],[id]],".html","""")</f>
        <v>&lt;a href="/cantos/resucito/a/aleluyabendecidalsenor.html"</v>
      </c>
      <c r="C26" t="str" cm="1">
        <f t="array" ref="C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D26" t="s">
        <v>366</v>
      </c>
      <c r="E26" t="s">
        <v>136</v>
      </c>
      <c r="F26" t="s">
        <v>1058</v>
      </c>
      <c r="G26" t="s">
        <v>1059</v>
      </c>
      <c r="H26" t="s">
        <v>2</v>
      </c>
      <c r="I26" t="str">
        <f>_xlfn.CONCAT("""","archivo","""",": ","""","/cantos/resucito/" &amp; LEFT(Table1[[#This Row],[id]], 1),"/",Table1[[#This Row],[id]],".html","""")</f>
        <v>"archivo": "/cantos/resucito/a/aleluyabendecidalsenor.html"</v>
      </c>
      <c r="J26" t="str">
        <f>_xlfn.CONCAT("{ ","""","id","""",": ","""","",C26,"""",", ","""","titulo","""",": ","""",D26,"""",", ","""","salmo","""",": ","""",F26,"""",", ","""","letra","""",": ","""",H26,", ",Table1[[#This Row],[ab_citas]],"""",", ",I26,"},")</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s134", "archivo": "/cantos/resucito/a/aleluyabendecidalsenor.html"},</v>
      </c>
    </row>
    <row r="27" spans="1:10" x14ac:dyDescent="0.25">
      <c r="A27">
        <v>15</v>
      </c>
      <c r="B27" t="str">
        <f>_xlfn.CONCAT("&lt;a href=""","/cantos/resucito/" &amp; LEFT(Table1[[#This Row],[id]], 1),"/",Table1[[#This Row],[id]],".html","""")</f>
        <v>&lt;a href="/cantos/resucito/a/aleluyayallegoelreino.html"</v>
      </c>
      <c r="C27" t="str" cm="1">
        <f t="array" ref="C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D27" t="s">
        <v>368</v>
      </c>
      <c r="E27" t="s">
        <v>137</v>
      </c>
      <c r="F27" t="s">
        <v>138</v>
      </c>
      <c r="G27" t="s">
        <v>1060</v>
      </c>
      <c r="H27" t="s">
        <v>783</v>
      </c>
      <c r="I27" t="str">
        <f>_xlfn.CONCAT("""","archivo","""",": ","""","/cantos/resucito/" &amp; LEFT(Table1[[#This Row],[id]], 1),"/",Table1[[#This Row],[id]],".html","""")</f>
        <v>"archivo": "/cantos/resucito/a/aleluyayallegoelreino.html"</v>
      </c>
      <c r="J27" t="str">
        <f>_xlfn.CONCAT("{ ","""","id","""",": ","""","",C27,"""",", ","""","titulo","""",": ","""",D27,"""",", ","""","salmo","""",": ","""",F27,"""",", ","""","letra","""",": ","""",H27,", ",Table1[[#This Row],[ab_citas]],"""",", ",I27,"},")</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ap", "archivo": "/cantos/resucito/a/aleluyayallegoelreino.html"},</v>
      </c>
    </row>
    <row r="28" spans="1:10" x14ac:dyDescent="0.25">
      <c r="A28">
        <v>16</v>
      </c>
      <c r="B28" t="str">
        <f>_xlfn.CONCAT("&lt;a href=""","/cantos/resucito/" &amp; LEFT(Table1[[#This Row],[id]], 1),"/",Table1[[#This Row],[id]],".html","""")</f>
        <v>&lt;a href="/cantos/resucito/a/alzaospuertas.html"</v>
      </c>
      <c r="C28" t="str" cm="1">
        <f t="array" ref="C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alzaospuertas</v>
      </c>
      <c r="D28" t="s">
        <v>885</v>
      </c>
      <c r="E28" t="s">
        <v>139</v>
      </c>
      <c r="F28" t="s">
        <v>370</v>
      </c>
      <c r="G28" t="s">
        <v>1040</v>
      </c>
      <c r="H28" t="s">
        <v>784</v>
      </c>
      <c r="I28" t="str">
        <f>_xlfn.CONCAT("""","archivo","""",": ","""","/cantos/resucito/" &amp; LEFT(Table1[[#This Row],[id]], 1),"/",Table1[[#This Row],[id]],".html","""")</f>
        <v>"archivo": "/cantos/resucito/a/alzaospuertas.html"</v>
      </c>
      <c r="J28" t="str">
        <f>_xlfn.CONCAT("{ ","""","id","""",": ","""","",C28,"""",", ","""","titulo","""",": ","""",D28,"""",", ","""","salmo","""",": ","""",F28,"""",", ","""","letra","""",": ","""",H28,", ",Table1[[#This Row],[ab_citas]],"""",", ",I28,"},")</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s24", "archivo": "/cantos/resucito/a/alzaospuertas.html"},</v>
      </c>
    </row>
    <row r="29" spans="1:10" x14ac:dyDescent="0.25">
      <c r="A29">
        <v>17</v>
      </c>
      <c r="B29" t="str">
        <f>_xlfn.CONCAT("&lt;a href=""","/cantos/resucito/" &amp; LEFT(Table1[[#This Row],[id]], 1),"/",Table1[[#This Row],[id]],".html","""")</f>
        <v>&lt;a href="/cantos/resucito/a/amenamenamen.html"</v>
      </c>
      <c r="C29" t="str" cm="1">
        <f t="array" ref="C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amenamenamen</v>
      </c>
      <c r="D29" t="s">
        <v>371</v>
      </c>
      <c r="E29" t="s">
        <v>140</v>
      </c>
      <c r="F29" t="s">
        <v>372</v>
      </c>
      <c r="G29" t="s">
        <v>1060</v>
      </c>
      <c r="H29" t="s">
        <v>785</v>
      </c>
      <c r="I29" t="str">
        <f>_xlfn.CONCAT("""","archivo","""",": ","""","/cantos/resucito/" &amp; LEFT(Table1[[#This Row],[id]], 1),"/",Table1[[#This Row],[id]],".html","""")</f>
        <v>"archivo": "/cantos/resucito/a/amenamenamen.html"</v>
      </c>
      <c r="J29" t="str">
        <f>_xlfn.CONCAT("{ ","""","id","""",": ","""","",C29,"""",", ","""","titulo","""",": ","""",D29,"""",", ","""","salmo","""",": ","""",F29,"""",", ","""","letra","""",": ","""",H29,", ",Table1[[#This Row],[ab_citas]],"""",", ",I29,"},")</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ap", "archivo": "/cantos/resucito/a/amenamenamen.html"},</v>
      </c>
    </row>
    <row r="30" spans="1:10" x14ac:dyDescent="0.25">
      <c r="A30">
        <v>18</v>
      </c>
      <c r="B30" t="str">
        <f>_xlfn.CONCAT("&lt;a href=""","/cantos/resucito/" &amp; LEFT(Table1[[#This Row],[id]], 1),"/",Table1[[#This Row],[id]],".html","""")</f>
        <v>&lt;a href="/cantos/resucito/a/amoalsenor.html"</v>
      </c>
      <c r="C30" t="str" cm="1">
        <f t="array" ref="C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amoalsenor</v>
      </c>
      <c r="D30" t="s">
        <v>373</v>
      </c>
      <c r="E30" t="s">
        <v>141</v>
      </c>
      <c r="F30" t="s">
        <v>374</v>
      </c>
      <c r="G30" t="s">
        <v>1003</v>
      </c>
      <c r="H30" t="s">
        <v>3</v>
      </c>
      <c r="I30" t="str">
        <f>_xlfn.CONCAT("""","archivo","""",": ","""","/cantos/resucito/" &amp; LEFT(Table1[[#This Row],[id]], 1),"/",Table1[[#This Row],[id]],".html","""")</f>
        <v>"archivo": "/cantos/resucito/a/amoalsenor.html"</v>
      </c>
      <c r="J30" t="str">
        <f>_xlfn.CONCAT("{ ","""","id","""",": ","""","",C30,"""",", ","""","titulo","""",": ","""",D30,"""",", ","""","salmo","""",": ","""",F30,"""",", ","""","letra","""",": ","""",H30,", ",Table1[[#This Row],[ab_citas]],"""",",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s116", "archivo": "/cantos/resucito/a/amoalsenor.html"},</v>
      </c>
    </row>
    <row r="31" spans="1:10" x14ac:dyDescent="0.25">
      <c r="A31">
        <v>19</v>
      </c>
      <c r="B31" t="str">
        <f>_xlfn.CONCAT("&lt;a href=""","/cantos/resucito/" &amp; LEFT(Table1[[#This Row],[id]], 1),"/",Table1[[#This Row],[id]],".html","""")</f>
        <v>&lt;a href="/cantos/resucito/a/aquedah.html"</v>
      </c>
      <c r="C31" t="str" cm="1">
        <f t="array" ref="C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aquedah</v>
      </c>
      <c r="D31" t="s">
        <v>378</v>
      </c>
      <c r="E31" t="s">
        <v>142</v>
      </c>
      <c r="F31" t="s">
        <v>379</v>
      </c>
      <c r="G31" t="s">
        <v>1002</v>
      </c>
      <c r="H31" t="s">
        <v>4</v>
      </c>
      <c r="I31" t="str">
        <f>_xlfn.CONCAT("""","archivo","""",": ","""","/cantos/resucito/" &amp; LEFT(Table1[[#This Row],[id]], 1),"/",Table1[[#This Row],[id]],".html","""")</f>
        <v>"archivo": "/cantos/resucito/a/aquedah.html"</v>
      </c>
      <c r="J31" t="str">
        <f>_xlfn.CONCAT("{ ","""","id","""",": ","""","",C31,"""",", ","""","titulo","""",": ","""",D31,"""",", ","""","salmo","""",": ","""",F31,"""",", ","""","letra","""",": ","""",H31,", ",Table1[[#This Row],[ab_citas]],"""",", ",I31,"},")</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gn", "archivo": "/cantos/resucito/a/aquedah.html"},</v>
      </c>
    </row>
    <row r="32" spans="1:10" x14ac:dyDescent="0.25">
      <c r="A32">
        <v>20</v>
      </c>
      <c r="B32" t="str">
        <f>_xlfn.CONCAT("&lt;a href=""","/cantos/resucito/" &amp; LEFT(Table1[[#This Row],[id]], 1),"/",Table1[[#This Row],[id]],".html","""")</f>
        <v>&lt;a href="/cantos/resucito/a/asihablaelamen.html"</v>
      </c>
      <c r="C32" t="str" cm="1">
        <f t="array" ref="C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asihablaelamen</v>
      </c>
      <c r="D32" t="s">
        <v>380</v>
      </c>
      <c r="E32" t="s">
        <v>143</v>
      </c>
      <c r="F32" t="s">
        <v>1110</v>
      </c>
      <c r="G32" t="s">
        <v>1060</v>
      </c>
      <c r="H32" t="s">
        <v>786</v>
      </c>
      <c r="I32" t="str">
        <f>_xlfn.CONCAT("""","archivo","""",": ","""","/cantos/resucito/" &amp; LEFT(Table1[[#This Row],[id]], 1),"/",Table1[[#This Row],[id]],".html","""")</f>
        <v>"archivo": "/cantos/resucito/a/asihablaelamen.html"</v>
      </c>
      <c r="J32" t="str">
        <f>_xlfn.CONCAT("{ ","""","id","""",": ","""","",C32,"""",", ","""","titulo","""",": ","""",D32,"""",", ","""","salmo","""",": ","""",F32,"""",", ","""","letra","""",": ","""",H32,", ",Table1[[#This Row],[ab_citas]],"""",", ",I32,"},")</f>
        <v>{ "id": "asihablaelamen", "titulo": "Así habla el amén", "salmo": "Apocalipsis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ap", "archivo": "/cantos/resucito/a/asihablaelamen.html"},</v>
      </c>
    </row>
    <row r="33" spans="1:10" x14ac:dyDescent="0.25">
      <c r="A33">
        <v>21</v>
      </c>
      <c r="B33" t="str">
        <f>_xlfn.CONCAT("&lt;a href=""","/cantos/resucito/" &amp; LEFT(Table1[[#This Row],[id]], 1),"/",Table1[[#This Row],[id]],".html","""")</f>
        <v>&lt;a href="/cantos/resucito/a/avemariai.html"</v>
      </c>
      <c r="C33" t="str" cm="1">
        <f t="array" ref="C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v>
      </c>
      <c r="D33" t="s">
        <v>382</v>
      </c>
      <c r="E33" t="s">
        <v>145</v>
      </c>
      <c r="F33" t="s">
        <v>989</v>
      </c>
      <c r="G33" t="s">
        <v>1006</v>
      </c>
      <c r="H33" t="s">
        <v>787</v>
      </c>
      <c r="I33" t="str">
        <f>_xlfn.CONCAT("""","archivo","""",": ","""","/cantos/resucito/" &amp; LEFT(Table1[[#This Row],[id]], 1),"/",Table1[[#This Row],[id]],".html","""")</f>
        <v>"archivo": "/cantos/resucito/a/avemariai.html"</v>
      </c>
      <c r="J33" t="str">
        <f>_xlfn.CONCAT("{ ","""","id","""",": ","""","",C33,"""",", ","""","titulo","""",": ","""",D33,"""",", ","""","salmo","""",": ","""",F33,"""",", ","""","letra","""",": ","""",H33,", ",Table1[[#This Row],[ab_citas]],"""",", ",I33,"},")</f>
        <v>{ "id": "avemariai", "titulo": "Ave María I", "salmo": "Lucas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lc", "archivo": "/cantos/resucito/a/avemariai.html"},</v>
      </c>
    </row>
    <row r="34" spans="1:10" x14ac:dyDescent="0.25">
      <c r="A34">
        <v>22</v>
      </c>
      <c r="B34" t="str">
        <f>_xlfn.CONCAT("&lt;a href=""","/cantos/resucito/" &amp; LEFT(Table1[[#This Row],[id]], 1),"/",Table1[[#This Row],[id]],".html","""")</f>
        <v>&lt;a href="/cantos/resucito/a/avemariaii.html"</v>
      </c>
      <c r="C34" t="str" cm="1">
        <f t="array" ref="C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avemariaii</v>
      </c>
      <c r="D34" t="s">
        <v>954</v>
      </c>
      <c r="E34" t="s">
        <v>144</v>
      </c>
      <c r="F34" t="s">
        <v>990</v>
      </c>
      <c r="G34" t="s">
        <v>1006</v>
      </c>
      <c r="H34" t="s">
        <v>788</v>
      </c>
      <c r="I34" t="str">
        <f>_xlfn.CONCAT("""","archivo","""",": ","""","/cantos/resucito/" &amp; LEFT(Table1[[#This Row],[id]], 1),"/",Table1[[#This Row],[id]],".html","""")</f>
        <v>"archivo": "/cantos/resucito/a/avemariaii.html"</v>
      </c>
      <c r="J34" t="str">
        <f>_xlfn.CONCAT("{ ","""","id","""",": ","""","",C34,"""",", ","""","titulo","""",": ","""",D34,"""",", ","""","salmo","""",": ","""",F34,"""",", ","""","letra","""",": ","""",H34,", ",Table1[[#This Row],[ab_citas]],"""",", ",I34,"},")</f>
        <v>{ "id": "avemariaii", "titulo": "Ave María II", "salmo": "Lucas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lc", "archivo": "/cantos/resucito/a/avemariaii.html"},</v>
      </c>
    </row>
    <row r="35" spans="1:10" x14ac:dyDescent="0.25">
      <c r="A35">
        <v>23</v>
      </c>
      <c r="B35" t="str">
        <f>_xlfn.CONCAT("&lt;a href=""","/cantos/resucito/" &amp; LEFT(Table1[[#This Row],[id]], 1),"/",Table1[[#This Row],[id]],".html","""")</f>
        <v>&lt;a href="/cantos/resucito/b/babiloniacriminal.html"</v>
      </c>
      <c r="C35" t="str" cm="1">
        <f t="array" ref="C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babiloniacriminal</v>
      </c>
      <c r="D35" t="s">
        <v>886</v>
      </c>
      <c r="E35" t="s">
        <v>157</v>
      </c>
      <c r="F35" t="s">
        <v>957</v>
      </c>
      <c r="G35" t="s">
        <v>1041</v>
      </c>
      <c r="H35" t="s">
        <v>158</v>
      </c>
      <c r="I35" t="str">
        <f>_xlfn.CONCAT("""","archivo","""",": ","""","/cantos/resucito/" &amp; LEFT(Table1[[#This Row],[id]], 1),"/",Table1[[#This Row],[id]],".html","""")</f>
        <v>"archivo": "/cantos/resucito/b/babiloniacriminal.html"</v>
      </c>
      <c r="J35" t="str">
        <f>_xlfn.CONCAT("{ ","""","id","""",": ","""","",C35,"""",", ","""","titulo","""",": ","""",D35,"""",", ","""","salmo","""",": ","""",F35,"""",", ","""","letra","""",": ","""",H35,", ",Table1[[#This Row],[ab_citas]],"""",", ",I35,"},")</f>
        <v>{ "id": "babiloniacriminal", "titulo": "Babilonia criminal ", "salmo": "Salmo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s137", "archivo": "/cantos/resucito/b/babiloniacriminal.html"},</v>
      </c>
    </row>
    <row r="36" spans="1:10" x14ac:dyDescent="0.25">
      <c r="A36">
        <v>24</v>
      </c>
      <c r="B36" t="str">
        <f>_xlfn.CONCAT("&lt;a href=""","/cantos/resucito/" &amp; LEFT(Table1[[#This Row],[id]], 1),"/",Table1[[#This Row],[id]],".html","""")</f>
        <v>&lt;a href="/cantos/resucito/b/balaam.html"</v>
      </c>
      <c r="C36" t="str" cm="1">
        <f t="array" ref="C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balaam</v>
      </c>
      <c r="D36" t="s">
        <v>388</v>
      </c>
      <c r="E36" t="s">
        <v>146</v>
      </c>
      <c r="F36" t="s">
        <v>991</v>
      </c>
      <c r="G36" t="s">
        <v>1004</v>
      </c>
      <c r="H36" t="s">
        <v>789</v>
      </c>
      <c r="I36" t="str">
        <f>_xlfn.CONCAT("""","archivo","""",": ","""","/cantos/resucito/" &amp; LEFT(Table1[[#This Row],[id]], 1),"/",Table1[[#This Row],[id]],".html","""")</f>
        <v>"archivo": "/cantos/resucito/b/balaam.html"</v>
      </c>
      <c r="J36" t="str">
        <f>_xlfn.CONCAT("{ ","""","id","""",": ","""","",C36,"""",", ","""","titulo","""",": ","""",D36,"""",", ","""","salmo","""",": ","""",F36,"""",", ","""","letra","""",": ","""",H36,", ",Table1[[#This Row],[ab_citas]],"""",", ",I36,"},")</f>
        <v>{ "id": "balaam", "titulo": "Balaam", "salmo": "Números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nm", "archivo": "/cantos/resucito/b/balaam.html"},</v>
      </c>
    </row>
    <row r="37" spans="1:10" x14ac:dyDescent="0.25">
      <c r="A37">
        <v>25</v>
      </c>
      <c r="B37" t="str">
        <f>_xlfn.CONCAT("&lt;a href=""","/cantos/resucito/" &amp; LEFT(Table1[[#This Row],[id]], 1),"/",Table1[[#This Row],[id]],".html","""")</f>
        <v>&lt;a href="/cantos/resucito/b/bendedirealsenorentodotiempo.html"</v>
      </c>
      <c r="C37" t="str" cm="1">
        <f t="array" ref="C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D37" t="s">
        <v>951</v>
      </c>
      <c r="E37" t="s">
        <v>147</v>
      </c>
      <c r="F37" t="s">
        <v>958</v>
      </c>
      <c r="G37" t="s">
        <v>1047</v>
      </c>
      <c r="H37" t="s">
        <v>5</v>
      </c>
      <c r="I37" t="str">
        <f>_xlfn.CONCAT("""","archivo","""",": ","""","/cantos/resucito/" &amp; LEFT(Table1[[#This Row],[id]], 1),"/",Table1[[#This Row],[id]],".html","""")</f>
        <v>"archivo": "/cantos/resucito/b/bendedirealsenorentodotiempo.html"</v>
      </c>
      <c r="J37" t="str">
        <f>_xlfn.CONCAT("{ ","""","id","""",": ","""","",C37,"""",", ","""","titulo","""",": ","""",D37,"""",", ","""","salmo","""",": ","""",F37,"""",", ","""","letra","""",": ","""",H37,", ",Table1[[#This Row],[ab_citas]],"""",", ",I37,"},")</f>
        <v>{ "id": "bendedirealsenorentodotiempo", "titulo": "Bendediré al Señor en todo tiempo", "salmo": "Salmo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s34", "archivo": "/cantos/resucito/b/bendedirealsenorentodotiempo.html"},</v>
      </c>
    </row>
    <row r="38" spans="1:10" x14ac:dyDescent="0.25">
      <c r="A38">
        <v>26</v>
      </c>
      <c r="B38" t="str">
        <f>_xlfn.CONCAT("&lt;a href=""","/cantos/resucito/" &amp; LEFT(Table1[[#This Row],[id]], 1),"/",Table1[[#This Row],[id]],".html","""")</f>
        <v>&lt;a href="/cantos/resucito/b/bendicealmamiaayahveh.html"</v>
      </c>
      <c r="C38" t="str" cm="1">
        <f t="array" ref="C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D38" t="s">
        <v>946</v>
      </c>
      <c r="E38" t="s">
        <v>148</v>
      </c>
      <c r="F38" t="s">
        <v>959</v>
      </c>
      <c r="G38" t="s">
        <v>1005</v>
      </c>
      <c r="H38" t="s">
        <v>6</v>
      </c>
      <c r="I38" t="str">
        <f>_xlfn.CONCAT("""","archivo","""",": ","""","/cantos/resucito/" &amp; LEFT(Table1[[#This Row],[id]], 1),"/",Table1[[#This Row],[id]],".html","""")</f>
        <v>"archivo": "/cantos/resucito/b/bendicealmamiaayahveh.html"</v>
      </c>
      <c r="J38" t="str">
        <f>_xlfn.CONCAT("{ ","""","id","""",": ","""","",C38,"""",", ","""","titulo","""",": ","""",D38,"""",", ","""","salmo","""",": ","""",F38,"""",", ","""","letra","""",": ","""",H38,", ",Table1[[#This Row],[ab_citas]],"""",", ",I38,"},")</f>
        <v>{ "id": "bendicealmamiaayahveh", "titulo": "Bendice, alma mia, a Yahveh", "salmo": "Salmo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s103", "archivo": "/cantos/resucito/b/bendicealmamiaayahveh.html"},</v>
      </c>
    </row>
    <row r="39" spans="1:10" x14ac:dyDescent="0.25">
      <c r="A39">
        <v>27</v>
      </c>
      <c r="B39" t="str">
        <f>_xlfn.CONCAT("&lt;a href=""","/cantos/resucito/" &amp; LEFT(Table1[[#This Row],[id]], 1),"/",Table1[[#This Row],[id]],".html","""")</f>
        <v>&lt;a href="/cantos/resucito/b/benditaerestumaria.html"</v>
      </c>
      <c r="C39" t="str" cm="1">
        <f t="array" ref="C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D39" t="s">
        <v>947</v>
      </c>
      <c r="E39" t="s">
        <v>153</v>
      </c>
      <c r="F39" t="s">
        <v>397</v>
      </c>
      <c r="G39" t="s">
        <v>1006</v>
      </c>
      <c r="H39" t="s">
        <v>7</v>
      </c>
      <c r="I39" t="str">
        <f>_xlfn.CONCAT("""","archivo","""",": ","""","/cantos/resucito/" &amp; LEFT(Table1[[#This Row],[id]], 1),"/",Table1[[#This Row],[id]],".html","""")</f>
        <v>"archivo": "/cantos/resucito/b/benditaerestumaria.html"</v>
      </c>
      <c r="J39" t="str">
        <f>_xlfn.CONCAT("{ ","""","id","""",": ","""","",C39,"""",", ","""","titulo","""",": ","""",D39,"""",", ","""","salmo","""",": ","""",F39,"""",", ","""","letra","""",": ","""",H39,", ",Table1[[#This Row],[ab_citas]],"""",", ",I39,"},")</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lc", "archivo": "/cantos/resucito/b/benditaerestumaria.html"},</v>
      </c>
    </row>
    <row r="40" spans="1:10" x14ac:dyDescent="0.25">
      <c r="A40">
        <v>28</v>
      </c>
      <c r="B40" t="str">
        <f>_xlfn.CONCAT("&lt;a href=""","/cantos/resucito/" &amp; LEFT(Table1[[#This Row],[id]], 1),"/",Table1[[#This Row],[id]],".html","""")</f>
        <v>&lt;a href="/cantos/resucito/b/benditoeressenor.html"</v>
      </c>
      <c r="C40" t="str" cm="1">
        <f t="array" ref="C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benditoeressenor</v>
      </c>
      <c r="D40" t="s">
        <v>399</v>
      </c>
      <c r="E40" t="s">
        <v>154</v>
      </c>
      <c r="F40" t="s">
        <v>400</v>
      </c>
      <c r="G40" t="s">
        <v>1061</v>
      </c>
      <c r="H40" t="s">
        <v>790</v>
      </c>
      <c r="I40" t="str">
        <f>_xlfn.CONCAT("""","archivo","""",": ","""","/cantos/resucito/" &amp; LEFT(Table1[[#This Row],[id]], 1),"/",Table1[[#This Row],[id]],".html","""")</f>
        <v>"archivo": "/cantos/resucito/b/benditoeressenor.html"</v>
      </c>
      <c r="J40" t="str">
        <f>_xlfn.CONCAT("{ ","""","id","""",": ","""","",C40,"""",", ","""","titulo","""",": ","""",D40,"""",", ","""","salmo","""",": ","""",F40,"""",", ","""","letra","""",": ","""",H40,", ",Table1[[#This Row],[ab_citas]],"""",", ",I40,"},")</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dn", "archivo": "/cantos/resucito/b/benditoeressenor.html"},</v>
      </c>
    </row>
    <row r="41" spans="1:10" x14ac:dyDescent="0.25">
      <c r="A41">
        <v>29</v>
      </c>
      <c r="B41" t="str">
        <f>_xlfn.CONCAT("&lt;a href=""","/cantos/resucito/" &amp; LEFT(Table1[[#This Row],[id]], 1),"/",Table1[[#This Row],[id]],".html","""")</f>
        <v>&lt;a href="/cantos/resucito/b/benditoseadios.html"</v>
      </c>
      <c r="C41" t="str" cm="1">
        <f t="array" ref="C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benditoseadios</v>
      </c>
      <c r="D41" t="s">
        <v>401</v>
      </c>
      <c r="E41" t="s">
        <v>155</v>
      </c>
      <c r="F41" t="s">
        <v>402</v>
      </c>
      <c r="G41" t="s">
        <v>1062</v>
      </c>
      <c r="H41" t="s">
        <v>791</v>
      </c>
      <c r="I41" t="str">
        <f>_xlfn.CONCAT("""","archivo","""",": ","""","/cantos/resucito/" &amp; LEFT(Table1[[#This Row],[id]], 1),"/",Table1[[#This Row],[id]],".html","""")</f>
        <v>"archivo": "/cantos/resucito/b/benditoseadios.html"</v>
      </c>
      <c r="J41" t="str">
        <f>_xlfn.CONCAT("{ ","""","id","""",": ","""","",C41,"""",", ","""","titulo","""",": ","""",D41,"""",", ","""","salmo","""",": ","""",F41,"""",", ","""","letra","""",": ","""",H41,", ",Table1[[#This Row],[ab_citas]],"""",", ",I41,"},")</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ef", "archivo": "/cantos/resucito/b/benditoseadios.html"},</v>
      </c>
    </row>
    <row r="42" spans="1:10" x14ac:dyDescent="0.25">
      <c r="A42">
        <v>30</v>
      </c>
      <c r="B42" t="str">
        <f>_xlfn.CONCAT("&lt;a href=""","/cantos/resucito/" &amp; LEFT(Table1[[#This Row],[id]], 1),"/",Table1[[#This Row],[id]],".html","""")</f>
        <v>&lt;a href="/cantos/resucito/b/benetictus.html"</v>
      </c>
      <c r="C42" t="str" cm="1">
        <f t="array" ref="C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benetictus</v>
      </c>
      <c r="D42" t="s">
        <v>887</v>
      </c>
      <c r="E42" t="s">
        <v>156</v>
      </c>
      <c r="F42" t="s">
        <v>404</v>
      </c>
      <c r="G42" t="s">
        <v>1006</v>
      </c>
      <c r="H42" t="s">
        <v>792</v>
      </c>
      <c r="I42" t="str">
        <f>_xlfn.CONCAT("""","archivo","""",": ","""","/cantos/resucito/" &amp; LEFT(Table1[[#This Row],[id]], 1),"/",Table1[[#This Row],[id]],".html","""")</f>
        <v>"archivo": "/cantos/resucito/b/benetictus.html"</v>
      </c>
      <c r="J42" t="str">
        <f>_xlfn.CONCAT("{ ","""","id","""",": ","""","",C42,"""",", ","""","titulo","""",": ","""",D42,"""",", ","""","salmo","""",": ","""",F42,"""",", ","""","letra","""",": ","""",H42,", ",Table1[[#This Row],[ab_citas]],"""",", ",I42,"},")</f>
        <v>{ "id": "benetictus",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lc", "archivo": "/cantos/resucito/b/benetictus.html"},</v>
      </c>
    </row>
    <row r="43" spans="1:10" x14ac:dyDescent="0.25">
      <c r="A43">
        <v>31</v>
      </c>
      <c r="B43" t="str">
        <f>_xlfn.CONCAT("&lt;a href=""","/cantos/resucito/" &amp; LEFT(Table1[[#This Row],[id]], 1),"/",Table1[[#This Row],[id]],".html","""")</f>
        <v>&lt;a href="/cantos/resucito/c/cantadadios.html"</v>
      </c>
      <c r="C43" t="str" cm="1">
        <f t="array" ref="C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cantadadios</v>
      </c>
      <c r="D43" t="s">
        <v>405</v>
      </c>
      <c r="E43" t="s">
        <v>159</v>
      </c>
      <c r="F43" t="s">
        <v>406</v>
      </c>
      <c r="G43" t="s">
        <v>1007</v>
      </c>
      <c r="H43" t="s">
        <v>793</v>
      </c>
      <c r="I43" t="str">
        <f>_xlfn.CONCAT("""","archivo","""",": ","""","/cantos/resucito/" &amp; LEFT(Table1[[#This Row],[id]], 1),"/",Table1[[#This Row],[id]],".html","""")</f>
        <v>"archivo": "/cantos/resucito/c/cantadadios.html"</v>
      </c>
      <c r="J43" t="str">
        <f>_xlfn.CONCAT("{ ","""","id","""",": ","""","",C43,"""",", ","""","titulo","""",": ","""",D43,"""",", ","""","salmo","""",": ","""",F43,"""",", ","""","letra","""",": ","""",H43,", ",Table1[[#This Row],[ab_citas]],"""",", ",I43,"},")</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s67", "archivo": "/cantos/resucito/c/cantadadios.html"},</v>
      </c>
    </row>
    <row r="44" spans="1:10" x14ac:dyDescent="0.25">
      <c r="A44">
        <v>32</v>
      </c>
      <c r="B44" t="str">
        <f>_xlfn.CONCAT("&lt;a href=""","/cantos/resucito/" &amp; LEFT(Table1[[#This Row],[id]], 1),"/",Table1[[#This Row],[id]],".html","""")</f>
        <v>&lt;a href="/cantos/resucito/c/cantadalsenor.html"</v>
      </c>
      <c r="C44" t="str" cm="1">
        <f t="array" ref="C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cantadalsenor</v>
      </c>
      <c r="D44" t="s">
        <v>407</v>
      </c>
      <c r="E44" t="s">
        <v>160</v>
      </c>
      <c r="F44" t="s">
        <v>408</v>
      </c>
      <c r="G44" t="s">
        <v>1008</v>
      </c>
      <c r="H44" t="s">
        <v>8</v>
      </c>
      <c r="I44" t="str">
        <f>_xlfn.CONCAT("""","archivo","""",": ","""","/cantos/resucito/" &amp; LEFT(Table1[[#This Row],[id]], 1),"/",Table1[[#This Row],[id]],".html","""")</f>
        <v>"archivo": "/cantos/resucito/c/cantadalsenor.html"</v>
      </c>
      <c r="J44" t="str">
        <f>_xlfn.CONCAT("{ ","""","id","""",": ","""","",C44,"""",", ","""","titulo","""",": ","""",D44,"""",", ","""","salmo","""",": ","""",F44,"""",", ","""","letra","""",": ","""",H44,", ",Table1[[#This Row],[ab_citas]],"""",", ",I44,"},")</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s117", "archivo": "/cantos/resucito/c/cantadalsenor.html"},</v>
      </c>
    </row>
    <row r="45" spans="1:10" x14ac:dyDescent="0.25">
      <c r="A45">
        <v>33</v>
      </c>
      <c r="B45" t="str">
        <f>_xlfn.CONCAT("&lt;a href=""","/cantos/resucito/" &amp; LEFT(Table1[[#This Row],[id]], 1),"/",Table1[[#This Row],[id]],".html","""")</f>
        <v>&lt;a href="/cantos/resucito/c/cantiagodelostresjovenes.html"</v>
      </c>
      <c r="C45" t="str" cm="1">
        <f t="array" ref="C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D45" t="s">
        <v>888</v>
      </c>
      <c r="E45" t="s">
        <v>161</v>
      </c>
      <c r="F45" t="s">
        <v>410</v>
      </c>
      <c r="G45" t="s">
        <v>1061</v>
      </c>
      <c r="H45" t="s">
        <v>9</v>
      </c>
      <c r="I45" t="str">
        <f>_xlfn.CONCAT("""","archivo","""",": ","""","/cantos/resucito/" &amp; LEFT(Table1[[#This Row],[id]], 1),"/",Table1[[#This Row],[id]],".html","""")</f>
        <v>"archivo": "/cantos/resucito/c/cantiagodelostresjovenes.html"</v>
      </c>
      <c r="J45" t="str">
        <f>_xlfn.CONCAT("{ ","""","id","""",": ","""","",C45,"""",", ","""","titulo","""",": ","""",D45,"""",", ","""","salmo","""",": ","""",F45,"""",", ","""","letra","""",": ","""",H45,", ",Table1[[#This Row],[ab_citas]],"""",", ",I45,"},")</f>
        <v>{ "id": "cantiagodelostresjovenes",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dn", "archivo": "/cantos/resucito/c/cantiagodelostresjovenes.html"},</v>
      </c>
    </row>
    <row r="46" spans="1:10" x14ac:dyDescent="0.25">
      <c r="A46">
        <v>34</v>
      </c>
      <c r="B46" t="str">
        <f>_xlfn.CONCAT("&lt;a href=""","/cantos/resucito/" &amp; LEFT(Table1[[#This Row],[id]], 1),"/",Table1[[#This Row],[id]],".html","""")</f>
        <v>&lt;a href="/cantos/resucito/c/cantodemoises.html"</v>
      </c>
      <c r="C46" t="str" cm="1">
        <f t="array" ref="C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cantodemoises</v>
      </c>
      <c r="D46" t="s">
        <v>889</v>
      </c>
      <c r="E46" t="s">
        <v>162</v>
      </c>
      <c r="F46" t="s">
        <v>412</v>
      </c>
      <c r="G46" t="s">
        <v>1063</v>
      </c>
      <c r="H46" t="s">
        <v>794</v>
      </c>
      <c r="I46" t="str">
        <f>_xlfn.CONCAT("""","archivo","""",": ","""","/cantos/resucito/" &amp; LEFT(Table1[[#This Row],[id]], 1),"/",Table1[[#This Row],[id]],".html","""")</f>
        <v>"archivo": "/cantos/resucito/c/cantodemoises.html"</v>
      </c>
      <c r="J46" t="str">
        <f>_xlfn.CONCAT("{ ","""","id","""",": ","""","",C46,"""",", ","""","titulo","""",": ","""",D46,"""",", ","""","salmo","""",": ","""",F46,"""",", ","""","letra","""",": ","""",H46,", ",Table1[[#This Row],[ab_citas]],"""",", ",I46,"},")</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ex", "archivo": "/cantos/resucito/c/cantodemoises.html"},</v>
      </c>
    </row>
    <row r="47" spans="1:10" x14ac:dyDescent="0.25">
      <c r="A47">
        <v>35</v>
      </c>
      <c r="B47" t="str">
        <f>_xlfn.CONCAT("&lt;a href=""","/cantos/resucito/" &amp; LEFT(Table1[[#This Row],[id]], 1),"/",Table1[[#This Row],[id]],".html","""")</f>
        <v>&lt;a href="/cantos/resucito/c/caritaschristiurgetnos.html"</v>
      </c>
      <c r="C47" t="str" cm="1">
        <f t="array" ref="C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D47" t="s">
        <v>890</v>
      </c>
      <c r="E47" t="s">
        <v>163</v>
      </c>
      <c r="F47" t="s">
        <v>414</v>
      </c>
      <c r="G47" t="s">
        <v>993</v>
      </c>
      <c r="H47" t="s">
        <v>795</v>
      </c>
      <c r="I47" t="str">
        <f>_xlfn.CONCAT("""","archivo","""",": ","""","/cantos/resucito/" &amp; LEFT(Table1[[#This Row],[id]], 1),"/",Table1[[#This Row],[id]],".html","""")</f>
        <v>"archivo": "/cantos/resucito/c/caritaschristiurgetnos.html"</v>
      </c>
      <c r="J47" t="str">
        <f>_xlfn.CONCAT("{ ","""","id","""",": ","""","",C47,"""",", ","""","titulo","""",": ","""",D47,"""",", ","""","salmo","""",": ","""",F47,"""",", ","""","letra","""",": ","""",H47,", ",Table1[[#This Row],[ab_citas]],"""",", ",I47,"},")</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2co", "archivo": "/cantos/resucito/c/caritaschristiurgetnos.html"},</v>
      </c>
    </row>
    <row r="48" spans="1:10" x14ac:dyDescent="0.25">
      <c r="A48">
        <v>36</v>
      </c>
      <c r="B48" t="str">
        <f>_xlfn.CONCAT("&lt;a href=""","/cantos/resucito/" &amp; LEFT(Table1[[#This Row],[id]], 1),"/",Table1[[#This Row],[id]],".html","""")</f>
        <v>&lt;a href="/cantos/resucito/c/carmen63.html"</v>
      </c>
      <c r="C48" t="str" cm="1">
        <f t="array" ref="C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carmen63</v>
      </c>
      <c r="D48" t="s">
        <v>891</v>
      </c>
      <c r="E48" t="s">
        <v>164</v>
      </c>
      <c r="F48" t="s">
        <v>416</v>
      </c>
      <c r="G48" t="s">
        <v>1064</v>
      </c>
      <c r="H48" t="s">
        <v>10</v>
      </c>
      <c r="I48" t="str">
        <f>_xlfn.CONCAT("""","archivo","""",": ","""","/cantos/resucito/" &amp; LEFT(Table1[[#This Row],[id]], 1),"/",Table1[[#This Row],[id]],".html","""")</f>
        <v>"archivo": "/cantos/resucito/c/carmen63.html"</v>
      </c>
      <c r="J48" t="str">
        <f>_xlfn.CONCAT("{ ","""","id","""",": ","""","",C48,"""",", ","""","titulo","""",": ","""",D48,"""",", ","""","salmo","""",": ","""",F48,"""",", ","""","letra","""",": ","""",H48,", ",Table1[[#This Row],[ab_citas]],"""",", ",I48,"},")</f>
        <v>{ "id": "carmen63",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carmen", "archivo": "/cantos/resucito/c/carmen63.html"},</v>
      </c>
    </row>
    <row r="49" spans="1:10" x14ac:dyDescent="0.25">
      <c r="A49">
        <v>37</v>
      </c>
      <c r="B49" t="str">
        <f>_xlfn.CONCAT("&lt;a href=""","/cantos/resucito/" &amp; LEFT(Table1[[#This Row],[id]], 1),"/",Table1[[#This Row],[id]],".html","""")</f>
        <v>&lt;a href="/cantos/resucito/c/comocondenadosamuerte.html"</v>
      </c>
      <c r="C49" t="str" cm="1">
        <f t="array" ref="C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D49" t="s">
        <v>892</v>
      </c>
      <c r="E49" t="s">
        <v>165</v>
      </c>
      <c r="F49" t="s">
        <v>420</v>
      </c>
      <c r="G49" t="s">
        <v>1065</v>
      </c>
      <c r="H49" t="s">
        <v>796</v>
      </c>
      <c r="I49" t="str">
        <f>_xlfn.CONCAT("""","archivo","""",": ","""","/cantos/resucito/" &amp; LEFT(Table1[[#This Row],[id]], 1),"/",Table1[[#This Row],[id]],".html","""")</f>
        <v>"archivo": "/cantos/resucito/c/comocondenadosamuerte.html"</v>
      </c>
      <c r="J49" t="str">
        <f>_xlfn.CONCAT("{ ","""","id","""",": ","""","",C49,"""",", ","""","titulo","""",": ","""",D49,"""",", ","""","salmo","""",": ","""",F49,"""",", ","""","letra","""",": ","""",H49,", ",Table1[[#This Row],[ab_citas]],"""",", ",I49,"},")</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1co", "archivo": "/cantos/resucito/c/comocondenadosamuerte.html"},</v>
      </c>
    </row>
    <row r="50" spans="1:10" x14ac:dyDescent="0.25">
      <c r="A50">
        <v>38</v>
      </c>
      <c r="B50" t="str">
        <f>_xlfn.CONCAT("&lt;a href=""","/cantos/resucito/" &amp; LEFT(Table1[[#This Row],[id]], 1),"/",Table1[[#This Row],[id]],".html","""")</f>
        <v>&lt;a href="/cantos/resucito/c/comoesmaravilloso.html"</v>
      </c>
      <c r="C50" t="str" cm="1">
        <f t="array" ref="C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comoesmaravilloso</v>
      </c>
      <c r="D50" t="s">
        <v>425</v>
      </c>
      <c r="E50" t="s">
        <v>166</v>
      </c>
      <c r="F50" t="s">
        <v>426</v>
      </c>
      <c r="G50" t="s">
        <v>1009</v>
      </c>
      <c r="H50" t="s">
        <v>11</v>
      </c>
      <c r="I50" t="str">
        <f>_xlfn.CONCAT("""","archivo","""",": ","""","/cantos/resucito/" &amp; LEFT(Table1[[#This Row],[id]], 1),"/",Table1[[#This Row],[id]],".html","""")</f>
        <v>"archivo": "/cantos/resucito/c/comoesmaravilloso.html"</v>
      </c>
      <c r="J50" t="str">
        <f>_xlfn.CONCAT("{ ","""","id","""",": ","""","",C50,"""",", ","""","titulo","""",": ","""",D50,"""",", ","""","salmo","""",": ","""",F50,"""",", ","""","letra","""",": ","""",H50,", ",Table1[[#This Row],[ab_citas]],"""",", ",I50,"},")</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s133", "archivo": "/cantos/resucito/c/comoesmaravilloso.html"},</v>
      </c>
    </row>
    <row r="51" spans="1:10" x14ac:dyDescent="0.25">
      <c r="A51">
        <v>39</v>
      </c>
      <c r="B51" t="str">
        <f>_xlfn.CONCAT("&lt;a href=""","/cantos/resucito/" &amp; LEFT(Table1[[#This Row],[id]], 1),"/",Table1[[#This Row],[id]],".html","""")</f>
        <v>&lt;a href="/cantos/resucito/c/comolacierva.html"</v>
      </c>
      <c r="C51" t="str" cm="1">
        <f t="array" ref="C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comolacierva</v>
      </c>
      <c r="D51" t="s">
        <v>427</v>
      </c>
      <c r="E51" t="s">
        <v>167</v>
      </c>
      <c r="F51" t="s">
        <v>428</v>
      </c>
      <c r="G51" t="s">
        <v>1010</v>
      </c>
      <c r="H51" t="s">
        <v>797</v>
      </c>
      <c r="I51" t="str">
        <f>_xlfn.CONCAT("""","archivo","""",": ","""","/cantos/resucito/" &amp; LEFT(Table1[[#This Row],[id]], 1),"/",Table1[[#This Row],[id]],".html","""")</f>
        <v>"archivo": "/cantos/resucito/c/comolacierva.html"</v>
      </c>
      <c r="J51" t="str">
        <f>_xlfn.CONCAT("{ ","""","id","""",": ","""","",C51,"""",", ","""","titulo","""",": ","""",D51,"""",", ","""","salmo","""",": ","""",F51,"""",", ","""","letra","""",": ","""",H51,", ",Table1[[#This Row],[ab_citas]],"""",", ",I51,"},")</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s42-43", "archivo": "/cantos/resucito/c/comolacierva.html"},</v>
      </c>
    </row>
    <row r="52" spans="1:10" x14ac:dyDescent="0.25">
      <c r="A52">
        <v>40</v>
      </c>
      <c r="B52" t="str">
        <f>_xlfn.CONCAT("&lt;a href=""","/cantos/resucito/" &amp; LEFT(Table1[[#This Row],[id]], 1),"/",Table1[[#This Row],[id]],".html","""")</f>
        <v>&lt;a href="/cantos/resucito/c/comoovejaqueve.html"</v>
      </c>
      <c r="C52" t="str" cm="1">
        <f t="array" ref="C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comoovejaqueve</v>
      </c>
      <c r="D52" t="s">
        <v>431</v>
      </c>
      <c r="E52" t="s">
        <v>168</v>
      </c>
      <c r="F52" t="s">
        <v>169</v>
      </c>
      <c r="G52" t="s">
        <v>1001</v>
      </c>
      <c r="H52" t="s">
        <v>798</v>
      </c>
      <c r="I52" t="str">
        <f>_xlfn.CONCAT("""","archivo","""",": ","""","/cantos/resucito/" &amp; LEFT(Table1[[#This Row],[id]], 1),"/",Table1[[#This Row],[id]],".html","""")</f>
        <v>"archivo": "/cantos/resucito/c/comoovejaqueve.html"</v>
      </c>
      <c r="J52" t="str">
        <f>_xlfn.CONCAT("{ ","""","id","""",": ","""","",C52,"""",", ","""","titulo","""",": ","""",D52,"""",", ","""","salmo","""",": ","""",F52,"""",", ","""","letra","""",": ","""",H52,", ",Table1[[#This Row],[ab_citas]],"""",", ",I52,"},")</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rm", "archivo": "/cantos/resucito/c/comoovejaqueve.html"},</v>
      </c>
    </row>
    <row r="53" spans="1:10" x14ac:dyDescent="0.25">
      <c r="A53">
        <v>41</v>
      </c>
      <c r="B53" t="str">
        <f>_xlfn.CONCAT("&lt;a href=""","/cantos/resucito/" &amp; LEFT(Table1[[#This Row],[id]], 1),"/",Table1[[#This Row],[id]],".html","""")</f>
        <v>&lt;a href="/cantos/resucito/c/consoladamipueblo.html"</v>
      </c>
      <c r="C53" t="str" cm="1">
        <f t="array" ref="C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consoladamipueblo</v>
      </c>
      <c r="D53" t="s">
        <v>433</v>
      </c>
      <c r="E53" t="s">
        <v>170</v>
      </c>
      <c r="F53" t="s">
        <v>434</v>
      </c>
      <c r="G53" t="s">
        <v>1066</v>
      </c>
      <c r="H53" t="s">
        <v>12</v>
      </c>
      <c r="I53" t="str">
        <f>_xlfn.CONCAT("""","archivo","""",": ","""","/cantos/resucito/" &amp; LEFT(Table1[[#This Row],[id]], 1),"/",Table1[[#This Row],[id]],".html","""")</f>
        <v>"archivo": "/cantos/resucito/c/consoladamipueblo.html"</v>
      </c>
      <c r="J53" t="str">
        <f>_xlfn.CONCAT("{ ","""","id","""",": ","""","",C53,"""",", ","""","titulo","""",": ","""",D53,"""",", ","""","salmo","""",": ","""",F53,"""",", ","""","letra","""",": ","""",H53,", ",Table1[[#This Row],[ab_citas]],"""",", ",I53,"},")</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is", "archivo": "/cantos/resucito/c/consoladamipueblo.html"},</v>
      </c>
    </row>
    <row r="54" spans="1:10" x14ac:dyDescent="0.25">
      <c r="A54">
        <v>42</v>
      </c>
      <c r="B54" t="str">
        <f>_xlfn.CONCAT("&lt;a href=""","/cantos/resucito/" &amp; LEFT(Table1[[#This Row],[id]], 1),"/",Table1[[#This Row],[id]],".html","""")</f>
        <v>&lt;a href="/cantos/resucito/c/cristoeslaluz.html"</v>
      </c>
      <c r="C54" t="str" cm="1">
        <f t="array" ref="C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cristoeslaluz</v>
      </c>
      <c r="D54" t="s">
        <v>893</v>
      </c>
      <c r="E54" t="s">
        <v>171</v>
      </c>
      <c r="F54" t="s">
        <v>440</v>
      </c>
      <c r="G54" t="s">
        <v>1104</v>
      </c>
      <c r="H54" t="s">
        <v>13</v>
      </c>
      <c r="I54" t="str">
        <f>_xlfn.CONCAT("""","archivo","""",": ","""","/cantos/resucito/" &amp; LEFT(Table1[[#This Row],[id]], 1),"/",Table1[[#This Row],[id]],".html","""")</f>
        <v>"archivo": "/cantos/resucito/c/cristoeslaluz.html"</v>
      </c>
      <c r="J54" t="str">
        <f>_xlfn.CONCAT("{ ","""","id","""",": ","""","",C54,"""",", ","""","titulo","""",": ","""",D54,"""",", ","""","salmo","""",": ","""",F54,"""",", ","""","letra","""",": ","""",H54,", ",Table1[[#This Row],[ab_citas]],"""",", ",I54,"},")</f>
        <v>{ "id": "cristoeslaluz", "titulo": "Cristo es la luz ", "salmo": "Himno - Juan 8,12; 14,6", "letra": "cristo es la luz juan 8,12; 14,6 cristo es la luz. él es la salvación cristo es el camino. cristo es la verdad. cristo es la vida., himno", "archivo": "/cantos/resucito/c/cristoeslaluz.html"},</v>
      </c>
    </row>
    <row r="55" spans="1:10" x14ac:dyDescent="0.25">
      <c r="A55">
        <v>43</v>
      </c>
      <c r="B55" t="str">
        <f>_xlfn.CONCAT("&lt;a href=""","/cantos/resucito/" &amp; LEFT(Table1[[#This Row],[id]], 1),"/",Table1[[#This Row],[id]],".html","""")</f>
        <v>&lt;a href="/cantos/resucito/c/cuandoelsenor.html"</v>
      </c>
      <c r="C55" t="str" cm="1">
        <f t="array" ref="C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cuandoelsenor</v>
      </c>
      <c r="D55" t="s">
        <v>443</v>
      </c>
      <c r="E55" t="s">
        <v>172</v>
      </c>
      <c r="F55" t="s">
        <v>444</v>
      </c>
      <c r="G55" t="s">
        <v>1011</v>
      </c>
      <c r="H55" t="s">
        <v>14</v>
      </c>
      <c r="I55" t="str">
        <f>_xlfn.CONCAT("""","archivo","""",": ","""","/cantos/resucito/" &amp; LEFT(Table1[[#This Row],[id]], 1),"/",Table1[[#This Row],[id]],".html","""")</f>
        <v>"archivo": "/cantos/resucito/c/cuandoelsenor.html"</v>
      </c>
      <c r="J55" t="str">
        <f>_xlfn.CONCAT("{ ","""","id","""",": ","""","",C55,"""",", ","""","titulo","""",": ","""",D55,"""",", ","""","salmo","""",": ","""",F55,"""",", ","""","letra","""",": ","""",H55,", ",Table1[[#This Row],[ab_citas]],"""",", ",I55,"},")</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s126", "archivo": "/cantos/resucito/c/cuandoelsenor.html"},</v>
      </c>
    </row>
    <row r="56" spans="1:10" x14ac:dyDescent="0.25">
      <c r="A56">
        <v>44</v>
      </c>
      <c r="B56" t="str">
        <f>_xlfn.CONCAT("&lt;a href=""","/cantos/resucito/" &amp; LEFT(Table1[[#This Row],[id]], 1),"/",Table1[[#This Row],[id]],".html","""")</f>
        <v>&lt;a href="/cantos/resucito/c/cuandoisraelsaliodeegipo.html"</v>
      </c>
      <c r="C56" t="str" cm="1">
        <f t="array" ref="C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D56" t="s">
        <v>894</v>
      </c>
      <c r="E56" t="s">
        <v>173</v>
      </c>
      <c r="F56" t="s">
        <v>446</v>
      </c>
      <c r="G56" t="s">
        <v>1012</v>
      </c>
      <c r="H56" t="s">
        <v>799</v>
      </c>
      <c r="I56" t="str">
        <f>_xlfn.CONCAT("""","archivo","""",": ","""","/cantos/resucito/" &amp; LEFT(Table1[[#This Row],[id]], 1),"/",Table1[[#This Row],[id]],".html","""")</f>
        <v>"archivo": "/cantos/resucito/c/cuandoisraelsaliodeegipo.html"</v>
      </c>
      <c r="J56" t="str">
        <f>_xlfn.CONCAT("{ ","""","id","""",": ","""","",C56,"""",", ","""","titulo","""",": ","""",D56,"""",", ","""","salmo","""",": ","""",F56,"""",", ","""","letra","""",": ","""",H56,", ",Table1[[#This Row],[ab_citas]],"""",", ",I56,"},")</f>
        <v>{ "id": "cuandoisraelsaliodeegipo",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s114", "archivo": "/cantos/resucito/c/cuandoisraelsaliodeegipo.html"},</v>
      </c>
    </row>
    <row r="57" spans="1:10" x14ac:dyDescent="0.25">
      <c r="A57">
        <v>45</v>
      </c>
      <c r="B57" t="str">
        <f>_xlfn.CONCAT("&lt;a href=""","/cantos/resucito/" &amp; LEFT(Table1[[#This Row],[id]], 1),"/",Table1[[#This Row],[id]],".html","""")</f>
        <v>&lt;a href="/cantos/resucito/d/dayenu.html"</v>
      </c>
      <c r="C57" t="str" cm="1">
        <f t="array" ref="C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dayenu</v>
      </c>
      <c r="D57" t="s">
        <v>447</v>
      </c>
      <c r="E57" t="s">
        <v>174</v>
      </c>
      <c r="F57" t="s">
        <v>448</v>
      </c>
      <c r="G57" t="s">
        <v>1068</v>
      </c>
      <c r="H57" t="s">
        <v>15</v>
      </c>
      <c r="I57" t="str">
        <f>_xlfn.CONCAT("""","archivo","""",": ","""","/cantos/resucito/" &amp; LEFT(Table1[[#This Row],[id]], 1),"/",Table1[[#This Row],[id]],".html","""")</f>
        <v>"archivo": "/cantos/resucito/d/dayenu.html"</v>
      </c>
      <c r="J57" t="str">
        <f>_xlfn.CONCAT("{ ","""","id","""",": ","""","",C57,"""",", ","""","titulo","""",": ","""",D57,"""",", ","""","salmo","""",": ","""",F57,"""",", ","""","letra","""",": ","""",H57,", ",Table1[[#This Row],[ab_citas]],"""",", ",I57,"},")</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 "archivo": "/cantos/resucito/d/dayenu.html"},</v>
      </c>
    </row>
    <row r="58" spans="1:10" x14ac:dyDescent="0.25">
      <c r="A58">
        <v>47</v>
      </c>
      <c r="B58" t="str">
        <f>_xlfn.CONCAT("&lt;a href=""","/cantos/resucito/" &amp; LEFT(Table1[[#This Row],[id]], 1),"/",Table1[[#This Row],[id]],".html","""")</f>
        <v>&lt;a href="/cantos/resucito/d/deprofundis.html"</v>
      </c>
      <c r="C58" t="str" cm="1">
        <f t="array" ref="C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deprofundis</v>
      </c>
      <c r="D58" t="s">
        <v>895</v>
      </c>
      <c r="E58" t="s">
        <v>175</v>
      </c>
      <c r="F58" t="s">
        <v>450</v>
      </c>
      <c r="G58" t="s">
        <v>1042</v>
      </c>
      <c r="H58" t="s">
        <v>16</v>
      </c>
      <c r="I58" t="str">
        <f>_xlfn.CONCAT("""","archivo","""",": ","""","/cantos/resucito/" &amp; LEFT(Table1[[#This Row],[id]], 1),"/",Table1[[#This Row],[id]],".html","""")</f>
        <v>"archivo": "/cantos/resucito/d/deprofundis.html"</v>
      </c>
      <c r="J58" t="str">
        <f>_xlfn.CONCAT("{ ","""","id","""",": ","""","",C58,"""",", ","""","titulo","""",": ","""",D58,"""",", ","""","salmo","""",": ","""",F58,"""",", ","""","letra","""",": ","""",H58,", ",Table1[[#This Row],[ab_citas]],"""",", ",I58,"},")</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s130", "archivo": "/cantos/resucito/d/deprofundis.html"},</v>
      </c>
    </row>
    <row r="59" spans="1:10" x14ac:dyDescent="0.25">
      <c r="A59">
        <v>48</v>
      </c>
      <c r="B59" t="str">
        <f>_xlfn.CONCAT("&lt;a href=""","/cantos/resucito/" &amp; LEFT(Table1[[#This Row],[id]], 1),"/",Table1[[#This Row],[id]],".html","""")</f>
        <v>&lt;a href="/cantos/resucito/d/decidlealosdecorazoncansado.html"</v>
      </c>
      <c r="C59" t="str" cm="1">
        <f t="array" ref="C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D59" t="s">
        <v>453</v>
      </c>
      <c r="E59" t="s">
        <v>176</v>
      </c>
      <c r="F59" t="s">
        <v>454</v>
      </c>
      <c r="G59" t="s">
        <v>1066</v>
      </c>
      <c r="H59" t="s">
        <v>800</v>
      </c>
      <c r="I59" t="str">
        <f>_xlfn.CONCAT("""","archivo","""",": ","""","/cantos/resucito/" &amp; LEFT(Table1[[#This Row],[id]], 1),"/",Table1[[#This Row],[id]],".html","""")</f>
        <v>"archivo": "/cantos/resucito/d/decidlealosdecorazoncansado.html"</v>
      </c>
      <c r="J59" t="str">
        <f>_xlfn.CONCAT("{ ","""","id","""",": ","""","",C59,"""",", ","""","titulo","""",": ","""",D59,"""",", ","""","salmo","""",": ","""",F59,"""",", ","""","letra","""",": ","""",H59,", ",Table1[[#This Row],[ab_citas]],"""",", ",I59,"},")</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is", "archivo": "/cantos/resucito/d/decidlealosdecorazoncansado.html"},</v>
      </c>
    </row>
    <row r="60" spans="1:10" x14ac:dyDescent="0.25">
      <c r="A60">
        <v>49</v>
      </c>
      <c r="B60" t="str">
        <f>_xlfn.CONCAT("&lt;a href=""","/cantos/resucito/" &amp; LEFT(Table1[[#This Row],[id]], 1),"/",Table1[[#This Row],[id]],".html","""")</f>
        <v>&lt;a href="/cantos/resucito/d/delantedelosangeles.html"</v>
      </c>
      <c r="C60" t="str" cm="1">
        <f t="array" ref="C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D60" t="s">
        <v>896</v>
      </c>
      <c r="E60" t="s">
        <v>177</v>
      </c>
      <c r="F60" t="s">
        <v>456</v>
      </c>
      <c r="G60" t="s">
        <v>1013</v>
      </c>
      <c r="H60" t="s">
        <v>17</v>
      </c>
      <c r="I60" t="str">
        <f>_xlfn.CONCAT("""","archivo","""",": ","""","/cantos/resucito/" &amp; LEFT(Table1[[#This Row],[id]], 1),"/",Table1[[#This Row],[id]],".html","""")</f>
        <v>"archivo": "/cantos/resucito/d/delantedelosangeles.html"</v>
      </c>
      <c r="J60" t="str">
        <f>_xlfn.CONCAT("{ ","""","id","""",": ","""","",C60,"""",", ","""","titulo","""",": ","""",D60,"""",", ","""","salmo","""",": ","""",F60,"""",", ","""","letra","""",": ","""",H60,", ",Table1[[#This Row],[ab_citas]],"""",", ",I60,"},")</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s138", "archivo": "/cantos/resucito/d/delantedelosangeles.html"},</v>
      </c>
    </row>
    <row r="61" spans="1:10" x14ac:dyDescent="0.25">
      <c r="A61">
        <v>50</v>
      </c>
      <c r="B61" t="str">
        <f>_xlfn.CONCAT("&lt;a href=""","/cantos/resucito/" &amp; LEFT(Table1[[#This Row],[id]], 1),"/",Table1[[#This Row],[id]],".html","""")</f>
        <v>&lt;a href="/cantos/resucito/d/diadereposo.html"</v>
      </c>
      <c r="C61" t="str" cm="1">
        <f t="array" ref="C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diadereposo</v>
      </c>
      <c r="D61" t="s">
        <v>897</v>
      </c>
      <c r="E61" t="s">
        <v>178</v>
      </c>
      <c r="F61" t="s">
        <v>458</v>
      </c>
      <c r="G61" t="s">
        <v>1067</v>
      </c>
      <c r="H61" t="s">
        <v>18</v>
      </c>
      <c r="I61" t="str">
        <f>_xlfn.CONCAT("""","archivo","""",": ","""","/cantos/resucito/" &amp; LEFT(Table1[[#This Row],[id]], 1),"/",Table1[[#This Row],[id]],".html","""")</f>
        <v>"archivo": "/cantos/resucito/d/diadereposo.html"</v>
      </c>
      <c r="J61" t="str">
        <f>_xlfn.CONCAT("{ ","""","id","""",": ","""","",C61,"""",", ","""","titulo","""",": ","""",D61,"""",", ","""","salmo","""",": ","""",F61,"""",", ","""","letra","""",": ","""",H61,", ",Table1[[#This Row],[ab_citas]],"""",", ",I61,"},")</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jn", "archivo": "/cantos/resucito/d/diadereposo.html"},</v>
      </c>
    </row>
    <row r="62" spans="1:10" x14ac:dyDescent="0.25">
      <c r="A62">
        <v>51</v>
      </c>
      <c r="B62" t="str">
        <f>_xlfn.CONCAT("&lt;a href=""","/cantos/resucito/" &amp; LEFT(Table1[[#This Row],[id]], 1),"/",Table1[[#This Row],[id]],".html","""")</f>
        <v>&lt;a href="/cantos/resucito/d/diceelsenoramisenor.html"</v>
      </c>
      <c r="C62" t="str" cm="1">
        <f t="array" ref="C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D62" t="s">
        <v>459</v>
      </c>
      <c r="E62" t="s">
        <v>179</v>
      </c>
      <c r="F62" t="s">
        <v>460</v>
      </c>
      <c r="G62" t="s">
        <v>1048</v>
      </c>
      <c r="H62" t="s">
        <v>19</v>
      </c>
      <c r="I62" t="str">
        <f>_xlfn.CONCAT("""","archivo","""",": ","""","/cantos/resucito/" &amp; LEFT(Table1[[#This Row],[id]], 1),"/",Table1[[#This Row],[id]],".html","""")</f>
        <v>"archivo": "/cantos/resucito/d/diceelsenoramisenor.html"</v>
      </c>
      <c r="J62" t="str">
        <f>_xlfn.CONCAT("{ ","""","id","""",": ","""","",C62,"""",", ","""","titulo","""",": ","""",D62,"""",", ","""","salmo","""",": ","""",F62,"""",", ","""","letra","""",": ","""",H62,", ",Table1[[#This Row],[ab_citas]],"""",", ",I62,"},")</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s110", "archivo": "/cantos/resucito/d/diceelsenoramisenor.html"},</v>
      </c>
    </row>
    <row r="63" spans="1:10" x14ac:dyDescent="0.25">
      <c r="A63">
        <v>52</v>
      </c>
      <c r="B63" t="str">
        <f>_xlfn.CONCAT("&lt;a href=""","/cantos/resucito/" &amp; LEFT(Table1[[#This Row],[id]], 1),"/",Table1[[#This Row],[id]],".html","""")</f>
        <v>&lt;a href="/cantos/resucito/d/dichosoelhombre.html"</v>
      </c>
      <c r="C63" t="str" cm="1">
        <f t="array" ref="C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dichosoelhombre</v>
      </c>
      <c r="D63" t="s">
        <v>461</v>
      </c>
      <c r="E63" t="s">
        <v>180</v>
      </c>
      <c r="F63" t="s">
        <v>462</v>
      </c>
      <c r="G63" t="s">
        <v>1014</v>
      </c>
      <c r="H63" t="s">
        <v>20</v>
      </c>
      <c r="I63" t="str">
        <f>_xlfn.CONCAT("""","archivo","""",": ","""","/cantos/resucito/" &amp; LEFT(Table1[[#This Row],[id]], 1),"/",Table1[[#This Row],[id]],".html","""")</f>
        <v>"archivo": "/cantos/resucito/d/dichosoelhombre.html"</v>
      </c>
      <c r="J63" t="str">
        <f>_xlfn.CONCAT("{ ","""","id","""",": ","""","",C63,"""",", ","""","titulo","""",": ","""",D63,"""",", ","""","salmo","""",": ","""",F63,"""",", ","""","letra","""",": ","""",H63,", ",Table1[[#This Row],[ab_citas]],"""",", ",I63,"},")</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s1", "archivo": "/cantos/resucito/d/dichosoelhombre.html"},</v>
      </c>
    </row>
    <row r="64" spans="1:10" x14ac:dyDescent="0.25">
      <c r="A64">
        <v>53</v>
      </c>
      <c r="B64" t="str">
        <f>_xlfn.CONCAT("&lt;a href=""","/cantos/resucito/" &amp; LEFT(Table1[[#This Row],[id]], 1),"/",Table1[[#This Row],[id]],".html","""")</f>
        <v>&lt;a href="/cantos/resucito/e/elcombateescatologico.html"</v>
      </c>
      <c r="C64" t="str" cm="1">
        <f t="array" ref="C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D64" t="s">
        <v>463</v>
      </c>
      <c r="E64" t="s">
        <v>181</v>
      </c>
      <c r="F64" t="s">
        <v>464</v>
      </c>
      <c r="G64" t="s">
        <v>1060</v>
      </c>
      <c r="H64" t="s">
        <v>801</v>
      </c>
      <c r="I64" t="str">
        <f>_xlfn.CONCAT("""","archivo","""",": ","""","/cantos/resucito/" &amp; LEFT(Table1[[#This Row],[id]], 1),"/",Table1[[#This Row],[id]],".html","""")</f>
        <v>"archivo": "/cantos/resucito/e/elcombateescatologico.html"</v>
      </c>
      <c r="J64" t="str">
        <f>_xlfn.CONCAT("{ ","""","id","""",": ","""","",C64,"""",", ","""","titulo","""",": ","""",D64,"""",", ","""","salmo","""",": ","""",F64,"""",", ","""","letra","""",": ","""",H64,", ",Table1[[#This Row],[ab_citas]],"""",", ",I64,"},")</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ap", "archivo": "/cantos/resucito/e/elcombateescatologico.html"},</v>
      </c>
    </row>
    <row r="65" spans="1:10" x14ac:dyDescent="0.25">
      <c r="A65">
        <v>54</v>
      </c>
      <c r="B65" t="str">
        <f>_xlfn.CONCAT("&lt;a href=""","/cantos/resucito/" &amp; LEFT(Table1[[#This Row],[id]], 1),"/",Table1[[#This Row],[id]],".html","""")</f>
        <v>&lt;a href="/cantos/resucito/e/elespiritudelsenorestasobremi.html"</v>
      </c>
      <c r="C65" t="str" cm="1">
        <f t="array" ref="C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D65" t="s">
        <v>952</v>
      </c>
      <c r="E65" t="s">
        <v>182</v>
      </c>
      <c r="F65" t="s">
        <v>466</v>
      </c>
      <c r="G65" t="s">
        <v>1006</v>
      </c>
      <c r="H65" t="s">
        <v>21</v>
      </c>
      <c r="I65" t="str">
        <f>_xlfn.CONCAT("""","archivo","""",": ","""","/cantos/resucito/" &amp; LEFT(Table1[[#This Row],[id]], 1),"/",Table1[[#This Row],[id]],".html","""")</f>
        <v>"archivo": "/cantos/resucito/e/elespiritudelsenorestasobremi.html"</v>
      </c>
      <c r="J65" t="str">
        <f>_xlfn.CONCAT("{ ","""","id","""",": ","""","",C65,"""",", ","""","titulo","""",": ","""",D65,"""",", ","""","salmo","""",": ","""",F65,"""",", ","""","letra","""",": ","""",H65,", ",Table1[[#This Row],[ab_citas]],"""",", ",I65,"},")</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lc", "archivo": "/cantos/resucito/e/elespiritudelsenorestasobremi.html"},</v>
      </c>
    </row>
    <row r="66" spans="1:10" x14ac:dyDescent="0.25">
      <c r="A66">
        <v>55</v>
      </c>
      <c r="B66" t="str">
        <f>_xlfn.CONCAT("&lt;a href=""","/cantos/resucito/" &amp; LEFT(Table1[[#This Row],[id]], 1),"/",Table1[[#This Row],[id]],".html","""")</f>
        <v>&lt;a href="/cantos/resucito/e/eljacaldelospastores.html"</v>
      </c>
      <c r="C66" t="str" cm="1">
        <f t="array" ref="C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D66" t="s">
        <v>467</v>
      </c>
      <c r="E66" t="s">
        <v>183</v>
      </c>
      <c r="F66" t="s">
        <v>468</v>
      </c>
      <c r="G66" t="s">
        <v>1069</v>
      </c>
      <c r="H66" t="s">
        <v>22</v>
      </c>
      <c r="I66" t="str">
        <f>_xlfn.CONCAT("""","archivo","""",": ","""","/cantos/resucito/" &amp; LEFT(Table1[[#This Row],[id]], 1),"/",Table1[[#This Row],[id]],".html","""")</f>
        <v>"archivo": "/cantos/resucito/e/eljacaldelospastores.html"</v>
      </c>
      <c r="J66" t="str">
        <f>_xlfn.CONCAT("{ ","""","id","""",": ","""","",C66,"""",", ","""","titulo","""",": ","""",D66,"""",", ","""","salmo","""",": ","""",F66,"""",", ","""","letra","""",": ","""",H66,", ",Table1[[#This Row],[ab_citas]],"""",", ",I66,"},")</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ct", "archivo": "/cantos/resucito/e/eljacaldelospastores.html"},</v>
      </c>
    </row>
    <row r="67" spans="1:10" x14ac:dyDescent="0.25">
      <c r="A67">
        <v>56</v>
      </c>
      <c r="B67" t="str">
        <f>_xlfn.CONCAT("&lt;a href=""","/cantos/resucito/" &amp; LEFT(Table1[[#This Row],[id]], 1),"/",Table1[[#This Row],[id]],".html","""")</f>
        <v>&lt;a href="/cantos/resucito/e/ellagarero.html"</v>
      </c>
      <c r="C67" t="str" cm="1">
        <f t="array" ref="C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ellagarero</v>
      </c>
      <c r="D67" t="s">
        <v>898</v>
      </c>
      <c r="E67" t="s">
        <v>184</v>
      </c>
      <c r="F67" t="s">
        <v>470</v>
      </c>
      <c r="G67" t="s">
        <v>1066</v>
      </c>
      <c r="H67" t="s">
        <v>23</v>
      </c>
      <c r="I67" t="str">
        <f>_xlfn.CONCAT("""","archivo","""",": ","""","/cantos/resucito/" &amp; LEFT(Table1[[#This Row],[id]], 1),"/",Table1[[#This Row],[id]],".html","""")</f>
        <v>"archivo": "/cantos/resucito/e/ellagarero.html"</v>
      </c>
      <c r="J67" t="str">
        <f>_xlfn.CONCAT("{ ","""","id","""",": ","""","",C67,"""",", ","""","titulo","""",": ","""",D67,"""",", ","""","salmo","""",": ","""",F67,"""",", ","""","letra","""",": ","""",H67,", ",Table1[[#This Row],[ab_citas]],"""",", ",I67,"},")</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is", "archivo": "/cantos/resucito/e/ellagarero.html"},</v>
      </c>
    </row>
    <row r="68" spans="1:10" x14ac:dyDescent="0.25">
      <c r="A68">
        <v>57</v>
      </c>
      <c r="B68" t="str">
        <f>_xlfn.CONCAT("&lt;a href=""","/cantos/resucito/" &amp; LEFT(Table1[[#This Row],[id]], 1),"/",Table1[[#This Row],[id]],".html","""")</f>
        <v>&lt;a href="/cantos/resucito/e/elmesiasleon.html"</v>
      </c>
      <c r="C68" t="str" cm="1">
        <f t="array" ref="C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elmesiasleon</v>
      </c>
      <c r="D68" t="s">
        <v>899</v>
      </c>
      <c r="E68" t="s">
        <v>185</v>
      </c>
      <c r="F68" t="s">
        <v>472</v>
      </c>
      <c r="G68" t="s">
        <v>1070</v>
      </c>
      <c r="H68" t="s">
        <v>24</v>
      </c>
      <c r="I68" t="str">
        <f>_xlfn.CONCAT("""","archivo","""",": ","""","/cantos/resucito/" &amp; LEFT(Table1[[#This Row],[id]], 1),"/",Table1[[#This Row],[id]],".html","""")</f>
        <v>"archivo": "/cantos/resucito/e/elmesiasleon.html"</v>
      </c>
      <c r="J68" t="str">
        <f>_xlfn.CONCAT("{ ","""","id","""",": ","""","",C68,"""",", ","""","titulo","""",": ","""",D68,"""",", ","""","salmo","""",": ","""",F68,"""",", ","""","letra","""",": ","""",H68,", ",Table1[[#This Row],[ab_citas]],"""",", ",I68,"},")</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mesias", "archivo": "/cantos/resucito/e/elmesiasleon.html"},</v>
      </c>
    </row>
    <row r="69" spans="1:10" x14ac:dyDescent="0.25">
      <c r="A69">
        <v>58</v>
      </c>
      <c r="B69" t="str">
        <f>_xlfn.CONCAT("&lt;a href=""","/cantos/resucito/" &amp; LEFT(Table1[[#This Row],[id]], 1),"/",Table1[[#This Row],[id]],".html","""")</f>
        <v>&lt;a href="/cantos/resucito/e/elneciopiensaquediosnoexiste.html"</v>
      </c>
      <c r="C69" t="str" cm="1">
        <f t="array" ref="C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D69" t="s">
        <v>475</v>
      </c>
      <c r="E69" t="s">
        <v>186</v>
      </c>
      <c r="F69" t="s">
        <v>476</v>
      </c>
      <c r="G69" t="s">
        <v>1071</v>
      </c>
      <c r="H69" t="s">
        <v>802</v>
      </c>
      <c r="I69" t="str">
        <f>_xlfn.CONCAT("""","archivo","""",": ","""","/cantos/resucito/" &amp; LEFT(Table1[[#This Row],[id]], 1),"/",Table1[[#This Row],[id]],".html","""")</f>
        <v>"archivo": "/cantos/resucito/e/elneciopiensaquediosnoexiste.html"</v>
      </c>
      <c r="J69" t="str">
        <f>_xlfn.CONCAT("{ ","""","id","""",": ","""","",C69,"""",", ","""","titulo","""",": ","""",D69,"""",", ","""","salmo","""",": ","""",F69,"""",", ","""","letra","""",": ","""",H69,", ",Table1[[#This Row],[ab_citas]],"""",", ",I69,"},")</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s14", "archivo": "/cantos/resucito/e/elneciopiensaquediosnoexiste.html"},</v>
      </c>
    </row>
    <row r="70" spans="1:10" x14ac:dyDescent="0.25">
      <c r="A70">
        <v>59</v>
      </c>
      <c r="B70" t="str">
        <f>_xlfn.CONCAT("&lt;a href=""","/cantos/resucito/" &amp; LEFT(Table1[[#This Row],[id]], 1),"/",Table1[[#This Row],[id]],".html","""")</f>
        <v>&lt;a href="/cantos/resucito/e/elpuebloquecaminabaenlastinieblas.html"</v>
      </c>
      <c r="C70" t="str" cm="1">
        <f t="array" ref="C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D70" t="s">
        <v>477</v>
      </c>
      <c r="E70" t="s">
        <v>187</v>
      </c>
      <c r="F70" t="s">
        <v>478</v>
      </c>
      <c r="G70" t="s">
        <v>1066</v>
      </c>
      <c r="H70" t="s">
        <v>803</v>
      </c>
      <c r="I70" t="str">
        <f>_xlfn.CONCAT("""","archivo","""",": ","""","/cantos/resucito/" &amp; LEFT(Table1[[#This Row],[id]], 1),"/",Table1[[#This Row],[id]],".html","""")</f>
        <v>"archivo": "/cantos/resucito/e/elpuebloquecaminabaenlastinieblas.html"</v>
      </c>
      <c r="J70" t="str">
        <f>_xlfn.CONCAT("{ ","""","id","""",": ","""","",C70,"""",", ","""","titulo","""",": ","""",D70,"""",", ","""","salmo","""",": ","""",F70,"""",", ","""","letra","""",": ","""",H70,", ",Table1[[#This Row],[ab_citas]],"""",", ",I70,"},")</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is", "archivo": "/cantos/resucito/e/elpuebloquecaminabaenlastinieblas.html"},</v>
      </c>
    </row>
    <row r="71" spans="1:10" x14ac:dyDescent="0.25">
      <c r="A71">
        <v>60</v>
      </c>
      <c r="B71" t="str">
        <f>_xlfn.CONCAT("&lt;a href=""","/cantos/resucito/" &amp; LEFT(Table1[[#This Row],[id]], 1),"/",Table1[[#This Row],[id]],".html","""")</f>
        <v>&lt;a href="/cantos/resucito/e/elsenoranunciaunanoticia.html"</v>
      </c>
      <c r="C71" t="str" cm="1">
        <f t="array" ref="C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D71" t="s">
        <v>481</v>
      </c>
      <c r="E71" t="s">
        <v>188</v>
      </c>
      <c r="F71" t="s">
        <v>482</v>
      </c>
      <c r="G71" t="s">
        <v>1015</v>
      </c>
      <c r="H71" t="s">
        <v>804</v>
      </c>
      <c r="I71" t="str">
        <f>_xlfn.CONCAT("""","archivo","""",": ","""","/cantos/resucito/" &amp; LEFT(Table1[[#This Row],[id]], 1),"/",Table1[[#This Row],[id]],".html","""")</f>
        <v>"archivo": "/cantos/resucito/e/elsenoranunciaunanoticia.html"</v>
      </c>
      <c r="J71" t="str">
        <f>_xlfn.CONCAT("{ ","""","id","""",": ","""","",C71,"""",", ","""","titulo","""",": ","""",D71,"""",", ","""","salmo","""",": ","""",F71,"""",", ","""","letra","""",": ","""",H71,", ",Table1[[#This Row],[ab_citas]],"""",", ",I71,"},")</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s68", "archivo": "/cantos/resucito/e/elsenoranunciaunanoticia.html"},</v>
      </c>
    </row>
    <row r="72" spans="1:10" x14ac:dyDescent="0.25">
      <c r="A72">
        <v>61</v>
      </c>
      <c r="B72" t="str">
        <f>_xlfn.CONCAT("&lt;a href=""","/cantos/resucito/" &amp; LEFT(Table1[[#This Row],[id]], 1),"/",Table1[[#This Row],[id]],".html","""")</f>
        <v>&lt;a href="/cantos/resucito/e/elsenoresmipastor.html"</v>
      </c>
      <c r="C72" t="str" cm="1">
        <f t="array" ref="C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elsenoresmipastor</v>
      </c>
      <c r="D72" t="s">
        <v>483</v>
      </c>
      <c r="E72" t="s">
        <v>189</v>
      </c>
      <c r="F72" t="s">
        <v>484</v>
      </c>
      <c r="G72" t="s">
        <v>1016</v>
      </c>
      <c r="H72" t="s">
        <v>25</v>
      </c>
      <c r="I72" t="str">
        <f>_xlfn.CONCAT("""","archivo","""",": ","""","/cantos/resucito/" &amp; LEFT(Table1[[#This Row],[id]], 1),"/",Table1[[#This Row],[id]],".html","""")</f>
        <v>"archivo": "/cantos/resucito/e/elsenoresmipastor.html"</v>
      </c>
      <c r="J72" t="str">
        <f>_xlfn.CONCAT("{ ","""","id","""",": ","""","",C72,"""",", ","""","titulo","""",": ","""",D72,"""",", ","""","salmo","""",": ","""",F72,"""",", ","""","letra","""",": ","""",H72,", ",Table1[[#This Row],[ab_citas]],"""",", ",I72,"},")</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s23", "archivo": "/cantos/resucito/e/elsenoresmipastor.html"},</v>
      </c>
    </row>
    <row r="73" spans="1:10" x14ac:dyDescent="0.25">
      <c r="A73">
        <v>62</v>
      </c>
      <c r="B73" t="str">
        <f>_xlfn.CONCAT("&lt;a href=""","/cantos/resucito/" &amp; LEFT(Table1[[#This Row],[id]], 1),"/",Table1[[#This Row],[id]],".html","""")</f>
        <v>&lt;a href="/cantos/resucito/e/elsenormehadado.html"</v>
      </c>
      <c r="C73" t="str" cm="1">
        <f t="array" ref="C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elsenormehadado</v>
      </c>
      <c r="D73" t="s">
        <v>485</v>
      </c>
      <c r="E73" t="s">
        <v>190</v>
      </c>
      <c r="F73" t="s">
        <v>486</v>
      </c>
      <c r="G73" t="s">
        <v>1066</v>
      </c>
      <c r="H73" t="s">
        <v>805</v>
      </c>
      <c r="I73" t="str">
        <f>_xlfn.CONCAT("""","archivo","""",": ","""","/cantos/resucito/" &amp; LEFT(Table1[[#This Row],[id]], 1),"/",Table1[[#This Row],[id]],".html","""")</f>
        <v>"archivo": "/cantos/resucito/e/elsenormehadado.html"</v>
      </c>
      <c r="J73" t="str">
        <f>_xlfn.CONCAT("{ ","""","id","""",": ","""","",C73,"""",", ","""","titulo","""",": ","""",D73,"""",", ","""","salmo","""",": ","""",F73,"""",", ","""","letra","""",": ","""",H73,", ",Table1[[#This Row],[ab_citas]],"""",", ",I73,"},")</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is", "archivo": "/cantos/resucito/e/elsenormehadado.html"},</v>
      </c>
    </row>
    <row r="74" spans="1:10" x14ac:dyDescent="0.25">
      <c r="A74">
        <v>63</v>
      </c>
      <c r="B74" t="str">
        <f>_xlfn.CONCAT("&lt;a href=""","/cantos/resucito/" &amp; LEFT(Table1[[#This Row],[id]], 1),"/",Table1[[#This Row],[id]],".html","""")</f>
        <v>&lt;a href="/cantos/resucito/e/elielilamasabactani.html"</v>
      </c>
      <c r="C74" t="str" cm="1">
        <f t="array" ref="C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D74" t="s">
        <v>900</v>
      </c>
      <c r="E74" t="s">
        <v>191</v>
      </c>
      <c r="F74" t="s">
        <v>488</v>
      </c>
      <c r="G74" t="s">
        <v>1017</v>
      </c>
      <c r="H74" t="s">
        <v>806</v>
      </c>
      <c r="I74" t="str">
        <f>_xlfn.CONCAT("""","archivo","""",": ","""","/cantos/resucito/" &amp; LEFT(Table1[[#This Row],[id]], 1),"/",Table1[[#This Row],[id]],".html","""")</f>
        <v>"archivo": "/cantos/resucito/e/elielilamasabactani.html"</v>
      </c>
      <c r="J74" t="str">
        <f>_xlfn.CONCAT("{ ","""","id","""",": ","""","",C74,"""",", ","""","titulo","""",": ","""",D74,"""",", ","""","salmo","""",": ","""",F74,"""",", ","""","letra","""",": ","""",H74,", ",Table1[[#This Row],[ab_citas]],"""",", ",I74,"},")</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s22", "archivo": "/cantos/resucito/e/elielilamasabactani.html"},</v>
      </c>
    </row>
    <row r="75" spans="1:10" x14ac:dyDescent="0.25">
      <c r="A75">
        <v>64</v>
      </c>
      <c r="B75" t="str">
        <f>_xlfn.CONCAT("&lt;a href=""","/cantos/resucito/" &amp; LEFT(Table1[[#This Row],[id]], 1),"/",Table1[[#This Row],[id]],".html","""")</f>
        <v>&lt;a href="/cantos/resucito/e/enmediodeaquelgentio.html"</v>
      </c>
      <c r="C75" t="str" cm="1">
        <f t="array" ref="C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D75" t="s">
        <v>901</v>
      </c>
      <c r="E75" t="s">
        <v>192</v>
      </c>
      <c r="F75" t="s">
        <v>490</v>
      </c>
      <c r="G75" t="s">
        <v>1006</v>
      </c>
      <c r="H75" t="s">
        <v>807</v>
      </c>
      <c r="I75" t="str">
        <f>_xlfn.CONCAT("""","archivo","""",": ","""","/cantos/resucito/" &amp; LEFT(Table1[[#This Row],[id]], 1),"/",Table1[[#This Row],[id]],".html","""")</f>
        <v>"archivo": "/cantos/resucito/e/enmediodeaquelgentio.html"</v>
      </c>
      <c r="J75" t="str">
        <f>_xlfn.CONCAT("{ ","""","id","""",": ","""","",C75,"""",", ","""","titulo","""",": ","""",D75,"""",", ","""","salmo","""",": ","""",F75,"""",", ","""","letra","""",": ","""",H75,", ",Table1[[#This Row],[ab_citas]],"""",", ",I75,"},")</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lc", "archivo": "/cantos/resucito/e/enmediodeaquelgentio.html"},</v>
      </c>
    </row>
    <row r="76" spans="1:10" x14ac:dyDescent="0.25">
      <c r="A76">
        <v>65</v>
      </c>
      <c r="B76" t="str">
        <f>_xlfn.CONCAT("&lt;a href=""","/cantos/resucito/" &amp; LEFT(Table1[[#This Row],[id]], 1),"/",Table1[[#This Row],[id]],".html","""")</f>
        <v>&lt;a href="/cantos/resucito/e/enunanocheoscura.html"</v>
      </c>
      <c r="C76" t="str" cm="1">
        <f t="array" ref="C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enunanocheoscura</v>
      </c>
      <c r="D76" t="s">
        <v>902</v>
      </c>
      <c r="E76" t="s">
        <v>193</v>
      </c>
      <c r="F76" t="s">
        <v>492</v>
      </c>
      <c r="G76" t="s">
        <v>1072</v>
      </c>
      <c r="H76" t="s">
        <v>26</v>
      </c>
      <c r="I76" t="str">
        <f>_xlfn.CONCAT("""","archivo","""",": ","""","/cantos/resucito/" &amp; LEFT(Table1[[#This Row],[id]], 1),"/",Table1[[#This Row],[id]],".html","""")</f>
        <v>"archivo": "/cantos/resucito/e/enunanocheoscura.html"</v>
      </c>
      <c r="J76" t="str">
        <f>_xlfn.CONCAT("{ ","""","id","""",": ","""","",C76,"""",", ","""","titulo","""",": ","""",D76,"""",", ","""","salmo","""",": ","""",F76,"""",", ","""","letra","""",": ","""",H76,", ",Table1[[#This Row],[ab_citas]],"""",", ",I76,"},")</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sjc", "archivo": "/cantos/resucito/e/enunanocheoscura.html"},</v>
      </c>
    </row>
    <row r="77" spans="1:10" x14ac:dyDescent="0.25">
      <c r="A77">
        <v>66</v>
      </c>
      <c r="B77" t="str">
        <f>_xlfn.CONCAT("&lt;a href=""","/cantos/resucito/" &amp; LEFT(Table1[[#This Row],[id]], 1),"/",Table1[[#This Row],[id]],".html","""")</f>
        <v>&lt;a href="/cantos/resucito/e/eresdignodetomarellibro.html"</v>
      </c>
      <c r="C77" t="str" cm="1">
        <f t="array" ref="C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D77" t="s">
        <v>493</v>
      </c>
      <c r="E77" t="s">
        <v>194</v>
      </c>
      <c r="F77" t="s">
        <v>195</v>
      </c>
      <c r="G77" t="s">
        <v>1060</v>
      </c>
      <c r="H77" t="s">
        <v>808</v>
      </c>
      <c r="I77" t="str">
        <f>_xlfn.CONCAT("""","archivo","""",": ","""","/cantos/resucito/" &amp; LEFT(Table1[[#This Row],[id]], 1),"/",Table1[[#This Row],[id]],".html","""")</f>
        <v>"archivo": "/cantos/resucito/e/eresdignodetomarellibro.html"</v>
      </c>
      <c r="J77" t="str">
        <f>_xlfn.CONCAT("{ ","""","id","""",": ","""","",C77,"""",", ","""","titulo","""",": ","""",D77,"""",", ","""","salmo","""",": ","""",F77,"""",", ","""","letra","""",": ","""",H77,", ",Table1[[#This Row],[ab_citas]],"""",", ",I77,"},")</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ap", "archivo": "/cantos/resucito/e/eresdignodetomarellibro.html"},</v>
      </c>
    </row>
    <row r="78" spans="1:10" x14ac:dyDescent="0.25">
      <c r="A78">
        <v>67</v>
      </c>
      <c r="B78" t="str">
        <f>_xlfn.CONCAT("&lt;a href=""","/cantos/resucito/" &amp; LEFT(Table1[[#This Row],[id]], 1),"/",Table1[[#This Row],[id]],".html","""")</f>
        <v>&lt;a href="/cantos/resucito/e/ereshermoso.html"</v>
      </c>
      <c r="C78" t="str" cm="1">
        <f t="array" ref="C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ereshermoso</v>
      </c>
      <c r="D78" t="s">
        <v>494</v>
      </c>
      <c r="E78" t="s">
        <v>196</v>
      </c>
      <c r="F78" t="s">
        <v>495</v>
      </c>
      <c r="G78" t="s">
        <v>1043</v>
      </c>
      <c r="H78" t="s">
        <v>27</v>
      </c>
      <c r="I78" t="str">
        <f>_xlfn.CONCAT("""","archivo","""",": ","""","/cantos/resucito/" &amp; LEFT(Table1[[#This Row],[id]], 1),"/",Table1[[#This Row],[id]],".html","""")</f>
        <v>"archivo": "/cantos/resucito/e/ereshermoso.html"</v>
      </c>
      <c r="J78" t="str">
        <f>_xlfn.CONCAT("{ ","""","id","""",": ","""","",C78,"""",", ","""","titulo","""",": ","""",D78,"""",", ","""","salmo","""",": ","""",F78,"""",", ","""","letra","""",": ","""",H78,", ",Table1[[#This Row],[ab_citas]],"""",", ",I78,"},")</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s45", "archivo": "/cantos/resucito/e/ereshermoso.html"},</v>
      </c>
    </row>
    <row r="79" spans="1:10" x14ac:dyDescent="0.25">
      <c r="A79">
        <v>68</v>
      </c>
      <c r="B79" t="str">
        <f>_xlfn.CONCAT("&lt;a href=""","/cantos/resucito/" &amp; LEFT(Table1[[#This Row],[id]], 1),"/",Table1[[#This Row],[id]],".html","""")</f>
        <v>&lt;a href="/cantos/resucito/e/espaciente.html"</v>
      </c>
      <c r="C79" t="str" cm="1">
        <f t="array" ref="C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espaciente</v>
      </c>
      <c r="D79" t="s">
        <v>496</v>
      </c>
      <c r="E79" t="s">
        <v>197</v>
      </c>
      <c r="F79" t="s">
        <v>497</v>
      </c>
      <c r="G79" t="s">
        <v>1104</v>
      </c>
      <c r="H79" t="s">
        <v>809</v>
      </c>
      <c r="I79" t="str">
        <f>_xlfn.CONCAT("""","archivo","""",": ","""","/cantos/resucito/" &amp; LEFT(Table1[[#This Row],[id]], 1),"/",Table1[[#This Row],[id]],".html","""")</f>
        <v>"archivo": "/cantos/resucito/e/espaciente.html"</v>
      </c>
      <c r="J79" t="str">
        <f>_xlfn.CONCAT("{ ","""","id","""",": ","""","",C79,"""",", ","""","titulo","""",": ","""",D79,"""",", ","""","salmo","""",": ","""",F79,"""",", ","""","letra","""",": ","""",H79,", ",Table1[[#This Row],[ab_citas]],"""",", ",I79,"},")</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himno", "archivo": "/cantos/resucito/e/espaciente.html"},</v>
      </c>
    </row>
    <row r="80" spans="1:10" x14ac:dyDescent="0.25">
      <c r="A80">
        <v>69</v>
      </c>
      <c r="B80" t="str">
        <f>_xlfn.CONCAT("&lt;a href=""","/cantos/resucito/" &amp; LEFT(Table1[[#This Row],[id]], 1),"/",Table1[[#This Row],[id]],".html","""")</f>
        <v>&lt;a href="/cantos/resucito/e/escondemeenloocultodetutienda.html"</v>
      </c>
      <c r="C80" t="str" cm="1">
        <f t="array" ref="C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D80" t="s">
        <v>903</v>
      </c>
      <c r="E80" t="s">
        <v>198</v>
      </c>
      <c r="F80" t="s">
        <v>499</v>
      </c>
      <c r="G80" t="s">
        <v>1073</v>
      </c>
      <c r="H80" t="s">
        <v>28</v>
      </c>
      <c r="I80" t="str">
        <f>_xlfn.CONCAT("""","archivo","""",": ","""","/cantos/resucito/" &amp; LEFT(Table1[[#This Row],[id]], 1),"/",Table1[[#This Row],[id]],".html","""")</f>
        <v>"archivo": "/cantos/resucito/e/escondemeenloocultodetutienda.html"</v>
      </c>
      <c r="J80" t="str">
        <f>_xlfn.CONCAT("{ ","""","id","""",": ","""","",C80,"""",", ","""","titulo","""",": ","""",D80,"""",", ","""","salmo","""",": ","""",F80,"""",", ","""","letra","""",": ","""",H80,", ",Table1[[#This Row],[ab_citas]],"""",", ",I80,"},")</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s27", "archivo": "/cantos/resucito/e/escondemeenloocultodetutienda.html"},</v>
      </c>
    </row>
    <row r="81" spans="1:10" x14ac:dyDescent="0.25">
      <c r="A81">
        <v>70</v>
      </c>
      <c r="B81" t="str">
        <f>_xlfn.CONCAT("&lt;a href=""","/cantos/resucito/" &amp; LEFT(Table1[[#This Row],[id]], 1),"/",Table1[[#This Row],[id]],".html","""")</f>
        <v>&lt;a href="/cantos/resucito/e/escuchadislaslejanas.html"</v>
      </c>
      <c r="C81" t="str" cm="1">
        <f t="array" ref="C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D81" t="s">
        <v>904</v>
      </c>
      <c r="E81" t="s">
        <v>199</v>
      </c>
      <c r="F81" t="s">
        <v>501</v>
      </c>
      <c r="G81" t="s">
        <v>1066</v>
      </c>
      <c r="H81" t="s">
        <v>29</v>
      </c>
      <c r="I81" t="str">
        <f>_xlfn.CONCAT("""","archivo","""",": ","""","/cantos/resucito/" &amp; LEFT(Table1[[#This Row],[id]], 1),"/",Table1[[#This Row],[id]],".html","""")</f>
        <v>"archivo": "/cantos/resucito/e/escuchadislaslejanas.html"</v>
      </c>
      <c r="J81" t="str">
        <f>_xlfn.CONCAT("{ ","""","id","""",": ","""","",C81,"""",", ","""","titulo","""",": ","""",D81,"""",", ","""","salmo","""",": ","""",F81,"""",", ","""","letra","""",": ","""",H81,", ",Table1[[#This Row],[ab_citas]],"""",", ",I81,"},")</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is", "archivo": "/cantos/resucito/e/escuchadislaslejanas.html"},</v>
      </c>
    </row>
    <row r="82" spans="1:10" x14ac:dyDescent="0.25">
      <c r="A82">
        <v>71</v>
      </c>
      <c r="B82" t="str">
        <f>_xlfn.CONCAT("&lt;a href=""","/cantos/resucito/" &amp; LEFT(Table1[[#This Row],[id]], 1),"/",Table1[[#This Row],[id]],".html","""")</f>
        <v>&lt;a href="/cantos/resucito/e/esteeseldiaenqueactuoelsenor.html"</v>
      </c>
      <c r="C82" t="str" cm="1">
        <f t="array" ref="C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D82" t="s">
        <v>953</v>
      </c>
      <c r="E82" t="s">
        <v>200</v>
      </c>
      <c r="F82" t="s">
        <v>960</v>
      </c>
      <c r="G82" t="s">
        <v>1018</v>
      </c>
      <c r="H82" t="s">
        <v>30</v>
      </c>
      <c r="I82" t="str">
        <f>_xlfn.CONCAT("""","archivo","""",": ","""","/cantos/resucito/" &amp; LEFT(Table1[[#This Row],[id]], 1),"/",Table1[[#This Row],[id]],".html","""")</f>
        <v>"archivo": "/cantos/resucito/e/esteeseldiaenqueactuoelsenor.html"</v>
      </c>
      <c r="J82" t="str">
        <f>_xlfn.CONCAT("{ ","""","id","""",": ","""","",C82,"""",", ","""","titulo","""",": ","""",D82,"""",", ","""","salmo","""",": ","""",F82,"""",", ","""","letra","""",": ","""",H82,", ",Table1[[#This Row],[ab_citas]],"""",", ",I82,"},")</f>
        <v>{ "id": "esteeseldiaenqueactuoelsenor", "titulo": "Este es el día en que actuó el Señor ", "salmo": "Salmo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s118", "archivo": "/cantos/resucito/e/esteeseldiaenqueactuoelsenor.html"},</v>
      </c>
    </row>
    <row r="83" spans="1:10" x14ac:dyDescent="0.25">
      <c r="A83">
        <v>72</v>
      </c>
      <c r="B83" t="str">
        <f>_xlfn.CONCAT("&lt;a href=""","/cantos/resucito/" &amp; LEFT(Table1[[#This Row],[id]], 1),"/",Table1[[#This Row],[id]],".html","""")</f>
        <v>&lt;a href="/cantos/resucito/e/esteeselmandamientomio.html"</v>
      </c>
      <c r="C83" t="str" cm="1">
        <f t="array" ref="C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D83" t="s">
        <v>905</v>
      </c>
      <c r="E83" t="s">
        <v>201</v>
      </c>
      <c r="F83" t="s">
        <v>202</v>
      </c>
      <c r="G83" t="s">
        <v>1067</v>
      </c>
      <c r="H83" t="s">
        <v>31</v>
      </c>
      <c r="I83" t="str">
        <f>_xlfn.CONCAT("""","archivo","""",": ","""","/cantos/resucito/" &amp; LEFT(Table1[[#This Row],[id]], 1),"/",Table1[[#This Row],[id]],".html","""")</f>
        <v>"archivo": "/cantos/resucito/e/esteeselmandamientomio.html"</v>
      </c>
      <c r="J83" t="str">
        <f>_xlfn.CONCAT("{ ","""","id","""",": ","""","",C83,"""",", ","""","titulo","""",": ","""",D83,"""",", ","""","salmo","""",": ","""",F83,"""",", ","""","letra","""",": ","""",H83,", ",Table1[[#This Row],[ab_citas]],"""",", ",I83,"},")</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jn", "archivo": "/cantos/resucito/e/esteeselmandamientomio.html"},</v>
      </c>
    </row>
    <row r="84" spans="1:10" x14ac:dyDescent="0.25">
      <c r="A84">
        <v>73</v>
      </c>
      <c r="B84" t="str">
        <f>_xlfn.CONCAT("&lt;a href=""","/cantos/resucito/" &amp; LEFT(Table1[[#This Row],[id]], 1),"/",Table1[[#This Row],[id]],".html","""")</f>
        <v>&lt;a href="/cantos/resucito/e/evenushalomalejem.html"</v>
      </c>
      <c r="C84" t="str" cm="1">
        <f t="array" ref="C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evenushalomalejem</v>
      </c>
      <c r="D84" t="s">
        <v>906</v>
      </c>
      <c r="E84" t="s">
        <v>203</v>
      </c>
      <c r="F84" t="s">
        <v>204</v>
      </c>
      <c r="G84" t="s">
        <v>1074</v>
      </c>
      <c r="H84" t="s">
        <v>32</v>
      </c>
      <c r="I84" t="str">
        <f>_xlfn.CONCAT("""","archivo","""",": ","""","/cantos/resucito/" &amp; LEFT(Table1[[#This Row],[id]], 1),"/",Table1[[#This Row],[id]],".html","""")</f>
        <v>"archivo": "/cantos/resucito/e/evenushalomalejem.html"</v>
      </c>
      <c r="J84" t="str">
        <f>_xlfn.CONCAT("{ ","""","id","""",": ","""","",C84,"""",", ","""","titulo","""",": ","""",D84,"""",", ","""","salmo","""",": ","""",F84,"""",", ","""","letra","""",": ","""",H84,", ",Table1[[#This Row],[ab_citas]],"""",", ",I84,"},")</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ma", "archivo": "/cantos/resucito/e/evenushalomalejem.html"},</v>
      </c>
    </row>
    <row r="85" spans="1:10" x14ac:dyDescent="0.25">
      <c r="A85">
        <v>74</v>
      </c>
      <c r="B85" t="str">
        <f>_xlfn.CONCAT("&lt;a href=""","/cantos/resucito/" &amp; LEFT(Table1[[#This Row],[id]], 1),"/",Table1[[#This Row],[id]],".html","""")</f>
        <v>&lt;a href="/cantos/resucito/e/extiendomismanos.html"</v>
      </c>
      <c r="C85" t="str" cm="1">
        <f t="array" ref="C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extiendomismanos</v>
      </c>
      <c r="D85" t="s">
        <v>907</v>
      </c>
      <c r="E85" t="s">
        <v>205</v>
      </c>
      <c r="F85" t="s">
        <v>206</v>
      </c>
      <c r="G85" t="s">
        <v>1075</v>
      </c>
      <c r="H85" t="s">
        <v>33</v>
      </c>
      <c r="I85" t="str">
        <f>_xlfn.CONCAT("""","archivo","""",": ","""","/cantos/resucito/" &amp; LEFT(Table1[[#This Row],[id]], 1),"/",Table1[[#This Row],[id]],".html","""")</f>
        <v>"archivo": "/cantos/resucito/e/extiendomismanos.html"</v>
      </c>
      <c r="J85" t="str">
        <f>_xlfn.CONCAT("{ ","""","id","""",": ","""","",C85,"""",", ","""","titulo","""",": ","""",D85,"""",", ","""","salmo","""",": ","""",F85,"""",", ","""","letra","""",": ","""",H85,", ",Table1[[#This Row],[ab_citas]],"""",", ",I85,"},")</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oda", "archivo": "/cantos/resucito/e/extiendomismanos.html"},</v>
      </c>
    </row>
    <row r="86" spans="1:10" x14ac:dyDescent="0.25">
      <c r="A86">
        <v>75</v>
      </c>
      <c r="B86" t="str">
        <f>_xlfn.CONCAT("&lt;a href=""","/cantos/resucito/" &amp; LEFT(Table1[[#This Row],[id]], 1),"/",Table1[[#This Row],[id]],".html","""")</f>
        <v>&lt;a href="/cantos/resucito/e/exultadjustosenelsenor.html"</v>
      </c>
      <c r="C86" t="str" cm="1">
        <f t="array" ref="C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D86" t="s">
        <v>507</v>
      </c>
      <c r="E86" t="s">
        <v>207</v>
      </c>
      <c r="F86" t="s">
        <v>961</v>
      </c>
      <c r="G86" t="s">
        <v>1019</v>
      </c>
      <c r="H86" t="s">
        <v>34</v>
      </c>
      <c r="I86" t="str">
        <f>_xlfn.CONCAT("""","archivo","""",": ","""","/cantos/resucito/" &amp; LEFT(Table1[[#This Row],[id]], 1),"/",Table1[[#This Row],[id]],".html","""")</f>
        <v>"archivo": "/cantos/resucito/e/exultadjustosenelsenor.html"</v>
      </c>
      <c r="J86" t="str">
        <f>_xlfn.CONCAT("{ ","""","id","""",": ","""","",C86,"""",", ","""","titulo","""",": ","""",D86,"""",", ","""","salmo","""",": ","""",F86,"""",", ","""","letra","""",": ","""",H86,", ",Table1[[#This Row],[ab_citas]],"""",", ",I86,"},")</f>
        <v>{ "id": "exultadjustosenelsenor", "titulo": "Exultad, justos, en el Señor", "salmo": "Salmo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s33", "archivo": "/cantos/resucito/e/exultadjustosenelsenor.html"},</v>
      </c>
    </row>
    <row r="87" spans="1:10" x14ac:dyDescent="0.25">
      <c r="A87">
        <v>76</v>
      </c>
      <c r="B87" t="str">
        <f>_xlfn.CONCAT("&lt;a href=""","/cantos/resucito/" &amp; LEFT(Table1[[#This Row],[id]], 1),"/",Table1[[#This Row],[id]],".html","""")</f>
        <v>&lt;a href="/cantos/resucito/f/felicidadparaelhombre.html"</v>
      </c>
      <c r="C87" t="str" cm="1">
        <f t="array" ref="C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D87" t="s">
        <v>908</v>
      </c>
      <c r="E87" t="s">
        <v>208</v>
      </c>
      <c r="F87" t="s">
        <v>962</v>
      </c>
      <c r="G87" t="s">
        <v>1020</v>
      </c>
      <c r="H87" t="s">
        <v>810</v>
      </c>
      <c r="I87" t="str">
        <f>_xlfn.CONCAT("""","archivo","""",": ","""","/cantos/resucito/" &amp; LEFT(Table1[[#This Row],[id]], 1),"/",Table1[[#This Row],[id]],".html","""")</f>
        <v>"archivo": "/cantos/resucito/f/felicidadparaelhombre.html"</v>
      </c>
      <c r="J87" t="str">
        <f>_xlfn.CONCAT("{ ","""","id","""",": ","""","",C87,"""",", ","""","titulo","""",": ","""",D87,"""",", ","""","salmo","""",": ","""",F87,"""",", ","""","letra","""",": ","""",H87,", ",Table1[[#This Row],[ab_citas]],"""",", ",I87,"},")</f>
        <v>{ "id": "felicidadparaelhombre", "titulo": "Felicidad para el hombre ", "salmo": "Salmo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s128", "archivo": "/cantos/resucito/f/felicidadparaelhombre.html"},</v>
      </c>
    </row>
    <row r="88" spans="1:10" x14ac:dyDescent="0.25">
      <c r="A88">
        <v>77</v>
      </c>
      <c r="B88" t="str">
        <f>_xlfn.CONCAT("&lt;a href=""","/cantos/resucito/" &amp; LEFT(Table1[[#This Row],[id]], 1),"/",Table1[[#This Row],[id]],".html","""")</f>
        <v>&lt;a href="/cantos/resucito/g/graciasayahveh.html"</v>
      </c>
      <c r="C88" t="str" cm="1">
        <f t="array" ref="C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graciasayahveh</v>
      </c>
      <c r="D88" t="s">
        <v>512</v>
      </c>
      <c r="E88" t="s">
        <v>210</v>
      </c>
      <c r="F88" t="s">
        <v>963</v>
      </c>
      <c r="G88" t="s">
        <v>1021</v>
      </c>
      <c r="H88" t="s">
        <v>811</v>
      </c>
      <c r="I88" t="str">
        <f>_xlfn.CONCAT("""","archivo","""",": ","""","/cantos/resucito/" &amp; LEFT(Table1[[#This Row],[id]], 1),"/",Table1[[#This Row],[id]],".html","""")</f>
        <v>"archivo": "/cantos/resucito/g/graciasayahveh.html"</v>
      </c>
      <c r="J88" t="str">
        <f>_xlfn.CONCAT("{ ","""","id","""",": ","""","",C88,"""",", ","""","titulo","""",": ","""",D88,"""",", ","""","salmo","""",": ","""",F88,"""",", ","""","letra","""",": ","""",H88,", ",Table1[[#This Row],[ab_citas]],"""",", ",I88,"},")</f>
        <v>{ "id": "graciasayahveh", "titulo": "Gracias a Yahveh", "salmo": "Salmo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s136", "archivo": "/cantos/resucito/g/graciasayahveh.html"},</v>
      </c>
    </row>
    <row r="89" spans="1:10" x14ac:dyDescent="0.25">
      <c r="A89">
        <v>78</v>
      </c>
      <c r="B89" t="str">
        <f>_xlfn.CONCAT("&lt;a href=""","/cantos/resucito/" &amp; LEFT(Table1[[#This Row],[id]], 1),"/",Table1[[#This Row],[id]],".html","""")</f>
        <v>&lt;a href="/cantos/resucito/g/gritadjubilosos.html"</v>
      </c>
      <c r="C89" t="str" cm="1">
        <f t="array" ref="C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gritadjubilosos</v>
      </c>
      <c r="D89" t="s">
        <v>513</v>
      </c>
      <c r="E89" t="s">
        <v>212</v>
      </c>
      <c r="F89" t="s">
        <v>514</v>
      </c>
      <c r="G89" t="s">
        <v>1066</v>
      </c>
      <c r="H89" t="s">
        <v>812</v>
      </c>
      <c r="I89" t="str">
        <f>_xlfn.CONCAT("""","archivo","""",": ","""","/cantos/resucito/" &amp; LEFT(Table1[[#This Row],[id]], 1),"/",Table1[[#This Row],[id]],".html","""")</f>
        <v>"archivo": "/cantos/resucito/g/gritadjubilosos.html"</v>
      </c>
      <c r="J89" t="str">
        <f>_xlfn.CONCAT("{ ","""","id","""",": ","""","",C89,"""",", ","""","titulo","""",": ","""",D89,"""",", ","""","salmo","""",": ","""",F89,"""",", ","""","letra","""",": ","""",H89,", ",Table1[[#This Row],[ab_citas]],"""",", ",I89,"},")</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is", "archivo": "/cantos/resucito/g/gritadjubilosos.html"},</v>
      </c>
    </row>
    <row r="90" spans="1:10" x14ac:dyDescent="0.25">
      <c r="A90">
        <v>79</v>
      </c>
      <c r="B90" t="str">
        <f>_xlfn.CONCAT("&lt;a href=""","/cantos/resucito/" &amp; LEFT(Table1[[#This Row],[id]], 1),"/",Table1[[#This Row],[id]],".html","""")</f>
        <v>&lt;a href="/cantos/resucito/h/haciatimoradasanta.html"</v>
      </c>
      <c r="C90" t="str" cm="1">
        <f t="array" ref="C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D90" t="s">
        <v>515</v>
      </c>
      <c r="E90" t="s">
        <v>213</v>
      </c>
      <c r="F90" t="s">
        <v>516</v>
      </c>
      <c r="G90" t="s">
        <v>1104</v>
      </c>
      <c r="H90" t="s">
        <v>35</v>
      </c>
      <c r="I90" t="str">
        <f>_xlfn.CONCAT("""","archivo","""",": ","""","/cantos/resucito/" &amp; LEFT(Table1[[#This Row],[id]], 1),"/",Table1[[#This Row],[id]],".html","""")</f>
        <v>"archivo": "/cantos/resucito/h/haciatimoradasanta.html"</v>
      </c>
      <c r="J90" t="str">
        <f>_xlfn.CONCAT("{ ","""","id","""",": ","""","",C90,"""",", ","""","titulo","""",": ","""",D90,"""",", ","""","salmo","""",": ","""",F90,"""",", ","""","letra","""",": ","""",H90,", ",Table1[[#This Row],[ab_citas]],"""",", ",I90,"},")</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himno", "archivo": "/cantos/resucito/h/haciatimoradasanta.html"},</v>
      </c>
    </row>
    <row r="91" spans="1:10" x14ac:dyDescent="0.25">
      <c r="A91">
        <v>80</v>
      </c>
      <c r="B91" t="str">
        <f>_xlfn.CONCAT("&lt;a href=""","/cantos/resucito/" &amp; LEFT(Table1[[#This Row],[id]], 1),"/",Table1[[#This Row],[id]],".html","""")</f>
        <v>&lt;a href="/cantos/resucito/h/hastacuando.html"</v>
      </c>
      <c r="C91" t="str" cm="1">
        <f t="array" ref="C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hastacuando</v>
      </c>
      <c r="D91" t="s">
        <v>517</v>
      </c>
      <c r="E91" t="s">
        <v>214</v>
      </c>
      <c r="F91" t="s">
        <v>964</v>
      </c>
      <c r="G91" t="s">
        <v>1044</v>
      </c>
      <c r="H91" t="s">
        <v>36</v>
      </c>
      <c r="I91" t="str">
        <f>_xlfn.CONCAT("""","archivo","""",": ","""","/cantos/resucito/" &amp; LEFT(Table1[[#This Row],[id]], 1),"/",Table1[[#This Row],[id]],".html","""")</f>
        <v>"archivo": "/cantos/resucito/h/hastacuando.html"</v>
      </c>
      <c r="J91" t="str">
        <f>_xlfn.CONCAT("{ ","""","id","""",": ","""","",C91,"""",", ","""","titulo","""",": ","""",D91,"""",", ","""","salmo","""",": ","""",F91,"""",", ","""","letra","""",": ","""",H91,", ",Table1[[#This Row],[ab_citas]],"""",", ",I91,"},")</f>
        <v>{ "id": "hastacuando", "titulo": "Hasta cuándo", "salmo": "Salmo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s13", "archivo": "/cantos/resucito/h/hastacuando.html"},</v>
      </c>
    </row>
    <row r="92" spans="1:10" x14ac:dyDescent="0.25">
      <c r="A92">
        <v>81</v>
      </c>
      <c r="B92" t="str">
        <f>_xlfn.CONCAT("&lt;a href=""","/cantos/resucito/" &amp; LEFT(Table1[[#This Row],[id]], 1),"/",Table1[[#This Row],[id]],".html","""")</f>
        <v>&lt;a href="/cantos/resucito/h/heaquimisiervo.html"</v>
      </c>
      <c r="C92" t="str" cm="1">
        <f t="array" ref="C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heaquimisiervo</v>
      </c>
      <c r="D92" t="s">
        <v>518</v>
      </c>
      <c r="E92" t="s">
        <v>216</v>
      </c>
      <c r="F92" t="s">
        <v>519</v>
      </c>
      <c r="G92" t="s">
        <v>1066</v>
      </c>
      <c r="H92" t="s">
        <v>37</v>
      </c>
      <c r="I92" t="str">
        <f>_xlfn.CONCAT("""","archivo","""",": ","""","/cantos/resucito/" &amp; LEFT(Table1[[#This Row],[id]], 1),"/",Table1[[#This Row],[id]],".html","""")</f>
        <v>"archivo": "/cantos/resucito/h/heaquimisiervo.html"</v>
      </c>
      <c r="J92" t="str">
        <f>_xlfn.CONCAT("{ ","""","id","""",": ","""","",C92,"""",", ","""","titulo","""",": ","""",D92,"""",", ","""","salmo","""",": ","""",F92,"""",", ","""","letra","""",": ","""",H92,", ",Table1[[#This Row],[ab_citas]],"""",", ",I92,"},")</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is", "archivo": "/cantos/resucito/h/heaquimisiervo.html"},</v>
      </c>
    </row>
    <row r="93" spans="1:10" x14ac:dyDescent="0.25">
      <c r="A93">
        <v>82</v>
      </c>
      <c r="B93" t="str">
        <f>_xlfn.CONCAT("&lt;a href=""","/cantos/resucito/" &amp; LEFT(Table1[[#This Row],[id]], 1),"/",Table1[[#This Row],[id]],".html","""")</f>
        <v>&lt;a href="/cantos/resucito/h/heaquiquevengopresto.html"</v>
      </c>
      <c r="C93" t="str" cm="1">
        <f t="array" ref="C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D93" t="s">
        <v>522</v>
      </c>
      <c r="E93" t="s">
        <v>217</v>
      </c>
      <c r="F93" t="s">
        <v>523</v>
      </c>
      <c r="G93" t="s">
        <v>1060</v>
      </c>
      <c r="H93" t="s">
        <v>38</v>
      </c>
      <c r="I93" t="str">
        <f>_xlfn.CONCAT("""","archivo","""",": ","""","/cantos/resucito/" &amp; LEFT(Table1[[#This Row],[id]], 1),"/",Table1[[#This Row],[id]],".html","""")</f>
        <v>"archivo": "/cantos/resucito/h/heaquiquevengopresto.html"</v>
      </c>
      <c r="J93" t="str">
        <f>_xlfn.CONCAT("{ ","""","id","""",": ","""","",C93,"""",", ","""","titulo","""",": ","""",D93,"""",", ","""","salmo","""",": ","""",F93,"""",", ","""","letra","""",": ","""",H93,", ",Table1[[#This Row],[ab_citas]],"""",", ",I93,"},")</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ap", "archivo": "/cantos/resucito/h/heaquiquevengopresto.html"},</v>
      </c>
    </row>
    <row r="94" spans="1:10" x14ac:dyDescent="0.25">
      <c r="A94">
        <v>83</v>
      </c>
      <c r="B94" t="str">
        <f>_xlfn.CONCAT("&lt;a href=""","/cantos/resucito/" &amp; LEFT(Table1[[#This Row],[id]], 1),"/",Table1[[#This Row],[id]],".html","""")</f>
        <v>&lt;a href="/cantos/resucito/h/heesperadoenelsenor.html"</v>
      </c>
      <c r="C94" t="str" cm="1">
        <f t="array" ref="C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D94" t="s">
        <v>524</v>
      </c>
      <c r="E94" t="s">
        <v>218</v>
      </c>
      <c r="F94" t="s">
        <v>525</v>
      </c>
      <c r="G94" t="s">
        <v>1022</v>
      </c>
      <c r="H94" t="s">
        <v>813</v>
      </c>
      <c r="I94" t="str">
        <f>_xlfn.CONCAT("""","archivo","""",": ","""","/cantos/resucito/" &amp; LEFT(Table1[[#This Row],[id]], 1),"/",Table1[[#This Row],[id]],".html","""")</f>
        <v>"archivo": "/cantos/resucito/h/heesperadoenelsenor.html"</v>
      </c>
      <c r="J94" t="str">
        <f>_xlfn.CONCAT("{ ","""","id","""",": ","""","",C94,"""",", ","""","titulo","""",": ","""",D94,"""",", ","""","salmo","""",": ","""",F94,"""",", ","""","letra","""",": ","""",H94,", ",Table1[[#This Row],[ab_citas]],"""",", ",I94,"},")</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s40", "archivo": "/cantos/resucito/h/heesperadoenelsenor.html"},</v>
      </c>
    </row>
    <row r="95" spans="1:10" x14ac:dyDescent="0.25">
      <c r="A95">
        <v>84</v>
      </c>
      <c r="B95" t="str">
        <f>_xlfn.CONCAT("&lt;a href=""","/cantos/resucito/" &amp; LEFT(Table1[[#This Row],[id]], 1),"/",Table1[[#This Row],[id]],".html","""")</f>
        <v>&lt;a href="/cantos/resucito/h/hijasdejerusalen.html"</v>
      </c>
      <c r="C95" t="str" cm="1">
        <f t="array" ref="C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hijasdejerusalen</v>
      </c>
      <c r="D95" t="s">
        <v>909</v>
      </c>
      <c r="E95" t="s">
        <v>219</v>
      </c>
      <c r="F95" t="s">
        <v>529</v>
      </c>
      <c r="G95" t="s">
        <v>1006</v>
      </c>
      <c r="H95" t="s">
        <v>39</v>
      </c>
      <c r="I95" t="str">
        <f>_xlfn.CONCAT("""","archivo","""",": ","""","/cantos/resucito/" &amp; LEFT(Table1[[#This Row],[id]], 1),"/",Table1[[#This Row],[id]],".html","""")</f>
        <v>"archivo": "/cantos/resucito/h/hijasdejerusalen.html"</v>
      </c>
      <c r="J95" t="str">
        <f>_xlfn.CONCAT("{ ","""","id","""",": ","""","",C95,"""",", ","""","titulo","""",": ","""",D95,"""",", ","""","salmo","""",": ","""",F95,"""",", ","""","letra","""",": ","""",H95,", ",Table1[[#This Row],[ab_citas]],"""",", ",I95,"},")</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lc", "archivo": "/cantos/resucito/h/hijasdejerusalen.html"},</v>
      </c>
    </row>
    <row r="96" spans="1:10" x14ac:dyDescent="0.25">
      <c r="A96">
        <v>85</v>
      </c>
      <c r="B96" t="str">
        <f>_xlfn.CONCAT("&lt;a href=""","/cantos/resucito/" &amp; LEFT(Table1[[#This Row],[id]], 1),"/",Table1[[#This Row],[id]],".html","""")</f>
        <v>&lt;a href="/cantos/resucito/h/himnoacristoluz.html"</v>
      </c>
      <c r="C96" t="str" cm="1">
        <f t="array" ref="C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himnoacristoluz</v>
      </c>
      <c r="D96" t="s">
        <v>910</v>
      </c>
      <c r="E96" t="s">
        <v>220</v>
      </c>
      <c r="F96" t="s">
        <v>221</v>
      </c>
      <c r="G96" t="s">
        <v>1104</v>
      </c>
      <c r="H96" t="s">
        <v>814</v>
      </c>
      <c r="I96" t="str">
        <f>_xlfn.CONCAT("""","archivo","""",": ","""","/cantos/resucito/" &amp; LEFT(Table1[[#This Row],[id]], 1),"/",Table1[[#This Row],[id]],".html","""")</f>
        <v>"archivo": "/cantos/resucito/h/himnoacristoluz.html"</v>
      </c>
      <c r="J96" t="str">
        <f>_xlfn.CONCAT("{ ","""","id","""",": ","""","",C96,"""",", ","""","titulo","""",": ","""",D96,"""",", ","""","salmo","""",": ","""",F96,"""",", ","""","letra","""",": ","""",H96,", ",Table1[[#This Row],[ab_citas]],"""",", ",I96,"},")</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himno", "archivo": "/cantos/resucito/h/himnoacristoluz.html"},</v>
      </c>
    </row>
    <row r="97" spans="1:10" x14ac:dyDescent="0.25">
      <c r="A97">
        <v>86</v>
      </c>
      <c r="B97" t="str">
        <f>_xlfn.CONCAT("&lt;a href=""","/cantos/resucito/" &amp; LEFT(Table1[[#This Row],[id]], 1),"/",Table1[[#This Row],[id]],".html","""")</f>
        <v>&lt;a href="/cantos/resucito/h/himnoalacaridad.html"</v>
      </c>
      <c r="C97" t="str" cm="1">
        <f t="array" ref="C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himnoalacaridad</v>
      </c>
      <c r="D97" t="s">
        <v>531</v>
      </c>
      <c r="E97" t="s">
        <v>222</v>
      </c>
      <c r="F97" t="s">
        <v>532</v>
      </c>
      <c r="G97" t="s">
        <v>1065</v>
      </c>
      <c r="H97" t="s">
        <v>815</v>
      </c>
      <c r="I97" t="str">
        <f>_xlfn.CONCAT("""","archivo","""",": ","""","/cantos/resucito/" &amp; LEFT(Table1[[#This Row],[id]], 1),"/",Table1[[#This Row],[id]],".html","""")</f>
        <v>"archivo": "/cantos/resucito/h/himnoalacaridad.html"</v>
      </c>
      <c r="J97" t="str">
        <f>_xlfn.CONCAT("{ ","""","id","""",": ","""","",C97,"""",", ","""","titulo","""",": ","""",D97,"""",", ","""","salmo","""",": ","""",F97,"""",", ","""","letra","""",": ","""",H97,", ",Table1[[#This Row],[ab_citas]],"""",", ",I97,"},")</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1co", "archivo": "/cantos/resucito/h/himnoalacaridad.html"},</v>
      </c>
    </row>
    <row r="98" spans="1:10" x14ac:dyDescent="0.25">
      <c r="A98">
        <v>87</v>
      </c>
      <c r="B98" t="str">
        <f>_xlfn.CONCAT("&lt;a href=""","/cantos/resucito/" &amp; LEFT(Table1[[#This Row],[id]], 1),"/",Table1[[#This Row],[id]],".html","""")</f>
        <v>&lt;a href="/cantos/resucito/h/himnoalakenosis.html"</v>
      </c>
      <c r="C98" t="str" cm="1">
        <f t="array" ref="C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himnoalakenosis</v>
      </c>
      <c r="D98" t="s">
        <v>535</v>
      </c>
      <c r="E98" t="s">
        <v>223</v>
      </c>
      <c r="F98" t="s">
        <v>536</v>
      </c>
      <c r="G98" t="s">
        <v>1077</v>
      </c>
      <c r="H98" t="s">
        <v>816</v>
      </c>
      <c r="I98" t="str">
        <f>_xlfn.CONCAT("""","archivo","""",": ","""","/cantos/resucito/" &amp; LEFT(Table1[[#This Row],[id]], 1),"/",Table1[[#This Row],[id]],".html","""")</f>
        <v>"archivo": "/cantos/resucito/h/himnoalakenosis.html"</v>
      </c>
      <c r="J98" t="str">
        <f>_xlfn.CONCAT("{ ","""","id","""",": ","""","",C98,"""",", ","""","titulo","""",": ","""",D98,"""",", ","""","salmo","""",": ","""",F98,"""",", ","""","letra","""",": ","""",H98,", ",Table1[[#This Row],[ab_citas]],"""",", ",I98,"},")</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flp", "archivo": "/cantos/resucito/h/himnoalakenosis.html"},</v>
      </c>
    </row>
    <row r="99" spans="1:10" x14ac:dyDescent="0.25">
      <c r="A99">
        <v>88</v>
      </c>
      <c r="B99" t="str">
        <f>_xlfn.CONCAT("&lt;a href=""","/cantos/resucito/" &amp; LEFT(Table1[[#This Row],[id]], 1),"/",Table1[[#This Row],[id]],".html","""")</f>
        <v>&lt;a href="/cantos/resucito/h/himnodeadviento.html"</v>
      </c>
      <c r="C99" t="str" cm="1">
        <f t="array" ref="C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himnodeadviento</v>
      </c>
      <c r="D99" t="s">
        <v>911</v>
      </c>
      <c r="E99" t="s">
        <v>224</v>
      </c>
      <c r="F99" t="s">
        <v>538</v>
      </c>
      <c r="G99" t="s">
        <v>1104</v>
      </c>
      <c r="H99" t="s">
        <v>40</v>
      </c>
      <c r="I99" t="str">
        <f>_xlfn.CONCAT("""","archivo","""",": ","""","/cantos/resucito/" &amp; LEFT(Table1[[#This Row],[id]], 1),"/",Table1[[#This Row],[id]],".html","""")</f>
        <v>"archivo": "/cantos/resucito/h/himnodeadviento.html"</v>
      </c>
      <c r="J99" t="str">
        <f>_xlfn.CONCAT("{ ","""","id","""",": ","""","",C99,"""",", ","""","titulo","""",": ","""",D99,"""",", ","""","salmo","""",": ","""",F99,"""",", ","""","letra","""",": ","""",H99,", ",Table1[[#This Row],[ab_citas]],"""",", ",I99,"},")</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 "archivo": "/cantos/resucito/h/himnodeadviento.html"},</v>
      </c>
    </row>
    <row r="100" spans="1:10" x14ac:dyDescent="0.25">
      <c r="A100">
        <v>89</v>
      </c>
      <c r="B100" t="str">
        <f>_xlfn.CONCAT("&lt;a href=""","/cantos/resucito/" &amp; LEFT(Table1[[#This Row],[id]], 1),"/",Table1[[#This Row],[id]],".html","""")</f>
        <v>&lt;a href="/cantos/resucito/h/himnodelaascension.html"</v>
      </c>
      <c r="C100" t="str" cm="1">
        <f t="array" ref="C1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D100" t="s">
        <v>912</v>
      </c>
      <c r="E100" t="s">
        <v>225</v>
      </c>
      <c r="F100" t="s">
        <v>540</v>
      </c>
      <c r="G100" t="s">
        <v>1104</v>
      </c>
      <c r="H100" t="s">
        <v>817</v>
      </c>
      <c r="I100" t="str">
        <f>_xlfn.CONCAT("""","archivo","""",": ","""","/cantos/resucito/" &amp; LEFT(Table1[[#This Row],[id]], 1),"/",Table1[[#This Row],[id]],".html","""")</f>
        <v>"archivo": "/cantos/resucito/h/himnodelaascension.html"</v>
      </c>
      <c r="J100" t="str">
        <f>_xlfn.CONCAT("{ ","""","id","""",": ","""","",C100,"""",", ","""","titulo","""",": ","""",D100,"""",", ","""","salmo","""",": ","""",F100,"""",", ","""","letra","""",": ","""",H100,", ",Table1[[#This Row],[ab_citas]],"""",", ",I100,"},")</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 "archivo": "/cantos/resucito/h/himnodelaascension.html"},</v>
      </c>
    </row>
    <row r="101" spans="1:10" x14ac:dyDescent="0.25">
      <c r="A101">
        <v>90</v>
      </c>
      <c r="B101" t="str">
        <f>_xlfn.CONCAT("&lt;a href=""","/cantos/resucito/" &amp; LEFT(Table1[[#This Row],[id]], 1),"/",Table1[[#This Row],[id]],".html","""")</f>
        <v>&lt;a href="/cantos/resucito/h/himnodepascua.html"</v>
      </c>
      <c r="C101" t="str" cm="1">
        <f t="array" ref="C1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himnodepascua</v>
      </c>
      <c r="D101" t="s">
        <v>913</v>
      </c>
      <c r="E101" t="s">
        <v>226</v>
      </c>
      <c r="F101" t="s">
        <v>542</v>
      </c>
      <c r="G101" t="s">
        <v>1104</v>
      </c>
      <c r="H101" t="s">
        <v>41</v>
      </c>
      <c r="I101" t="str">
        <f>_xlfn.CONCAT("""","archivo","""",": ","""","/cantos/resucito/" &amp; LEFT(Table1[[#This Row],[id]], 1),"/",Table1[[#This Row],[id]],".html","""")</f>
        <v>"archivo": "/cantos/resucito/h/himnodepascua.html"</v>
      </c>
      <c r="J101" t="str">
        <f>_xlfn.CONCAT("{ ","""","id","""",": ","""","",C101,"""",", ","""","titulo","""",": ","""",D101,"""",", ","""","salmo","""",": ","""",F101,"""",", ","""","letra","""",": ","""",H101,", ",Table1[[#This Row],[ab_citas]],"""",", ",I101,"},")</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 "archivo": "/cantos/resucito/h/himnodepascua.html"},</v>
      </c>
    </row>
    <row r="102" spans="1:10" x14ac:dyDescent="0.25">
      <c r="A102">
        <v>91</v>
      </c>
      <c r="B102" t="str">
        <f>_xlfn.CONCAT("&lt;a href=""","/cantos/resucito/" &amp; LEFT(Table1[[#This Row],[id]], 1),"/",Table1[[#This Row],[id]],".html","""")</f>
        <v>&lt;a href="/cantos/resucito/h/huyeamadomio.html"</v>
      </c>
      <c r="C102" t="str" cm="1">
        <f t="array" ref="C1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huyeamadomio</v>
      </c>
      <c r="D102" t="s">
        <v>543</v>
      </c>
      <c r="E102" t="s">
        <v>227</v>
      </c>
      <c r="F102" t="s">
        <v>544</v>
      </c>
      <c r="G102" t="s">
        <v>1069</v>
      </c>
      <c r="H102" t="s">
        <v>42</v>
      </c>
      <c r="I102" t="str">
        <f>_xlfn.CONCAT("""","archivo","""",": ","""","/cantos/resucito/" &amp; LEFT(Table1[[#This Row],[id]], 1),"/",Table1[[#This Row],[id]],".html","""")</f>
        <v>"archivo": "/cantos/resucito/h/huyeamadomio.html"</v>
      </c>
      <c r="J102" t="str">
        <f>_xlfn.CONCAT("{ ","""","id","""",": ","""","",C102,"""",", ","""","titulo","""",": ","""",D102,"""",", ","""","salmo","""",": ","""",F102,"""",", ","""","letra","""",": ","""",H102,", ",Table1[[#This Row],[ab_citas]],"""",", ",I102,"},")</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ct", "archivo": "/cantos/resucito/h/huyeamadomio.html"},</v>
      </c>
    </row>
    <row r="103" spans="1:10" x14ac:dyDescent="0.25">
      <c r="A103">
        <v>92</v>
      </c>
      <c r="B103" t="str">
        <f>_xlfn.CONCAT("&lt;a href=""","/cantos/resucito/" &amp; LEFT(Table1[[#This Row],[id]], 1),"/",Table1[[#This Row],[id]],".html","""")</f>
        <v>&lt;a href="/cantos/resucito/i/idyanunciadamishermanos.html"</v>
      </c>
      <c r="C103" t="str" cm="1">
        <f t="array" ref="C1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D103" t="s">
        <v>545</v>
      </c>
      <c r="E103" t="s">
        <v>228</v>
      </c>
      <c r="F103" t="s">
        <v>546</v>
      </c>
      <c r="G103" t="s">
        <v>1079</v>
      </c>
      <c r="H103" t="s">
        <v>43</v>
      </c>
      <c r="I103" t="str">
        <f>_xlfn.CONCAT("""","archivo","""",": ","""","/cantos/resucito/" &amp; LEFT(Table1[[#This Row],[id]], 1),"/",Table1[[#This Row],[id]],".html","""")</f>
        <v>"archivo": "/cantos/resucito/i/idyanunciadamishermanos.html"</v>
      </c>
      <c r="J103" t="str">
        <f>_xlfn.CONCAT("{ ","""","id","""",": ","""","",C103,"""",", ","""","titulo","""",": ","""",D103,"""",", ","""","salmo","""",": ","""",F103,"""",", ","""","letra","""",": ","""",H103,", ",Table1[[#This Row],[ab_citas]],"""",", ",I103,"},")</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mt", "archivo": "/cantos/resucito/i/idyanunciadamishermanos.html"},</v>
      </c>
    </row>
    <row r="104" spans="1:10" x14ac:dyDescent="0.25">
      <c r="A104">
        <v>93</v>
      </c>
      <c r="B104" t="str">
        <f>_xlfn.CONCAT("&lt;a href=""","/cantos/resucito/" &amp; LEFT(Table1[[#This Row],[id]], 1),"/",Table1[[#This Row],[id]],".html","""")</f>
        <v>&lt;a href="/cantos/resucito/i/improperios.html"</v>
      </c>
      <c r="C104" t="str" cm="1">
        <f t="array" ref="C1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improperios</v>
      </c>
      <c r="D104" t="s">
        <v>547</v>
      </c>
      <c r="E104" t="s">
        <v>229</v>
      </c>
      <c r="F104" t="s">
        <v>230</v>
      </c>
      <c r="G104" t="s">
        <v>1076</v>
      </c>
      <c r="H104" t="s">
        <v>44</v>
      </c>
      <c r="I104" t="str">
        <f>_xlfn.CONCAT("""","archivo","""",": ","""","/cantos/resucito/" &amp; LEFT(Table1[[#This Row],[id]], 1),"/",Table1[[#This Row],[id]],".html","""")</f>
        <v>"archivo": "/cantos/resucito/i/improperios.html"</v>
      </c>
      <c r="J104" t="str">
        <f>_xlfn.CONCAT("{ ","""","id","""",": ","""","",C104,"""",", ","""","titulo","""",": ","""",D104,"""",", ","""","salmo","""",": ","""",F104,"""",", ","""","letra","""",": ","""",H104,", ",Table1[[#This Row],[ab_citas]],"""",", ",I104,"},")</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cruz", "archivo": "/cantos/resucito/i/improperios.html"},</v>
      </c>
    </row>
    <row r="105" spans="1:10" x14ac:dyDescent="0.25">
      <c r="A105">
        <v>94</v>
      </c>
      <c r="B105" t="str">
        <f>_xlfn.CONCAT("&lt;a href=""","/cantos/resucito/" &amp; LEFT(Table1[[#This Row],[id]], 1),"/",Table1[[#This Row],[id]],".html","""")</f>
        <v>&lt;a href="/cantos/resucito/j/jerusalenreconstruida.html"</v>
      </c>
      <c r="C105" t="str" cm="1">
        <f t="array" ref="C1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D105" t="s">
        <v>550</v>
      </c>
      <c r="E105" t="s">
        <v>231</v>
      </c>
      <c r="F105" t="s">
        <v>551</v>
      </c>
      <c r="G105" t="s">
        <v>1023</v>
      </c>
      <c r="H105" t="s">
        <v>45</v>
      </c>
      <c r="I105" t="str">
        <f>_xlfn.CONCAT("""","archivo","""",": ","""","/cantos/resucito/" &amp; LEFT(Table1[[#This Row],[id]], 1),"/",Table1[[#This Row],[id]],".html","""")</f>
        <v>"archivo": "/cantos/resucito/j/jerusalenreconstruida.html"</v>
      </c>
      <c r="J105" t="str">
        <f>_xlfn.CONCAT("{ ","""","id","""",": ","""","",C105,"""",", ","""","titulo","""",": ","""",D105,"""",", ","""","salmo","""",": ","""",F105,"""",", ","""","letra","""",": ","""",H105,", ",Table1[[#This Row],[ab_citas]],"""",", ",I105,"},")</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tb", "archivo": "/cantos/resucito/j/jerusalenreconstruida.html"},</v>
      </c>
    </row>
    <row r="106" spans="1:10" x14ac:dyDescent="0.25">
      <c r="A106">
        <v>95</v>
      </c>
      <c r="B106" t="str">
        <f>_xlfn.CONCAT("&lt;a href=""","/cantos/resucito/" &amp; LEFT(Table1[[#This Row],[id]], 1),"/",Table1[[#This Row],[id]],".html","""")</f>
        <v>&lt;a href="/cantos/resucito/j/jesusrecorriatodaslasciudades.html"</v>
      </c>
      <c r="C106" t="str" cm="1">
        <f t="array" ref="C1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D106" t="s">
        <v>552</v>
      </c>
      <c r="E106" t="s">
        <v>232</v>
      </c>
      <c r="F106" t="s">
        <v>553</v>
      </c>
      <c r="G106" t="s">
        <v>1079</v>
      </c>
      <c r="H106" t="s">
        <v>818</v>
      </c>
      <c r="I106" t="str">
        <f>_xlfn.CONCAT("""","archivo","""",": ","""","/cantos/resucito/" &amp; LEFT(Table1[[#This Row],[id]], 1),"/",Table1[[#This Row],[id]],".html","""")</f>
        <v>"archivo": "/cantos/resucito/j/jesusrecorriatodaslasciudades.html"</v>
      </c>
      <c r="J106" t="str">
        <f>_xlfn.CONCAT("{ ","""","id","""",": ","""","",C106,"""",", ","""","titulo","""",": ","""",D106,"""",", ","""","salmo","""",": ","""",F106,"""",", ","""","letra","""",": ","""",H106,", ",Table1[[#This Row],[ab_citas]],"""",", ",I106,"},")</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mt", "archivo": "/cantos/resucito/j/jesusrecorriatodaslasciudades.html"},</v>
      </c>
    </row>
    <row r="107" spans="1:10" x14ac:dyDescent="0.25">
      <c r="A107">
        <v>96</v>
      </c>
      <c r="B107" t="str">
        <f>_xlfn.CONCAT("&lt;a href=""","/cantos/resucito/" &amp; LEFT(Table1[[#This Row],[id]], 1),"/",Table1[[#This Row],[id]],".html","""")</f>
        <v>&lt;a href="/cantos/resucito/l/lacorderadedios.html"</v>
      </c>
      <c r="C107" t="str" cm="1">
        <f t="array" ref="C1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lacorderadedios</v>
      </c>
      <c r="D107" t="s">
        <v>554</v>
      </c>
      <c r="E107" t="s">
        <v>233</v>
      </c>
      <c r="F107" t="s">
        <v>555</v>
      </c>
      <c r="G107" t="s">
        <v>1079</v>
      </c>
      <c r="H107" t="s">
        <v>882</v>
      </c>
      <c r="I107" t="str">
        <f>_xlfn.CONCAT("""","archivo","""",": ","""","/cantos/resucito/" &amp; LEFT(Table1[[#This Row],[id]], 1),"/",Table1[[#This Row],[id]],".html","""")</f>
        <v>"archivo": "/cantos/resucito/l/lacorderadedios.html"</v>
      </c>
      <c r="J107" t="str">
        <f>_xlfn.CONCAT("{ ","""","id","""",": ","""","",C107,"""",", ","""","titulo","""",": ","""",D107,"""",", ","""","salmo","""",": ","""",F107,"""",", ","""","letra","""",": ","""",H107,", ",Table1[[#This Row],[ab_citas]],"""",", ",I107,"},")</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mt", "archivo": "/cantos/resucito/l/lacorderadedios.html"},</v>
      </c>
    </row>
    <row r="108" spans="1:10" x14ac:dyDescent="0.25">
      <c r="A108">
        <v>97</v>
      </c>
      <c r="B108" t="str">
        <f>_xlfn.CONCAT("&lt;a href=""","/cantos/resucito/" &amp; LEFT(Table1[[#This Row],[id]], 1),"/",Table1[[#This Row],[id]],".html","""")</f>
        <v>&lt;a href="/cantos/resucito/l/laespada.html"</v>
      </c>
      <c r="C108" t="str" cm="1">
        <f t="array" ref="C1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laespada</v>
      </c>
      <c r="D108" t="s">
        <v>556</v>
      </c>
      <c r="E108" t="s">
        <v>234</v>
      </c>
      <c r="F108" t="s">
        <v>557</v>
      </c>
      <c r="G108" t="s">
        <v>1081</v>
      </c>
      <c r="H108" t="s">
        <v>819</v>
      </c>
      <c r="I108" t="str">
        <f>_xlfn.CONCAT("""","archivo","""",": ","""","/cantos/resucito/" &amp; LEFT(Table1[[#This Row],[id]], 1),"/",Table1[[#This Row],[id]],".html","""")</f>
        <v>"archivo": "/cantos/resucito/l/laespada.html"</v>
      </c>
      <c r="J108" t="str">
        <f>_xlfn.CONCAT("{ ","""","id","""",": ","""","",C108,"""",", ","""","titulo","""",": ","""",D108,"""",", ","""","salmo","""",": ","""",F108,"""",", ","""","letra","""",": ","""",H108,", ",Table1[[#This Row],[ab_citas]],"""",", ",I108,"},")</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ez", "archivo": "/cantos/resucito/l/laespada.html"},</v>
      </c>
    </row>
    <row r="109" spans="1:10" x14ac:dyDescent="0.25">
      <c r="A109">
        <v>98</v>
      </c>
      <c r="B109" t="str">
        <f>_xlfn.CONCAT("&lt;a href=""","/cantos/resucito/" &amp; LEFT(Table1[[#This Row],[id]], 1),"/",Table1[[#This Row],[id]],".html","""")</f>
        <v>&lt;a href="/cantos/resucito/l/lamarchaesdura.html"</v>
      </c>
      <c r="C109" t="str" cm="1">
        <f t="array" ref="C1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lamarchaesdura</v>
      </c>
      <c r="D109" t="s">
        <v>558</v>
      </c>
      <c r="E109" t="s">
        <v>235</v>
      </c>
      <c r="F109" t="s">
        <v>236</v>
      </c>
      <c r="G109" t="s">
        <v>1082</v>
      </c>
      <c r="H109" t="s">
        <v>46</v>
      </c>
      <c r="I109" t="str">
        <f>_xlfn.CONCAT("""","archivo","""",": ","""","/cantos/resucito/" &amp; LEFT(Table1[[#This Row],[id]], 1),"/",Table1[[#This Row],[id]],".html","""")</f>
        <v>"archivo": "/cantos/resucito/l/lamarchaesdura.html"</v>
      </c>
      <c r="J109" t="str">
        <f>_xlfn.CONCAT("{ ","""","id","""",": ","""","",C109,"""",", ","""","titulo","""",": ","""",D109,"""",", ","""","salmo","""",": ","""",F109,"""",", ","""","letra","""",": ","""",H109,", ",Table1[[#This Row],[ab_citas]],"""",", ",I109,"},")</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moises", "archivo": "/cantos/resucito/l/lamarchaesdura.html"},</v>
      </c>
    </row>
    <row r="110" spans="1:10" x14ac:dyDescent="0.25">
      <c r="A110">
        <v>99</v>
      </c>
      <c r="B110" t="str">
        <f>_xlfn.CONCAT("&lt;a href=""","/cantos/resucito/" &amp; LEFT(Table1[[#This Row],[id]], 1),"/",Table1[[#This Row],[id]],".html","""")</f>
        <v>&lt;a href="/cantos/resucito/l/lasalve.html"</v>
      </c>
      <c r="C110" t="str" cm="1">
        <f t="array" ref="C1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lasalve</v>
      </c>
      <c r="D110" t="s">
        <v>914</v>
      </c>
      <c r="E110" t="s">
        <v>237</v>
      </c>
      <c r="F110" t="s">
        <v>238</v>
      </c>
      <c r="G110" t="s">
        <v>1104</v>
      </c>
      <c r="H110" t="s">
        <v>820</v>
      </c>
      <c r="I110" t="str">
        <f>_xlfn.CONCAT("""","archivo","""",": ","""","/cantos/resucito/" &amp; LEFT(Table1[[#This Row],[id]], 1),"/",Table1[[#This Row],[id]],".html","""")</f>
        <v>"archivo": "/cantos/resucito/l/lasalve.html"</v>
      </c>
      <c r="J110" t="str">
        <f>_xlfn.CONCAT("{ ","""","id","""",": ","""","",C110,"""",", ","""","titulo","""",": ","""",D110,"""",", ","""","salmo","""",": ","""",F110,"""",", ","""","letra","""",": ","""",H110,", ",Table1[[#This Row],[ab_citas]],"""",", ",I110,"},")</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himno", "archivo": "/cantos/resucito/l/lasalve.html"},</v>
      </c>
    </row>
    <row r="111" spans="1:10" x14ac:dyDescent="0.25">
      <c r="A111">
        <v>100</v>
      </c>
      <c r="B111" t="str">
        <f>_xlfn.CONCAT("&lt;a href=""","/cantos/resucito/" &amp; LEFT(Table1[[#This Row],[id]], 1),"/",Table1[[#This Row],[id]],".html","""")</f>
        <v>&lt;a href="/cantos/resucito/l/lasiegadelasnaciones.html"</v>
      </c>
      <c r="C111" t="str" cm="1">
        <f t="array" ref="C1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D111" t="s">
        <v>562</v>
      </c>
      <c r="E111" t="s">
        <v>239</v>
      </c>
      <c r="F111" t="s">
        <v>563</v>
      </c>
      <c r="G111" t="s">
        <v>1067</v>
      </c>
      <c r="H111" t="s">
        <v>47</v>
      </c>
      <c r="I111" t="str">
        <f>_xlfn.CONCAT("""","archivo","""",": ","""","/cantos/resucito/" &amp; LEFT(Table1[[#This Row],[id]], 1),"/",Table1[[#This Row],[id]],".html","""")</f>
        <v>"archivo": "/cantos/resucito/l/lasiegadelasnaciones.html"</v>
      </c>
      <c r="J111" t="str">
        <f>_xlfn.CONCAT("{ ","""","id","""",": ","""","",C111,"""",", ","""","titulo","""",": ","""",D111,"""",", ","""","salmo","""",": ","""",F111,"""",", ","""","letra","""",": ","""",H111,", ",Table1[[#This Row],[ab_citas]],"""",", ",I111,"},")</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jn", "archivo": "/cantos/resucito/l/lasiegadelasnaciones.html"},</v>
      </c>
    </row>
    <row r="112" spans="1:10" x14ac:dyDescent="0.25">
      <c r="A112">
        <v>101</v>
      </c>
      <c r="B112" t="str">
        <f>_xlfn.CONCAT("&lt;a href=""","/cantos/resucito/" &amp; LEFT(Table1[[#This Row],[id]], 1),"/",Table1[[#This Row],[id]],".html","""")</f>
        <v>&lt;a href="/cantos/resucito/l/lavozdemiamado.html"</v>
      </c>
      <c r="C112" t="str" cm="1">
        <f t="array" ref="C1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lavozdemiamado</v>
      </c>
      <c r="D112" t="s">
        <v>564</v>
      </c>
      <c r="E112" t="s">
        <v>240</v>
      </c>
      <c r="F112" t="s">
        <v>565</v>
      </c>
      <c r="G112" t="s">
        <v>1069</v>
      </c>
      <c r="H112" t="s">
        <v>48</v>
      </c>
      <c r="I112" t="str">
        <f>_xlfn.CONCAT("""","archivo","""",": ","""","/cantos/resucito/" &amp; LEFT(Table1[[#This Row],[id]], 1),"/",Table1[[#This Row],[id]],".html","""")</f>
        <v>"archivo": "/cantos/resucito/l/lavozdemiamado.html"</v>
      </c>
      <c r="J112" t="str">
        <f>_xlfn.CONCAT("{ ","""","id","""",": ","""","",C112,"""",", ","""","titulo","""",": ","""",D112,"""",", ","""","salmo","""",": ","""",F112,"""",", ","""","letra","""",": ","""",H112,", ",Table1[[#This Row],[ab_citas]],"""",", ",I112,"},")</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ct", "archivo": "/cantos/resucito/l/lavozdemiamado.html"},</v>
      </c>
    </row>
    <row r="113" spans="1:10" x14ac:dyDescent="0.25">
      <c r="A113">
        <v>102</v>
      </c>
      <c r="B113" t="str">
        <f>_xlfn.CONCAT("&lt;a href=""","/cantos/resucito/" &amp; LEFT(Table1[[#This Row],[id]], 1),"/",Table1[[#This Row],[id]],".html","""")</f>
        <v>&lt;a href="/cantos/resucito/l/lasarmasdelaluz.html"</v>
      </c>
      <c r="C113" t="str" cm="1">
        <f t="array" ref="C1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lasarmasdelaluz</v>
      </c>
      <c r="D113" t="s">
        <v>566</v>
      </c>
      <c r="E113" t="s">
        <v>241</v>
      </c>
      <c r="F113" t="s">
        <v>567</v>
      </c>
      <c r="G113" t="s">
        <v>1062</v>
      </c>
      <c r="H113" t="s">
        <v>821</v>
      </c>
      <c r="I113" t="str">
        <f>_xlfn.CONCAT("""","archivo","""",": ","""","/cantos/resucito/" &amp; LEFT(Table1[[#This Row],[id]], 1),"/",Table1[[#This Row],[id]],".html","""")</f>
        <v>"archivo": "/cantos/resucito/l/lasarmasdelaluz.html"</v>
      </c>
      <c r="J113" t="str">
        <f>_xlfn.CONCAT("{ ","""","id","""",": ","""","",C113,"""",", ","""","titulo","""",": ","""",D113,"""",", ","""","salmo","""",": ","""",F113,"""",", ","""","letra","""",": ","""",H113,", ",Table1[[#This Row],[ab_citas]],"""",", ",I113,"},")</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ef", "archivo": "/cantos/resucito/l/lasarmasdelaluz.html"},</v>
      </c>
    </row>
    <row r="114" spans="1:10" x14ac:dyDescent="0.25">
      <c r="A114">
        <v>103</v>
      </c>
      <c r="B114" t="str">
        <f>_xlfn.CONCAT("&lt;a href=""","/cantos/resucito/" &amp; LEFT(Table1[[#This Row],[id]], 1),"/",Table1[[#This Row],[id]],".html","""")</f>
        <v>&lt;a href="/cantos/resucito/l/laudasion.html"</v>
      </c>
      <c r="C114" t="str" cm="1">
        <f t="array" ref="C1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laudasion</v>
      </c>
      <c r="D114" t="s">
        <v>915</v>
      </c>
      <c r="E114" t="s">
        <v>242</v>
      </c>
      <c r="F114" t="s">
        <v>569</v>
      </c>
      <c r="G114" t="s">
        <v>1084</v>
      </c>
      <c r="H114" t="s">
        <v>49</v>
      </c>
      <c r="I114" t="str">
        <f>_xlfn.CONCAT("""","archivo","""",": ","""","/cantos/resucito/" &amp; LEFT(Table1[[#This Row],[id]], 1),"/",Table1[[#This Row],[id]],".html","""")</f>
        <v>"archivo": "/cantos/resucito/l/laudasion.html"</v>
      </c>
      <c r="J114" t="str">
        <f>_xlfn.CONCAT("{ ","""","id","""",": ","""","",C114,"""",", ","""","titulo","""",": ","""",D114,"""",", ","""","salmo","""",": ","""",F114,"""",", ","""","letra","""",": ","""",H114,", ",Table1[[#This Row],[ab_citas]],"""",", ",I114,"},")</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cristo", "archivo": "/cantos/resucito/l/laudasion.html"},</v>
      </c>
    </row>
    <row r="115" spans="1:10" x14ac:dyDescent="0.25">
      <c r="A115">
        <v>105</v>
      </c>
      <c r="B115" t="str">
        <f>_xlfn.CONCAT("&lt;a href=""","/cantos/resucito/" &amp; LEFT(Table1[[#This Row],[id]], 1),"/",Table1[[#This Row],[id]],".html","""")</f>
        <v>&lt;a href="/cantos/resucito/l/levantomisojosalosmontes.html"</v>
      </c>
      <c r="C115" t="str" cm="1">
        <f t="array" ref="C1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D115" t="s">
        <v>575</v>
      </c>
      <c r="E115" t="s">
        <v>243</v>
      </c>
      <c r="F115" t="s">
        <v>965</v>
      </c>
      <c r="G115" t="s">
        <v>1049</v>
      </c>
      <c r="H115" t="s">
        <v>50</v>
      </c>
      <c r="I115" t="str">
        <f>_xlfn.CONCAT("""","archivo","""",": ","""","/cantos/resucito/" &amp; LEFT(Table1[[#This Row],[id]], 1),"/",Table1[[#This Row],[id]],".html","""")</f>
        <v>"archivo": "/cantos/resucito/l/levantomisojosalosmontes.html"</v>
      </c>
      <c r="J115" t="str">
        <f>_xlfn.CONCAT("{ ","""","id","""",": ","""","",C115,"""",", ","""","titulo","""",": ","""",D115,"""",", ","""","salmo","""",": ","""",F115,"""",", ","""","letra","""",": ","""",H115,", ",Table1[[#This Row],[ab_citas]],"""",", ",I115,"},")</f>
        <v>{ "id": "levantomisojosalosmontes", "titulo": "Levanto mis ojos a los montes", "salmo": "Salmo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s121", "archivo": "/cantos/resucito/l/levantomisojosalosmontes.html"},</v>
      </c>
    </row>
    <row r="116" spans="1:10" x14ac:dyDescent="0.25">
      <c r="A116">
        <v>106</v>
      </c>
      <c r="B116" t="str">
        <f>_xlfn.CONCAT("&lt;a href=""","/cantos/resucito/" &amp; LEFT(Table1[[#This Row],[id]], 1),"/",Table1[[#This Row],[id]],".html","""")</f>
        <v>&lt;a href="/cantos/resucito/l/lleguehastatupresenciamiclamor.html"</v>
      </c>
      <c r="C116" t="str" cm="1">
        <f t="array" ref="C1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D116" t="s">
        <v>576</v>
      </c>
      <c r="E116" t="s">
        <v>245</v>
      </c>
      <c r="F116" t="s">
        <v>966</v>
      </c>
      <c r="G116" t="s">
        <v>1050</v>
      </c>
      <c r="H116" t="s">
        <v>51</v>
      </c>
      <c r="I116" t="str">
        <f>_xlfn.CONCAT("""","archivo","""",": ","""","/cantos/resucito/" &amp; LEFT(Table1[[#This Row],[id]], 1),"/",Table1[[#This Row],[id]],".html","""")</f>
        <v>"archivo": "/cantos/resucito/l/lleguehastatupresenciamiclamor.html"</v>
      </c>
      <c r="J116" t="str">
        <f>_xlfn.CONCAT("{ ","""","id","""",": ","""","",C116,"""",", ","""","titulo","""",": ","""",D116,"""",", ","""","salmo","""",": ","""",F116,"""",", ","""","letra","""",": ","""",H116,", ",Table1[[#This Row],[ab_citas]],"""",", ",I116,"},")</f>
        <v>{ "id": "lleguehastatupresenciamiclamor", "titulo": "Llegue hasta tu presencia mi clamor", "salmo": "Salmo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s119", "archivo": "/cantos/resucito/l/lleguehastatupresenciamiclamor.html"},</v>
      </c>
    </row>
    <row r="117" spans="1:10" x14ac:dyDescent="0.25">
      <c r="A117">
        <v>107</v>
      </c>
      <c r="B117" t="str">
        <f>_xlfn.CONCAT("&lt;a href=""","/cantos/resucito/" &amp; LEFT(Table1[[#This Row],[id]], 1),"/",Table1[[#This Row],[id]],".html","""")</f>
        <v>&lt;a href="/cantos/resucito/l/llevamealcielo.html"</v>
      </c>
      <c r="C117" t="str" cm="1">
        <f t="array" ref="C1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llevamealcielo</v>
      </c>
      <c r="D117" t="s">
        <v>577</v>
      </c>
      <c r="E117" t="s">
        <v>247</v>
      </c>
      <c r="F117" t="s">
        <v>578</v>
      </c>
      <c r="G117" t="s">
        <v>1077</v>
      </c>
      <c r="H117" t="s">
        <v>52</v>
      </c>
      <c r="I117" t="str">
        <f>_xlfn.CONCAT("""","archivo","""",": ","""","/cantos/resucito/" &amp; LEFT(Table1[[#This Row],[id]], 1),"/",Table1[[#This Row],[id]],".html","""")</f>
        <v>"archivo": "/cantos/resucito/l/llevamealcielo.html"</v>
      </c>
      <c r="J117" t="str">
        <f>_xlfn.CONCAT("{ ","""","id","""",": ","""","",C117,"""",", ","""","titulo","""",": ","""",D117,"""",", ","""","salmo","""",": ","""",F117,"""",", ","""","letra","""",": ","""",H117,", ",Table1[[#This Row],[ab_citas]],"""",", ",I117,"},")</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flp", "archivo": "/cantos/resucito/l/llevamealcielo.html"},</v>
      </c>
    </row>
    <row r="118" spans="1:10" x14ac:dyDescent="0.25">
      <c r="A118">
        <v>108</v>
      </c>
      <c r="B118" t="str">
        <f>_xlfn.CONCAT("&lt;a href=""","/cantos/resucito/" &amp; LEFT(Table1[[#This Row],[id]], 1),"/",Table1[[#This Row],[id]],".html","""")</f>
        <v>&lt;a href="/cantos/resucito/m/magnificat.html"</v>
      </c>
      <c r="C118" t="str" cm="1">
        <f t="array" ref="C1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magnificat</v>
      </c>
      <c r="D118" t="s">
        <v>579</v>
      </c>
      <c r="E118" t="s">
        <v>248</v>
      </c>
      <c r="F118" t="s">
        <v>580</v>
      </c>
      <c r="G118" t="s">
        <v>1006</v>
      </c>
      <c r="H118" t="s">
        <v>822</v>
      </c>
      <c r="I118" t="str">
        <f>_xlfn.CONCAT("""","archivo","""",": ","""","/cantos/resucito/" &amp; LEFT(Table1[[#This Row],[id]], 1),"/",Table1[[#This Row],[id]],".html","""")</f>
        <v>"archivo": "/cantos/resucito/m/magnificat.html"</v>
      </c>
      <c r="J118" t="str">
        <f>_xlfn.CONCAT("{ ","""","id","""",": ","""","",C118,"""",", ","""","titulo","""",": ","""",D118,"""",", ","""","salmo","""",": ","""",F118,"""",", ","""","letra","""",": ","""",H118,", ",Table1[[#This Row],[ab_citas]],"""",", ",I118,"},")</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lc", "archivo": "/cantos/resucito/m/magnificat.html"},</v>
      </c>
    </row>
    <row r="119" spans="1:10" x14ac:dyDescent="0.25">
      <c r="A119">
        <v>109</v>
      </c>
      <c r="B119" t="str">
        <f>_xlfn.CONCAT("&lt;a href=""","/cantos/resucito/" &amp; LEFT(Table1[[#This Row],[id]], 1),"/",Table1[[#This Row],[id]],".html","""")</f>
        <v>&lt;a href="/cantos/resucito/m/mariacasadebendicion.html"</v>
      </c>
      <c r="C119" t="str" cm="1">
        <f t="array" ref="C1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D119" t="s">
        <v>583</v>
      </c>
      <c r="E119" t="s">
        <v>249</v>
      </c>
      <c r="F119" t="s">
        <v>584</v>
      </c>
      <c r="G119" t="s">
        <v>1067</v>
      </c>
      <c r="H119" t="s">
        <v>53</v>
      </c>
      <c r="I119" t="str">
        <f>_xlfn.CONCAT("""","archivo","""",": ","""","/cantos/resucito/" &amp; LEFT(Table1[[#This Row],[id]], 1),"/",Table1[[#This Row],[id]],".html","""")</f>
        <v>"archivo": "/cantos/resucito/m/mariacasadebendicion.html"</v>
      </c>
      <c r="J119" t="str">
        <f>_xlfn.CONCAT("{ ","""","id","""",": ","""","",C119,"""",", ","""","titulo","""",": ","""",D119,"""",", ","""","salmo","""",": ","""",F119,"""",", ","""","letra","""",": ","""",H119,", ",Table1[[#This Row],[ab_citas]],"""",", ",I119,"},")</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jn", "archivo": "/cantos/resucito/m/mariacasadebendicion.html"},</v>
      </c>
    </row>
    <row r="120" spans="1:10" x14ac:dyDescent="0.25">
      <c r="A120">
        <v>110</v>
      </c>
      <c r="B120" t="str">
        <f>_xlfn.CONCAT("&lt;a href=""","/cantos/resucito/" &amp; LEFT(Table1[[#This Row],[id]], 1),"/",Table1[[#This Row],[id]],".html","""")</f>
        <v>&lt;a href="/cantos/resucito/m/mariadejasnagora.html"</v>
      </c>
      <c r="C120" t="str" cm="1">
        <f t="array" ref="C1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mariadejasnagora</v>
      </c>
      <c r="D120" t="s">
        <v>916</v>
      </c>
      <c r="E120" t="s">
        <v>250</v>
      </c>
      <c r="F120" t="s">
        <v>582</v>
      </c>
      <c r="G120" t="s">
        <v>1104</v>
      </c>
      <c r="H120" t="s">
        <v>54</v>
      </c>
      <c r="I120" t="str">
        <f>_xlfn.CONCAT("""","archivo","""",": ","""","/cantos/resucito/" &amp; LEFT(Table1[[#This Row],[id]], 1),"/",Table1[[#This Row],[id]],".html","""")</f>
        <v>"archivo": "/cantos/resucito/m/mariadejasnagora.html"</v>
      </c>
      <c r="J120" t="str">
        <f>_xlfn.CONCAT("{ ","""","id","""",": ","""","",C120,"""",", ","""","titulo","""",": ","""",D120,"""",", ","""","salmo","""",": ","""",F120,"""",", ","""","letra","""",": ","""",H120,", ",Table1[[#This Row],[ab_citas]],"""",", ",I120,"},")</f>
        <v>{ "id": "mariadejasnagora",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himno", "archivo": "/cantos/resucito/m/mariadejasnagora.html"},</v>
      </c>
    </row>
    <row r="121" spans="1:10" x14ac:dyDescent="0.25">
      <c r="A121">
        <v>111</v>
      </c>
      <c r="B121" t="str">
        <f>_xlfn.CONCAT("&lt;a href=""","/cantos/resucito/" &amp; LEFT(Table1[[#This Row],[id]], 1),"/",Table1[[#This Row],[id]],".html","""")</f>
        <v>&lt;a href="/cantos/resucito/m/mariamadredelaiglesia.html"</v>
      </c>
      <c r="C121" t="str" cm="1">
        <f t="array" ref="C1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D121" t="s">
        <v>917</v>
      </c>
      <c r="E121" t="s">
        <v>251</v>
      </c>
      <c r="F121" t="s">
        <v>586</v>
      </c>
      <c r="G121" t="s">
        <v>1067</v>
      </c>
      <c r="H121" t="s">
        <v>55</v>
      </c>
      <c r="I121" t="str">
        <f>_xlfn.CONCAT("""","archivo","""",": ","""","/cantos/resucito/" &amp; LEFT(Table1[[#This Row],[id]], 1),"/",Table1[[#This Row],[id]],".html","""")</f>
        <v>"archivo": "/cantos/resucito/m/mariamadredelaiglesia.html"</v>
      </c>
      <c r="J121" t="str">
        <f>_xlfn.CONCAT("{ ","""","id","""",": ","""","",C121,"""",", ","""","titulo","""",": ","""",D121,"""",", ","""","salmo","""",": ","""",F121,"""",", ","""","letra","""",": ","""",H121,", ",Table1[[#This Row],[ab_citas]],"""",", ",I121,"},")</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jn", "archivo": "/cantos/resucito/m/mariamadredelaiglesia.html"},</v>
      </c>
    </row>
    <row r="122" spans="1:10" x14ac:dyDescent="0.25">
      <c r="A122">
        <v>112</v>
      </c>
      <c r="B122" t="str">
        <f>_xlfn.CONCAT("&lt;a href=""","/cantos/resucito/" &amp; LEFT(Table1[[#This Row],[id]], 1),"/",Table1[[#This Row],[id]],".html","""")</f>
        <v>&lt;a href="/cantos/resucito/m/mariamadredelcaminoardiente.html"</v>
      </c>
      <c r="C122" t="str" cm="1">
        <f t="array" ref="C1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D122" t="s">
        <v>587</v>
      </c>
      <c r="E122" t="s">
        <v>252</v>
      </c>
      <c r="F122" t="s">
        <v>588</v>
      </c>
      <c r="G122" t="s">
        <v>1104</v>
      </c>
      <c r="H122" t="s">
        <v>56</v>
      </c>
      <c r="I122" t="str">
        <f>_xlfn.CONCAT("""","archivo","""",": ","""","/cantos/resucito/" &amp; LEFT(Table1[[#This Row],[id]], 1),"/",Table1[[#This Row],[id]],".html","""")</f>
        <v>"archivo": "/cantos/resucito/m/mariamadredelcaminoardiente.html"</v>
      </c>
      <c r="J122" t="str">
        <f>_xlfn.CONCAT("{ ","""","id","""",": ","""","",C122,"""",", ","""","titulo","""",": ","""",D122,"""",", ","""","salmo","""",": ","""",F122,"""",", ","""","letra","""",": ","""",H122,", ",Table1[[#This Row],[ab_citas]],"""",", ",I122,"},")</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himno", "archivo": "/cantos/resucito/m/mariamadredelcaminoardiente.html"},</v>
      </c>
    </row>
    <row r="123" spans="1:10" x14ac:dyDescent="0.25">
      <c r="A123">
        <v>113</v>
      </c>
      <c r="B123" t="str">
        <f>_xlfn.CONCAT("&lt;a href=""","/cantos/resucito/" &amp; LEFT(Table1[[#This Row],[id]], 1),"/",Table1[[#This Row],[id]],".html","""")</f>
        <v>&lt;a href="/cantos/resucito/m/mariapequenamaria.html"</v>
      </c>
      <c r="C123" t="str" cm="1">
        <f t="array" ref="C1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mariapequenamaria</v>
      </c>
      <c r="D123" t="s">
        <v>918</v>
      </c>
      <c r="E123" t="s">
        <v>253</v>
      </c>
      <c r="F123" t="s">
        <v>254</v>
      </c>
      <c r="G123" t="s">
        <v>1104</v>
      </c>
      <c r="H123" t="s">
        <v>823</v>
      </c>
      <c r="I123" t="str">
        <f>_xlfn.CONCAT("""","archivo","""",": ","""","/cantos/resucito/" &amp; LEFT(Table1[[#This Row],[id]], 1),"/",Table1[[#This Row],[id]],".html","""")</f>
        <v>"archivo": "/cantos/resucito/m/mariapequenamaria.html"</v>
      </c>
      <c r="J123" t="str">
        <f>_xlfn.CONCAT("{ ","""","id","""",": ","""","",C123,"""",", ","""","titulo","""",": ","""",D123,"""",", ","""","salmo","""",": ","""",F123,"""",", ","""","letra","""",": ","""",H123,", ",Table1[[#This Row],[ab_citas]],"""",", ",I123,"},")</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himno", "archivo": "/cantos/resucito/m/mariapequenamaria.html"},</v>
      </c>
    </row>
    <row r="124" spans="1:10" x14ac:dyDescent="0.25">
      <c r="A124">
        <v>114</v>
      </c>
      <c r="B124" t="str">
        <f>_xlfn.CONCAT("&lt;a href=""","/cantos/resucito/" &amp; LEFT(Table1[[#This Row],[id]], 1),"/",Table1[[#This Row],[id]],".html","""")</f>
        <v>&lt;a href="/cantos/resucito/m/meensenaraselcaminodelavida.html"</v>
      </c>
      <c r="C124" t="str" cm="1">
        <f t="array" ref="C1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D124" t="s">
        <v>590</v>
      </c>
      <c r="E124" t="s">
        <v>255</v>
      </c>
      <c r="F124" t="s">
        <v>967</v>
      </c>
      <c r="G124" t="s">
        <v>1024</v>
      </c>
      <c r="H124" t="s">
        <v>824</v>
      </c>
      <c r="I124" t="str">
        <f>_xlfn.CONCAT("""","archivo","""",": ","""","/cantos/resucito/" &amp; LEFT(Table1[[#This Row],[id]], 1),"/",Table1[[#This Row],[id]],".html","""")</f>
        <v>"archivo": "/cantos/resucito/m/meensenaraselcaminodelavida.html"</v>
      </c>
      <c r="J124" t="str">
        <f>_xlfn.CONCAT("{ ","""","id","""",": ","""","",C124,"""",", ","""","titulo","""",": ","""",D124,"""",", ","""","salmo","""",": ","""",F124,"""",", ","""","letra","""",": ","""",H124,", ",Table1[[#This Row],[ab_citas]],"""",", ",I124,"},")</f>
        <v>{ "id": "meensenaraselcaminodelavida", "titulo": "Me enseñarás el camino de la vida", "salmo": "Salmo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m16", "archivo": "/cantos/resucito/m/meensenaraselcaminodelavida.html"},</v>
      </c>
    </row>
    <row r="125" spans="1:10" x14ac:dyDescent="0.25">
      <c r="A125">
        <v>115</v>
      </c>
      <c r="B125" t="str">
        <f>_xlfn.CONCAT("&lt;a href=""","/cantos/resucito/" &amp; LEFT(Table1[[#This Row],[id]], 1),"/",Table1[[#This Row],[id]],".html","""")</f>
        <v>&lt;a href="/cantos/resucito/m/mehasseducidosenor.html"</v>
      </c>
      <c r="C125" t="str" cm="1">
        <f t="array" ref="C1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D125" t="s">
        <v>591</v>
      </c>
      <c r="E125" t="s">
        <v>257</v>
      </c>
      <c r="F125" t="s">
        <v>592</v>
      </c>
      <c r="G125" t="s">
        <v>1085</v>
      </c>
      <c r="H125" t="s">
        <v>57</v>
      </c>
      <c r="I125" t="str">
        <f>_xlfn.CONCAT("""","archivo","""",": ","""","/cantos/resucito/" &amp; LEFT(Table1[[#This Row],[id]], 1),"/",Table1[[#This Row],[id]],".html","""")</f>
        <v>"archivo": "/cantos/resucito/m/mehasseducidosenor.html"</v>
      </c>
      <c r="J125" t="str">
        <f>_xlfn.CONCAT("{ ","""","id","""",": ","""","",C125,"""",", ","""","titulo","""",": ","""",D125,"""",", ","""","salmo","""",": ","""",F125,"""",", ","""","letra","""",": ","""",H125,", ",Table1[[#This Row],[ab_citas]],"""",", ",I125,"},")</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jr", "archivo": "/cantos/resucito/m/mehasseducidosenor.html"},</v>
      </c>
    </row>
    <row r="126" spans="1:10" x14ac:dyDescent="0.25">
      <c r="A126">
        <v>116</v>
      </c>
      <c r="B126" t="str">
        <f>_xlfn.CONCAT("&lt;a href=""","/cantos/resucito/" &amp; LEFT(Table1[[#This Row],[id]], 1),"/",Table1[[#This Row],[id]],".html","""")</f>
        <v>&lt;a href="/cantos/resucito/¡/¡miradqueestupendo!.html"</v>
      </c>
      <c r="C126" t="str" cm="1">
        <f t="array" ref="C1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¡miradqueestupendo!</v>
      </c>
      <c r="D126" t="s">
        <v>919</v>
      </c>
      <c r="E126" t="s">
        <v>258</v>
      </c>
      <c r="F126" t="s">
        <v>426</v>
      </c>
      <c r="G126" t="s">
        <v>1009</v>
      </c>
      <c r="H126" t="s">
        <v>58</v>
      </c>
      <c r="I126" t="str">
        <f>_xlfn.CONCAT("""","archivo","""",": ","""","/cantos/resucito/" &amp; LEFT(Table1[[#This Row],[id]], 1),"/",Table1[[#This Row],[id]],".html","""")</f>
        <v>"archivo": "/cantos/resucito/¡/¡miradqueestupendo!.html"</v>
      </c>
      <c r="J126" t="str">
        <f>_xlfn.CONCAT("{ ","""","id","""",": ","""","",C126,"""",", ","""","titulo","""",": ","""",D126,"""",", ","""","salmo","""",": ","""",F126,"""",", ","""","letra","""",": ","""",H126,", ",Table1[[#This Row],[ab_citas]],"""",", ",I126,"},")</f>
        <v>{ "id": "¡miradqueestupendo!", "titulo": "¡mirad qué estupendo!", "salmo": "Salmo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s133", "archivo": "/cantos/resucito/¡/¡miradqueestupendo!.html"},</v>
      </c>
    </row>
    <row r="127" spans="1:10" x14ac:dyDescent="0.25">
      <c r="A127">
        <v>117</v>
      </c>
      <c r="B127" t="str">
        <f>_xlfn.CONCAT("&lt;a href=""","/cantos/resucito/" &amp; LEFT(Table1[[#This Row],[id]], 1),"/",Table1[[#This Row],[id]],".html","""")</f>
        <v>&lt;a href="/cantos/resucito/m/misericordiadiosmio.html"</v>
      </c>
      <c r="C127" t="str" cm="1">
        <f t="array" ref="C1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D127" t="s">
        <v>597</v>
      </c>
      <c r="E127" t="s">
        <v>260</v>
      </c>
      <c r="F127" t="s">
        <v>968</v>
      </c>
      <c r="G127" t="s">
        <v>1025</v>
      </c>
      <c r="H127" t="s">
        <v>825</v>
      </c>
      <c r="I127" t="str">
        <f>_xlfn.CONCAT("""","archivo","""",": ","""","/cantos/resucito/" &amp; LEFT(Table1[[#This Row],[id]], 1),"/",Table1[[#This Row],[id]],".html","""")</f>
        <v>"archivo": "/cantos/resucito/m/misericordiadiosmio.html"</v>
      </c>
      <c r="J127" t="str">
        <f>_xlfn.CONCAT("{ ","""","id","""",": ","""","",C127,"""",", ","""","titulo","""",": ","""",D127,"""",", ","""","salmo","""",": ","""",F127,"""",", ","""","letra","""",": ","""",H127,", ",Table1[[#This Row],[ab_citas]],"""",", ",I127,"},")</f>
        <v>{ "id": "misericordiadiosmio", "titulo": "Misericordia, Dios mío", "salmo": "Salmo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s51", "archivo": "/cantos/resucito/m/misericordiadiosmio.html"},</v>
      </c>
    </row>
    <row r="128" spans="1:10" x14ac:dyDescent="0.25">
      <c r="A128">
        <v>118</v>
      </c>
      <c r="B128" t="str">
        <f>_xlfn.CONCAT("&lt;a href=""","/cantos/resucito/" &amp; LEFT(Table1[[#This Row],[id]], 1),"/",Table1[[#This Row],[id]],".html","""")</f>
        <v>&lt;a href="/cantos/resucito/m/misericordiamiamisericordia.html"</v>
      </c>
      <c r="C128" t="str" cm="1">
        <f t="array" ref="C1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D128" t="s">
        <v>596</v>
      </c>
      <c r="E128" t="s">
        <v>262</v>
      </c>
      <c r="F128" t="s">
        <v>969</v>
      </c>
      <c r="G128" t="s">
        <v>1025</v>
      </c>
      <c r="H128" t="s">
        <v>826</v>
      </c>
      <c r="I128" t="str">
        <f>_xlfn.CONCAT("""","archivo","""",": ","""","/cantos/resucito/" &amp; LEFT(Table1[[#This Row],[id]], 1),"/",Table1[[#This Row],[id]],".html","""")</f>
        <v>"archivo": "/cantos/resucito/m/misericordiamiamisericordia.html"</v>
      </c>
      <c r="J128" t="str">
        <f>_xlfn.CONCAT("{ ","""","id","""",": ","""","",C128,"""",", ","""","titulo","""",": ","""",D128,"""",", ","""","salmo","""",": ","""",F128,"""",", ","""","letra","""",": ","""",H128,", ",Table1[[#This Row],[ab_citas]],"""",", ",I128,"},")</f>
        <v>{ "id": "misericordiamiamisericordia", "titulo": "Misericordia mía, misericordia", "salmo": "Salmo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s51", "archivo": "/cantos/resucito/m/misericordiamiamisericordia.html"},</v>
      </c>
    </row>
    <row r="129" spans="1:10" x14ac:dyDescent="0.25">
      <c r="A129">
        <v>119</v>
      </c>
      <c r="B129" t="str">
        <f>_xlfn.CONCAT("&lt;a href=""","/cantos/resucito/" &amp; LEFT(Table1[[#This Row],[id]], 1),"/",Table1[[#This Row],[id]],".html","""")</f>
        <v>&lt;a href="/cantos/resucito/m/muchomehanperseguido.html"</v>
      </c>
      <c r="C129" t="str" cm="1">
        <f t="array" ref="C1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D129" t="s">
        <v>598</v>
      </c>
      <c r="E129" t="s">
        <v>264</v>
      </c>
      <c r="F129" t="s">
        <v>970</v>
      </c>
      <c r="G129" t="s">
        <v>1026</v>
      </c>
      <c r="H129" t="s">
        <v>59</v>
      </c>
      <c r="I129" t="str">
        <f>_xlfn.CONCAT("""","archivo","""",": ","""","/cantos/resucito/" &amp; LEFT(Table1[[#This Row],[id]], 1),"/",Table1[[#This Row],[id]],".html","""")</f>
        <v>"archivo": "/cantos/resucito/m/muchomehanperseguido.html"</v>
      </c>
      <c r="J129" t="str">
        <f>_xlfn.CONCAT("{ ","""","id","""",": ","""","",C129,"""",", ","""","titulo","""",": ","""",D129,"""",", ","""","salmo","""",": ","""",F129,"""",", ","""","letra","""",": ","""",H129,", ",Table1[[#This Row],[ab_citas]],"""",", ",I129,"},")</f>
        <v>{ "id": "muchomehanperseguido", "titulo": "Mucho me han perseguido", "salmo": "Salmo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s129", "archivo": "/cantos/resucito/m/muchomehanperseguido.html"},</v>
      </c>
    </row>
    <row r="130" spans="1:10" x14ac:dyDescent="0.25">
      <c r="A130">
        <v>120</v>
      </c>
      <c r="B130" t="str">
        <f>_xlfn.CONCAT("&lt;a href=""","/cantos/resucito/" &amp; LEFT(Table1[[#This Row],[id]], 1),"/",Table1[[#This Row],[id]],".html","""")</f>
        <v>&lt;a href="/cantos/resucito/n/noestaaquiresucito.html"</v>
      </c>
      <c r="C130" t="str" cm="1">
        <f t="array" ref="C1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D130" t="s">
        <v>601</v>
      </c>
      <c r="E130" t="s">
        <v>266</v>
      </c>
      <c r="F130" t="s">
        <v>602</v>
      </c>
      <c r="G130" t="s">
        <v>1079</v>
      </c>
      <c r="H130" t="s">
        <v>60</v>
      </c>
      <c r="I130" t="str">
        <f>_xlfn.CONCAT("""","archivo","""",": ","""","/cantos/resucito/" &amp; LEFT(Table1[[#This Row],[id]], 1),"/",Table1[[#This Row],[id]],".html","""")</f>
        <v>"archivo": "/cantos/resucito/n/noestaaquiresucito.html"</v>
      </c>
      <c r="J130" t="str">
        <f>_xlfn.CONCAT("{ ","""","id","""",": ","""","",C130,"""",", ","""","titulo","""",": ","""",D130,"""",", ","""","salmo","""",": ","""",F130,"""",", ","""","letra","""",": ","""",H130,", ",Table1[[#This Row],[ab_citas]],"""",", ",I130,"},")</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mt", "archivo": "/cantos/resucito/n/noestaaquiresucito.html"},</v>
      </c>
    </row>
    <row r="131" spans="1:10" x14ac:dyDescent="0.25">
      <c r="A131">
        <v>121</v>
      </c>
      <c r="B131" t="str">
        <f>_xlfn.CONCAT("&lt;a href=""","/cantos/resucito/" &amp; LEFT(Table1[[#This Row],[id]], 1),"/",Table1[[#This Row],[id]],".html","""")</f>
        <v>&lt;a href="/cantos/resucito/n/nohayenelparecer.html"</v>
      </c>
      <c r="C131" t="str" cm="1">
        <f t="array" ref="C1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nohayenelparecer</v>
      </c>
      <c r="D131" t="s">
        <v>603</v>
      </c>
      <c r="E131" t="s">
        <v>267</v>
      </c>
      <c r="F131" t="s">
        <v>604</v>
      </c>
      <c r="G131" t="s">
        <v>1066</v>
      </c>
      <c r="H131" t="s">
        <v>61</v>
      </c>
      <c r="I131" t="str">
        <f>_xlfn.CONCAT("""","archivo","""",": ","""","/cantos/resucito/" &amp; LEFT(Table1[[#This Row],[id]], 1),"/",Table1[[#This Row],[id]],".html","""")</f>
        <v>"archivo": "/cantos/resucito/n/nohayenelparecer.html"</v>
      </c>
      <c r="J131" t="str">
        <f>_xlfn.CONCAT("{ ","""","id","""",": ","""","",C131,"""",", ","""","titulo","""",": ","""",D131,"""",", ","""","salmo","""",": ","""",F131,"""",", ","""","letra","""",": ","""",H131,", ",Table1[[#This Row],[ab_citas]],"""",", ",I131,"},")</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is", "archivo": "/cantos/resucito/n/nohayenelparecer.html"},</v>
      </c>
    </row>
    <row r="132" spans="1:10" x14ac:dyDescent="0.25">
      <c r="A132">
        <v>122</v>
      </c>
      <c r="B132" t="str">
        <f>_xlfn.CONCAT("&lt;a href=""","/cantos/resucito/" &amp; LEFT(Table1[[#This Row],[id]], 1),"/",Table1[[#This Row],[id]],".html","""")</f>
        <v>&lt;a href="/cantos/resucito/n/nolimetangere.html"</v>
      </c>
      <c r="C132" t="str" cm="1">
        <f t="array" ref="C1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nolimetangere</v>
      </c>
      <c r="D132" t="s">
        <v>609</v>
      </c>
      <c r="E132" t="s">
        <v>268</v>
      </c>
      <c r="F132" t="s">
        <v>610</v>
      </c>
      <c r="G132" t="s">
        <v>1067</v>
      </c>
      <c r="H132" t="s">
        <v>827</v>
      </c>
      <c r="I132" t="str">
        <f>_xlfn.CONCAT("""","archivo","""",": ","""","/cantos/resucito/" &amp; LEFT(Table1[[#This Row],[id]], 1),"/",Table1[[#This Row],[id]],".html","""")</f>
        <v>"archivo": "/cantos/resucito/n/nolimetangere.html"</v>
      </c>
      <c r="J132" t="str">
        <f>_xlfn.CONCAT("{ ","""","id","""",": ","""","",C132,"""",", ","""","titulo","""",": ","""",D132,"""",", ","""","salmo","""",": ","""",F132,"""",", ","""","letra","""",": ","""",H132,", ",Table1[[#This Row],[ab_citas]],"""",", ",I132,"},")</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jn", "archivo": "/cantos/resucito/n/nolimetangere.html"},</v>
      </c>
    </row>
    <row r="133" spans="1:10" x14ac:dyDescent="0.25">
      <c r="A133">
        <v>123</v>
      </c>
      <c r="B133" t="str">
        <f>_xlfn.CONCAT("&lt;a href=""","/cantos/resucito/" &amp; LEFT(Table1[[#This Row],[id]], 1),"/",Table1[[#This Row],[id]],".html","""")</f>
        <v>&lt;a href="/cantos/resucito/o/ohcieloslloveddeloalto.html"</v>
      </c>
      <c r="C133" t="str" cm="1">
        <f t="array" ref="C1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D133" t="s">
        <v>920</v>
      </c>
      <c r="E133" t="s">
        <v>269</v>
      </c>
      <c r="F133" t="s">
        <v>612</v>
      </c>
      <c r="G133" t="s">
        <v>1043</v>
      </c>
      <c r="H133" t="s">
        <v>62</v>
      </c>
      <c r="I133" t="str">
        <f>_xlfn.CONCAT("""","archivo","""",": ","""","/cantos/resucito/" &amp; LEFT(Table1[[#This Row],[id]], 1),"/",Table1[[#This Row],[id]],".html","""")</f>
        <v>"archivo": "/cantos/resucito/o/ohcieloslloveddeloalto.html"</v>
      </c>
      <c r="J133" t="str">
        <f>_xlfn.CONCAT("{ ","""","id","""",": ","""","",C133,"""",", ","""","titulo","""",": ","""",D133,"""",", ","""","salmo","""",": ","""",F133,"""",", ","""","letra","""",": ","""",H133,", ",Table1[[#This Row],[ab_citas]],"""",", ",I133,"},")</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s45", "archivo": "/cantos/resucito/o/ohcieloslloveddeloalto.html"},</v>
      </c>
    </row>
    <row r="134" spans="1:10" x14ac:dyDescent="0.25">
      <c r="A134">
        <v>124</v>
      </c>
      <c r="B134" t="str">
        <f>_xlfn.CONCAT("&lt;a href=""","/cantos/resucito/" &amp; LEFT(Table1[[#This Row],[id]], 1),"/",Table1[[#This Row],[id]],".html","""")</f>
        <v>&lt;a href="/cantos/resucito/o/ohdiosportunombresalvame.html"</v>
      </c>
      <c r="C134" t="str" cm="1">
        <f t="array" ref="C1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D134" t="s">
        <v>613</v>
      </c>
      <c r="E134" t="s">
        <v>270</v>
      </c>
      <c r="F134" t="s">
        <v>971</v>
      </c>
      <c r="G134" t="s">
        <v>1051</v>
      </c>
      <c r="H134" t="s">
        <v>828</v>
      </c>
      <c r="I134" t="str">
        <f>_xlfn.CONCAT("""","archivo","""",": ","""","/cantos/resucito/" &amp; LEFT(Table1[[#This Row],[id]], 1),"/",Table1[[#This Row],[id]],".html","""")</f>
        <v>"archivo": "/cantos/resucito/o/ohdiosportunombresalvame.html"</v>
      </c>
      <c r="J134" t="str">
        <f>_xlfn.CONCAT("{ ","""","id","""",": ","""","",C134,"""",", ","""","titulo","""",": ","""",D134,"""",", ","""","salmo","""",": ","""",F134,"""",", ","""","letra","""",": ","""",H134,", ",Table1[[#This Row],[ab_citas]],"""",", ",I134,"},")</f>
        <v>{ "id": "ohdiosportunombresalvame", "titulo": "Oh Dios, por tu nombre sálvame", "salmo": "Salmo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s54", "archivo": "/cantos/resucito/o/ohdiosportunombresalvame.html"},</v>
      </c>
    </row>
    <row r="135" spans="1:10" x14ac:dyDescent="0.25">
      <c r="A135">
        <v>125</v>
      </c>
      <c r="B135" t="str">
        <f>_xlfn.CONCAT("&lt;a href=""","/cantos/resucito/" &amp; LEFT(Table1[[#This Row],[id]], 1),"/",Table1[[#This Row],[id]],".html","""")</f>
        <v>&lt;a href="/cantos/resucito/o/ohdiostueresmidios.html"</v>
      </c>
      <c r="C135" t="str" cm="1">
        <f t="array" ref="C1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D135" t="s">
        <v>614</v>
      </c>
      <c r="E135" t="s">
        <v>272</v>
      </c>
      <c r="F135" t="s">
        <v>972</v>
      </c>
      <c r="G135" t="s">
        <v>1052</v>
      </c>
      <c r="H135" t="s">
        <v>829</v>
      </c>
      <c r="I135" t="str">
        <f>_xlfn.CONCAT("""","archivo","""",": ","""","/cantos/resucito/" &amp; LEFT(Table1[[#This Row],[id]], 1),"/",Table1[[#This Row],[id]],".html","""")</f>
        <v>"archivo": "/cantos/resucito/o/ohdiostueresmidios.html"</v>
      </c>
      <c r="J135" t="str">
        <f>_xlfn.CONCAT("{ ","""","id","""",": ","""","",C135,"""",", ","""","titulo","""",": ","""",D135,"""",", ","""","salmo","""",": ","""",F135,"""",", ","""","letra","""",": ","""",H135,", ",Table1[[#This Row],[ab_citas]],"""",", ",I135,"},")</f>
        <v>{ "id": "ohdiostueresmidios", "titulo": "Oh Dios, tú eres mi Dios", "salmo": "Salmo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s63", "archivo": "/cantos/resucito/o/ohdiostueresmidios.html"},</v>
      </c>
    </row>
    <row r="136" spans="1:10" x14ac:dyDescent="0.25">
      <c r="A136">
        <v>126</v>
      </c>
      <c r="B136" t="str">
        <f>_xlfn.CONCAT("&lt;a href=""","/cantos/resucito/" &amp; LEFT(Table1[[#This Row],[id]], 1),"/",Table1[[#This Row],[id]],".html","""")</f>
        <v>&lt;a href="/cantos/resucito/o/ohjesusamormio.html"</v>
      </c>
      <c r="C136" t="str" cm="1">
        <f t="array" ref="C1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ohjesusamormio</v>
      </c>
      <c r="D136" t="s">
        <v>921</v>
      </c>
      <c r="E136" t="s">
        <v>274</v>
      </c>
      <c r="F136" t="s">
        <v>275</v>
      </c>
      <c r="G136" t="s">
        <v>1057</v>
      </c>
      <c r="H136" t="s">
        <v>63</v>
      </c>
      <c r="I136" t="str">
        <f>_xlfn.CONCAT("""","archivo","""",": ","""","/cantos/resucito/" &amp; LEFT(Table1[[#This Row],[id]], 1),"/",Table1[[#This Row],[id]],".html","""")</f>
        <v>"archivo": "/cantos/resucito/o/ohjesusamormio.html"</v>
      </c>
      <c r="J136" t="str">
        <f>_xlfn.CONCAT("{ ","""","id","""",": ","""","",C136,"""",", ","""","titulo","""",": ","""",D136,"""",", ","""","salmo","""",": ","""",F136,"""",", ","""","letra","""",": ","""",H136,", ",Table1[[#This Row],[ab_citas]],"""",", ",I136,"},")</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kiko", "archivo": "/cantos/resucito/o/ohjesusamormio.html"},</v>
      </c>
    </row>
    <row r="137" spans="1:10" x14ac:dyDescent="0.25">
      <c r="A137">
        <v>127</v>
      </c>
      <c r="B137" t="str">
        <f>_xlfn.CONCAT("&lt;a href=""","/cantos/resucito/" &amp; LEFT(Table1[[#This Row],[id]], 1),"/",Table1[[#This Row],[id]],".html","""")</f>
        <v>&lt;a href="/cantos/resucito/1/1corintios15.html"</v>
      </c>
      <c r="C137" t="str" cm="1">
        <f t="array" ref="C1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1corintios15</v>
      </c>
      <c r="D137" t="s">
        <v>616</v>
      </c>
      <c r="E137" t="str">
        <f>VLOOKUP(Table1[[#This Row],['#]],'Codigo Canto'!A4:AQ239, 40, FALSE)</f>
        <v>1 Corintios 15</v>
      </c>
      <c r="F137" t="s">
        <v>617</v>
      </c>
      <c r="G137" t="s">
        <v>1065</v>
      </c>
      <c r="H137" t="s">
        <v>64</v>
      </c>
      <c r="I137" t="str">
        <f>_xlfn.CONCAT("""","archivo","""",": ","""","/cantos/resucito/" &amp; LEFT(Table1[[#This Row],[id]], 1),"/",Table1[[#This Row],[id]],".html","""")</f>
        <v>"archivo": "/cantos/resucito/1/1corintios15.html"</v>
      </c>
      <c r="J137" t="str">
        <f>_xlfn.CONCAT("{ ","""","id","""",": ","""","",C137,"""",", ","""","titulo","""",": ","""",D137,"""",", ","""","salmo","""",": ","""",F137,"""",", ","""","letra","""",": ","""",H137,", ",Table1[[#This Row],[ab_citas]],"""",", ",I137,"},")</f>
        <v>{ "id": "1corintios15",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1co", "archivo": "/cantos/resucito/1/1corintios15.html"},</v>
      </c>
    </row>
    <row r="138" spans="1:10" x14ac:dyDescent="0.25">
      <c r="A138">
        <v>128</v>
      </c>
      <c r="B138" t="str">
        <f>_xlfn.CONCAT("&lt;a href=""","/cantos/resucito/" &amp; LEFT(Table1[[#This Row],[id]], 1),"/",Table1[[#This Row],[id]],".html","""")</f>
        <v>&lt;a href="/cantos/resucito/s/salmo8.html"</v>
      </c>
      <c r="C138" t="str" cm="1">
        <f t="array" ref="C1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salmo8</v>
      </c>
      <c r="D138" t="s">
        <v>620</v>
      </c>
      <c r="E138" t="str">
        <f>VLOOKUP(Table1[[#This Row],['#]],'Codigo Canto'!A4:AQ239, 40, FALSE)</f>
        <v>Salmo 8</v>
      </c>
      <c r="F138" t="s">
        <v>621</v>
      </c>
      <c r="G138" t="s">
        <v>1027</v>
      </c>
      <c r="H138" t="s">
        <v>956</v>
      </c>
      <c r="I138" t="str">
        <f>_xlfn.CONCAT("""","archivo","""",": ","""","/cantos/resucito/" &amp; LEFT(Table1[[#This Row],[id]], 1),"/",Table1[[#This Row],[id]],".html","""")</f>
        <v>"archivo": "/cantos/resucito/s/salmo8.html"</v>
      </c>
      <c r="J138" t="str">
        <f>_xlfn.CONCAT("{ ","""","id","""",": ","""","",C138,"""",", ","""","titulo","""",": ","""",D138,"""",", ","""","salmo","""",": ","""",F138,"""",", ","""","letra","""",": ","""",H138,", ",Table1[[#This Row],[ab_citas]],"""",", ",I138,"},")</f>
        <v>{ "id": "salmo8",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s8", "archivo": "/cantos/resucito/s/salmo8.html"},</v>
      </c>
    </row>
    <row r="139" spans="1:10" x14ac:dyDescent="0.25">
      <c r="A139">
        <v>129</v>
      </c>
      <c r="B139" t="str">
        <f>_xlfn.CONCAT("&lt;a href=""","/cantos/resucito/" &amp; LEFT(Table1[[#This Row],[id]], 1),"/",Table1[[#This Row],[id]],".html","""")</f>
        <v>&lt;a href="/cantos/resucito/e/ezequiel362428.html"</v>
      </c>
      <c r="C139" t="str" cm="1">
        <f t="array" ref="C1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ezequiel362428</v>
      </c>
      <c r="D139" t="s">
        <v>622</v>
      </c>
      <c r="E139" t="str">
        <f>VLOOKUP(Table1[[#This Row],['#]],'Codigo Canto'!A4:AQ239, 40, FALSE)</f>
        <v>Ezequiel 36,24-28</v>
      </c>
      <c r="F139" t="s">
        <v>623</v>
      </c>
      <c r="G139" t="s">
        <v>1081</v>
      </c>
      <c r="H139" t="s">
        <v>831</v>
      </c>
      <c r="I139" t="str">
        <f>_xlfn.CONCAT("""","archivo","""",": ","""","/cantos/resucito/" &amp; LEFT(Table1[[#This Row],[id]], 1),"/",Table1[[#This Row],[id]],".html","""")</f>
        <v>"archivo": "/cantos/resucito/e/ezequiel362428.html"</v>
      </c>
      <c r="J139" t="str">
        <f>_xlfn.CONCAT("{ ","""","id","""",": ","""","",C139,"""",", ","""","titulo","""",": ","""",D139,"""",", ","""","salmo","""",": ","""",F139,"""",", ","""","letra","""",": ","""",H139,", ",Table1[[#This Row],[ab_citas]],"""",", ",I139,"},")</f>
        <v>{ "id": "ezequiel362428",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ez", "archivo": "/cantos/resucito/e/ezequiel362428.html"},</v>
      </c>
    </row>
    <row r="140" spans="1:10" x14ac:dyDescent="0.25">
      <c r="A140">
        <v>130</v>
      </c>
      <c r="B140" t="str">
        <f>_xlfn.CONCAT("&lt;a href=""","/cantos/resucito/" &amp; LEFT(Table1[[#This Row],[id]], 1),"/",Table1[[#This Row],[id]],".html","""")</f>
        <v>&lt;a href="/cantos/resucito/k/kontakion(romanoelmeloda).html"</v>
      </c>
      <c r="C140" t="str" cm="1">
        <f t="array" ref="C1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D140" t="s">
        <v>626</v>
      </c>
      <c r="E140" t="str">
        <f>VLOOKUP(Table1[[#This Row],['#]],'Codigo Canto'!A4:AQ239, 40, FALSE)</f>
        <v>Kontákion (Romano el Meloda)</v>
      </c>
      <c r="F140" t="s">
        <v>627</v>
      </c>
      <c r="G140" t="s">
        <v>1086</v>
      </c>
      <c r="H140" t="s">
        <v>832</v>
      </c>
      <c r="I140" t="str">
        <f>_xlfn.CONCAT("""","archivo","""",": ","""","/cantos/resucito/" &amp; LEFT(Table1[[#This Row],[id]], 1),"/",Table1[[#This Row],[id]],".html","""")</f>
        <v>"archivo": "/cantos/resucito/k/kontakion(romanoelmeloda).html"</v>
      </c>
      <c r="J140" t="str">
        <f>_xlfn.CONCAT("{ ","""","id","""",": ","""","",C140,"""",", ","""","titulo","""",": ","""",D140,"""",", ","""","salmo","""",": ","""",F140,"""",", ","""","letra","""",": ","""",H140,", ",Table1[[#This Row],[ab_citas]],"""",", ",I140,"},")</f>
        <v>{ "id": "kontakion(romanoelmeloda)",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paloma", "archivo": "/cantos/resucito/k/kontakion(romanoelmeloda).html"},</v>
      </c>
    </row>
    <row r="141" spans="1:10" x14ac:dyDescent="0.25">
      <c r="A141">
        <v>131</v>
      </c>
      <c r="B141" t="str">
        <f>_xlfn.CONCAT("&lt;a href=""","/cantos/resucito/" &amp; LEFT(Table1[[#This Row],[id]], 1),"/",Table1[[#This Row],[id]],".html","""")</f>
        <v>&lt;a href="/cantos/resucito/h/hchosdelosapostoles2113.html"</v>
      </c>
      <c r="C141" t="str" cm="1">
        <f t="array" ref="C1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D141" t="s">
        <v>296</v>
      </c>
      <c r="E141" t="str">
        <f>VLOOKUP(Table1[[#This Row],['#]],'Codigo Canto'!A4:AQ239, 40, FALSE)</f>
        <v xml:space="preserve">Hchos de los Apostoles 2,1-13 </v>
      </c>
      <c r="F141" t="s">
        <v>628</v>
      </c>
      <c r="G141" t="s">
        <v>1087</v>
      </c>
      <c r="H141" t="s">
        <v>833</v>
      </c>
      <c r="I141" t="str">
        <f>_xlfn.CONCAT("""","archivo","""",": ","""","/cantos/resucito/" &amp; LEFT(Table1[[#This Row],[id]], 1),"/",Table1[[#This Row],[id]],".html","""")</f>
        <v>"archivo": "/cantos/resucito/h/hchosdelosapostoles2113.html"</v>
      </c>
      <c r="J141" t="str">
        <f>_xlfn.CONCAT("{ ","""","id","""",": ","""","",C141,"""",", ","""","titulo","""",": ","""",D141,"""",", ","""","salmo","""",": ","""",F141,"""",", ","""","letra","""",": ","""",H141,", ",Table1[[#This Row],[ab_citas]],"""",", ",I141,"},")</f>
        <v>{ "id": "hchosdelosapostoles2113",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hch", "archivo": "/cantos/resucito/h/hchosdelosapostoles2113.html"},</v>
      </c>
    </row>
    <row r="142" spans="1:10" x14ac:dyDescent="0.25">
      <c r="A142">
        <v>132</v>
      </c>
      <c r="B142" t="str">
        <f>_xlfn.CONCAT("&lt;a href=""","/cantos/resucito/" &amp; LEFT(Table1[[#This Row],[id]], 1),"/",Table1[[#This Row],[id]],".html","""")</f>
        <v>&lt;a href="/cantos/resucito/s/sal122(121)melodiahebraica.html"</v>
      </c>
      <c r="C142" t="str" cm="1">
        <f t="array" ref="C1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D142" t="s">
        <v>634</v>
      </c>
      <c r="E142" t="str">
        <f>VLOOKUP(Table1[[#This Row],['#]],'Codigo Canto'!A4:AQ239, 40, FALSE)</f>
        <v xml:space="preserve">Sal 122 (121) - Melodía hebraica </v>
      </c>
      <c r="F142" t="s">
        <v>973</v>
      </c>
      <c r="G142" t="s">
        <v>1053</v>
      </c>
      <c r="H142" t="s">
        <v>65</v>
      </c>
      <c r="I142" t="str">
        <f>_xlfn.CONCAT("""","archivo","""",": ","""","/cantos/resucito/" &amp; LEFT(Table1[[#This Row],[id]], 1),"/",Table1[[#This Row],[id]],".html","""")</f>
        <v>"archivo": "/cantos/resucito/s/sal122(121)melodiahebraica.html"</v>
      </c>
      <c r="J142" t="str">
        <f>_xlfn.CONCAT("{ ","""","id","""",": ","""","",C142,"""",", ","""","titulo","""",": ","""",D142,"""",", ","""","salmo","""",": ","""",F142,"""",", ","""","letra","""",": ","""",H142,", ",Table1[[#This Row],[ab_citas]],"""",", ",I142,"},")</f>
        <v>{ "id": "sal122(121)melodiahebraica", "titulo": "Por el amor de mis amigos", "salmo": "Salmo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s122", "archivo": "/cantos/resucito/s/sal122(121)melodiahebraica.html"},</v>
      </c>
    </row>
    <row r="143" spans="1:10" x14ac:dyDescent="0.25">
      <c r="A143">
        <v>133</v>
      </c>
      <c r="B143" t="str">
        <f>_xlfn.CONCAT("&lt;a href=""","/cantos/resucito/" &amp; LEFT(Table1[[#This Row],[id]], 1),"/",Table1[[#This Row],[id]],".html","""")</f>
        <v>&lt;a href="/cantos/resucito/h/haggadadepesajmelodiahebraica.html"</v>
      </c>
      <c r="C143" t="str" cm="1">
        <f t="array" ref="C1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D143" t="s">
        <v>636</v>
      </c>
      <c r="E143" t="str">
        <f>VLOOKUP(Table1[[#This Row],['#]],'Codigo Canto'!A4:AQ239, 40, FALSE)</f>
        <v>Haggadá de Pesaj - Melodía hebraica</v>
      </c>
      <c r="F143" t="s">
        <v>637</v>
      </c>
      <c r="G143" t="s">
        <v>1057</v>
      </c>
      <c r="H143" t="s">
        <v>66</v>
      </c>
      <c r="I143" t="str">
        <f>_xlfn.CONCAT("""","archivo","""",": ","""","/cantos/resucito/" &amp; LEFT(Table1[[#This Row],[id]], 1),"/",Table1[[#This Row],[id]],".html","""")</f>
        <v>"archivo": "/cantos/resucito/h/haggadadepesajmelodiahebraica.html"</v>
      </c>
      <c r="J143" t="str">
        <f>_xlfn.CONCAT("{ ","""","id","""",": ","""","",C143,"""",", ","""","titulo","""",": ","""",D143,"""",", ","""","salmo","""",": ","""",F143,"""",", ","""","letra","""",": ","""",H143,", ",Table1[[#This Row],[ab_citas]],"""",", ",I143,"},")</f>
        <v>{ "id": "haggadadepesajmelodiahebraica",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kiko", "archivo": "/cantos/resucito/h/haggadadepesajmelodiahebraica.html"},</v>
      </c>
    </row>
    <row r="144" spans="1:10" x14ac:dyDescent="0.25">
      <c r="A144">
        <v>134</v>
      </c>
      <c r="B144" t="str">
        <f>_xlfn.CONCAT("&lt;a href=""","/cantos/resucito/" &amp; LEFT(Table1[[#This Row],[id]], 1),"/",Table1[[#This Row],[id]],".html","""")</f>
        <v>&lt;a href="/cantos/resucito/s/salmo2.html"</v>
      </c>
      <c r="C144" t="str" cm="1">
        <f t="array" ref="C1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salmo2</v>
      </c>
      <c r="D144" t="s">
        <v>638</v>
      </c>
      <c r="E144" t="str">
        <f>VLOOKUP(Table1[[#This Row],['#]],'Codigo Canto'!A4:AQ239, 40, FALSE)</f>
        <v>Salmo 2</v>
      </c>
      <c r="F144" t="s">
        <v>639</v>
      </c>
      <c r="G144" t="s">
        <v>1028</v>
      </c>
      <c r="H144" t="s">
        <v>67</v>
      </c>
      <c r="I144" t="str">
        <f>_xlfn.CONCAT("""","archivo","""",": ","""","/cantos/resucito/" &amp; LEFT(Table1[[#This Row],[id]], 1),"/",Table1[[#This Row],[id]],".html","""")</f>
        <v>"archivo": "/cantos/resucito/s/salmo2.html"</v>
      </c>
      <c r="J144" t="str">
        <f>_xlfn.CONCAT("{ ","""","id","""",": ","""","",C144,"""",", ","""","titulo","""",": ","""",D144,"""",", ","""","salmo","""",": ","""",F144,"""",", ","""","letra","""",": ","""",H144,", ",Table1[[#This Row],[ab_citas]],"""",", ",I144,"},")</f>
        <v>{ "id": "salmo2",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s2", "archivo": "/cantos/resucito/s/salmo2.html"},</v>
      </c>
    </row>
    <row r="145" spans="1:10" x14ac:dyDescent="0.25">
      <c r="A145">
        <v>135</v>
      </c>
      <c r="B145" t="str">
        <f>_xlfn.CONCAT("&lt;a href=""","/cantos/resucito/" &amp; LEFT(Table1[[#This Row],[id]], 1),"/",Table1[[#This Row],[id]],".html","""")</f>
        <v>&lt;a href="/cantos/resucito/m/mateo1128ss.html"</v>
      </c>
      <c r="C145" t="str" cm="1">
        <f t="array" ref="C1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mateo1128ss</v>
      </c>
      <c r="D145" t="s">
        <v>640</v>
      </c>
      <c r="E145" t="str">
        <f>VLOOKUP(Table1[[#This Row],['#]],'Codigo Canto'!A4:AQ239, 40, FALSE)</f>
        <v>Mateo 11,28ss</v>
      </c>
      <c r="F145" t="s">
        <v>641</v>
      </c>
      <c r="G145" t="s">
        <v>1079</v>
      </c>
      <c r="H145" t="s">
        <v>68</v>
      </c>
      <c r="I145" t="str">
        <f>_xlfn.CONCAT("""","archivo","""",": ","""","/cantos/resucito/" &amp; LEFT(Table1[[#This Row],[id]], 1),"/",Table1[[#This Row],[id]],".html","""")</f>
        <v>"archivo": "/cantos/resucito/m/mateo1128ss.html"</v>
      </c>
      <c r="J145" t="str">
        <f>_xlfn.CONCAT("{ ","""","id","""",": ","""","",C145,"""",", ","""","titulo","""",": ","""",D145,"""",", ","""","salmo","""",": ","""",F145,"""",", ","""","letra","""",": ","""",H145,", ",Table1[[#This Row],[ab_citas]],"""",", ",I145,"},")</f>
        <v>{ "id": "mateo1128ss",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mt", "archivo": "/cantos/resucito/m/mateo1128ss.html"},</v>
      </c>
    </row>
    <row r="146" spans="1:10" x14ac:dyDescent="0.25">
      <c r="A146">
        <v>136</v>
      </c>
      <c r="B146" t="str">
        <f>_xlfn.CONCAT("&lt;a href=""","/cantos/resucito/" &amp; LEFT(Table1[[#This Row],[id]], 1),"/",Table1[[#This Row],[id]],".html","""")</f>
        <v>&lt;a href="/cantos/resucito/s/sal84(83).html"</v>
      </c>
      <c r="C146" t="str" cm="1">
        <f t="array" ref="C1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sal84(83)</v>
      </c>
      <c r="D146" t="s">
        <v>648</v>
      </c>
      <c r="E146" t="str">
        <f>VLOOKUP(Table1[[#This Row],['#]],'Codigo Canto'!A4:AQ239, 40, FALSE)</f>
        <v>Sal 84 (83)</v>
      </c>
      <c r="F146" t="s">
        <v>974</v>
      </c>
      <c r="G146" t="s">
        <v>1029</v>
      </c>
      <c r="H146" t="s">
        <v>834</v>
      </c>
      <c r="I146" t="str">
        <f>_xlfn.CONCAT("""","archivo","""",": ","""","/cantos/resucito/" &amp; LEFT(Table1[[#This Row],[id]], 1),"/",Table1[[#This Row],[id]],".html","""")</f>
        <v>"archivo": "/cantos/resucito/s/sal84(83).html"</v>
      </c>
      <c r="J146" t="str">
        <f>_xlfn.CONCAT("{ ","""","id","""",": ","""","",C146,"""",", ","""","titulo","""",": ","""",D146,"""",", ","""","salmo","""",": ","""",F146,"""",", ","""","letra","""",": ","""",H146,", ",Table1[[#This Row],[ab_citas]],"""",", ",I146,"},")</f>
        <v>{ "id": "sal84(83)", "titulo": "Qué amables son tus moradas", "salmo": "Salmo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s84", "archivo": "/cantos/resucito/s/sal84(83).html"},</v>
      </c>
    </row>
    <row r="147" spans="1:10" x14ac:dyDescent="0.25">
      <c r="A147">
        <v>137</v>
      </c>
      <c r="B147" t="str">
        <f>_xlfn.CONCAT("&lt;a href=""","/cantos/resucito/" &amp; LEFT(Table1[[#This Row],[id]], 1),"/",Table1[[#This Row],[id]],".html","""")</f>
        <v>&lt;a href="/cantos/resucito/s/sal133(132).html"</v>
      </c>
      <c r="C147" t="str" cm="1">
        <f t="array" ref="C1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sal133(132)</v>
      </c>
      <c r="D147" t="s">
        <v>650</v>
      </c>
      <c r="E147" t="str">
        <f>VLOOKUP(Table1[[#This Row],['#]],'Codigo Canto'!A4:AQ239, 40, FALSE)</f>
        <v>Sal 133 (132)</v>
      </c>
      <c r="F147" t="s">
        <v>426</v>
      </c>
      <c r="G147" t="s">
        <v>1009</v>
      </c>
      <c r="H147" t="s">
        <v>69</v>
      </c>
      <c r="I147" t="str">
        <f>_xlfn.CONCAT("""","archivo","""",": ","""","/cantos/resucito/" &amp; LEFT(Table1[[#This Row],[id]], 1),"/",Table1[[#This Row],[id]],".html","""")</f>
        <v>"archivo": "/cantos/resucito/s/sal133(132).html"</v>
      </c>
      <c r="J147" t="str">
        <f>_xlfn.CONCAT("{ ","""","id","""",": ","""","",C147,"""",", ","""","titulo","""",": ","""",D147,"""",", ","""","salmo","""",": ","""",F147,"""",", ","""","letra","""",": ","""",H147,", ",Table1[[#This Row],[ab_citas]],"""",", ",I147,"},")</f>
        <v>{ "id": "sal133(132)", "titulo": "Qué estupendo, qué alegría", "salmo": "Salmo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s133", "archivo": "/cantos/resucito/s/sal133(132).html"},</v>
      </c>
    </row>
    <row r="148" spans="1:10" x14ac:dyDescent="0.25">
      <c r="A148">
        <v>138</v>
      </c>
      <c r="B148" t="str">
        <f>_xlfn.CONCAT("&lt;a href=""","/cantos/resucito/" &amp; LEFT(Table1[[#This Row],[id]], 1),"/",Table1[[#This Row],[id]],".html","""")</f>
        <v>&lt;a href="/cantos/resucito/c/cantardeloscantares857.html"</v>
      </c>
      <c r="C148" t="str" cm="1">
        <f t="array" ref="C1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D148" t="s">
        <v>651</v>
      </c>
      <c r="E148" t="str">
        <f>VLOOKUP(Table1[[#This Row],['#]],'Codigo Canto'!A4:AQ239, 40, FALSE)</f>
        <v>Cantar de los Cantares 8,5-7</v>
      </c>
      <c r="F148" t="s">
        <v>652</v>
      </c>
      <c r="G148" t="s">
        <v>1069</v>
      </c>
      <c r="H148" t="s">
        <v>70</v>
      </c>
      <c r="I148" t="str">
        <f>_xlfn.CONCAT("""","archivo","""",": ","""","/cantos/resucito/" &amp; LEFT(Table1[[#This Row],[id]], 1),"/",Table1[[#This Row],[id]],".html","""")</f>
        <v>"archivo": "/cantos/resucito/c/cantardeloscantares857.html"</v>
      </c>
      <c r="J148" t="str">
        <f>_xlfn.CONCAT("{ ","""","id","""",": ","""","",C148,"""",", ","""","titulo","""",": ","""",D148,"""",", ","""","salmo","""",": ","""",F148,"""",", ","""","letra","""",": ","""",H148,", ",Table1[[#This Row],[ab_citas]],"""",", ",I148,"},")</f>
        <v>{ "id": "cantardeloscantares857",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ct", "archivo": "/cantos/resucito/c/cantardeloscantares857.html"},</v>
      </c>
    </row>
    <row r="149" spans="1:10" x14ac:dyDescent="0.25">
      <c r="A149">
        <v>139</v>
      </c>
      <c r="B149" t="str">
        <f>_xlfn.CONCAT("&lt;a href=""","/cantos/resucito/" &amp; LEFT(Table1[[#This Row],[id]], 1),"/",Table1[[#This Row],[id]],".html","""")</f>
        <v>&lt;a href="/cantos/resucito/r/romanos83439.html"</v>
      </c>
      <c r="C149" t="str" cm="1">
        <f t="array" ref="C1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romanos83439</v>
      </c>
      <c r="D149" t="s">
        <v>653</v>
      </c>
      <c r="E149" t="str">
        <f>VLOOKUP(Table1[[#This Row],['#]],'Codigo Canto'!A4:AQ239, 40, FALSE)</f>
        <v>Romanos 8,34-39</v>
      </c>
      <c r="F149" t="s">
        <v>654</v>
      </c>
      <c r="G149" t="s">
        <v>1001</v>
      </c>
      <c r="H149" t="s">
        <v>835</v>
      </c>
      <c r="I149" t="str">
        <f>_xlfn.CONCAT("""","archivo","""",": ","""","/cantos/resucito/" &amp; LEFT(Table1[[#This Row],[id]], 1),"/",Table1[[#This Row],[id]],".html","""")</f>
        <v>"archivo": "/cantos/resucito/r/romanos83439.html"</v>
      </c>
      <c r="J149" t="str">
        <f>_xlfn.CONCAT("{ ","""","id","""",": ","""","",C149,"""",", ","""","titulo","""",": ","""",D149,"""",", ","""","salmo","""",": ","""",F149,"""",", ","""","letra","""",": ","""",H149,", ",Table1[[#This Row],[ab_citas]],"""",", ",I149,"},")</f>
        <v>{ "id": "romanos83439",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rm", "archivo": "/cantos/resucito/r/romanos83439.html"},</v>
      </c>
    </row>
    <row r="150" spans="1:10" x14ac:dyDescent="0.25">
      <c r="A150">
        <v>140</v>
      </c>
      <c r="B150" t="str">
        <f>_xlfn.CONCAT("&lt;a href=""","/cantos/resucito/" &amp; LEFT(Table1[[#This Row],[id]], 1),"/",Table1[[#This Row],[id]],".html","""")</f>
        <v>&lt;a href="/cantos/resucito/c/cantosefardi.html"</v>
      </c>
      <c r="C150" t="str" cm="1">
        <f t="array" ref="C1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cantosefardi</v>
      </c>
      <c r="D150" t="s">
        <v>922</v>
      </c>
      <c r="E150" t="str">
        <f>VLOOKUP(Table1[[#This Row],['#]],'Codigo Canto'!A4:AQ239, 40, FALSE)</f>
        <v>Canto sefardí</v>
      </c>
      <c r="F150" t="s">
        <v>656</v>
      </c>
      <c r="G150" t="s">
        <v>1083</v>
      </c>
      <c r="H150" t="s">
        <v>71</v>
      </c>
      <c r="I150" t="str">
        <f>_xlfn.CONCAT("""","archivo","""",": ","""","/cantos/resucito/" &amp; LEFT(Table1[[#This Row],[id]], 1),"/",Table1[[#This Row],[id]],".html","""")</f>
        <v>"archivo": "/cantos/resucito/c/cantosefardi.html"</v>
      </c>
      <c r="J150" t="str">
        <f>_xlfn.CONCAT("{ ","""","id","""",": ","""","",C150,"""",", ","""","titulo","""",": ","""",D150,"""",", ","""","salmo","""",": ","""",F150,"""",", ","""","letra","""",": ","""",H150,", ",Table1[[#This Row],[ab_citas]],"""",", ",I150,"},")</f>
        <v>{ "id": "cantosefardi",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maria", "archivo": "/cantos/resucito/c/cantosefardi.html"},</v>
      </c>
    </row>
    <row r="151" spans="1:10" x14ac:dyDescent="0.25">
      <c r="A151">
        <v>141</v>
      </c>
      <c r="B151" t="str">
        <f>_xlfn.CONCAT("&lt;a href=""","/cantos/resucito/" &amp; LEFT(Table1[[#This Row],[id]], 1),"/",Table1[[#This Row],[id]],".html","""")</f>
        <v>&lt;a href="/cantos/resucito/s/sal57(56).html"</v>
      </c>
      <c r="C151" t="str" cm="1">
        <f t="array" ref="C1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sal57(56)</v>
      </c>
      <c r="D151" t="s">
        <v>657</v>
      </c>
      <c r="E151" t="str">
        <f>VLOOKUP(Table1[[#This Row],['#]],'Codigo Canto'!A4:AQ239, 40, FALSE)</f>
        <v>Sal 57 (56)</v>
      </c>
      <c r="F151" t="s">
        <v>975</v>
      </c>
      <c r="G151" t="s">
        <v>1045</v>
      </c>
      <c r="H151" t="s">
        <v>836</v>
      </c>
      <c r="I151" t="str">
        <f>_xlfn.CONCAT("""","archivo","""",": ","""","/cantos/resucito/" &amp; LEFT(Table1[[#This Row],[id]], 1),"/",Table1[[#This Row],[id]],".html","""")</f>
        <v>"archivo": "/cantos/resucito/s/sal57(56).html"</v>
      </c>
      <c r="J151" t="str">
        <f>_xlfn.CONCAT("{ ","""","id","""",": ","""","",C151,"""",", ","""","titulo","""",": ","""",D151,"""",", ","""","salmo","""",": ","""",F151,"""",", ","""","letra","""",": ","""",H151,", ",Table1[[#This Row],[ab_citas]],"""",", ",I151,"},")</f>
        <v>{ "id": "sal57(56)", "titulo": "Quiero cantar", "salmo": "Salmo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s57", "archivo": "/cantos/resucito/s/sal57(56).html"},</v>
      </c>
    </row>
    <row r="152" spans="1:10" x14ac:dyDescent="0.25">
      <c r="A152">
        <v>142</v>
      </c>
      <c r="B152" t="str">
        <f>_xlfn.CONCAT("&lt;a href=""","/cantos/resucito/" &amp; LEFT(Table1[[#This Row],[id]], 1),"/",Table1[[#This Row],[id]],".html","""")</f>
        <v>&lt;a href="/cantos/resucito/(/(kikoargüello).html"</v>
      </c>
      <c r="C152" t="str" cm="1">
        <f t="array" ref="C1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2" t="s">
        <v>659</v>
      </c>
      <c r="E152" t="str">
        <f>VLOOKUP(Table1[[#This Row],['#]],'Codigo Canto'!A4:AQ239, 40, FALSE)</f>
        <v>(Kiko Argüello)</v>
      </c>
      <c r="F152" t="s">
        <v>275</v>
      </c>
      <c r="G152" t="s">
        <v>1057</v>
      </c>
      <c r="H152" t="s">
        <v>72</v>
      </c>
      <c r="I152" t="str">
        <f>_xlfn.CONCAT("""","archivo","""",": ","""","/cantos/resucito/" &amp; LEFT(Table1[[#This Row],[id]], 1),"/",Table1[[#This Row],[id]],".html","""")</f>
        <v>"archivo": "/cantos/resucito/(/(kikoargüello).html"</v>
      </c>
      <c r="J152" t="str">
        <f>_xlfn.CONCAT("{ ","""","id","""",": ","""","",C152,"""",", ","""","titulo","""",": ","""",D152,"""",", ","""","salmo","""",": ","""",F152,"""",", ","""","letra","""",": ","""",H152,", ",Table1[[#This Row],[ab_citas]],"""",", ",I152,"},")</f>
        <v>{ "id": "(kikoargüello)",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kiko", "archivo": "/cantos/resucito/(/(kikoargüello).html"},</v>
      </c>
    </row>
    <row r="153" spans="1:10" x14ac:dyDescent="0.25">
      <c r="A153">
        <v>143</v>
      </c>
      <c r="B153" t="str">
        <f>_xlfn.CONCAT("&lt;a href=""","/cantos/resucito/" &amp; LEFT(Table1[[#This Row],[id]], 1),"/",Table1[[#This Row],[id]],".html","""")</f>
        <v>&lt;a href="/cantos/resucito/j/juan1125s.html"</v>
      </c>
      <c r="C153" t="str" cm="1">
        <f t="array" ref="C1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juan1125s</v>
      </c>
      <c r="D153" t="s">
        <v>660</v>
      </c>
      <c r="E153" t="str">
        <f>VLOOKUP(Table1[[#This Row],['#]],'Codigo Canto'!A4:AQ239, 40, FALSE)</f>
        <v>Juan 11,25s</v>
      </c>
      <c r="F153" t="s">
        <v>661</v>
      </c>
      <c r="G153" t="s">
        <v>1067</v>
      </c>
      <c r="H153" t="s">
        <v>837</v>
      </c>
      <c r="I153" t="str">
        <f>_xlfn.CONCAT("""","archivo","""",": ","""","/cantos/resucito/" &amp; LEFT(Table1[[#This Row],[id]], 1),"/",Table1[[#This Row],[id]],".html","""")</f>
        <v>"archivo": "/cantos/resucito/j/juan1125s.html"</v>
      </c>
      <c r="J153" t="str">
        <f>_xlfn.CONCAT("{ ","""","id","""",": ","""","",C153,"""",", ","""","titulo","""",": ","""",D153,"""",", ","""","salmo","""",": ","""",F153,"""",", ","""","letra","""",": ","""",H153,", ",Table1[[#This Row],[ab_citas]],"""",", ",I153,"},")</f>
        <v>{ "id": "juan1125s",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jn", "archivo": "/cantos/resucito/j/juan1125s.html"},</v>
      </c>
    </row>
    <row r="154" spans="1:10" x14ac:dyDescent="0.25">
      <c r="A154">
        <v>144</v>
      </c>
      <c r="B154" t="str">
        <f>_xlfn.CONCAT("&lt;a href=""","/cantos/resucito/" &amp; LEFT(Table1[[#This Row],[id]], 1),"/",Table1[[#This Row],[id]],".html","""")</f>
        <v>&lt;a href="/cantos/resucito/h/himnolat«avereginacaelorum».html"</v>
      </c>
      <c r="C154" t="str" cm="1">
        <f t="array" ref="C1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D154" t="s">
        <v>670</v>
      </c>
      <c r="E154" t="str">
        <f>VLOOKUP(Table1[[#This Row],['#]],'Codigo Canto'!A4:AQ239, 40, FALSE)</f>
        <v>Himno lat. «Ave, Regina Caelorum»</v>
      </c>
      <c r="F154" t="s">
        <v>671</v>
      </c>
      <c r="G154" t="s">
        <v>1104</v>
      </c>
      <c r="H154" t="s">
        <v>73</v>
      </c>
      <c r="I154" t="str">
        <f>_xlfn.CONCAT("""","archivo","""",": ","""","/cantos/resucito/" &amp; LEFT(Table1[[#This Row],[id]], 1),"/",Table1[[#This Row],[id]],".html","""")</f>
        <v>"archivo": "/cantos/resucito/h/himnolat«avereginacaelorum».html"</v>
      </c>
      <c r="J154" t="str">
        <f>_xlfn.CONCAT("{ ","""","id","""",": ","""","",C154,"""",", ","""","titulo","""",": ","""",D154,"""",", ","""","salmo","""",": ","""",F154,"""",", ","""","letra","""",": ","""",H154,", ",Table1[[#This Row],[ab_citas]],"""",", ",I154,"},")</f>
        <v>{ "id": "himnolat«avereginacaelorum»",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himno", "archivo": "/cantos/resucito/h/himnolat«avereginacaelorum».html"},</v>
      </c>
    </row>
    <row r="155" spans="1:10" x14ac:dyDescent="0.25">
      <c r="A155">
        <v>145</v>
      </c>
      <c r="B155" t="str">
        <f>_xlfn.CONCAT("&lt;a href=""","/cantos/resucito/" &amp; LEFT(Table1[[#This Row],[id]], 1),"/",Table1[[#This Row],[id]],".html","""")</f>
        <v>&lt;a href="/cantos/resucito/m/melodiahebraica.html"</v>
      </c>
      <c r="C155" t="str" cm="1">
        <f t="array" ref="C1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155" t="s">
        <v>677</v>
      </c>
      <c r="E155" t="str">
        <f>VLOOKUP(Table1[[#This Row],['#]],'Codigo Canto'!A4:AQ239, 40, FALSE)</f>
        <v>Melodía hebraica</v>
      </c>
      <c r="F155" t="s">
        <v>204</v>
      </c>
      <c r="G155" t="s">
        <v>1088</v>
      </c>
      <c r="H155" t="s">
        <v>838</v>
      </c>
      <c r="I155" t="str">
        <f>_xlfn.CONCAT("""","archivo","""",": ","""","/cantos/resucito/" &amp; LEFT(Table1[[#This Row],[id]], 1),"/",Table1[[#This Row],[id]],".html","""")</f>
        <v>"archivo": "/cantos/resucito/m/melodiahebraica.html"</v>
      </c>
      <c r="J155" t="str">
        <f>_xlfn.CONCAT("{ ","""","id","""",": ","""","",C155,"""",", ","""","titulo","""",": ","""",D155,"""",", ","""","salmo","""",": ","""",F155,"""",", ","""","letra","""",": ","""",H155,", ",Table1[[#This Row],[ab_citas]],"""",", ",I155,"},")</f>
        <v>{ "id": "melodiahebraica",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niños", "archivo": "/cantos/resucito/m/melodiahebraica.html"},</v>
      </c>
    </row>
    <row r="156" spans="1:10" x14ac:dyDescent="0.25">
      <c r="A156">
        <v>146</v>
      </c>
      <c r="B156" t="str">
        <f>_xlfn.CONCAT("&lt;a href=""","/cantos/resucito/" &amp; LEFT(Table1[[#This Row],[id]], 1),"/",Table1[[#This Row],[id]],".html","""")</f>
        <v>&lt;a href="/cantos/resucito/(/(kikoargüello).html"</v>
      </c>
      <c r="C156" t="str" cm="1">
        <f t="array" ref="C1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6" t="s">
        <v>678</v>
      </c>
      <c r="E156" t="str">
        <f>VLOOKUP(Table1[[#This Row],['#]],'Codigo Canto'!A4:AQ239, 40, FALSE)</f>
        <v>(Kiko Argüello)</v>
      </c>
      <c r="F156" t="s">
        <v>275</v>
      </c>
      <c r="G156" t="s">
        <v>1057</v>
      </c>
      <c r="H156" t="s">
        <v>74</v>
      </c>
      <c r="I156" t="str">
        <f>_xlfn.CONCAT("""","archivo","""",": ","""","/cantos/resucito/" &amp; LEFT(Table1[[#This Row],[id]], 1),"/",Table1[[#This Row],[id]],".html","""")</f>
        <v>"archivo": "/cantos/resucito/(/(kikoargüello).html"</v>
      </c>
      <c r="J156" t="str">
        <f>_xlfn.CONCAT("{ ","""","id","""",": ","""","",C156,"""",", ","""","titulo","""",": ","""",D156,"""",", ","""","salmo","""",": ","""",F156,"""",", ","""","letra","""",": ","""",H156,", ",Table1[[#This Row],[ab_citas]],"""",", ",I156,"},")</f>
        <v>{ "id": "(kikoargüello)",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kiko", "archivo": "/cantos/resucito/(/(kikoargüello).html"},</v>
      </c>
    </row>
    <row r="157" spans="1:10" x14ac:dyDescent="0.25">
      <c r="A157">
        <v>147</v>
      </c>
      <c r="B157" t="str">
        <f>_xlfn.CONCAT("&lt;a href=""","/cantos/resucito/" &amp; LEFT(Table1[[#This Row],[id]], 1),"/",Table1[[#This Row],[id]],".html","""")</f>
        <v>&lt;a href="/cantos/resucito/s/salmo6.html"</v>
      </c>
      <c r="C157" t="str" cm="1">
        <f t="array" ref="C1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salmo6</v>
      </c>
      <c r="D157" t="s">
        <v>679</v>
      </c>
      <c r="E157" t="str">
        <f>VLOOKUP(Table1[[#This Row],['#]],'Codigo Canto'!A4:AQ239, 40, FALSE)</f>
        <v>Salmo 6</v>
      </c>
      <c r="F157" t="s">
        <v>680</v>
      </c>
      <c r="G157" t="s">
        <v>1030</v>
      </c>
      <c r="H157" t="s">
        <v>75</v>
      </c>
      <c r="I157" t="str">
        <f>_xlfn.CONCAT("""","archivo","""",": ","""","/cantos/resucito/" &amp; LEFT(Table1[[#This Row],[id]], 1),"/",Table1[[#This Row],[id]],".html","""")</f>
        <v>"archivo": "/cantos/resucito/s/salmo6.html"</v>
      </c>
      <c r="J157" t="str">
        <f>_xlfn.CONCAT("{ ","""","id","""",": ","""","",C157,"""",", ","""","titulo","""",": ","""",D157,"""",", ","""","salmo","""",": ","""",F157,"""",", ","""","letra","""",": ","""",H157,", ",Table1[[#This Row],[ab_citas]],"""",", ",I157,"},")</f>
        <v>{ "id": "salmo6",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s6", "archivo": "/cantos/resucito/s/salmo6.html"},</v>
      </c>
    </row>
    <row r="158" spans="1:10" x14ac:dyDescent="0.25">
      <c r="A158">
        <v>148</v>
      </c>
      <c r="B158" t="str">
        <f>_xlfn.CONCAT("&lt;a href=""","/cantos/resucito/" &amp; LEFT(Table1[[#This Row],[id]], 1),"/",Table1[[#This Row],[id]],".html","""")</f>
        <v>&lt;a href="/cantos/resucito/l/lucas62038.html"</v>
      </c>
      <c r="C158" t="str" cm="1">
        <f t="array" ref="C1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lucas62038</v>
      </c>
      <c r="D158" t="s">
        <v>683</v>
      </c>
      <c r="E158" t="str">
        <f>VLOOKUP(Table1[[#This Row],['#]],'Codigo Canto'!A4:AQ239, 40, FALSE)</f>
        <v>Lucas 6,20-38</v>
      </c>
      <c r="F158" t="s">
        <v>684</v>
      </c>
      <c r="G158" t="s">
        <v>1006</v>
      </c>
      <c r="H158" t="s">
        <v>839</v>
      </c>
      <c r="I158" t="str">
        <f>_xlfn.CONCAT("""","archivo","""",": ","""","/cantos/resucito/" &amp; LEFT(Table1[[#This Row],[id]], 1),"/",Table1[[#This Row],[id]],".html","""")</f>
        <v>"archivo": "/cantos/resucito/l/lucas62038.html"</v>
      </c>
      <c r="J158" t="str">
        <f>_xlfn.CONCAT("{ ","""","id","""",": ","""","",C158,"""",", ","""","titulo","""",": ","""",D158,"""",", ","""","salmo","""",": ","""",F158,"""",", ","""","letra","""",": ","""",H158,", ",Table1[[#This Row],[ab_citas]],"""",", ",I158,"},")</f>
        <v>{ "id": "lucas62038",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lc", "archivo": "/cantos/resucito/l/lucas62038.html"},</v>
      </c>
    </row>
    <row r="159" spans="1:10" x14ac:dyDescent="0.25">
      <c r="A159">
        <v>149</v>
      </c>
      <c r="B159" t="str">
        <f>_xlfn.CONCAT("&lt;a href=""","/cantos/resucito/" &amp; LEFT(Table1[[#This Row],[id]], 1),"/",Table1[[#This Row],[id]],".html","""")</f>
        <v>&lt;a href="/cantos/resucito/a/avemariaenarameoantiguo.html"</v>
      </c>
      <c r="C159" t="str" cm="1">
        <f t="array" ref="C1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D159" t="s">
        <v>955</v>
      </c>
      <c r="E159" t="str">
        <f>VLOOKUP(Table1[[#This Row],['#]],'Codigo Canto'!A4:AQ239, 40, FALSE)</f>
        <v>Ave María en arameo antiguo</v>
      </c>
      <c r="F159" t="s">
        <v>688</v>
      </c>
      <c r="G159" t="s">
        <v>1083</v>
      </c>
      <c r="H159" t="s">
        <v>840</v>
      </c>
      <c r="I159" t="str">
        <f>_xlfn.CONCAT("""","archivo","""",": ","""","/cantos/resucito/" &amp; LEFT(Table1[[#This Row],[id]], 1),"/",Table1[[#This Row],[id]],".html","""")</f>
        <v>"archivo": "/cantos/resucito/a/avemariaenarameoantiguo.html"</v>
      </c>
      <c r="J159" t="str">
        <f>_xlfn.CONCAT("{ ","""","id","""",": ","""","",C159,"""",", ","""","titulo","""",": ","""",D159,"""",", ","""","salmo","""",": ","""",F159,"""",", ","""","letra","""",": ","""",H159,", ",Table1[[#This Row],[ab_citas]],"""",", ",I159,"},")</f>
        <v>{ "id": "avemariaenarameoantiguo",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maria", "archivo": "/cantos/resucito/a/avemariaenarameoantiguo.html"},</v>
      </c>
    </row>
    <row r="160" spans="1:10" x14ac:dyDescent="0.25">
      <c r="A160">
        <v>150</v>
      </c>
      <c r="B160" t="str">
        <f>_xlfn.CONCAT("&lt;a href=""","/cantos/resucito/" &amp; LEFT(Table1[[#This Row],[id]], 1),"/",Table1[[#This Row],[id]],".html","""")</f>
        <v>&lt;a href="/cantos/resucito/s/sal127(126).html"</v>
      </c>
      <c r="C160" t="str" cm="1">
        <f t="array" ref="C1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sal127(126)</v>
      </c>
      <c r="D160" t="s">
        <v>689</v>
      </c>
      <c r="E160" t="str">
        <f>VLOOKUP(Table1[[#This Row],['#]],'Codigo Canto'!A4:AQ239, 40, FALSE)</f>
        <v>Sal 127 (126)</v>
      </c>
      <c r="F160" t="s">
        <v>976</v>
      </c>
      <c r="G160" t="s">
        <v>1031</v>
      </c>
      <c r="H160" t="s">
        <v>841</v>
      </c>
      <c r="I160" t="str">
        <f>_xlfn.CONCAT("""","archivo","""",": ","""","/cantos/resucito/" &amp; LEFT(Table1[[#This Row],[id]], 1),"/",Table1[[#This Row],[id]],".html","""")</f>
        <v>"archivo": "/cantos/resucito/s/sal127(126).html"</v>
      </c>
      <c r="J160" t="str">
        <f>_xlfn.CONCAT("{ ","""","id","""",": ","""","",C160,"""",", ","""","titulo","""",": ","""",D160,"""",", ","""","salmo","""",": ","""",F160,"""",", ","""","letra","""",": ","""",H160,", ",Table1[[#This Row],[ab_citas]],"""",", ",I160,"},")</f>
        <v>{ "id": "sal127(126)", "titulo": "Si el Señor no construye la casa", "salmo": "Salmo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s127", "archivo": "/cantos/resucito/s/sal127(126).html"},</v>
      </c>
    </row>
    <row r="161" spans="1:10" x14ac:dyDescent="0.25">
      <c r="A161">
        <v>151</v>
      </c>
      <c r="B161" t="str">
        <f>_xlfn.CONCAT("&lt;a href=""","/cantos/resucito/" &amp; LEFT(Table1[[#This Row],[id]], 1),"/",Table1[[#This Row],[id]],".html","""")</f>
        <v>&lt;a href="/cantos/resucito/c/colosense314.html"</v>
      </c>
      <c r="C161" t="str" cm="1">
        <f t="array" ref="C1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colosense314</v>
      </c>
      <c r="D161" t="s">
        <v>923</v>
      </c>
      <c r="E161" t="str">
        <f>VLOOKUP(Table1[[#This Row],['#]],'Codigo Canto'!A4:AQ239, 40, FALSE)</f>
        <v>Colosense 3,1-4</v>
      </c>
      <c r="F161" t="s">
        <v>692</v>
      </c>
      <c r="G161" t="s">
        <v>1089</v>
      </c>
      <c r="H161" t="s">
        <v>842</v>
      </c>
      <c r="I161" t="str">
        <f>_xlfn.CONCAT("""","archivo","""",": ","""","/cantos/resucito/" &amp; LEFT(Table1[[#This Row],[id]], 1),"/",Table1[[#This Row],[id]],".html","""")</f>
        <v>"archivo": "/cantos/resucito/c/colosense314.html"</v>
      </c>
      <c r="J161" t="str">
        <f>_xlfn.CONCAT("{ ","""","id","""",": ","""","",C161,"""",", ","""","titulo","""",": ","""",D161,"""",", ","""","salmo","""",": ","""",F161,"""",", ","""","letra","""",": ","""",H161,", ",Table1[[#This Row],[ab_citas]],"""",", ",I161,"},")</f>
        <v>{ "id": "colosense314",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col", "archivo": "/cantos/resucito/c/colosense314.html"},</v>
      </c>
    </row>
    <row r="162" spans="1:10" x14ac:dyDescent="0.25">
      <c r="A162">
        <v>152</v>
      </c>
      <c r="B162" t="str">
        <f>_xlfn.CONCAT("&lt;a href=""","/cantos/resucito/" &amp; LEFT(Table1[[#This Row],[id]], 1),"/",Table1[[#This Row],[id]],".html","""")</f>
        <v>&lt;a href="/cantos/resucito/s/sal95(94).html"</v>
      </c>
      <c r="C162" t="str" cm="1">
        <f t="array" ref="C1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sal95(94)</v>
      </c>
      <c r="D162" t="s">
        <v>693</v>
      </c>
      <c r="E162" t="str">
        <f>VLOOKUP(Table1[[#This Row],['#]],'Codigo Canto'!A4:AQ239, 40, FALSE)</f>
        <v>Sal 95 (94)</v>
      </c>
      <c r="F162" t="s">
        <v>977</v>
      </c>
      <c r="G162" t="s">
        <v>1032</v>
      </c>
      <c r="H162" t="s">
        <v>843</v>
      </c>
      <c r="I162" t="str">
        <f>_xlfn.CONCAT("""","archivo","""",": ","""","/cantos/resucito/" &amp; LEFT(Table1[[#This Row],[id]], 1),"/",Table1[[#This Row],[id]],".html","""")</f>
        <v>"archivo": "/cantos/resucito/s/sal95(94).html"</v>
      </c>
      <c r="J162" t="str">
        <f>_xlfn.CONCAT("{ ","""","id","""",": ","""","",C162,"""",", ","""","titulo","""",": ","""",D162,"""",", ","""","salmo","""",": ","""",F162,"""",", ","""","letra","""",": ","""",H162,", ",Table1[[#This Row],[ab_citas]],"""",", ",I162,"},")</f>
        <v>{ "id": "sal95(94)", "titulo": "Si hoy escucháis su voz", "salmo": "Salmo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s95", "archivo": "/cantos/resucito/s/sal95(94).html"},</v>
      </c>
    </row>
    <row r="163" spans="1:10" x14ac:dyDescent="0.25">
      <c r="A163">
        <v>153</v>
      </c>
      <c r="B163" t="str">
        <f>_xlfn.CONCAT("&lt;a href=""","/cantos/resucito/" &amp; LEFT(Table1[[#This Row],[id]], 1),"/",Table1[[#This Row],[id]],".html","""")</f>
        <v>&lt;a href="/cantos/resucito/s/sal11(10).html"</v>
      </c>
      <c r="C163" t="str" cm="1">
        <f t="array" ref="C1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sal11(10)</v>
      </c>
      <c r="D163" t="s">
        <v>695</v>
      </c>
      <c r="E163" t="str">
        <f>VLOOKUP(Table1[[#This Row],['#]],'Codigo Canto'!A4:AQ239, 40, FALSE)</f>
        <v>Sal 11(10)</v>
      </c>
      <c r="F163" t="s">
        <v>978</v>
      </c>
      <c r="G163" t="s">
        <v>1033</v>
      </c>
      <c r="H163" t="s">
        <v>76</v>
      </c>
      <c r="I163" t="str">
        <f>_xlfn.CONCAT("""","archivo","""",": ","""","/cantos/resucito/" &amp; LEFT(Table1[[#This Row],[id]], 1),"/",Table1[[#This Row],[id]],".html","""")</f>
        <v>"archivo": "/cantos/resucito/s/sal11(10).html"</v>
      </c>
      <c r="J163" t="str">
        <f>_xlfn.CONCAT("{ ","""","id","""",": ","""","",C163,"""",", ","""","titulo","""",": ","""",D163,"""",", ","""","salmo","""",": ","""",F163,"""",", ","""","letra","""",": ","""",H163,", ",Table1[[#This Row],[ab_citas]],"""",", ",I163,"},")</f>
        <v>{ "id": "sal11(10)", "titulo": "Si me he refugiado en el Señor", "salmo": "Salmo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s11", "archivo": "/cantos/resucito/s/sal11(10).html"},</v>
      </c>
    </row>
    <row r="164" spans="1:10" x14ac:dyDescent="0.25">
      <c r="A164">
        <v>154</v>
      </c>
      <c r="B164" t="str">
        <f>_xlfn.CONCAT("&lt;a href=""","/cantos/resucito/" &amp; LEFT(Table1[[#This Row],[id]], 1),"/",Table1[[#This Row],[id]],".html","""")</f>
        <v>&lt;a href="/cantos/resucito/s/sal87(86).html"</v>
      </c>
      <c r="C164" t="str" cm="1">
        <f t="array" ref="C1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sal87(86)</v>
      </c>
      <c r="D164" t="s">
        <v>699</v>
      </c>
      <c r="E164" t="str">
        <f>VLOOKUP(Table1[[#This Row],['#]],'Codigo Canto'!A4:AQ239, 40, FALSE)</f>
        <v>Sal 87 (86)</v>
      </c>
      <c r="F164" t="s">
        <v>979</v>
      </c>
      <c r="G164" t="s">
        <v>1054</v>
      </c>
      <c r="H164" t="s">
        <v>844</v>
      </c>
      <c r="I164" t="str">
        <f>_xlfn.CONCAT("""","archivo","""",": ","""","/cantos/resucito/" &amp; LEFT(Table1[[#This Row],[id]], 1),"/",Table1[[#This Row],[id]],".html","""")</f>
        <v>"archivo": "/cantos/resucito/s/sal87(86).html"</v>
      </c>
      <c r="J164" t="str">
        <f>_xlfn.CONCAT("{ ","""","id","""",": ","""","",C164,"""",", ","""","titulo","""",": ","""",D164,"""",", ","""","salmo","""",": ","""",F164,"""",", ","""","letra","""",": ","""",H164,", ",Table1[[#This Row],[ab_citas]],"""",", ",I164,"},")</f>
        <v>{ "id": "sal87(86)", "titulo": "Sión, madre de todos los pueblos", "salmo": "Salmo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s87", "archivo": "/cantos/resucito/s/sal87(86).html"},</v>
      </c>
    </row>
    <row r="165" spans="1:10" x14ac:dyDescent="0.25">
      <c r="A165">
        <v>155</v>
      </c>
      <c r="B165" t="str">
        <f>_xlfn.CONCAT("&lt;a href=""","/cantos/resucito/" &amp; LEFT(Table1[[#This Row],[id]], 1),"/",Table1[[#This Row],[id]],".html","""")</f>
        <v>&lt;a href="/cantos/resucito/(/(kikoargüello).html"</v>
      </c>
      <c r="C165" t="str" cm="1">
        <f t="array" ref="C1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65" t="s">
        <v>924</v>
      </c>
      <c r="E165" t="str">
        <f>VLOOKUP(Table1[[#This Row],['#]],'Codigo Canto'!A4:AQ239, 40, FALSE)</f>
        <v>(Kiko Argüello)</v>
      </c>
      <c r="F165" t="s">
        <v>275</v>
      </c>
      <c r="G165" t="s">
        <v>1057</v>
      </c>
      <c r="H165" t="s">
        <v>845</v>
      </c>
      <c r="I165" t="str">
        <f>_xlfn.CONCAT("""","archivo","""",": ","""","/cantos/resucito/" &amp; LEFT(Table1[[#This Row],[id]], 1),"/",Table1[[#This Row],[id]],".html","""")</f>
        <v>"archivo": "/cantos/resucito/(/(kikoargüello).html"</v>
      </c>
      <c r="J165" t="str">
        <f>_xlfn.CONCAT("{ ","""","id","""",": ","""","",C165,"""",", ","""","titulo","""",": ","""",D165,"""",", ","""","salmo","""",": ","""",F165,"""",", ","""","letra","""",": ","""",H165,", ",Table1[[#This Row],[ab_citas]],"""",", ",I165,"},")</f>
        <v>{ "id": "(kikoargüello)",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kiko", "archivo": "/cantos/resucito/(/(kikoargüello).html"},</v>
      </c>
    </row>
    <row r="166" spans="1:10" x14ac:dyDescent="0.25">
      <c r="A166">
        <v>156</v>
      </c>
      <c r="B166" t="str">
        <f>_xlfn.CONCAT("&lt;a href=""","/cantos/resucito/" &amp; LEFT(Table1[[#This Row],[id]], 1),"/",Table1[[#This Row],[id]],".html","""")</f>
        <v>&lt;a href="/cantos/resucito/h/himnolatin.html"</v>
      </c>
      <c r="C166" t="str" cm="1">
        <f t="array" ref="C1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66" t="s">
        <v>925</v>
      </c>
      <c r="E166" t="str">
        <f>VLOOKUP(Table1[[#This Row],['#]],'Codigo Canto'!A4:AQ239, 40, FALSE)</f>
        <v>Himno latin</v>
      </c>
      <c r="F166" t="s">
        <v>703</v>
      </c>
      <c r="G166" t="s">
        <v>1104</v>
      </c>
      <c r="H166" t="s">
        <v>77</v>
      </c>
      <c r="I166" t="str">
        <f>_xlfn.CONCAT("""","archivo","""",": ","""","/cantos/resucito/" &amp; LEFT(Table1[[#This Row],[id]], 1),"/",Table1[[#This Row],[id]],".html","""")</f>
        <v>"archivo": "/cantos/resucito/h/himnolatin.html"</v>
      </c>
      <c r="J166" t="str">
        <f>_xlfn.CONCAT("{ ","""","id","""",": ","""","",C166,"""",", ","""","titulo","""",": ","""",D166,"""",", ","""","salmo","""",": ","""",F166,"""",", ","""","letra","""",": ","""",H166,", ",Table1[[#This Row],[ab_citas]],"""",", ",I166,"},")</f>
        <v>{ "id": "himnolatin",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himno", "archivo": "/cantos/resucito/h/himnolatin.html"},</v>
      </c>
    </row>
    <row r="167" spans="1:10" x14ac:dyDescent="0.25">
      <c r="A167">
        <v>157</v>
      </c>
      <c r="B167" t="str">
        <f>_xlfn.CONCAT("&lt;a href=""","/cantos/resucito/" &amp; LEFT(Table1[[#This Row],[id]], 1),"/",Table1[[#This Row],[id]],".html","""")</f>
        <v>&lt;a href="/cantos/resucito/s/sal47(46).html"</v>
      </c>
      <c r="C167" t="str" cm="1">
        <f t="array" ref="C1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sal47(46)</v>
      </c>
      <c r="D167" t="s">
        <v>706</v>
      </c>
      <c r="E167" t="str">
        <f>VLOOKUP(Table1[[#This Row],['#]],'Codigo Canto'!A4:AQ239, 40, FALSE)</f>
        <v>Sal 47 (46)</v>
      </c>
      <c r="F167" t="s">
        <v>980</v>
      </c>
      <c r="G167" t="s">
        <v>1034</v>
      </c>
      <c r="H167" t="s">
        <v>846</v>
      </c>
      <c r="I167" t="str">
        <f>_xlfn.CONCAT("""","archivo","""",": ","""","/cantos/resucito/" &amp; LEFT(Table1[[#This Row],[id]], 1),"/",Table1[[#This Row],[id]],".html","""")</f>
        <v>"archivo": "/cantos/resucito/s/sal47(46).html"</v>
      </c>
      <c r="J167" t="str">
        <f>_xlfn.CONCAT("{ ","""","id","""",": ","""","",C167,"""",", ","""","titulo","""",": ","""",D167,"""",", ","""","salmo","""",": ","""",F167,"""",", ","""","letra","""",": ","""",H167,", ",Table1[[#This Row],[ab_citas]],"""",", ",I167,"},")</f>
        <v>{ "id": "sal47(46)", "titulo": "Sube Dios entre aclamaciones", "salmo": "Salmo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s47", "archivo": "/cantos/resucito/s/sal47(46).html"},</v>
      </c>
    </row>
    <row r="168" spans="1:10" x14ac:dyDescent="0.25">
      <c r="A168">
        <v>158</v>
      </c>
      <c r="B168" t="str">
        <f>_xlfn.CONCAT("&lt;a href=""","/cantos/resucito/" &amp; LEFT(Table1[[#This Row],[id]], 1),"/",Table1[[#This Row],[id]],".html","""")</f>
        <v>&lt;a href="/cantos/resucito/s/sal141(140).html"</v>
      </c>
      <c r="C168" t="str" cm="1">
        <f t="array" ref="C1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sal141(140)</v>
      </c>
      <c r="D168" t="s">
        <v>710</v>
      </c>
      <c r="E168" t="str">
        <f>VLOOKUP(Table1[[#This Row],['#]],'Codigo Canto'!A4:AQ239, 40, FALSE)</f>
        <v>Sal 141 (140)</v>
      </c>
      <c r="F168" t="s">
        <v>981</v>
      </c>
      <c r="G168" t="s">
        <v>1035</v>
      </c>
      <c r="H168" t="s">
        <v>78</v>
      </c>
      <c r="I168" t="str">
        <f>_xlfn.CONCAT("""","archivo","""",": ","""","/cantos/resucito/" &amp; LEFT(Table1[[#This Row],[id]], 1),"/",Table1[[#This Row],[id]],".html","""")</f>
        <v>"archivo": "/cantos/resucito/s/sal141(140).html"</v>
      </c>
      <c r="J168" t="str">
        <f>_xlfn.CONCAT("{ ","""","id","""",": ","""","",C168,"""",", ","""","titulo","""",": ","""",D168,"""",", ","""","salmo","""",": ","""",F168,"""",", ","""","letra","""",": ","""",H168,", ",Table1[[#This Row],[ab_citas]],"""",", ",I168,"},")</f>
        <v>{ "id": "sal141(140)", "titulo": "Te estoy llamando, Señor", "salmo": "Salmo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s141", "archivo": "/cantos/resucito/s/sal141(140).html"},</v>
      </c>
    </row>
    <row r="169" spans="1:10" x14ac:dyDescent="0.25">
      <c r="A169">
        <v>159</v>
      </c>
      <c r="B169" t="str">
        <f>_xlfn.CONCAT("&lt;a href=""","/cantos/resucito/" &amp; LEFT(Table1[[#This Row],[id]], 1),"/",Table1[[#This Row],[id]],".html","""")</f>
        <v>&lt;a href="/cantos/resucito/s/sal32(31).html"</v>
      </c>
      <c r="C169" t="str" cm="1">
        <f t="array" ref="C1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sal32(31)</v>
      </c>
      <c r="D169" t="s">
        <v>712</v>
      </c>
      <c r="E169" t="str">
        <f>VLOOKUP(Table1[[#This Row],['#]],'Codigo Canto'!A4:AQ239, 40, FALSE)</f>
        <v>Sal 32 (31)</v>
      </c>
      <c r="F169" t="s">
        <v>982</v>
      </c>
      <c r="G169" t="s">
        <v>1036</v>
      </c>
      <c r="H169" t="s">
        <v>79</v>
      </c>
      <c r="I169" t="str">
        <f>_xlfn.CONCAT("""","archivo","""",": ","""","/cantos/resucito/" &amp; LEFT(Table1[[#This Row],[id]], 1),"/",Table1[[#This Row],[id]],".html","""")</f>
        <v>"archivo": "/cantos/resucito/s/sal32(31).html"</v>
      </c>
      <c r="J169" t="str">
        <f>_xlfn.CONCAT("{ ","""","id","""",": ","""","",C169,"""",", ","""","titulo","""",": ","""",D169,"""",", ","""","salmo","""",": ","""",F169,"""",", ","""","letra","""",": ","""",H169,", ",Table1[[#This Row],[ab_citas]],"""",", ",I169,"},")</f>
        <v>{ "id": "sal32(31)", "titulo": "Te he manifestado mi pecado", "salmo": "Salmo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s32", "archivo": "/cantos/resucito/s/sal32(31).html"},</v>
      </c>
    </row>
    <row r="170" spans="1:10" x14ac:dyDescent="0.25">
      <c r="A170">
        <v>160</v>
      </c>
      <c r="B170" t="str">
        <f>_xlfn.CONCAT("&lt;a href=""","/cantos/resucito/" &amp; LEFT(Table1[[#This Row],[id]], 1),"/",Table1[[#This Row],[id]],".html","""")</f>
        <v>&lt;a href="/cantos/resucito/h/homiliapascual(melltondesardes).html"</v>
      </c>
      <c r="C170" t="str" cm="1">
        <f t="array" ref="C1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D170" t="s">
        <v>716</v>
      </c>
      <c r="E170" t="str">
        <f>VLOOKUP(Table1[[#This Row],['#]],'Codigo Canto'!A4:AQ239, 40, FALSE)</f>
        <v>Homilía Pascual (Melltón de Sardes)</v>
      </c>
      <c r="F170" t="s">
        <v>717</v>
      </c>
      <c r="G170" t="s">
        <v>1078</v>
      </c>
      <c r="H170" t="s">
        <v>80</v>
      </c>
      <c r="I170" t="str">
        <f>_xlfn.CONCAT("""","archivo","""",": ","""","/cantos/resucito/" &amp; LEFT(Table1[[#This Row],[id]], 1),"/",Table1[[#This Row],[id]],".html","""")</f>
        <v>"archivo": "/cantos/resucito/h/homiliapascual(melltondesardes).html"</v>
      </c>
      <c r="J170" t="str">
        <f>_xlfn.CONCAT("{ ","""","id","""",": ","""","",C170,"""",", ","""","titulo","""",": ","""",D170,"""",", ","""","salmo","""",": ","""",F170,"""",", ","""","letra","""",": ","""",H170,", ",Table1[[#This Row],[ab_citas]],"""",", ",I170,"},")</f>
        <v>{ "id": "homiliapascual(melltondesardes)",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pascua", "archivo": "/cantos/resucito/h/homiliapascual(melltondesardes).html"},</v>
      </c>
    </row>
    <row r="171" spans="1:10" x14ac:dyDescent="0.25">
      <c r="A171">
        <v>161</v>
      </c>
      <c r="B171" t="str">
        <f>_xlfn.CONCAT("&lt;a href=""","/cantos/resucito/" &amp; LEFT(Table1[[#This Row],[id]], 1),"/",Table1[[#This Row],[id]],".html","""")</f>
        <v>&lt;a href="/cantos/resucito/s/sal143(142).html"</v>
      </c>
      <c r="C171" t="str" cm="1">
        <f t="array" ref="C1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sal143(142)</v>
      </c>
      <c r="D171" t="s">
        <v>718</v>
      </c>
      <c r="E171" t="str">
        <f>VLOOKUP(Table1[[#This Row],['#]],'Codigo Canto'!A4:AQ239, 40, FALSE)</f>
        <v>Sal 143 (142)</v>
      </c>
      <c r="F171" t="s">
        <v>983</v>
      </c>
      <c r="G171" t="s">
        <v>1037</v>
      </c>
      <c r="H171" t="s">
        <v>847</v>
      </c>
      <c r="I171" t="str">
        <f>_xlfn.CONCAT("""","archivo","""",": ","""","/cantos/resucito/" &amp; LEFT(Table1[[#This Row],[id]], 1),"/",Table1[[#This Row],[id]],".html","""")</f>
        <v>"archivo": "/cantos/resucito/s/sal143(142).html"</v>
      </c>
      <c r="J171" t="str">
        <f>_xlfn.CONCAT("{ ","""","id","""",": ","""","",C171,"""",", ","""","titulo","""",": ","""",D171,"""",", ","""","salmo","""",": ","""",F171,"""",", ","""","letra","""",": ","""",H171,", ",Table1[[#This Row],[ab_citas]],"""",", ",I171,"},")</f>
        <v>{ "id": "sal143(142)", "titulo": "Tú que eres fiel", "salmo": "Salmo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s143", "archivo": "/cantos/resucito/s/sal143(142).html"},</v>
      </c>
    </row>
    <row r="172" spans="1:10" x14ac:dyDescent="0.25">
      <c r="A172">
        <v>162</v>
      </c>
      <c r="B172" t="str">
        <f>_xlfn.CONCAT("&lt;a href=""","/cantos/resucito/" &amp; LEFT(Table1[[#This Row],[id]], 1),"/",Table1[[#This Row],[id]],".html","""")</f>
        <v>&lt;a href="/cantos/resucito/i/isaias11111.html"</v>
      </c>
      <c r="C172" t="str" cm="1">
        <f t="array" ref="C1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isaias11111</v>
      </c>
      <c r="D172" t="s">
        <v>926</v>
      </c>
      <c r="E172" t="str">
        <f>VLOOKUP(Table1[[#This Row],['#]],'Codigo Canto'!A4:AQ239, 40, FALSE)</f>
        <v>Isaías 11,1-11</v>
      </c>
      <c r="F172" t="s">
        <v>721</v>
      </c>
      <c r="G172" t="s">
        <v>1066</v>
      </c>
      <c r="H172" t="s">
        <v>81</v>
      </c>
      <c r="I172" t="str">
        <f>_xlfn.CONCAT("""","archivo","""",": ","""","/cantos/resucito/" &amp; LEFT(Table1[[#This Row],[id]], 1),"/",Table1[[#This Row],[id]],".html","""")</f>
        <v>"archivo": "/cantos/resucito/i/isaias11111.html"</v>
      </c>
      <c r="J172" t="str">
        <f>_xlfn.CONCAT("{ ","""","id","""",": ","""","",C172,"""",", ","""","titulo","""",": ","""",D172,"""",", ","""","salmo","""",": ","""",F172,"""",", ","""","letra","""",": ","""",H172,", ",Table1[[#This Row],[ab_citas]],"""",", ",I172,"},")</f>
        <v>{ "id": "isaias11111",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is", "archivo": "/cantos/resucito/i/isaias11111.html"},</v>
      </c>
    </row>
    <row r="173" spans="1:10" x14ac:dyDescent="0.25">
      <c r="A173">
        <v>163</v>
      </c>
      <c r="B173" t="str">
        <f>_xlfn.CONCAT("&lt;a href=""","/cantos/resucito/" &amp; LEFT(Table1[[#This Row],[id]], 1),"/",Table1[[#This Row],[id]],".html","""")</f>
        <v>&lt;a href="/cantos/resucito/a/apocalipsis12.html"</v>
      </c>
      <c r="C173" t="str" cm="1">
        <f t="array" ref="C1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apocalipsis12</v>
      </c>
      <c r="D173" t="s">
        <v>722</v>
      </c>
      <c r="E173" t="str">
        <f>VLOOKUP(Table1[[#This Row],['#]],'Codigo Canto'!A4:AQ239, 40, FALSE)</f>
        <v>Apocalipsis 12</v>
      </c>
      <c r="F173" t="s">
        <v>723</v>
      </c>
      <c r="G173" t="s">
        <v>1060</v>
      </c>
      <c r="H173" t="s">
        <v>848</v>
      </c>
      <c r="I173" t="str">
        <f>_xlfn.CONCAT("""","archivo","""",": ","""","/cantos/resucito/" &amp; LEFT(Table1[[#This Row],[id]], 1),"/",Table1[[#This Row],[id]],".html","""")</f>
        <v>"archivo": "/cantos/resucito/a/apocalipsis12.html"</v>
      </c>
      <c r="J173" t="str">
        <f>_xlfn.CONCAT("{ ","""","id","""",": ","""","",C173,"""",", ","""","titulo","""",": ","""",D173,"""",", ","""","salmo","""",": ","""",F173,"""",", ","""","letra","""",": ","""",H173,", ",Table1[[#This Row],[ab_citas]],"""",", ",I173,"},")</f>
        <v>{ "id": "apocalipsis12",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ap", "archivo": "/cantos/resucito/a/apocalipsis12.html"},</v>
      </c>
    </row>
    <row r="174" spans="1:10" x14ac:dyDescent="0.25">
      <c r="A174">
        <v>164</v>
      </c>
      <c r="B174" t="str">
        <f>_xlfn.CONCAT("&lt;a href=""","/cantos/resucito/" &amp; LEFT(Table1[[#This Row],[id]], 1),"/",Table1[[#This Row],[id]],".html","""")</f>
        <v>&lt;a href="/cantos/resucito/v/villancico(kikoargüello).html"</v>
      </c>
      <c r="C174" t="str" cm="1">
        <f t="array" ref="C1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4" t="s">
        <v>724</v>
      </c>
      <c r="E174" t="str">
        <f>VLOOKUP(Table1[[#This Row],['#]],'Codigo Canto'!A4:AQ239, 40, FALSE)</f>
        <v>Villancico (Kiko Argüello)</v>
      </c>
      <c r="F174" t="s">
        <v>134</v>
      </c>
      <c r="G174" t="s">
        <v>1057</v>
      </c>
      <c r="H174" t="s">
        <v>82</v>
      </c>
      <c r="I174" t="str">
        <f>_xlfn.CONCAT("""","archivo","""",": ","""","/cantos/resucito/" &amp; LEFT(Table1[[#This Row],[id]], 1),"/",Table1[[#This Row],[id]],".html","""")</f>
        <v>"archivo": "/cantos/resucito/v/villancico(kikoargüello).html"</v>
      </c>
      <c r="J174" t="str">
        <f>_xlfn.CONCAT("{ ","""","id","""",": ","""","",C174,"""",", ","""","titulo","""",": ","""",D174,"""",", ","""","salmo","""",": ","""",F174,"""",", ","""","letra","""",": ","""",H174,", ",Table1[[#This Row],[ab_citas]],"""",", ",I174,"},")</f>
        <v>{ "id": "villancico(kikoargüello)",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kiko", "archivo": "/cantos/resucito/v/villancico(kikoargüello).html"},</v>
      </c>
    </row>
    <row r="175" spans="1:10" x14ac:dyDescent="0.25">
      <c r="A175">
        <v>165</v>
      </c>
      <c r="B175" t="str">
        <f>_xlfn.CONCAT("&lt;a href=""","/cantos/resucito/" &amp; LEFT(Table1[[#This Row],[id]], 1),"/",Table1[[#This Row],[id]],".html","""")</f>
        <v>&lt;a href="/cantos/resucito/v/villancico(kikoargüello).html"</v>
      </c>
      <c r="C175" t="str" cm="1">
        <f t="array" ref="C1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5" t="s">
        <v>725</v>
      </c>
      <c r="E175" t="str">
        <f>VLOOKUP(Table1[[#This Row],['#]],'Codigo Canto'!A4:AQ239, 40, FALSE)</f>
        <v>Villancico (Kiko Argüello)</v>
      </c>
      <c r="F175" t="s">
        <v>134</v>
      </c>
      <c r="G175" t="s">
        <v>1057</v>
      </c>
      <c r="H175" t="s">
        <v>83</v>
      </c>
      <c r="I175" t="str">
        <f>_xlfn.CONCAT("""","archivo","""",": ","""","/cantos/resucito/" &amp; LEFT(Table1[[#This Row],[id]], 1),"/",Table1[[#This Row],[id]],".html","""")</f>
        <v>"archivo": "/cantos/resucito/v/villancico(kikoargüello).html"</v>
      </c>
      <c r="J175" t="str">
        <f>_xlfn.CONCAT("{ ","""","id","""",": ","""","",C175,"""",", ","""","titulo","""",": ","""",D175,"""",", ","""","salmo","""",": ","""",F175,"""",", ","""","letra","""",": ","""",H175,", ",Table1[[#This Row],[ab_citas]],"""",", ",I175,"},")</f>
        <v>{ "id": "villancico(kikoargüello)",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kiko", "archivo": "/cantos/resucito/v/villancico(kikoargüello).html"},</v>
      </c>
    </row>
    <row r="176" spans="1:10" x14ac:dyDescent="0.25">
      <c r="A176">
        <v>166</v>
      </c>
      <c r="B176" t="str">
        <f>_xlfn.CONCAT("&lt;a href=""","/cantos/resucito/" &amp; LEFT(Table1[[#This Row],[id]], 1),"/",Table1[[#This Row],[id]],".html","""")</f>
        <v>&lt;a href="/cantos/resucito/c/cantardeloscantares48ss.html"</v>
      </c>
      <c r="C176" t="str" cm="1">
        <f t="array" ref="C1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D176" t="s">
        <v>927</v>
      </c>
      <c r="E176" t="str">
        <f>VLOOKUP(Table1[[#This Row],['#]],'Codigo Canto'!A4:AQ239, 40, FALSE)</f>
        <v>Cantar de los cantares 4,8ss</v>
      </c>
      <c r="F176" t="s">
        <v>727</v>
      </c>
      <c r="G176" t="s">
        <v>1069</v>
      </c>
      <c r="H176" t="s">
        <v>84</v>
      </c>
      <c r="I176" t="str">
        <f>_xlfn.CONCAT("""","archivo","""",": ","""","/cantos/resucito/" &amp; LEFT(Table1[[#This Row],[id]], 1),"/",Table1[[#This Row],[id]],".html","""")</f>
        <v>"archivo": "/cantos/resucito/c/cantardeloscantares48ss.html"</v>
      </c>
      <c r="J176" t="str">
        <f>_xlfn.CONCAT("{ ","""","id","""",": ","""","",C176,"""",", ","""","titulo","""",": ","""",D176,"""",", ","""","salmo","""",": ","""",F176,"""",", ","""","letra","""",": ","""",H176,", ",Table1[[#This Row],[ab_citas]],"""",", ",I176,"},")</f>
        <v>{ "id": "cantardeloscantares48ss",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ct", "archivo": "/cantos/resucito/c/cantardeloscantares48ss.html"},</v>
      </c>
    </row>
    <row r="177" spans="1:10" x14ac:dyDescent="0.25">
      <c r="A177">
        <v>167</v>
      </c>
      <c r="B177" t="str">
        <f>_xlfn.CONCAT("&lt;a href=""","/cantos/resucito/" &amp; LEFT(Table1[[#This Row],[id]], 1),"/",Table1[[#This Row],[id]],".html","""")</f>
        <v>&lt;a href="/cantos/resucito/s/secuenciadepentecosteshimnolatin«venisanctespiritus».html"</v>
      </c>
      <c r="C177" t="str" cm="1">
        <f t="array" ref="C1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D177" t="s">
        <v>928</v>
      </c>
      <c r="E177" t="str">
        <f>VLOOKUP(Table1[[#This Row],['#]],'Codigo Canto'!A4:AQ239, 40, FALSE)</f>
        <v>Secuencia de Pentecostés - Himno latin. «Veni, Sancte Spiritus»</v>
      </c>
      <c r="F177" t="s">
        <v>729</v>
      </c>
      <c r="G177" t="s">
        <v>1104</v>
      </c>
      <c r="H177" t="s">
        <v>849</v>
      </c>
      <c r="I177" t="str">
        <f>_xlfn.CONCAT("""","archivo","""",": ","""","/cantos/resucito/" &amp; LEFT(Table1[[#This Row],[id]], 1),"/",Table1[[#This Row],[id]],".html","""")</f>
        <v>"archivo": "/cantos/resucito/s/secuenciadepentecosteshimnolatin«venisanctespiritus».html"</v>
      </c>
      <c r="J177" t="str">
        <f>_xlfn.CONCAT("{ ","""","id","""",": ","""","",C177,"""",", ","""","titulo","""",": ","""",D177,"""",", ","""","salmo","""",": ","""",F177,"""",", ","""","letra","""",": ","""",H177,", ",Table1[[#This Row],[ab_citas]],"""",", ",I177,"},")</f>
        <v>{ "id": "secuenciadepentecosteshimnolatin«venisanctespiritus»",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himno", "archivo": "/cantos/resucito/s/secuenciadepentecosteshimnolatin«venisanctespiritus».html"},</v>
      </c>
    </row>
    <row r="178" spans="1:10" x14ac:dyDescent="0.25">
      <c r="A178">
        <v>168</v>
      </c>
      <c r="B178" t="str">
        <f>_xlfn.CONCAT("&lt;a href=""","/cantos/resucito/" &amp; LEFT(Table1[[#This Row],[id]], 1),"/",Table1[[#This Row],[id]],".html","""")</f>
        <v>&lt;a href="/cantos/resucito/a/apocalipsis2117ss.html"</v>
      </c>
      <c r="C178" t="str" cm="1">
        <f t="array" ref="C1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apocalipsis2117ss</v>
      </c>
      <c r="D178" t="s">
        <v>929</v>
      </c>
      <c r="E178" t="str">
        <f>VLOOKUP(Table1[[#This Row],['#]],'Codigo Canto'!A4:AQ239, 40, FALSE)</f>
        <v>Apocalipsis 21,17ss</v>
      </c>
      <c r="F178" t="s">
        <v>731</v>
      </c>
      <c r="G178" t="s">
        <v>1060</v>
      </c>
      <c r="H178" t="s">
        <v>85</v>
      </c>
      <c r="I178" t="str">
        <f>_xlfn.CONCAT("""","archivo","""",": ","""","/cantos/resucito/" &amp; LEFT(Table1[[#This Row],[id]], 1),"/",Table1[[#This Row],[id]],".html","""")</f>
        <v>"archivo": "/cantos/resucito/a/apocalipsis2117ss.html"</v>
      </c>
      <c r="J178" t="str">
        <f>_xlfn.CONCAT("{ ","""","id","""",": ","""","",C178,"""",", ","""","titulo","""",": ","""",D178,"""",", ","""","salmo","""",": ","""",F178,"""",", ","""","letra","""",": ","""",H178,", ",Table1[[#This Row],[ab_citas]],"""",", ",I178,"},")</f>
        <v>{ "id": "apocalipsis2117ss",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ap", "archivo": "/cantos/resucito/a/apocalipsis2117ss.html"},</v>
      </c>
    </row>
    <row r="179" spans="1:10" x14ac:dyDescent="0.25">
      <c r="A179">
        <v>169</v>
      </c>
      <c r="B179" t="str">
        <f>_xlfn.CONCAT("&lt;a href=""","/cantos/resucito/" &amp; LEFT(Table1[[#This Row],[id]], 1),"/",Table1[[#This Row],[id]],".html","""")</f>
        <v>&lt;a href="/cantos/resucito/h/himnolatin.html"</v>
      </c>
      <c r="C179" t="str" cm="1">
        <f t="array" ref="C1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79" t="s">
        <v>930</v>
      </c>
      <c r="E179" t="str">
        <f>VLOOKUP(Table1[[#This Row],['#]],'Codigo Canto'!A4:AQ239, 40, FALSE)</f>
        <v>Himno latin</v>
      </c>
      <c r="F179" t="s">
        <v>703</v>
      </c>
      <c r="G179" t="s">
        <v>1104</v>
      </c>
      <c r="H179" t="s">
        <v>850</v>
      </c>
      <c r="I179" t="str">
        <f>_xlfn.CONCAT("""","archivo","""",": ","""","/cantos/resucito/" &amp; LEFT(Table1[[#This Row],[id]], 1),"/",Table1[[#This Row],[id]],".html","""")</f>
        <v>"archivo": "/cantos/resucito/h/himnolatin.html"</v>
      </c>
      <c r="J179" t="str">
        <f>_xlfn.CONCAT("{ ","""","id","""",": ","""","",C179,"""",", ","""","titulo","""",": ","""",D179,"""",", ","""","salmo","""",": ","""",F179,"""",", ","""","letra","""",": ","""",H179,", ",Table1[[#This Row],[ab_citas]],"""",", ",I179,"},")</f>
        <v>{ "id": "himnolatin",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himno", "archivo": "/cantos/resucito/h/himnolatin.html"},</v>
      </c>
    </row>
    <row r="180" spans="1:10" x14ac:dyDescent="0.25">
      <c r="A180">
        <v>170</v>
      </c>
      <c r="B180" t="str">
        <f>_xlfn.CONCAT("&lt;a href=""","/cantos/resucito/" &amp; LEFT(Table1[[#This Row],[id]], 1),"/",Table1[[#This Row],[id]],".html","""")</f>
        <v>&lt;a href="/cantos/resucito/s/salmo93(92)apocalipsis157.html"</v>
      </c>
      <c r="C180" t="str" cm="1">
        <f t="array" ref="C1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D180" t="s">
        <v>733</v>
      </c>
      <c r="E180" t="str">
        <f>VLOOKUP(Table1[[#This Row],['#]],'Codigo Canto'!A4:AQ239, 40, FALSE)</f>
        <v>Salmo 93 (92) - Apocalipsis 1,5-7</v>
      </c>
      <c r="F180" t="s">
        <v>734</v>
      </c>
      <c r="G180" t="s">
        <v>1090</v>
      </c>
      <c r="H180" t="s">
        <v>86</v>
      </c>
      <c r="I180" t="str">
        <f>_xlfn.CONCAT("""","archivo","""",": ","""","/cantos/resucito/" &amp; LEFT(Table1[[#This Row],[id]], 1),"/",Table1[[#This Row],[id]],".html","""")</f>
        <v>"archivo": "/cantos/resucito/s/salmo93(92)apocalipsis157.html"</v>
      </c>
      <c r="J180" t="str">
        <f>_xlfn.CONCAT("{ ","""","id","""",": ","""","",C180,"""",", ","""","titulo","""",": ","""",D180,"""",", ","""","salmo","""",": ","""",F180,"""",", ","""","letra","""",": ","""",H180,", ",Table1[[#This Row],[ab_citas]],"""",", ",I180,"},")</f>
        <v>{ "id": "salmo93(92)apocalipsis157",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s93", "archivo": "/cantos/resucito/s/salmo93(92)apocalipsis157.html"},</v>
      </c>
    </row>
    <row r="181" spans="1:10" x14ac:dyDescent="0.25">
      <c r="A181">
        <v>171</v>
      </c>
      <c r="B181" t="str">
        <f>_xlfn.CONCAT("&lt;a href=""","/cantos/resucito/" &amp; LEFT(Table1[[#This Row],[id]], 1),"/",Table1[[#This Row],[id]],".html","""")</f>
        <v>&lt;a href="/cantos/resucito/(/(danteallghlerl).html"</v>
      </c>
      <c r="C181" t="str" cm="1">
        <f t="array" ref="C1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(danteallghlerl)</v>
      </c>
      <c r="D181" t="s">
        <v>735</v>
      </c>
      <c r="E181" t="str">
        <f>VLOOKUP(Table1[[#This Row],['#]],'Codigo Canto'!A4:AQ239, 40, FALSE)</f>
        <v>(Dante Allghlerl)</v>
      </c>
      <c r="F181" t="s">
        <v>736</v>
      </c>
      <c r="G181" t="s">
        <v>1083</v>
      </c>
      <c r="H181" t="s">
        <v>851</v>
      </c>
      <c r="I181" t="str">
        <f>_xlfn.CONCAT("""","archivo","""",": ","""","/cantos/resucito/" &amp; LEFT(Table1[[#This Row],[id]], 1),"/",Table1[[#This Row],[id]],".html","""")</f>
        <v>"archivo": "/cantos/resucito/(/(danteallghlerl).html"</v>
      </c>
      <c r="J181" t="str">
        <f>_xlfn.CONCAT("{ ","""","id","""",": ","""","",C181,"""",", ","""","titulo","""",": ","""",D181,"""",", ","""","salmo","""",": ","""",F181,"""",", ","""","letra","""",": ","""",H181,", ",Table1[[#This Row],[ab_citas]],"""",", ",I181,"},")</f>
        <v>{ "id": "(danteallghlerl)",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maria", "archivo": "/cantos/resucito/(/(danteallghlerl).html"},</v>
      </c>
    </row>
    <row r="182" spans="1:10" x14ac:dyDescent="0.25">
      <c r="A182">
        <v>172</v>
      </c>
      <c r="B182" t="str">
        <f>_xlfn.CONCAT("&lt;a href=""","/cantos/resucito/" &amp; LEFT(Table1[[#This Row],[id]], 1),"/",Table1[[#This Row],[id]],".html","""")</f>
        <v>&lt;a href="/cantos/resucito/f/filipenses44ss.html"</v>
      </c>
      <c r="C182" t="str" cm="1">
        <f t="array" ref="C1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filipenses44ss</v>
      </c>
      <c r="D182" t="s">
        <v>737</v>
      </c>
      <c r="E182" t="str">
        <f>VLOOKUP(Table1[[#This Row],['#]],'Codigo Canto'!A4:AQ239, 40, FALSE)</f>
        <v>Filipenses 4,4ss</v>
      </c>
      <c r="F182" t="s">
        <v>738</v>
      </c>
      <c r="G182" t="s">
        <v>1077</v>
      </c>
      <c r="H182" t="s">
        <v>87</v>
      </c>
      <c r="I182" t="str">
        <f>_xlfn.CONCAT("""","archivo","""",": ","""","/cantos/resucito/" &amp; LEFT(Table1[[#This Row],[id]], 1),"/",Table1[[#This Row],[id]],".html","""")</f>
        <v>"archivo": "/cantos/resucito/f/filipenses44ss.html"</v>
      </c>
      <c r="J182" t="str">
        <f>_xlfn.CONCAT("{ ","""","id","""",": ","""","",C182,"""",", ","""","titulo","""",": ","""",D182,"""",", ","""","salmo","""",": ","""",F182,"""",", ","""","letra","""",": ","""",H182,", ",Table1[[#This Row],[ab_citas]],"""",", ",I182,"},")</f>
        <v>{ "id": "filipenses44ss",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flp", "archivo": "/cantos/resucito/f/filipenses44ss.html"},</v>
      </c>
    </row>
    <row r="183" spans="1:10" x14ac:dyDescent="0.25">
      <c r="A183">
        <v>173</v>
      </c>
      <c r="B183" t="str">
        <f>_xlfn.CONCAT("&lt;a href=""","/cantos/resucito/" &amp; LEFT(Table1[[#This Row],[id]], 1),"/",Table1[[#This Row],[id]],".html","""")</f>
        <v>&lt;a href="/cantos/resucito/m/mateo514ss.html"</v>
      </c>
      <c r="C183" t="str" cm="1">
        <f t="array" ref="C1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mateo514ss</v>
      </c>
      <c r="D183" t="s">
        <v>739</v>
      </c>
      <c r="E183" t="str">
        <f>VLOOKUP(Table1[[#This Row],['#]],'Codigo Canto'!A4:AQ239, 40, FALSE)</f>
        <v xml:space="preserve">Mateo 5,14ss </v>
      </c>
      <c r="F183" t="s">
        <v>740</v>
      </c>
      <c r="G183" t="s">
        <v>1079</v>
      </c>
      <c r="H183" t="s">
        <v>88</v>
      </c>
      <c r="I183" t="str">
        <f>_xlfn.CONCAT("""","archivo","""",": ","""","/cantos/resucito/" &amp; LEFT(Table1[[#This Row],[id]], 1),"/",Table1[[#This Row],[id]],".html","""")</f>
        <v>"archivo": "/cantos/resucito/m/mateo514ss.html"</v>
      </c>
      <c r="J183" t="str">
        <f>_xlfn.CONCAT("{ ","""","id","""",": ","""","",C183,"""",", ","""","titulo","""",": ","""",D183,"""",", ","""","salmo","""",": ","""",F183,"""",", ","""","letra","""",": ","""",H183,", ",Table1[[#This Row],[ab_citas]],"""",", ",I183,"},")</f>
        <v>{ "id": "mateo514ss",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mt", "archivo": "/cantos/resucito/m/mateo514ss.html"},</v>
      </c>
    </row>
    <row r="184" spans="1:10" x14ac:dyDescent="0.25">
      <c r="A184">
        <v>174</v>
      </c>
      <c r="B184" t="str">
        <f>_xlfn.CONCAT("&lt;a href=""","/cantos/resucito/" &amp; LEFT(Table1[[#This Row],[id]], 1),"/",Table1[[#This Row],[id]],".html","""")</f>
        <v>&lt;a href="/cantos/resucito/v/villancico(kikoargüello).html"</v>
      </c>
      <c r="C184" t="str" cm="1">
        <f t="array" ref="C1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84" t="s">
        <v>741</v>
      </c>
      <c r="E184" t="str">
        <f>VLOOKUP(Table1[[#This Row],['#]],'Codigo Canto'!A4:AQ239, 40, FALSE)</f>
        <v>Villancico (Kiko Argüello)</v>
      </c>
      <c r="F184" t="s">
        <v>134</v>
      </c>
      <c r="G184" t="s">
        <v>1057</v>
      </c>
      <c r="H184" t="s">
        <v>852</v>
      </c>
      <c r="I184" t="str">
        <f>_xlfn.CONCAT("""","archivo","""",": ","""","/cantos/resucito/" &amp; LEFT(Table1[[#This Row],[id]], 1),"/",Table1[[#This Row],[id]],".html","""")</f>
        <v>"archivo": "/cantos/resucito/v/villancico(kikoargüello).html"</v>
      </c>
      <c r="J184" t="str">
        <f>_xlfn.CONCAT("{ ","""","id","""",": ","""","",C184,"""",", ","""","titulo","""",": ","""",D184,"""",", ","""","salmo","""",": ","""",F184,"""",", ","""","letra","""",": ","""",H184,", ",Table1[[#This Row],[ab_citas]],"""",", ",I184,"},")</f>
        <v>{ "id": "villancico(kikoargüello)",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kiko", "archivo": "/cantos/resucito/v/villancico(kikoargüello).html"},</v>
      </c>
    </row>
    <row r="185" spans="1:10" x14ac:dyDescent="0.25">
      <c r="A185">
        <v>175</v>
      </c>
      <c r="B185" t="str">
        <f>_xlfn.CONCAT("&lt;a href=""","/cantos/resucito/" &amp; LEFT(Table1[[#This Row],[id]], 1),"/",Table1[[#This Row],[id]],".html","""")</f>
        <v>&lt;a href="/cantos/resucito/i/isaias2518.html"</v>
      </c>
      <c r="C185" t="str" cm="1">
        <f t="array" ref="C1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isaias2518</v>
      </c>
      <c r="D185" t="s">
        <v>742</v>
      </c>
      <c r="E185" t="str">
        <f>VLOOKUP(Table1[[#This Row],['#]],'Codigo Canto'!A4:AQ239, 40, FALSE)</f>
        <v>Isaías 25,1-8</v>
      </c>
      <c r="F185" t="s">
        <v>743</v>
      </c>
      <c r="G185" t="s">
        <v>1066</v>
      </c>
      <c r="H185" t="s">
        <v>853</v>
      </c>
      <c r="I185" t="str">
        <f>_xlfn.CONCAT("""","archivo","""",": ","""","/cantos/resucito/" &amp; LEFT(Table1[[#This Row],[id]], 1),"/",Table1[[#This Row],[id]],".html","""")</f>
        <v>"archivo": "/cantos/resucito/i/isaias2518.html"</v>
      </c>
      <c r="J185" t="str">
        <f>_xlfn.CONCAT("{ ","""","id","""",": ","""","",C185,"""",", ","""","titulo","""",": ","""",D185,"""",", ","""","salmo","""",": ","""",F185,"""",", ","""","letra","""",": ","""",H185,", ",Table1[[#This Row],[ab_citas]],"""",", ",I185,"},")</f>
        <v>{ "id": "isaias2518",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is", "archivo": "/cantos/resucito/i/isaias2518.html"},</v>
      </c>
    </row>
    <row r="186" spans="1:10" x14ac:dyDescent="0.25">
      <c r="A186">
        <v>176</v>
      </c>
      <c r="B186" t="str">
        <f>_xlfn.CONCAT("&lt;a href=""","/cantos/resucito/" &amp; LEFT(Table1[[#This Row],[id]], 1),"/",Table1[[#This Row],[id]],".html","""")</f>
        <v>&lt;a href="/cantos/resucito/s/sal18(17).html"</v>
      </c>
      <c r="C186" t="str" cm="1">
        <f t="array" ref="C1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sal18(17)</v>
      </c>
      <c r="D186" t="s">
        <v>744</v>
      </c>
      <c r="E186" t="str">
        <f>VLOOKUP(Table1[[#This Row],['#]],'Codigo Canto'!A4:AQ239, 40, FALSE)</f>
        <v>Sal 18 (17)</v>
      </c>
      <c r="F186" t="s">
        <v>984</v>
      </c>
      <c r="G186" t="s">
        <v>1038</v>
      </c>
      <c r="H186" t="s">
        <v>854</v>
      </c>
      <c r="I186" t="str">
        <f>_xlfn.CONCAT("""","archivo","""",": ","""","/cantos/resucito/" &amp; LEFT(Table1[[#This Row],[id]], 1),"/",Table1[[#This Row],[id]],".html","""")</f>
        <v>"archivo": "/cantos/resucito/s/sal18(17).html"</v>
      </c>
      <c r="J186" t="str">
        <f>_xlfn.CONCAT("{ ","""","id","""",": ","""","",C186,"""",", ","""","titulo","""",": ","""",D186,"""",", ","""","salmo","""",": ","""",F186,"""",", ","""","letra","""",": ","""",H186,", ",Table1[[#This Row],[ab_citas]],"""",", ",I186,"},")</f>
        <v>{ "id": "sal18(17)", "titulo": "Yo te amo, Señor", "salmo": "Salmo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s18", "archivo": "/cantos/resucito/s/sal18(17).html"},</v>
      </c>
    </row>
    <row r="187" spans="1:10" x14ac:dyDescent="0.25">
      <c r="A187">
        <v>177</v>
      </c>
      <c r="B187" t="str">
        <f>_xlfn.CONCAT("&lt;a href=""","/cantos/resucito/" &amp; LEFT(Table1[[#This Row],[id]], 1),"/",Table1[[#This Row],[id]],".html","""")</f>
        <v>&lt;a href="/cantos/resucito/i/isaias661821.html"</v>
      </c>
      <c r="C187" t="str" cm="1">
        <f t="array" ref="C1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isaias661821</v>
      </c>
      <c r="D187" t="s">
        <v>746</v>
      </c>
      <c r="E187" t="str">
        <f>VLOOKUP(Table1[[#This Row],['#]],'Codigo Canto'!A4:AQ239, 40, FALSE)</f>
        <v>Isaías 66,18-21</v>
      </c>
      <c r="F187" t="s">
        <v>747</v>
      </c>
      <c r="G187" t="s">
        <v>1066</v>
      </c>
      <c r="H187" t="s">
        <v>89</v>
      </c>
      <c r="I187" t="str">
        <f>_xlfn.CONCAT("""","archivo","""",": ","""","/cantos/resucito/" &amp; LEFT(Table1[[#This Row],[id]], 1),"/",Table1[[#This Row],[id]],".html","""")</f>
        <v>"archivo": "/cantos/resucito/i/isaias661821.html"</v>
      </c>
      <c r="J187" t="str">
        <f>_xlfn.CONCAT("{ ","""","id","""",": ","""","",C187,"""",", ","""","titulo","""",": ","""",D187,"""",", ","""","salmo","""",": ","""",F187,"""",", ","""","letra","""",": ","""",H187,", ",Table1[[#This Row],[ab_citas]],"""",", ",I187,"},")</f>
        <v>{ "id": "isaias661821",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is", "archivo": "/cantos/resucito/i/isaias661821.html"},</v>
      </c>
    </row>
    <row r="188" spans="1:10" x14ac:dyDescent="0.25">
      <c r="A188">
        <v>178</v>
      </c>
      <c r="B188" t="str">
        <f>_xlfn.CONCAT("&lt;a href=""","/cantos/resucito/" &amp; LEFT(Table1[[#This Row],[id]], 1),"/",Table1[[#This Row],[id]],".html","""")</f>
        <v>&lt;a href="/cantos/resucito/l/lucas19110.html"</v>
      </c>
      <c r="C188" t="str" cm="1">
        <f t="array" ref="C1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lucas19110</v>
      </c>
      <c r="D188" t="s">
        <v>748</v>
      </c>
      <c r="E188" t="str">
        <f>VLOOKUP(Table1[[#This Row],['#]],'Codigo Canto'!A4:AQ239, 40, FALSE)</f>
        <v>Lucas 19,1-10</v>
      </c>
      <c r="F188" t="s">
        <v>749</v>
      </c>
      <c r="G188" t="s">
        <v>1006</v>
      </c>
      <c r="H188" t="s">
        <v>90</v>
      </c>
      <c r="I188" t="str">
        <f>_xlfn.CONCAT("""","archivo","""",": ","""","/cantos/resucito/" &amp; LEFT(Table1[[#This Row],[id]], 1),"/",Table1[[#This Row],[id]],".html","""")</f>
        <v>"archivo": "/cantos/resucito/l/lucas19110.html"</v>
      </c>
      <c r="J188" t="str">
        <f>_xlfn.CONCAT("{ ","""","id","""",": ","""","",C188,"""",", ","""","titulo","""",": ","""",D188,"""",", ","""","salmo","""",": ","""",F188,"""",", ","""","letra","""",": ","""",H188,", ",Table1[[#This Row],[ab_citas]],"""",", ",I188,"},")</f>
        <v>{ "id": "lucas19110",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lc", "archivo": "/cantos/resucito/l/lucas19110.html"},</v>
      </c>
    </row>
    <row r="189" spans="1:10" x14ac:dyDescent="0.25">
      <c r="A189">
        <v>179</v>
      </c>
      <c r="B189" t="str">
        <f>_xlfn.CONCAT("&lt;a href=""","/cantos/resucito/" &amp; LEFT(Table1[[#This Row],[id]], 1),"/",Table1[[#This Row],[id]],".html","""")</f>
        <v>&lt;a href="/cantos/resucito/r/respuestasalasoracionesdelosfielesmodeloiiiiiiiv.html"</v>
      </c>
      <c r="C189" t="str" cm="1">
        <f t="array" ref="C1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D189" t="s">
        <v>345</v>
      </c>
      <c r="E189" t="str">
        <f>VLOOKUP(Table1[[#This Row],['#]],'Codigo Canto'!A4:AQ239, 40, FALSE)</f>
        <v>Respuestas a las oraciones de los fieles, Modelo I, II, III, IV</v>
      </c>
      <c r="F189" t="s">
        <v>346</v>
      </c>
      <c r="G189" t="s">
        <v>1091</v>
      </c>
      <c r="H189" t="s">
        <v>91</v>
      </c>
      <c r="I189" t="str">
        <f>_xlfn.CONCAT("""","archivo","""",": ","""","/cantos/resucito/" &amp; LEFT(Table1[[#This Row],[id]], 1),"/",Table1[[#This Row],[id]],".html","""")</f>
        <v>"archivo": "/cantos/resucito/r/respuestasalasoracionesdelosfielesmodeloiiiiiiiv.html"</v>
      </c>
      <c r="J189" t="str">
        <f>_xlfn.CONCAT("{ ","""","id","""",": ","""","",C189,"""",", ","""","titulo","""",": ","""",D189,"""",", ","""","salmo","""",": ","""",F189,"""",", ","""","letra","""",": ","""",H189,", ",Table1[[#This Row],[ab_citas]],"""",", ",I189,"},")</f>
        <v>{ "id": "respuestasalasoracionesdelosfielesmodeloiiiiiiiv",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oraciones", "archivo": "/cantos/resucito/r/respuestasalasoracionesdelosfielesmodeloiiiiiiiv.html"},</v>
      </c>
    </row>
    <row r="190" spans="1:10" x14ac:dyDescent="0.25">
      <c r="A190">
        <v>180</v>
      </c>
      <c r="B190" t="str">
        <f>_xlfn.CONCAT("&lt;a href=""","/cantos/resucito/" &amp; LEFT(Table1[[#This Row],[id]], 1),"/",Table1[[#This Row],[id]],".html","""")</f>
        <v>&lt;a href="/cantos/resucito/m/modeloiiiiii.html"</v>
      </c>
      <c r="C190" t="str" cm="1">
        <f t="array" ref="C1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190" t="s">
        <v>359</v>
      </c>
      <c r="E190" t="str">
        <f>VLOOKUP(Table1[[#This Row],['#]],'Codigo Canto'!A4:AQ239, 40, FALSE)</f>
        <v>Modelo I, II, III</v>
      </c>
      <c r="F190" t="s">
        <v>360</v>
      </c>
      <c r="G190" t="s">
        <v>1092</v>
      </c>
      <c r="H190" t="s">
        <v>92</v>
      </c>
      <c r="I190" t="str">
        <f>_xlfn.CONCAT("""","archivo","""",": ","""","/cantos/resucito/" &amp; LEFT(Table1[[#This Row],[id]], 1),"/",Table1[[#This Row],[id]],".html","""")</f>
        <v>"archivo": "/cantos/resucito/m/modeloiiiiii.html"</v>
      </c>
      <c r="J190" t="str">
        <f>_xlfn.CONCAT("{ ","""","id","""",": ","""","",C190,"""",", ","""","titulo","""",": ","""",D190,"""",", ","""","salmo","""",": ","""",F190,"""",", ","""","letra","""",": ","""",H190,", ",Table1[[#This Row],[ab_citas]],"""",", ",I190,"},")</f>
        <v>{ "id": "modeloiiiiii",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 "archivo": "/cantos/resucito/m/modeloiiiiii.html"},</v>
      </c>
    </row>
    <row r="191" spans="1:10" x14ac:dyDescent="0.25">
      <c r="A191">
        <v>181</v>
      </c>
      <c r="B191" t="str">
        <f>_xlfn.CONCAT("&lt;a href=""","/cantos/resucito/" &amp; LEFT(Table1[[#This Row],[id]], 1),"/",Table1[[#This Row],[id]],".html","""")</f>
        <v>&lt;a href="/cantos/resucito/a/apropiadoparaeltiempopascual.html"</v>
      </c>
      <c r="C191" t="str" cm="1">
        <f t="array" ref="C1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D191" t="s">
        <v>361</v>
      </c>
      <c r="E191" t="str">
        <f>VLOOKUP(Table1[[#This Row],['#]],'Codigo Canto'!A4:AQ239, 40, FALSE)</f>
        <v>Apropiado para el tiempo Pascual</v>
      </c>
      <c r="F191" t="s">
        <v>362</v>
      </c>
      <c r="G191" t="s">
        <v>1078</v>
      </c>
      <c r="H191" t="s">
        <v>93</v>
      </c>
      <c r="I191" t="str">
        <f>_xlfn.CONCAT("""","archivo","""",": ","""","/cantos/resucito/" &amp; LEFT(Table1[[#This Row],[id]], 1),"/",Table1[[#This Row],[id]],".html","""")</f>
        <v>"archivo": "/cantos/resucito/a/apropiadoparaeltiempopascual.html"</v>
      </c>
      <c r="J191" t="str">
        <f>_xlfn.CONCAT("{ ","""","id","""",": ","""","",C191,"""",", ","""","titulo","""",": ","""",D191,"""",", ","""","salmo","""",": ","""",F191,"""",", ","""","letra","""",": ","""",H191,", ",Table1[[#This Row],[ab_citas]],"""",", ",I191,"},")</f>
        <v>{ "id": "apropiadoparaeltiempopascual", "titulo": "Aleluya pascual", "salmo": "Apropiado para el tiempo Pascual", "letra": "aleluya pascual cristo jesús ha resucitado. aleluya., pascua", "archivo": "/cantos/resucito/a/apropiadoparaeltiempopascual.html"},</v>
      </c>
    </row>
    <row r="192" spans="1:10" x14ac:dyDescent="0.25">
      <c r="A192">
        <v>182</v>
      </c>
      <c r="B192" t="str">
        <f>_xlfn.CONCAT("&lt;a href=""","/cantos/resucito/" &amp; LEFT(Table1[[#This Row],[id]], 1),"/",Table1[[#This Row],[id]],".html","""")</f>
        <v>&lt;a href="/cantos/resucito/t/tiempodecuaresma.html"</v>
      </c>
      <c r="C192" t="str" cm="1">
        <f t="array" ref="C1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tiempodecuaresma</v>
      </c>
      <c r="D192" t="s">
        <v>931</v>
      </c>
      <c r="E192" t="str">
        <f>VLOOKUP(Table1[[#This Row],['#]],'Codigo Canto'!A4:AQ239, 40, FALSE)</f>
        <v>Tiempo de Cuaresma</v>
      </c>
      <c r="F192" t="s">
        <v>376</v>
      </c>
      <c r="G192" t="s">
        <v>1093</v>
      </c>
      <c r="H192" t="s">
        <v>94</v>
      </c>
      <c r="I192" t="str">
        <f>_xlfn.CONCAT("""","archivo","""",": ","""","/cantos/resucito/" &amp; LEFT(Table1[[#This Row],[id]], 1),"/",Table1[[#This Row],[id]],".html","""")</f>
        <v>"archivo": "/cantos/resucito/t/tiempodecuaresma.html"</v>
      </c>
      <c r="J192" t="str">
        <f>_xlfn.CONCAT("{ ","""","id","""",": ","""","",C192,"""",", ","""","titulo","""",": ","""",D192,"""",", ","""","salmo","""",": ","""",F192,"""",", ","""","letra","""",": ","""",H192,", ",Table1[[#This Row],[ab_citas]],"""",", ",I192,"},")</f>
        <v>{ "id": "tiempodecuaresma",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evangelio", "archivo": "/cantos/resucito/t/tiempodecuaresma.html"},</v>
      </c>
    </row>
    <row r="193" spans="1:10" x14ac:dyDescent="0.25">
      <c r="A193">
        <v>183</v>
      </c>
      <c r="B193" t="str">
        <f>_xlfn.CONCAT("&lt;a href=""","/cantos/resucito/" &amp; LEFT(Table1[[#This Row],[id]], 1),"/",Table1[[#This Row],[id]],".html","""")</f>
        <v>&lt;a href="/cantos/resucito/d/delaliturgiabautismaldelavigiliapascual.html"</v>
      </c>
      <c r="C193" t="str" cm="1">
        <f t="array" ref="C1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3" t="s">
        <v>394</v>
      </c>
      <c r="E193" t="str">
        <f>VLOOKUP(Table1[[#This Row],['#]],'Codigo Canto'!A4:AQ239, 40, FALSE)</f>
        <v>De la liturgia bautismal de la Vigilia pascual</v>
      </c>
      <c r="F193" t="s">
        <v>395</v>
      </c>
      <c r="G193" t="s">
        <v>1094</v>
      </c>
      <c r="H193" t="s">
        <v>855</v>
      </c>
      <c r="I193" t="str">
        <f>_xlfn.CONCAT("""","archivo","""",": ","""","/cantos/resucito/" &amp; LEFT(Table1[[#This Row],[id]], 1),"/",Table1[[#This Row],[id]],".html","""")</f>
        <v>"archivo": "/cantos/resucito/d/delaliturgiabautismaldelavigiliapascual.html"</v>
      </c>
      <c r="J193" t="str">
        <f>_xlfn.CONCAT("{ ","""","id","""",": ","""","",C193,"""",", ","""","titulo","""",": ","""",D193,"""",", ","""","salmo","""",": ","""",F193,"""",", ","""","letra","""",": ","""",H193,", ",Table1[[#This Row],[ab_citas]],"""",", ",I193,"},")</f>
        <v>{ "id": "delaliturgiabautismaldelavigiliapascual",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agua", "archivo": "/cantos/resucito/d/delaliturgiabautismaldelavigiliapascual.html"},</v>
      </c>
    </row>
    <row r="194" spans="1:10" x14ac:dyDescent="0.25">
      <c r="A194">
        <v>185</v>
      </c>
      <c r="B194" t="str">
        <f>_xlfn.CONCAT("&lt;a href=""","/cantos/resucito/" &amp; LEFT(Table1[[#This Row],[id]], 1),"/",Table1[[#This Row],[id]],".html","""")</f>
        <v>&lt;a href="/cantos/resucito/a/acciondegracias.html"</v>
      </c>
      <c r="C194" t="str" cm="1">
        <f t="array" ref="C1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acciondegracias</v>
      </c>
      <c r="D194" t="s">
        <v>932</v>
      </c>
      <c r="E194" t="str">
        <f>VLOOKUP(Table1[[#This Row],['#]],'Codigo Canto'!A4:AQ239, 40, FALSE)</f>
        <v>Acción de gracias</v>
      </c>
      <c r="F194" t="s">
        <v>418</v>
      </c>
      <c r="G194" t="s">
        <v>1095</v>
      </c>
      <c r="H194" t="s">
        <v>856</v>
      </c>
      <c r="I194" t="str">
        <f>_xlfn.CONCAT("""","archivo","""",": ","""","/cantos/resucito/" &amp; LEFT(Table1[[#This Row],[id]], 1),"/",Table1[[#This Row],[id]],".html","""")</f>
        <v>"archivo": "/cantos/resucito/a/acciondegracias.html"</v>
      </c>
      <c r="J194" t="str">
        <f>_xlfn.CONCAT("{ ","""","id","""",": ","""","",C194,"""",", ","""","titulo","""",": ","""",D194,"""",", ","""","salmo","""",": ","""",F194,"""",", ","""","letra","""",": ","""",H194,", ",Table1[[#This Row],[ab_citas]],"""",", ",I194,"},")</f>
        <v>{ "id": "acciondegracias",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penitencial", "archivo": "/cantos/resucito/a/acciondegracias.html"},</v>
      </c>
    </row>
    <row r="195" spans="1:10" x14ac:dyDescent="0.25">
      <c r="A195">
        <v>186</v>
      </c>
      <c r="B195" t="str">
        <f>_xlfn.CONCAT("&lt;a href=""","/cantos/resucito/" &amp; LEFT(Table1[[#This Row],[id]], 1),"/",Table1[[#This Row],[id]],".html","""")</f>
        <v>&lt;a href="/cantos/resucito/d/despuesdelaconsagracion.html"</v>
      </c>
      <c r="C195" t="str" cm="1">
        <f t="array" ref="C1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D195" t="s">
        <v>435</v>
      </c>
      <c r="E195" t="str">
        <f>VLOOKUP(Table1[[#This Row],['#]],'Codigo Canto'!A4:AQ239, 40, FALSE)</f>
        <v>Después de la consagración</v>
      </c>
      <c r="F195" t="s">
        <v>436</v>
      </c>
      <c r="G195" t="s">
        <v>1096</v>
      </c>
      <c r="H195" t="s">
        <v>857</v>
      </c>
      <c r="I195" t="str">
        <f>_xlfn.CONCAT("""","archivo","""",": ","""","/cantos/resucito/" &amp; LEFT(Table1[[#This Row],[id]], 1),"/",Table1[[#This Row],[id]],".html","""")</f>
        <v>"archivo": "/cantos/resucito/d/despuesdelaconsagracion.html"</v>
      </c>
      <c r="J195" t="str">
        <f>_xlfn.CONCAT("{ ","""","id","""",": ","""","",C195,"""",", ","""","titulo","""",": ","""",D195,"""",", ","""","salmo","""",": ","""",F195,"""",", ","""","letra","""",": ","""",H195,", ",Table1[[#This Row],[ab_citas]],"""",", ",I195,"},")</f>
        <v>{ "id": "despuesdelaconsagracion",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 "archivo": "/cantos/resucito/d/despuesdelaconsagracion.html"},</v>
      </c>
    </row>
    <row r="196" spans="1:10" x14ac:dyDescent="0.25">
      <c r="A196">
        <v>187</v>
      </c>
      <c r="B196" t="str">
        <f>_xlfn.CONCAT("&lt;a href=""","/cantos/resucito/" &amp; LEFT(Table1[[#This Row],[id]], 1),"/",Table1[[#This Row],[id]],".html","""")</f>
        <v>&lt;a href="/cantos/resucito/s/simboloapostolico.html"</v>
      </c>
      <c r="C196" t="str" cm="1">
        <f t="array" ref="C1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simboloapostolico</v>
      </c>
      <c r="D196" t="s">
        <v>437</v>
      </c>
      <c r="E196" t="str">
        <f>VLOOKUP(Table1[[#This Row],['#]],'Codigo Canto'!A4:AQ239, 40, FALSE)</f>
        <v>Símbolo Apostólico</v>
      </c>
      <c r="F196" t="s">
        <v>438</v>
      </c>
      <c r="G196" t="s">
        <v>1097</v>
      </c>
      <c r="H196" t="s">
        <v>858</v>
      </c>
      <c r="I196" t="str">
        <f>_xlfn.CONCAT("""","archivo","""",": ","""","/cantos/resucito/" &amp; LEFT(Table1[[#This Row],[id]], 1),"/",Table1[[#This Row],[id]],".html","""")</f>
        <v>"archivo": "/cantos/resucito/s/simboloapostolico.html"</v>
      </c>
      <c r="J196" t="str">
        <f>_xlfn.CONCAT("{ ","""","id","""",": ","""","",C196,"""",", ","""","titulo","""",": ","""",D196,"""",", ","""","salmo","""",": ","""",F196,"""",", ","""","letra","""",": ","""",H196,", ",Table1[[#This Row],[ab_citas]],"""",", ",I196,"},")</f>
        <v>{ "id": "simboloapostolico",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 "archivo": "/cantos/resucito/s/simboloapostolico.html"},</v>
      </c>
    </row>
    <row r="197" spans="1:10" x14ac:dyDescent="0.25">
      <c r="A197">
        <v>188</v>
      </c>
      <c r="B197" t="str">
        <f>_xlfn.CONCAT("&lt;a href=""","/cantos/resucito/" &amp; LEFT(Table1[[#This Row],[id]], 1),"/",Table1[[#This Row],[id]],".html","""")</f>
        <v>&lt;a href="/cantos/resucito/h/himnoliturgico.html"</v>
      </c>
      <c r="C197" t="str" cm="1">
        <f t="array" ref="C1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himnoliturgico</v>
      </c>
      <c r="D197" t="s">
        <v>510</v>
      </c>
      <c r="E197" t="str">
        <f>VLOOKUP(Table1[[#This Row],['#]],'Codigo Canto'!A4:AQ239, 40, FALSE)</f>
        <v>Himno Litúrgico</v>
      </c>
      <c r="F197" t="s">
        <v>511</v>
      </c>
      <c r="G197" t="s">
        <v>1104</v>
      </c>
      <c r="H197" t="s">
        <v>859</v>
      </c>
      <c r="I197" t="str">
        <f>_xlfn.CONCAT("""","archivo","""",": ","""","/cantos/resucito/" &amp; LEFT(Table1[[#This Row],[id]], 1),"/",Table1[[#This Row],[id]],".html","""")</f>
        <v>"archivo": "/cantos/resucito/h/himnoliturgico.html"</v>
      </c>
      <c r="J197" t="str">
        <f>_xlfn.CONCAT("{ ","""","id","""",": ","""","",C197,"""",", ","""","titulo","""",": ","""",D197,"""",", ","""","salmo","""",": ","""",F197,"""",", ","""","letra","""",": ","""",H197,", ",Table1[[#This Row],[ab_citas]],"""",", ",I197,"},")</f>
        <v>{ "id": "himnoliturgico",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himno", "archivo": "/cantos/resucito/h/himnoliturgico.html"},</v>
      </c>
    </row>
    <row r="198" spans="1:10" x14ac:dyDescent="0.25">
      <c r="A198">
        <v>189</v>
      </c>
      <c r="B198" t="str">
        <f>_xlfn.CONCAT("&lt;a href=""","/cantos/resucito/" &amp; LEFT(Table1[[#This Row],[id]], 1),"/",Table1[[#This Row],[id]],".html","""")</f>
        <v>&lt;a href="/cantos/resucito/d/delaliturgiabautismaldelavigiliapascual.html"</v>
      </c>
      <c r="C198" t="str" cm="1">
        <f t="array" ref="C1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8" t="s">
        <v>570</v>
      </c>
      <c r="E198" t="str">
        <f>VLOOKUP(Table1[[#This Row],['#]],'Codigo Canto'!A4:AQ239, 40, FALSE)</f>
        <v>De la liturgia bautismal de la Vigilia pascual</v>
      </c>
      <c r="F198" t="s">
        <v>395</v>
      </c>
      <c r="G198" t="s">
        <v>1098</v>
      </c>
      <c r="H198" s="1" t="s">
        <v>860</v>
      </c>
      <c r="I198" t="str">
        <f>_xlfn.CONCAT("""","archivo","""",": ","""","/cantos/resucito/" &amp; LEFT(Table1[[#This Row],[id]], 1),"/",Table1[[#This Row],[id]],".html","""")</f>
        <v>"archivo": "/cantos/resucito/d/delaliturgiabautismaldelavigiliapascual.html"</v>
      </c>
      <c r="J198" t="str">
        <f>_xlfn.CONCAT("{ ","""","id","""",": ","""","",C198,"""",", ","""","titulo","""",": ","""",D198,"""",", ","""","salmo","""",": ","""",F198,"""",", ","""","letra","""",": ","""",H198,", ",Table1[[#This Row],[ab_citas]],"""",", ",I198,"},")</f>
        <v>{ "id": "delaliturgiabautismaldelavigiliapascual",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 "archivo": "/cantos/resucito/d/delaliturgiabautismaldelavigiliapascual.html"},</v>
      </c>
    </row>
    <row r="199" spans="1:10" x14ac:dyDescent="0.25">
      <c r="A199">
        <v>191</v>
      </c>
      <c r="B199" t="str">
        <f>_xlfn.CONCAT("&lt;a href=""","/cantos/resucito/" &amp; LEFT(Table1[[#This Row],[id]], 1),"/",Table1[[#This Row],[id]],".html","""")</f>
        <v>&lt;a href="/cantos/resucito/l/letaniaparalacelebracionpenitencial–modeloabreviado.html"</v>
      </c>
      <c r="C199" t="str" cm="1">
        <f t="array" ref="C1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D199" t="s">
        <v>933</v>
      </c>
      <c r="E199" t="str">
        <f>VLOOKUP(Table1[[#This Row],['#]],'Codigo Canto'!A4:AQ239, 40, FALSE)</f>
        <v>Letanía para la Celebración Penitencial – modelo abreviado</v>
      </c>
      <c r="F199" t="s">
        <v>572</v>
      </c>
      <c r="G199" t="s">
        <v>1098</v>
      </c>
      <c r="H199" t="s">
        <v>95</v>
      </c>
      <c r="I199" t="str">
        <f>_xlfn.CONCAT("""","archivo","""",": ","""","/cantos/resucito/" &amp; LEFT(Table1[[#This Row],[id]], 1),"/",Table1[[#This Row],[id]],".html","""")</f>
        <v>"archivo": "/cantos/resucito/l/letaniaparalacelebracionpenitencial–modeloabreviado.html"</v>
      </c>
      <c r="J199" t="str">
        <f>_xlfn.CONCAT("{ ","""","id","""",": ","""","",C199,"""",", ","""","titulo","""",": ","""",D199,"""",", ","""","salmo","""",": ","""",F199,"""",", ","""","letra","""",": ","""",H199,", ",Table1[[#This Row],[ab_citas]],"""",", ",I199,"},")</f>
        <v>{ "id": "letaniaparalacelebracionpenitencial–modeloabreviado",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 "archivo": "/cantos/resucito/l/letaniaparalacelebracionpenitencial–modeloabreviado.html"},</v>
      </c>
    </row>
    <row r="200" spans="1:10" x14ac:dyDescent="0.25">
      <c r="A200">
        <v>193</v>
      </c>
      <c r="B200" t="str">
        <f>_xlfn.CONCAT("&lt;a href=""","/cantos/resucito/" &amp; LEFT(Table1[[#This Row],[id]], 1),"/",Table1[[#This Row],[id]],".html","""")</f>
        <v>&lt;a href="/cantos/resucito/t/tiempodelaeleccion.html"</v>
      </c>
      <c r="C200" t="str" cm="1">
        <f t="array" ref="C2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D200" t="s">
        <v>624</v>
      </c>
      <c r="E200" t="str">
        <f>VLOOKUP(Table1[[#This Row],['#]],'Codigo Canto'!A4:AQ239, 40, FALSE)</f>
        <v>Tiempo de la Elección</v>
      </c>
      <c r="F200" t="s">
        <v>625</v>
      </c>
      <c r="G200" t="s">
        <v>1099</v>
      </c>
      <c r="H200" t="s">
        <v>96</v>
      </c>
      <c r="I200" t="str">
        <f>_xlfn.CONCAT("""","archivo","""",": ","""","/cantos/resucito/" &amp; LEFT(Table1[[#This Row],[id]], 1),"/",Table1[[#This Row],[id]],".html","""")</f>
        <v>"archivo": "/cantos/resucito/t/tiempodelaeleccion.html"</v>
      </c>
      <c r="J200" t="str">
        <f>_xlfn.CONCAT("{ ","""","id","""",": ","""","",C200,"""",", ","""","titulo","""",": ","""",D200,"""",", ","""","salmo","""",": ","""",F200,"""",", ","""","letra","""",": ","""",H200,", ",Table1[[#This Row],[ab_citas]],"""",", ",I200,"},")</f>
        <v>{ "id": "tiempodelaeleccion",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 Nuestro", "archivo": "/cantos/resucito/t/tiempodelaeleccion.html"},</v>
      </c>
    </row>
    <row r="201" spans="1:10" x14ac:dyDescent="0.25">
      <c r="A201">
        <v>194</v>
      </c>
      <c r="B201" t="str">
        <f>_xlfn.CONCAT("&lt;a href=""","/cantos/resucito/" &amp; LEFT(Table1[[#This Row],[id]], 1),"/",Table1[[#This Row],[id]],".html","""")</f>
        <v>&lt;a href="/cantos/resucito/m/modeloi.html"</v>
      </c>
      <c r="C201" t="str" cm="1">
        <f t="array" ref="C2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v>
      </c>
      <c r="D201" t="s">
        <v>934</v>
      </c>
      <c r="E201" t="str">
        <f>VLOOKUP(Table1[[#This Row],['#]],'Codigo Canto'!A4:AQ239, 40, FALSE)</f>
        <v>Modelo I</v>
      </c>
      <c r="F201" t="s">
        <v>630</v>
      </c>
      <c r="G201" t="s">
        <v>1100</v>
      </c>
      <c r="H201" s="1" t="s">
        <v>861</v>
      </c>
      <c r="I201" t="str">
        <f>_xlfn.CONCAT("""","archivo","""",": ","""","/cantos/resucito/" &amp; LEFT(Table1[[#This Row],[id]], 1),"/",Table1[[#This Row],[id]],".html","""")</f>
        <v>"archivo": "/cantos/resucito/m/modeloi.html"</v>
      </c>
      <c r="J201" t="str">
        <f>_xlfn.CONCAT("{ ","""","id","""",": ","""","",C201,"""",", ","""","titulo","""",": ","""",D201,"""",", ","""","salmo","""",": ","""",F201,"""",", ","""","letra","""",": ","""",H201,", ",Table1[[#This Row],[ab_citas]],"""",", ",I201,"},")</f>
        <v>{ "id": "modeloi",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 "archivo": "/cantos/resucito/m/modeloi.html"},</v>
      </c>
    </row>
    <row r="202" spans="1:10" x14ac:dyDescent="0.25">
      <c r="A202">
        <v>197</v>
      </c>
      <c r="B202" t="str">
        <f>_xlfn.CONCAT("&lt;a href=""","/cantos/resucito/" &amp; LEFT(Table1[[#This Row],[id]], 1),"/",Table1[[#This Row],[id]],".html","""")</f>
        <v>&lt;a href="/cantos/resucito/m/modeloii(1987).html"</v>
      </c>
      <c r="C202" t="str" cm="1">
        <f t="array" ref="C2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modeloii(1987)</v>
      </c>
      <c r="D202" t="s">
        <v>934</v>
      </c>
      <c r="E202" t="str">
        <f>VLOOKUP(Table1[[#This Row],['#]],'Codigo Canto'!A4:AQ239, 40, FALSE)</f>
        <v>Modelo II (1987)</v>
      </c>
      <c r="F202" t="s">
        <v>631</v>
      </c>
      <c r="G202" t="s">
        <v>1100</v>
      </c>
      <c r="H202" t="s">
        <v>862</v>
      </c>
      <c r="I202" t="str">
        <f>_xlfn.CONCAT("""","archivo","""",": ","""","/cantos/resucito/" &amp; LEFT(Table1[[#This Row],[id]], 1),"/",Table1[[#This Row],[id]],".html","""")</f>
        <v>"archivo": "/cantos/resucito/m/modeloii(1987).html"</v>
      </c>
      <c r="J202" t="str">
        <f>_xlfn.CONCAT("{ ","""","id","""",": ","""","",C202,"""",", ","""","titulo","""",": ","""",D202,"""",", ","""","salmo","""",": ","""",F202,"""",", ","""","letra","""",": ","""",H202,", ",Table1[[#This Row],[ab_citas]],"""",", ",I202,"},")</f>
        <v>{ "id": "modeloii(1987)",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 "archivo": "/cantos/resucito/m/modeloii(1987).html"},</v>
      </c>
    </row>
    <row r="203" spans="1:10" x14ac:dyDescent="0.25">
      <c r="A203">
        <v>200</v>
      </c>
      <c r="B203" t="str">
        <f>_xlfn.CONCAT("&lt;a href=""","/cantos/resucito/" &amp; LEFT(Table1[[#This Row],[id]], 1),"/",Table1[[#This Row],[id]],".html","""")</f>
        <v>&lt;a href="/cantos/resucito/(/(1988).html"</v>
      </c>
      <c r="C203" t="str" cm="1">
        <f t="array" ref="C2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03" t="s">
        <v>935</v>
      </c>
      <c r="E203" t="str">
        <f>VLOOKUP(Table1[[#This Row],['#]],'Codigo Canto'!A4:AQ239, 40, FALSE)</f>
        <v>(1988)</v>
      </c>
      <c r="F203" t="s">
        <v>633</v>
      </c>
      <c r="G203" t="s">
        <v>1100</v>
      </c>
      <c r="H203" t="s">
        <v>863</v>
      </c>
      <c r="I203" t="str">
        <f>_xlfn.CONCAT("""","archivo","""",": ","""","/cantos/resucito/" &amp; LEFT(Table1[[#This Row],[id]], 1),"/",Table1[[#This Row],[id]],".html","""")</f>
        <v>"archivo": "/cantos/resucito/(/(1988).html"</v>
      </c>
      <c r="J203" t="str">
        <f>_xlfn.CONCAT("{ ","""","id","""",": ","""","",C203,"""",", ","""","titulo","""",": ","""",D203,"""",", ","""","salmo","""",": ","""",F203,"""",", ","""","letra","""",": ","""",H203,", ",Table1[[#This Row],[ab_citas]],"""",", ",I203,"},")</f>
        <v>{ "id": "(1988)",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plegaria", "archivo": "/cantos/resucito/(/(1988).html"},</v>
      </c>
    </row>
    <row r="204" spans="1:10" x14ac:dyDescent="0.25">
      <c r="A204">
        <v>204</v>
      </c>
      <c r="B204" t="str">
        <f>_xlfn.CONCAT("&lt;a href=""","/cantos/resucito/" &amp; LEFT(Table1[[#This Row],[id]], 1),"/",Table1[[#This Row],[id]],".html","""")</f>
        <v>&lt;a href="/cantos/resucito/p/prefacioivdeadviento*.html"</v>
      </c>
      <c r="C204" t="str" cm="1">
        <f t="array" ref="C2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D204" t="s">
        <v>936</v>
      </c>
      <c r="E204" t="str">
        <f>VLOOKUP(Table1[[#This Row],['#]],'Codigo Canto'!A4:AQ239, 40, FALSE)</f>
        <v>Prefacio IV de Adviento*</v>
      </c>
      <c r="F204" t="s">
        <v>643</v>
      </c>
      <c r="G204" t="s">
        <v>1100</v>
      </c>
      <c r="H204" t="s">
        <v>864</v>
      </c>
      <c r="I204" t="str">
        <f>_xlfn.CONCAT("""","archivo","""",": ","""","/cantos/resucito/" &amp; LEFT(Table1[[#This Row],[id]], 1),"/",Table1[[#This Row],[id]],".html","""")</f>
        <v>"archivo": "/cantos/resucito/p/prefacioivdeadviento*.html"</v>
      </c>
      <c r="J204" t="str">
        <f>_xlfn.CONCAT("{ ","""","id","""",": ","""","",C204,"""",", ","""","titulo","""",": ","""",D204,"""",", ","""","salmo","""",": ","""",F204,"""",", ","""","letra","""",": ","""",H204,", ",Table1[[#This Row],[ab_citas]],"""",", ",I204,"},")</f>
        <v>{ "id": "prefacioivdeadviento*",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plegaria", "archivo": "/cantos/resucito/p/prefacioivdeadviento*.html"},</v>
      </c>
    </row>
    <row r="205" spans="1:10" x14ac:dyDescent="0.25">
      <c r="A205">
        <v>205</v>
      </c>
      <c r="B205" t="str">
        <f>_xlfn.CONCAT("&lt;a href=""","/cantos/resucito/" &amp; LEFT(Table1[[#This Row],[id]], 1),"/",Table1[[#This Row],[id]],".html","""")</f>
        <v>&lt;a href="/cantos/resucito/p/prefacioidepascua*.html"</v>
      </c>
      <c r="C205" t="str" cm="1">
        <f t="array" ref="C2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prefacioidepascua*</v>
      </c>
      <c r="D205" t="s">
        <v>937</v>
      </c>
      <c r="E205" t="str">
        <f>VLOOKUP(Table1[[#This Row],['#]],'Codigo Canto'!A4:AQ239, 40, FALSE)</f>
        <v>Prefacio I de Pascua*</v>
      </c>
      <c r="F205" t="s">
        <v>645</v>
      </c>
      <c r="G205" t="s">
        <v>1100</v>
      </c>
      <c r="H205" t="s">
        <v>865</v>
      </c>
      <c r="I205" t="str">
        <f>_xlfn.CONCAT("""","archivo","""",": ","""","/cantos/resucito/" &amp; LEFT(Table1[[#This Row],[id]], 1),"/",Table1[[#This Row],[id]],".html","""")</f>
        <v>"archivo": "/cantos/resucito/p/prefacioidepascua*.html"</v>
      </c>
      <c r="J205" t="str">
        <f>_xlfn.CONCAT("{ ","""","id","""",": ","""","",C205,"""",", ","""","titulo","""",": ","""",D205,"""",", ","""","salmo","""",": ","""",F205,"""",", ","""","letra","""",": ","""",H205,", ",Table1[[#This Row],[ab_citas]],"""",", ",I205,"},")</f>
        <v>{ "id": "prefacioidepascua*",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plegaria", "archivo": "/cantos/resucito/p/prefacioidepascua*.html"},</v>
      </c>
    </row>
    <row r="206" spans="1:10" x14ac:dyDescent="0.25">
      <c r="A206">
        <v>206</v>
      </c>
      <c r="B206" t="str">
        <f>_xlfn.CONCAT("&lt;a href=""","/cantos/resucito/" &amp; LEFT(Table1[[#This Row],[id]], 1),"/",Table1[[#This Row],[id]],".html","""")</f>
        <v>&lt;a href="/cantos/resucito/«/«exsultet».html"</v>
      </c>
      <c r="C206" t="str" cm="1">
        <f t="array" ref="C2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«exsultet»</v>
      </c>
      <c r="D206" t="s">
        <v>938</v>
      </c>
      <c r="E206" t="str">
        <f>VLOOKUP(Table1[[#This Row],['#]],'Codigo Canto'!A4:AQ239, 40, FALSE)</f>
        <v>«Exsultet»</v>
      </c>
      <c r="F206" t="s">
        <v>647</v>
      </c>
      <c r="G206" t="s">
        <v>1101</v>
      </c>
      <c r="H206" t="s">
        <v>866</v>
      </c>
      <c r="I206" t="str">
        <f>_xlfn.CONCAT("""","archivo","""",": ","""","/cantos/resucito/" &amp; LEFT(Table1[[#This Row],[id]], 1),"/",Table1[[#This Row],[id]],".html","""")</f>
        <v>"archivo": "/cantos/resucito/«/«exsultet».html"</v>
      </c>
      <c r="J206" t="str">
        <f>_xlfn.CONCAT("{ ","""","id","""",": ","""","",C206,"""",", ","""","titulo","""",": ","""",D206,"""",", ","""","salmo","""",": ","""",F206,"""",", ","""","letra","""",": ","""",H206,", ",Table1[[#This Row],[ab_citas]],"""",", ",I206,"},")</f>
        <v>{ "id": "«exsultet»",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 "archivo": "/cantos/resucito/«/«exsultet».html"},</v>
      </c>
    </row>
    <row r="207" spans="1:10" x14ac:dyDescent="0.25">
      <c r="A207">
        <v>208</v>
      </c>
      <c r="B207" t="str">
        <f>_xlfn.CONCAT("&lt;a href=""","/cantos/resucito/" &amp; LEFT(Table1[[#This Row],[id]], 1),"/",Table1[[#This Row],[id]],".html","""")</f>
        <v>&lt;a href="/cantos/resucito/j/juan31120.html"</v>
      </c>
      <c r="C207" t="str" cm="1">
        <f t="array" ref="C2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juan31120</v>
      </c>
      <c r="D207" t="s">
        <v>662</v>
      </c>
      <c r="E207" t="str">
        <f>VLOOKUP(Table1[[#This Row],['#]],'Codigo Canto'!A4:AQ239, 40, FALSE)</f>
        <v xml:space="preserve">Juan 3,11-20 </v>
      </c>
      <c r="F207" t="s">
        <v>663</v>
      </c>
      <c r="G207" t="s">
        <v>1102</v>
      </c>
      <c r="H207" t="s">
        <v>867</v>
      </c>
      <c r="I207" t="str">
        <f>_xlfn.CONCAT("""","archivo","""",": ","""","/cantos/resucito/" &amp; LEFT(Table1[[#This Row],[id]], 1),"/",Table1[[#This Row],[id]],".html","""")</f>
        <v>"archivo": "/cantos/resucito/j/juan31120.html"</v>
      </c>
      <c r="J207" t="str">
        <f>_xlfn.CONCAT("{ ","""","id","""",": ","""","",C207,"""",", ","""","titulo","""",": ","""",D207,"""",", ","""","salmo","""",": ","""",F207,"""",", ","""","letra","""",": ","""",H207,", ",Table1[[#This Row],[ab_citas]],"""",", ",I207,"},")</f>
        <v>{ "id": "juan31120",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 "archivo": "/cantos/resucito/j/juan31120.html"},</v>
      </c>
    </row>
    <row r="208" spans="1:10" x14ac:dyDescent="0.25">
      <c r="A208">
        <v>209</v>
      </c>
      <c r="B208" t="str">
        <f>_xlfn.CONCAT("&lt;a href=""","/cantos/resucito/" &amp; LEFT(Table1[[#This Row],[id]], 1),"/",Table1[[#This Row],[id]],".html","""")</f>
        <v>&lt;a href="/cantos/resucito/s/santorosario.html"</v>
      </c>
      <c r="C208" t="str" cm="1">
        <f t="array" ref="C2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santorosario</v>
      </c>
      <c r="D208" t="s">
        <v>664</v>
      </c>
      <c r="E208" t="str">
        <f>VLOOKUP(Table1[[#This Row],['#]],'Codigo Canto'!A4:AQ239, 40, FALSE)</f>
        <v>Santo Rosario</v>
      </c>
      <c r="F208" t="s">
        <v>771</v>
      </c>
      <c r="G208" t="s">
        <v>1102</v>
      </c>
      <c r="H208" t="s">
        <v>868</v>
      </c>
      <c r="I208" t="str">
        <f>_xlfn.CONCAT("""","archivo","""",": ","""","/cantos/resucito/" &amp; LEFT(Table1[[#This Row],[id]], 1),"/",Table1[[#This Row],[id]],".html","""")</f>
        <v>"archivo": "/cantos/resucito/s/santorosario.html"</v>
      </c>
      <c r="J208" t="str">
        <f>_xlfn.CONCAT("{ ","""","id","""",": ","""","",C208,"""",", ","""","titulo","""",": ","""",D208,"""",", ","""","salmo","""",": ","""",F208,"""",", ","""","letra","""",": ","""",H208,", ",Table1[[#This Row],[ab_citas]],"""",", ",I208,"},")</f>
        <v>{ "id": "santorosario",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salmodia", "archivo": "/cantos/resucito/s/santorosario.html"},</v>
      </c>
    </row>
    <row r="209" spans="1:10" x14ac:dyDescent="0.25">
      <c r="A209">
        <v>210</v>
      </c>
      <c r="B209" t="str">
        <f>_xlfn.CONCAT("&lt;a href=""","/cantos/resucito/" &amp; LEFT(Table1[[#This Row],[id]], 1),"/",Table1[[#This Row],[id]],".html","""")</f>
        <v>&lt;a href="/cantos/resucito/m/modeloiiiiii.html"</v>
      </c>
      <c r="C209" t="str" cm="1">
        <f t="array" ref="C2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209" t="s">
        <v>939</v>
      </c>
      <c r="E209" t="str">
        <f>VLOOKUP(Table1[[#This Row],['#]],'Codigo Canto'!A4:AQ239, 40, FALSE)</f>
        <v>Modelo I, II, III</v>
      </c>
      <c r="F209" t="s">
        <v>360</v>
      </c>
      <c r="G209" t="s">
        <v>1102</v>
      </c>
      <c r="H209" t="s">
        <v>869</v>
      </c>
      <c r="I209" t="str">
        <f>_xlfn.CONCAT("""","archivo","""",": ","""","/cantos/resucito/" &amp; LEFT(Table1[[#This Row],[id]], 1),"/",Table1[[#This Row],[id]],".html","""")</f>
        <v>"archivo": "/cantos/resucito/m/modeloiiiiii.html"</v>
      </c>
      <c r="J209" t="str">
        <f>_xlfn.CONCAT("{ ","""","id","""",": ","""","",C209,"""",", ","""","titulo","""",": ","""",D209,"""",", ","""","salmo","""",": ","""",F209,"""",", ","""","letra","""",": ","""",H209,", ",Table1[[#This Row],[ab_citas]],"""",", ",I209,"},")</f>
        <v>{ "id": "modeloiiiiii",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salmodia", "archivo": "/cantos/resucito/m/modeloiiiiii.html"},</v>
      </c>
    </row>
    <row r="210" spans="1:10" x14ac:dyDescent="0.25">
      <c r="A210">
        <v>211</v>
      </c>
      <c r="B210" t="str">
        <f>_xlfn.CONCAT("&lt;a href=""","/cantos/resucito/" &amp; LEFT(Table1[[#This Row],[id]], 1),"/",Table1[[#This Row],[id]],".html","""")</f>
        <v>&lt;a href="/cantos/resucito/p/paralassolemnidades.html"</v>
      </c>
      <c r="C210" t="str" cm="1">
        <f t="array" ref="C2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D210" t="s">
        <v>666</v>
      </c>
      <c r="E210" t="str">
        <f>VLOOKUP(Table1[[#This Row],['#]],'Codigo Canto'!A4:AQ239, 40, FALSE)</f>
        <v>Para las solemnidades</v>
      </c>
      <c r="F210" t="s">
        <v>667</v>
      </c>
      <c r="G210" t="s">
        <v>1102</v>
      </c>
      <c r="H210" t="s">
        <v>870</v>
      </c>
      <c r="I210" t="str">
        <f>_xlfn.CONCAT("""","archivo","""",": ","""","/cantos/resucito/" &amp; LEFT(Table1[[#This Row],[id]], 1),"/",Table1[[#This Row],[id]],".html","""")</f>
        <v>"archivo": "/cantos/resucito/p/paralassolemnidades.html"</v>
      </c>
      <c r="J210" t="str">
        <f>_xlfn.CONCAT("{ ","""","id","""",": ","""","",C210,"""",", ","""","titulo","""",": ","""",D210,"""",", ","""","salmo","""",": ","""",F210,"""",", ","""","letra","""",": ","""",H210,", ",Table1[[#This Row],[ab_citas]],"""",", ",I210,"},")</f>
        <v>{ "id": "paralassolemnidades",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 "archivo": "/cantos/resucito/p/paralassolemnidades.html"},</v>
      </c>
    </row>
    <row r="211" spans="1:10" x14ac:dyDescent="0.25">
      <c r="A211">
        <v>212</v>
      </c>
      <c r="B211" t="str">
        <f>_xlfn.CONCAT("&lt;a href=""","/cantos/resucito/" &amp; LEFT(Table1[[#This Row],[id]], 1),"/",Table1[[#This Row],[id]],".html","""")</f>
        <v>&lt;a href="/cantos/resucito/m/modeloiiiiiiivv.html"</v>
      </c>
      <c r="C211" t="str" cm="1">
        <f t="array" ref="C2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modeloiiiiiiivv</v>
      </c>
      <c r="D211" t="s">
        <v>668</v>
      </c>
      <c r="E211" t="str">
        <f>VLOOKUP(Table1[[#This Row],['#]],'Codigo Canto'!A4:AQ239, 40, FALSE)</f>
        <v>Modelo I, II, III, IV, V</v>
      </c>
      <c r="F211" t="s">
        <v>669</v>
      </c>
      <c r="G211" t="s">
        <v>1102</v>
      </c>
      <c r="H211" t="s">
        <v>871</v>
      </c>
      <c r="I211" t="str">
        <f>_xlfn.CONCAT("""","archivo","""",": ","""","/cantos/resucito/" &amp; LEFT(Table1[[#This Row],[id]], 1),"/",Table1[[#This Row],[id]],".html","""")</f>
        <v>"archivo": "/cantos/resucito/m/modeloiiiiiiivv.html"</v>
      </c>
      <c r="J211" t="str">
        <f>_xlfn.CONCAT("{ ","""","id","""",": ","""","",C211,"""",", ","""","titulo","""",": ","""",D211,"""",", ","""","salmo","""",": ","""",F211,"""",", ","""","letra","""",": ","""",H211,", ",Table1[[#This Row],[ab_citas]],"""",", ",I211,"},")</f>
        <v>{ "id": "modeloiiiiiiivv",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 "archivo": "/cantos/resucito/m/modeloiiiiiiivv.html"},</v>
      </c>
    </row>
    <row r="212" spans="1:10" x14ac:dyDescent="0.25">
      <c r="A212">
        <v>214</v>
      </c>
      <c r="B212" t="str">
        <f>_xlfn.CONCAT("&lt;a href=""","/cantos/resucito/" &amp; LEFT(Table1[[#This Row],[id]], 1),"/",Table1[[#This Row],[id]],".html","""")</f>
        <v>&lt;a href="/cantos/resucito/p/palomeras65.html"</v>
      </c>
      <c r="C212" t="str" cm="1">
        <f t="array" ref="C2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palomeras65</v>
      </c>
      <c r="D212" t="s">
        <v>672</v>
      </c>
      <c r="E212" t="str">
        <f>VLOOKUP(Table1[[#This Row],['#]],'Codigo Canto'!A4:AQ239, 40, FALSE)</f>
        <v>Palomeras 65</v>
      </c>
      <c r="F212" t="s">
        <v>673</v>
      </c>
      <c r="G212" t="s">
        <v>1103</v>
      </c>
      <c r="H212" t="s">
        <v>872</v>
      </c>
      <c r="I212" t="str">
        <f>_xlfn.CONCAT("""","archivo","""",": ","""","/cantos/resucito/" &amp; LEFT(Table1[[#This Row],[id]], 1),"/",Table1[[#This Row],[id]],".html","""")</f>
        <v>"archivo": "/cantos/resucito/p/palomeras65.html"</v>
      </c>
      <c r="J212" t="str">
        <f>_xlfn.CONCAT("{ ","""","id","""",": ","""","",C212,"""",", ","""","titulo","""",": ","""",D212,"""",", ","""","salmo","""",": ","""",F212,"""",", ","""","letra","""",": ","""",H212,", ",Table1[[#This Row],[ab_citas]],"""",", ",I212,"},")</f>
        <v>{ "id": "palomeras65",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santo", "archivo": "/cantos/resucito/p/palomeras65.html"},</v>
      </c>
    </row>
    <row r="213" spans="1:10" x14ac:dyDescent="0.25">
      <c r="A213">
        <v>215</v>
      </c>
      <c r="B213" t="str">
        <f>_xlfn.CONCAT("&lt;a href=""","/cantos/resucito/" &amp; LEFT(Table1[[#This Row],[id]], 1),"/",Table1[[#This Row],[id]],".html","""")</f>
        <v>&lt;a href="/cantos/resucito/m/melodiahebraica.html"</v>
      </c>
      <c r="C213" t="str" cm="1">
        <f t="array" ref="C2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213" t="s">
        <v>672</v>
      </c>
      <c r="E213" t="str">
        <f>VLOOKUP(Table1[[#This Row],['#]],'Codigo Canto'!A4:AQ239, 40, FALSE)</f>
        <v xml:space="preserve">Melodía hebraica </v>
      </c>
      <c r="F213" t="s">
        <v>674</v>
      </c>
      <c r="G213" t="s">
        <v>1103</v>
      </c>
      <c r="H213" t="s">
        <v>97</v>
      </c>
      <c r="I213" t="str">
        <f>_xlfn.CONCAT("""","archivo","""",": ","""","/cantos/resucito/" &amp; LEFT(Table1[[#This Row],[id]], 1),"/",Table1[[#This Row],[id]],".html","""")</f>
        <v>"archivo": "/cantos/resucito/m/melodiahebraica.html"</v>
      </c>
      <c r="J213" t="str">
        <f>_xlfn.CONCAT("{ ","""","id","""",": ","""","",C213,"""",", ","""","titulo","""",": ","""",D213,"""",", ","""","salmo","""",": ","""",F213,"""",", ","""","letra","""",": ","""",H213,", ",Table1[[#This Row],[ab_citas]],"""",", ",I213,"},")</f>
        <v>{ "id": "melodiahebraica",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santo", "archivo": "/cantos/resucito/m/melodiahebraica.html"},</v>
      </c>
    </row>
    <row r="214" spans="1:10" x14ac:dyDescent="0.25">
      <c r="A214">
        <v>216</v>
      </c>
      <c r="B214" t="str">
        <f>_xlfn.CONCAT("&lt;a href=""","/cantos/resucito/" &amp; LEFT(Table1[[#This Row],[id]], 1),"/",Table1[[#This Row],[id]],".html","""")</f>
        <v>&lt;a href="/cantos/resucito/p/palestina74.html"</v>
      </c>
      <c r="C214" t="str" cm="1">
        <f t="array" ref="C2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palestina74</v>
      </c>
      <c r="D214" t="s">
        <v>672</v>
      </c>
      <c r="E214" t="str">
        <f>VLOOKUP(Table1[[#This Row],['#]],'Codigo Canto'!A4:AQ239, 40, FALSE)</f>
        <v>Palestina 74</v>
      </c>
      <c r="F214" t="s">
        <v>675</v>
      </c>
      <c r="G214" t="s">
        <v>1103</v>
      </c>
      <c r="H214" t="s">
        <v>761</v>
      </c>
      <c r="I214" t="str">
        <f>_xlfn.CONCAT("""","archivo","""",": ","""","/cantos/resucito/" &amp; LEFT(Table1[[#This Row],[id]], 1),"/",Table1[[#This Row],[id]],".html","""")</f>
        <v>"archivo": "/cantos/resucito/p/palestina74.html"</v>
      </c>
      <c r="J214" t="str">
        <f>_xlfn.CONCAT("{ ","""","id","""",": ","""","",C214,"""",", ","""","titulo","""",": ","""",D214,"""",", ","""","salmo","""",": ","""",F214,"""",", ","""","letra","""",": ","""",H214,", ",Table1[[#This Row],[ab_citas]],"""",", ",I214,"},")</f>
        <v>{ "id": "palestina74",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 "archivo": "/cantos/resucito/p/palestina74.html"},</v>
      </c>
    </row>
    <row r="215" spans="1:10" x14ac:dyDescent="0.25">
      <c r="A215">
        <v>217</v>
      </c>
      <c r="B215" t="str">
        <f>_xlfn.CONCAT("&lt;a href=""","/cantos/resucito/" &amp; LEFT(Table1[[#This Row],[id]], 1),"/",Table1[[#This Row],[id]],".html","""")</f>
        <v>&lt;a href="/cantos/resucito/r/roma77.html"</v>
      </c>
      <c r="C215" t="str" cm="1">
        <f t="array" ref="C2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roma77</v>
      </c>
      <c r="D215" t="s">
        <v>672</v>
      </c>
      <c r="E215" t="str">
        <f>VLOOKUP(Table1[[#This Row],['#]],'Codigo Canto'!A4:AQ239, 40, FALSE)</f>
        <v>Roma 77</v>
      </c>
      <c r="F215" t="s">
        <v>676</v>
      </c>
      <c r="G215" t="s">
        <v>1103</v>
      </c>
      <c r="H215" t="s">
        <v>98</v>
      </c>
      <c r="I215" t="str">
        <f>_xlfn.CONCAT("""","archivo","""",": ","""","/cantos/resucito/" &amp; LEFT(Table1[[#This Row],[id]], 1),"/",Table1[[#This Row],[id]],".html","""")</f>
        <v>"archivo": "/cantos/resucito/r/roma77.html"</v>
      </c>
      <c r="J215" t="str">
        <f>_xlfn.CONCAT("{ ","""","id","""",": ","""","",C215,"""",", ","""","titulo","""",": ","""",D215,"""",", ","""","salmo","""",": ","""",F215,"""",", ","""","letra","""",": ","""",H215,", ",Table1[[#This Row],[ab_citas]],"""",", ",I215,"},")</f>
        <v>{ "id": "roma77",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 "archivo": "/cantos/resucito/r/roma77.html"},</v>
      </c>
    </row>
    <row r="216" spans="1:10" x14ac:dyDescent="0.25">
      <c r="A216">
        <v>218</v>
      </c>
      <c r="B216" t="str">
        <f>_xlfn.CONCAT("&lt;a href=""","/cantos/resucito/" &amp; LEFT(Table1[[#This Row],[id]], 1),"/",Table1[[#This Row],[id]],".html","""")</f>
        <v>&lt;a href="/cantos/resucito/1/1982.html"</v>
      </c>
      <c r="C216" t="str" cm="1">
        <f t="array" ref="C2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1982</v>
      </c>
      <c r="D216" t="s">
        <v>672</v>
      </c>
      <c r="E216">
        <f>VLOOKUP(Table1[[#This Row],['#]],'Codigo Canto'!A4:AQ239, 40, FALSE)</f>
        <v>1982</v>
      </c>
      <c r="F216">
        <v>1982</v>
      </c>
      <c r="G216" t="s">
        <v>1103</v>
      </c>
      <c r="H216" t="s">
        <v>873</v>
      </c>
      <c r="I216" t="str">
        <f>_xlfn.CONCAT("""","archivo","""",": ","""","/cantos/resucito/" &amp; LEFT(Table1[[#This Row],[id]], 1),"/",Table1[[#This Row],[id]],".html","""")</f>
        <v>"archivo": "/cantos/resucito/1/1982.html"</v>
      </c>
      <c r="J216" t="str">
        <f>_xlfn.CONCAT("{ ","""","id","""",": ","""","",C216,"""",", ","""","titulo","""",": ","""",D216,"""",", ","""","salmo","""",": ","""",F216,"""",", ","""","letra","""",": ","""",H216,", ",Table1[[#This Row],[ab_citas]],"""",", ",I216,"},")</f>
        <v>{ "id": "1982",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santo", "archivo": "/cantos/resucito/1/1982.html"},</v>
      </c>
    </row>
    <row r="217" spans="1:10" x14ac:dyDescent="0.25">
      <c r="A217">
        <v>219</v>
      </c>
      <c r="B217" t="str">
        <f>_xlfn.CONCAT("&lt;a href=""","/cantos/resucito/" &amp; LEFT(Table1[[#This Row],[id]], 1),"/",Table1[[#This Row],[id]],".html","""")</f>
        <v>&lt;a href="/cantos/resucito/1/1988.html"</v>
      </c>
      <c r="C217" t="str" cm="1">
        <f t="array" ref="C2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17" t="s">
        <v>672</v>
      </c>
      <c r="E217">
        <f>VLOOKUP(Table1[[#This Row],['#]],'Codigo Canto'!A4:AQ239, 40, FALSE)</f>
        <v>1988</v>
      </c>
      <c r="F217">
        <v>1988</v>
      </c>
      <c r="G217" t="s">
        <v>1103</v>
      </c>
      <c r="H217" t="s">
        <v>99</v>
      </c>
      <c r="I217" t="str">
        <f>_xlfn.CONCAT("""","archivo","""",": ","""","/cantos/resucito/" &amp; LEFT(Table1[[#This Row],[id]], 1),"/",Table1[[#This Row],[id]],".html","""")</f>
        <v>"archivo": "/cantos/resucito/1/1988.html"</v>
      </c>
      <c r="J217" t="str">
        <f>_xlfn.CONCAT("{ ","""","id","""",": ","""","",C217,"""",", ","""","titulo","""",": ","""",D217,"""",", ","""","salmo","""",": ","""",F217,"""",", ","""","letra","""",": ","""",H217,", ",Table1[[#This Row],[ab_citas]],"""",", ",I217,"},")</f>
        <v>{ "id": "1988",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 "archivo": "/cantos/resucito/1/1988.html"},</v>
      </c>
    </row>
    <row r="218" spans="1:10" x14ac:dyDescent="0.25">
      <c r="A218">
        <v>220</v>
      </c>
      <c r="B218" t="str">
        <f>_xlfn.CONCAT("&lt;a href=""","/cantos/resucito/" &amp; LEFT(Table1[[#This Row],[id]], 1),"/",Table1[[#This Row],[id]],".html","""")</f>
        <v>&lt;a href="/cantos/resucito/h/himno.html"</v>
      </c>
      <c r="C218" t="str" cm="1">
        <f t="array" ref="C2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v>
      </c>
      <c r="D218" t="s">
        <v>940</v>
      </c>
      <c r="E218" t="str">
        <f>VLOOKUP(Table1[[#This Row],['#]],'Codigo Canto'!A4:AQ239, 40, FALSE)</f>
        <v>Himno</v>
      </c>
      <c r="F218" t="s">
        <v>709</v>
      </c>
      <c r="G218" t="s">
        <v>1104</v>
      </c>
      <c r="H218" t="s">
        <v>874</v>
      </c>
      <c r="I218" t="str">
        <f>_xlfn.CONCAT("""","archivo","""",": ","""","/cantos/resucito/" &amp; LEFT(Table1[[#This Row],[id]], 1),"/",Table1[[#This Row],[id]],".html","""")</f>
        <v>"archivo": "/cantos/resucito/h/himno.html"</v>
      </c>
      <c r="J218" t="str">
        <f>_xlfn.CONCAT("{ ","""","id","""",": ","""","",C218,"""",", ","""","titulo","""",": ","""",D218,"""",", ","""","salmo","""",": ","""",F218,"""",", ","""","letra","""",": ","""",H218,", ",Table1[[#This Row],[ab_citas]],"""",", ",I218,"},")</f>
        <v>{ "id": "himno",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himno", "archivo": "/cantos/resucito/h/himno.html"},</v>
      </c>
    </row>
    <row r="219" spans="1:10" x14ac:dyDescent="0.25">
      <c r="A219">
        <v>221</v>
      </c>
      <c r="B219" t="str">
        <f>_xlfn.CONCAT("&lt;a href=""","/cantos/resucito/" &amp; LEFT(Table1[[#This Row],[id]], 1),"/",Table1[[#This Row],[id]],".html","""")</f>
        <v>&lt;a href="/cantos/resucito/o/odaviidesalomon.html"</v>
      </c>
      <c r="C219" t="str" cm="1">
        <f t="array" ref="C2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odaviidesalomon</v>
      </c>
      <c r="D219" t="s">
        <v>423</v>
      </c>
      <c r="E219" t="str">
        <f>VLOOKUP(Table1[[#This Row],['#]],'Codigo Canto'!A4:AQ239, 40, FALSE)</f>
        <v>Oda VII de Salomón</v>
      </c>
      <c r="F219" t="s">
        <v>424</v>
      </c>
      <c r="G219" t="s">
        <v>1107</v>
      </c>
      <c r="H219" t="s">
        <v>100</v>
      </c>
      <c r="I219" t="str">
        <f>_xlfn.CONCAT("""","archivo","""",": ","""","/cantos/resucito/" &amp; LEFT(Table1[[#This Row],[id]], 1),"/",Table1[[#This Row],[id]],".html","""")</f>
        <v>"archivo": "/cantos/resucito/o/odaviidesalomon.html"</v>
      </c>
      <c r="J219" t="str">
        <f>_xlfn.CONCAT("{ ","""","id","""",": ","""","",C219,"""",", ","""","titulo","""",": ","""",D219,"""",", ","""","salmo","""",": ","""",F219,"""",", ","""","letra","""",": ","""",H219,", ",Table1[[#This Row],[ab_citas]],"""",", ",I219,"},")</f>
        <v>{ "id": "odaviidesalomon",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salomon", "archivo": "/cantos/resucito/o/odaviidesalomon.html"},</v>
      </c>
    </row>
    <row r="220" spans="1:10" x14ac:dyDescent="0.25">
      <c r="A220">
        <v>222</v>
      </c>
      <c r="B220" t="str">
        <f>_xlfn.CONCAT("&lt;a href=""","/cantos/resucito/" &amp; LEFT(Table1[[#This Row],[id]], 1),"/",Table1[[#This Row],[id]],".html","""")</f>
        <v>&lt;a href="/cantos/resucito/c/cantardeloscantares52ss.html"</v>
      </c>
      <c r="C220" t="str" cm="1">
        <f t="array" ref="C2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D220" t="s">
        <v>441</v>
      </c>
      <c r="E220" t="str">
        <f>VLOOKUP(Table1[[#This Row],['#]],'Codigo Canto'!A4:AQ239, 40, FALSE)</f>
        <v xml:space="preserve">Cantar de los Cantares 5,2ss </v>
      </c>
      <c r="F220" t="s">
        <v>442</v>
      </c>
      <c r="G220" t="s">
        <v>1069</v>
      </c>
      <c r="H220" t="s">
        <v>101</v>
      </c>
      <c r="I220" t="str">
        <f>_xlfn.CONCAT("""","archivo","""",": ","""","/cantos/resucito/" &amp; LEFT(Table1[[#This Row],[id]], 1),"/",Table1[[#This Row],[id]],".html","""")</f>
        <v>"archivo": "/cantos/resucito/c/cantardeloscantares52ss.html"</v>
      </c>
      <c r="J220" t="str">
        <f>_xlfn.CONCAT("{ ","""","id","""",": ","""","",C220,"""",", ","""","titulo","""",": ","""",D220,"""",", ","""","salmo","""",": ","""",F220,"""",", ","""","letra","""",": ","""",H220,", ",Table1[[#This Row],[ab_citas]],"""",", ",I220,"},")</f>
        <v>{ "id": "cantardeloscantares52ss",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ct", "archivo": "/cantos/resucito/c/cantardeloscantares52ss.html"},</v>
      </c>
    </row>
    <row r="221" spans="1:10" x14ac:dyDescent="0.25">
      <c r="A221">
        <v>223</v>
      </c>
      <c r="B221" t="str">
        <f>_xlfn.CONCAT("&lt;a href=""","/cantos/resucito/" &amp; LEFT(Table1[[#This Row],[id]], 1),"/",Table1[[#This Row],[id]],".html","""")</f>
        <v>&lt;a href="/cantos/resucito/j/jueces5.html"</v>
      </c>
      <c r="C221" t="str" cm="1">
        <f t="array" ref="C2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jueces5</v>
      </c>
      <c r="D221" t="s">
        <v>451</v>
      </c>
      <c r="E221" t="str">
        <f>VLOOKUP(Table1[[#This Row],['#]],'Codigo Canto'!A4:AQ239, 40, FALSE)</f>
        <v>Jueces 5</v>
      </c>
      <c r="F221" t="s">
        <v>452</v>
      </c>
      <c r="G221" t="s">
        <v>1105</v>
      </c>
      <c r="H221" t="s">
        <v>875</v>
      </c>
      <c r="I221" t="str">
        <f>_xlfn.CONCAT("""","archivo","""",": ","""","/cantos/resucito/" &amp; LEFT(Table1[[#This Row],[id]], 1),"/",Table1[[#This Row],[id]],".html","""")</f>
        <v>"archivo": "/cantos/resucito/j/jueces5.html"</v>
      </c>
      <c r="J221" t="str">
        <f>_xlfn.CONCAT("{ ","""","id","""",": ","""","",C221,"""",", ","""","titulo","""",": ","""",D221,"""",", ","""","salmo","""",": ","""",F221,"""",", ","""","letra","""",": ","""",H221,", ",Table1[[#This Row],[ab_citas]],"""",", ",I221,"},")</f>
        <v>{ "id": "jueces5",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jc", "archivo": "/cantos/resucito/j/jueces5.html"},</v>
      </c>
    </row>
    <row r="222" spans="1:10" x14ac:dyDescent="0.25">
      <c r="A222">
        <v>224</v>
      </c>
      <c r="B222" t="str">
        <f>_xlfn.CONCAT("&lt;a href=""","/cantos/resucito/" &amp; LEFT(Table1[[#This Row],[id]], 1),"/",Table1[[#This Row],[id]],".html","""")</f>
        <v>&lt;a href="/cantos/resucito/2/2corintios4612.html"</v>
      </c>
      <c r="C222" t="str" cm="1">
        <f t="array" ref="C2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2corintios4612</v>
      </c>
      <c r="D222" t="s">
        <v>473</v>
      </c>
      <c r="E222" t="str">
        <f>VLOOKUP(Table1[[#This Row],['#]],'Codigo Canto'!A4:AQ239, 40, FALSE)</f>
        <v>2 Corintios 4,6-12</v>
      </c>
      <c r="F222" t="s">
        <v>474</v>
      </c>
      <c r="G222" t="s">
        <v>993</v>
      </c>
      <c r="H222" t="s">
        <v>876</v>
      </c>
      <c r="I222" t="str">
        <f>_xlfn.CONCAT("""","archivo","""",": ","""","/cantos/resucito/" &amp; LEFT(Table1[[#This Row],[id]], 1),"/",Table1[[#This Row],[id]],".html","""")</f>
        <v>"archivo": "/cantos/resucito/2/2corintios4612.html"</v>
      </c>
      <c r="J222" t="str">
        <f>_xlfn.CONCAT("{ ","""","id","""",": ","""","",C222,"""",", ","""","titulo","""",": ","""",D222,"""",", ","""","salmo","""",": ","""",F222,"""",", ","""","letra","""",": ","""",H222,", ",Table1[[#This Row],[ab_citas]],"""",", ",I222,"},")</f>
        <v>{ "id": "2corintios4612",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2co", "archivo": "/cantos/resucito/2/2corintios4612.html"},</v>
      </c>
    </row>
    <row r="223" spans="1:10" x14ac:dyDescent="0.25">
      <c r="A223">
        <v>225</v>
      </c>
      <c r="B223" t="str">
        <f>_xlfn.CONCAT("&lt;a href=""","/cantos/resucito/" &amp; LEFT(Table1[[#This Row],[id]], 1),"/",Table1[[#This Row],[id]],".html","""")</f>
        <v>&lt;a href="/cantos/resucito/m/marcos43ss.html"</v>
      </c>
      <c r="C223" t="str" cm="1">
        <f t="array" ref="C2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marcos43ss</v>
      </c>
      <c r="D223" t="s">
        <v>479</v>
      </c>
      <c r="E223" t="str">
        <f>VLOOKUP(Table1[[#This Row],['#]],'Codigo Canto'!A4:AQ239, 40, FALSE)</f>
        <v>Marcos 4,3ss</v>
      </c>
      <c r="F223" t="s">
        <v>480</v>
      </c>
      <c r="G223" t="s">
        <v>1106</v>
      </c>
      <c r="H223" t="s">
        <v>102</v>
      </c>
      <c r="I223" t="str">
        <f>_xlfn.CONCAT("""","archivo","""",": ","""","/cantos/resucito/" &amp; LEFT(Table1[[#This Row],[id]], 1),"/",Table1[[#This Row],[id]],".html","""")</f>
        <v>"archivo": "/cantos/resucito/m/marcos43ss.html"</v>
      </c>
      <c r="J223" t="str">
        <f>_xlfn.CONCAT("{ ","""","id","""",": ","""","",C223,"""",", ","""","titulo","""",": ","""",D223,"""",", ","""","salmo","""",": ","""",F223,"""",", ","""","letra","""",": ","""",H223,", ",Table1[[#This Row],[ab_citas]],"""",", ",I223,"},")</f>
        <v>{ "id": "marcos43ss",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mc", "archivo": "/cantos/resucito/m/marcos43ss.html"},</v>
      </c>
    </row>
    <row r="224" spans="1:10" x14ac:dyDescent="0.25">
      <c r="A224">
        <v>226</v>
      </c>
      <c r="B224" t="str">
        <f>_xlfn.CONCAT("&lt;a href=""","/cantos/resucito/" &amp; LEFT(Table1[[#This Row],[id]], 1),"/",Table1[[#This Row],[id]],".html","""")</f>
        <v>&lt;a href="/cantos/resucito/o/odaxiiidesalomon.html"</v>
      </c>
      <c r="C224" t="str" cm="1">
        <f t="array" ref="C2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odaxiiidesalomon</v>
      </c>
      <c r="D224" t="s">
        <v>520</v>
      </c>
      <c r="E224" t="str">
        <f>VLOOKUP(Table1[[#This Row],['#]],'Codigo Canto'!A4:AQ239, 40, FALSE)</f>
        <v>Oda XIII de Salomón</v>
      </c>
      <c r="F224" t="s">
        <v>521</v>
      </c>
      <c r="G224" t="s">
        <v>1107</v>
      </c>
      <c r="H224" t="s">
        <v>103</v>
      </c>
      <c r="I224" t="str">
        <f>_xlfn.CONCAT("""","archivo","""",": ","""","/cantos/resucito/" &amp; LEFT(Table1[[#This Row],[id]], 1),"/",Table1[[#This Row],[id]],".html","""")</f>
        <v>"archivo": "/cantos/resucito/o/odaxiiidesalomon.html"</v>
      </c>
      <c r="J224" t="str">
        <f>_xlfn.CONCAT("{ ","""","id","""",": ","""","",C224,"""",", ","""","titulo","""",": ","""",D224,"""",", ","""","salmo","""",": ","""",F224,"""",", ","""","letra","""",": ","""",H224,", ",Table1[[#This Row],[ab_citas]],"""",", ",I224,"},")</f>
        <v>{ "id": "odaxiiidesalomon",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salomon", "archivo": "/cantos/resucito/o/odaxiiidesalomon.html"},</v>
      </c>
    </row>
    <row r="225" spans="1:10" x14ac:dyDescent="0.25">
      <c r="A225">
        <v>227</v>
      </c>
      <c r="B225" t="str">
        <f>_xlfn.CONCAT("&lt;a href=""","/cantos/resucito/" &amp; LEFT(Table1[[#This Row],[id]], 1),"/",Table1[[#This Row],[id]],".html","""")</f>
        <v>&lt;a href="/cantos/resucito/h/homilialasantapascua(anonimosii).html"</v>
      </c>
      <c r="C225" t="str" cm="1">
        <f t="array" ref="C2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D225" t="s">
        <v>533</v>
      </c>
      <c r="E225" t="str">
        <f>VLOOKUP(Table1[[#This Row],['#]],'Codigo Canto'!A4:AQ239, 40, FALSE)</f>
        <v>Homilía La Santa Pascua (Anónimo s. II)</v>
      </c>
      <c r="F225" t="s">
        <v>534</v>
      </c>
      <c r="G225" t="s">
        <v>1104</v>
      </c>
      <c r="H225" t="s">
        <v>877</v>
      </c>
      <c r="I225" t="str">
        <f>_xlfn.CONCAT("""","archivo","""",": ","""","/cantos/resucito/" &amp; LEFT(Table1[[#This Row],[id]], 1),"/",Table1[[#This Row],[id]],".html","""")</f>
        <v>"archivo": "/cantos/resucito/h/homilialasantapascua(anonimosii).html"</v>
      </c>
      <c r="J225" t="str">
        <f>_xlfn.CONCAT("{ ","""","id","""",": ","""","",C225,"""",", ","""","titulo","""",": ","""",D225,"""",", ","""","salmo","""",": ","""",F225,"""",", ","""","letra","""",": ","""",H225,", ",Table1[[#This Row],[ab_citas]],"""",", ",I225,"},")</f>
        <v>{ "id": "homilialasantapascua(anonimosii)",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himno", "archivo": "/cantos/resucito/h/homilialasantapascua(anonimosii).html"},</v>
      </c>
    </row>
    <row r="226" spans="1:10" x14ac:dyDescent="0.25">
      <c r="A226">
        <v>228</v>
      </c>
      <c r="B226" t="str">
        <f>_xlfn.CONCAT("&lt;a href=""","/cantos/resucito/" &amp; LEFT(Table1[[#This Row],[id]], 1),"/",Table1[[#This Row],[id]],".html","""")</f>
        <v>&lt;a href="/cantos/resucito/g/genesis322329.html"</v>
      </c>
      <c r="C226" t="str" cm="1">
        <f t="array" ref="C2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genesis322329</v>
      </c>
      <c r="D226" t="s">
        <v>548</v>
      </c>
      <c r="E226" t="str">
        <f>VLOOKUP(Table1[[#This Row],['#]],'Codigo Canto'!A4:AQ239, 40, FALSE)</f>
        <v xml:space="preserve">Genesis 32,23-29 </v>
      </c>
      <c r="F226" t="s">
        <v>549</v>
      </c>
      <c r="G226" t="s">
        <v>1002</v>
      </c>
      <c r="H226" t="s">
        <v>878</v>
      </c>
      <c r="I226" t="str">
        <f>_xlfn.CONCAT("""","archivo","""",": ","""","/cantos/resucito/" &amp; LEFT(Table1[[#This Row],[id]], 1),"/",Table1[[#This Row],[id]],".html","""")</f>
        <v>"archivo": "/cantos/resucito/g/genesis322329.html"</v>
      </c>
      <c r="J226" t="str">
        <f>_xlfn.CONCAT("{ ","""","id","""",": ","""","",C226,"""",", ","""","titulo","""",": ","""",D226,"""",", ","""","salmo","""",": ","""",F226,"""",", ","""","letra","""",": ","""",H226,", ",Table1[[#This Row],[ab_citas]],"""",", ",I226,"},")</f>
        <v>{ "id": "genesis322329",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gn", "archivo": "/cantos/resucito/g/genesis322329.html"},</v>
      </c>
    </row>
    <row r="227" spans="1:10" x14ac:dyDescent="0.25">
      <c r="A227">
        <v>229</v>
      </c>
      <c r="B227" t="str">
        <f>_xlfn.CONCAT("&lt;a href=""","/cantos/resucito/" &amp; LEFT(Table1[[#This Row],[id]], 1),"/",Table1[[#This Row],[id]],".html","""")</f>
        <v>&lt;a href="/cantos/resucito/m/mateo62433.html"</v>
      </c>
      <c r="C227" t="str" cm="1">
        <f t="array" ref="C2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mateo62433</v>
      </c>
      <c r="D227" t="s">
        <v>599</v>
      </c>
      <c r="E227" t="str">
        <f>VLOOKUP(Table1[[#This Row],['#]],'Codigo Canto'!A4:AQ239, 40, FALSE)</f>
        <v xml:space="preserve">Mateo 6,24-33 </v>
      </c>
      <c r="F227" t="s">
        <v>600</v>
      </c>
      <c r="G227" t="s">
        <v>1079</v>
      </c>
      <c r="H227" t="s">
        <v>879</v>
      </c>
      <c r="I227" t="str">
        <f>_xlfn.CONCAT("""","archivo","""",": ","""","/cantos/resucito/" &amp; LEFT(Table1[[#This Row],[id]], 1),"/",Table1[[#This Row],[id]],".html","""")</f>
        <v>"archivo": "/cantos/resucito/m/mateo62433.html"</v>
      </c>
      <c r="J227" t="str">
        <f>_xlfn.CONCAT("{ ","""","id","""",": ","""","",C227,"""",", ","""","titulo","""",": ","""",D227,"""",", ","""","salmo","""",": ","""",F227,"""",", ","""","letra","""",": ","""",H227,", ",Table1[[#This Row],[ab_citas]],"""",", ",I227,"},")</f>
        <v>{ "id": "mateo62433",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mt", "archivo": "/cantos/resucito/m/mateo62433.html"},</v>
      </c>
    </row>
    <row r="228" spans="1:10" x14ac:dyDescent="0.25">
      <c r="A228">
        <v>230</v>
      </c>
      <c r="B228" t="str">
        <f>_xlfn.CONCAT("&lt;a href=""","/cantos/resucito/" &amp; LEFT(Table1[[#This Row],[id]], 1),"/",Table1[[#This Row],[id]],".html","""")</f>
        <v>&lt;a href="/cantos/resucito/m/mateo538ss.html"</v>
      </c>
      <c r="C228" t="str" cm="1">
        <f t="array" ref="C2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mateo538ss</v>
      </c>
      <c r="D228" t="s">
        <v>605</v>
      </c>
      <c r="E228" t="str">
        <f>VLOOKUP(Table1[[#This Row],['#]],'Codigo Canto'!A4:AQ239, 40, FALSE)</f>
        <v>Mateo 5,38ss</v>
      </c>
      <c r="F228" t="s">
        <v>606</v>
      </c>
      <c r="G228" t="s">
        <v>1079</v>
      </c>
      <c r="H228" t="s">
        <v>104</v>
      </c>
      <c r="I228" t="str">
        <f>_xlfn.CONCAT("""","archivo","""",": ","""","/cantos/resucito/" &amp; LEFT(Table1[[#This Row],[id]], 1),"/",Table1[[#This Row],[id]],".html","""")</f>
        <v>"archivo": "/cantos/resucito/m/mateo538ss.html"</v>
      </c>
      <c r="J228" t="str">
        <f>_xlfn.CONCAT("{ ","""","id","""",": ","""","",C228,"""",", ","""","titulo","""",": ","""",D228,"""",", ","""","salmo","""",": ","""",F228,"""",", ","""","letra","""",": ","""",H228,", ",Table1[[#This Row],[ab_citas]],"""",", ",I228,"},")</f>
        <v>{ "id": "mateo538ss",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mt", "archivo": "/cantos/resucito/m/mateo538ss.html"},</v>
      </c>
    </row>
    <row r="229" spans="1:10" x14ac:dyDescent="0.25">
      <c r="A229">
        <v>231</v>
      </c>
      <c r="B229" t="str">
        <f>_xlfn.CONCAT("&lt;a href=""","/cantos/resucito/" &amp; LEFT(Table1[[#This Row],[id]], 1),"/",Table1[[#This Row],[id]],".html","""")</f>
        <v>&lt;a href="/cantos/resucito/s/sal37(36).html"</v>
      </c>
      <c r="C229" t="str" cm="1">
        <f t="array" ref="C2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sal37(36)</v>
      </c>
      <c r="D229" t="s">
        <v>607</v>
      </c>
      <c r="E229" t="str">
        <f>VLOOKUP(Table1[[#This Row],['#]],'Codigo Canto'!A4:AQ239, 40, FALSE)</f>
        <v>Sal 37 (36)</v>
      </c>
      <c r="F229" t="s">
        <v>985</v>
      </c>
      <c r="G229" t="s">
        <v>1039</v>
      </c>
      <c r="H229" t="s">
        <v>105</v>
      </c>
      <c r="I229" t="str">
        <f>_xlfn.CONCAT("""","archivo","""",": ","""","/cantos/resucito/" &amp; LEFT(Table1[[#This Row],[id]], 1),"/",Table1[[#This Row],[id]],".html","""")</f>
        <v>"archivo": "/cantos/resucito/s/sal37(36).html"</v>
      </c>
      <c r="J229" t="str">
        <f>_xlfn.CONCAT("{ ","""","id","""",": ","""","",C229,"""",", ","""","titulo","""",": ","""",D229,"""",", ","""","salmo","""",": ","""",F229,"""",", ","""","letra","""",": ","""",H229,", ",Table1[[#This Row],[ab_citas]],"""",", ",I229,"},")</f>
        <v>{ "id": "sal37(36)", "titulo": "No sufras por los malvados", "salmo": "Salmo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s37", "archivo": "/cantos/resucito/s/sal37(36).html"},</v>
      </c>
    </row>
    <row r="230" spans="1:10" x14ac:dyDescent="0.25">
      <c r="A230">
        <v>232</v>
      </c>
      <c r="B230" t="str">
        <f>_xlfn.CONCAT("&lt;a href=""","/cantos/resucito/" &amp; LEFT(Table1[[#This Row],[id]], 1),"/",Table1[[#This Row],[id]],".html","""")</f>
        <v>&lt;a href="/cantos/resucito/s/sal131(130).html"</v>
      </c>
      <c r="C230" t="str" cm="1">
        <f t="array" ref="C2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sal131(130)</v>
      </c>
      <c r="D230" t="s">
        <v>618</v>
      </c>
      <c r="E230" t="str">
        <f>VLOOKUP(Table1[[#This Row],['#]],'Codigo Canto'!A4:AQ239, 40, FALSE)</f>
        <v>Sal 131 (130)</v>
      </c>
      <c r="F230" t="s">
        <v>986</v>
      </c>
      <c r="G230" t="s">
        <v>1055</v>
      </c>
      <c r="H230" t="s">
        <v>106</v>
      </c>
      <c r="I230" t="str">
        <f>_xlfn.CONCAT("""","archivo","""",": ","""","/cantos/resucito/" &amp; LEFT(Table1[[#This Row],[id]], 1),"/",Table1[[#This Row],[id]],".html","""")</f>
        <v>"archivo": "/cantos/resucito/s/sal131(130).html"</v>
      </c>
      <c r="J230" t="str">
        <f>_xlfn.CONCAT("{ ","""","id","""",": ","""","",C230,"""",", ","""","titulo","""",": ","""",D230,"""",", ","""","salmo","""",": ","""",F230,"""",", ","""","letra","""",": ","""",H230,", ",Table1[[#This Row],[ab_citas]],"""",", ",I230,"},")</f>
        <v>{ "id": "sal131(130)", "titulo": "Oh Señor, mi corazón ya no es ambicioso", "salmo": "Salmo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n131", "archivo": "/cantos/resucito/s/sal131(130).html"},</v>
      </c>
    </row>
    <row r="231" spans="1:10" x14ac:dyDescent="0.25">
      <c r="A231">
        <f>+A230+1</f>
        <v>233</v>
      </c>
      <c r="B231" t="str">
        <f>_xlfn.CONCAT("&lt;a href=""","/cantos/resucito/" &amp; LEFT(Table1[[#This Row],[id]], 1),"/",Table1[[#This Row],[id]],".html","""")</f>
        <v>&lt;a href="/cantos/resucito/s/sal139(138).html"</v>
      </c>
      <c r="C231" t="str" cm="1">
        <f t="array" ref="C2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sal139(138)</v>
      </c>
      <c r="D231" t="s">
        <v>681</v>
      </c>
      <c r="E231" t="str">
        <f>VLOOKUP(Table1[[#This Row],['#]],'Codigo Canto'!A4:AQ239, 40, FALSE)</f>
        <v>Sal 139 (138)</v>
      </c>
      <c r="F231" t="s">
        <v>987</v>
      </c>
      <c r="G231" t="s">
        <v>1056</v>
      </c>
      <c r="H231" s="1" t="s">
        <v>107</v>
      </c>
      <c r="I231" t="str">
        <f>_xlfn.CONCAT("""","archivo","""",": ","""","/cantos/resucito/" &amp; LEFT(Table1[[#This Row],[id]], 1),"/",Table1[[#This Row],[id]],".html","""")</f>
        <v>"archivo": "/cantos/resucito/s/sal139(138).html"</v>
      </c>
      <c r="J231" t="str">
        <f>_xlfn.CONCAT("{ ","""","id","""",": ","""","",C231,"""",", ","""","titulo","""",": ","""",D231,"""",", ","""","salmo","""",": ","""",F231,"""",", ","""","letra","""",": ","""",H231,", ",Table1[[#This Row],[ab_citas]],"""",", ",I231,"},")</f>
        <v>{ "id": "sal139(138)", "titulo": "Señor, tú me escrutas y conoces", "salmo": "Salmo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s139", "archivo": "/cantos/resucito/s/sal139(138).html"},</v>
      </c>
    </row>
    <row r="232" spans="1:10" x14ac:dyDescent="0.25">
      <c r="A232">
        <f t="shared" ref="A232:A242" si="0">+A231+1</f>
        <v>234</v>
      </c>
      <c r="B232" t="str">
        <f>_xlfn.CONCAT("&lt;a href=""","/cantos/resucito/" &amp; LEFT(Table1[[#This Row],[id]], 1),"/",Table1[[#This Row],[id]],".html","""")</f>
        <v>&lt;a href="/cantos/resucito/d/dt649.html"</v>
      </c>
      <c r="C232" t="str" cm="1">
        <f t="array" ref="C2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dt649</v>
      </c>
      <c r="D232" t="s">
        <v>941</v>
      </c>
      <c r="E232" t="str">
        <f>VLOOKUP(Table1[[#This Row],['#]],'Codigo Canto'!A4:AQ239, 40, FALSE)</f>
        <v>Dt 6,4-9</v>
      </c>
      <c r="F232" t="s">
        <v>988</v>
      </c>
      <c r="G232" t="s">
        <v>1080</v>
      </c>
      <c r="H232" t="s">
        <v>880</v>
      </c>
      <c r="I232" t="str">
        <f>_xlfn.CONCAT("""","archivo","""",": ","""","/cantos/resucito/" &amp; LEFT(Table1[[#This Row],[id]], 1),"/",Table1[[#This Row],[id]],".html","""")</f>
        <v>"archivo": "/cantos/resucito/d/dt649.html"</v>
      </c>
      <c r="J232" t="str">
        <f>_xlfn.CONCAT("{ ","""","id","""",": ","""","",C232,"""",", ","""","titulo","""",": ","""",D232,"""",", ","""","salmo","""",": ","""",F232,"""",", ","""","letra","""",": ","""",H232,", ",Table1[[#This Row],[ab_citas]],"""",", ",I232,"},")</f>
        <v>{ "id": "dt649", "titulo": "Shemá israel", "salmo": "Deuteronomio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dt", "archivo": "/cantos/resucito/d/dt649.html"},</v>
      </c>
    </row>
    <row r="233" spans="1:10" x14ac:dyDescent="0.25">
      <c r="A233">
        <f t="shared" si="0"/>
        <v>235</v>
      </c>
      <c r="B233" t="str">
        <f>_xlfn.CONCAT("&lt;a href=""","/cantos/resucito/" &amp; LEFT(Table1[[#This Row],[id]], 1),"/",Table1[[#This Row],[id]],".html","""")</f>
        <v>&lt;a href="/cantos/resucito/l/lamentaciones3.html"</v>
      </c>
      <c r="C233" t="str" cm="1">
        <f t="array" ref="C2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lamentaciones3</v>
      </c>
      <c r="D233" t="s">
        <v>697</v>
      </c>
      <c r="E233" t="str">
        <f>VLOOKUP(Table1[[#This Row],['#]],'Codigo Canto'!A4:AQ239, 40, FALSE)</f>
        <v>Lamentaciones 3</v>
      </c>
      <c r="F233" t="s">
        <v>698</v>
      </c>
      <c r="G233" t="s">
        <v>1108</v>
      </c>
      <c r="H233" t="s">
        <v>881</v>
      </c>
      <c r="I233" t="str">
        <f>_xlfn.CONCAT("""","archivo","""",": ","""","/cantos/resucito/" &amp; LEFT(Table1[[#This Row],[id]], 1),"/",Table1[[#This Row],[id]],".html","""")</f>
        <v>"archivo": "/cantos/resucito/l/lamentaciones3.html"</v>
      </c>
      <c r="J233" t="str">
        <f>_xlfn.CONCAT("{ ","""","id","""",": ","""","",C233,"""",", ","""","titulo","""",": ","""",D233,"""",", ","""","salmo","""",": ","""",F233,"""",", ","""","letra","""",": ","""",H233,", ",Table1[[#This Row],[ab_citas]],"""",", ",I233,"},")</f>
        <v>{ "id": "lamentaciones3",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lm", "archivo": "/cantos/resucito/l/lamentaciones3.html"},</v>
      </c>
    </row>
    <row r="234" spans="1:10" x14ac:dyDescent="0.25">
      <c r="A234">
        <f t="shared" si="0"/>
        <v>236</v>
      </c>
      <c r="B234" t="str">
        <f>_xlfn.CONCAT("&lt;a href=""","/cantos/resucito/" &amp; LEFT(Table1[[#This Row],[id]], 1),"/",Table1[[#This Row],[id]],".html","""")</f>
        <v>&lt;a href="/cantos/resucito/o/odaxxixdesalomon.html"</v>
      </c>
      <c r="C234" t="str" cm="1">
        <f t="array" ref="C2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odaxxixdesalomon</v>
      </c>
      <c r="D234" t="s">
        <v>714</v>
      </c>
      <c r="E234" t="str">
        <f>VLOOKUP(Table1[[#This Row],['#]],'Codigo Canto'!A4:AQ239, 40, FALSE)</f>
        <v>Oda XXIX de Salomón</v>
      </c>
      <c r="F234" t="s">
        <v>715</v>
      </c>
      <c r="G234" t="s">
        <v>1107</v>
      </c>
      <c r="H234" t="s">
        <v>108</v>
      </c>
      <c r="I234" t="str">
        <f>_xlfn.CONCAT("""","archivo","""",": ","""","/cantos/resucito/" &amp; LEFT(Table1[[#This Row],[id]], 1),"/",Table1[[#This Row],[id]],".html","""")</f>
        <v>"archivo": "/cantos/resucito/o/odaxxixdesalomon.html"</v>
      </c>
      <c r="J234" t="str">
        <f>_xlfn.CONCAT("{ ","""","id","""",": ","""","",C234,"""",", ","""","titulo","""",": ","""",D234,"""",", ","""","salmo","""",": ","""",F234,"""",", ","""","letra","""",": ","""",H234,", ",Table1[[#This Row],[ab_citas]],"""",", ",I234,"},")</f>
        <v>{ "id": "odaxxixdesalomon",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salomon", "archivo": "/cantos/resucito/o/odaxxixdesalomon.html"},</v>
      </c>
    </row>
    <row r="235" spans="1:10" x14ac:dyDescent="0.25">
      <c r="A235">
        <f t="shared" si="0"/>
        <v>237</v>
      </c>
      <c r="B235" t="str">
        <f>_xlfn.CONCAT("&lt;a href=""","/cantos/resucito/" &amp; LEFT(Table1[[#This Row],[id]], 1),"/",Table1[[#This Row],[id]],".html","""")</f>
        <v>&lt;a href="/cantos/resucito/h/himnolat«adcenamagniprovidi».html"</v>
      </c>
      <c r="C235" t="str" cm="1">
        <f t="array" ref="C2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D235" t="s">
        <v>942</v>
      </c>
      <c r="E235" t="str">
        <f>VLOOKUP(Table1[[#This Row],['#]],'Codigo Canto'!A4:AQ239, 40, FALSE)</f>
        <v>Himno lat. «Ad cenam Agni providi»</v>
      </c>
      <c r="F235" t="s">
        <v>316</v>
      </c>
      <c r="G235" t="s">
        <v>1104</v>
      </c>
      <c r="H235" s="1" t="s">
        <v>109</v>
      </c>
      <c r="I235" t="str">
        <f>_xlfn.CONCAT("""","archivo","""",": ","""","/cantos/resucito/" &amp; LEFT(Table1[[#This Row],[id]], 1),"/",Table1[[#This Row],[id]],".html","""")</f>
        <v>"archivo": "/cantos/resucito/h/himnolat«adcenamagniprovidi».html"</v>
      </c>
      <c r="J235" t="str">
        <f>_xlfn.CONCAT("{ ","""","id","""",": ","""","",C235,"""",", ","""","titulo","""",": ","""",D235,"""",", ","""","salmo","""",": ","""",F235,"""",", ","""","letra","""",": ","""",H235,", ",Table1[[#This Row],[ab_citas]],"""",", ",I235,"},")</f>
        <v>{ "id": "himnolat«adcenamagniprovidi»",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himno", "archivo": "/cantos/resucito/h/himnolat«adcenamagniprovidi».html"},</v>
      </c>
    </row>
    <row r="236" spans="1:10" x14ac:dyDescent="0.25">
      <c r="A236">
        <f t="shared" si="0"/>
        <v>238</v>
      </c>
      <c r="B236" t="str">
        <f>_xlfn.CONCAT("&lt;a href=""","/cantos/resucito/" &amp; LEFT(Table1[[#This Row],[id]], 1),"/",Table1[[#This Row],[id]],".html","""")</f>
        <v>&lt;a href="/cantos/resucito/c/canticoespiritual(sanjuandelacruz).html"</v>
      </c>
      <c r="C236" t="str" cm="1">
        <f t="array" ref="C2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D236" t="s">
        <v>943</v>
      </c>
      <c r="E236" t="str">
        <f>VLOOKUP(Table1[[#This Row],['#]],'Codigo Canto'!A4:AQ239, 40, FALSE)</f>
        <v xml:space="preserve">Cántico espiritual (San Juan de la Cruz) </v>
      </c>
      <c r="F236" t="s">
        <v>350</v>
      </c>
      <c r="G236" t="s">
        <v>1076</v>
      </c>
      <c r="H236" t="s">
        <v>110</v>
      </c>
      <c r="I236" t="str">
        <f>_xlfn.CONCAT("""","archivo","""",": ","""","/cantos/resucito/" &amp; LEFT(Table1[[#This Row],[id]], 1),"/",Table1[[#This Row],[id]],".html","""")</f>
        <v>"archivo": "/cantos/resucito/c/canticoespiritual(sanjuandelacruz).html"</v>
      </c>
      <c r="J236" t="str">
        <f>_xlfn.CONCAT("{ ","""","id","""",": ","""","",C236,"""",", ","""","titulo","""",": ","""",D236,"""",", ","""","salmo","""",": ","""",F236,"""",", ","""","letra","""",": ","""",H236,", ",Table1[[#This Row],[ab_citas]],"""",", ",I236,"},")</f>
        <v>{ "id": "canticoespiritual(sanjuandelacruz)",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cruz", "archivo": "/cantos/resucito/c/canticoespiritual(sanjuandelacruz).html"},</v>
      </c>
    </row>
    <row r="237" spans="1:10" x14ac:dyDescent="0.25">
      <c r="A237">
        <f t="shared" si="0"/>
        <v>239</v>
      </c>
      <c r="B237" t="str">
        <f>_xlfn.CONCAT("&lt;a href=""","/cantos/resucito/" &amp; LEFT(Table1[[#This Row],[id]], 1),"/",Table1[[#This Row],[id]],".html","""")</f>
        <v>&lt;a href="/cantos/resucito/o/odaxldesalomon.html"</v>
      </c>
      <c r="C237" t="str" cm="1">
        <f t="array" ref="C2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odaxldesalomon</v>
      </c>
      <c r="D237" t="s">
        <v>421</v>
      </c>
      <c r="E237" t="str">
        <f>VLOOKUP(Table1[[#This Row],['#]],'Codigo Canto'!A4:AQ239, 40, FALSE)</f>
        <v>Oda XL de Salomón</v>
      </c>
      <c r="F237" t="s">
        <v>422</v>
      </c>
      <c r="G237" t="s">
        <v>1107</v>
      </c>
      <c r="H237" s="1" t="s">
        <v>762</v>
      </c>
      <c r="I237" t="str">
        <f>_xlfn.CONCAT("""","archivo","""",": ","""","/cantos/resucito/" &amp; LEFT(Table1[[#This Row],[id]], 1),"/",Table1[[#This Row],[id]],".html","""")</f>
        <v>"archivo": "/cantos/resucito/o/odaxldesalomon.html"</v>
      </c>
      <c r="J237" t="str">
        <f>_xlfn.CONCAT("{ ","""","id","""",": ","""","",C237,"""",", ","""","titulo","""",": ","""",D237,"""",", ","""","salmo","""",": ","""",F237,"""",", ","""","letra","""",": ","""",H237,", ",Table1[[#This Row],[ab_citas]],"""",", ",I237,"},")</f>
        <v>{ "id": "odaxldesalomon",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salomon", "archivo": "/cantos/resucito/o/odaxldesalomon.html"},</v>
      </c>
    </row>
    <row r="238" spans="1:10" x14ac:dyDescent="0.25">
      <c r="A238">
        <f t="shared" si="0"/>
        <v>240</v>
      </c>
      <c r="B238" t="str">
        <f>_xlfn.CONCAT("&lt;a href=""","/cantos/resucito/" &amp; LEFT(Table1[[#This Row],[id]], 1),"/",Table1[[#This Row],[id]],".html","""")</f>
        <v>&lt;a href="/cantos/resucito/c/cantardeloscantares113ss.html"</v>
      </c>
      <c r="C238" t="str" cm="1">
        <f t="array" ref="C2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D238" t="s">
        <v>429</v>
      </c>
      <c r="E238" t="str">
        <f>VLOOKUP(Table1[[#This Row],['#]],'Codigo Canto'!A4:AQ239, 40, FALSE)</f>
        <v xml:space="preserve">Cantar de los cantares 1,13ss </v>
      </c>
      <c r="F238" t="s">
        <v>430</v>
      </c>
      <c r="G238" t="s">
        <v>1069</v>
      </c>
      <c r="H238" t="s">
        <v>111</v>
      </c>
      <c r="I238" t="str">
        <f>_xlfn.CONCAT("""","archivo","""",": ","""","/cantos/resucito/" &amp; LEFT(Table1[[#This Row],[id]], 1),"/",Table1[[#This Row],[id]],".html","""")</f>
        <v>"archivo": "/cantos/resucito/c/cantardeloscantares113ss.html"</v>
      </c>
      <c r="J238" t="str">
        <f>_xlfn.CONCAT("{ ","""","id","""",": ","""","",C238,"""",", ","""","titulo","""",": ","""",D238,"""",", ","""","salmo","""",": ","""",F238,"""",", ","""","letra","""",": ","""",H238,", ",Table1[[#This Row],[ab_citas]],"""",", ",I238,"},")</f>
        <v>{ "id": "cantardeloscantares113ss",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ct", "archivo": "/cantos/resucito/c/cantardeloscantares113ss.html"},</v>
      </c>
    </row>
    <row r="239" spans="1:10" x14ac:dyDescent="0.25">
      <c r="A239">
        <f t="shared" si="0"/>
        <v>241</v>
      </c>
      <c r="B239" t="str">
        <f>_xlfn.CONCAT("&lt;a href=""","/cantos/resucito/" &amp; LEFT(Table1[[#This Row],[id]], 1),"/",Table1[[#This Row],[id]],".html","""")</f>
        <v>&lt;a href="/cantos/resucito/c/cantardeloscantares67.html"</v>
      </c>
      <c r="C239" t="str" cm="1">
        <f t="array" ref="C2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D239" t="s">
        <v>526</v>
      </c>
      <c r="E239" t="str">
        <f>VLOOKUP(Table1[[#This Row],['#]],'Codigo Canto'!A4:AQ239, 40, FALSE)</f>
        <v>Cantar de los cantares 6-7</v>
      </c>
      <c r="F239" t="s">
        <v>527</v>
      </c>
      <c r="G239" t="s">
        <v>1069</v>
      </c>
      <c r="H239" t="s">
        <v>112</v>
      </c>
      <c r="I239" t="str">
        <f>_xlfn.CONCAT("""","archivo","""",": ","""","/cantos/resucito/" &amp; LEFT(Table1[[#This Row],[id]], 1),"/",Table1[[#This Row],[id]],".html","""")</f>
        <v>"archivo": "/cantos/resucito/c/cantardeloscantares67.html"</v>
      </c>
      <c r="J239" t="str">
        <f>_xlfn.CONCAT("{ ","""","id","""",": ","""","",C239,"""",", ","""","titulo","""",": ","""",D239,"""",", ","""","salmo","""",": ","""",F239,"""",", ","""","letra","""",": ","""",H239,", ",Table1[[#This Row],[ab_citas]],"""",", ",I239,"},")</f>
        <v>{ "id": "cantardeloscantares67",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ct", "archivo": "/cantos/resucito/c/cantardeloscantares67.html"},</v>
      </c>
    </row>
    <row r="240" spans="1:10" x14ac:dyDescent="0.25">
      <c r="A240">
        <f t="shared" si="0"/>
        <v>242</v>
      </c>
      <c r="B240" t="str">
        <f>_xlfn.CONCAT("&lt;a href=""","/cantos/resucito/" &amp; LEFT(Table1[[#This Row],[id]], 1),"/",Table1[[#This Row],[id]],".html","""")</f>
        <v>&lt;a href="/cantos/resucito/o/odaxxivdesalomon.html"</v>
      </c>
      <c r="C240" t="str" cm="1">
        <f t="array" ref="C2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odaxxivdesalomon</v>
      </c>
      <c r="D240" t="s">
        <v>559</v>
      </c>
      <c r="E240" t="str">
        <f>VLOOKUP(Table1[[#This Row],['#]],'Codigo Canto'!A4:AQ239, 40, FALSE)</f>
        <v>Oda XXIV de Salomón</v>
      </c>
      <c r="F240" t="s">
        <v>560</v>
      </c>
      <c r="G240" t="s">
        <v>1107</v>
      </c>
      <c r="H240" t="s">
        <v>113</v>
      </c>
      <c r="I240" t="str">
        <f>_xlfn.CONCAT("""","archivo","""",": ","""","/cantos/resucito/" &amp; LEFT(Table1[[#This Row],[id]], 1),"/",Table1[[#This Row],[id]],".html","""")</f>
        <v>"archivo": "/cantos/resucito/o/odaxxivdesalomon.html"</v>
      </c>
      <c r="J240" t="str">
        <f>_xlfn.CONCAT("{ ","""","id","""",": ","""","",C240,"""",", ","""","titulo","""",": ","""",D240,"""",", ","""","salmo","""",": ","""",F240,"""",", ","""","letra","""",": ","""",H240,", ",Table1[[#This Row],[ab_citas]],"""",", ",I240,"},")</f>
        <v>{ "id": "odaxxivdesalomon",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salomon", "archivo": "/cantos/resucito/o/odaxxivdesalomon.html"},</v>
      </c>
    </row>
    <row r="241" spans="1:10" x14ac:dyDescent="0.25">
      <c r="A241">
        <f t="shared" si="0"/>
        <v>243</v>
      </c>
      <c r="B241" t="str">
        <f>_xlfn.CONCAT("&lt;a href=""","/cantos/resucito/" &amp; LEFT(Table1[[#This Row],[id]], 1),"/",Table1[[#This Row],[id]],".html","""")</f>
        <v>&lt;a href="/cantos/resucito/c/cantardeloscantares4951.html"</v>
      </c>
      <c r="C241" t="str" cm="1">
        <f t="array" ref="C2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D241" t="s">
        <v>593</v>
      </c>
      <c r="E241" t="str">
        <f>VLOOKUP(Table1[[#This Row],['#]],'Codigo Canto'!A4:AQ239, 40, FALSE)</f>
        <v>Cantar de los cantares 4,9 - 5,1</v>
      </c>
      <c r="F241" t="s">
        <v>594</v>
      </c>
      <c r="G241" t="s">
        <v>1069</v>
      </c>
      <c r="H241" t="s">
        <v>114</v>
      </c>
      <c r="I241" t="str">
        <f>_xlfn.CONCAT("""","archivo","""",": ","""","/cantos/resucito/" &amp; LEFT(Table1[[#This Row],[id]], 1),"/",Table1[[#This Row],[id]],".html","""")</f>
        <v>"archivo": "/cantos/resucito/c/cantardeloscantares4951.html"</v>
      </c>
      <c r="J241" t="str">
        <f>_xlfn.CONCAT("{ ","""","id","""",": ","""","",C241,"""",", ","""","titulo","""",": ","""",D241,"""",", ","""","salmo","""",": ","""",F241,"""",", ","""","letra","""",": ","""",H241,", ",Table1[[#This Row],[ab_citas]],"""",", ",I241,"},")</f>
        <v>{ "id": "cantardeloscantares4951",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ct", "archivo": "/cantos/resucito/c/cantardeloscantares4951.html"},</v>
      </c>
    </row>
    <row r="242" spans="1:10" x14ac:dyDescent="0.25">
      <c r="A242">
        <f t="shared" si="0"/>
        <v>244</v>
      </c>
      <c r="B242" t="str">
        <f>_xlfn.CONCAT("&lt;a href=""","/cantos/resucito/" &amp; LEFT(Table1[[#This Row],[id]], 1),"/",Table1[[#This Row],[id]],".html","""")</f>
        <v>&lt;a href="/cantos/resucito/h/himno(sanquodvultdeus).html"</v>
      </c>
      <c r="C242" t="str" cm="1">
        <f t="array" ref="C2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D242" t="s">
        <v>944</v>
      </c>
      <c r="E242" t="str">
        <f>VLOOKUP(Table1[[#This Row],['#]],'Codigo Canto'!A4:AQ239, 40, FALSE)</f>
        <v>Himno (San Quodvultdeus)</v>
      </c>
      <c r="F242" t="s">
        <v>705</v>
      </c>
      <c r="G242" t="s">
        <v>1104</v>
      </c>
      <c r="H242" t="s">
        <v>115</v>
      </c>
      <c r="I242" t="str">
        <f>_xlfn.CONCAT("""","archivo","""",": ","""","/cantos/resucito/" &amp; LEFT(Table1[[#This Row],[id]], 1),"/",Table1[[#This Row],[id]],".html","""")</f>
        <v>"archivo": "/cantos/resucito/h/himno(sanquodvultdeus).html"</v>
      </c>
      <c r="J242" t="str">
        <f>_xlfn.CONCAT("{ ","""","id","""",": ","""","",C242,"""",", ","""","titulo","""",": ","""",D242,"""",", ","""","salmo","""",": ","""",F242,"""",", ","""","letra","""",": ","""",H242,", ",Table1[[#This Row],[ab_citas]],"""",", ",I242,"},")</f>
        <v>{ "id": "himno(sanquodvultdeus)",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himno", "archivo": "/cantos/resucito/h/himno(sanquodvultdeus).html"},</v>
      </c>
    </row>
    <row r="243" spans="1:10" x14ac:dyDescent="0.25">
      <c r="B243" t="str">
        <f>_xlfn.CONCAT("&lt;a href=""","/cantos/resucito/" &amp; LEFT(Table1[[#This Row],[id]], 1),"/",Table1[[#This Row],[id]],".html","""")</f>
        <v>&lt;a href="/cantos/resucito//.html"</v>
      </c>
      <c r="C243" t="str" cm="1">
        <f t="array" ref="C2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3" t="s">
        <v>945</v>
      </c>
      <c r="I243" t="str">
        <f>_xlfn.CONCAT("""","archivo","""",": ","""","/cantos/resucito/" &amp; LEFT(Table1[[#This Row],[id]], 1),"/",Table1[[#This Row],[id]],".html","""")</f>
        <v>"archivo": "/cantos/resucito//.html"</v>
      </c>
      <c r="J243" t="str">
        <f>_xlfn.CONCAT("{ ","""","id","""",": ","""","",C243,"""",", ","""","titulo","""",": ","""",D243,"""",", ","""","salmo","""",": ","""",F243,"""",", ","""","letra","""",": ","""",H243,", ",Table1[[#This Row],[ab_citas]],"""",", ",I243,"},")</f>
        <v>{ "id": "", "titulo": "", "salmo": "", "letra": ", ", "archivo": "/cantos/resucito//.html"},</v>
      </c>
    </row>
    <row r="244" spans="1:10" x14ac:dyDescent="0.25">
      <c r="B244" t="str">
        <f>_xlfn.CONCAT("&lt;a href=""","/cantos/resucito/" &amp; LEFT(Table1[[#This Row],[id]], 1),"/",Table1[[#This Row],[id]],".html","""")</f>
        <v>&lt;a href="/cantos/resucito//.html"</v>
      </c>
      <c r="C244" t="str" cm="1">
        <f t="array" ref="C2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4" t="s">
        <v>945</v>
      </c>
      <c r="I244" t="str">
        <f>_xlfn.CONCAT("""","archivo","""",": ","""","/cantos/resucito/" &amp; LEFT(Table1[[#This Row],[id]], 1),"/",Table1[[#This Row],[id]],".html","""")</f>
        <v>"archivo": "/cantos/resucito//.html"</v>
      </c>
      <c r="J244" t="str">
        <f>_xlfn.CONCAT("{ ","""","id","""",": ","""","",C244,"""",", ","""","titulo","""",": ","""",D244,"""",", ","""","salmo","""",": ","""",F244,"""",", ","""","letra","""",": ","""",H244,", ",Table1[[#This Row],[ab_citas]],"""",", ",I244,"},")</f>
        <v>{ "id": "", "titulo": "", "salmo": "", "letra": ", ", "archivo": "/cantos/resucito//.html"},</v>
      </c>
    </row>
    <row r="245" spans="1:10" x14ac:dyDescent="0.25">
      <c r="B245" t="str">
        <f>_xlfn.CONCAT("&lt;a href=""","/cantos/resucito/" &amp; LEFT(Table1[[#This Row],[id]], 1),"/",Table1[[#This Row],[id]],".html","""")</f>
        <v>&lt;a href="/cantos/resucito//.html"</v>
      </c>
      <c r="C245" t="str" cm="1">
        <f t="array" ref="C2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5" t="s">
        <v>945</v>
      </c>
      <c r="I245" t="str">
        <f>_xlfn.CONCAT("""","archivo","""",": ","""","/cantos/resucito/" &amp; LEFT(Table1[[#This Row],[id]], 1),"/",Table1[[#This Row],[id]],".html","""")</f>
        <v>"archivo": "/cantos/resucito//.html"</v>
      </c>
      <c r="J245" t="str">
        <f>_xlfn.CONCAT("{ ","""","id","""",": ","""","",C245,"""",", ","""","titulo","""",": ","""",D245,"""",", ","""","salmo","""",": ","""",F245,"""",", ","""","letra","""",": ","""",H245,", ",Table1[[#This Row],[ab_citas]],"""",", ",I245,"},")</f>
        <v>{ "id": "", "titulo": "", "salmo": "", "letra": ", ", "archivo": "/cantos/resucito//.html"},</v>
      </c>
    </row>
    <row r="246" spans="1:10" x14ac:dyDescent="0.25">
      <c r="B246" t="str">
        <f>_xlfn.CONCAT("&lt;a href=""","/cantos/resucito/" &amp; LEFT(Table1[[#This Row],[id]], 1),"/",Table1[[#This Row],[id]],".html","""")</f>
        <v>&lt;a href="/cantos/resucito//.html"</v>
      </c>
      <c r="C246" t="str" cm="1">
        <f t="array" ref="C2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6" t="s">
        <v>945</v>
      </c>
      <c r="I246" t="str">
        <f>_xlfn.CONCAT("""","archivo","""",": ","""","/cantos/resucito/" &amp; LEFT(Table1[[#This Row],[id]], 1),"/",Table1[[#This Row],[id]],".html","""")</f>
        <v>"archivo": "/cantos/resucito//.html"</v>
      </c>
      <c r="J246" t="str">
        <f>_xlfn.CONCAT("{ ","""","id","""",": ","""","",C246,"""",", ","""","titulo","""",": ","""",D246,"""",", ","""","salmo","""",": ","""",F246,"""",", ","""","letra","""",": ","""",H246,", ",Table1[[#This Row],[ab_citas]],"""",", ",I246,"},")</f>
        <v>{ "id": "", "titulo": "", "salmo": "", "letra": ", ", "archivo": "/cantos/resucito//.html"},</v>
      </c>
    </row>
  </sheetData>
  <dataConsolidate/>
  <mergeCells count="1">
    <mergeCell ref="C1:H1"/>
  </mergeCells>
  <hyperlinks>
    <hyperlink ref="C1:F1" location="Indice!A1" display="Indice!A1" xr:uid="{48D2DC4A-D12F-4582-8589-700531985F0A}"/>
  </hyperlinks>
  <pageMargins left="0.7" right="0.7" top="0.75" bottom="0.75" header="0.3" footer="0.3"/>
  <pageSetup orientation="portrait" r:id="rId1"/>
  <ignoredErrors>
    <ignoredError sqref="F12" calculatedColumn="1"/>
  </ignoredErrors>
  <drawing r:id="rId2"/>
  <tableParts count="1">
    <tablePart r:id="rId3"/>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21F23-687F-4B39-9977-9229C869D70E}">
  <sheetPr codeName="Sheet16">
    <tabColor theme="5"/>
  </sheetPr>
  <dimension ref="A1:AP239"/>
  <sheetViews>
    <sheetView zoomScale="190" zoomScaleNormal="190" workbookViewId="0">
      <pane xSplit="1" ySplit="2" topLeftCell="AG99" activePane="bottomRight" state="frozen"/>
      <selection pane="topRight" activeCell="B1" sqref="B1"/>
      <selection pane="bottomLeft" activeCell="A3" sqref="A3"/>
      <selection pane="bottomRight" activeCell="AL107" sqref="AL107"/>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41" bestFit="1" customWidth="1"/>
    <col min="8" max="8" width="5.28515625" bestFit="1" customWidth="1"/>
    <col min="9" max="9" width="10.42578125" bestFit="1" customWidth="1"/>
    <col min="10" max="10" width="6.28515625" bestFit="1" customWidth="1"/>
    <col min="11" max="11" width="31.28515625" customWidth="1"/>
    <col min="12" max="12" width="6.28515625" bestFit="1" customWidth="1"/>
    <col min="13" max="13" width="11.42578125" bestFit="1" customWidth="1"/>
    <col min="14" max="14" width="6.28515625" bestFit="1" customWidth="1"/>
    <col min="15" max="15" width="19.28515625" bestFit="1" customWidth="1"/>
    <col min="16" max="16" width="6.28515625" bestFit="1" customWidth="1"/>
    <col min="17" max="17" width="11.85546875" bestFit="1" customWidth="1"/>
    <col min="18" max="18" width="5.7109375" bestFit="1" customWidth="1"/>
    <col min="19" max="19" width="18.7109375" bestFit="1" customWidth="1"/>
    <col min="20" max="20" width="5.7109375" bestFit="1" customWidth="1"/>
    <col min="21" max="21" width="18.7109375" bestFit="1" customWidth="1"/>
    <col min="22" max="22" width="6.28515625" bestFit="1" customWidth="1"/>
    <col min="23" max="23" width="18.7109375" bestFit="1" customWidth="1"/>
    <col min="24" max="24" width="6.140625" bestFit="1" customWidth="1"/>
    <col min="25" max="25" width="18.7109375" bestFit="1" customWidth="1"/>
    <col min="26" max="26" width="6.28515625" bestFit="1" customWidth="1"/>
    <col min="27" max="27" width="18.7109375" bestFit="1" customWidth="1"/>
    <col min="28" max="28" width="5.5703125" bestFit="1" customWidth="1"/>
    <col min="29" max="29" width="17.5703125" bestFit="1" customWidth="1"/>
    <col min="30" max="30" width="7.42578125" bestFit="1" customWidth="1"/>
    <col min="31" max="31" width="37.140625" bestFit="1" customWidth="1"/>
    <col min="32" max="32" width="8.140625" bestFit="1" customWidth="1"/>
    <col min="33" max="33" width="7.140625" bestFit="1" customWidth="1"/>
    <col min="34" max="35" width="7.140625" customWidth="1"/>
    <col min="36" max="37" width="26" customWidth="1"/>
    <col min="38" max="38" width="16.7109375" customWidth="1"/>
  </cols>
  <sheetData>
    <row r="1" spans="1:42" ht="34.5" customHeight="1" x14ac:dyDescent="0.55000000000000004">
      <c r="A1" s="60"/>
      <c r="B1" s="60"/>
      <c r="C1" s="346" t="str" cm="1">
        <f t="array" aca="1" ref="C1" ca="1">MID(CELL("filename", B1), FIND("]", CELL("filename", B1)) + 1, 255)</f>
        <v>data-Cantos</v>
      </c>
      <c r="D1" s="346"/>
      <c r="E1" s="346"/>
      <c r="F1" s="346"/>
      <c r="G1" s="346"/>
      <c r="H1" s="346"/>
    </row>
    <row r="2" spans="1:42" x14ac:dyDescent="0.25">
      <c r="A2" t="s">
        <v>276</v>
      </c>
      <c r="B2" t="s">
        <v>277</v>
      </c>
      <c r="C2" t="s">
        <v>278</v>
      </c>
      <c r="D2" t="s">
        <v>279</v>
      </c>
      <c r="E2" t="s">
        <v>280</v>
      </c>
      <c r="F2" t="s">
        <v>281</v>
      </c>
      <c r="G2" t="s">
        <v>282</v>
      </c>
      <c r="H2" t="s">
        <v>283</v>
      </c>
      <c r="I2" t="s">
        <v>284</v>
      </c>
      <c r="J2" t="s">
        <v>285</v>
      </c>
      <c r="K2" t="s">
        <v>286</v>
      </c>
      <c r="L2" t="s">
        <v>287</v>
      </c>
      <c r="M2" t="s">
        <v>288</v>
      </c>
      <c r="N2" t="s">
        <v>289</v>
      </c>
      <c r="O2" t="s">
        <v>290</v>
      </c>
      <c r="P2" t="s">
        <v>291</v>
      </c>
      <c r="Q2" t="s">
        <v>292</v>
      </c>
      <c r="R2" t="s">
        <v>293</v>
      </c>
      <c r="S2" t="s">
        <v>294</v>
      </c>
      <c r="T2" t="s">
        <v>295</v>
      </c>
      <c r="U2" t="s">
        <v>296</v>
      </c>
      <c r="V2" t="s">
        <v>297</v>
      </c>
      <c r="W2" t="s">
        <v>298</v>
      </c>
      <c r="X2" t="s">
        <v>299</v>
      </c>
      <c r="Y2" t="s">
        <v>300</v>
      </c>
      <c r="Z2" t="s">
        <v>301</v>
      </c>
      <c r="AA2" t="s">
        <v>1148</v>
      </c>
      <c r="AB2" t="s">
        <v>303</v>
      </c>
      <c r="AC2" t="s">
        <v>304</v>
      </c>
      <c r="AD2" t="s">
        <v>305</v>
      </c>
      <c r="AE2" t="s">
        <v>1146</v>
      </c>
      <c r="AF2" t="s">
        <v>306</v>
      </c>
      <c r="AG2" t="s">
        <v>307</v>
      </c>
      <c r="AH2" t="s">
        <v>1149</v>
      </c>
      <c r="AI2" t="s">
        <v>1145</v>
      </c>
      <c r="AJ2" t="s">
        <v>308</v>
      </c>
      <c r="AK2" t="s">
        <v>149</v>
      </c>
      <c r="AL2" t="s">
        <v>757</v>
      </c>
      <c r="AM2" t="s">
        <v>758</v>
      </c>
      <c r="AN2" t="s">
        <v>759</v>
      </c>
      <c r="AO2" t="s">
        <v>756</v>
      </c>
      <c r="AP2" t="s">
        <v>760</v>
      </c>
    </row>
    <row r="3" spans="1:42" x14ac:dyDescent="0.25">
      <c r="A3">
        <v>237</v>
      </c>
      <c r="B3" t="s">
        <v>309</v>
      </c>
      <c r="C3">
        <v>1</v>
      </c>
      <c r="D3" t="s">
        <v>310</v>
      </c>
      <c r="E3" t="s">
        <v>311</v>
      </c>
      <c r="F3" t="s">
        <v>312</v>
      </c>
      <c r="G3" t="s">
        <v>313</v>
      </c>
      <c r="H3" t="s">
        <v>314</v>
      </c>
      <c r="I3" t="s">
        <v>315</v>
      </c>
      <c r="J3" t="s">
        <v>312</v>
      </c>
      <c r="K3" t="s">
        <v>316</v>
      </c>
      <c r="L3" t="s">
        <v>317</v>
      </c>
      <c r="M3" t="s">
        <v>318</v>
      </c>
      <c r="N3" t="s">
        <v>312</v>
      </c>
      <c r="O3" s="4" t="s">
        <v>1151</v>
      </c>
      <c r="P3" t="s">
        <v>312</v>
      </c>
      <c r="Q3" t="s">
        <v>319</v>
      </c>
      <c r="R3" t="s">
        <v>312</v>
      </c>
      <c r="S3" t="s">
        <v>294</v>
      </c>
      <c r="T3" t="str">
        <f>IF(Table134568[[#This Row],[Pentecostés]]="","",""", """)</f>
        <v>", "</v>
      </c>
      <c r="U3" t="s">
        <v>296</v>
      </c>
      <c r="V3" t="str">
        <f>IF(Table134568[[#This Row],[Virgen]]="","",""", """)</f>
        <v>", "</v>
      </c>
      <c r="W3" t="s">
        <v>304</v>
      </c>
      <c r="X3" t="str">
        <f>IF(Table134568[[#This Row],[Niños]]="","",""", """)</f>
        <v/>
      </c>
      <c r="Z3" t="str">
        <f>IF(Table134568[[#This Row],[Laudes]]="","",""", """)</f>
        <v/>
      </c>
      <c r="AB3" t="str">
        <f>IF(Table134568[[#This Row],[Entrada]]="","",""", """)</f>
        <v/>
      </c>
      <c r="AD3" t="s">
        <v>322</v>
      </c>
      <c r="AE3" s="66" t="str" cm="1">
        <f t="array" ref="AE3">_xlfn.LET(
    _xlpm.texto_limpio, _xlfn.REDUCE(
        LOWER(Table134568[[#This Row],[Titulo]]),
        {"á";"é";"í";"ó";"ú";"ñ";",";" "},
        _xlfn.LAMBDA(_xlpm.acum,_xlpm.caracter, SUBSTITUTE(_xlpm.acum, _xlpm.caracter, CHOOSE(MATCH(_xlpm.caracter, {"á";"é";"í";"ó";"ú";"ñ";",";" "}, 0), "a","e","i","o","u","n","","")))
    ),
    _xlfn.CONCAT("/cantos/resucito/", AG3, "/", _xlpm.texto_limpio, ".html")
)</f>
        <v>/cantos/resucito/a/alacenadelcordero.html</v>
      </c>
      <c r="AF3" t="s">
        <v>323</v>
      </c>
      <c r="AG3" t="str">
        <f>IF(Table134568[[#This Row],[Categoria]]="Liturgia","liturgia",LOWER(LEFT(Table134568[[#This Row],[Titulo]],1)))</f>
        <v>a</v>
      </c>
      <c r="AH3" t="str">
        <f>LOWER(LEFT(Table134568[[#This Row],[Titulo]],1))</f>
        <v>a</v>
      </c>
      <c r="AI3" t="str">
        <f>LOWER(LEFT(Table134568[[#This Row],[Categoria]],1))</f>
        <v>e</v>
      </c>
      <c r="AJ3" t="str">
        <f>_xlfn.CONCAT(Table134568[[#This Row],[ID]:[c021]])</f>
        <v>{id:1,title: "A la cena del Cordero", subtitle: "Himno lat. «Ad cenam Agni providi»", category: "Eleccion", moments: ["Pascua", "Pentecostés", "Entrada"], url: "/cantos/resucito/a/alacenadelcordero.html"},</v>
      </c>
      <c r="AK3" t="str">
        <f>UPPER(Table134568[[#This Row],[Titulo]])</f>
        <v>A LA CENA DEL CORDERO</v>
      </c>
      <c r="AL3" t="str">
        <f>LOWER(SUBSTITUTE(Table134568[[#This Row],[CANTO]], " ", ""))</f>
        <v>alacenadelcordero</v>
      </c>
      <c r="AM3" t="str">
        <f>Table134568[[#This Row],[Subtitle5]]</f>
        <v>Himno lat. «Ad cenam Agni providi»</v>
      </c>
      <c r="AO3" t="str">
        <f>Table1[[#Headers],[CANTO]]</f>
        <v>CANTO</v>
      </c>
      <c r="AP3" t="str">
        <f>Table134568[[#This Row],[CANTO]]</f>
        <v>A LA CENA DEL CORDERO</v>
      </c>
    </row>
    <row r="4" spans="1:42" x14ac:dyDescent="0.25">
      <c r="A4">
        <v>1</v>
      </c>
      <c r="B4" t="s">
        <v>309</v>
      </c>
      <c r="C4">
        <v>2</v>
      </c>
      <c r="D4" t="s">
        <v>310</v>
      </c>
      <c r="E4" t="s">
        <v>311</v>
      </c>
      <c r="F4" t="s">
        <v>312</v>
      </c>
      <c r="G4" t="s">
        <v>324</v>
      </c>
      <c r="H4" t="s">
        <v>314</v>
      </c>
      <c r="I4" t="s">
        <v>315</v>
      </c>
      <c r="J4" t="s">
        <v>312</v>
      </c>
      <c r="K4" t="s">
        <v>325</v>
      </c>
      <c r="L4" t="s">
        <v>317</v>
      </c>
      <c r="M4" t="s">
        <v>318</v>
      </c>
      <c r="N4" t="s">
        <v>312</v>
      </c>
      <c r="O4" t="s">
        <v>1153</v>
      </c>
      <c r="P4" t="s">
        <v>312</v>
      </c>
      <c r="Q4" t="s">
        <v>319</v>
      </c>
      <c r="R4" t="s">
        <v>312</v>
      </c>
      <c r="S4" s="5" t="s">
        <v>294</v>
      </c>
      <c r="T4" t="str">
        <f>IF(Table134568[[#This Row],[Pentecostés]]="","",""", """)</f>
        <v>", "</v>
      </c>
      <c r="U4" s="5" t="s">
        <v>296</v>
      </c>
      <c r="V4" t="str">
        <f>IF(Table134568[[#This Row],[Virgen]]="","",""", """)</f>
        <v>", "</v>
      </c>
      <c r="W4" s="5" t="s">
        <v>326</v>
      </c>
      <c r="X4" t="str">
        <f>IF(Table134568[[#This Row],[Niños]]="","",""", """)</f>
        <v/>
      </c>
      <c r="Y4" s="5"/>
      <c r="Z4" t="str">
        <f>IF(Table134568[[#This Row],[Laudes]]="","",""", """)</f>
        <v/>
      </c>
      <c r="AB4" t="str">
        <f>IF(Table134568[[#This Row],[Entrada]]="","",""", """)</f>
        <v/>
      </c>
      <c r="AD4" t="s">
        <v>322</v>
      </c>
      <c r="AE4" s="66" t="str" cm="1">
        <f t="array" ref="AE4">_xlfn.LET(
    _xlpm.texto_limpio, _xlfn.REDUCE(
        LOWER(Table134568[[#This Row],[Titulo]]),
        {"á";"é";"í";"ó";"ú";"ñ";",";" "},
        _xlfn.LAMBDA(_xlpm.acum,_xlpm.caracter, SUBSTITUTE(_xlpm.acum, _xlpm.caracter, CHOOSE(MATCH(_xlpm.caracter, {"á";"é";"í";"ó";"ú";"ñ";",";" "}, 0), "a","e","i","o","u","n","","")))
    ),
    _xlfn.CONCAT("/cantos/resucito/", AG4, "/", _xlpm.texto_limpio, ".html")
)</f>
        <v>/cantos/resucito/a/alavictimapascual.html</v>
      </c>
      <c r="AF4" t="s">
        <v>323</v>
      </c>
      <c r="AG4" t="str">
        <f>IF(Table134568[[#This Row],[Categoria]]="Liturgia","liturgia",LOWER(LEFT(Table134568[[#This Row],[Titulo]],1)))</f>
        <v>a</v>
      </c>
      <c r="AH4" t="str">
        <f>LOWER(LEFT(Table134568[[#This Row],[Titulo]],1))</f>
        <v>a</v>
      </c>
      <c r="AI4" t="str">
        <f>LOWER(LEFT(Table134568[[#This Row],[Categoria]],1))</f>
        <v>p</v>
      </c>
      <c r="AJ4" t="str">
        <f>_xlfn.CONCAT(Table134568[[#This Row],[ID]:[c021]])</f>
        <v>{id:2,title: "A la víctima pascual", subtitle: "Secuencia de Pascua - Himno lat. «Victimae paschall laudes» ", category: "Precatecumenado", moments: ["Pascua", "Pentecostés", "Comunión"], url: "/cantos/resucito/a/alavictimapascual.html"},</v>
      </c>
      <c r="AK4" t="str">
        <f>UPPER(Table134568[[#This Row],[Titulo]])</f>
        <v>A LA VÍCTIMA PASCUAL</v>
      </c>
      <c r="AL4" t="str">
        <f>LOWER(SUBSTITUTE(Table134568[[#This Row],[CANTO]], " ", ""))</f>
        <v>alavíctimapascual</v>
      </c>
      <c r="AM4" t="str">
        <f>Table134568[[#This Row],[Subtitle5]]</f>
        <v xml:space="preserve">Secuencia de Pascua - Himno lat. «Victimae paschall laudes» </v>
      </c>
      <c r="AO4" t="str">
        <f>Table1[[#Headers],[CANTO]]</f>
        <v>CANTO</v>
      </c>
      <c r="AP4" t="str">
        <f>Table134568[[#This Row],[CANTO]]</f>
        <v>A LA VÍCTIMA PASCUAL</v>
      </c>
    </row>
    <row r="5" spans="1:42" x14ac:dyDescent="0.25">
      <c r="A5">
        <v>2</v>
      </c>
      <c r="B5" t="s">
        <v>309</v>
      </c>
      <c r="C5">
        <v>3</v>
      </c>
      <c r="D5" t="s">
        <v>310</v>
      </c>
      <c r="E5" t="s">
        <v>311</v>
      </c>
      <c r="F5" t="s">
        <v>312</v>
      </c>
      <c r="G5" t="s">
        <v>329</v>
      </c>
      <c r="H5" t="s">
        <v>314</v>
      </c>
      <c r="I5" t="s">
        <v>315</v>
      </c>
      <c r="J5" t="s">
        <v>312</v>
      </c>
      <c r="K5" t="s">
        <v>330</v>
      </c>
      <c r="L5" t="s">
        <v>317</v>
      </c>
      <c r="M5" t="s">
        <v>318</v>
      </c>
      <c r="N5" t="s">
        <v>312</v>
      </c>
      <c r="O5" t="s">
        <v>1153</v>
      </c>
      <c r="P5" t="s">
        <v>312</v>
      </c>
      <c r="Q5" t="s">
        <v>319</v>
      </c>
      <c r="R5" t="s">
        <v>312</v>
      </c>
      <c r="S5" t="s">
        <v>328</v>
      </c>
      <c r="T5" t="str">
        <f>IF(Table134568[[#This Row],[Pentecostés]]="","",""", """)</f>
        <v/>
      </c>
      <c r="V5" t="str">
        <f>IF(Table134568[[#This Row],[Virgen]]="","",""", """)</f>
        <v/>
      </c>
      <c r="X5" t="str">
        <f>IF(Table134568[[#This Row],[Niños]]="","",""", """)</f>
        <v/>
      </c>
      <c r="Z5" t="str">
        <f>IF(Table134568[[#This Row],[Laudes]]="","",""", """)</f>
        <v/>
      </c>
      <c r="AB5" t="str">
        <f>IF(Table134568[[#This Row],[Entrada]]="","",""", """)</f>
        <v/>
      </c>
      <c r="AD5" t="s">
        <v>322</v>
      </c>
      <c r="AE5" s="66" t="str" cm="1">
        <f t="array" ref="AE5">_xlfn.LET(
    _xlpm.texto_limpio, _xlfn.REDUCE(
        LOWER(Table134568[[#This Row],[Titulo]]),
        {"á";"é";"í";"ó";"ú";"ñ";",";" "},
        _xlfn.LAMBDA(_xlpm.acum,_xlpm.caracter, SUBSTITUTE(_xlpm.acum, _xlpm.caracter, CHOOSE(MATCH(_xlpm.caracter, {"á";"é";"í";"ó";"ú";"ñ";",";" "}, 0), "a","e","i","o","u","n","","")))
    ),
    _xlfn.CONCAT("/cantos/resucito/", AG5, "/", _xlpm.texto_limpio, ".html")
)</f>
        <v>/cantos/resucito/a/anadiedemosocasiondetropiezo.html</v>
      </c>
      <c r="AF5" t="s">
        <v>323</v>
      </c>
      <c r="AG5" t="str">
        <f>IF(Table134568[[#This Row],[Categoria]]="Liturgia","liturgia",LOWER(LEFT(Table134568[[#This Row],[Titulo]],1)))</f>
        <v>a</v>
      </c>
      <c r="AH5" t="str">
        <f>LOWER(LEFT(Table134568[[#This Row],[Titulo]],1))</f>
        <v>a</v>
      </c>
      <c r="AI5" t="str">
        <f>LOWER(LEFT(Table134568[[#This Row],[Categoria]],1))</f>
        <v>p</v>
      </c>
      <c r="AJ5" t="str">
        <f>_xlfn.CONCAT(Table134568[[#This Row],[ID]:[c021]])</f>
        <v>{id:3,title: "A nadie demos ocasión de tropiezo", subtitle: "2ª Corintios 6,3ss", category: "Precatecumenado", moments: ["Nuevo Testamento"], url: "/cantos/resucito/a/anadiedemosocasiondetropiezo.html"},</v>
      </c>
      <c r="AK5" t="str">
        <f>UPPER(Table134568[[#This Row],[Titulo]])</f>
        <v>A NADIE DEMOS OCASIÓN DE TROPIEZO</v>
      </c>
      <c r="AL5" t="str">
        <f>LOWER(SUBSTITUTE(Table134568[[#This Row],[CANTO]], " ", ""))</f>
        <v>anadiedemosocasióndetropiezo</v>
      </c>
      <c r="AM5" t="str">
        <f>Table134568[[#This Row],[Subtitle5]]</f>
        <v>2ª Corintios 6,3ss</v>
      </c>
      <c r="AO5" t="str">
        <f>Table1[[#Headers],[CANTO]]</f>
        <v>CANTO</v>
      </c>
      <c r="AP5" t="str">
        <f>Table134568[[#This Row],[CANTO]]</f>
        <v>A NADIE DEMOS OCASIÓN DE TROPIEZO</v>
      </c>
    </row>
    <row r="6" spans="1:42" x14ac:dyDescent="0.25">
      <c r="A6">
        <v>3</v>
      </c>
      <c r="B6" t="s">
        <v>309</v>
      </c>
      <c r="C6">
        <v>4</v>
      </c>
      <c r="D6" t="s">
        <v>310</v>
      </c>
      <c r="E6" t="s">
        <v>311</v>
      </c>
      <c r="F6" t="s">
        <v>312</v>
      </c>
      <c r="G6" t="s">
        <v>331</v>
      </c>
      <c r="H6" t="s">
        <v>314</v>
      </c>
      <c r="I6" t="s">
        <v>315</v>
      </c>
      <c r="J6" t="s">
        <v>312</v>
      </c>
      <c r="K6" t="s">
        <v>332</v>
      </c>
      <c r="L6" t="s">
        <v>317</v>
      </c>
      <c r="M6" t="s">
        <v>318</v>
      </c>
      <c r="N6" t="s">
        <v>312</v>
      </c>
      <c r="O6" t="s">
        <v>1153</v>
      </c>
      <c r="P6" t="s">
        <v>312</v>
      </c>
      <c r="Q6" t="s">
        <v>319</v>
      </c>
      <c r="R6" t="s">
        <v>312</v>
      </c>
      <c r="S6" t="s">
        <v>333</v>
      </c>
      <c r="T6" t="str">
        <f>IF(Table134568[[#This Row],[Pentecostés]]="","",""", """)</f>
        <v>", "</v>
      </c>
      <c r="U6" t="s">
        <v>334</v>
      </c>
      <c r="V6" t="str">
        <f>IF(Table134568[[#This Row],[Virgen]]="","",""", """)</f>
        <v/>
      </c>
      <c r="X6" t="str">
        <f>IF(Table134568[[#This Row],[Niños]]="","",""", """)</f>
        <v/>
      </c>
      <c r="Z6" t="str">
        <f>IF(Table134568[[#This Row],[Laudes]]="","",""", """)</f>
        <v/>
      </c>
      <c r="AB6" t="str">
        <f>IF(Table134568[[#This Row],[Entrada]]="","",""", """)</f>
        <v/>
      </c>
      <c r="AD6" t="s">
        <v>322</v>
      </c>
      <c r="AE6" s="66" t="str" cm="1">
        <f t="array" ref="AE6">_xlfn.LET(
    _xlpm.texto_limpio, _xlfn.REDUCE(
        LOWER(Table134568[[#This Row],[Titulo]]),
        {"á";"é";"í";"ó";"ú";"ñ";",";" "},
        _xlfn.LAMBDA(_xlpm.acum,_xlpm.caracter, SUBSTITUTE(_xlpm.acum, _xlpm.caracter, CHOOSE(MATCH(_xlpm.caracter, {"á";"é";"í";"ó";"ú";"ñ";",";" "}, 0), "a","e","i","o","u","n","","")))
    ),
    _xlfn.CONCAT("/cantos/resucito/", AG6, "/", _xlpm.texto_limpio, ".html")
)</f>
        <v>/cantos/resucito/a/atilevantomisojos.html</v>
      </c>
      <c r="AF6" t="s">
        <v>323</v>
      </c>
      <c r="AG6" t="str">
        <f>IF(Table134568[[#This Row],[Categoria]]="Liturgia","liturgia",LOWER(LEFT(Table134568[[#This Row],[Titulo]],1)))</f>
        <v>a</v>
      </c>
      <c r="AH6" t="str">
        <f>LOWER(LEFT(Table134568[[#This Row],[Titulo]],1))</f>
        <v>a</v>
      </c>
      <c r="AI6" t="str">
        <f>LOWER(LEFT(Table134568[[#This Row],[Categoria]],1))</f>
        <v>p</v>
      </c>
      <c r="AJ6" t="str">
        <f>_xlfn.CONCAT(Table134568[[#This Row],[ID]:[c021]])</f>
        <v>{id:4,title: "A ti levanto mis ojos", subtitle: "Salmo 123 (122)", category: "Precatecumenado", moments: ["Cuaresma", "Antiguo Testamento"], url: "/cantos/resucito/a/atilevantomisojos.html"},</v>
      </c>
      <c r="AK6" t="str">
        <f>UPPER(Table134568[[#This Row],[Titulo]])</f>
        <v>A TI LEVANTO MIS OJOS</v>
      </c>
      <c r="AL6" t="str">
        <f>LOWER(SUBSTITUTE(Table134568[[#This Row],[CANTO]], " ", ""))</f>
        <v>atilevantomisojos</v>
      </c>
      <c r="AM6" t="str">
        <f>Table134568[[#This Row],[Subtitle5]]</f>
        <v>Salmo 123 (122)</v>
      </c>
      <c r="AO6" t="str">
        <f>Table1[[#Headers],[CANTO]]</f>
        <v>CANTO</v>
      </c>
      <c r="AP6" t="str">
        <f>Table134568[[#This Row],[CANTO]]</f>
        <v>A TI LEVANTO MIS OJOS</v>
      </c>
    </row>
    <row r="7" spans="1:42" x14ac:dyDescent="0.25">
      <c r="A7">
        <v>4</v>
      </c>
      <c r="B7" t="s">
        <v>309</v>
      </c>
      <c r="C7">
        <v>5</v>
      </c>
      <c r="D7" t="s">
        <v>310</v>
      </c>
      <c r="E7" t="s">
        <v>311</v>
      </c>
      <c r="F7" t="s">
        <v>312</v>
      </c>
      <c r="G7" t="s">
        <v>335</v>
      </c>
      <c r="H7" t="s">
        <v>314</v>
      </c>
      <c r="I7" t="s">
        <v>315</v>
      </c>
      <c r="J7" t="s">
        <v>312</v>
      </c>
      <c r="K7" t="s">
        <v>336</v>
      </c>
      <c r="L7" t="s">
        <v>317</v>
      </c>
      <c r="M7" t="s">
        <v>318</v>
      </c>
      <c r="N7" t="s">
        <v>312</v>
      </c>
      <c r="O7" t="s">
        <v>1153</v>
      </c>
      <c r="P7" t="s">
        <v>312</v>
      </c>
      <c r="Q7" t="s">
        <v>319</v>
      </c>
      <c r="R7" t="s">
        <v>312</v>
      </c>
      <c r="S7" t="s">
        <v>333</v>
      </c>
      <c r="T7" t="str">
        <f>IF(Table134568[[#This Row],[Pentecostés]]="","",""", """)</f>
        <v>", "</v>
      </c>
      <c r="U7" t="s">
        <v>334</v>
      </c>
      <c r="V7" t="str">
        <f>IF(Table134568[[#This Row],[Virgen]]="","",""", """)</f>
        <v/>
      </c>
      <c r="X7" t="str">
        <f>IF(Table134568[[#This Row],[Niños]]="","",""", """)</f>
        <v/>
      </c>
      <c r="Z7" t="str">
        <f>IF(Table134568[[#This Row],[Laudes]]="","",""", """)</f>
        <v/>
      </c>
      <c r="AB7" t="str">
        <f>IF(Table134568[[#This Row],[Entrada]]="","",""", """)</f>
        <v/>
      </c>
      <c r="AD7" t="s">
        <v>322</v>
      </c>
      <c r="AE7" s="66" t="str" cm="1">
        <f t="array" ref="AE7">_xlfn.LET(
    _xlpm.texto_limpio, _xlfn.REDUCE(
        LOWER(Table134568[[#This Row],[Titulo]]),
        {"á";"é";"í";"ó";"ú";"ñ";",";" "},
        _xlfn.LAMBDA(_xlpm.acum,_xlpm.caracter, SUBSTITUTE(_xlpm.acum, _xlpm.caracter, CHOOSE(MATCH(_xlpm.caracter, {"á";"é";"í";"ó";"ú";"ñ";",";" "}, 0), "a","e","i","o","u","n","","")))
    ),
    _xlfn.CONCAT("/cantos/resucito/", AG7, "/", _xlpm.texto_limpio, ".html")
)</f>
        <v>/cantos/resucito/a/atisenorenmiclamorimploro.html</v>
      </c>
      <c r="AF7" t="s">
        <v>323</v>
      </c>
      <c r="AG7" t="str">
        <f>IF(Table134568[[#This Row],[Categoria]]="Liturgia","liturgia",LOWER(LEFT(Table134568[[#This Row],[Titulo]],1)))</f>
        <v>a</v>
      </c>
      <c r="AH7" t="str">
        <f>LOWER(LEFT(Table134568[[#This Row],[Titulo]],1))</f>
        <v>a</v>
      </c>
      <c r="AI7" t="str">
        <f>LOWER(LEFT(Table134568[[#This Row],[Categoria]],1))</f>
        <v>p</v>
      </c>
      <c r="AJ7" t="str">
        <f>_xlfn.CONCAT(Table134568[[#This Row],[ID]:[c021]])</f>
        <v>{id:5,title: "A ti, Señor, en mi clamor imploro", subtitle: "Salmo 142 (141)", category: "Precatecumenado", moments: ["Cuaresma", "Antiguo Testamento"], url: "/cantos/resucito/a/atisenorenmiclamorimploro.html"},</v>
      </c>
      <c r="AK7" t="str">
        <f>UPPER(Table134568[[#This Row],[Titulo]])</f>
        <v>A TI, SEÑOR, EN MI CLAMOR IMPLORO</v>
      </c>
      <c r="AL7" t="str">
        <f>LOWER(SUBSTITUTE(Table134568[[#This Row],[CANTO]], " ", ""))</f>
        <v>ati,señor,enmiclamorimploro</v>
      </c>
      <c r="AM7" t="str">
        <f>Table134568[[#This Row],[Subtitle5]]</f>
        <v>Salmo 142 (141)</v>
      </c>
      <c r="AO7" t="str">
        <f>Table1[[#Headers],[CANTO]]</f>
        <v>CANTO</v>
      </c>
      <c r="AP7" t="str">
        <f>Table134568[[#This Row],[CANTO]]</f>
        <v>A TI, SEÑOR, EN MI CLAMOR IMPLORO</v>
      </c>
    </row>
    <row r="8" spans="1:42" x14ac:dyDescent="0.25">
      <c r="A8">
        <v>5</v>
      </c>
      <c r="B8" t="s">
        <v>309</v>
      </c>
      <c r="C8">
        <v>6</v>
      </c>
      <c r="D8" t="s">
        <v>310</v>
      </c>
      <c r="E8" t="s">
        <v>311</v>
      </c>
      <c r="F8" t="s">
        <v>312</v>
      </c>
      <c r="G8" t="s">
        <v>337</v>
      </c>
      <c r="H8" t="s">
        <v>314</v>
      </c>
      <c r="I8" t="s">
        <v>315</v>
      </c>
      <c r="J8" t="s">
        <v>312</v>
      </c>
      <c r="K8" t="s">
        <v>338</v>
      </c>
      <c r="L8" t="s">
        <v>317</v>
      </c>
      <c r="M8" t="s">
        <v>318</v>
      </c>
      <c r="N8" t="s">
        <v>312</v>
      </c>
      <c r="O8" t="s">
        <v>1153</v>
      </c>
      <c r="P8" t="s">
        <v>312</v>
      </c>
      <c r="Q8" t="s">
        <v>319</v>
      </c>
      <c r="R8" t="s">
        <v>312</v>
      </c>
      <c r="S8" t="s">
        <v>333</v>
      </c>
      <c r="T8" t="str">
        <f>IF(Table134568[[#This Row],[Pentecostés]]="","",""", """)</f>
        <v>", "</v>
      </c>
      <c r="U8" t="s">
        <v>334</v>
      </c>
      <c r="V8" t="str">
        <f>IF(Table134568[[#This Row],[Virgen]]="","",""", """)</f>
        <v/>
      </c>
      <c r="X8" t="str">
        <f>IF(Table134568[[#This Row],[Niños]]="","",""", """)</f>
        <v/>
      </c>
      <c r="Z8" t="str">
        <f>IF(Table134568[[#This Row],[Laudes]]="","",""", """)</f>
        <v/>
      </c>
      <c r="AB8" t="str">
        <f>IF(Table134568[[#This Row],[Entrada]]="","",""", """)</f>
        <v/>
      </c>
      <c r="AD8" t="s">
        <v>322</v>
      </c>
      <c r="AE8" s="66" t="str" cm="1">
        <f t="array" ref="AE8">_xlfn.LET(
    _xlpm.texto_limpio, _xlfn.REDUCE(
        LOWER(Table134568[[#This Row],[Titulo]]),
        {"á";"é";"í";"ó";"ú";"ñ";",";" "},
        _xlfn.LAMBDA(_xlpm.acum,_xlpm.caracter, SUBSTITUTE(_xlpm.acum, _xlpm.caracter, CHOOSE(MATCH(_xlpm.caracter, {"á";"é";"í";"ó";"ú";"ñ";",";" "}, 0), "a","e","i","o","u","n","","")))
    ),
    _xlfn.CONCAT("/cantos/resucito/", AG8, "/", _xlpm.texto_limpio, ".html")
)</f>
        <v>/cantos/resucito/a/atisenorlevantomialma.html</v>
      </c>
      <c r="AF8" t="s">
        <v>323</v>
      </c>
      <c r="AG8" t="str">
        <f>IF(Table134568[[#This Row],[Categoria]]="Liturgia","liturgia",LOWER(LEFT(Table134568[[#This Row],[Titulo]],1)))</f>
        <v>a</v>
      </c>
      <c r="AH8" t="str">
        <f>LOWER(LEFT(Table134568[[#This Row],[Titulo]],1))</f>
        <v>a</v>
      </c>
      <c r="AI8" t="str">
        <f>LOWER(LEFT(Table134568[[#This Row],[Categoria]],1))</f>
        <v>p</v>
      </c>
      <c r="AJ8" t="str">
        <f>_xlfn.CONCAT(Table134568[[#This Row],[ID]:[c021]])</f>
        <v>{id:6,title: "A ti, Señor, levanto mi alma", subtitle: "Salmo 25 (24)", category: "Precatecumenado", moments: ["Cuaresma", "Antiguo Testamento"], url: "/cantos/resucito/a/atisenorlevantomialma.html"},</v>
      </c>
      <c r="AK8" t="str">
        <f>UPPER(Table134568[[#This Row],[Titulo]])</f>
        <v>A TI, SEÑOR, LEVANTO MI ALMA</v>
      </c>
      <c r="AL8" t="str">
        <f>LOWER(SUBSTITUTE(Table134568[[#This Row],[CANTO]], " ", ""))</f>
        <v>ati,señor,levantomialma</v>
      </c>
      <c r="AM8" t="str">
        <f>Table134568[[#This Row],[Subtitle5]]</f>
        <v>Salmo 25 (24)</v>
      </c>
      <c r="AO8" t="str">
        <f>Table1[[#Headers],[CANTO]]</f>
        <v>CANTO</v>
      </c>
      <c r="AP8" t="str">
        <f>Table134568[[#This Row],[CANTO]]</f>
        <v>A TI, SEÑOR, LEVANTO MI ALMA</v>
      </c>
    </row>
    <row r="9" spans="1:42" x14ac:dyDescent="0.25">
      <c r="A9">
        <v>6</v>
      </c>
      <c r="B9" t="s">
        <v>309</v>
      </c>
      <c r="C9">
        <v>7</v>
      </c>
      <c r="D9" t="s">
        <v>310</v>
      </c>
      <c r="E9" t="s">
        <v>311</v>
      </c>
      <c r="F9" t="s">
        <v>312</v>
      </c>
      <c r="G9" t="s">
        <v>339</v>
      </c>
      <c r="H9" t="s">
        <v>314</v>
      </c>
      <c r="I9" t="s">
        <v>315</v>
      </c>
      <c r="J9" t="s">
        <v>312</v>
      </c>
      <c r="K9" t="s">
        <v>340</v>
      </c>
      <c r="L9" t="s">
        <v>317</v>
      </c>
      <c r="M9" t="s">
        <v>318</v>
      </c>
      <c r="N9" t="s">
        <v>312</v>
      </c>
      <c r="O9" t="s">
        <v>1153</v>
      </c>
      <c r="P9" t="s">
        <v>312</v>
      </c>
      <c r="Q9" t="s">
        <v>319</v>
      </c>
      <c r="R9" t="s">
        <v>312</v>
      </c>
      <c r="S9" t="s">
        <v>333</v>
      </c>
      <c r="T9" t="str">
        <f>IF(Table134568[[#This Row],[Pentecostés]]="","",""", """)</f>
        <v>", "</v>
      </c>
      <c r="U9" t="s">
        <v>1148</v>
      </c>
      <c r="V9" t="str">
        <f>IF(Table134568[[#This Row],[Virgen]]="","",""", """)</f>
        <v>", "</v>
      </c>
      <c r="W9" t="s">
        <v>334</v>
      </c>
      <c r="X9" t="str">
        <f>IF(Table134568[[#This Row],[Niños]]="","",""", """)</f>
        <v/>
      </c>
      <c r="Z9" t="str">
        <f>IF(Table134568[[#This Row],[Laudes]]="","",""", """)</f>
        <v/>
      </c>
      <c r="AB9" t="str">
        <f>IF(Table134568[[#This Row],[Entrada]]="","",""", """)</f>
        <v/>
      </c>
      <c r="AD9" t="s">
        <v>322</v>
      </c>
      <c r="AE9" s="66" t="str" cm="1">
        <f t="array" ref="AE9">_xlfn.LET(
    _xlpm.texto_limpio, _xlfn.REDUCE(
        LOWER(Table134568[[#This Row],[Titulo]]),
        {"á";"é";"í";"ó";"ú";"ñ";",";" "},
        _xlfn.LAMBDA(_xlpm.acum,_xlpm.caracter, SUBSTITUTE(_xlpm.acum, _xlpm.caracter, CHOOSE(MATCH(_xlpm.caracter, {"á";"é";"í";"ó";"ú";"ñ";",";" "}, 0), "a","e","i","o","u","n","","")))
    ),
    _xlfn.CONCAT("/cantos/resucito/", AG9, "/", _xlpm.texto_limpio, ".html")
)</f>
        <v>/cantos/resucito/a/atisenorsedebelaalabanzaension.html</v>
      </c>
      <c r="AF9" t="s">
        <v>323</v>
      </c>
      <c r="AG9" t="str">
        <f>IF(Table134568[[#This Row],[Categoria]]="Liturgia","liturgia",LOWER(LEFT(Table134568[[#This Row],[Titulo]],1)))</f>
        <v>a</v>
      </c>
      <c r="AH9" t="str">
        <f>LOWER(LEFT(Table134568[[#This Row],[Titulo]],1))</f>
        <v>a</v>
      </c>
      <c r="AI9" t="str">
        <f>LOWER(LEFT(Table134568[[#This Row],[Categoria]],1))</f>
        <v>p</v>
      </c>
      <c r="AJ9" t="str">
        <f>_xlfn.CONCAT(Table134568[[#This Row],[ID]:[c021]])</f>
        <v>{id:7,title: "A ti, Señor, se debe la alabanza en Sión", subtitle: "Salmo 65 (64)", category: "Precatecumenado", moments: ["Cuaresma", "Laudes", "Antiguo Testamento"], url: "/cantos/resucito/a/atisenorsedebelaalabanzaension.html"},</v>
      </c>
      <c r="AK9" t="str">
        <f>UPPER(Table134568[[#This Row],[Titulo]])</f>
        <v>A TI, SEÑOR, SE DEBE LA ALABANZA EN SIÓN</v>
      </c>
      <c r="AL9" t="str">
        <f>LOWER(SUBSTITUTE(Table134568[[#This Row],[CANTO]], " ", ""))</f>
        <v>ati,señor,sedebelaalabanzaensión</v>
      </c>
      <c r="AM9" t="str">
        <f>Table134568[[#This Row],[Subtitle5]]</f>
        <v>Salmo 65 (64)</v>
      </c>
      <c r="AO9" t="str">
        <f>Table1[[#Headers],[CANTO]]</f>
        <v>CANTO</v>
      </c>
      <c r="AP9" t="str">
        <f>Table134568[[#This Row],[CANTO]]</f>
        <v>A TI, SEÑOR, SE DEBE LA ALABANZA EN SIÓN</v>
      </c>
    </row>
    <row r="10" spans="1:42" x14ac:dyDescent="0.25">
      <c r="A10">
        <v>7</v>
      </c>
      <c r="B10" t="s">
        <v>309</v>
      </c>
      <c r="C10">
        <v>8</v>
      </c>
      <c r="D10" t="s">
        <v>310</v>
      </c>
      <c r="E10" t="s">
        <v>311</v>
      </c>
      <c r="F10" t="s">
        <v>312</v>
      </c>
      <c r="G10" t="s">
        <v>341</v>
      </c>
      <c r="H10" t="s">
        <v>314</v>
      </c>
      <c r="I10" t="s">
        <v>315</v>
      </c>
      <c r="J10" t="s">
        <v>312</v>
      </c>
      <c r="K10" t="s">
        <v>342</v>
      </c>
      <c r="L10" t="s">
        <v>317</v>
      </c>
      <c r="M10" t="s">
        <v>318</v>
      </c>
      <c r="N10" t="s">
        <v>312</v>
      </c>
      <c r="O10" t="s">
        <v>1153</v>
      </c>
      <c r="P10" t="s">
        <v>312</v>
      </c>
      <c r="Q10" t="s">
        <v>319</v>
      </c>
      <c r="R10" t="s">
        <v>312</v>
      </c>
      <c r="S10" t="s">
        <v>321</v>
      </c>
      <c r="T10" t="str">
        <f>IF(Table134568[[#This Row],[Pentecostés]]="","",""", """)</f>
        <v>", "</v>
      </c>
      <c r="U10" t="s">
        <v>326</v>
      </c>
      <c r="V10" t="str">
        <f>IF(Table134568[[#This Row],[Virgen]]="","",""", """)</f>
        <v>", "</v>
      </c>
      <c r="W10" t="s">
        <v>328</v>
      </c>
      <c r="X10" t="str">
        <f>IF(Table134568[[#This Row],[Niños]]="","",""", """)</f>
        <v/>
      </c>
      <c r="Z10" t="str">
        <f>IF(Table134568[[#This Row],[Laudes]]="","",""", """)</f>
        <v/>
      </c>
      <c r="AB10" t="str">
        <f>IF(Table134568[[#This Row],[Entrada]]="","",""", """)</f>
        <v/>
      </c>
      <c r="AD10" t="s">
        <v>322</v>
      </c>
      <c r="AE10" s="66" t="str" cm="1">
        <f t="array" ref="AE10">_xlfn.LET(
    _xlpm.texto_limpio, _xlfn.REDUCE(
        LOWER(Table134568[[#This Row],[Titulo]]),
        {"á";"é";"í";"ó";"ú";"ñ";",";" "},
        _xlfn.LAMBDA(_xlpm.acum,_xlpm.caracter, SUBSTITUTE(_xlpm.acum, _xlpm.caracter, CHOOSE(MATCH(_xlpm.caracter, {"á";"é";"í";"ó";"ú";"ñ";",";" "}, 0), "a","e","i","o","u","n","","")))
    ),
    _xlfn.CONCAT("/cantos/resucito/", AG10, "/", _xlpm.texto_limpio, ".html")
)</f>
        <v>/cantos/resucito/a/abbapadre.html</v>
      </c>
      <c r="AF10" t="s">
        <v>323</v>
      </c>
      <c r="AG10" t="str">
        <f>IF(Table134568[[#This Row],[Categoria]]="Liturgia","liturgia",LOWER(LEFT(Table134568[[#This Row],[Titulo]],1)))</f>
        <v>a</v>
      </c>
      <c r="AH10" t="str">
        <f>LOWER(LEFT(Table134568[[#This Row],[Titulo]],1))</f>
        <v>a</v>
      </c>
      <c r="AI10" t="str">
        <f>LOWER(LEFT(Table134568[[#This Row],[Categoria]],1))</f>
        <v>p</v>
      </c>
      <c r="AJ10" t="str">
        <f>_xlfn.CONCAT(Table134568[[#This Row],[ID]:[c021]])</f>
        <v>{id:8,title: "Abbá, Padre", subtitle: "Romanos 8,15–17", category: "Precatecumenado", moments: ["Laudes/Visperas", "Comunión", "Nuevo Testamento"], url: "/cantos/resucito/a/abbapadre.html"},</v>
      </c>
      <c r="AK10" t="str">
        <f>UPPER(Table134568[[#This Row],[Titulo]])</f>
        <v>ABBÁ, PADRE</v>
      </c>
      <c r="AL10" t="str">
        <f>LOWER(SUBSTITUTE(Table134568[[#This Row],[CANTO]], " ", ""))</f>
        <v>abbá,padre</v>
      </c>
      <c r="AM10" t="str">
        <f>Table134568[[#This Row],[Subtitle5]]</f>
        <v>Romanos 8,15–17</v>
      </c>
      <c r="AO10" t="str">
        <f>Table1[[#Headers],[CANTO]]</f>
        <v>CANTO</v>
      </c>
      <c r="AP10" t="str">
        <f>Table134568[[#This Row],[CANTO]]</f>
        <v>ABBÁ, PADRE</v>
      </c>
    </row>
    <row r="11" spans="1:42" x14ac:dyDescent="0.25">
      <c r="A11">
        <v>8</v>
      </c>
      <c r="B11" t="s">
        <v>309</v>
      </c>
      <c r="C11">
        <v>9</v>
      </c>
      <c r="D11" t="s">
        <v>310</v>
      </c>
      <c r="E11" t="s">
        <v>311</v>
      </c>
      <c r="F11" t="s">
        <v>312</v>
      </c>
      <c r="G11" t="s">
        <v>343</v>
      </c>
      <c r="H11" t="s">
        <v>314</v>
      </c>
      <c r="I11" t="s">
        <v>315</v>
      </c>
      <c r="J11" t="s">
        <v>312</v>
      </c>
      <c r="K11" t="s">
        <v>344</v>
      </c>
      <c r="L11" t="s">
        <v>317</v>
      </c>
      <c r="M11" t="s">
        <v>318</v>
      </c>
      <c r="N11" t="s">
        <v>312</v>
      </c>
      <c r="O11" t="s">
        <v>1153</v>
      </c>
      <c r="P11" t="s">
        <v>312</v>
      </c>
      <c r="Q11" t="s">
        <v>319</v>
      </c>
      <c r="R11" t="s">
        <v>312</v>
      </c>
      <c r="S11" t="s">
        <v>321</v>
      </c>
      <c r="T11" t="str">
        <f>IF(Table134568[[#This Row],[Pentecostés]]="","",""", """)</f>
        <v>", "</v>
      </c>
      <c r="U11" t="s">
        <v>304</v>
      </c>
      <c r="V11" t="str">
        <f>IF(Table134568[[#This Row],[Virgen]]="","",""", """)</f>
        <v>", "</v>
      </c>
      <c r="W11" t="s">
        <v>334</v>
      </c>
      <c r="X11" t="str">
        <f>IF(Table134568[[#This Row],[Niños]]="","",""", """)</f>
        <v/>
      </c>
      <c r="Z11" t="str">
        <f>IF(Table134568[[#This Row],[Laudes]]="","",""", """)</f>
        <v/>
      </c>
      <c r="AB11" t="str">
        <f>IF(Table134568[[#This Row],[Entrada]]="","",""", """)</f>
        <v/>
      </c>
      <c r="AD11" t="s">
        <v>322</v>
      </c>
      <c r="AE11" s="66" t="str" cm="1">
        <f t="array" ref="AE11">_xlfn.LET(
    _xlpm.texto_limpio, _xlfn.REDUCE(
        LOWER(Table134568[[#This Row],[Titulo]]),
        {"á";"é";"í";"ó";"ú";"ñ";",";" "},
        _xlfn.LAMBDA(_xlpm.acum,_xlpm.caracter, SUBSTITUTE(_xlpm.acum, _xlpm.caracter, CHOOSE(MATCH(_xlpm.caracter, {"á";"é";"í";"ó";"ú";"ñ";",";" "}, 0), "a","e","i","o","u","n","","")))
    ),
    _xlfn.CONCAT("/cantos/resucito/", AG11, "/", _xlpm.texto_limpio, ".html")
)</f>
        <v>/cantos/resucito/a/abraham.html</v>
      </c>
      <c r="AF11" t="s">
        <v>323</v>
      </c>
      <c r="AG11" t="str">
        <f>IF(Table134568[[#This Row],[Categoria]]="Liturgia","liturgia",LOWER(LEFT(Table134568[[#This Row],[Titulo]],1)))</f>
        <v>a</v>
      </c>
      <c r="AH11" t="str">
        <f>LOWER(LEFT(Table134568[[#This Row],[Titulo]],1))</f>
        <v>a</v>
      </c>
      <c r="AI11" t="str">
        <f>LOWER(LEFT(Table134568[[#This Row],[Categoria]],1))</f>
        <v>p</v>
      </c>
      <c r="AJ11" t="str">
        <f>_xlfn.CONCAT(Table134568[[#This Row],[ID]:[c021]])</f>
        <v>{id:9,title: "Abraham", subtitle: "Génesis 18,1–5 – Teofanía de Mambré", category: "Precatecumenado", moments: ["Laudes/Visperas", "Entrada", "Antiguo Testamento"], url: "/cantos/resucito/a/abraham.html"},</v>
      </c>
      <c r="AK11" t="str">
        <f>UPPER(Table134568[[#This Row],[Titulo]])</f>
        <v>ABRAHAM</v>
      </c>
      <c r="AL11" t="str">
        <f>LOWER(SUBSTITUTE(Table134568[[#This Row],[CANTO]], " ", ""))</f>
        <v>abraham</v>
      </c>
      <c r="AM11" t="str">
        <f>Table134568[[#This Row],[Subtitle5]]</f>
        <v>Génesis 18,1–5 – Teofanía de Mambré</v>
      </c>
      <c r="AO11" t="str">
        <f>Table1[[#Headers],[CANTO]]</f>
        <v>CANTO</v>
      </c>
      <c r="AP11" t="str">
        <f>Table134568[[#This Row],[CANTO]]</f>
        <v>ABRAHAM</v>
      </c>
    </row>
    <row r="12" spans="1:42" x14ac:dyDescent="0.25">
      <c r="A12">
        <v>179</v>
      </c>
      <c r="B12" t="s">
        <v>309</v>
      </c>
      <c r="C12">
        <v>10</v>
      </c>
      <c r="D12" t="s">
        <v>310</v>
      </c>
      <c r="E12" t="s">
        <v>311</v>
      </c>
      <c r="F12" t="s">
        <v>312</v>
      </c>
      <c r="G12" s="6" t="s">
        <v>345</v>
      </c>
      <c r="H12" t="s">
        <v>314</v>
      </c>
      <c r="I12" t="s">
        <v>315</v>
      </c>
      <c r="J12" t="s">
        <v>312</v>
      </c>
      <c r="K12" t="s">
        <v>346</v>
      </c>
      <c r="L12" t="s">
        <v>317</v>
      </c>
      <c r="M12" t="s">
        <v>318</v>
      </c>
      <c r="N12" t="s">
        <v>312</v>
      </c>
      <c r="O12" s="7" t="s">
        <v>1152</v>
      </c>
      <c r="P12" t="s">
        <v>312</v>
      </c>
      <c r="Q12" t="s">
        <v>319</v>
      </c>
      <c r="R12" t="s">
        <v>312</v>
      </c>
      <c r="S12" t="s">
        <v>321</v>
      </c>
      <c r="T12" t="str">
        <f>IF(Table134568[[#This Row],[Pentecostés]]="","",""", """)</f>
        <v>", "</v>
      </c>
      <c r="U12" t="s">
        <v>327</v>
      </c>
      <c r="V12" t="str">
        <f>IF(Table134568[[#This Row],[Virgen]]="","",""", """)</f>
        <v>", "</v>
      </c>
      <c r="W12" t="s">
        <v>334</v>
      </c>
      <c r="X12" t="str">
        <f>IF(Table134568[[#This Row],[Niños]]="","",""", """)</f>
        <v/>
      </c>
      <c r="Z12" t="str">
        <f>IF(Table134568[[#This Row],[Laudes]]="","",""", """)</f>
        <v/>
      </c>
      <c r="AB12" t="str">
        <f>IF(Table134568[[#This Row],[Entrada]]="","",""", """)</f>
        <v/>
      </c>
      <c r="AD12" t="s">
        <v>322</v>
      </c>
      <c r="AE12" s="66" t="str" cm="1">
        <f t="array" ref="AE12">_xlfn.LET(
    _xlpm.texto_limpio, _xlfn.REDUCE(
        LOWER(Table134568[[#This Row],[Titulo]]),
        {"á";"é";"í";"ó";"ú";"ñ";",";" "},
        _xlfn.LAMBDA(_xlpm.acum,_xlpm.caracter, SUBSTITUTE(_xlpm.acum, _xlpm.caracter, CHOOSE(MATCH(_xlpm.caracter, {"á";"é";"í";"ó";"ú";"ñ";",";" "}, 0), "a","e","i","o","u","n","","")))
    ),
    _xlfn.CONCAT("/cantos/resucito/", AG12, "/", _xlpm.texto_limpio, ".html")
)</f>
        <v>/cantos/resucito/liturgia/aclamacionesalaoraciondelosfieles.html</v>
      </c>
      <c r="AF12" t="s">
        <v>323</v>
      </c>
      <c r="AG12" t="str">
        <f>IF(Table134568[[#This Row],[Categoria]]="Liturgia","liturgia",LOWER(LEFT(Table134568[[#This Row],[Titulo]],1)))</f>
        <v>liturgia</v>
      </c>
      <c r="AH12" t="str">
        <f>LOWER(LEFT(Table134568[[#This Row],[Titulo]],1))</f>
        <v>a</v>
      </c>
      <c r="AI12" t="str">
        <f>LOWER(LEFT(Table134568[[#This Row],[Categoria]],1))</f>
        <v>l</v>
      </c>
      <c r="AJ12" t="str">
        <f>_xlfn.CONCAT(Table134568[[#This Row],[ID]:[c021]])</f>
        <v>{id:10,title: "Aclamaciones a la oración de los fieles", subtitle: "Respuestas a las oraciones de los fieles, Modelo I, II, III, IV", category: "Liturgia", moments: ["Laudes/Visperas", "Final", "Antiguo Testamento"], url: "/cantos/resucito/liturgia/aclamacionesalaoraciondelosfieles.html"},</v>
      </c>
      <c r="AK12" t="str">
        <f>UPPER(Table134568[[#This Row],[Titulo]])</f>
        <v>ACLAMACIONES A LA ORACIÓN DE LOS FIELES</v>
      </c>
      <c r="AL12" t="str">
        <f>LOWER(SUBSTITUTE(Table134568[[#This Row],[CANTO]], " ", ""))</f>
        <v>aclamacionesalaoracióndelosfieles</v>
      </c>
      <c r="AM12" t="str">
        <f>Table134568[[#This Row],[Subtitle5]]</f>
        <v>Respuestas a las oraciones de los fieles, Modelo I, II, III, IV</v>
      </c>
      <c r="AO12" t="str">
        <f>Table1[[#Headers],[CANTO]]</f>
        <v>CANTO</v>
      </c>
      <c r="AP12" t="str">
        <f>Table134568[[#This Row],[CANTO]]</f>
        <v>ACLAMACIONES A LA ORACIÓN DE LOS FIELES</v>
      </c>
    </row>
    <row r="13" spans="1:42" x14ac:dyDescent="0.25">
      <c r="A13">
        <v>9</v>
      </c>
      <c r="B13" t="s">
        <v>309</v>
      </c>
      <c r="C13">
        <v>11</v>
      </c>
      <c r="D13" t="s">
        <v>310</v>
      </c>
      <c r="E13" t="s">
        <v>311</v>
      </c>
      <c r="F13" t="s">
        <v>312</v>
      </c>
      <c r="G13" t="s">
        <v>347</v>
      </c>
      <c r="H13" t="s">
        <v>314</v>
      </c>
      <c r="I13" t="s">
        <v>315</v>
      </c>
      <c r="J13" t="s">
        <v>312</v>
      </c>
      <c r="K13" t="s">
        <v>348</v>
      </c>
      <c r="L13" t="s">
        <v>317</v>
      </c>
      <c r="M13" t="s">
        <v>318</v>
      </c>
      <c r="N13" t="s">
        <v>312</v>
      </c>
      <c r="O13" t="s">
        <v>1153</v>
      </c>
      <c r="P13" t="s">
        <v>312</v>
      </c>
      <c r="Q13" t="s">
        <v>319</v>
      </c>
      <c r="R13" t="s">
        <v>312</v>
      </c>
      <c r="S13" t="s">
        <v>294</v>
      </c>
      <c r="T13" t="str">
        <f>IF(Table134568[[#This Row],[Pentecostés]]="","",""", """)</f>
        <v/>
      </c>
      <c r="V13" t="str">
        <f>IF(Table134568[[#This Row],[Virgen]]="","",""", """)</f>
        <v/>
      </c>
      <c r="X13" t="str">
        <f>IF(Table134568[[#This Row],[Niños]]="","",""", """)</f>
        <v/>
      </c>
      <c r="Z13" t="str">
        <f>IF(Table134568[[#This Row],[Laudes]]="","",""", """)</f>
        <v/>
      </c>
      <c r="AB13" t="str">
        <f>IF(Table134568[[#This Row],[Entrada]]="","",""", """)</f>
        <v/>
      </c>
      <c r="AD13" t="s">
        <v>322</v>
      </c>
      <c r="AE13" s="66" t="str" cm="1">
        <f t="array" ref="AE13">_xlfn.LET(
    _xlpm.texto_limpio, _xlfn.REDUCE(
        LOWER(Table134568[[#This Row],[Titulo]]),
        {"á";"é";"í";"ó";"ú";"ñ";",";" "},
        _xlfn.LAMBDA(_xlpm.acum,_xlpm.caracter, SUBSTITUTE(_xlpm.acum, _xlpm.caracter, CHOOSE(MATCH(_xlpm.caracter, {"á";"é";"í";"ó";"ú";"ñ";",";" "}, 0), "a","e","i","o","u","n","","")))
    ),
    _xlfn.CONCAT("/cantos/resucito/", AG13, "/", _xlpm.texto_limpio, ".html")
)</f>
        <v>/cantos/resucito/a/aclamadalsenor.html</v>
      </c>
      <c r="AF13" t="s">
        <v>323</v>
      </c>
      <c r="AG13" t="str">
        <f>IF(Table134568[[#This Row],[Categoria]]="Liturgia","liturgia",LOWER(LEFT(Table134568[[#This Row],[Titulo]],1)))</f>
        <v>a</v>
      </c>
      <c r="AH13" t="str">
        <f>LOWER(LEFT(Table134568[[#This Row],[Titulo]],1))</f>
        <v>a</v>
      </c>
      <c r="AI13" t="str">
        <f>LOWER(LEFT(Table134568[[#This Row],[Categoria]],1))</f>
        <v>p</v>
      </c>
      <c r="AJ13" t="str">
        <f>_xlfn.CONCAT(Table134568[[#This Row],[ID]:[c021]])</f>
        <v>{id:11,title: "Aclamad al Señor", subtitle: "Salmo 100 (99)", category: "Precatecumenado", moments: ["Pascua"], url: "/cantos/resucito/a/aclamadalsenor.html"},</v>
      </c>
      <c r="AK13" t="str">
        <f>UPPER(Table134568[[#This Row],[Titulo]])</f>
        <v>ACLAMAD AL SEÑOR</v>
      </c>
      <c r="AL13" t="str">
        <f>LOWER(SUBSTITUTE(Table134568[[#This Row],[CANTO]], " ", ""))</f>
        <v>aclamadalseñor</v>
      </c>
      <c r="AM13" t="str">
        <f>Table134568[[#This Row],[Subtitle5]]</f>
        <v>Salmo 100 (99)</v>
      </c>
      <c r="AO13" t="str">
        <f>Table1[[#Headers],[CANTO]]</f>
        <v>CANTO</v>
      </c>
      <c r="AP13" t="str">
        <f>Table134568[[#This Row],[CANTO]]</f>
        <v>ACLAMAD AL SEÑOR</v>
      </c>
    </row>
    <row r="14" spans="1:42" x14ac:dyDescent="0.25">
      <c r="A14">
        <v>238</v>
      </c>
      <c r="B14" t="s">
        <v>309</v>
      </c>
      <c r="C14">
        <v>12</v>
      </c>
      <c r="D14" t="s">
        <v>310</v>
      </c>
      <c r="E14" t="s">
        <v>311</v>
      </c>
      <c r="F14" t="s">
        <v>312</v>
      </c>
      <c r="G14" t="s">
        <v>349</v>
      </c>
      <c r="H14" t="s">
        <v>314</v>
      </c>
      <c r="I14" t="s">
        <v>315</v>
      </c>
      <c r="J14" t="s">
        <v>312</v>
      </c>
      <c r="K14" t="s">
        <v>350</v>
      </c>
      <c r="L14" t="s">
        <v>317</v>
      </c>
      <c r="M14" t="s">
        <v>318</v>
      </c>
      <c r="N14" t="s">
        <v>312</v>
      </c>
      <c r="O14" s="4" t="s">
        <v>1151</v>
      </c>
      <c r="P14" t="s">
        <v>312</v>
      </c>
      <c r="Q14" t="s">
        <v>319</v>
      </c>
      <c r="R14" t="s">
        <v>312</v>
      </c>
      <c r="S14" t="s">
        <v>333</v>
      </c>
      <c r="T14" t="str">
        <f>IF(Table134568[[#This Row],[Pentecostés]]="","",""", """)</f>
        <v>", "</v>
      </c>
      <c r="U14" t="s">
        <v>1148</v>
      </c>
      <c r="V14" t="str">
        <f>IF(Table134568[[#This Row],[Virgen]]="","",""", """)</f>
        <v>", "</v>
      </c>
      <c r="W14" t="s">
        <v>334</v>
      </c>
      <c r="X14" t="str">
        <f>IF(Table134568[[#This Row],[Niños]]="","",""", """)</f>
        <v/>
      </c>
      <c r="Z14" t="str">
        <f>IF(Table134568[[#This Row],[Laudes]]="","",""", """)</f>
        <v/>
      </c>
      <c r="AB14" t="str">
        <f>IF(Table134568[[#This Row],[Entrada]]="","",""", """)</f>
        <v/>
      </c>
      <c r="AD14" t="s">
        <v>322</v>
      </c>
      <c r="AE14" s="66" t="str" cm="1">
        <f t="array" ref="AE14">_xlfn.LET(
    _xlpm.texto_limpio, _xlfn.REDUCE(
        LOWER(Table134568[[#This Row],[Titulo]]),
        {"á";"é";"í";"ó";"ú";"ñ";",";" "},
        _xlfn.LAMBDA(_xlpm.acum,_xlpm.caracter, SUBSTITUTE(_xlpm.acum, _xlpm.caracter, CHOOSE(MATCH(_xlpm.caracter, {"á";"é";"í";"ó";"ú";"ñ";",";" "}, 0), "a","e","i","o","u","n","","")))
    ),
    _xlfn.CONCAT("/cantos/resucito/", AG14, "/", _xlpm.texto_limpio, ".html")
)</f>
        <v>/cantos/resucito/a/adondeteescondisteamado.html</v>
      </c>
      <c r="AF14" t="s">
        <v>323</v>
      </c>
      <c r="AG14" t="str">
        <f>IF(Table134568[[#This Row],[Categoria]]="Liturgia","liturgia",LOWER(LEFT(Table134568[[#This Row],[Titulo]],1)))</f>
        <v>a</v>
      </c>
      <c r="AH14" t="str">
        <f>LOWER(LEFT(Table134568[[#This Row],[Titulo]],1))</f>
        <v>a</v>
      </c>
      <c r="AI14" t="str">
        <f>LOWER(LEFT(Table134568[[#This Row],[Categoria]],1))</f>
        <v>e</v>
      </c>
      <c r="AJ14" t="str">
        <f>_xlfn.CONCAT(Table134568[[#This Row],[ID]:[c021]])</f>
        <v>{id:12,title: "Adónde te escondiste, Amado", subtitle: "Cántico espiritual (San Juan de la Cruz) ", category: "Eleccion", moments: ["Cuaresma", "Laudes", "Antiguo Testamento"], url: "/cantos/resucito/a/adondeteescondisteamado.html"},</v>
      </c>
      <c r="AK14" t="str">
        <f>UPPER(Table134568[[#This Row],[Titulo]])</f>
        <v>ADÓNDE TE ESCONDISTE, AMADO</v>
      </c>
      <c r="AL14" t="str">
        <f>LOWER(SUBSTITUTE(Table134568[[#This Row],[CANTO]], " ", ""))</f>
        <v>adóndeteescondiste,amado</v>
      </c>
      <c r="AM14" t="str">
        <f>Table134568[[#This Row],[Subtitle5]]</f>
        <v xml:space="preserve">Cántico espiritual (San Juan de la Cruz) </v>
      </c>
      <c r="AO14" t="str">
        <f>Table1[[#Headers],[CANTO]]</f>
        <v>CANTO</v>
      </c>
      <c r="AP14" t="str">
        <f>Table134568[[#This Row],[CANTO]]</f>
        <v>ADÓNDE TE ESCONDISTE, AMADO</v>
      </c>
    </row>
    <row r="15" spans="1:42" x14ac:dyDescent="0.25">
      <c r="A15">
        <v>10</v>
      </c>
      <c r="B15" t="s">
        <v>309</v>
      </c>
      <c r="C15">
        <v>13</v>
      </c>
      <c r="D15" t="s">
        <v>310</v>
      </c>
      <c r="E15" t="s">
        <v>311</v>
      </c>
      <c r="F15" t="s">
        <v>312</v>
      </c>
      <c r="G15" t="s">
        <v>351</v>
      </c>
      <c r="H15" t="s">
        <v>314</v>
      </c>
      <c r="I15" t="s">
        <v>315</v>
      </c>
      <c r="J15" t="s">
        <v>312</v>
      </c>
      <c r="K15" t="s">
        <v>352</v>
      </c>
      <c r="L15" t="s">
        <v>317</v>
      </c>
      <c r="M15" t="s">
        <v>318</v>
      </c>
      <c r="N15" t="s">
        <v>312</v>
      </c>
      <c r="O15" t="s">
        <v>1153</v>
      </c>
      <c r="P15" t="s">
        <v>312</v>
      </c>
      <c r="Q15" t="s">
        <v>319</v>
      </c>
      <c r="R15" t="s">
        <v>312</v>
      </c>
      <c r="S15" t="s">
        <v>321</v>
      </c>
      <c r="T15" t="str">
        <f>IF(Table134568[[#This Row],[Pentecostés]]="","",""", """)</f>
        <v>", "</v>
      </c>
      <c r="U15" t="s">
        <v>334</v>
      </c>
      <c r="V15" t="str">
        <f>IF(Table134568[[#This Row],[Virgen]]="","",""", """)</f>
        <v/>
      </c>
      <c r="X15" t="str">
        <f>IF(Table134568[[#This Row],[Niños]]="","",""", """)</f>
        <v/>
      </c>
      <c r="Z15" t="str">
        <f>IF(Table134568[[#This Row],[Laudes]]="","",""", """)</f>
        <v/>
      </c>
      <c r="AB15" t="str">
        <f>IF(Table134568[[#This Row],[Entrada]]="","",""", """)</f>
        <v/>
      </c>
      <c r="AD15" t="s">
        <v>322</v>
      </c>
      <c r="AE15" s="66" t="str" cm="1">
        <f t="array" ref="AE15">_xlfn.LET(
    _xlpm.texto_limpio, _xlfn.REDUCE(
        LOWER(Table134568[[#This Row],[Titulo]]),
        {"á";"é";"í";"ó";"ú";"ñ";",";" "},
        _xlfn.LAMBDA(_xlpm.acum,_xlpm.caracter, SUBSTITUTE(_xlpm.acum, _xlpm.caracter, CHOOSE(MATCH(_xlpm.caracter, {"á";"é";"í";"ó";"ú";"ñ";",";" "}, 0), "a","e","i","o","u","n","","")))
    ),
    _xlfn.CONCAT("/cantos/resucito/", AG15, "/", _xlpm.texto_limpio, ".html")
)</f>
        <v>/cantos/resucito/a/aldespertar.html</v>
      </c>
      <c r="AF15" t="s">
        <v>323</v>
      </c>
      <c r="AG15" t="str">
        <f>IF(Table134568[[#This Row],[Categoria]]="Liturgia","liturgia",LOWER(LEFT(Table134568[[#This Row],[Titulo]],1)))</f>
        <v>a</v>
      </c>
      <c r="AH15" t="str">
        <f>LOWER(LEFT(Table134568[[#This Row],[Titulo]],1))</f>
        <v>a</v>
      </c>
      <c r="AI15" t="str">
        <f>LOWER(LEFT(Table134568[[#This Row],[Categoria]],1))</f>
        <v>p</v>
      </c>
      <c r="AJ15" t="str">
        <f>_xlfn.CONCAT(Table134568[[#This Row],[ID]:[c021]])</f>
        <v>{id:13,title: "Al despertar", subtitle: "Salmo 17 (16) ", category: "Precatecumenado", moments: ["Laudes/Visperas", "Antiguo Testamento"], url: "/cantos/resucito/a/aldespertar.html"},</v>
      </c>
      <c r="AK15" t="str">
        <f>UPPER(Table134568[[#This Row],[Titulo]])</f>
        <v>AL DESPERTAR</v>
      </c>
      <c r="AL15" t="str">
        <f>LOWER(SUBSTITUTE(Table134568[[#This Row],[CANTO]], " ", ""))</f>
        <v>aldespertar</v>
      </c>
      <c r="AM15" t="str">
        <f>Table134568[[#This Row],[Subtitle5]]</f>
        <v xml:space="preserve">Salmo 17 (16) </v>
      </c>
      <c r="AO15" t="str">
        <f>Table1[[#Headers],[CANTO]]</f>
        <v>CANTO</v>
      </c>
      <c r="AP15" t="str">
        <f>Table134568[[#This Row],[CANTO]]</f>
        <v>AL DESPERTAR</v>
      </c>
    </row>
    <row r="16" spans="1:42" x14ac:dyDescent="0.25">
      <c r="A16">
        <v>11</v>
      </c>
      <c r="B16" t="s">
        <v>309</v>
      </c>
      <c r="C16">
        <v>14</v>
      </c>
      <c r="D16" t="s">
        <v>310</v>
      </c>
      <c r="E16" t="s">
        <v>311</v>
      </c>
      <c r="F16" t="s">
        <v>312</v>
      </c>
      <c r="G16" t="s">
        <v>353</v>
      </c>
      <c r="H16" t="s">
        <v>314</v>
      </c>
      <c r="I16" t="s">
        <v>315</v>
      </c>
      <c r="J16" t="s">
        <v>312</v>
      </c>
      <c r="K16" t="s">
        <v>354</v>
      </c>
      <c r="L16" t="s">
        <v>317</v>
      </c>
      <c r="M16" t="s">
        <v>318</v>
      </c>
      <c r="N16" t="s">
        <v>312</v>
      </c>
      <c r="O16" t="s">
        <v>1153</v>
      </c>
      <c r="P16" t="s">
        <v>312</v>
      </c>
      <c r="Q16" t="s">
        <v>319</v>
      </c>
      <c r="R16" t="s">
        <v>312</v>
      </c>
      <c r="S16" t="s">
        <v>355</v>
      </c>
      <c r="T16" t="str">
        <f>IF(Table134568[[#This Row],[Pentecostés]]="","",""", """)</f>
        <v>", "</v>
      </c>
      <c r="U16" t="s">
        <v>300</v>
      </c>
      <c r="V16" t="str">
        <f>IF(Table134568[[#This Row],[Virgen]]="","",""", """)</f>
        <v/>
      </c>
      <c r="X16" t="str">
        <f>IF(Table134568[[#This Row],[Niños]]="","",""", """)</f>
        <v/>
      </c>
      <c r="Z16" t="str">
        <f>IF(Table134568[[#This Row],[Laudes]]="","",""", """)</f>
        <v/>
      </c>
      <c r="AB16" t="str">
        <f>IF(Table134568[[#This Row],[Entrada]]="","",""", """)</f>
        <v/>
      </c>
      <c r="AD16" t="s">
        <v>322</v>
      </c>
      <c r="AE16" s="66" t="str" cm="1">
        <f t="array" ref="AE16">_xlfn.LET(
    _xlpm.texto_limpio, _xlfn.REDUCE(
        LOWER(Table134568[[#This Row],[Titulo]]),
        {"á";"é";"í";"ó";"ú";"ñ";",";" "},
        _xlfn.LAMBDA(_xlpm.acum,_xlpm.caracter, SUBSTITUTE(_xlpm.acum, _xlpm.caracter, CHOOSE(MATCH(_xlpm.caracter, {"á";"é";"í";"ó";"ú";"ñ";",";" "}, 0), "a","e","i","o","u","n","","")))
    ),
    _xlfn.CONCAT("/cantos/resucito/", AG16, "/", _xlpm.texto_limpio, ".html")
)</f>
        <v>/cantos/resucito/a/alabadalsenorenelcielo.html</v>
      </c>
      <c r="AF16" t="s">
        <v>323</v>
      </c>
      <c r="AG16" t="str">
        <f>IF(Table134568[[#This Row],[Categoria]]="Liturgia","liturgia",LOWER(LEFT(Table134568[[#This Row],[Titulo]],1)))</f>
        <v>a</v>
      </c>
      <c r="AH16" t="str">
        <f>LOWER(LEFT(Table134568[[#This Row],[Titulo]],1))</f>
        <v>a</v>
      </c>
      <c r="AI16" t="str">
        <f>LOWER(LEFT(Table134568[[#This Row],[Categoria]],1))</f>
        <v>p</v>
      </c>
      <c r="AJ16" t="str">
        <f>_xlfn.CONCAT(Table134568[[#This Row],[ID]:[c021]])</f>
        <v>{id:14,title: "Alabad al Señor en el cielo", subtitle: "Salmo 148 ", category: "Precatecumenado", moments: ["Navidad", "Niños"], url: "/cantos/resucito/a/alabadalsenorenelcielo.html"},</v>
      </c>
      <c r="AK16" t="str">
        <f>UPPER(Table134568[[#This Row],[Titulo]])</f>
        <v>ALABAD AL SEÑOR EN EL CIELO</v>
      </c>
      <c r="AL16" t="str">
        <f>LOWER(SUBSTITUTE(Table134568[[#This Row],[CANTO]], " ", ""))</f>
        <v>alabadalseñorenelcielo</v>
      </c>
      <c r="AM16" t="str">
        <f>Table134568[[#This Row],[Subtitle5]]</f>
        <v xml:space="preserve">Salmo 148 </v>
      </c>
      <c r="AO16" t="str">
        <f>Table1[[#Headers],[CANTO]]</f>
        <v>CANTO</v>
      </c>
      <c r="AP16" t="str">
        <f>Table134568[[#This Row],[CANTO]]</f>
        <v>ALABAD AL SEÑOR EN EL CIELO</v>
      </c>
    </row>
    <row r="17" spans="1:42" x14ac:dyDescent="0.25">
      <c r="A17">
        <v>12</v>
      </c>
      <c r="B17" t="s">
        <v>309</v>
      </c>
      <c r="C17">
        <v>15</v>
      </c>
      <c r="D17" t="s">
        <v>310</v>
      </c>
      <c r="E17" t="s">
        <v>311</v>
      </c>
      <c r="F17" t="s">
        <v>312</v>
      </c>
      <c r="G17" t="s">
        <v>356</v>
      </c>
      <c r="H17" t="s">
        <v>314</v>
      </c>
      <c r="I17" t="s">
        <v>315</v>
      </c>
      <c r="J17" t="s">
        <v>312</v>
      </c>
      <c r="K17" t="s">
        <v>134</v>
      </c>
      <c r="L17" t="s">
        <v>317</v>
      </c>
      <c r="M17" t="s">
        <v>318</v>
      </c>
      <c r="N17" t="s">
        <v>312</v>
      </c>
      <c r="O17" t="s">
        <v>1153</v>
      </c>
      <c r="P17" t="s">
        <v>312</v>
      </c>
      <c r="Q17" t="s">
        <v>319</v>
      </c>
      <c r="R17" t="s">
        <v>312</v>
      </c>
      <c r="S17" t="s">
        <v>357</v>
      </c>
      <c r="T17" t="str">
        <f>IF(Table134568[[#This Row],[Pentecostés]]="","",""", """)</f>
        <v>", "</v>
      </c>
      <c r="U17" t="s">
        <v>355</v>
      </c>
      <c r="V17" t="str">
        <f>IF(Table134568[[#This Row],[Virgen]]="","",""", """)</f>
        <v>", "</v>
      </c>
      <c r="W17" t="s">
        <v>358</v>
      </c>
      <c r="X17" t="str">
        <f>IF(Table134568[[#This Row],[Niños]]="","",""", """)</f>
        <v/>
      </c>
      <c r="Z17" t="str">
        <f>IF(Table134568[[#This Row],[Laudes]]="","",""", """)</f>
        <v/>
      </c>
      <c r="AB17" t="str">
        <f>IF(Table134568[[#This Row],[Entrada]]="","",""", """)</f>
        <v/>
      </c>
      <c r="AD17" t="s">
        <v>322</v>
      </c>
      <c r="AE17" s="66" t="str" cm="1">
        <f t="array" ref="AE17">_xlfn.LET(
    _xlpm.texto_limpio, _xlfn.REDUCE(
        LOWER(Table134568[[#This Row],[Titulo]]),
        {"á";"é";"í";"ó";"ú";"ñ";",";" "},
        _xlfn.LAMBDA(_xlpm.acum,_xlpm.caracter, SUBSTITUTE(_xlpm.acum, _xlpm.caracter, CHOOSE(MATCH(_xlpm.caracter, {"á";"é";"í";"ó";"ú";"ñ";",";" "}, 0), "a","e","i","o","u","n","","")))
    ),
    _xlfn.CONCAT("/cantos/resucito/", AG17, "/", _xlpm.texto_limpio, ".html")
)</f>
        <v>/cantos/resucito/a/alegriahanacidoelsalvador.html</v>
      </c>
      <c r="AF17" t="s">
        <v>323</v>
      </c>
      <c r="AG17" t="str">
        <f>IF(Table134568[[#This Row],[Categoria]]="Liturgia","liturgia",LOWER(LEFT(Table134568[[#This Row],[Titulo]],1)))</f>
        <v>a</v>
      </c>
      <c r="AH17" t="str">
        <f>LOWER(LEFT(Table134568[[#This Row],[Titulo]],1))</f>
        <v>a</v>
      </c>
      <c r="AI17" t="str">
        <f>LOWER(LEFT(Table134568[[#This Row],[Categoria]],1))</f>
        <v>p</v>
      </c>
      <c r="AJ17" t="str">
        <f>_xlfn.CONCAT(Table134568[[#This Row],[ID]:[c021]])</f>
        <v>{id:15,title: "Alegría, ha nacido el salvador", subtitle: "Villancico (Kiko Argüello)", category: "Precatecumenado", moments: ["Adviento", "Navidad", "Ordinario"], url: "/cantos/resucito/a/alegriahanacidoelsalvador.html"},</v>
      </c>
      <c r="AK17" t="str">
        <f>UPPER(Table134568[[#This Row],[Titulo]])</f>
        <v>ALEGRÍA, HA NACIDO EL SALVADOR</v>
      </c>
      <c r="AL17" t="str">
        <f>LOWER(SUBSTITUTE(Table134568[[#This Row],[CANTO]], " ", ""))</f>
        <v>alegría,hanacidoelsalvador</v>
      </c>
      <c r="AM17" t="str">
        <f>Table134568[[#This Row],[Subtitle5]]</f>
        <v>Villancico (Kiko Argüello)</v>
      </c>
      <c r="AO17" t="str">
        <f>Table1[[#Headers],[CANTO]]</f>
        <v>CANTO</v>
      </c>
      <c r="AP17" t="str">
        <f>Table134568[[#This Row],[CANTO]]</f>
        <v>ALEGRÍA, HA NACIDO EL SALVADOR</v>
      </c>
    </row>
    <row r="18" spans="1:42" x14ac:dyDescent="0.25">
      <c r="A18">
        <v>180</v>
      </c>
      <c r="B18" t="s">
        <v>309</v>
      </c>
      <c r="C18">
        <v>16</v>
      </c>
      <c r="D18" t="s">
        <v>310</v>
      </c>
      <c r="E18" t="s">
        <v>311</v>
      </c>
      <c r="F18" t="s">
        <v>312</v>
      </c>
      <c r="G18" t="s">
        <v>359</v>
      </c>
      <c r="H18" t="s">
        <v>314</v>
      </c>
      <c r="I18" t="s">
        <v>315</v>
      </c>
      <c r="J18" t="s">
        <v>312</v>
      </c>
      <c r="K18" t="s">
        <v>360</v>
      </c>
      <c r="L18" t="s">
        <v>317</v>
      </c>
      <c r="M18" t="s">
        <v>318</v>
      </c>
      <c r="N18" t="s">
        <v>312</v>
      </c>
      <c r="O18" s="7" t="s">
        <v>1152</v>
      </c>
      <c r="P18" t="s">
        <v>312</v>
      </c>
      <c r="Q18" t="s">
        <v>319</v>
      </c>
      <c r="R18" t="s">
        <v>312</v>
      </c>
      <c r="S18" t="s">
        <v>294</v>
      </c>
      <c r="T18" t="str">
        <f>IF(Table134568[[#This Row],[Pentecostés]]="","",""", """)</f>
        <v/>
      </c>
      <c r="V18" t="str">
        <f>IF(Table134568[[#This Row],[Virgen]]="","",""", """)</f>
        <v/>
      </c>
      <c r="X18" t="str">
        <f>IF(Table134568[[#This Row],[Niños]]="","",""", """)</f>
        <v/>
      </c>
      <c r="Z18" t="str">
        <f>IF(Table134568[[#This Row],[Laudes]]="","",""", """)</f>
        <v/>
      </c>
      <c r="AB18" t="str">
        <f>IF(Table134568[[#This Row],[Entrada]]="","",""", """)</f>
        <v/>
      </c>
      <c r="AD18" t="s">
        <v>322</v>
      </c>
      <c r="AE18" s="66" t="str" cm="1">
        <f t="array" ref="AE18">_xlfn.LET(
    _xlpm.texto_limpio, _xlfn.REDUCE(
        LOWER(Table134568[[#This Row],[Titulo]]),
        {"á";"é";"í";"ó";"ú";"ñ";",";" "},
        _xlfn.LAMBDA(_xlpm.acum,_xlpm.caracter, SUBSTITUTE(_xlpm.acum, _xlpm.caracter, CHOOSE(MATCH(_xlpm.caracter, {"á";"é";"í";"ó";"ú";"ñ";",";" "}, 0), "a","e","i","o","u","n","","")))
    ),
    _xlfn.CONCAT("/cantos/resucito/", AG18, "/", _xlpm.texto_limpio, ".html")
)</f>
        <v>/cantos/resucito/liturgia/aleluyainterleccional.html</v>
      </c>
      <c r="AF18" t="s">
        <v>323</v>
      </c>
      <c r="AG18" t="str">
        <f>IF(Table134568[[#This Row],[Categoria]]="Liturgia","liturgia",LOWER(LEFT(Table134568[[#This Row],[Titulo]],1)))</f>
        <v>liturgia</v>
      </c>
      <c r="AH18" t="str">
        <f>LOWER(LEFT(Table134568[[#This Row],[Titulo]],1))</f>
        <v>a</v>
      </c>
      <c r="AI18" t="str">
        <f>LOWER(LEFT(Table134568[[#This Row],[Categoria]],1))</f>
        <v>l</v>
      </c>
      <c r="AJ18" t="str">
        <f>_xlfn.CONCAT(Table134568[[#This Row],[ID]:[c021]])</f>
        <v>{id:16,title: "Aleluya interleccional", subtitle: "Modelo I, II, III", category: "Liturgia", moments: ["Pascua"], url: "/cantos/resucito/liturgia/aleluyainterleccional.html"},</v>
      </c>
      <c r="AK18" t="str">
        <f>UPPER(Table134568[[#This Row],[Titulo]])</f>
        <v>ALELUYA INTERLECCIONAL</v>
      </c>
      <c r="AL18" t="str">
        <f>LOWER(SUBSTITUTE(Table134568[[#This Row],[CANTO]], " ", ""))</f>
        <v>aleluyainterleccional</v>
      </c>
      <c r="AM18" t="str">
        <f>Table134568[[#This Row],[Subtitle5]]</f>
        <v>Modelo I, II, III</v>
      </c>
      <c r="AO18" t="str">
        <f>Table1[[#Headers],[CANTO]]</f>
        <v>CANTO</v>
      </c>
      <c r="AP18" t="str">
        <f>Table134568[[#This Row],[CANTO]]</f>
        <v>ALELUYA INTERLECCIONAL</v>
      </c>
    </row>
    <row r="19" spans="1:42" x14ac:dyDescent="0.25">
      <c r="A19">
        <v>181</v>
      </c>
      <c r="B19" t="s">
        <v>309</v>
      </c>
      <c r="C19">
        <v>17</v>
      </c>
      <c r="D19" t="s">
        <v>310</v>
      </c>
      <c r="E19" t="s">
        <v>311</v>
      </c>
      <c r="F19" t="s">
        <v>312</v>
      </c>
      <c r="G19" t="s">
        <v>361</v>
      </c>
      <c r="H19" t="s">
        <v>314</v>
      </c>
      <c r="I19" t="s">
        <v>315</v>
      </c>
      <c r="J19" t="s">
        <v>312</v>
      </c>
      <c r="K19" t="s">
        <v>362</v>
      </c>
      <c r="L19" t="s">
        <v>317</v>
      </c>
      <c r="M19" t="s">
        <v>318</v>
      </c>
      <c r="N19" t="s">
        <v>312</v>
      </c>
      <c r="O19" s="7" t="s">
        <v>1152</v>
      </c>
      <c r="P19" t="s">
        <v>312</v>
      </c>
      <c r="Q19" t="s">
        <v>319</v>
      </c>
      <c r="R19" t="s">
        <v>312</v>
      </c>
      <c r="S19" t="s">
        <v>294</v>
      </c>
      <c r="T19" t="str">
        <f>IF(Table134568[[#This Row],[Pentecostés]]="","",""", """)</f>
        <v>", "</v>
      </c>
      <c r="U19" t="s">
        <v>1148</v>
      </c>
      <c r="V19" t="str">
        <f>IF(Table134568[[#This Row],[Virgen]]="","",""", """)</f>
        <v>", "</v>
      </c>
      <c r="W19" t="s">
        <v>327</v>
      </c>
      <c r="X19" t="str">
        <f>IF(Table134568[[#This Row],[Niños]]="","",""", """)</f>
        <v>", "</v>
      </c>
      <c r="Y19" t="s">
        <v>334</v>
      </c>
      <c r="Z19" t="str">
        <f>IF(Table134568[[#This Row],[Laudes]]="","",""", """)</f>
        <v/>
      </c>
      <c r="AB19" t="str">
        <f>IF(Table134568[[#This Row],[Entrada]]="","",""", """)</f>
        <v/>
      </c>
      <c r="AD19" t="s">
        <v>322</v>
      </c>
      <c r="AE19" s="66" t="str" cm="1">
        <f t="array" ref="AE19">_xlfn.LET(
    _xlpm.texto_limpio, _xlfn.REDUCE(
        LOWER(Table134568[[#This Row],[Titulo]]),
        {"á";"é";"í";"ó";"ú";"ñ";",";" "},
        _xlfn.LAMBDA(_xlpm.acum,_xlpm.caracter, SUBSTITUTE(_xlpm.acum, _xlpm.caracter, CHOOSE(MATCH(_xlpm.caracter, {"á";"é";"í";"ó";"ú";"ñ";",";" "}, 0), "a","e","i","o","u","n","","")))
    ),
    _xlfn.CONCAT("/cantos/resucito/", AG19, "/", _xlpm.texto_limpio, ".html")
)</f>
        <v>/cantos/resucito/liturgia/aleluyapascual.html</v>
      </c>
      <c r="AF19" t="s">
        <v>323</v>
      </c>
      <c r="AG19" t="str">
        <f>IF(Table134568[[#This Row],[Categoria]]="Liturgia","liturgia",LOWER(LEFT(Table134568[[#This Row],[Titulo]],1)))</f>
        <v>liturgia</v>
      </c>
      <c r="AH19" t="str">
        <f>LOWER(LEFT(Table134568[[#This Row],[Titulo]],1))</f>
        <v>a</v>
      </c>
      <c r="AI19" t="str">
        <f>LOWER(LEFT(Table134568[[#This Row],[Categoria]],1))</f>
        <v>l</v>
      </c>
      <c r="AJ19" t="str">
        <f>_xlfn.CONCAT(Table134568[[#This Row],[ID]:[c021]])</f>
        <v>{id:17,title: "Aleluya pascual", subtitle: "Apropiado para el tiempo Pascual", category: "Liturgia", moments: ["Pascua", "Laudes", "Final", "Antiguo Testamento"], url: "/cantos/resucito/liturgia/aleluyapascual.html"},</v>
      </c>
      <c r="AK19" t="str">
        <f>UPPER(Table134568[[#This Row],[Titulo]])</f>
        <v>ALELUYA PASCUAL</v>
      </c>
      <c r="AL19" t="str">
        <f>LOWER(SUBSTITUTE(Table134568[[#This Row],[CANTO]], " ", ""))</f>
        <v>aleluyapascual</v>
      </c>
      <c r="AM19" t="str">
        <f>Table134568[[#This Row],[Subtitle5]]</f>
        <v>Apropiado para el tiempo Pascual</v>
      </c>
      <c r="AO19" t="str">
        <f>Table1[[#Headers],[CANTO]]</f>
        <v>CANTO</v>
      </c>
      <c r="AP19" t="str">
        <f>Table134568[[#This Row],[CANTO]]</f>
        <v>ALELUYA PASCUAL</v>
      </c>
    </row>
    <row r="20" spans="1:42" x14ac:dyDescent="0.25">
      <c r="A20">
        <v>13</v>
      </c>
      <c r="B20" t="s">
        <v>309</v>
      </c>
      <c r="C20">
        <v>18</v>
      </c>
      <c r="D20" t="s">
        <v>310</v>
      </c>
      <c r="E20" t="s">
        <v>311</v>
      </c>
      <c r="F20" t="s">
        <v>312</v>
      </c>
      <c r="G20" t="s">
        <v>363</v>
      </c>
      <c r="H20" t="s">
        <v>314</v>
      </c>
      <c r="I20" t="s">
        <v>315</v>
      </c>
      <c r="J20" t="s">
        <v>312</v>
      </c>
      <c r="K20" t="s">
        <v>364</v>
      </c>
      <c r="L20" t="s">
        <v>317</v>
      </c>
      <c r="M20" t="s">
        <v>318</v>
      </c>
      <c r="N20" t="s">
        <v>312</v>
      </c>
      <c r="O20" t="s">
        <v>1153</v>
      </c>
      <c r="P20" t="s">
        <v>312</v>
      </c>
      <c r="Q20" t="s">
        <v>319</v>
      </c>
      <c r="R20" t="s">
        <v>312</v>
      </c>
      <c r="S20" t="s">
        <v>294</v>
      </c>
      <c r="T20" t="str">
        <f>IF(Table134568[[#This Row],[Pentecostés]]="","",""", """)</f>
        <v>", "</v>
      </c>
      <c r="U20" t="s">
        <v>300</v>
      </c>
      <c r="V20" t="str">
        <f>IF(Table134568[[#This Row],[Virgen]]="","",""", """)</f>
        <v>", "</v>
      </c>
      <c r="W20" t="s">
        <v>365</v>
      </c>
      <c r="X20" t="str">
        <f>IF(Table134568[[#This Row],[Niños]]="","",""", """)</f>
        <v>", "</v>
      </c>
      <c r="Y20" t="s">
        <v>334</v>
      </c>
      <c r="Z20" t="str">
        <f>IF(Table134568[[#This Row],[Laudes]]="","",""", """)</f>
        <v/>
      </c>
      <c r="AB20" t="str">
        <f>IF(Table134568[[#This Row],[Entrada]]="","",""", """)</f>
        <v/>
      </c>
      <c r="AD20" t="s">
        <v>322</v>
      </c>
      <c r="AE20" s="66" t="str" cm="1">
        <f t="array" ref="AE20">_xlfn.LET(
    _xlpm.texto_limpio, _xlfn.REDUCE(
        LOWER(Table134568[[#This Row],[Titulo]]),
        {"á";"é";"í";"ó";"ú";"ñ";",";" "},
        _xlfn.LAMBDA(_xlpm.acum,_xlpm.caracter, SUBSTITUTE(_xlpm.acum, _xlpm.caracter, CHOOSE(MATCH(_xlpm.caracter, {"á";"é";"í";"ó";"ú";"ñ";",";" "}, 0), "a","e","i","o","u","n","","")))
    ),
    _xlfn.CONCAT("/cantos/resucito/", AG20, "/", _xlpm.texto_limpio, ".html")
)</f>
        <v>/cantos/resucito/a/aleluyaalabadalsenor.html</v>
      </c>
      <c r="AF20" t="s">
        <v>323</v>
      </c>
      <c r="AG20" t="str">
        <f>IF(Table134568[[#This Row],[Categoria]]="Liturgia","liturgia",LOWER(LEFT(Table134568[[#This Row],[Titulo]],1)))</f>
        <v>a</v>
      </c>
      <c r="AH20" t="str">
        <f>LOWER(LEFT(Table134568[[#This Row],[Titulo]],1))</f>
        <v>a</v>
      </c>
      <c r="AI20" t="str">
        <f>LOWER(LEFT(Table134568[[#This Row],[Categoria]],1))</f>
        <v>p</v>
      </c>
      <c r="AJ20" t="str">
        <f>_xlfn.CONCAT(Table134568[[#This Row],[ID]:[c021]])</f>
        <v>{id:18,title: "Aleluya, alabad al Señor", subtitle: "Salmo 150", category: "Precatecumenado", moments: ["Pascua", "Niños", "Paz", "Antiguo Testamento"], url: "/cantos/resucito/a/aleluyaalabadalsenor.html"},</v>
      </c>
      <c r="AK20" t="str">
        <f>UPPER(Table134568[[#This Row],[Titulo]])</f>
        <v>ALELUYA, ALABAD AL SEÑOR</v>
      </c>
      <c r="AL20" t="str">
        <f>LOWER(SUBSTITUTE(Table134568[[#This Row],[CANTO]], " ", ""))</f>
        <v>aleluya,alabadalseñor</v>
      </c>
      <c r="AM20" t="str">
        <f>Table134568[[#This Row],[Subtitle5]]</f>
        <v>Salmo 150</v>
      </c>
      <c r="AO20" t="str">
        <f>Table1[[#Headers],[CANTO]]</f>
        <v>CANTO</v>
      </c>
      <c r="AP20" t="str">
        <f>Table134568[[#This Row],[CANTO]]</f>
        <v>ALELUYA, ALABAD AL SEÑOR</v>
      </c>
    </row>
    <row r="21" spans="1:42" x14ac:dyDescent="0.25">
      <c r="A21">
        <v>14</v>
      </c>
      <c r="B21" t="s">
        <v>309</v>
      </c>
      <c r="C21">
        <v>19</v>
      </c>
      <c r="D21" t="s">
        <v>310</v>
      </c>
      <c r="E21" t="s">
        <v>311</v>
      </c>
      <c r="F21" t="s">
        <v>312</v>
      </c>
      <c r="G21" t="s">
        <v>366</v>
      </c>
      <c r="H21" t="s">
        <v>314</v>
      </c>
      <c r="I21" t="s">
        <v>315</v>
      </c>
      <c r="J21" t="s">
        <v>312</v>
      </c>
      <c r="K21" t="s">
        <v>367</v>
      </c>
      <c r="L21" t="s">
        <v>317</v>
      </c>
      <c r="M21" t="s">
        <v>318</v>
      </c>
      <c r="N21" t="s">
        <v>312</v>
      </c>
      <c r="O21" t="s">
        <v>1153</v>
      </c>
      <c r="P21" t="s">
        <v>312</v>
      </c>
      <c r="Q21" t="s">
        <v>319</v>
      </c>
      <c r="R21" t="s">
        <v>312</v>
      </c>
      <c r="S21" t="s">
        <v>321</v>
      </c>
      <c r="T21" t="str">
        <f>IF(Table134568[[#This Row],[Pentecostés]]="","",""", """)</f>
        <v>", "</v>
      </c>
      <c r="U21" t="s">
        <v>326</v>
      </c>
      <c r="V21" t="str">
        <f>IF(Table134568[[#This Row],[Virgen]]="","",""", """)</f>
        <v>", "</v>
      </c>
      <c r="W21" t="s">
        <v>328</v>
      </c>
      <c r="X21" t="str">
        <f>IF(Table134568[[#This Row],[Niños]]="","",""", """)</f>
        <v/>
      </c>
      <c r="Z21" t="str">
        <f>IF(Table134568[[#This Row],[Laudes]]="","",""", """)</f>
        <v/>
      </c>
      <c r="AB21" t="str">
        <f>IF(Table134568[[#This Row],[Entrada]]="","",""", """)</f>
        <v/>
      </c>
      <c r="AD21" t="s">
        <v>322</v>
      </c>
      <c r="AE21" s="66" t="str" cm="1">
        <f t="array" ref="AE21">_xlfn.LET(
    _xlpm.texto_limpio, _xlfn.REDUCE(
        LOWER(Table134568[[#This Row],[Titulo]]),
        {"á";"é";"í";"ó";"ú";"ñ";",";" "},
        _xlfn.LAMBDA(_xlpm.acum,_xlpm.caracter, SUBSTITUTE(_xlpm.acum, _xlpm.caracter, CHOOSE(MATCH(_xlpm.caracter, {"á";"é";"í";"ó";"ú";"ñ";",";" "}, 0), "a","e","i","o","u","n","","")))
    ),
    _xlfn.CONCAT("/cantos/resucito/", AG21, "/", _xlpm.texto_limpio, ".html")
)</f>
        <v>/cantos/resucito/a/aleluyabendecidalsenor.html</v>
      </c>
      <c r="AF21" t="s">
        <v>323</v>
      </c>
      <c r="AG21" t="str">
        <f>IF(Table134568[[#This Row],[Categoria]]="Liturgia","liturgia",LOWER(LEFT(Table134568[[#This Row],[Titulo]],1)))</f>
        <v>a</v>
      </c>
      <c r="AH21" t="str">
        <f>LOWER(LEFT(Table134568[[#This Row],[Titulo]],1))</f>
        <v>a</v>
      </c>
      <c r="AI21" t="str">
        <f>LOWER(LEFT(Table134568[[#This Row],[Categoria]],1))</f>
        <v>p</v>
      </c>
      <c r="AJ21" t="str">
        <f>_xlfn.CONCAT(Table134568[[#This Row],[ID]:[c021]])</f>
        <v>{id:19,title: "Aleluya, bendecid al Señor", subtitle: "Salmo 1.34 (1.33) - Melodía hebraica", category: "Precatecumenado", moments: ["Laudes/Visperas", "Comunión", "Nuevo Testamento"], url: "/cantos/resucito/a/aleluyabendecidalsenor.html"},</v>
      </c>
      <c r="AK21" t="str">
        <f>UPPER(Table134568[[#This Row],[Titulo]])</f>
        <v>ALELUYA, BENDECID AL SEÑOR</v>
      </c>
      <c r="AL21" t="str">
        <f>LOWER(SUBSTITUTE(Table134568[[#This Row],[CANTO]], " ", ""))</f>
        <v>aleluya,bendecidalseñor</v>
      </c>
      <c r="AM21" t="str">
        <f>Table134568[[#This Row],[Subtitle5]]</f>
        <v>Salmo 1.34 (1.33) - Melodía hebraica</v>
      </c>
      <c r="AO21" t="str">
        <f>Table1[[#Headers],[CANTO]]</f>
        <v>CANTO</v>
      </c>
      <c r="AP21" t="str">
        <f>Table134568[[#This Row],[CANTO]]</f>
        <v>ALELUYA, BENDECID AL SEÑOR</v>
      </c>
    </row>
    <row r="22" spans="1:42" x14ac:dyDescent="0.25">
      <c r="A22">
        <v>15</v>
      </c>
      <c r="B22" t="s">
        <v>309</v>
      </c>
      <c r="C22">
        <v>20</v>
      </c>
      <c r="D22" t="s">
        <v>310</v>
      </c>
      <c r="E22" t="s">
        <v>311</v>
      </c>
      <c r="F22" t="s">
        <v>312</v>
      </c>
      <c r="G22" t="s">
        <v>368</v>
      </c>
      <c r="H22" t="s">
        <v>314</v>
      </c>
      <c r="I22" t="s">
        <v>315</v>
      </c>
      <c r="J22" t="s">
        <v>312</v>
      </c>
      <c r="K22" t="s">
        <v>138</v>
      </c>
      <c r="L22" t="s">
        <v>317</v>
      </c>
      <c r="M22" t="s">
        <v>318</v>
      </c>
      <c r="N22" t="s">
        <v>312</v>
      </c>
      <c r="O22" t="s">
        <v>1153</v>
      </c>
      <c r="P22" t="s">
        <v>312</v>
      </c>
      <c r="Q22" t="s">
        <v>319</v>
      </c>
      <c r="R22" t="s">
        <v>312</v>
      </c>
      <c r="S22" t="s">
        <v>304</v>
      </c>
      <c r="T22" t="str">
        <f>IF(Table134568[[#This Row],[Pentecostés]]="","",""", """)</f>
        <v>", "</v>
      </c>
      <c r="U22" t="s">
        <v>334</v>
      </c>
      <c r="V22" t="str">
        <f>IF(Table134568[[#This Row],[Virgen]]="","",""", """)</f>
        <v/>
      </c>
      <c r="X22" t="str">
        <f>IF(Table134568[[#This Row],[Niños]]="","",""", """)</f>
        <v/>
      </c>
      <c r="Z22" t="str">
        <f>IF(Table134568[[#This Row],[Laudes]]="","",""", """)</f>
        <v/>
      </c>
      <c r="AB22" t="str">
        <f>IF(Table134568[[#This Row],[Entrada]]="","",""", """)</f>
        <v/>
      </c>
      <c r="AD22" t="s">
        <v>322</v>
      </c>
      <c r="AE22" s="66" t="str" cm="1">
        <f t="array" ref="AE22">_xlfn.LET(
    _xlpm.texto_limpio, _xlfn.REDUCE(
        LOWER(Table134568[[#This Row],[Titulo]]),
        {"á";"é";"í";"ó";"ú";"ñ";",";" "},
        _xlfn.LAMBDA(_xlpm.acum,_xlpm.caracter, SUBSTITUTE(_xlpm.acum, _xlpm.caracter, CHOOSE(MATCH(_xlpm.caracter, {"á";"é";"í";"ó";"ú";"ñ";",";" "}, 0), "a","e","i","o","u","n","","")))
    ),
    _xlfn.CONCAT("/cantos/resucito/", AG22, "/", _xlpm.texto_limpio, ".html")
)</f>
        <v>/cantos/resucito/a/aleluyayallegoelreino.html</v>
      </c>
      <c r="AF22" t="s">
        <v>323</v>
      </c>
      <c r="AG22" t="str">
        <f>IF(Table134568[[#This Row],[Categoria]]="Liturgia","liturgia",LOWER(LEFT(Table134568[[#This Row],[Titulo]],1)))</f>
        <v>a</v>
      </c>
      <c r="AH22" t="str">
        <f>LOWER(LEFT(Table134568[[#This Row],[Titulo]],1))</f>
        <v>a</v>
      </c>
      <c r="AI22" t="str">
        <f>LOWER(LEFT(Table134568[[#This Row],[Categoria]],1))</f>
        <v>p</v>
      </c>
      <c r="AJ22" t="str">
        <f>_xlfn.CONCAT(Table134568[[#This Row],[ID]:[c021]])</f>
        <v>{id:20,title: "Aleluya, ya llegó el reino", subtitle: "Apocalipsis 19,6-9", category: "Precatecumenado", moments: ["Entrada", "Antiguo Testamento"], url: "/cantos/resucito/a/aleluyayallegoelreino.html"},</v>
      </c>
      <c r="AK22" t="str">
        <f>UPPER(Table134568[[#This Row],[Titulo]])</f>
        <v>ALELUYA, YA LLEGÓ EL REINO</v>
      </c>
      <c r="AL22" t="str">
        <f>LOWER(SUBSTITUTE(Table134568[[#This Row],[CANTO]], " ", ""))</f>
        <v>aleluya,yallegóelreino</v>
      </c>
      <c r="AM22" t="str">
        <f>Table134568[[#This Row],[Subtitle5]]</f>
        <v>Apocalipsis 19,6-9</v>
      </c>
      <c r="AO22" t="str">
        <f>Table1[[#Headers],[CANTO]]</f>
        <v>CANTO</v>
      </c>
      <c r="AP22" t="str">
        <f>Table134568[[#This Row],[CANTO]]</f>
        <v>ALELUYA, YA LLEGÓ EL REINO</v>
      </c>
    </row>
    <row r="23" spans="1:42" x14ac:dyDescent="0.25">
      <c r="A23">
        <v>16</v>
      </c>
      <c r="B23" t="s">
        <v>309</v>
      </c>
      <c r="C23">
        <v>21</v>
      </c>
      <c r="D23" t="s">
        <v>310</v>
      </c>
      <c r="E23" t="s">
        <v>311</v>
      </c>
      <c r="F23" t="s">
        <v>312</v>
      </c>
      <c r="G23" t="s">
        <v>369</v>
      </c>
      <c r="H23" t="s">
        <v>314</v>
      </c>
      <c r="I23" t="s">
        <v>315</v>
      </c>
      <c r="J23" t="s">
        <v>312</v>
      </c>
      <c r="K23" t="s">
        <v>370</v>
      </c>
      <c r="L23" t="s">
        <v>317</v>
      </c>
      <c r="M23" t="s">
        <v>318</v>
      </c>
      <c r="N23" t="s">
        <v>312</v>
      </c>
      <c r="O23" t="s">
        <v>1153</v>
      </c>
      <c r="P23" t="s">
        <v>312</v>
      </c>
      <c r="Q23" t="s">
        <v>319</v>
      </c>
      <c r="R23" t="s">
        <v>312</v>
      </c>
      <c r="S23" t="s">
        <v>304</v>
      </c>
      <c r="T23" t="str">
        <f>IF(Table134568[[#This Row],[Pentecostés]]="","",""", """)</f>
        <v>", "</v>
      </c>
      <c r="U23" t="s">
        <v>328</v>
      </c>
      <c r="V23" t="str">
        <f>IF(Table134568[[#This Row],[Virgen]]="","",""", """)</f>
        <v/>
      </c>
      <c r="X23" t="str">
        <f>IF(Table134568[[#This Row],[Niños]]="","",""", """)</f>
        <v/>
      </c>
      <c r="Z23" t="str">
        <f>IF(Table134568[[#This Row],[Laudes]]="","",""", """)</f>
        <v/>
      </c>
      <c r="AB23" t="str">
        <f>IF(Table134568[[#This Row],[Entrada]]="","",""", """)</f>
        <v/>
      </c>
      <c r="AD23" t="s">
        <v>322</v>
      </c>
      <c r="AE23" s="66" t="str" cm="1">
        <f t="array" ref="AE23">_xlfn.LET(
    _xlpm.texto_limpio, _xlfn.REDUCE(
        LOWER(Table134568[[#This Row],[Titulo]]),
        {"á";"é";"í";"ó";"ú";"ñ";",";" "},
        _xlfn.LAMBDA(_xlpm.acum,_xlpm.caracter, SUBSTITUTE(_xlpm.acum, _xlpm.caracter, CHOOSE(MATCH(_xlpm.caracter, {"á";"é";"í";"ó";"ú";"ñ";",";" "}, 0), "a","e","i","o","u","n","","")))
    ),
    _xlfn.CONCAT("/cantos/resucito/", AG23, "/", _xlpm.texto_limpio, ".html")
)</f>
        <v>/cantos/resucito/a/alzaospuertas.html</v>
      </c>
      <c r="AF23" t="s">
        <v>323</v>
      </c>
      <c r="AG23" t="str">
        <f>IF(Table134568[[#This Row],[Categoria]]="Liturgia","liturgia",LOWER(LEFT(Table134568[[#This Row],[Titulo]],1)))</f>
        <v>a</v>
      </c>
      <c r="AH23" t="str">
        <f>LOWER(LEFT(Table134568[[#This Row],[Titulo]],1))</f>
        <v>a</v>
      </c>
      <c r="AI23" t="str">
        <f>LOWER(LEFT(Table134568[[#This Row],[Categoria]],1))</f>
        <v>p</v>
      </c>
      <c r="AJ23" t="str">
        <f>_xlfn.CONCAT(Table134568[[#This Row],[ID]:[c021]])</f>
        <v>{id:21,title: "Alzaos, puertas", subtitle: "Salmo 24 (23)", category: "Precatecumenado", moments: ["Entrada", "Nuevo Testamento"], url: "/cantos/resucito/a/alzaospuertas.html"},</v>
      </c>
      <c r="AK23" t="str">
        <f>UPPER(Table134568[[#This Row],[Titulo]])</f>
        <v>ALZAOS, PUERTAS</v>
      </c>
      <c r="AL23" t="str">
        <f>LOWER(SUBSTITUTE(Table134568[[#This Row],[CANTO]], " ", ""))</f>
        <v>alzaos,puertas</v>
      </c>
      <c r="AM23" t="str">
        <f>Table134568[[#This Row],[Subtitle5]]</f>
        <v>Salmo 24 (23)</v>
      </c>
      <c r="AO23" t="str">
        <f>Table1[[#Headers],[CANTO]]</f>
        <v>CANTO</v>
      </c>
      <c r="AP23" t="str">
        <f>Table134568[[#This Row],[CANTO]]</f>
        <v>ALZAOS, PUERTAS</v>
      </c>
    </row>
    <row r="24" spans="1:42" x14ac:dyDescent="0.25">
      <c r="A24">
        <v>17</v>
      </c>
      <c r="B24" t="s">
        <v>309</v>
      </c>
      <c r="C24">
        <v>22</v>
      </c>
      <c r="D24" t="s">
        <v>310</v>
      </c>
      <c r="E24" t="s">
        <v>311</v>
      </c>
      <c r="F24" t="s">
        <v>312</v>
      </c>
      <c r="G24" t="s">
        <v>371</v>
      </c>
      <c r="H24" t="s">
        <v>314</v>
      </c>
      <c r="I24" t="s">
        <v>315</v>
      </c>
      <c r="J24" t="s">
        <v>312</v>
      </c>
      <c r="K24" t="s">
        <v>372</v>
      </c>
      <c r="L24" t="s">
        <v>317</v>
      </c>
      <c r="M24" t="s">
        <v>318</v>
      </c>
      <c r="N24" t="s">
        <v>312</v>
      </c>
      <c r="O24" t="s">
        <v>1153</v>
      </c>
      <c r="P24" t="s">
        <v>312</v>
      </c>
      <c r="Q24" t="s">
        <v>319</v>
      </c>
      <c r="R24" t="s">
        <v>312</v>
      </c>
      <c r="S24" t="s">
        <v>333</v>
      </c>
      <c r="T24" t="str">
        <f>IF(Table134568[[#This Row],[Pentecostés]]="","",""", """)</f>
        <v>", "</v>
      </c>
      <c r="U24" t="s">
        <v>1148</v>
      </c>
      <c r="V24" t="str">
        <f>IF(Table134568[[#This Row],[Virgen]]="","",""", """)</f>
        <v>", "</v>
      </c>
      <c r="W24" t="s">
        <v>334</v>
      </c>
      <c r="X24" t="str">
        <f>IF(Table134568[[#This Row],[Niños]]="","",""", """)</f>
        <v/>
      </c>
      <c r="Z24" t="str">
        <f>IF(Table134568[[#This Row],[Laudes]]="","",""", """)</f>
        <v/>
      </c>
      <c r="AB24" t="str">
        <f>IF(Table134568[[#This Row],[Entrada]]="","",""", """)</f>
        <v/>
      </c>
      <c r="AD24" t="s">
        <v>322</v>
      </c>
      <c r="AE24" s="66" t="str" cm="1">
        <f t="array" ref="AE24">_xlfn.LET(
    _xlpm.texto_limpio, _xlfn.REDUCE(
        LOWER(Table134568[[#This Row],[Titulo]]),
        {"á";"é";"í";"ó";"ú";"ñ";",";" "},
        _xlfn.LAMBDA(_xlpm.acum,_xlpm.caracter, SUBSTITUTE(_xlpm.acum, _xlpm.caracter, CHOOSE(MATCH(_xlpm.caracter, {"á";"é";"í";"ó";"ú";"ñ";",";" "}, 0), "a","e","i","o","u","n","","")))
    ),
    _xlfn.CONCAT("/cantos/resucito/", AG24, "/", _xlpm.texto_limpio, ".html")
)</f>
        <v>/cantos/resucito/a/amenamenamen.html</v>
      </c>
      <c r="AF24" t="s">
        <v>323</v>
      </c>
      <c r="AG24" t="str">
        <f>IF(Table134568[[#This Row],[Categoria]]="Liturgia","liturgia",LOWER(LEFT(Table134568[[#This Row],[Titulo]],1)))</f>
        <v>a</v>
      </c>
      <c r="AH24" t="str">
        <f>LOWER(LEFT(Table134568[[#This Row],[Titulo]],1))</f>
        <v>a</v>
      </c>
      <c r="AI24" t="str">
        <f>LOWER(LEFT(Table134568[[#This Row],[Categoria]],1))</f>
        <v>p</v>
      </c>
      <c r="AJ24" t="str">
        <f>_xlfn.CONCAT(Table134568[[#This Row],[ID]:[c021]])</f>
        <v>{id:22,title: "Amén, amén, amén", subtitle: "Apocalipsis 7,12-14 ", category: "Precatecumenado", moments: ["Cuaresma", "Laudes", "Antiguo Testamento"], url: "/cantos/resucito/a/amenamenamen.html"},</v>
      </c>
      <c r="AK24" t="str">
        <f>UPPER(Table134568[[#This Row],[Titulo]])</f>
        <v>AMÉN, AMÉN, AMÉN</v>
      </c>
      <c r="AL24" t="str">
        <f>LOWER(SUBSTITUTE(Table134568[[#This Row],[CANTO]], " ", ""))</f>
        <v>amén,amén,amén</v>
      </c>
      <c r="AM24" t="str">
        <f>Table134568[[#This Row],[Subtitle5]]</f>
        <v xml:space="preserve">Apocalipsis 7,12-14 </v>
      </c>
      <c r="AO24" t="str">
        <f>Table1[[#Headers],[CANTO]]</f>
        <v>CANTO</v>
      </c>
      <c r="AP24" t="str">
        <f>Table134568[[#This Row],[CANTO]]</f>
        <v>AMÉN, AMÉN, AMÉN</v>
      </c>
    </row>
    <row r="25" spans="1:42" x14ac:dyDescent="0.25">
      <c r="A25">
        <v>18</v>
      </c>
      <c r="B25" t="s">
        <v>309</v>
      </c>
      <c r="C25">
        <v>23</v>
      </c>
      <c r="D25" t="s">
        <v>310</v>
      </c>
      <c r="E25" t="s">
        <v>311</v>
      </c>
      <c r="F25" t="s">
        <v>312</v>
      </c>
      <c r="G25" t="s">
        <v>373</v>
      </c>
      <c r="H25" t="s">
        <v>314</v>
      </c>
      <c r="I25" t="s">
        <v>315</v>
      </c>
      <c r="J25" t="s">
        <v>312</v>
      </c>
      <c r="K25" t="s">
        <v>374</v>
      </c>
      <c r="L25" t="s">
        <v>317</v>
      </c>
      <c r="M25" t="s">
        <v>318</v>
      </c>
      <c r="N25" t="s">
        <v>312</v>
      </c>
      <c r="O25" t="s">
        <v>1153</v>
      </c>
      <c r="P25" t="s">
        <v>312</v>
      </c>
      <c r="Q25" t="s">
        <v>319</v>
      </c>
      <c r="R25" t="s">
        <v>312</v>
      </c>
      <c r="S25" t="s">
        <v>333</v>
      </c>
      <c r="T25" t="str">
        <f>IF(Table134568[[#This Row],[Pentecostés]]="","",""", """)</f>
        <v/>
      </c>
      <c r="V25" t="str">
        <f>IF(Table134568[[#This Row],[Virgen]]="","",""", """)</f>
        <v/>
      </c>
      <c r="X25" t="str">
        <f>IF(Table134568[[#This Row],[Niños]]="","",""", """)</f>
        <v/>
      </c>
      <c r="Z25" t="str">
        <f>IF(Table134568[[#This Row],[Laudes]]="","",""", """)</f>
        <v/>
      </c>
      <c r="AB25" t="str">
        <f>IF(Table134568[[#This Row],[Entrada]]="","",""", """)</f>
        <v/>
      </c>
      <c r="AD25" t="s">
        <v>322</v>
      </c>
      <c r="AE25" s="66" t="str" cm="1">
        <f t="array" ref="AE25">_xlfn.LET(
    _xlpm.texto_limpio, _xlfn.REDUCE(
        LOWER(Table134568[[#This Row],[Titulo]]),
        {"á";"é";"í";"ó";"ú";"ñ";",";" "},
        _xlfn.LAMBDA(_xlpm.acum,_xlpm.caracter, SUBSTITUTE(_xlpm.acum, _xlpm.caracter, CHOOSE(MATCH(_xlpm.caracter, {"á";"é";"í";"ó";"ú";"ñ";",";" "}, 0), "a","e","i","o","u","n","","")))
    ),
    _xlfn.CONCAT("/cantos/resucito/", AG25, "/", _xlpm.texto_limpio, ".html")
)</f>
        <v>/cantos/resucito/a/amoalsenor.html</v>
      </c>
      <c r="AF25" t="s">
        <v>323</v>
      </c>
      <c r="AG25" t="str">
        <f>IF(Table134568[[#This Row],[Categoria]]="Liturgia","liturgia",LOWER(LEFT(Table134568[[#This Row],[Titulo]],1)))</f>
        <v>a</v>
      </c>
      <c r="AH25" t="str">
        <f>LOWER(LEFT(Table134568[[#This Row],[Titulo]],1))</f>
        <v>a</v>
      </c>
      <c r="AI25" t="str">
        <f>LOWER(LEFT(Table134568[[#This Row],[Categoria]],1))</f>
        <v>p</v>
      </c>
      <c r="AJ25" t="str">
        <f>_xlfn.CONCAT(Table134568[[#This Row],[ID]:[c021]])</f>
        <v>{id:23,title: "Amo al Señor", subtitle: "Salmo 116 (114-115)", category: "Precatecumenado", moments: ["Cuaresma"], url: "/cantos/resucito/a/amoalsenor.html"},</v>
      </c>
      <c r="AK25" t="str">
        <f>UPPER(Table134568[[#This Row],[Titulo]])</f>
        <v>AMO AL SEÑOR</v>
      </c>
      <c r="AL25" t="str">
        <f>LOWER(SUBSTITUTE(Table134568[[#This Row],[CANTO]], " ", ""))</f>
        <v>amoalseñor</v>
      </c>
      <c r="AM25" t="str">
        <f>Table134568[[#This Row],[Subtitle5]]</f>
        <v>Salmo 116 (114-115)</v>
      </c>
      <c r="AO25" t="str">
        <f>Table1[[#Headers],[CANTO]]</f>
        <v>CANTO</v>
      </c>
      <c r="AP25" t="str">
        <f>Table134568[[#This Row],[CANTO]]</f>
        <v>AMO AL SEÑOR</v>
      </c>
    </row>
    <row r="26" spans="1:42" x14ac:dyDescent="0.25">
      <c r="A26">
        <v>182</v>
      </c>
      <c r="B26" t="s">
        <v>309</v>
      </c>
      <c r="C26">
        <v>24</v>
      </c>
      <c r="D26" t="s">
        <v>310</v>
      </c>
      <c r="E26" t="s">
        <v>311</v>
      </c>
      <c r="F26" t="s">
        <v>312</v>
      </c>
      <c r="G26" t="s">
        <v>375</v>
      </c>
      <c r="H26" t="s">
        <v>314</v>
      </c>
      <c r="I26" t="s">
        <v>315</v>
      </c>
      <c r="J26" t="s">
        <v>312</v>
      </c>
      <c r="K26" t="s">
        <v>376</v>
      </c>
      <c r="L26" t="s">
        <v>317</v>
      </c>
      <c r="M26" t="s">
        <v>318</v>
      </c>
      <c r="N26" t="s">
        <v>312</v>
      </c>
      <c r="O26" s="7" t="s">
        <v>1152</v>
      </c>
      <c r="P26" t="s">
        <v>312</v>
      </c>
      <c r="Q26" t="s">
        <v>319</v>
      </c>
      <c r="R26" t="s">
        <v>312</v>
      </c>
      <c r="S26" t="s">
        <v>294</v>
      </c>
      <c r="T26" t="str">
        <f>IF(Table134568[[#This Row],[Pentecostés]]="","",""", """)</f>
        <v>", "</v>
      </c>
      <c r="U26" t="s">
        <v>300</v>
      </c>
      <c r="V26" t="str">
        <f>IF(Table134568[[#This Row],[Virgen]]="","",""", """)</f>
        <v>", "</v>
      </c>
      <c r="W26" t="s">
        <v>377</v>
      </c>
      <c r="X26" t="str">
        <f>IF(Table134568[[#This Row],[Niños]]="","",""", """)</f>
        <v>", "</v>
      </c>
      <c r="Y26" t="s">
        <v>334</v>
      </c>
      <c r="Z26" t="str">
        <f>IF(Table134568[[#This Row],[Laudes]]="","",""", """)</f>
        <v/>
      </c>
      <c r="AB26" t="str">
        <f>IF(Table134568[[#This Row],[Entrada]]="","",""", """)</f>
        <v/>
      </c>
      <c r="AD26" t="s">
        <v>322</v>
      </c>
      <c r="AE26" s="66" t="str" cm="1">
        <f t="array" ref="AE26">_xlfn.LET(
    _xlpm.texto_limpio, _xlfn.REDUCE(
        LOWER(Table134568[[#This Row],[Titulo]]),
        {"á";"é";"í";"ó";"ú";"ñ";",";" "},
        _xlfn.LAMBDA(_xlpm.acum,_xlpm.caracter, SUBSTITUTE(_xlpm.acum, _xlpm.caracter, CHOOSE(MATCH(_xlpm.caracter, {"á";"é";"í";"ó";"ú";"ñ";",";" "}, 0), "a","e","i","o","u","n","","")))
    ),
    _xlfn.CONCAT("/cantos/resucito/", AG26, "/", _xlpm.texto_limpio, ".html")
)</f>
        <v>/cantos/resucito/liturgia/antifonaparaelevangelio.html</v>
      </c>
      <c r="AF26" t="s">
        <v>323</v>
      </c>
      <c r="AG26" t="str">
        <f>IF(Table134568[[#This Row],[Categoria]]="Liturgia","liturgia",LOWER(LEFT(Table134568[[#This Row],[Titulo]],1)))</f>
        <v>liturgia</v>
      </c>
      <c r="AH26" t="str">
        <f>LOWER(LEFT(Table134568[[#This Row],[Titulo]],1))</f>
        <v>a</v>
      </c>
      <c r="AI26" t="str">
        <f>LOWER(LEFT(Table134568[[#This Row],[Categoria]],1))</f>
        <v>l</v>
      </c>
      <c r="AJ26" t="str">
        <f>_xlfn.CONCAT(Table134568[[#This Row],[ID]:[c021]])</f>
        <v>{id:24,title: "Antífona para el Evangelio", subtitle: "Tiempo de Cuaresma", category: "Liturgia", moments: ["Pascua", "Niños", "Fracción del Fracción del Pan", "Antiguo Testamento"], url: "/cantos/resucito/liturgia/antifonaparaelevangelio.html"},</v>
      </c>
      <c r="AK26" t="str">
        <f>UPPER(Table134568[[#This Row],[Titulo]])</f>
        <v>ANTÍFONA PARA EL EVANGELIO</v>
      </c>
      <c r="AL26" t="str">
        <f>LOWER(SUBSTITUTE(Table134568[[#This Row],[CANTO]], " ", ""))</f>
        <v>antífonaparaelevangelio</v>
      </c>
      <c r="AM26" t="str">
        <f>Table134568[[#This Row],[Subtitle5]]</f>
        <v>Tiempo de Cuaresma</v>
      </c>
      <c r="AO26" t="str">
        <f>Table1[[#Headers],[CANTO]]</f>
        <v>CANTO</v>
      </c>
      <c r="AP26" t="str">
        <f>Table134568[[#This Row],[CANTO]]</f>
        <v>ANTÍFONA PARA EL EVANGELIO</v>
      </c>
    </row>
    <row r="27" spans="1:42" x14ac:dyDescent="0.25">
      <c r="A27">
        <v>19</v>
      </c>
      <c r="B27" t="s">
        <v>309</v>
      </c>
      <c r="C27">
        <v>25</v>
      </c>
      <c r="D27" t="s">
        <v>310</v>
      </c>
      <c r="E27" t="s">
        <v>311</v>
      </c>
      <c r="F27" t="s">
        <v>312</v>
      </c>
      <c r="G27" t="s">
        <v>378</v>
      </c>
      <c r="H27" t="s">
        <v>314</v>
      </c>
      <c r="I27" t="s">
        <v>315</v>
      </c>
      <c r="J27" t="s">
        <v>312</v>
      </c>
      <c r="K27" t="s">
        <v>379</v>
      </c>
      <c r="L27" t="s">
        <v>317</v>
      </c>
      <c r="M27" t="s">
        <v>318</v>
      </c>
      <c r="N27" t="s">
        <v>312</v>
      </c>
      <c r="O27" t="s">
        <v>1153</v>
      </c>
      <c r="P27" t="s">
        <v>312</v>
      </c>
      <c r="Q27" t="s">
        <v>319</v>
      </c>
      <c r="R27" t="s">
        <v>312</v>
      </c>
      <c r="S27" t="s">
        <v>294</v>
      </c>
      <c r="T27" t="str">
        <f>IF(Table134568[[#This Row],[Pentecostés]]="","",""", """)</f>
        <v>", "</v>
      </c>
      <c r="U27" t="s">
        <v>296</v>
      </c>
      <c r="V27" t="str">
        <f>IF(Table134568[[#This Row],[Virgen]]="","",""", """)</f>
        <v>", "</v>
      </c>
      <c r="W27" t="s">
        <v>326</v>
      </c>
      <c r="X27" t="str">
        <f>IF(Table134568[[#This Row],[Niños]]="","",""", """)</f>
        <v/>
      </c>
      <c r="Z27" t="str">
        <f>IF(Table134568[[#This Row],[Laudes]]="","",""", """)</f>
        <v/>
      </c>
      <c r="AB27" t="str">
        <f>IF(Table134568[[#This Row],[Entrada]]="","",""", """)</f>
        <v/>
      </c>
      <c r="AD27" t="s">
        <v>322</v>
      </c>
      <c r="AE27" s="66" t="str" cm="1">
        <f t="array" ref="AE27">_xlfn.LET(
    _xlpm.texto_limpio, _xlfn.REDUCE(
        LOWER(Table134568[[#This Row],[Titulo]]),
        {"á";"é";"í";"ó";"ú";"ñ";",";" "},
        _xlfn.LAMBDA(_xlpm.acum,_xlpm.caracter, SUBSTITUTE(_xlpm.acum, _xlpm.caracter, CHOOSE(MATCH(_xlpm.caracter, {"á";"é";"í";"ó";"ú";"ñ";",";" "}, 0), "a","e","i","o","u","n","","")))
    ),
    _xlfn.CONCAT("/cantos/resucito/", AG27, "/", _xlpm.texto_limpio, ".html")
)</f>
        <v>/cantos/resucito/a/aquedah.html</v>
      </c>
      <c r="AF27" t="s">
        <v>323</v>
      </c>
      <c r="AG27" t="str">
        <f>IF(Table134568[[#This Row],[Categoria]]="Liturgia","liturgia",LOWER(LEFT(Table134568[[#This Row],[Titulo]],1)))</f>
        <v>a</v>
      </c>
      <c r="AH27" t="str">
        <f>LOWER(LEFT(Table134568[[#This Row],[Titulo]],1))</f>
        <v>a</v>
      </c>
      <c r="AI27" t="str">
        <f>LOWER(LEFT(Table134568[[#This Row],[Categoria]],1))</f>
        <v>p</v>
      </c>
      <c r="AJ27" t="str">
        <f>_xlfn.CONCAT(Table134568[[#This Row],[ID]:[c021]])</f>
        <v>{id:25,title: "Aquedah", subtitle: "Gn 22,1-19 - Del Targum Neofiti sobre el sacrificio de Isaac", category: "Precatecumenado", moments: ["Pascua", "Pentecostés", "Comunión"], url: "/cantos/resucito/a/aquedah.html"},</v>
      </c>
      <c r="AK27" t="str">
        <f>UPPER(Table134568[[#This Row],[Titulo]])</f>
        <v>AQUEDAH</v>
      </c>
      <c r="AL27" t="str">
        <f>LOWER(SUBSTITUTE(Table134568[[#This Row],[CANTO]], " ", ""))</f>
        <v>aquedah</v>
      </c>
      <c r="AM27" t="str">
        <f>Table134568[[#This Row],[Subtitle5]]</f>
        <v>Gn 22,1-19 - Del Targum Neofiti sobre el sacrificio de Isaac</v>
      </c>
      <c r="AO27" t="str">
        <f>Table1[[#Headers],[CANTO]]</f>
        <v>CANTO</v>
      </c>
      <c r="AP27" t="str">
        <f>Table134568[[#This Row],[CANTO]]</f>
        <v>AQUEDAH</v>
      </c>
    </row>
    <row r="28" spans="1:42" x14ac:dyDescent="0.25">
      <c r="A28">
        <v>20</v>
      </c>
      <c r="B28" t="s">
        <v>309</v>
      </c>
      <c r="C28">
        <v>26</v>
      </c>
      <c r="D28" t="s">
        <v>310</v>
      </c>
      <c r="E28" t="s">
        <v>311</v>
      </c>
      <c r="F28" t="s">
        <v>312</v>
      </c>
      <c r="G28" t="s">
        <v>380</v>
      </c>
      <c r="H28" t="s">
        <v>314</v>
      </c>
      <c r="I28" t="s">
        <v>315</v>
      </c>
      <c r="J28" t="s">
        <v>312</v>
      </c>
      <c r="K28" t="s">
        <v>381</v>
      </c>
      <c r="L28" t="s">
        <v>317</v>
      </c>
      <c r="M28" t="s">
        <v>318</v>
      </c>
      <c r="N28" t="s">
        <v>312</v>
      </c>
      <c r="O28" t="s">
        <v>1153</v>
      </c>
      <c r="P28" t="s">
        <v>312</v>
      </c>
      <c r="Q28" t="s">
        <v>319</v>
      </c>
      <c r="R28" t="s">
        <v>312</v>
      </c>
      <c r="S28" t="s">
        <v>298</v>
      </c>
      <c r="T28" t="str">
        <f>IF(Table134568[[#This Row],[Pentecostés]]="","",""", """)</f>
        <v>", "</v>
      </c>
      <c r="U28" t="s">
        <v>328</v>
      </c>
      <c r="V28" t="str">
        <f>IF(Table134568[[#This Row],[Virgen]]="","",""", """)</f>
        <v/>
      </c>
      <c r="X28" t="str">
        <f>IF(Table134568[[#This Row],[Niños]]="","",""", """)</f>
        <v/>
      </c>
      <c r="Z28" t="str">
        <f>IF(Table134568[[#This Row],[Laudes]]="","",""", """)</f>
        <v/>
      </c>
      <c r="AB28" t="str">
        <f>IF(Table134568[[#This Row],[Entrada]]="","",""", """)</f>
        <v/>
      </c>
      <c r="AD28" t="s">
        <v>322</v>
      </c>
      <c r="AE28" s="66" t="str" cm="1">
        <f t="array" ref="AE28">_xlfn.LET(
    _xlpm.texto_limpio, _xlfn.REDUCE(
        LOWER(Table134568[[#This Row],[Titulo]]),
        {"á";"é";"í";"ó";"ú";"ñ";",";" "},
        _xlfn.LAMBDA(_xlpm.acum,_xlpm.caracter, SUBSTITUTE(_xlpm.acum, _xlpm.caracter, CHOOSE(MATCH(_xlpm.caracter, {"á";"é";"í";"ó";"ú";"ñ";",";" "}, 0), "a","e","i","o","u","n","","")))
    ),
    _xlfn.CONCAT("/cantos/resucito/", AG28, "/", _xlpm.texto_limpio, ".html")
)</f>
        <v>/cantos/resucito/a/asihablaelamen.html</v>
      </c>
      <c r="AF28" t="s">
        <v>323</v>
      </c>
      <c r="AG28" t="str">
        <f>IF(Table134568[[#This Row],[Categoria]]="Liturgia","liturgia",LOWER(LEFT(Table134568[[#This Row],[Titulo]],1)))</f>
        <v>a</v>
      </c>
      <c r="AH28" t="str">
        <f>LOWER(LEFT(Table134568[[#This Row],[Titulo]],1))</f>
        <v>a</v>
      </c>
      <c r="AI28" t="str">
        <f>LOWER(LEFT(Table134568[[#This Row],[Categoria]],1))</f>
        <v>p</v>
      </c>
      <c r="AJ28" t="str">
        <f>_xlfn.CONCAT(Table134568[[#This Row],[ID]:[c021]])</f>
        <v>{id:26,title: "Así habla el amén", subtitle: "Ap 3,14-20", category: "Precatecumenado", moments: ["Virgen", "Nuevo Testamento"], url: "/cantos/resucito/a/asihablaelamen.html"},</v>
      </c>
      <c r="AK28" t="str">
        <f>UPPER(Table134568[[#This Row],[Titulo]])</f>
        <v>ASÍ HABLA EL AMÉN</v>
      </c>
      <c r="AL28" t="str">
        <f>LOWER(SUBSTITUTE(Table134568[[#This Row],[CANTO]], " ", ""))</f>
        <v>asíhablaelamén</v>
      </c>
      <c r="AM28" t="str">
        <f>Table134568[[#This Row],[Subtitle5]]</f>
        <v>Ap 3,14-20</v>
      </c>
      <c r="AO28" t="str">
        <f>Table1[[#Headers],[CANTO]]</f>
        <v>CANTO</v>
      </c>
      <c r="AP28" t="str">
        <f>Table134568[[#This Row],[CANTO]]</f>
        <v>ASÍ HABLA EL AMÉN</v>
      </c>
    </row>
    <row r="29" spans="1:42" x14ac:dyDescent="0.25">
      <c r="A29">
        <v>21</v>
      </c>
      <c r="B29" t="s">
        <v>309</v>
      </c>
      <c r="C29">
        <v>27</v>
      </c>
      <c r="D29" t="s">
        <v>310</v>
      </c>
      <c r="E29" t="s">
        <v>311</v>
      </c>
      <c r="F29" t="s">
        <v>312</v>
      </c>
      <c r="G29" t="s">
        <v>382</v>
      </c>
      <c r="H29" t="s">
        <v>314</v>
      </c>
      <c r="I29" t="s">
        <v>315</v>
      </c>
      <c r="J29" t="s">
        <v>312</v>
      </c>
      <c r="K29" t="s">
        <v>383</v>
      </c>
      <c r="L29" t="s">
        <v>317</v>
      </c>
      <c r="M29" t="s">
        <v>318</v>
      </c>
      <c r="N29" t="s">
        <v>312</v>
      </c>
      <c r="O29" t="s">
        <v>1153</v>
      </c>
      <c r="P29" t="s">
        <v>312</v>
      </c>
      <c r="Q29" t="s">
        <v>319</v>
      </c>
      <c r="R29" t="s">
        <v>312</v>
      </c>
      <c r="S29" t="s">
        <v>298</v>
      </c>
      <c r="T29" t="str">
        <f>IF(Table134568[[#This Row],[Pentecostés]]="","",""", """)</f>
        <v>", "</v>
      </c>
      <c r="U29" t="s">
        <v>327</v>
      </c>
      <c r="V29" t="str">
        <f>IF(Table134568[[#This Row],[Virgen]]="","",""", """)</f>
        <v>", "</v>
      </c>
      <c r="W29" t="s">
        <v>328</v>
      </c>
      <c r="X29" t="str">
        <f>IF(Table134568[[#This Row],[Niños]]="","",""", """)</f>
        <v/>
      </c>
      <c r="Z29" t="str">
        <f>IF(Table134568[[#This Row],[Laudes]]="","",""", """)</f>
        <v/>
      </c>
      <c r="AB29" t="str">
        <f>IF(Table134568[[#This Row],[Entrada]]="","",""", """)</f>
        <v/>
      </c>
      <c r="AD29" t="s">
        <v>322</v>
      </c>
      <c r="AE29" s="66" t="str" cm="1">
        <f t="array" ref="AE29">_xlfn.LET(
    _xlpm.texto_limpio, _xlfn.REDUCE(
        LOWER(Table134568[[#This Row],[Titulo]]),
        {"á";"é";"í";"ó";"ú";"ñ";",";" "},
        _xlfn.LAMBDA(_xlpm.acum,_xlpm.caracter, SUBSTITUTE(_xlpm.acum, _xlpm.caracter, CHOOSE(MATCH(_xlpm.caracter, {"á";"é";"í";"ó";"ú";"ñ";",";" "}, 0), "a","e","i","o","u","n","","")))
    ),
    _xlfn.CONCAT("/cantos/resucito/", AG29, "/", _xlpm.texto_limpio, ".html")
)</f>
        <v>/cantos/resucito/a/avemariai.html</v>
      </c>
      <c r="AF29" t="s">
        <v>323</v>
      </c>
      <c r="AG29" t="str">
        <f>IF(Table134568[[#This Row],[Categoria]]="Liturgia","liturgia",LOWER(LEFT(Table134568[[#This Row],[Titulo]],1)))</f>
        <v>a</v>
      </c>
      <c r="AH29" t="str">
        <f>LOWER(LEFT(Table134568[[#This Row],[Titulo]],1))</f>
        <v>a</v>
      </c>
      <c r="AI29" t="str">
        <f>LOWER(LEFT(Table134568[[#This Row],[Categoria]],1))</f>
        <v>p</v>
      </c>
      <c r="AJ29" t="str">
        <f>_xlfn.CONCAT(Table134568[[#This Row],[ID]:[c021]])</f>
        <v>{id:27,title: "Ave María I", subtitle: "Lc 1,28ss", category: "Precatecumenado", moments: ["Virgen", "Final", "Nuevo Testamento"], url: "/cantos/resucito/a/avemariai.html"},</v>
      </c>
      <c r="AK29" t="str">
        <f>UPPER(Table134568[[#This Row],[Titulo]])</f>
        <v>AVE MARÍA I</v>
      </c>
      <c r="AL29" t="str">
        <f>LOWER(SUBSTITUTE(Table134568[[#This Row],[CANTO]], " ", ""))</f>
        <v>avemaríai</v>
      </c>
      <c r="AM29" t="str">
        <f>Table134568[[#This Row],[Subtitle5]]</f>
        <v>Lc 1,28ss</v>
      </c>
      <c r="AO29" t="str">
        <f>Table1[[#Headers],[CANTO]]</f>
        <v>CANTO</v>
      </c>
      <c r="AP29" t="str">
        <f>Table134568[[#This Row],[CANTO]]</f>
        <v>AVE MARÍA I</v>
      </c>
    </row>
    <row r="30" spans="1:42" x14ac:dyDescent="0.25">
      <c r="A30">
        <v>22</v>
      </c>
      <c r="B30" t="s">
        <v>309</v>
      </c>
      <c r="C30">
        <v>28</v>
      </c>
      <c r="D30" t="s">
        <v>310</v>
      </c>
      <c r="E30" t="s">
        <v>311</v>
      </c>
      <c r="F30" t="s">
        <v>312</v>
      </c>
      <c r="G30" t="s">
        <v>384</v>
      </c>
      <c r="H30" t="s">
        <v>314</v>
      </c>
      <c r="I30" t="s">
        <v>315</v>
      </c>
      <c r="J30" t="s">
        <v>312</v>
      </c>
      <c r="K30" t="s">
        <v>385</v>
      </c>
      <c r="L30" t="s">
        <v>317</v>
      </c>
      <c r="M30" t="s">
        <v>318</v>
      </c>
      <c r="N30" t="s">
        <v>312</v>
      </c>
      <c r="O30" t="s">
        <v>1153</v>
      </c>
      <c r="P30" t="s">
        <v>312</v>
      </c>
      <c r="Q30" t="s">
        <v>319</v>
      </c>
      <c r="R30" t="s">
        <v>312</v>
      </c>
      <c r="S30" t="s">
        <v>333</v>
      </c>
      <c r="T30" t="str">
        <f>IF(Table134568[[#This Row],[Pentecostés]]="","",""", """)</f>
        <v>", "</v>
      </c>
      <c r="U30" t="s">
        <v>1148</v>
      </c>
      <c r="V30" t="str">
        <f>IF(Table134568[[#This Row],[Virgen]]="","",""", """)</f>
        <v>", "</v>
      </c>
      <c r="W30" t="s">
        <v>334</v>
      </c>
      <c r="X30" t="str">
        <f>IF(Table134568[[#This Row],[Niños]]="","",""", """)</f>
        <v/>
      </c>
      <c r="Z30" t="str">
        <f>IF(Table134568[[#This Row],[Laudes]]="","",""", """)</f>
        <v/>
      </c>
      <c r="AB30" t="str">
        <f>IF(Table134568[[#This Row],[Entrada]]="","",""", """)</f>
        <v/>
      </c>
      <c r="AD30" t="s">
        <v>322</v>
      </c>
      <c r="AE30" s="66" t="str" cm="1">
        <f t="array" ref="AE30">_xlfn.LET(
    _xlpm.texto_limpio, _xlfn.REDUCE(
        LOWER(Table134568[[#This Row],[Titulo]]),
        {"á";"é";"í";"ó";"ú";"ñ";",";" "},
        _xlfn.LAMBDA(_xlpm.acum,_xlpm.caracter, SUBSTITUTE(_xlpm.acum, _xlpm.caracter, CHOOSE(MATCH(_xlpm.caracter, {"á";"é";"í";"ó";"ú";"ñ";",";" "}, 0), "a","e","i","o","u","n","","")))
    ),
    _xlfn.CONCAT("/cantos/resucito/", AG30, "/", _xlpm.texto_limpio, ".html")
)</f>
        <v>/cantos/resucito/a/avemariaii(1984).html</v>
      </c>
      <c r="AF30" t="s">
        <v>323</v>
      </c>
      <c r="AG30" t="str">
        <f>IF(Table134568[[#This Row],[Categoria]]="Liturgia","liturgia",LOWER(LEFT(Table134568[[#This Row],[Titulo]],1)))</f>
        <v>a</v>
      </c>
      <c r="AH30" t="str">
        <f>LOWER(LEFT(Table134568[[#This Row],[Titulo]],1))</f>
        <v>a</v>
      </c>
      <c r="AI30" t="str">
        <f>LOWER(LEFT(Table134568[[#This Row],[Categoria]],1))</f>
        <v>p</v>
      </c>
      <c r="AJ30" t="str">
        <f>_xlfn.CONCAT(Table134568[[#This Row],[ID]:[c021]])</f>
        <v>{id:28,title: "Ave María II (1984)", subtitle: "Lc 1,28ss - 1984 ", category: "Precatecumenado", moments: ["Cuaresma", "Laudes", "Antiguo Testamento"], url: "/cantos/resucito/a/avemariaii(1984).html"},</v>
      </c>
      <c r="AK30" t="str">
        <f>UPPER(Table134568[[#This Row],[Titulo]])</f>
        <v>AVE MARÍA II (1984)</v>
      </c>
      <c r="AL30" t="str">
        <f>LOWER(SUBSTITUTE(Table134568[[#This Row],[CANTO]], " ", ""))</f>
        <v>avemaríaii(1984)</v>
      </c>
      <c r="AM30" t="str">
        <f>Table134568[[#This Row],[Subtitle5]]</f>
        <v xml:space="preserve">Lc 1,28ss - 1984 </v>
      </c>
      <c r="AO30" t="str">
        <f>Table1[[#Headers],[CANTO]]</f>
        <v>CANTO</v>
      </c>
      <c r="AP30" t="str">
        <f>Table134568[[#This Row],[CANTO]]</f>
        <v>AVE MARÍA II (1984)</v>
      </c>
    </row>
    <row r="31" spans="1:42" x14ac:dyDescent="0.25">
      <c r="A31">
        <v>23</v>
      </c>
      <c r="B31" t="s">
        <v>309</v>
      </c>
      <c r="C31">
        <v>29</v>
      </c>
      <c r="D31" t="s">
        <v>310</v>
      </c>
      <c r="E31" t="s">
        <v>311</v>
      </c>
      <c r="F31" t="s">
        <v>312</v>
      </c>
      <c r="G31" t="s">
        <v>386</v>
      </c>
      <c r="H31" t="s">
        <v>314</v>
      </c>
      <c r="I31" t="s">
        <v>315</v>
      </c>
      <c r="J31" t="s">
        <v>312</v>
      </c>
      <c r="K31" t="s">
        <v>387</v>
      </c>
      <c r="L31" t="s">
        <v>317</v>
      </c>
      <c r="M31" t="s">
        <v>318</v>
      </c>
      <c r="N31" t="s">
        <v>312</v>
      </c>
      <c r="O31" t="s">
        <v>1153</v>
      </c>
      <c r="P31" t="s">
        <v>312</v>
      </c>
      <c r="Q31" t="s">
        <v>319</v>
      </c>
      <c r="R31" t="s">
        <v>312</v>
      </c>
      <c r="S31" t="s">
        <v>365</v>
      </c>
      <c r="T31" t="str">
        <f>IF(Table134568[[#This Row],[Pentecostés]]="","",""", """)</f>
        <v>", "</v>
      </c>
      <c r="U31" t="s">
        <v>326</v>
      </c>
      <c r="V31" t="str">
        <f>IF(Table134568[[#This Row],[Virgen]]="","",""", """)</f>
        <v>", "</v>
      </c>
      <c r="W31" t="s">
        <v>327</v>
      </c>
      <c r="X31" t="str">
        <f>IF(Table134568[[#This Row],[Niños]]="","",""", """)</f>
        <v>", "</v>
      </c>
      <c r="Y31" t="s">
        <v>334</v>
      </c>
      <c r="Z31" t="str">
        <f>IF(Table134568[[#This Row],[Laudes]]="","",""", """)</f>
        <v/>
      </c>
      <c r="AB31" t="str">
        <f>IF(Table134568[[#This Row],[Entrada]]="","",""", """)</f>
        <v/>
      </c>
      <c r="AD31" t="s">
        <v>322</v>
      </c>
      <c r="AE31" s="66" t="str" cm="1">
        <f t="array" ref="AE31">_xlfn.LET(
    _xlpm.texto_limpio, _xlfn.REDUCE(
        LOWER(Table134568[[#This Row],[Titulo]]),
        {"á";"é";"í";"ó";"ú";"ñ";",";" "},
        _xlfn.LAMBDA(_xlpm.acum,_xlpm.caracter, SUBSTITUTE(_xlpm.acum, _xlpm.caracter, CHOOSE(MATCH(_xlpm.caracter, {"á";"é";"í";"ó";"ú";"ñ";",";" "}, 0), "a","e","i","o","u","n","","")))
    ),
    _xlfn.CONCAT("/cantos/resucito/", AG31, "/", _xlpm.texto_limpio, ".html")
)</f>
        <v>/cantos/resucito/b/babiloniacriminal.html</v>
      </c>
      <c r="AF31" t="s">
        <v>323</v>
      </c>
      <c r="AG31" t="str">
        <f>IF(Table134568[[#This Row],[Categoria]]="Liturgia","liturgia",LOWER(LEFT(Table134568[[#This Row],[Titulo]],1)))</f>
        <v>b</v>
      </c>
      <c r="AH31" t="str">
        <f>LOWER(LEFT(Table134568[[#This Row],[Titulo]],1))</f>
        <v>b</v>
      </c>
      <c r="AI31" t="str">
        <f>LOWER(LEFT(Table134568[[#This Row],[Categoria]],1))</f>
        <v>p</v>
      </c>
      <c r="AJ31" t="str">
        <f>_xlfn.CONCAT(Table134568[[#This Row],[ID]:[c021]])</f>
        <v>{id:29,title: "Babilonia criminal", subtitle: "Sal 137 (136)", category: "Precatecumenado", moments: ["Paz", "Comunión", "Final", "Antiguo Testamento"], url: "/cantos/resucito/b/babiloniacriminal.html"},</v>
      </c>
      <c r="AK31" t="str">
        <f>UPPER(Table134568[[#This Row],[Titulo]])</f>
        <v>BABILONIA CRIMINAL</v>
      </c>
      <c r="AL31" t="str">
        <f>LOWER(SUBSTITUTE(Table134568[[#This Row],[CANTO]], " ", ""))</f>
        <v>babiloniacriminal</v>
      </c>
      <c r="AM31" t="str">
        <f>Table134568[[#This Row],[Subtitle5]]</f>
        <v>Sal 137 (136)</v>
      </c>
      <c r="AO31" t="str">
        <f>Table1[[#Headers],[CANTO]]</f>
        <v>CANTO</v>
      </c>
      <c r="AP31" t="str">
        <f>Table134568[[#This Row],[CANTO]]</f>
        <v>BABILONIA CRIMINAL</v>
      </c>
    </row>
    <row r="32" spans="1:42" x14ac:dyDescent="0.25">
      <c r="A32">
        <v>24</v>
      </c>
      <c r="B32" t="s">
        <v>309</v>
      </c>
      <c r="C32">
        <v>30</v>
      </c>
      <c r="D32" t="s">
        <v>310</v>
      </c>
      <c r="E32" t="s">
        <v>311</v>
      </c>
      <c r="F32" t="s">
        <v>312</v>
      </c>
      <c r="G32" t="s">
        <v>388</v>
      </c>
      <c r="H32" t="s">
        <v>314</v>
      </c>
      <c r="I32" t="s">
        <v>315</v>
      </c>
      <c r="J32" t="s">
        <v>312</v>
      </c>
      <c r="K32" t="s">
        <v>389</v>
      </c>
      <c r="L32" t="s">
        <v>317</v>
      </c>
      <c r="M32" t="s">
        <v>318</v>
      </c>
      <c r="N32" t="s">
        <v>312</v>
      </c>
      <c r="O32" t="s">
        <v>1153</v>
      </c>
      <c r="P32" t="s">
        <v>312</v>
      </c>
      <c r="Q32" t="s">
        <v>319</v>
      </c>
      <c r="R32" t="s">
        <v>312</v>
      </c>
      <c r="S32" t="s">
        <v>333</v>
      </c>
      <c r="T32" t="str">
        <f>IF(Table134568[[#This Row],[Pentecostés]]="","",""", """)</f>
        <v>", "</v>
      </c>
      <c r="U32" t="s">
        <v>1148</v>
      </c>
      <c r="V32" t="str">
        <f>IF(Table134568[[#This Row],[Virgen]]="","",""", """)</f>
        <v>", "</v>
      </c>
      <c r="W32" t="s">
        <v>334</v>
      </c>
      <c r="X32" t="str">
        <f>IF(Table134568[[#This Row],[Niños]]="","",""", """)</f>
        <v/>
      </c>
      <c r="Z32" t="str">
        <f>IF(Table134568[[#This Row],[Laudes]]="","",""", """)</f>
        <v/>
      </c>
      <c r="AB32" t="str">
        <f>IF(Table134568[[#This Row],[Entrada]]="","",""", """)</f>
        <v/>
      </c>
      <c r="AD32" t="s">
        <v>322</v>
      </c>
      <c r="AE32" s="66" t="str" cm="1">
        <f t="array" ref="AE32">_xlfn.LET(
    _xlpm.texto_limpio, _xlfn.REDUCE(
        LOWER(Table134568[[#This Row],[Titulo]]),
        {"á";"é";"í";"ó";"ú";"ñ";",";" "},
        _xlfn.LAMBDA(_xlpm.acum,_xlpm.caracter, SUBSTITUTE(_xlpm.acum, _xlpm.caracter, CHOOSE(MATCH(_xlpm.caracter, {"á";"é";"í";"ó";"ú";"ñ";",";" "}, 0), "a","e","i","o","u","n","","")))
    ),
    _xlfn.CONCAT("/cantos/resucito/", AG32, "/", _xlpm.texto_limpio, ".html")
)</f>
        <v>/cantos/resucito/b/balaam.html</v>
      </c>
      <c r="AF32" t="s">
        <v>323</v>
      </c>
      <c r="AG32" t="str">
        <f>IF(Table134568[[#This Row],[Categoria]]="Liturgia","liturgia",LOWER(LEFT(Table134568[[#This Row],[Titulo]],1)))</f>
        <v>b</v>
      </c>
      <c r="AH32" t="str">
        <f>LOWER(LEFT(Table134568[[#This Row],[Titulo]],1))</f>
        <v>b</v>
      </c>
      <c r="AI32" t="str">
        <f>LOWER(LEFT(Table134568[[#This Row],[Categoria]],1))</f>
        <v>p</v>
      </c>
      <c r="AJ32" t="str">
        <f>_xlfn.CONCAT(Table134568[[#This Row],[ID]:[c021]])</f>
        <v>{id:30,title: "Balaam", subtitle: "Nm 23,7-24", category: "Precatecumenado", moments: ["Cuaresma", "Laudes", "Antiguo Testamento"], url: "/cantos/resucito/b/balaam.html"},</v>
      </c>
      <c r="AK32" t="str">
        <f>UPPER(Table134568[[#This Row],[Titulo]])</f>
        <v>BALAAM</v>
      </c>
      <c r="AL32" t="str">
        <f>LOWER(SUBSTITUTE(Table134568[[#This Row],[CANTO]], " ", ""))</f>
        <v>balaam</v>
      </c>
      <c r="AM32" t="str">
        <f>Table134568[[#This Row],[Subtitle5]]</f>
        <v>Nm 23,7-24</v>
      </c>
      <c r="AO32" t="str">
        <f>Table1[[#Headers],[CANTO]]</f>
        <v>CANTO</v>
      </c>
      <c r="AP32" t="str">
        <f>Table134568[[#This Row],[CANTO]]</f>
        <v>BALAAM</v>
      </c>
    </row>
    <row r="33" spans="1:42" x14ac:dyDescent="0.25">
      <c r="A33">
        <v>25</v>
      </c>
      <c r="B33" t="s">
        <v>309</v>
      </c>
      <c r="C33">
        <v>31</v>
      </c>
      <c r="D33" t="s">
        <v>310</v>
      </c>
      <c r="E33" t="s">
        <v>311</v>
      </c>
      <c r="F33" t="s">
        <v>312</v>
      </c>
      <c r="G33" t="s">
        <v>390</v>
      </c>
      <c r="H33" t="s">
        <v>314</v>
      </c>
      <c r="I33" t="s">
        <v>315</v>
      </c>
      <c r="J33" t="s">
        <v>312</v>
      </c>
      <c r="K33" t="s">
        <v>391</v>
      </c>
      <c r="L33" t="s">
        <v>317</v>
      </c>
      <c r="M33" t="s">
        <v>318</v>
      </c>
      <c r="N33" t="s">
        <v>312</v>
      </c>
      <c r="O33" t="s">
        <v>1153</v>
      </c>
      <c r="P33" t="s">
        <v>312</v>
      </c>
      <c r="Q33" t="s">
        <v>319</v>
      </c>
      <c r="R33" t="s">
        <v>312</v>
      </c>
      <c r="S33" t="s">
        <v>333</v>
      </c>
      <c r="T33" t="str">
        <f>IF(Table134568[[#This Row],[Pentecostés]]="","",""", """)</f>
        <v>", "</v>
      </c>
      <c r="U33" t="s">
        <v>1148</v>
      </c>
      <c r="V33" t="str">
        <f>IF(Table134568[[#This Row],[Virgen]]="","",""", """)</f>
        <v>", "</v>
      </c>
      <c r="W33" t="s">
        <v>334</v>
      </c>
      <c r="X33" t="str">
        <f>IF(Table134568[[#This Row],[Niños]]="","",""", """)</f>
        <v/>
      </c>
      <c r="Z33" t="str">
        <f>IF(Table134568[[#This Row],[Laudes]]="","",""", """)</f>
        <v/>
      </c>
      <c r="AB33" t="str">
        <f>IF(Table134568[[#This Row],[Entrada]]="","",""", """)</f>
        <v/>
      </c>
      <c r="AD33" t="s">
        <v>322</v>
      </c>
      <c r="AE33" s="66" t="str" cm="1">
        <f t="array" ref="AE33">_xlfn.LET(
    _xlpm.texto_limpio, _xlfn.REDUCE(
        LOWER(Table134568[[#This Row],[Titulo]]),
        {"á";"é";"í";"ó";"ú";"ñ";",";" "},
        _xlfn.LAMBDA(_xlpm.acum,_xlpm.caracter, SUBSTITUTE(_xlpm.acum, _xlpm.caracter, CHOOSE(MATCH(_xlpm.caracter, {"á";"é";"í";"ó";"ú";"ñ";",";" "}, 0), "a","e","i","o","u","n","","")))
    ),
    _xlfn.CONCAT("/cantos/resucito/", AG33, "/", _xlpm.texto_limpio, ".html")
)</f>
        <v>/cantos/resucito/b/bendecirealsenorentodotiempo.html</v>
      </c>
      <c r="AF33" t="s">
        <v>323</v>
      </c>
      <c r="AG33" t="str">
        <f>IF(Table134568[[#This Row],[Categoria]]="Liturgia","liturgia",LOWER(LEFT(Table134568[[#This Row],[Titulo]],1)))</f>
        <v>b</v>
      </c>
      <c r="AH33" t="str">
        <f>LOWER(LEFT(Table134568[[#This Row],[Titulo]],1))</f>
        <v>b</v>
      </c>
      <c r="AI33" t="str">
        <f>LOWER(LEFT(Table134568[[#This Row],[Categoria]],1))</f>
        <v>p</v>
      </c>
      <c r="AJ33" t="str">
        <f>_xlfn.CONCAT(Table134568[[#This Row],[ID]:[c021]])</f>
        <v>{id:31,title: "Bendeciré al Señor en todo tiempo", subtitle: "Sal 34 (33)", category: "Precatecumenado", moments: ["Cuaresma", "Laudes", "Antiguo Testamento"], url: "/cantos/resucito/b/bendecirealsenorentodotiempo.html"},</v>
      </c>
      <c r="AK33" t="str">
        <f>UPPER(Table134568[[#This Row],[Titulo]])</f>
        <v>BENDECIRÉ AL SEÑOR EN TODO TIEMPO</v>
      </c>
      <c r="AL33" t="str">
        <f>LOWER(SUBSTITUTE(Table134568[[#This Row],[CANTO]], " ", ""))</f>
        <v>bendeciréalseñorentodotiempo</v>
      </c>
      <c r="AM33" t="str">
        <f>Table134568[[#This Row],[Subtitle5]]</f>
        <v>Sal 34 (33)</v>
      </c>
      <c r="AO33" t="str">
        <f>Table1[[#Headers],[CANTO]]</f>
        <v>CANTO</v>
      </c>
      <c r="AP33" t="str">
        <f>Table134568[[#This Row],[CANTO]]</f>
        <v>BENDECIRÉ AL SEÑOR EN TODO TIEMPO</v>
      </c>
    </row>
    <row r="34" spans="1:42" x14ac:dyDescent="0.25">
      <c r="A34">
        <v>26</v>
      </c>
      <c r="B34" t="s">
        <v>309</v>
      </c>
      <c r="C34">
        <v>32</v>
      </c>
      <c r="D34" t="s">
        <v>310</v>
      </c>
      <c r="E34" t="s">
        <v>311</v>
      </c>
      <c r="F34" t="s">
        <v>312</v>
      </c>
      <c r="G34" t="s">
        <v>392</v>
      </c>
      <c r="H34" t="s">
        <v>314</v>
      </c>
      <c r="I34" t="s">
        <v>315</v>
      </c>
      <c r="J34" t="s">
        <v>312</v>
      </c>
      <c r="K34" t="s">
        <v>393</v>
      </c>
      <c r="L34" t="s">
        <v>317</v>
      </c>
      <c r="M34" t="s">
        <v>318</v>
      </c>
      <c r="N34" t="s">
        <v>312</v>
      </c>
      <c r="O34" t="s">
        <v>1153</v>
      </c>
      <c r="P34" t="s">
        <v>312</v>
      </c>
      <c r="Q34" t="s">
        <v>319</v>
      </c>
      <c r="R34" t="s">
        <v>312</v>
      </c>
      <c r="S34" t="s">
        <v>294</v>
      </c>
      <c r="T34" t="str">
        <f>IF(Table134568[[#This Row],[Pentecostés]]="","",""", """)</f>
        <v/>
      </c>
      <c r="V34" t="str">
        <f>IF(Table134568[[#This Row],[Virgen]]="","",""", """)</f>
        <v/>
      </c>
      <c r="X34" t="str">
        <f>IF(Table134568[[#This Row],[Niños]]="","",""", """)</f>
        <v/>
      </c>
      <c r="Z34" t="str">
        <f>IF(Table134568[[#This Row],[Laudes]]="","",""", """)</f>
        <v/>
      </c>
      <c r="AB34" t="str">
        <f>IF(Table134568[[#This Row],[Entrada]]="","",""", """)</f>
        <v/>
      </c>
      <c r="AD34" t="s">
        <v>322</v>
      </c>
      <c r="AE34" s="66" t="str" cm="1">
        <f t="array" ref="AE34">_xlfn.LET(
    _xlpm.texto_limpio, _xlfn.REDUCE(
        LOWER(Table134568[[#This Row],[Titulo]]),
        {"á";"é";"í";"ó";"ú";"ñ";",";" "},
        _xlfn.LAMBDA(_xlpm.acum,_xlpm.caracter, SUBSTITUTE(_xlpm.acum, _xlpm.caracter, CHOOSE(MATCH(_xlpm.caracter, {"á";"é";"í";"ó";"ú";"ñ";",";" "}, 0), "a","e","i","o","u","n","","")))
    ),
    _xlfn.CONCAT("/cantos/resucito/", AG34, "/", _xlpm.texto_limpio, ".html")
)</f>
        <v>/cantos/resucito/b/bendicealmamiaayahveh.html</v>
      </c>
      <c r="AF34" t="s">
        <v>323</v>
      </c>
      <c r="AG34" t="str">
        <f>IF(Table134568[[#This Row],[Categoria]]="Liturgia","liturgia",LOWER(LEFT(Table134568[[#This Row],[Titulo]],1)))</f>
        <v>b</v>
      </c>
      <c r="AH34" t="str">
        <f>LOWER(LEFT(Table134568[[#This Row],[Titulo]],1))</f>
        <v>b</v>
      </c>
      <c r="AI34" t="str">
        <f>LOWER(LEFT(Table134568[[#This Row],[Categoria]],1))</f>
        <v>p</v>
      </c>
      <c r="AJ34" t="str">
        <f>_xlfn.CONCAT(Table134568[[#This Row],[ID]:[c021]])</f>
        <v>{id:32,title: "Bendice, alma mía, a Yahveh", subtitle: "Sal 103 (102)", category: "Precatecumenado", moments: ["Pascua"], url: "/cantos/resucito/b/bendicealmamiaayahveh.html"},</v>
      </c>
      <c r="AK34" t="str">
        <f>UPPER(Table134568[[#This Row],[Titulo]])</f>
        <v>BENDICE, ALMA MÍA, A YAHVEH</v>
      </c>
      <c r="AL34" t="str">
        <f>LOWER(SUBSTITUTE(Table134568[[#This Row],[CANTO]], " ", ""))</f>
        <v>bendice,almamía,ayahveh</v>
      </c>
      <c r="AM34" t="str">
        <f>Table134568[[#This Row],[Subtitle5]]</f>
        <v>Sal 103 (102)</v>
      </c>
      <c r="AO34" t="str">
        <f>Table1[[#Headers],[CANTO]]</f>
        <v>CANTO</v>
      </c>
      <c r="AP34" t="str">
        <f>Table134568[[#This Row],[CANTO]]</f>
        <v>BENDICE, ALMA MÍA, A YAHVEH</v>
      </c>
    </row>
    <row r="35" spans="1:42" x14ac:dyDescent="0.25">
      <c r="A35">
        <v>183</v>
      </c>
      <c r="B35" t="s">
        <v>309</v>
      </c>
      <c r="C35">
        <v>33</v>
      </c>
      <c r="D35" t="s">
        <v>310</v>
      </c>
      <c r="E35" t="s">
        <v>311</v>
      </c>
      <c r="F35" t="s">
        <v>312</v>
      </c>
      <c r="G35" t="s">
        <v>394</v>
      </c>
      <c r="H35" t="s">
        <v>314</v>
      </c>
      <c r="I35" t="s">
        <v>315</v>
      </c>
      <c r="J35" t="s">
        <v>312</v>
      </c>
      <c r="K35" t="s">
        <v>395</v>
      </c>
      <c r="L35" t="s">
        <v>317</v>
      </c>
      <c r="M35" t="s">
        <v>318</v>
      </c>
      <c r="N35" t="s">
        <v>312</v>
      </c>
      <c r="O35" s="7" t="s">
        <v>1152</v>
      </c>
      <c r="P35" t="s">
        <v>312</v>
      </c>
      <c r="Q35" t="s">
        <v>319</v>
      </c>
      <c r="R35" t="s">
        <v>312</v>
      </c>
      <c r="T35" t="str">
        <f>IF(Table134568[[#This Row],[Pentecostés]]="","",""", """)</f>
        <v/>
      </c>
      <c r="V35" t="str">
        <f>IF(Table134568[[#This Row],[Virgen]]="","",""", """)</f>
        <v/>
      </c>
      <c r="X35" t="str">
        <f>IF(Table134568[[#This Row],[Niños]]="","",""", """)</f>
        <v/>
      </c>
      <c r="Z35" t="str">
        <f>IF(Table134568[[#This Row],[Laudes]]="","",""", """)</f>
        <v/>
      </c>
      <c r="AB35" t="str">
        <f>IF(Table134568[[#This Row],[Entrada]]="","",""", """)</f>
        <v/>
      </c>
      <c r="AD35" t="s">
        <v>322</v>
      </c>
      <c r="AE35" s="66" t="str" cm="1">
        <f t="array" ref="AE35">_xlfn.LET(
    _xlpm.texto_limpio, _xlfn.REDUCE(
        LOWER(Table134568[[#This Row],[Titulo]]),
        {"á";"é";"í";"ó";"ú";"ñ";",";" "},
        _xlfn.LAMBDA(_xlpm.acum,_xlpm.caracter, SUBSTITUTE(_xlpm.acum, _xlpm.caracter, CHOOSE(MATCH(_xlpm.caracter, {"á";"é";"í";"ó";"ú";"ñ";",";" "}, 0), "a","e","i","o","u","n","","")))
    ),
    _xlfn.CONCAT("/cantos/resucito/", AG35, "/", _xlpm.texto_limpio, ".html")
)</f>
        <v>/cantos/resucito/liturgia/bendiciondelagua.html</v>
      </c>
      <c r="AF35" t="s">
        <v>323</v>
      </c>
      <c r="AG35" t="str">
        <f>IF(Table134568[[#This Row],[Categoria]]="Liturgia","liturgia",LOWER(LEFT(Table134568[[#This Row],[Titulo]],1)))</f>
        <v>liturgia</v>
      </c>
      <c r="AH35" t="str">
        <f>LOWER(LEFT(Table134568[[#This Row],[Titulo]],1))</f>
        <v>b</v>
      </c>
      <c r="AI35" t="str">
        <f>LOWER(LEFT(Table134568[[#This Row],[Categoria]],1))</f>
        <v>l</v>
      </c>
      <c r="AJ35" t="str">
        <f>_xlfn.CONCAT(Table134568[[#This Row],[ID]:[c021]])</f>
        <v>{id:33,title: "Bendición del agua", subtitle: "De la liturgia bautismal de la Vigilia pascual", category: "Liturgia", moments: [""], url: "/cantos/resucito/liturgia/bendiciondelagua.html"},</v>
      </c>
      <c r="AK35" t="str">
        <f>UPPER(Table134568[[#This Row],[Titulo]])</f>
        <v>BENDICIÓN DEL AGUA</v>
      </c>
      <c r="AL35" t="str">
        <f>LOWER(SUBSTITUTE(Table134568[[#This Row],[CANTO]], " ", ""))</f>
        <v>bendicióndelagua</v>
      </c>
      <c r="AM35" t="str">
        <f>Table134568[[#This Row],[Subtitle5]]</f>
        <v>De la liturgia bautismal de la Vigilia pascual</v>
      </c>
      <c r="AO35" t="str">
        <f>Table1[[#Headers],[CANTO]]</f>
        <v>CANTO</v>
      </c>
      <c r="AP35" t="str">
        <f>Table134568[[#This Row],[CANTO]]</f>
        <v>BENDICIÓN DEL AGUA</v>
      </c>
    </row>
    <row r="36" spans="1:42" x14ac:dyDescent="0.25">
      <c r="A36">
        <v>27</v>
      </c>
      <c r="B36" t="s">
        <v>309</v>
      </c>
      <c r="C36">
        <v>34</v>
      </c>
      <c r="D36" t="s">
        <v>310</v>
      </c>
      <c r="E36" t="s">
        <v>311</v>
      </c>
      <c r="F36" t="s">
        <v>312</v>
      </c>
      <c r="G36" t="s">
        <v>396</v>
      </c>
      <c r="H36" t="s">
        <v>314</v>
      </c>
      <c r="I36" t="s">
        <v>315</v>
      </c>
      <c r="J36" t="s">
        <v>312</v>
      </c>
      <c r="K36" t="s">
        <v>397</v>
      </c>
      <c r="L36" t="s">
        <v>317</v>
      </c>
      <c r="M36" t="s">
        <v>318</v>
      </c>
      <c r="N36" t="s">
        <v>312</v>
      </c>
      <c r="O36" t="s">
        <v>1153</v>
      </c>
      <c r="P36" t="s">
        <v>312</v>
      </c>
      <c r="Q36" t="s">
        <v>319</v>
      </c>
      <c r="R36" t="s">
        <v>312</v>
      </c>
      <c r="S36" t="s">
        <v>398</v>
      </c>
      <c r="T36" t="str">
        <f>IF(Table134568[[#This Row],[Pentecostés]]="","",""", """)</f>
        <v/>
      </c>
      <c r="V36" t="str">
        <f>IF(Table134568[[#This Row],[Virgen]]="","",""", """)</f>
        <v/>
      </c>
      <c r="X36" t="str">
        <f>IF(Table134568[[#This Row],[Niños]]="","",""", """)</f>
        <v/>
      </c>
      <c r="Z36" t="str">
        <f>IF(Table134568[[#This Row],[Laudes]]="","",""", """)</f>
        <v/>
      </c>
      <c r="AB36" t="str">
        <f>IF(Table134568[[#This Row],[Entrada]]="","",""", """)</f>
        <v/>
      </c>
      <c r="AD36" t="s">
        <v>322</v>
      </c>
      <c r="AE36" s="66" t="str" cm="1">
        <f t="array" ref="AE36">_xlfn.LET(
    _xlpm.texto_limpio, _xlfn.REDUCE(
        LOWER(Table134568[[#This Row],[Titulo]]),
        {"á";"é";"í";"ó";"ú";"ñ";",";" "},
        _xlfn.LAMBDA(_xlpm.acum,_xlpm.caracter, SUBSTITUTE(_xlpm.acum, _xlpm.caracter, CHOOSE(MATCH(_xlpm.caracter, {"á";"é";"í";"ó";"ú";"ñ";",";" "}, 0), "a","e","i","o","u","n","","")))
    ),
    _xlfn.CONCAT("/cantos/resucito/", AG36, "/", _xlpm.texto_limpio, ".html")
)</f>
        <v>/cantos/resucito/b/benditaerestumaria.html</v>
      </c>
      <c r="AF36" t="s">
        <v>323</v>
      </c>
      <c r="AG36" t="str">
        <f>IF(Table134568[[#This Row],[Categoria]]="Liturgia","liturgia",LOWER(LEFT(Table134568[[#This Row],[Titulo]],1)))</f>
        <v>b</v>
      </c>
      <c r="AH36" t="str">
        <f>LOWER(LEFT(Table134568[[#This Row],[Titulo]],1))</f>
        <v>b</v>
      </c>
      <c r="AI36" t="str">
        <f>LOWER(LEFT(Table134568[[#This Row],[Categoria]],1))</f>
        <v>p</v>
      </c>
      <c r="AJ36" t="str">
        <f>_xlfn.CONCAT(Table134568[[#This Row],[ID]:[c021]])</f>
        <v>{id:34,title: "Bendita eres tú, María", subtitle: "Lucas 1,42-45", category: "Precatecumenado", moments: ["Penitencial"], url: "/cantos/resucito/b/benditaerestumaria.html"},</v>
      </c>
      <c r="AK36" t="str">
        <f>UPPER(Table134568[[#This Row],[Titulo]])</f>
        <v>BENDITA ERES TÚ, MARÍA</v>
      </c>
      <c r="AL36" t="str">
        <f>LOWER(SUBSTITUTE(Table134568[[#This Row],[CANTO]], " ", ""))</f>
        <v>benditaerestú,maría</v>
      </c>
      <c r="AM36" t="str">
        <f>Table134568[[#This Row],[Subtitle5]]</f>
        <v>Lucas 1,42-45</v>
      </c>
      <c r="AO36" t="str">
        <f>Table1[[#Headers],[CANTO]]</f>
        <v>CANTO</v>
      </c>
      <c r="AP36" t="str">
        <f>Table134568[[#This Row],[CANTO]]</f>
        <v>BENDITA ERES TÚ, MARÍA</v>
      </c>
    </row>
    <row r="37" spans="1:42" x14ac:dyDescent="0.25">
      <c r="A37">
        <v>28</v>
      </c>
      <c r="B37" t="s">
        <v>309</v>
      </c>
      <c r="C37">
        <v>35</v>
      </c>
      <c r="D37" t="s">
        <v>310</v>
      </c>
      <c r="E37" t="s">
        <v>311</v>
      </c>
      <c r="F37" t="s">
        <v>312</v>
      </c>
      <c r="G37" t="s">
        <v>399</v>
      </c>
      <c r="H37" t="s">
        <v>314</v>
      </c>
      <c r="I37" t="s">
        <v>315</v>
      </c>
      <c r="J37" t="s">
        <v>312</v>
      </c>
      <c r="K37" t="s">
        <v>400</v>
      </c>
      <c r="L37" t="s">
        <v>317</v>
      </c>
      <c r="M37" t="s">
        <v>318</v>
      </c>
      <c r="N37" t="s">
        <v>312</v>
      </c>
      <c r="O37" t="s">
        <v>1153</v>
      </c>
      <c r="P37" t="s">
        <v>312</v>
      </c>
      <c r="Q37" t="s">
        <v>319</v>
      </c>
      <c r="R37" t="s">
        <v>312</v>
      </c>
      <c r="S37" t="s">
        <v>298</v>
      </c>
      <c r="T37" t="str">
        <f>IF(Table134568[[#This Row],[Pentecostés]]="","",""", """)</f>
        <v>", "</v>
      </c>
      <c r="U37" t="s">
        <v>304</v>
      </c>
      <c r="V37" t="str">
        <f>IF(Table134568[[#This Row],[Virgen]]="","",""", """)</f>
        <v>", "</v>
      </c>
      <c r="W37" t="s">
        <v>327</v>
      </c>
      <c r="X37" t="str">
        <f>IF(Table134568[[#This Row],[Niños]]="","",""", """)</f>
        <v>", "</v>
      </c>
      <c r="Y37" t="s">
        <v>328</v>
      </c>
      <c r="Z37" t="str">
        <f>IF(Table134568[[#This Row],[Laudes]]="","",""", """)</f>
        <v/>
      </c>
      <c r="AB37" t="str">
        <f>IF(Table134568[[#This Row],[Entrada]]="","",""", """)</f>
        <v/>
      </c>
      <c r="AD37" t="s">
        <v>322</v>
      </c>
      <c r="AE37" s="66" t="str" cm="1">
        <f t="array" ref="AE37">_xlfn.LET(
    _xlpm.texto_limpio, _xlfn.REDUCE(
        LOWER(Table134568[[#This Row],[Titulo]]),
        {"á";"é";"í";"ó";"ú";"ñ";",";" "},
        _xlfn.LAMBDA(_xlpm.acum,_xlpm.caracter, SUBSTITUTE(_xlpm.acum, _xlpm.caracter, CHOOSE(MATCH(_xlpm.caracter, {"á";"é";"í";"ó";"ú";"ñ";",";" "}, 0), "a","e","i","o","u","n","","")))
    ),
    _xlfn.CONCAT("/cantos/resucito/", AG37, "/", _xlpm.texto_limpio, ".html")
)</f>
        <v>/cantos/resucito/b/benditoeressenor.html</v>
      </c>
      <c r="AF37" t="s">
        <v>323</v>
      </c>
      <c r="AG37" t="str">
        <f>IF(Table134568[[#This Row],[Categoria]]="Liturgia","liturgia",LOWER(LEFT(Table134568[[#This Row],[Titulo]],1)))</f>
        <v>b</v>
      </c>
      <c r="AH37" t="str">
        <f>LOWER(LEFT(Table134568[[#This Row],[Titulo]],1))</f>
        <v>b</v>
      </c>
      <c r="AI37" t="str">
        <f>LOWER(LEFT(Table134568[[#This Row],[Categoria]],1))</f>
        <v>p</v>
      </c>
      <c r="AJ37" t="str">
        <f>_xlfn.CONCAT(Table134568[[#This Row],[ID]:[c021]])</f>
        <v>{id:35,title: "Bendito eres, Señor", subtitle: "Daniel 3,52-57", category: "Precatecumenado", moments: ["Virgen", "Entrada", "Final", "Nuevo Testamento"], url: "/cantos/resucito/b/benditoeressenor.html"},</v>
      </c>
      <c r="AK37" t="str">
        <f>UPPER(Table134568[[#This Row],[Titulo]])</f>
        <v>BENDITO ERES, SEÑOR</v>
      </c>
      <c r="AL37" t="str">
        <f>LOWER(SUBSTITUTE(Table134568[[#This Row],[CANTO]], " ", ""))</f>
        <v>benditoeres,señor</v>
      </c>
      <c r="AM37" t="str">
        <f>Table134568[[#This Row],[Subtitle5]]</f>
        <v>Daniel 3,52-57</v>
      </c>
      <c r="AO37" t="str">
        <f>Table1[[#Headers],[CANTO]]</f>
        <v>CANTO</v>
      </c>
      <c r="AP37" t="str">
        <f>Table134568[[#This Row],[CANTO]]</f>
        <v>BENDITO ERES, SEÑOR</v>
      </c>
    </row>
    <row r="38" spans="1:42" x14ac:dyDescent="0.25">
      <c r="A38">
        <v>29</v>
      </c>
      <c r="B38" t="s">
        <v>309</v>
      </c>
      <c r="C38">
        <v>36</v>
      </c>
      <c r="D38" t="s">
        <v>310</v>
      </c>
      <c r="E38" t="s">
        <v>311</v>
      </c>
      <c r="F38" t="s">
        <v>312</v>
      </c>
      <c r="G38" t="s">
        <v>401</v>
      </c>
      <c r="H38" t="s">
        <v>314</v>
      </c>
      <c r="I38" t="s">
        <v>315</v>
      </c>
      <c r="J38" t="s">
        <v>312</v>
      </c>
      <c r="K38" t="s">
        <v>402</v>
      </c>
      <c r="L38" t="s">
        <v>317</v>
      </c>
      <c r="M38" t="s">
        <v>318</v>
      </c>
      <c r="N38" t="s">
        <v>312</v>
      </c>
      <c r="O38" t="s">
        <v>1153</v>
      </c>
      <c r="P38" t="s">
        <v>312</v>
      </c>
      <c r="Q38" t="s">
        <v>319</v>
      </c>
      <c r="R38" t="s">
        <v>312</v>
      </c>
      <c r="S38" t="s">
        <v>321</v>
      </c>
      <c r="T38" t="str">
        <f>IF(Table134568[[#This Row],[Pentecostés]]="","",""", """)</f>
        <v>", "</v>
      </c>
      <c r="U38" t="s">
        <v>334</v>
      </c>
      <c r="V38" t="str">
        <f>IF(Table134568[[#This Row],[Virgen]]="","",""", """)</f>
        <v/>
      </c>
      <c r="X38" t="str">
        <f>IF(Table134568[[#This Row],[Niños]]="","",""", """)</f>
        <v/>
      </c>
      <c r="Z38" t="str">
        <f>IF(Table134568[[#This Row],[Laudes]]="","",""", """)</f>
        <v/>
      </c>
      <c r="AB38" t="str">
        <f>IF(Table134568[[#This Row],[Entrada]]="","",""", """)</f>
        <v/>
      </c>
      <c r="AD38" t="s">
        <v>322</v>
      </c>
      <c r="AE38" s="66" t="str" cm="1">
        <f t="array" ref="AE38">_xlfn.LET(
    _xlpm.texto_limpio, _xlfn.REDUCE(
        LOWER(Table134568[[#This Row],[Titulo]]),
        {"á";"é";"í";"ó";"ú";"ñ";",";" "},
        _xlfn.LAMBDA(_xlpm.acum,_xlpm.caracter, SUBSTITUTE(_xlpm.acum, _xlpm.caracter, CHOOSE(MATCH(_xlpm.caracter, {"á";"é";"í";"ó";"ú";"ñ";",";" "}, 0), "a","e","i","o","u","n","","")))
    ),
    _xlfn.CONCAT("/cantos/resucito/", AG38, "/", _xlpm.texto_limpio, ".html")
)</f>
        <v>/cantos/resucito/b/benditoseadios.html</v>
      </c>
      <c r="AF38" t="s">
        <v>323</v>
      </c>
      <c r="AG38" t="str">
        <f>IF(Table134568[[#This Row],[Categoria]]="Liturgia","liturgia",LOWER(LEFT(Table134568[[#This Row],[Titulo]],1)))</f>
        <v>b</v>
      </c>
      <c r="AH38" t="str">
        <f>LOWER(LEFT(Table134568[[#This Row],[Titulo]],1))</f>
        <v>b</v>
      </c>
      <c r="AI38" t="str">
        <f>LOWER(LEFT(Table134568[[#This Row],[Categoria]],1))</f>
        <v>p</v>
      </c>
      <c r="AJ38" t="str">
        <f>_xlfn.CONCAT(Table134568[[#This Row],[ID]:[c021]])</f>
        <v>{id:36,title: "Bendito sea Dios", subtitle: "Efesios 1,3-13", category: "Precatecumenado", moments: ["Laudes/Visperas", "Antiguo Testamento"], url: "/cantos/resucito/b/benditoseadios.html"},</v>
      </c>
      <c r="AK38" t="str">
        <f>UPPER(Table134568[[#This Row],[Titulo]])</f>
        <v>BENDITO SEA DIOS</v>
      </c>
      <c r="AL38" t="str">
        <f>LOWER(SUBSTITUTE(Table134568[[#This Row],[CANTO]], " ", ""))</f>
        <v>benditoseadios</v>
      </c>
      <c r="AM38" t="str">
        <f>Table134568[[#This Row],[Subtitle5]]</f>
        <v>Efesios 1,3-13</v>
      </c>
      <c r="AO38" t="str">
        <f>Table1[[#Headers],[CANTO]]</f>
        <v>CANTO</v>
      </c>
      <c r="AP38" t="str">
        <f>Table134568[[#This Row],[CANTO]]</f>
        <v>BENDITO SEA DIOS</v>
      </c>
    </row>
    <row r="39" spans="1:42" x14ac:dyDescent="0.25">
      <c r="A39">
        <v>30</v>
      </c>
      <c r="B39" t="s">
        <v>309</v>
      </c>
      <c r="C39">
        <v>37</v>
      </c>
      <c r="D39" t="s">
        <v>310</v>
      </c>
      <c r="E39" t="s">
        <v>311</v>
      </c>
      <c r="F39" t="s">
        <v>312</v>
      </c>
      <c r="G39" t="s">
        <v>403</v>
      </c>
      <c r="H39" t="s">
        <v>314</v>
      </c>
      <c r="I39" t="s">
        <v>315</v>
      </c>
      <c r="J39" t="s">
        <v>312</v>
      </c>
      <c r="K39" t="s">
        <v>404</v>
      </c>
      <c r="L39" t="s">
        <v>317</v>
      </c>
      <c r="M39" t="s">
        <v>318</v>
      </c>
      <c r="N39" t="s">
        <v>312</v>
      </c>
      <c r="O39" t="s">
        <v>1153</v>
      </c>
      <c r="P39" t="s">
        <v>312</v>
      </c>
      <c r="Q39" t="s">
        <v>319</v>
      </c>
      <c r="R39" t="s">
        <v>312</v>
      </c>
      <c r="T39" t="str">
        <f>IF(Table134568[[#This Row],[Pentecostés]]="","",""", """)</f>
        <v/>
      </c>
      <c r="V39" t="str">
        <f>IF(Table134568[[#This Row],[Virgen]]="","",""", """)</f>
        <v/>
      </c>
      <c r="X39" t="str">
        <f>IF(Table134568[[#This Row],[Niños]]="","",""", """)</f>
        <v/>
      </c>
      <c r="Z39" t="str">
        <f>IF(Table134568[[#This Row],[Laudes]]="","",""", """)</f>
        <v/>
      </c>
      <c r="AB39" t="str">
        <f>IF(Table134568[[#This Row],[Entrada]]="","",""", """)</f>
        <v/>
      </c>
      <c r="AD39" t="s">
        <v>322</v>
      </c>
      <c r="AE39" s="66" t="str" cm="1">
        <f t="array" ref="AE39">_xlfn.LET(
    _xlpm.texto_limpio, _xlfn.REDUCE(
        LOWER(Table134568[[#This Row],[Titulo]]),
        {"á";"é";"í";"ó";"ú";"ñ";",";" "},
        _xlfn.LAMBDA(_xlpm.acum,_xlpm.caracter, SUBSTITUTE(_xlpm.acum, _xlpm.caracter, CHOOSE(MATCH(_xlpm.caracter, {"á";"é";"í";"ó";"ú";"ñ";",";" "}, 0), "a","e","i","o","u","n","","")))
    ),
    _xlfn.CONCAT("/cantos/resucito/", AG39, "/", _xlpm.texto_limpio, ".html")
)</f>
        <v>/cantos/resucito/b/benedictus.html</v>
      </c>
      <c r="AF39" t="s">
        <v>323</v>
      </c>
      <c r="AG39" t="str">
        <f>IF(Table134568[[#This Row],[Categoria]]="Liturgia","liturgia",LOWER(LEFT(Table134568[[#This Row],[Titulo]],1)))</f>
        <v>b</v>
      </c>
      <c r="AH39" t="str">
        <f>LOWER(LEFT(Table134568[[#This Row],[Titulo]],1))</f>
        <v>b</v>
      </c>
      <c r="AI39" t="str">
        <f>LOWER(LEFT(Table134568[[#This Row],[Categoria]],1))</f>
        <v>p</v>
      </c>
      <c r="AJ39" t="str">
        <f>_xlfn.CONCAT(Table134568[[#This Row],[ID]:[c021]])</f>
        <v>{id:37,title: "Benedictus", subtitle: "Lucas 1,67-80", category: "Precatecumenado", moments: [""], url: "/cantos/resucito/b/benedictus.html"},</v>
      </c>
      <c r="AK39" t="str">
        <f>UPPER(Table134568[[#This Row],[Titulo]])</f>
        <v>BENEDICTUS</v>
      </c>
      <c r="AL39" t="str">
        <f>LOWER(SUBSTITUTE(Table134568[[#This Row],[CANTO]], " ", ""))</f>
        <v>benedictus</v>
      </c>
      <c r="AM39" t="str">
        <f>Table134568[[#This Row],[Subtitle5]]</f>
        <v>Lucas 1,67-80</v>
      </c>
      <c r="AO39" t="str">
        <f>Table1[[#Headers],[CANTO]]</f>
        <v>CANTO</v>
      </c>
      <c r="AP39" t="str">
        <f>Table134568[[#This Row],[CANTO]]</f>
        <v>BENEDICTUS</v>
      </c>
    </row>
    <row r="40" spans="1:42" x14ac:dyDescent="0.25">
      <c r="A40">
        <v>31</v>
      </c>
      <c r="B40" t="s">
        <v>309</v>
      </c>
      <c r="C40">
        <v>38</v>
      </c>
      <c r="D40" t="s">
        <v>310</v>
      </c>
      <c r="E40" t="s">
        <v>311</v>
      </c>
      <c r="F40" t="s">
        <v>312</v>
      </c>
      <c r="G40" t="s">
        <v>405</v>
      </c>
      <c r="H40" t="s">
        <v>314</v>
      </c>
      <c r="I40" t="s">
        <v>315</v>
      </c>
      <c r="J40" t="s">
        <v>312</v>
      </c>
      <c r="K40" t="s">
        <v>406</v>
      </c>
      <c r="L40" t="s">
        <v>317</v>
      </c>
      <c r="M40" t="s">
        <v>318</v>
      </c>
      <c r="N40" t="s">
        <v>312</v>
      </c>
      <c r="O40" t="s">
        <v>1153</v>
      </c>
      <c r="P40" t="s">
        <v>312</v>
      </c>
      <c r="Q40" t="s">
        <v>319</v>
      </c>
      <c r="R40" t="s">
        <v>312</v>
      </c>
      <c r="S40" t="s">
        <v>321</v>
      </c>
      <c r="T40" t="str">
        <f>IF(Table134568[[#This Row],[Pentecostés]]="","",""", """)</f>
        <v>", "</v>
      </c>
      <c r="U40" t="s">
        <v>328</v>
      </c>
      <c r="V40" t="str">
        <f>IF(Table134568[[#This Row],[Virgen]]="","",""", """)</f>
        <v/>
      </c>
      <c r="X40" t="str">
        <f>IF(Table134568[[#This Row],[Niños]]="","",""", """)</f>
        <v/>
      </c>
      <c r="Z40" t="str">
        <f>IF(Table134568[[#This Row],[Laudes]]="","",""", """)</f>
        <v/>
      </c>
      <c r="AB40" t="str">
        <f>IF(Table134568[[#This Row],[Entrada]]="","",""", """)</f>
        <v/>
      </c>
      <c r="AD40" t="s">
        <v>322</v>
      </c>
      <c r="AE40" s="66" t="str" cm="1">
        <f t="array" ref="AE40">_xlfn.LET(
    _xlpm.texto_limpio, _xlfn.REDUCE(
        LOWER(Table134568[[#This Row],[Titulo]]),
        {"á";"é";"í";"ó";"ú";"ñ";",";" "},
        _xlfn.LAMBDA(_xlpm.acum,_xlpm.caracter, SUBSTITUTE(_xlpm.acum, _xlpm.caracter, CHOOSE(MATCH(_xlpm.caracter, {"á";"é";"í";"ó";"ú";"ñ";",";" "}, 0), "a","e","i","o","u","n","","")))
    ),
    _xlfn.CONCAT("/cantos/resucito/", AG40, "/", _xlpm.texto_limpio, ".html")
)</f>
        <v>/cantos/resucito/c/cantadadios.html</v>
      </c>
      <c r="AF40" t="s">
        <v>323</v>
      </c>
      <c r="AG40" t="str">
        <f>IF(Table134568[[#This Row],[Categoria]]="Liturgia","liturgia",LOWER(LEFT(Table134568[[#This Row],[Titulo]],1)))</f>
        <v>c</v>
      </c>
      <c r="AH40" t="str">
        <f>LOWER(LEFT(Table134568[[#This Row],[Titulo]],1))</f>
        <v>c</v>
      </c>
      <c r="AI40" t="str">
        <f>LOWER(LEFT(Table134568[[#This Row],[Categoria]],1))</f>
        <v>p</v>
      </c>
      <c r="AJ40" t="str">
        <f>_xlfn.CONCAT(Table134568[[#This Row],[ID]:[c021]])</f>
        <v>{id:38,title: "Cantad a Dios", subtitle: "Salmo 67 (68) 2.4-7", category: "Precatecumenado", moments: ["Laudes/Visperas", "Nuevo Testamento"], url: "/cantos/resucito/c/cantadadios.html"},</v>
      </c>
      <c r="AK40" t="str">
        <f>UPPER(Table134568[[#This Row],[Titulo]])</f>
        <v>CANTAD A DIOS</v>
      </c>
      <c r="AL40" t="str">
        <f>LOWER(SUBSTITUTE(Table134568[[#This Row],[CANTO]], " ", ""))</f>
        <v>cantadadios</v>
      </c>
      <c r="AM40" t="str">
        <f>Table134568[[#This Row],[Subtitle5]]</f>
        <v>Salmo 67 (68) 2.4-7</v>
      </c>
      <c r="AO40" t="str">
        <f>Table1[[#Headers],[CANTO]]</f>
        <v>CANTO</v>
      </c>
      <c r="AP40" t="str">
        <f>Table134568[[#This Row],[CANTO]]</f>
        <v>CANTAD A DIOS</v>
      </c>
    </row>
    <row r="41" spans="1:42" x14ac:dyDescent="0.25">
      <c r="A41">
        <v>32</v>
      </c>
      <c r="B41" t="s">
        <v>309</v>
      </c>
      <c r="C41">
        <v>39</v>
      </c>
      <c r="D41" t="s">
        <v>310</v>
      </c>
      <c r="E41" t="s">
        <v>311</v>
      </c>
      <c r="F41" t="s">
        <v>312</v>
      </c>
      <c r="G41" t="s">
        <v>407</v>
      </c>
      <c r="H41" t="s">
        <v>314</v>
      </c>
      <c r="I41" t="s">
        <v>315</v>
      </c>
      <c r="J41" t="s">
        <v>312</v>
      </c>
      <c r="K41" t="s">
        <v>408</v>
      </c>
      <c r="L41" t="s">
        <v>317</v>
      </c>
      <c r="M41" t="s">
        <v>318</v>
      </c>
      <c r="N41" t="s">
        <v>312</v>
      </c>
      <c r="O41" t="s">
        <v>1153</v>
      </c>
      <c r="P41" t="s">
        <v>312</v>
      </c>
      <c r="Q41" t="s">
        <v>319</v>
      </c>
      <c r="R41" t="s">
        <v>312</v>
      </c>
      <c r="S41" t="s">
        <v>333</v>
      </c>
      <c r="T41" t="str">
        <f>IF(Table134568[[#This Row],[Pentecostés]]="","",""", """)</f>
        <v>", "</v>
      </c>
      <c r="U41" t="s">
        <v>1148</v>
      </c>
      <c r="V41" t="str">
        <f>IF(Table134568[[#This Row],[Virgen]]="","",""", """)</f>
        <v>", "</v>
      </c>
      <c r="W41" t="s">
        <v>334</v>
      </c>
      <c r="X41" t="str">
        <f>IF(Table134568[[#This Row],[Niños]]="","",""", """)</f>
        <v/>
      </c>
      <c r="Z41" t="str">
        <f>IF(Table134568[[#This Row],[Laudes]]="","",""", """)</f>
        <v/>
      </c>
      <c r="AB41" t="str">
        <f>IF(Table134568[[#This Row],[Entrada]]="","",""", """)</f>
        <v/>
      </c>
      <c r="AD41" t="s">
        <v>322</v>
      </c>
      <c r="AE41" s="66" t="str" cm="1">
        <f t="array" ref="AE41">_xlfn.LET(
    _xlpm.texto_limpio, _xlfn.REDUCE(
        LOWER(Table134568[[#This Row],[Titulo]]),
        {"á";"é";"í";"ó";"ú";"ñ";",";" "},
        _xlfn.LAMBDA(_xlpm.acum,_xlpm.caracter, SUBSTITUTE(_xlpm.acum, _xlpm.caracter, CHOOSE(MATCH(_xlpm.caracter, {"á";"é";"í";"ó";"ú";"ñ";",";" "}, 0), "a","e","i","o","u","n","","")))
    ),
    _xlfn.CONCAT("/cantos/resucito/", AG41, "/", _xlpm.texto_limpio, ".html")
)</f>
        <v>/cantos/resucito/c/cantadalsenor.html</v>
      </c>
      <c r="AF41" t="s">
        <v>323</v>
      </c>
      <c r="AG41" t="str">
        <f>IF(Table134568[[#This Row],[Categoria]]="Liturgia","liturgia",LOWER(LEFT(Table134568[[#This Row],[Titulo]],1)))</f>
        <v>c</v>
      </c>
      <c r="AH41" t="str">
        <f>LOWER(LEFT(Table134568[[#This Row],[Titulo]],1))</f>
        <v>c</v>
      </c>
      <c r="AI41" t="str">
        <f>LOWER(LEFT(Table134568[[#This Row],[Categoria]],1))</f>
        <v>p</v>
      </c>
      <c r="AJ41" t="str">
        <f>_xlfn.CONCAT(Table134568[[#This Row],[ID]:[c021]])</f>
        <v>{id:39,title: "Cantad al Señor", subtitle: "Salmo 117 (116)", category: "Precatecumenado", moments: ["Cuaresma", "Laudes", "Antiguo Testamento"], url: "/cantos/resucito/c/cantadalsenor.html"},</v>
      </c>
      <c r="AK41" t="str">
        <f>UPPER(Table134568[[#This Row],[Titulo]])</f>
        <v>CANTAD AL SEÑOR</v>
      </c>
      <c r="AL41" t="str">
        <f>LOWER(SUBSTITUTE(Table134568[[#This Row],[CANTO]], " ", ""))</f>
        <v>cantadalseñor</v>
      </c>
      <c r="AM41" t="str">
        <f>Table134568[[#This Row],[Subtitle5]]</f>
        <v>Salmo 117 (116)</v>
      </c>
      <c r="AO41" t="str">
        <f>Table1[[#Headers],[CANTO]]</f>
        <v>CANTO</v>
      </c>
      <c r="AP41" t="str">
        <f>Table134568[[#This Row],[CANTO]]</f>
        <v>CANTAD AL SEÑOR</v>
      </c>
    </row>
    <row r="42" spans="1:42" x14ac:dyDescent="0.25">
      <c r="A42">
        <v>33</v>
      </c>
      <c r="B42" t="s">
        <v>309</v>
      </c>
      <c r="C42">
        <v>40</v>
      </c>
      <c r="D42" t="s">
        <v>310</v>
      </c>
      <c r="E42" t="s">
        <v>311</v>
      </c>
      <c r="F42" t="s">
        <v>312</v>
      </c>
      <c r="G42" t="s">
        <v>409</v>
      </c>
      <c r="H42" t="s">
        <v>314</v>
      </c>
      <c r="I42" t="s">
        <v>315</v>
      </c>
      <c r="J42" t="s">
        <v>312</v>
      </c>
      <c r="K42" t="s">
        <v>410</v>
      </c>
      <c r="L42" t="s">
        <v>317</v>
      </c>
      <c r="M42" t="s">
        <v>318</v>
      </c>
      <c r="N42" t="s">
        <v>312</v>
      </c>
      <c r="O42" t="s">
        <v>1153</v>
      </c>
      <c r="P42" t="s">
        <v>312</v>
      </c>
      <c r="Q42" t="s">
        <v>319</v>
      </c>
      <c r="R42" t="s">
        <v>312</v>
      </c>
      <c r="S42" t="s">
        <v>321</v>
      </c>
      <c r="T42" t="str">
        <f>IF(Table134568[[#This Row],[Pentecostés]]="","",""", """)</f>
        <v>", "</v>
      </c>
      <c r="U42" t="s">
        <v>304</v>
      </c>
      <c r="V42" t="str">
        <f>IF(Table134568[[#This Row],[Virgen]]="","",""", """)</f>
        <v>", "</v>
      </c>
      <c r="W42" t="s">
        <v>327</v>
      </c>
      <c r="X42" t="str">
        <f>IF(Table134568[[#This Row],[Niños]]="","",""", """)</f>
        <v>", "</v>
      </c>
      <c r="Y42" t="s">
        <v>334</v>
      </c>
      <c r="Z42" t="str">
        <f>IF(Table134568[[#This Row],[Laudes]]="","",""", """)</f>
        <v/>
      </c>
      <c r="AB42" t="str">
        <f>IF(Table134568[[#This Row],[Entrada]]="","",""", """)</f>
        <v/>
      </c>
      <c r="AD42" t="s">
        <v>322</v>
      </c>
      <c r="AE42" s="66" t="str" cm="1">
        <f t="array" ref="AE42">_xlfn.LET(
    _xlpm.texto_limpio, _xlfn.REDUCE(
        LOWER(Table134568[[#This Row],[Titulo]]),
        {"á";"é";"í";"ó";"ú";"ñ";",";" "},
        _xlfn.LAMBDA(_xlpm.acum,_xlpm.caracter, SUBSTITUTE(_xlpm.acum, _xlpm.caracter, CHOOSE(MATCH(_xlpm.caracter, {"á";"é";"í";"ó";"ú";"ñ";",";" "}, 0), "a","e","i","o","u","n","","")))
    ),
    _xlfn.CONCAT("/cantos/resucito/", AG42, "/", _xlpm.texto_limpio, ".html")
)</f>
        <v>/cantos/resucito/c/canticodelostresjovenes.html</v>
      </c>
      <c r="AF42" t="s">
        <v>323</v>
      </c>
      <c r="AG42" t="str">
        <f>IF(Table134568[[#This Row],[Categoria]]="Liturgia","liturgia",LOWER(LEFT(Table134568[[#This Row],[Titulo]],1)))</f>
        <v>c</v>
      </c>
      <c r="AH42" t="str">
        <f>LOWER(LEFT(Table134568[[#This Row],[Titulo]],1))</f>
        <v>c</v>
      </c>
      <c r="AI42" t="str">
        <f>LOWER(LEFT(Table134568[[#This Row],[Categoria]],1))</f>
        <v>p</v>
      </c>
      <c r="AJ42" t="str">
        <f>_xlfn.CONCAT(Table134568[[#This Row],[ID]:[c021]])</f>
        <v>{id:40,title: "Cántico de los tres jóvenes", subtitle: "Daniel 3,57-58", category: "Precatecumenado", moments: ["Laudes/Visperas", "Entrada", "Final", "Antiguo Testamento"], url: "/cantos/resucito/c/canticodelostresjovenes.html"},</v>
      </c>
      <c r="AK42" t="str">
        <f>UPPER(Table134568[[#This Row],[Titulo]])</f>
        <v>CÁNTICO DE LOS TRES JÓVENES</v>
      </c>
      <c r="AL42" t="str">
        <f>LOWER(SUBSTITUTE(Table134568[[#This Row],[CANTO]], " ", ""))</f>
        <v>cánticodelostresjóvenes</v>
      </c>
      <c r="AM42" t="str">
        <f>Table134568[[#This Row],[Subtitle5]]</f>
        <v>Daniel 3,57-58</v>
      </c>
      <c r="AO42" t="str">
        <f>Table1[[#Headers],[CANTO]]</f>
        <v>CANTO</v>
      </c>
      <c r="AP42" t="str">
        <f>Table134568[[#This Row],[CANTO]]</f>
        <v>CÁNTICO DE LOS TRES JÓVENES</v>
      </c>
    </row>
    <row r="43" spans="1:42" x14ac:dyDescent="0.25">
      <c r="A43">
        <v>34</v>
      </c>
      <c r="B43" t="s">
        <v>309</v>
      </c>
      <c r="C43">
        <v>41</v>
      </c>
      <c r="D43" t="s">
        <v>310</v>
      </c>
      <c r="E43" t="s">
        <v>311</v>
      </c>
      <c r="F43" t="s">
        <v>312</v>
      </c>
      <c r="G43" t="s">
        <v>411</v>
      </c>
      <c r="H43" t="s">
        <v>314</v>
      </c>
      <c r="I43" t="s">
        <v>315</v>
      </c>
      <c r="J43" t="s">
        <v>312</v>
      </c>
      <c r="K43" t="s">
        <v>412</v>
      </c>
      <c r="L43" t="s">
        <v>317</v>
      </c>
      <c r="M43" t="s">
        <v>318</v>
      </c>
      <c r="N43" t="s">
        <v>312</v>
      </c>
      <c r="O43" t="s">
        <v>1153</v>
      </c>
      <c r="P43" t="s">
        <v>312</v>
      </c>
      <c r="Q43" t="s">
        <v>319</v>
      </c>
      <c r="R43" t="s">
        <v>312</v>
      </c>
      <c r="S43" t="s">
        <v>321</v>
      </c>
      <c r="T43" t="str">
        <f>IF(Table134568[[#This Row],[Pentecostés]]="","",""", """)</f>
        <v>", "</v>
      </c>
      <c r="U43" t="s">
        <v>334</v>
      </c>
      <c r="V43" t="str">
        <f>IF(Table134568[[#This Row],[Virgen]]="","",""", """)</f>
        <v/>
      </c>
      <c r="X43" t="str">
        <f>IF(Table134568[[#This Row],[Niños]]="","",""", """)</f>
        <v/>
      </c>
      <c r="Z43" t="str">
        <f>IF(Table134568[[#This Row],[Laudes]]="","",""", """)</f>
        <v/>
      </c>
      <c r="AB43" t="str">
        <f>IF(Table134568[[#This Row],[Entrada]]="","",""", """)</f>
        <v/>
      </c>
      <c r="AD43" t="s">
        <v>322</v>
      </c>
      <c r="AE43" s="66" t="str" cm="1">
        <f t="array" ref="AE43">_xlfn.LET(
    _xlpm.texto_limpio, _xlfn.REDUCE(
        LOWER(Table134568[[#This Row],[Titulo]]),
        {"á";"é";"í";"ó";"ú";"ñ";",";" "},
        _xlfn.LAMBDA(_xlpm.acum,_xlpm.caracter, SUBSTITUTE(_xlpm.acum, _xlpm.caracter, CHOOSE(MATCH(_xlpm.caracter, {"á";"é";"í";"ó";"ú";"ñ";",";" "}, 0), "a","e","i","o","u","n","","")))
    ),
    _xlfn.CONCAT("/cantos/resucito/", AG43, "/", _xlpm.texto_limpio, ".html")
)</f>
        <v>/cantos/resucito/c/cantodemoises.html</v>
      </c>
      <c r="AF43" t="s">
        <v>323</v>
      </c>
      <c r="AG43" t="str">
        <f>IF(Table134568[[#This Row],[Categoria]]="Liturgia","liturgia",LOWER(LEFT(Table134568[[#This Row],[Titulo]],1)))</f>
        <v>c</v>
      </c>
      <c r="AH43" t="str">
        <f>LOWER(LEFT(Table134568[[#This Row],[Titulo]],1))</f>
        <v>c</v>
      </c>
      <c r="AI43" t="str">
        <f>LOWER(LEFT(Table134568[[#This Row],[Categoria]],1))</f>
        <v>p</v>
      </c>
      <c r="AJ43" t="str">
        <f>_xlfn.CONCAT(Table134568[[#This Row],[ID]:[c021]])</f>
        <v>{id:41,title: "Canto de Moisés", subtitle: "Éxodo 15,1-18", category: "Precatecumenado", moments: ["Laudes/Visperas", "Antiguo Testamento"], url: "/cantos/resucito/c/cantodemoises.html"},</v>
      </c>
      <c r="AK43" t="str">
        <f>UPPER(Table134568[[#This Row],[Titulo]])</f>
        <v>CANTO DE MOISÉS</v>
      </c>
      <c r="AL43" t="str">
        <f>LOWER(SUBSTITUTE(Table134568[[#This Row],[CANTO]], " ", ""))</f>
        <v>cantodemoisés</v>
      </c>
      <c r="AM43" t="str">
        <f>Table134568[[#This Row],[Subtitle5]]</f>
        <v>Éxodo 15,1-18</v>
      </c>
      <c r="AO43" t="str">
        <f>Table1[[#Headers],[CANTO]]</f>
        <v>CANTO</v>
      </c>
      <c r="AP43" t="str">
        <f>Table134568[[#This Row],[CANTO]]</f>
        <v>CANTO DE MOISÉS</v>
      </c>
    </row>
    <row r="44" spans="1:42" x14ac:dyDescent="0.25">
      <c r="A44">
        <v>35</v>
      </c>
      <c r="B44" t="s">
        <v>309</v>
      </c>
      <c r="C44">
        <v>42</v>
      </c>
      <c r="D44" t="s">
        <v>310</v>
      </c>
      <c r="E44" t="s">
        <v>311</v>
      </c>
      <c r="F44" t="s">
        <v>312</v>
      </c>
      <c r="G44" t="s">
        <v>413</v>
      </c>
      <c r="H44" t="s">
        <v>314</v>
      </c>
      <c r="I44" t="s">
        <v>315</v>
      </c>
      <c r="J44" t="s">
        <v>312</v>
      </c>
      <c r="K44" t="s">
        <v>414</v>
      </c>
      <c r="L44" t="s">
        <v>317</v>
      </c>
      <c r="M44" t="s">
        <v>318</v>
      </c>
      <c r="N44" t="s">
        <v>312</v>
      </c>
      <c r="O44" t="s">
        <v>1153</v>
      </c>
      <c r="P44" t="s">
        <v>312</v>
      </c>
      <c r="Q44" t="s">
        <v>319</v>
      </c>
      <c r="R44" t="s">
        <v>312</v>
      </c>
      <c r="S44" t="s">
        <v>294</v>
      </c>
      <c r="T44" t="str">
        <f>IF(Table134568[[#This Row],[Pentecostés]]="","",""", """)</f>
        <v>", "</v>
      </c>
      <c r="U44" t="s">
        <v>334</v>
      </c>
      <c r="V44" t="str">
        <f>IF(Table134568[[#This Row],[Virgen]]="","",""", """)</f>
        <v/>
      </c>
      <c r="X44" t="str">
        <f>IF(Table134568[[#This Row],[Niños]]="","",""", """)</f>
        <v/>
      </c>
      <c r="Z44" t="str">
        <f>IF(Table134568[[#This Row],[Laudes]]="","",""", """)</f>
        <v/>
      </c>
      <c r="AB44" t="str">
        <f>IF(Table134568[[#This Row],[Entrada]]="","",""", """)</f>
        <v/>
      </c>
      <c r="AD44" t="s">
        <v>322</v>
      </c>
      <c r="AE44" s="66" t="str" cm="1">
        <f t="array" ref="AE44">_xlfn.LET(
    _xlpm.texto_limpio, _xlfn.REDUCE(
        LOWER(Table134568[[#This Row],[Titulo]]),
        {"á";"é";"í";"ó";"ú";"ñ";",";" "},
        _xlfn.LAMBDA(_xlpm.acum,_xlpm.caracter, SUBSTITUTE(_xlpm.acum, _xlpm.caracter, CHOOSE(MATCH(_xlpm.caracter, {"á";"é";"í";"ó";"ú";"ñ";",";" "}, 0), "a","e","i","o","u","n","","")))
    ),
    _xlfn.CONCAT("/cantos/resucito/", AG44, "/", _xlpm.texto_limpio, ".html")
)</f>
        <v>/cantos/resucito/c/caritaschristiurgetnos.html</v>
      </c>
      <c r="AF44" t="s">
        <v>323</v>
      </c>
      <c r="AG44" t="str">
        <f>IF(Table134568[[#This Row],[Categoria]]="Liturgia","liturgia",LOWER(LEFT(Table134568[[#This Row],[Titulo]],1)))</f>
        <v>c</v>
      </c>
      <c r="AH44" t="str">
        <f>LOWER(LEFT(Table134568[[#This Row],[Titulo]],1))</f>
        <v>c</v>
      </c>
      <c r="AI44" t="str">
        <f>LOWER(LEFT(Table134568[[#This Row],[Categoria]],1))</f>
        <v>p</v>
      </c>
      <c r="AJ44" t="str">
        <f>_xlfn.CONCAT(Table134568[[#This Row],[ID]:[c021]])</f>
        <v>{id:42,title: "Caritas Christi urget nos", subtitle: "2ª Corintios 5,14.15.17.21", category: "Precatecumenado", moments: ["Pascua", "Antiguo Testamento"], url: "/cantos/resucito/c/caritaschristiurgetnos.html"},</v>
      </c>
      <c r="AK44" t="str">
        <f>UPPER(Table134568[[#This Row],[Titulo]])</f>
        <v>CARITAS CHRISTI URGET NOS</v>
      </c>
      <c r="AL44" t="str">
        <f>LOWER(SUBSTITUTE(Table134568[[#This Row],[CANTO]], " ", ""))</f>
        <v>caritaschristiurgetnos</v>
      </c>
      <c r="AM44" t="str">
        <f>Table134568[[#This Row],[Subtitle5]]</f>
        <v>2ª Corintios 5,14.15.17.21</v>
      </c>
      <c r="AO44" t="str">
        <f>Table1[[#Headers],[CANTO]]</f>
        <v>CANTO</v>
      </c>
      <c r="AP44" t="str">
        <f>Table134568[[#This Row],[CANTO]]</f>
        <v>CARITAS CHRISTI URGET NOS</v>
      </c>
    </row>
    <row r="45" spans="1:42" x14ac:dyDescent="0.25">
      <c r="A45">
        <v>36</v>
      </c>
      <c r="B45" t="s">
        <v>309</v>
      </c>
      <c r="C45">
        <v>43</v>
      </c>
      <c r="D45" t="s">
        <v>310</v>
      </c>
      <c r="E45" t="s">
        <v>311</v>
      </c>
      <c r="F45" t="s">
        <v>312</v>
      </c>
      <c r="G45" t="s">
        <v>415</v>
      </c>
      <c r="H45" t="s">
        <v>314</v>
      </c>
      <c r="I45" t="s">
        <v>315</v>
      </c>
      <c r="J45" t="s">
        <v>312</v>
      </c>
      <c r="K45" t="s">
        <v>416</v>
      </c>
      <c r="L45" t="s">
        <v>317</v>
      </c>
      <c r="M45" t="s">
        <v>318</v>
      </c>
      <c r="N45" t="s">
        <v>312</v>
      </c>
      <c r="O45" t="s">
        <v>1153</v>
      </c>
      <c r="P45" t="s">
        <v>312</v>
      </c>
      <c r="Q45" t="s">
        <v>319</v>
      </c>
      <c r="R45" t="s">
        <v>312</v>
      </c>
      <c r="S45" t="s">
        <v>328</v>
      </c>
      <c r="T45" t="str">
        <f>IF(Table134568[[#This Row],[Pentecostés]]="","",""", """)</f>
        <v/>
      </c>
      <c r="V45" t="str">
        <f>IF(Table134568[[#This Row],[Virgen]]="","",""", """)</f>
        <v/>
      </c>
      <c r="X45" t="str">
        <f>IF(Table134568[[#This Row],[Niños]]="","",""", """)</f>
        <v/>
      </c>
      <c r="Z45" t="str">
        <f>IF(Table134568[[#This Row],[Laudes]]="","",""", """)</f>
        <v/>
      </c>
      <c r="AB45" t="str">
        <f>IF(Table134568[[#This Row],[Entrada]]="","",""", """)</f>
        <v/>
      </c>
      <c r="AD45" t="s">
        <v>322</v>
      </c>
      <c r="AE45" s="66" t="str" cm="1">
        <f t="array" ref="AE45">_xlfn.LET(
    _xlpm.texto_limpio, _xlfn.REDUCE(
        LOWER(Table134568[[#This Row],[Titulo]]),
        {"á";"é";"í";"ó";"ú";"ñ";",";" "},
        _xlfn.LAMBDA(_xlpm.acum,_xlpm.caracter, SUBSTITUTE(_xlpm.acum, _xlpm.caracter, CHOOSE(MATCH(_xlpm.caracter, {"á";"é";"í";"ó";"ú";"ñ";",";" "}, 0), "a","e","i","o","u","n","","")))
    ),
    _xlfn.CONCAT("/cantos/resucito/", AG45, "/", _xlpm.texto_limpio, ".html")
)</f>
        <v>/cantos/resucito/c/carmen63-(estanrotasmisataduras).html</v>
      </c>
      <c r="AF45" t="s">
        <v>323</v>
      </c>
      <c r="AG45" t="str">
        <f>IF(Table134568[[#This Row],[Categoria]]="Liturgia","liturgia",LOWER(LEFT(Table134568[[#This Row],[Titulo]],1)))</f>
        <v>c</v>
      </c>
      <c r="AH45" t="str">
        <f>LOWER(LEFT(Table134568[[#This Row],[Titulo]],1))</f>
        <v>c</v>
      </c>
      <c r="AI45" t="str">
        <f>LOWER(LEFT(Table134568[[#This Row],[Categoria]],1))</f>
        <v>p</v>
      </c>
      <c r="AJ45" t="str">
        <f>_xlfn.CONCAT(Table134568[[#This Row],[ID]:[c021]])</f>
        <v>{id:43,title: "Carmen 63 - (ESTÁN ROTAS MIS ATADURAS )", subtitle: "(Rabindranath Tagore)*", category: "Precatecumenado", moments: ["Nuevo Testamento"], url: "/cantos/resucito/c/carmen63-(estanrotasmisataduras).html"},</v>
      </c>
      <c r="AK45" t="str">
        <f>UPPER(Table134568[[#This Row],[Titulo]])</f>
        <v>CARMEN 63 - (ESTÁN ROTAS MIS ATADURAS )</v>
      </c>
      <c r="AL45" t="str">
        <f>LOWER(SUBSTITUTE(Table134568[[#This Row],[CANTO]], " ", ""))</f>
        <v>carmen63-(estánrotasmisataduras)</v>
      </c>
      <c r="AM45" t="str">
        <f>Table134568[[#This Row],[Subtitle5]]</f>
        <v>(Rabindranath Tagore)*</v>
      </c>
      <c r="AO45" t="str">
        <f>Table1[[#Headers],[CANTO]]</f>
        <v>CANTO</v>
      </c>
      <c r="AP45" t="str">
        <f>Table134568[[#This Row],[CANTO]]</f>
        <v>CARMEN 63 - (ESTÁN ROTAS MIS ATADURAS )</v>
      </c>
    </row>
    <row r="46" spans="1:42" x14ac:dyDescent="0.25">
      <c r="A46">
        <v>185</v>
      </c>
      <c r="B46" t="s">
        <v>309</v>
      </c>
      <c r="C46">
        <v>44</v>
      </c>
      <c r="D46" t="s">
        <v>310</v>
      </c>
      <c r="E46" t="s">
        <v>311</v>
      </c>
      <c r="F46" t="s">
        <v>312</v>
      </c>
      <c r="G46" t="s">
        <v>417</v>
      </c>
      <c r="H46" t="s">
        <v>314</v>
      </c>
      <c r="I46" t="s">
        <v>315</v>
      </c>
      <c r="J46" t="s">
        <v>312</v>
      </c>
      <c r="K46" t="s">
        <v>418</v>
      </c>
      <c r="L46" t="s">
        <v>317</v>
      </c>
      <c r="M46" t="s">
        <v>318</v>
      </c>
      <c r="N46" t="s">
        <v>312</v>
      </c>
      <c r="O46" s="7" t="s">
        <v>1152</v>
      </c>
      <c r="P46" t="s">
        <v>312</v>
      </c>
      <c r="Q46" t="s">
        <v>319</v>
      </c>
      <c r="R46" t="s">
        <v>312</v>
      </c>
      <c r="S46" t="s">
        <v>328</v>
      </c>
      <c r="T46" t="str">
        <f>IF(Table134568[[#This Row],[Pentecostés]]="","",""", """)</f>
        <v/>
      </c>
      <c r="V46" t="str">
        <f>IF(Table134568[[#This Row],[Virgen]]="","",""", """)</f>
        <v/>
      </c>
      <c r="X46" t="str">
        <f>IF(Table134568[[#This Row],[Niños]]="","",""", """)</f>
        <v/>
      </c>
      <c r="Z46" t="str">
        <f>IF(Table134568[[#This Row],[Laudes]]="","",""", """)</f>
        <v/>
      </c>
      <c r="AB46" t="str">
        <f>IF(Table134568[[#This Row],[Entrada]]="","",""", """)</f>
        <v/>
      </c>
      <c r="AD46" t="s">
        <v>322</v>
      </c>
      <c r="AE46" s="66" t="str" cm="1">
        <f t="array" ref="AE46">_xlfn.LET(
    _xlpm.texto_limpio, _xlfn.REDUCE(
        LOWER(Table134568[[#This Row],[Titulo]]),
        {"á";"é";"í";"ó";"ú";"ñ";",";" "},
        _xlfn.LAMBDA(_xlpm.acum,_xlpm.caracter, SUBSTITUTE(_xlpm.acum, _xlpm.caracter, CHOOSE(MATCH(_xlpm.caracter, {"á";"é";"í";"ó";"ú";"ñ";",";" "}, 0), "a","e","i","o","u","n","","")))
    ),
    _xlfn.CONCAT("/cantos/resucito/", AG46, "/", _xlpm.texto_limpio, ".html")
)</f>
        <v>/cantos/resucito/liturgia/celebracionpenitencial(bendicionpenitencial).html</v>
      </c>
      <c r="AF46" t="s">
        <v>323</v>
      </c>
      <c r="AG46" t="str">
        <f>IF(Table134568[[#This Row],[Categoria]]="Liturgia","liturgia",LOWER(LEFT(Table134568[[#This Row],[Titulo]],1)))</f>
        <v>liturgia</v>
      </c>
      <c r="AH46" t="str">
        <f>LOWER(LEFT(Table134568[[#This Row],[Titulo]],1))</f>
        <v>c</v>
      </c>
      <c r="AI46" t="str">
        <f>LOWER(LEFT(Table134568[[#This Row],[Categoria]],1))</f>
        <v>l</v>
      </c>
      <c r="AJ46" t="str">
        <f>_xlfn.CONCAT(Table134568[[#This Row],[ID]:[c021]])</f>
        <v>{id:44,title: "Celebración penitencial (Bendición penitencial )", subtitle: "Acción de gracias", category: "Liturgia", moments: ["Nuevo Testamento"], url: "/cantos/resucito/liturgia/celebracionpenitencial(bendicionpenitencial).html"},</v>
      </c>
      <c r="AK46" t="str">
        <f>UPPER(Table134568[[#This Row],[Titulo]])</f>
        <v>CELEBRACIÓN PENITENCIAL (BENDICIÓN PENITENCIAL )</v>
      </c>
      <c r="AL46" t="str">
        <f>LOWER(SUBSTITUTE(Table134568[[#This Row],[CANTO]], " ", ""))</f>
        <v>celebraciónpenitencial(bendiciónpenitencial)</v>
      </c>
      <c r="AM46" t="str">
        <f>Table134568[[#This Row],[Subtitle5]]</f>
        <v>Acción de gracias</v>
      </c>
      <c r="AO46" t="str">
        <f>Table1[[#Headers],[CANTO]]</f>
        <v>CANTO</v>
      </c>
      <c r="AP46" t="str">
        <f>Table134568[[#This Row],[CANTO]]</f>
        <v>CELEBRACIÓN PENITENCIAL (BENDICIÓN PENITENCIAL )</v>
      </c>
    </row>
    <row r="47" spans="1:42" x14ac:dyDescent="0.25">
      <c r="A47">
        <v>37</v>
      </c>
      <c r="B47" t="s">
        <v>309</v>
      </c>
      <c r="C47">
        <v>45</v>
      </c>
      <c r="D47" t="s">
        <v>310</v>
      </c>
      <c r="E47" t="s">
        <v>311</v>
      </c>
      <c r="F47" t="s">
        <v>312</v>
      </c>
      <c r="G47" t="s">
        <v>419</v>
      </c>
      <c r="H47" t="s">
        <v>314</v>
      </c>
      <c r="I47" t="s">
        <v>315</v>
      </c>
      <c r="J47" t="s">
        <v>312</v>
      </c>
      <c r="K47" t="s">
        <v>420</v>
      </c>
      <c r="L47" t="s">
        <v>317</v>
      </c>
      <c r="M47" t="s">
        <v>318</v>
      </c>
      <c r="N47" t="s">
        <v>312</v>
      </c>
      <c r="O47" t="s">
        <v>1153</v>
      </c>
      <c r="P47" t="s">
        <v>312</v>
      </c>
      <c r="Q47" t="s">
        <v>319</v>
      </c>
      <c r="R47" t="s">
        <v>312</v>
      </c>
      <c r="S47" t="s">
        <v>294</v>
      </c>
      <c r="T47" t="str">
        <f>IF(Table134568[[#This Row],[Pentecostés]]="","",""", """)</f>
        <v>", "</v>
      </c>
      <c r="U47" t="s">
        <v>326</v>
      </c>
      <c r="V47" t="str">
        <f>IF(Table134568[[#This Row],[Virgen]]="","",""", """)</f>
        <v/>
      </c>
      <c r="X47" t="str">
        <f>IF(Table134568[[#This Row],[Niños]]="","",""", """)</f>
        <v/>
      </c>
      <c r="Z47" t="str">
        <f>IF(Table134568[[#This Row],[Laudes]]="","",""", """)</f>
        <v/>
      </c>
      <c r="AB47" t="str">
        <f>IF(Table134568[[#This Row],[Entrada]]="","",""", """)</f>
        <v/>
      </c>
      <c r="AD47" t="s">
        <v>322</v>
      </c>
      <c r="AE47" s="66" t="str" cm="1">
        <f t="array" ref="AE47">_xlfn.LET(
    _xlpm.texto_limpio, _xlfn.REDUCE(
        LOWER(Table134568[[#This Row],[Titulo]]),
        {"á";"é";"í";"ó";"ú";"ñ";",";" "},
        _xlfn.LAMBDA(_xlpm.acum,_xlpm.caracter, SUBSTITUTE(_xlpm.acum, _xlpm.caracter, CHOOSE(MATCH(_xlpm.caracter, {"á";"é";"í";"ó";"ú";"ñ";",";" "}, 0), "a","e","i","o","u","n","","")))
    ),
    _xlfn.CONCAT("/cantos/resucito/", AG47, "/", _xlpm.texto_limpio, ".html")
)</f>
        <v>/cantos/resucito/c/comocondenadosamuerte.html</v>
      </c>
      <c r="AF47" t="s">
        <v>323</v>
      </c>
      <c r="AG47" t="str">
        <f>IF(Table134568[[#This Row],[Categoria]]="Liturgia","liturgia",LOWER(LEFT(Table134568[[#This Row],[Titulo]],1)))</f>
        <v>c</v>
      </c>
      <c r="AH47" t="str">
        <f>LOWER(LEFT(Table134568[[#This Row],[Titulo]],1))</f>
        <v>c</v>
      </c>
      <c r="AI47" t="str">
        <f>LOWER(LEFT(Table134568[[#This Row],[Categoria]],1))</f>
        <v>p</v>
      </c>
      <c r="AJ47" t="str">
        <f>_xlfn.CONCAT(Table134568[[#This Row],[ID]:[c021]])</f>
        <v>{id:45,title: "Como condenados a muerte", subtitle: "1ª Corintios 4,9-13", category: "Precatecumenado", moments: ["Pascua", "Comunión"], url: "/cantos/resucito/c/comocondenadosamuerte.html"},</v>
      </c>
      <c r="AK47" t="str">
        <f>UPPER(Table134568[[#This Row],[Titulo]])</f>
        <v>COMO CONDENADOS A MUERTE</v>
      </c>
      <c r="AL47" t="str">
        <f>LOWER(SUBSTITUTE(Table134568[[#This Row],[CANTO]], " ", ""))</f>
        <v>comocondenadosamuerte</v>
      </c>
      <c r="AM47" t="str">
        <f>Table134568[[#This Row],[Subtitle5]]</f>
        <v>1ª Corintios 4,9-13</v>
      </c>
      <c r="AO47" t="str">
        <f>Table1[[#Headers],[CANTO]]</f>
        <v>CANTO</v>
      </c>
      <c r="AP47" t="str">
        <f>Table134568[[#This Row],[CANTO]]</f>
        <v>COMO CONDENADOS A MUERTE</v>
      </c>
    </row>
    <row r="48" spans="1:42" x14ac:dyDescent="0.25">
      <c r="A48">
        <v>239</v>
      </c>
      <c r="B48" t="s">
        <v>309</v>
      </c>
      <c r="C48">
        <v>46</v>
      </c>
      <c r="D48" t="s">
        <v>310</v>
      </c>
      <c r="E48" t="s">
        <v>311</v>
      </c>
      <c r="F48" t="s">
        <v>312</v>
      </c>
      <c r="G48" t="s">
        <v>421</v>
      </c>
      <c r="H48" t="s">
        <v>314</v>
      </c>
      <c r="I48" t="s">
        <v>315</v>
      </c>
      <c r="J48" t="s">
        <v>312</v>
      </c>
      <c r="K48" t="s">
        <v>422</v>
      </c>
      <c r="L48" t="s">
        <v>317</v>
      </c>
      <c r="M48" t="s">
        <v>318</v>
      </c>
      <c r="N48" t="s">
        <v>312</v>
      </c>
      <c r="O48" s="4" t="s">
        <v>1151</v>
      </c>
      <c r="P48" t="s">
        <v>312</v>
      </c>
      <c r="Q48" t="s">
        <v>319</v>
      </c>
      <c r="R48" t="s">
        <v>312</v>
      </c>
      <c r="S48" t="s">
        <v>321</v>
      </c>
      <c r="T48" t="str">
        <f>IF(Table134568[[#This Row],[Pentecostés]]="","",""", """)</f>
        <v>", "</v>
      </c>
      <c r="U48" t="s">
        <v>304</v>
      </c>
      <c r="V48" t="str">
        <f>IF(Table134568[[#This Row],[Virgen]]="","",""", """)</f>
        <v>", "</v>
      </c>
      <c r="W48" t="s">
        <v>326</v>
      </c>
      <c r="X48" t="str">
        <f>IF(Table134568[[#This Row],[Niños]]="","",""", """)</f>
        <v/>
      </c>
      <c r="Z48" t="str">
        <f>IF(Table134568[[#This Row],[Laudes]]="","",""", """)</f>
        <v/>
      </c>
      <c r="AB48" t="str">
        <f>IF(Table134568[[#This Row],[Entrada]]="","",""", """)</f>
        <v/>
      </c>
      <c r="AD48" t="s">
        <v>322</v>
      </c>
      <c r="AE48" s="66" t="str" cm="1">
        <f t="array" ref="AE48">_xlfn.LET(
    _xlpm.texto_limpio, _xlfn.REDUCE(
        LOWER(Table134568[[#This Row],[Titulo]]),
        {"á";"é";"í";"ó";"ú";"ñ";",";" "},
        _xlfn.LAMBDA(_xlpm.acum,_xlpm.caracter, SUBSTITUTE(_xlpm.acum, _xlpm.caracter, CHOOSE(MATCH(_xlpm.caracter, {"á";"é";"í";"ó";"ú";"ñ";",";" "}, 0), "a","e","i","o","u","n","","")))
    ),
    _xlfn.CONCAT("/cantos/resucito/", AG48, "/", _xlpm.texto_limpio, ".html")
)</f>
        <v>/cantos/resucito/c/comodestilalamiel.html</v>
      </c>
      <c r="AF48" t="s">
        <v>323</v>
      </c>
      <c r="AG48" t="str">
        <f>IF(Table134568[[#This Row],[Categoria]]="Liturgia","liturgia",LOWER(LEFT(Table134568[[#This Row],[Titulo]],1)))</f>
        <v>c</v>
      </c>
      <c r="AH48" t="str">
        <f>LOWER(LEFT(Table134568[[#This Row],[Titulo]],1))</f>
        <v>c</v>
      </c>
      <c r="AI48" t="str">
        <f>LOWER(LEFT(Table134568[[#This Row],[Categoria]],1))</f>
        <v>e</v>
      </c>
      <c r="AJ48" t="str">
        <f>_xlfn.CONCAT(Table134568[[#This Row],[ID]:[c021]])</f>
        <v>{id:46,title: "Como destila la miel", subtitle: "Oda XL de Salomón", category: "Eleccion", moments: ["Laudes/Visperas", "Entrada", "Comunión"], url: "/cantos/resucito/c/comodestilalamiel.html"},</v>
      </c>
      <c r="AK48" t="str">
        <f>UPPER(Table134568[[#This Row],[Titulo]])</f>
        <v>COMO DESTILA LA MIEL</v>
      </c>
      <c r="AL48" t="str">
        <f>LOWER(SUBSTITUTE(Table134568[[#This Row],[CANTO]], " ", ""))</f>
        <v>comodestilalamiel</v>
      </c>
      <c r="AM48" t="str">
        <f>Table134568[[#This Row],[Subtitle5]]</f>
        <v>Oda XL de Salomón</v>
      </c>
      <c r="AO48" t="str">
        <f>Table1[[#Headers],[CANTO]]</f>
        <v>CANTO</v>
      </c>
      <c r="AP48" t="str">
        <f>Table134568[[#This Row],[CANTO]]</f>
        <v>COMO DESTILA LA MIEL</v>
      </c>
    </row>
    <row r="49" spans="1:42" x14ac:dyDescent="0.25">
      <c r="A49">
        <v>221</v>
      </c>
      <c r="B49" t="s">
        <v>309</v>
      </c>
      <c r="C49">
        <v>47</v>
      </c>
      <c r="D49" t="s">
        <v>310</v>
      </c>
      <c r="E49" t="s">
        <v>311</v>
      </c>
      <c r="F49" t="s">
        <v>312</v>
      </c>
      <c r="G49" t="s">
        <v>423</v>
      </c>
      <c r="H49" t="s">
        <v>314</v>
      </c>
      <c r="I49" t="s">
        <v>315</v>
      </c>
      <c r="J49" t="s">
        <v>312</v>
      </c>
      <c r="K49" t="s">
        <v>424</v>
      </c>
      <c r="L49" t="s">
        <v>317</v>
      </c>
      <c r="M49" t="s">
        <v>318</v>
      </c>
      <c r="N49" t="s">
        <v>312</v>
      </c>
      <c r="O49" s="8" t="s">
        <v>1150</v>
      </c>
      <c r="P49" t="s">
        <v>312</v>
      </c>
      <c r="Q49" t="s">
        <v>319</v>
      </c>
      <c r="R49" t="s">
        <v>312</v>
      </c>
      <c r="S49" t="s">
        <v>365</v>
      </c>
      <c r="T49" t="str">
        <f>IF(Table134568[[#This Row],[Pentecostés]]="","",""", """)</f>
        <v>", "</v>
      </c>
      <c r="U49" t="s">
        <v>334</v>
      </c>
      <c r="V49" t="str">
        <f>IF(Table134568[[#This Row],[Virgen]]="","",""", """)</f>
        <v/>
      </c>
      <c r="X49" t="str">
        <f>IF(Table134568[[#This Row],[Niños]]="","",""", """)</f>
        <v/>
      </c>
      <c r="Z49" t="str">
        <f>IF(Table134568[[#This Row],[Laudes]]="","",""", """)</f>
        <v/>
      </c>
      <c r="AB49" t="str">
        <f>IF(Table134568[[#This Row],[Entrada]]="","",""", """)</f>
        <v/>
      </c>
      <c r="AD49" t="s">
        <v>322</v>
      </c>
      <c r="AE49" s="66" t="str" cm="1">
        <f t="array" ref="AE49">_xlfn.LET(
    _xlpm.texto_limpio, _xlfn.REDUCE(
        LOWER(Table134568[[#This Row],[Titulo]]),
        {"á";"é";"í";"ó";"ú";"ñ";",";" "},
        _xlfn.LAMBDA(_xlpm.acum,_xlpm.caracter, SUBSTITUTE(_xlpm.acum, _xlpm.caracter, CHOOSE(MATCH(_xlpm.caracter, {"á";"é";"í";"ó";"ú";"ñ";",";" "}, 0), "a","e","i","o","u","n","","")))
    ),
    _xlfn.CONCAT("/cantos/resucito/", AG49, "/", _xlpm.texto_limpio, ".html")
)</f>
        <v>/cantos/resucito/c/comoelimpulsoquesientelaira.html</v>
      </c>
      <c r="AF49" t="s">
        <v>323</v>
      </c>
      <c r="AG49" t="str">
        <f>IF(Table134568[[#This Row],[Categoria]]="Liturgia","liturgia",LOWER(LEFT(Table134568[[#This Row],[Titulo]],1)))</f>
        <v>c</v>
      </c>
      <c r="AH49" t="str">
        <f>LOWER(LEFT(Table134568[[#This Row],[Titulo]],1))</f>
        <v>c</v>
      </c>
      <c r="AI49" t="str">
        <f>LOWER(LEFT(Table134568[[#This Row],[Categoria]],1))</f>
        <v>c</v>
      </c>
      <c r="AJ49" t="str">
        <f>_xlfn.CONCAT(Table134568[[#This Row],[ID]:[c021]])</f>
        <v>{id:47,title: "Como el impulso que siente la ira", subtitle: "Oda VII de Salomón", category: "Catecumenado", moments: ["Paz", "Antiguo Testamento"], url: "/cantos/resucito/c/comoelimpulsoquesientelaira.html"},</v>
      </c>
      <c r="AK49" t="str">
        <f>UPPER(Table134568[[#This Row],[Titulo]])</f>
        <v>COMO EL IMPULSO QUE SIENTE LA IRA</v>
      </c>
      <c r="AL49" t="str">
        <f>LOWER(SUBSTITUTE(Table134568[[#This Row],[CANTO]], " ", ""))</f>
        <v>comoelimpulsoquesientelaira</v>
      </c>
      <c r="AM49" t="str">
        <f>Table134568[[#This Row],[Subtitle5]]</f>
        <v>Oda VII de Salomón</v>
      </c>
      <c r="AO49" t="str">
        <f>Table1[[#Headers],[CANTO]]</f>
        <v>CANTO</v>
      </c>
      <c r="AP49" t="str">
        <f>Table134568[[#This Row],[CANTO]]</f>
        <v>COMO EL IMPULSO QUE SIENTE LA IRA</v>
      </c>
    </row>
    <row r="50" spans="1:42" x14ac:dyDescent="0.25">
      <c r="A50">
        <v>38</v>
      </c>
      <c r="B50" t="s">
        <v>309</v>
      </c>
      <c r="C50">
        <v>48</v>
      </c>
      <c r="D50" t="s">
        <v>310</v>
      </c>
      <c r="E50" t="s">
        <v>311</v>
      </c>
      <c r="F50" t="s">
        <v>312</v>
      </c>
      <c r="G50" t="s">
        <v>425</v>
      </c>
      <c r="H50" t="s">
        <v>314</v>
      </c>
      <c r="I50" t="s">
        <v>315</v>
      </c>
      <c r="J50" t="s">
        <v>312</v>
      </c>
      <c r="K50" t="s">
        <v>426</v>
      </c>
      <c r="L50" t="s">
        <v>317</v>
      </c>
      <c r="M50" t="s">
        <v>318</v>
      </c>
      <c r="N50" t="s">
        <v>312</v>
      </c>
      <c r="O50" t="s">
        <v>1153</v>
      </c>
      <c r="P50" t="s">
        <v>312</v>
      </c>
      <c r="Q50" t="s">
        <v>319</v>
      </c>
      <c r="R50" t="s">
        <v>312</v>
      </c>
      <c r="S50" t="s">
        <v>333</v>
      </c>
      <c r="T50" t="str">
        <f>IF(Table134568[[#This Row],[Pentecostés]]="","",""", """)</f>
        <v>", "</v>
      </c>
      <c r="U50" t="s">
        <v>1148</v>
      </c>
      <c r="V50" t="str">
        <f>IF(Table134568[[#This Row],[Virgen]]="","",""", """)</f>
        <v>", "</v>
      </c>
      <c r="W50" t="s">
        <v>334</v>
      </c>
      <c r="X50" t="str">
        <f>IF(Table134568[[#This Row],[Niños]]="","",""", """)</f>
        <v/>
      </c>
      <c r="Z50" t="str">
        <f>IF(Table134568[[#This Row],[Laudes]]="","",""", """)</f>
        <v/>
      </c>
      <c r="AB50" t="str">
        <f>IF(Table134568[[#This Row],[Entrada]]="","",""", """)</f>
        <v/>
      </c>
      <c r="AD50" t="s">
        <v>322</v>
      </c>
      <c r="AE50" s="66" t="str" cm="1">
        <f t="array" ref="AE50">_xlfn.LET(
    _xlpm.texto_limpio, _xlfn.REDUCE(
        LOWER(Table134568[[#This Row],[Titulo]]),
        {"á";"é";"í";"ó";"ú";"ñ";",";" "},
        _xlfn.LAMBDA(_xlpm.acum,_xlpm.caracter, SUBSTITUTE(_xlpm.acum, _xlpm.caracter, CHOOSE(MATCH(_xlpm.caracter, {"á";"é";"í";"ó";"ú";"ñ";",";" "}, 0), "a","e","i","o","u","n","","")))
    ),
    _xlfn.CONCAT("/cantos/resucito/", AG50, "/", _xlpm.texto_limpio, ".html")
)</f>
        <v>/cantos/resucito/c/comoesmaravilloso.html</v>
      </c>
      <c r="AF50" t="s">
        <v>323</v>
      </c>
      <c r="AG50" t="str">
        <f>IF(Table134568[[#This Row],[Categoria]]="Liturgia","liturgia",LOWER(LEFT(Table134568[[#This Row],[Titulo]],1)))</f>
        <v>c</v>
      </c>
      <c r="AH50" t="str">
        <f>LOWER(LEFT(Table134568[[#This Row],[Titulo]],1))</f>
        <v>c</v>
      </c>
      <c r="AI50" t="str">
        <f>LOWER(LEFT(Table134568[[#This Row],[Categoria]],1))</f>
        <v>p</v>
      </c>
      <c r="AJ50" t="str">
        <f>_xlfn.CONCAT(Table134568[[#This Row],[ID]:[c021]])</f>
        <v>{id:48,title: "Cómo es maravilloso", subtitle: "Salmo 133 (132)", category: "Precatecumenado", moments: ["Cuaresma", "Laudes", "Antiguo Testamento"], url: "/cantos/resucito/c/comoesmaravilloso.html"},</v>
      </c>
      <c r="AK50" t="str">
        <f>UPPER(Table134568[[#This Row],[Titulo]])</f>
        <v>CÓMO ES MARAVILLOSO</v>
      </c>
      <c r="AL50" t="str">
        <f>LOWER(SUBSTITUTE(Table134568[[#This Row],[CANTO]], " ", ""))</f>
        <v>cómoesmaravilloso</v>
      </c>
      <c r="AM50" t="str">
        <f>Table134568[[#This Row],[Subtitle5]]</f>
        <v>Salmo 133 (132)</v>
      </c>
      <c r="AO50" t="str">
        <f>Table1[[#Headers],[CANTO]]</f>
        <v>CANTO</v>
      </c>
      <c r="AP50" t="str">
        <f>Table134568[[#This Row],[CANTO]]</f>
        <v>CÓMO ES MARAVILLOSO</v>
      </c>
    </row>
    <row r="51" spans="1:42" x14ac:dyDescent="0.25">
      <c r="A51">
        <v>39</v>
      </c>
      <c r="B51" t="s">
        <v>309</v>
      </c>
      <c r="C51">
        <v>49</v>
      </c>
      <c r="D51" t="s">
        <v>310</v>
      </c>
      <c r="E51" t="s">
        <v>311</v>
      </c>
      <c r="F51" t="s">
        <v>312</v>
      </c>
      <c r="G51" t="s">
        <v>427</v>
      </c>
      <c r="H51" t="s">
        <v>314</v>
      </c>
      <c r="I51" t="s">
        <v>315</v>
      </c>
      <c r="J51" t="s">
        <v>312</v>
      </c>
      <c r="K51" t="s">
        <v>428</v>
      </c>
      <c r="L51" t="s">
        <v>317</v>
      </c>
      <c r="M51" t="s">
        <v>318</v>
      </c>
      <c r="N51" t="s">
        <v>312</v>
      </c>
      <c r="O51" t="s">
        <v>1153</v>
      </c>
      <c r="P51" t="s">
        <v>312</v>
      </c>
      <c r="Q51" t="s">
        <v>319</v>
      </c>
      <c r="R51" t="s">
        <v>312</v>
      </c>
      <c r="S51" t="s">
        <v>294</v>
      </c>
      <c r="T51" t="str">
        <f>IF(Table134568[[#This Row],[Pentecostés]]="","",""", """)</f>
        <v>", "</v>
      </c>
      <c r="U51" t="s">
        <v>326</v>
      </c>
      <c r="V51" t="str">
        <f>IF(Table134568[[#This Row],[Virgen]]="","",""", """)</f>
        <v>", "</v>
      </c>
      <c r="W51" t="s">
        <v>334</v>
      </c>
      <c r="X51" t="str">
        <f>IF(Table134568[[#This Row],[Niños]]="","",""", """)</f>
        <v/>
      </c>
      <c r="Z51" t="str">
        <f>IF(Table134568[[#This Row],[Laudes]]="","",""", """)</f>
        <v/>
      </c>
      <c r="AB51" t="str">
        <f>IF(Table134568[[#This Row],[Entrada]]="","",""", """)</f>
        <v/>
      </c>
      <c r="AD51" t="s">
        <v>322</v>
      </c>
      <c r="AE51" s="66" t="str" cm="1">
        <f t="array" ref="AE51">_xlfn.LET(
    _xlpm.texto_limpio, _xlfn.REDUCE(
        LOWER(Table134568[[#This Row],[Titulo]]),
        {"á";"é";"í";"ó";"ú";"ñ";",";" "},
        _xlfn.LAMBDA(_xlpm.acum,_xlpm.caracter, SUBSTITUTE(_xlpm.acum, _xlpm.caracter, CHOOSE(MATCH(_xlpm.caracter, {"á";"é";"í";"ó";"ú";"ñ";",";" "}, 0), "a","e","i","o","u","n","","")))
    ),
    _xlfn.CONCAT("/cantos/resucito/", AG51, "/", _xlpm.texto_limpio, ".html")
)</f>
        <v>/cantos/resucito/c/comolacierva.html</v>
      </c>
      <c r="AF51" t="s">
        <v>323</v>
      </c>
      <c r="AG51" t="str">
        <f>IF(Table134568[[#This Row],[Categoria]]="Liturgia","liturgia",LOWER(LEFT(Table134568[[#This Row],[Titulo]],1)))</f>
        <v>c</v>
      </c>
      <c r="AH51" t="str">
        <f>LOWER(LEFT(Table134568[[#This Row],[Titulo]],1))</f>
        <v>c</v>
      </c>
      <c r="AI51" t="str">
        <f>LOWER(LEFT(Table134568[[#This Row],[Categoria]],1))</f>
        <v>p</v>
      </c>
      <c r="AJ51" t="str">
        <f>_xlfn.CONCAT(Table134568[[#This Row],[ID]:[c021]])</f>
        <v>{id:49,title: "Como la cierva", subtitle: "Salmo 42-43 (41-42)", category: "Precatecumenado", moments: ["Pascua", "Comunión", "Antiguo Testamento"], url: "/cantos/resucito/c/comolacierva.html"},</v>
      </c>
      <c r="AK51" t="str">
        <f>UPPER(Table134568[[#This Row],[Titulo]])</f>
        <v>COMO LA CIERVA</v>
      </c>
      <c r="AL51" t="str">
        <f>LOWER(SUBSTITUTE(Table134568[[#This Row],[CANTO]], " ", ""))</f>
        <v>comolacierva</v>
      </c>
      <c r="AM51" t="str">
        <f>Table134568[[#This Row],[Subtitle5]]</f>
        <v>Salmo 42-43 (41-42)</v>
      </c>
      <c r="AO51" t="str">
        <f>Table1[[#Headers],[CANTO]]</f>
        <v>CANTO</v>
      </c>
      <c r="AP51" t="str">
        <f>Table134568[[#This Row],[CANTO]]</f>
        <v>COMO LA CIERVA</v>
      </c>
    </row>
    <row r="52" spans="1:42" x14ac:dyDescent="0.25">
      <c r="A52">
        <v>240</v>
      </c>
      <c r="B52" t="s">
        <v>309</v>
      </c>
      <c r="C52">
        <v>50</v>
      </c>
      <c r="D52" t="s">
        <v>310</v>
      </c>
      <c r="E52" t="s">
        <v>311</v>
      </c>
      <c r="F52" t="s">
        <v>312</v>
      </c>
      <c r="G52" t="s">
        <v>429</v>
      </c>
      <c r="H52" t="s">
        <v>314</v>
      </c>
      <c r="I52" t="s">
        <v>315</v>
      </c>
      <c r="J52" t="s">
        <v>312</v>
      </c>
      <c r="K52" t="s">
        <v>430</v>
      </c>
      <c r="L52" t="s">
        <v>317</v>
      </c>
      <c r="M52" t="s">
        <v>318</v>
      </c>
      <c r="N52" t="s">
        <v>312</v>
      </c>
      <c r="O52" s="4" t="s">
        <v>1151</v>
      </c>
      <c r="P52" t="s">
        <v>312</v>
      </c>
      <c r="Q52" t="s">
        <v>319</v>
      </c>
      <c r="R52" t="s">
        <v>312</v>
      </c>
      <c r="S52" t="s">
        <v>357</v>
      </c>
      <c r="T52" t="str">
        <f>IF(Table134568[[#This Row],[Pentecostés]]="","",""", """)</f>
        <v>", "</v>
      </c>
      <c r="U52" t="s">
        <v>304</v>
      </c>
      <c r="V52" t="str">
        <f>IF(Table134568[[#This Row],[Virgen]]="","",""", """)</f>
        <v>", "</v>
      </c>
      <c r="W52" t="s">
        <v>365</v>
      </c>
      <c r="X52" t="str">
        <f>IF(Table134568[[#This Row],[Niños]]="","",""", """)</f>
        <v>", "</v>
      </c>
      <c r="Y52" t="s">
        <v>327</v>
      </c>
      <c r="Z52" t="str">
        <f>IF(Table134568[[#This Row],[Laudes]]="","",""", """)</f>
        <v>", "</v>
      </c>
      <c r="AA52" t="s">
        <v>334</v>
      </c>
      <c r="AB52" t="str">
        <f>IF(Table134568[[#This Row],[Entrada]]="","",""", """)</f>
        <v/>
      </c>
      <c r="AD52" t="s">
        <v>322</v>
      </c>
      <c r="AE52" s="66" t="str" cm="1">
        <f t="array" ref="AE52">_xlfn.LET(
    _xlpm.texto_limpio, _xlfn.REDUCE(
        LOWER(Table134568[[#This Row],[Titulo]]),
        {"á";"é";"í";"ó";"ú";"ñ";",";" "},
        _xlfn.LAMBDA(_xlpm.acum,_xlpm.caracter, SUBSTITUTE(_xlpm.acum, _xlpm.caracter, CHOOSE(MATCH(_xlpm.caracter, {"á";"é";"í";"ó";"ú";"ñ";",";" "}, 0), "a","e","i","o","u","n","","")))
    ),
    _xlfn.CONCAT("/cantos/resucito/", AG52, "/", _xlpm.texto_limpio, ".html")
)</f>
        <v>/cantos/resucito/c/comolirioentreloscardos.html</v>
      </c>
      <c r="AF52" t="s">
        <v>323</v>
      </c>
      <c r="AG52" t="str">
        <f>IF(Table134568[[#This Row],[Categoria]]="Liturgia","liturgia",LOWER(LEFT(Table134568[[#This Row],[Titulo]],1)))</f>
        <v>c</v>
      </c>
      <c r="AH52" t="str">
        <f>LOWER(LEFT(Table134568[[#This Row],[Titulo]],1))</f>
        <v>c</v>
      </c>
      <c r="AI52" t="str">
        <f>LOWER(LEFT(Table134568[[#This Row],[Categoria]],1))</f>
        <v>e</v>
      </c>
      <c r="AJ52" t="str">
        <f>_xlfn.CONCAT(Table134568[[#This Row],[ID]:[c021]])</f>
        <v>{id:50,title: "Como lirio entre los cardos", subtitle: "Cantar de los cantares 1,13ss ", category: "Eleccion", moments: ["Adviento", "Entrada", "Paz", "Final", "Antiguo Testamento"], url: "/cantos/resucito/c/comolirioentreloscardos.html"},</v>
      </c>
      <c r="AK52" t="str">
        <f>UPPER(Table134568[[#This Row],[Titulo]])</f>
        <v>COMO LIRIO ENTRE LOS CARDOS</v>
      </c>
      <c r="AL52" t="str">
        <f>LOWER(SUBSTITUTE(Table134568[[#This Row],[CANTO]], " ", ""))</f>
        <v>comolirioentreloscardos</v>
      </c>
      <c r="AM52" t="str">
        <f>Table134568[[#This Row],[Subtitle5]]</f>
        <v xml:space="preserve">Cantar de los cantares 1,13ss </v>
      </c>
      <c r="AO52" t="str">
        <f>Table1[[#Headers],[CANTO]]</f>
        <v>CANTO</v>
      </c>
      <c r="AP52" t="str">
        <f>Table134568[[#This Row],[CANTO]]</f>
        <v>COMO LIRIO ENTRE LOS CARDOS</v>
      </c>
    </row>
    <row r="53" spans="1:42" x14ac:dyDescent="0.25">
      <c r="A53">
        <v>40</v>
      </c>
      <c r="B53" t="s">
        <v>309</v>
      </c>
      <c r="C53">
        <v>51</v>
      </c>
      <c r="D53" t="s">
        <v>310</v>
      </c>
      <c r="E53" t="s">
        <v>311</v>
      </c>
      <c r="F53" t="s">
        <v>312</v>
      </c>
      <c r="G53" t="s">
        <v>431</v>
      </c>
      <c r="H53" t="s">
        <v>314</v>
      </c>
      <c r="I53" t="s">
        <v>315</v>
      </c>
      <c r="J53" t="s">
        <v>312</v>
      </c>
      <c r="K53" t="s">
        <v>169</v>
      </c>
      <c r="L53" t="s">
        <v>317</v>
      </c>
      <c r="M53" t="s">
        <v>318</v>
      </c>
      <c r="N53" t="s">
        <v>312</v>
      </c>
      <c r="O53" t="s">
        <v>1153</v>
      </c>
      <c r="P53" t="s">
        <v>312</v>
      </c>
      <c r="Q53" t="s">
        <v>319</v>
      </c>
      <c r="R53" t="s">
        <v>312</v>
      </c>
      <c r="S53" t="s">
        <v>432</v>
      </c>
      <c r="T53" t="str">
        <f>IF(Table134568[[#This Row],[Pentecostés]]="","",""", """)</f>
        <v/>
      </c>
      <c r="V53" t="str">
        <f>IF(Table134568[[#This Row],[Virgen]]="","",""", """)</f>
        <v/>
      </c>
      <c r="X53" t="str">
        <f>IF(Table134568[[#This Row],[Niños]]="","",""", """)</f>
        <v/>
      </c>
      <c r="Z53" t="str">
        <f>IF(Table134568[[#This Row],[Laudes]]="","",""", """)</f>
        <v/>
      </c>
      <c r="AB53" t="str">
        <f>IF(Table134568[[#This Row],[Entrada]]="","",""", """)</f>
        <v/>
      </c>
      <c r="AD53" t="s">
        <v>322</v>
      </c>
      <c r="AE53" s="66" t="str" cm="1">
        <f t="array" ref="AE53">_xlfn.LET(
    _xlpm.texto_limpio, _xlfn.REDUCE(
        LOWER(Table134568[[#This Row],[Titulo]]),
        {"á";"é";"í";"ó";"ú";"ñ";",";" "},
        _xlfn.LAMBDA(_xlpm.acum,_xlpm.caracter, SUBSTITUTE(_xlpm.acum, _xlpm.caracter, CHOOSE(MATCH(_xlpm.caracter, {"á";"é";"í";"ó";"ú";"ñ";",";" "}, 0), "a","e","i","o","u","n","","")))
    ),
    _xlfn.CONCAT("/cantos/resucito/", AG53, "/", _xlpm.texto_limpio, ".html")
)</f>
        <v>/cantos/resucito/c/comoovejaqueve.html</v>
      </c>
      <c r="AF53" t="s">
        <v>323</v>
      </c>
      <c r="AG53" t="str">
        <f>IF(Table134568[[#This Row],[Categoria]]="Liturgia","liturgia",LOWER(LEFT(Table134568[[#This Row],[Titulo]],1)))</f>
        <v>c</v>
      </c>
      <c r="AH53" t="str">
        <f>LOWER(LEFT(Table134568[[#This Row],[Titulo]],1))</f>
        <v>c</v>
      </c>
      <c r="AI53" t="str">
        <f>LOWER(LEFT(Table134568[[#This Row],[Categoria]],1))</f>
        <v>p</v>
      </c>
      <c r="AJ53" t="str">
        <f>_xlfn.CONCAT(Table134568[[#This Row],[ID]:[c021]])</f>
        <v>{id:51,title: "Como oveja que ve", subtitle: "Kontáklon (Romano el Meloda)", category: "Precatecumenado", moments: ["Fracción del Pan"], url: "/cantos/resucito/c/comoovejaqueve.html"},</v>
      </c>
      <c r="AK53" t="str">
        <f>UPPER(Table134568[[#This Row],[Titulo]])</f>
        <v>COMO OVEJA QUE VE</v>
      </c>
      <c r="AL53" t="str">
        <f>LOWER(SUBSTITUTE(Table134568[[#This Row],[CANTO]], " ", ""))</f>
        <v>comoovejaqueve</v>
      </c>
      <c r="AM53" t="str">
        <f>Table134568[[#This Row],[Subtitle5]]</f>
        <v>Kontáklon (Romano el Meloda)</v>
      </c>
      <c r="AO53" t="str">
        <f>Table1[[#Headers],[CANTO]]</f>
        <v>CANTO</v>
      </c>
      <c r="AP53" t="str">
        <f>Table134568[[#This Row],[CANTO]]</f>
        <v>COMO OVEJA QUE VE</v>
      </c>
    </row>
    <row r="54" spans="1:42" x14ac:dyDescent="0.25">
      <c r="A54">
        <v>41</v>
      </c>
      <c r="B54" t="s">
        <v>309</v>
      </c>
      <c r="C54">
        <v>52</v>
      </c>
      <c r="D54" t="s">
        <v>310</v>
      </c>
      <c r="E54" t="s">
        <v>311</v>
      </c>
      <c r="F54" t="s">
        <v>312</v>
      </c>
      <c r="G54" t="s">
        <v>433</v>
      </c>
      <c r="H54" t="s">
        <v>314</v>
      </c>
      <c r="I54" t="s">
        <v>315</v>
      </c>
      <c r="J54" t="s">
        <v>312</v>
      </c>
      <c r="K54" t="s">
        <v>434</v>
      </c>
      <c r="L54" t="s">
        <v>317</v>
      </c>
      <c r="M54" t="s">
        <v>318</v>
      </c>
      <c r="N54" t="s">
        <v>312</v>
      </c>
      <c r="O54" t="s">
        <v>1153</v>
      </c>
      <c r="P54" t="s">
        <v>312</v>
      </c>
      <c r="Q54" t="s">
        <v>319</v>
      </c>
      <c r="R54" t="s">
        <v>312</v>
      </c>
      <c r="T54" t="str">
        <f>IF(Table134568[[#This Row],[Pentecostés]]="","",""", """)</f>
        <v/>
      </c>
      <c r="V54" t="str">
        <f>IF(Table134568[[#This Row],[Virgen]]="","",""", """)</f>
        <v/>
      </c>
      <c r="X54" t="str">
        <f>IF(Table134568[[#This Row],[Niños]]="","",""", """)</f>
        <v/>
      </c>
      <c r="Z54" t="str">
        <f>IF(Table134568[[#This Row],[Laudes]]="","",""", """)</f>
        <v/>
      </c>
      <c r="AB54" t="str">
        <f>IF(Table134568[[#This Row],[Entrada]]="","",""", """)</f>
        <v/>
      </c>
      <c r="AD54" t="s">
        <v>322</v>
      </c>
      <c r="AE54" s="66" t="str" cm="1">
        <f t="array" ref="AE54">_xlfn.LET(
    _xlpm.texto_limpio, _xlfn.REDUCE(
        LOWER(Table134568[[#This Row],[Titulo]]),
        {"á";"é";"í";"ó";"ú";"ñ";",";" "},
        _xlfn.LAMBDA(_xlpm.acum,_xlpm.caracter, SUBSTITUTE(_xlpm.acum, _xlpm.caracter, CHOOSE(MATCH(_xlpm.caracter, {"á";"é";"í";"ó";"ú";"ñ";",";" "}, 0), "a","e","i","o","u","n","","")))
    ),
    _xlfn.CONCAT("/cantos/resucito/", AG54, "/", _xlpm.texto_limpio, ".html")
)</f>
        <v>/cantos/resucito/c/consoladamipueblo.html</v>
      </c>
      <c r="AF54" t="s">
        <v>323</v>
      </c>
      <c r="AG54" t="str">
        <f>IF(Table134568[[#This Row],[Categoria]]="Liturgia","liturgia",LOWER(LEFT(Table134568[[#This Row],[Titulo]],1)))</f>
        <v>c</v>
      </c>
      <c r="AH54" t="str">
        <f>LOWER(LEFT(Table134568[[#This Row],[Titulo]],1))</f>
        <v>c</v>
      </c>
      <c r="AI54" t="str">
        <f>LOWER(LEFT(Table134568[[#This Row],[Categoria]],1))</f>
        <v>p</v>
      </c>
      <c r="AJ54" t="str">
        <f>_xlfn.CONCAT(Table134568[[#This Row],[ID]:[c021]])</f>
        <v>{id:52,title: "Consolad a mi pueblo", subtitle: "Isaías 40,1-11 - Melodía hebraica ", category: "Precatecumenado", moments: [""], url: "/cantos/resucito/c/consoladamipueblo.html"},</v>
      </c>
      <c r="AK54" t="str">
        <f>UPPER(Table134568[[#This Row],[Titulo]])</f>
        <v>CONSOLAD A MI PUEBLO</v>
      </c>
      <c r="AL54" t="str">
        <f>LOWER(SUBSTITUTE(Table134568[[#This Row],[CANTO]], " ", ""))</f>
        <v>consoladamipueblo</v>
      </c>
      <c r="AM54" t="str">
        <f>Table134568[[#This Row],[Subtitle5]]</f>
        <v xml:space="preserve">Isaías 40,1-11 - Melodía hebraica </v>
      </c>
      <c r="AO54" t="str">
        <f>Table1[[#Headers],[CANTO]]</f>
        <v>CANTO</v>
      </c>
      <c r="AP54" t="str">
        <f>Table134568[[#This Row],[CANTO]]</f>
        <v>CONSOLAD A MI PUEBLO</v>
      </c>
    </row>
    <row r="55" spans="1:42" x14ac:dyDescent="0.25">
      <c r="A55">
        <v>186</v>
      </c>
      <c r="B55" t="s">
        <v>309</v>
      </c>
      <c r="C55">
        <v>53</v>
      </c>
      <c r="D55" t="s">
        <v>310</v>
      </c>
      <c r="E55" t="s">
        <v>311</v>
      </c>
      <c r="F55" t="s">
        <v>312</v>
      </c>
      <c r="G55" t="s">
        <v>435</v>
      </c>
      <c r="H55" t="s">
        <v>314</v>
      </c>
      <c r="I55" t="s">
        <v>315</v>
      </c>
      <c r="J55" t="s">
        <v>312</v>
      </c>
      <c r="K55" t="s">
        <v>436</v>
      </c>
      <c r="L55" t="s">
        <v>317</v>
      </c>
      <c r="M55" t="s">
        <v>318</v>
      </c>
      <c r="N55" t="s">
        <v>312</v>
      </c>
      <c r="O55" s="7" t="s">
        <v>1152</v>
      </c>
      <c r="P55" t="s">
        <v>312</v>
      </c>
      <c r="Q55" t="s">
        <v>319</v>
      </c>
      <c r="R55" t="s">
        <v>312</v>
      </c>
      <c r="S55" t="s">
        <v>304</v>
      </c>
      <c r="T55" t="str">
        <f>IF(Table134568[[#This Row],[Pentecostés]]="","",""", """)</f>
        <v/>
      </c>
      <c r="V55" t="str">
        <f>IF(Table134568[[#This Row],[Virgen]]="","",""", """)</f>
        <v/>
      </c>
      <c r="X55" t="str">
        <f>IF(Table134568[[#This Row],[Niños]]="","",""", """)</f>
        <v/>
      </c>
      <c r="Z55" t="str">
        <f>IF(Table134568[[#This Row],[Laudes]]="","",""", """)</f>
        <v/>
      </c>
      <c r="AB55" t="str">
        <f>IF(Table134568[[#This Row],[Entrada]]="","",""", """)</f>
        <v/>
      </c>
      <c r="AD55" t="s">
        <v>322</v>
      </c>
      <c r="AE55" s="66" t="str" cm="1">
        <f t="array" ref="AE55">_xlfn.LET(
    _xlpm.texto_limpio, _xlfn.REDUCE(
        LOWER(Table134568[[#This Row],[Titulo]]),
        {"á";"é";"í";"ó";"ú";"ñ";",";" "},
        _xlfn.LAMBDA(_xlpm.acum,_xlpm.caracter, SUBSTITUTE(_xlpm.acum, _xlpm.caracter, CHOOSE(MATCH(_xlpm.caracter, {"á";"é";"í";"ó";"ú";"ñ";",";" "}, 0), "a","e","i","o","u","n","","")))
    ),
    _xlfn.CONCAT("/cantos/resucito/", AG55, "/", _xlpm.texto_limpio, ".html")
)</f>
        <v>/cantos/resucito/liturgia/corderodedios.html</v>
      </c>
      <c r="AF55" t="s">
        <v>323</v>
      </c>
      <c r="AG55" t="str">
        <f>IF(Table134568[[#This Row],[Categoria]]="Liturgia","liturgia",LOWER(LEFT(Table134568[[#This Row],[Titulo]],1)))</f>
        <v>liturgia</v>
      </c>
      <c r="AH55" t="str">
        <f>LOWER(LEFT(Table134568[[#This Row],[Titulo]],1))</f>
        <v>c</v>
      </c>
      <c r="AI55" t="str">
        <f>LOWER(LEFT(Table134568[[#This Row],[Categoria]],1))</f>
        <v>l</v>
      </c>
      <c r="AJ55" t="str">
        <f>_xlfn.CONCAT(Table134568[[#This Row],[ID]:[c021]])</f>
        <v>{id:53,title: "Cordero de Dios", subtitle: "Después de la consagración", category: "Liturgia", moments: ["Entrada"], url: "/cantos/resucito/liturgia/corderodedios.html"},</v>
      </c>
      <c r="AK55" t="str">
        <f>UPPER(Table134568[[#This Row],[Titulo]])</f>
        <v>CORDERO DE DIOS</v>
      </c>
      <c r="AL55" t="str">
        <f>LOWER(SUBSTITUTE(Table134568[[#This Row],[CANTO]], " ", ""))</f>
        <v>corderodedios</v>
      </c>
      <c r="AM55" t="str">
        <f>Table134568[[#This Row],[Subtitle5]]</f>
        <v>Después de la consagración</v>
      </c>
      <c r="AO55" t="str">
        <f>Table1[[#Headers],[CANTO]]</f>
        <v>CANTO</v>
      </c>
      <c r="AP55" t="str">
        <f>Table134568[[#This Row],[CANTO]]</f>
        <v>CORDERO DE DIOS</v>
      </c>
    </row>
    <row r="56" spans="1:42" x14ac:dyDescent="0.25">
      <c r="A56">
        <v>187</v>
      </c>
      <c r="B56" t="s">
        <v>309</v>
      </c>
      <c r="C56">
        <v>54</v>
      </c>
      <c r="D56" t="s">
        <v>310</v>
      </c>
      <c r="E56" t="s">
        <v>311</v>
      </c>
      <c r="F56" t="s">
        <v>312</v>
      </c>
      <c r="G56" t="s">
        <v>437</v>
      </c>
      <c r="H56" t="s">
        <v>314</v>
      </c>
      <c r="I56" t="s">
        <v>315</v>
      </c>
      <c r="J56" t="s">
        <v>312</v>
      </c>
      <c r="K56" t="s">
        <v>438</v>
      </c>
      <c r="L56" t="s">
        <v>317</v>
      </c>
      <c r="M56" t="s">
        <v>318</v>
      </c>
      <c r="N56" t="s">
        <v>312</v>
      </c>
      <c r="O56" s="7" t="s">
        <v>1152</v>
      </c>
      <c r="P56" t="s">
        <v>312</v>
      </c>
      <c r="Q56" t="s">
        <v>319</v>
      </c>
      <c r="R56" t="s">
        <v>312</v>
      </c>
      <c r="S56" t="s">
        <v>294</v>
      </c>
      <c r="T56" t="str">
        <f>IF(Table134568[[#This Row],[Pentecostés]]="","",""", """)</f>
        <v>", "</v>
      </c>
      <c r="U56" t="s">
        <v>1148</v>
      </c>
      <c r="V56" t="str">
        <f>IF(Table134568[[#This Row],[Virgen]]="","",""", """)</f>
        <v>", "</v>
      </c>
      <c r="W56" t="s">
        <v>326</v>
      </c>
      <c r="X56" t="str">
        <f>IF(Table134568[[#This Row],[Niños]]="","",""", """)</f>
        <v>", "</v>
      </c>
      <c r="Y56" t="s">
        <v>334</v>
      </c>
      <c r="Z56" t="str">
        <f>IF(Table134568[[#This Row],[Laudes]]="","",""", """)</f>
        <v/>
      </c>
      <c r="AB56" t="str">
        <f>IF(Table134568[[#This Row],[Entrada]]="","",""", """)</f>
        <v/>
      </c>
      <c r="AD56" t="s">
        <v>322</v>
      </c>
      <c r="AE56" s="66" t="str" cm="1">
        <f t="array" ref="AE56">_xlfn.LET(
    _xlpm.texto_limpio, _xlfn.REDUCE(
        LOWER(Table134568[[#This Row],[Titulo]]),
        {"á";"é";"í";"ó";"ú";"ñ";",";" "},
        _xlfn.LAMBDA(_xlpm.acum,_xlpm.caracter, SUBSTITUTE(_xlpm.acum, _xlpm.caracter, CHOOSE(MATCH(_xlpm.caracter, {"á";"é";"í";"ó";"ú";"ñ";",";" "}, 0), "a","e","i","o","u","n","","")))
    ),
    _xlfn.CONCAT("/cantos/resucito/", AG56, "/", _xlpm.texto_limpio, ".html")
)</f>
        <v>/cantos/resucito/liturgia/credo.html</v>
      </c>
      <c r="AF56" t="s">
        <v>323</v>
      </c>
      <c r="AG56" t="str">
        <f>IF(Table134568[[#This Row],[Categoria]]="Liturgia","liturgia",LOWER(LEFT(Table134568[[#This Row],[Titulo]],1)))</f>
        <v>liturgia</v>
      </c>
      <c r="AH56" t="str">
        <f>LOWER(LEFT(Table134568[[#This Row],[Titulo]],1))</f>
        <v>c</v>
      </c>
      <c r="AI56" t="str">
        <f>LOWER(LEFT(Table134568[[#This Row],[Categoria]],1))</f>
        <v>l</v>
      </c>
      <c r="AJ56" t="str">
        <f>_xlfn.CONCAT(Table134568[[#This Row],[ID]:[c021]])</f>
        <v>{id:54,title: "Credo", subtitle: "Símbolo Apostólico", category: "Liturgia", moments: ["Pascua", "Laudes", "Comunión", "Antiguo Testamento"], url: "/cantos/resucito/liturgia/credo.html"},</v>
      </c>
      <c r="AK56" t="str">
        <f>UPPER(Table134568[[#This Row],[Titulo]])</f>
        <v>CREDO</v>
      </c>
      <c r="AL56" t="str">
        <f>LOWER(SUBSTITUTE(Table134568[[#This Row],[CANTO]], " ", ""))</f>
        <v>credo</v>
      </c>
      <c r="AM56" t="str">
        <f>Table134568[[#This Row],[Subtitle5]]</f>
        <v>Símbolo Apostólico</v>
      </c>
      <c r="AO56" t="str">
        <f>Table1[[#Headers],[CANTO]]</f>
        <v>CANTO</v>
      </c>
      <c r="AP56" t="str">
        <f>Table134568[[#This Row],[CANTO]]</f>
        <v>CREDO</v>
      </c>
    </row>
    <row r="57" spans="1:42" x14ac:dyDescent="0.25">
      <c r="A57">
        <v>42</v>
      </c>
      <c r="B57" t="s">
        <v>309</v>
      </c>
      <c r="C57">
        <v>55</v>
      </c>
      <c r="D57" t="s">
        <v>310</v>
      </c>
      <c r="E57" t="s">
        <v>311</v>
      </c>
      <c r="F57" t="s">
        <v>312</v>
      </c>
      <c r="G57" t="s">
        <v>439</v>
      </c>
      <c r="H57" t="s">
        <v>314</v>
      </c>
      <c r="I57" t="s">
        <v>315</v>
      </c>
      <c r="J57" t="s">
        <v>312</v>
      </c>
      <c r="K57" t="s">
        <v>440</v>
      </c>
      <c r="L57" t="s">
        <v>317</v>
      </c>
      <c r="M57" t="s">
        <v>318</v>
      </c>
      <c r="N57" t="s">
        <v>312</v>
      </c>
      <c r="O57" t="s">
        <v>1153</v>
      </c>
      <c r="P57" t="s">
        <v>312</v>
      </c>
      <c r="Q57" t="s">
        <v>319</v>
      </c>
      <c r="R57" t="s">
        <v>312</v>
      </c>
      <c r="S57" t="s">
        <v>333</v>
      </c>
      <c r="T57" t="str">
        <f>IF(Table134568[[#This Row],[Pentecostés]]="","",""", """)</f>
        <v>", "</v>
      </c>
      <c r="U57" t="s">
        <v>304</v>
      </c>
      <c r="V57" t="str">
        <f>IF(Table134568[[#This Row],[Virgen]]="","",""", """)</f>
        <v>", "</v>
      </c>
      <c r="W57" t="s">
        <v>327</v>
      </c>
      <c r="X57" t="str">
        <f>IF(Table134568[[#This Row],[Niños]]="","",""", """)</f>
        <v>", "</v>
      </c>
      <c r="Y57" t="s">
        <v>334</v>
      </c>
      <c r="Z57" t="str">
        <f>IF(Table134568[[#This Row],[Laudes]]="","",""", """)</f>
        <v/>
      </c>
      <c r="AB57" t="str">
        <f>IF(Table134568[[#This Row],[Entrada]]="","",""", """)</f>
        <v/>
      </c>
      <c r="AD57" t="s">
        <v>322</v>
      </c>
      <c r="AE57" s="66" t="str" cm="1">
        <f t="array" ref="AE57">_xlfn.LET(
    _xlpm.texto_limpio, _xlfn.REDUCE(
        LOWER(Table134568[[#This Row],[Titulo]]),
        {"á";"é";"í";"ó";"ú";"ñ";",";" "},
        _xlfn.LAMBDA(_xlpm.acum,_xlpm.caracter, SUBSTITUTE(_xlpm.acum, _xlpm.caracter, CHOOSE(MATCH(_xlpm.caracter, {"á";"é";"í";"ó";"ú";"ñ";",";" "}, 0), "a","e","i","o","u","n","","")))
    ),
    _xlfn.CONCAT("/cantos/resucito/", AG57, "/", _xlpm.texto_limpio, ".html")
)</f>
        <v>/cantos/resucito/c/cristoeslaluz.html</v>
      </c>
      <c r="AF57" t="s">
        <v>323</v>
      </c>
      <c r="AG57" t="str">
        <f>IF(Table134568[[#This Row],[Categoria]]="Liturgia","liturgia",LOWER(LEFT(Table134568[[#This Row],[Titulo]],1)))</f>
        <v>c</v>
      </c>
      <c r="AH57" t="str">
        <f>LOWER(LEFT(Table134568[[#This Row],[Titulo]],1))</f>
        <v>c</v>
      </c>
      <c r="AI57" t="str">
        <f>LOWER(LEFT(Table134568[[#This Row],[Categoria]],1))</f>
        <v>p</v>
      </c>
      <c r="AJ57" t="str">
        <f>_xlfn.CONCAT(Table134568[[#This Row],[ID]:[c021]])</f>
        <v>{id:55,title: "Cristo es la luz", subtitle: "Himno - Juan 8,12; 14,6", category: "Precatecumenado", moments: ["Cuaresma", "Entrada", "Final", "Antiguo Testamento"], url: "/cantos/resucito/c/cristoeslaluz.html"},</v>
      </c>
      <c r="AK57" t="str">
        <f>UPPER(Table134568[[#This Row],[Titulo]])</f>
        <v>CRISTO ES LA LUZ</v>
      </c>
      <c r="AL57" t="str">
        <f>LOWER(SUBSTITUTE(Table134568[[#This Row],[CANTO]], " ", ""))</f>
        <v>cristoeslaluz</v>
      </c>
      <c r="AM57" t="str">
        <f>Table134568[[#This Row],[Subtitle5]]</f>
        <v>Himno - Juan 8,12; 14,6</v>
      </c>
      <c r="AO57" t="str">
        <f>Table1[[#Headers],[CANTO]]</f>
        <v>CANTO</v>
      </c>
      <c r="AP57" t="str">
        <f>Table134568[[#This Row],[CANTO]]</f>
        <v>CRISTO ES LA LUZ</v>
      </c>
    </row>
    <row r="58" spans="1:42" x14ac:dyDescent="0.25">
      <c r="A58">
        <v>222</v>
      </c>
      <c r="B58" t="s">
        <v>309</v>
      </c>
      <c r="C58">
        <v>56</v>
      </c>
      <c r="D58" t="s">
        <v>310</v>
      </c>
      <c r="E58" t="s">
        <v>311</v>
      </c>
      <c r="F58" t="s">
        <v>312</v>
      </c>
      <c r="G58" t="s">
        <v>441</v>
      </c>
      <c r="H58" t="s">
        <v>314</v>
      </c>
      <c r="I58" t="s">
        <v>315</v>
      </c>
      <c r="J58" t="s">
        <v>312</v>
      </c>
      <c r="K58" t="s">
        <v>442</v>
      </c>
      <c r="L58" t="s">
        <v>317</v>
      </c>
      <c r="M58" t="s">
        <v>318</v>
      </c>
      <c r="N58" t="s">
        <v>312</v>
      </c>
      <c r="O58" s="8" t="s">
        <v>1150</v>
      </c>
      <c r="P58" t="s">
        <v>312</v>
      </c>
      <c r="Q58" t="s">
        <v>319</v>
      </c>
      <c r="R58" t="s">
        <v>312</v>
      </c>
      <c r="S58" t="s">
        <v>294</v>
      </c>
      <c r="T58" t="str">
        <f>IF(Table134568[[#This Row],[Pentecostés]]="","",""", """)</f>
        <v>", "</v>
      </c>
      <c r="U58" t="s">
        <v>1148</v>
      </c>
      <c r="V58" t="str">
        <f>IF(Table134568[[#This Row],[Virgen]]="","",""", """)</f>
        <v>", "</v>
      </c>
      <c r="W58" t="s">
        <v>334</v>
      </c>
      <c r="X58" t="str">
        <f>IF(Table134568[[#This Row],[Niños]]="","",""", """)</f>
        <v/>
      </c>
      <c r="Z58" t="str">
        <f>IF(Table134568[[#This Row],[Laudes]]="","",""", """)</f>
        <v/>
      </c>
      <c r="AB58" t="str">
        <f>IF(Table134568[[#This Row],[Entrada]]="","",""", """)</f>
        <v/>
      </c>
      <c r="AD58" t="s">
        <v>322</v>
      </c>
      <c r="AE58" s="66" t="str" cm="1">
        <f t="array" ref="AE58">_xlfn.LET(
    _xlpm.texto_limpio, _xlfn.REDUCE(
        LOWER(Table134568[[#This Row],[Titulo]]),
        {"á";"é";"í";"ó";"ú";"ñ";",";" "},
        _xlfn.LAMBDA(_xlpm.acum,_xlpm.caracter, SUBSTITUTE(_xlpm.acum, _xlpm.caracter, CHOOSE(MATCH(_xlpm.caracter, {"á";"é";"í";"ó";"ú";"ñ";",";" "}, 0), "a","e","i","o","u","n","","")))
    ),
    _xlfn.CONCAT("/cantos/resucito/", AG58, "/", _xlpm.texto_limpio, ".html")
)</f>
        <v>/cantos/resucito/c/cuandodormia.html</v>
      </c>
      <c r="AF58" t="s">
        <v>323</v>
      </c>
      <c r="AG58" t="str">
        <f>IF(Table134568[[#This Row],[Categoria]]="Liturgia","liturgia",LOWER(LEFT(Table134568[[#This Row],[Titulo]],1)))</f>
        <v>c</v>
      </c>
      <c r="AH58" t="str">
        <f>LOWER(LEFT(Table134568[[#This Row],[Titulo]],1))</f>
        <v>c</v>
      </c>
      <c r="AI58" t="str">
        <f>LOWER(LEFT(Table134568[[#This Row],[Categoria]],1))</f>
        <v>c</v>
      </c>
      <c r="AJ58" t="str">
        <f>_xlfn.CONCAT(Table134568[[#This Row],[ID]:[c021]])</f>
        <v>{id:56,title: "Cuando dormía", subtitle: "Cantar de los Cantares 5,2ss ", category: "Catecumenado", moments: ["Pascua", "Laudes", "Antiguo Testamento"], url: "/cantos/resucito/c/cuandodormia.html"},</v>
      </c>
      <c r="AK58" t="str">
        <f>UPPER(Table134568[[#This Row],[Titulo]])</f>
        <v>CUANDO DORMÍA</v>
      </c>
      <c r="AL58" t="str">
        <f>LOWER(SUBSTITUTE(Table134568[[#This Row],[CANTO]], " ", ""))</f>
        <v>cuandodormía</v>
      </c>
      <c r="AM58" t="str">
        <f>Table134568[[#This Row],[Subtitle5]]</f>
        <v xml:space="preserve">Cantar de los Cantares 5,2ss </v>
      </c>
      <c r="AO58" t="str">
        <f>Table1[[#Headers],[CANTO]]</f>
        <v>CANTO</v>
      </c>
      <c r="AP58" t="str">
        <f>Table134568[[#This Row],[CANTO]]</f>
        <v>CUANDO DORMÍA</v>
      </c>
    </row>
    <row r="59" spans="1:42" x14ac:dyDescent="0.25">
      <c r="A59">
        <v>43</v>
      </c>
      <c r="B59" t="s">
        <v>309</v>
      </c>
      <c r="C59">
        <v>57</v>
      </c>
      <c r="D59" t="s">
        <v>310</v>
      </c>
      <c r="E59" t="s">
        <v>311</v>
      </c>
      <c r="F59" t="s">
        <v>312</v>
      </c>
      <c r="G59" t="s">
        <v>443</v>
      </c>
      <c r="H59" t="s">
        <v>314</v>
      </c>
      <c r="I59" t="s">
        <v>315</v>
      </c>
      <c r="J59" t="s">
        <v>312</v>
      </c>
      <c r="K59" t="s">
        <v>444</v>
      </c>
      <c r="L59" t="s">
        <v>317</v>
      </c>
      <c r="M59" t="s">
        <v>318</v>
      </c>
      <c r="N59" t="s">
        <v>312</v>
      </c>
      <c r="O59" t="s">
        <v>1153</v>
      </c>
      <c r="P59" t="s">
        <v>312</v>
      </c>
      <c r="Q59" t="s">
        <v>319</v>
      </c>
      <c r="R59" t="s">
        <v>312</v>
      </c>
      <c r="S59" t="s">
        <v>294</v>
      </c>
      <c r="T59" t="str">
        <f>IF(Table134568[[#This Row],[Pentecostés]]="","",""", """)</f>
        <v>", "</v>
      </c>
      <c r="U59" t="s">
        <v>365</v>
      </c>
      <c r="V59" t="str">
        <f>IF(Table134568[[#This Row],[Virgen]]="","",""", """)</f>
        <v>", "</v>
      </c>
      <c r="W59" t="s">
        <v>327</v>
      </c>
      <c r="X59" t="str">
        <f>IF(Table134568[[#This Row],[Niños]]="","",""", """)</f>
        <v/>
      </c>
      <c r="Z59" t="str">
        <f>IF(Table134568[[#This Row],[Laudes]]="","",""", """)</f>
        <v/>
      </c>
      <c r="AB59" t="str">
        <f>IF(Table134568[[#This Row],[Entrada]]="","",""", """)</f>
        <v/>
      </c>
      <c r="AD59" t="s">
        <v>322</v>
      </c>
      <c r="AE59" s="66" t="str" cm="1">
        <f t="array" ref="AE59">_xlfn.LET(
    _xlpm.texto_limpio, _xlfn.REDUCE(
        LOWER(Table134568[[#This Row],[Titulo]]),
        {"á";"é";"í";"ó";"ú";"ñ";",";" "},
        _xlfn.LAMBDA(_xlpm.acum,_xlpm.caracter, SUBSTITUTE(_xlpm.acum, _xlpm.caracter, CHOOSE(MATCH(_xlpm.caracter, {"á";"é";"í";"ó";"ú";"ñ";",";" "}, 0), "a","e","i","o","u","n","","")))
    ),
    _xlfn.CONCAT("/cantos/resucito/", AG59, "/", _xlpm.texto_limpio, ".html")
)</f>
        <v>/cantos/resucito/c/cuandoelsenor.html</v>
      </c>
      <c r="AF59" t="s">
        <v>323</v>
      </c>
      <c r="AG59" t="str">
        <f>IF(Table134568[[#This Row],[Categoria]]="Liturgia","liturgia",LOWER(LEFT(Table134568[[#This Row],[Titulo]],1)))</f>
        <v>c</v>
      </c>
      <c r="AH59" t="str">
        <f>LOWER(LEFT(Table134568[[#This Row],[Titulo]],1))</f>
        <v>c</v>
      </c>
      <c r="AI59" t="str">
        <f>LOWER(LEFT(Table134568[[#This Row],[Categoria]],1))</f>
        <v>p</v>
      </c>
      <c r="AJ59" t="str">
        <f>_xlfn.CONCAT(Table134568[[#This Row],[ID]:[c021]])</f>
        <v>{id:57,title: "Cuando el Señor", subtitle: "Salmo 126 (125)", category: "Precatecumenado", moments: ["Pascua", "Paz", "Final"], url: "/cantos/resucito/c/cuandoelsenor.html"},</v>
      </c>
      <c r="AK59" t="str">
        <f>UPPER(Table134568[[#This Row],[Titulo]])</f>
        <v>CUANDO EL SEÑOR</v>
      </c>
      <c r="AL59" t="str">
        <f>LOWER(SUBSTITUTE(Table134568[[#This Row],[CANTO]], " ", ""))</f>
        <v>cuandoelseñor</v>
      </c>
      <c r="AM59" t="str">
        <f>Table134568[[#This Row],[Subtitle5]]</f>
        <v>Salmo 126 (125)</v>
      </c>
      <c r="AO59" t="str">
        <f>Table1[[#Headers],[CANTO]]</f>
        <v>CANTO</v>
      </c>
      <c r="AP59" t="str">
        <f>Table134568[[#This Row],[CANTO]]</f>
        <v>CUANDO EL SEÑOR</v>
      </c>
    </row>
    <row r="60" spans="1:42" x14ac:dyDescent="0.25">
      <c r="A60">
        <v>44</v>
      </c>
      <c r="B60" t="s">
        <v>309</v>
      </c>
      <c r="C60">
        <v>58</v>
      </c>
      <c r="D60" t="s">
        <v>310</v>
      </c>
      <c r="E60" t="s">
        <v>311</v>
      </c>
      <c r="F60" t="s">
        <v>312</v>
      </c>
      <c r="G60" t="s">
        <v>445</v>
      </c>
      <c r="H60" t="s">
        <v>314</v>
      </c>
      <c r="I60" t="s">
        <v>315</v>
      </c>
      <c r="J60" t="s">
        <v>312</v>
      </c>
      <c r="K60" t="s">
        <v>446</v>
      </c>
      <c r="L60" t="s">
        <v>317</v>
      </c>
      <c r="M60" t="s">
        <v>318</v>
      </c>
      <c r="N60" t="s">
        <v>312</v>
      </c>
      <c r="O60" t="s">
        <v>1153</v>
      </c>
      <c r="P60" t="s">
        <v>312</v>
      </c>
      <c r="Q60" t="s">
        <v>319</v>
      </c>
      <c r="R60" t="s">
        <v>312</v>
      </c>
      <c r="S60" t="s">
        <v>294</v>
      </c>
      <c r="T60" t="str">
        <f>IF(Table134568[[#This Row],[Pentecostés]]="","",""", """)</f>
        <v>", "</v>
      </c>
      <c r="U60" t="s">
        <v>365</v>
      </c>
      <c r="V60" t="str">
        <f>IF(Table134568[[#This Row],[Virgen]]="","",""", """)</f>
        <v/>
      </c>
      <c r="X60" t="str">
        <f>IF(Table134568[[#This Row],[Niños]]="","",""", """)</f>
        <v/>
      </c>
      <c r="Z60" t="str">
        <f>IF(Table134568[[#This Row],[Laudes]]="","",""", """)</f>
        <v/>
      </c>
      <c r="AB60" t="str">
        <f>IF(Table134568[[#This Row],[Entrada]]="","",""", """)</f>
        <v/>
      </c>
      <c r="AD60" t="s">
        <v>322</v>
      </c>
      <c r="AE60" s="66" t="str" cm="1">
        <f t="array" ref="AE60">_xlfn.LET(
    _xlpm.texto_limpio, _xlfn.REDUCE(
        LOWER(Table134568[[#This Row],[Titulo]]),
        {"á";"é";"í";"ó";"ú";"ñ";",";" "},
        _xlfn.LAMBDA(_xlpm.acum,_xlpm.caracter, SUBSTITUTE(_xlpm.acum, _xlpm.caracter, CHOOSE(MATCH(_xlpm.caracter, {"á";"é";"í";"ó";"ú";"ñ";",";" "}, 0), "a","e","i","o","u","n","","")))
    ),
    _xlfn.CONCAT("/cantos/resucito/", AG60, "/", _xlpm.texto_limpio, ".html")
)</f>
        <v>/cantos/resucito/c/cuandoisraelsaliodeegipto.html</v>
      </c>
      <c r="AF60" t="s">
        <v>323</v>
      </c>
      <c r="AG60" t="str">
        <f>IF(Table134568[[#This Row],[Categoria]]="Liturgia","liturgia",LOWER(LEFT(Table134568[[#This Row],[Titulo]],1)))</f>
        <v>c</v>
      </c>
      <c r="AH60" t="str">
        <f>LOWER(LEFT(Table134568[[#This Row],[Titulo]],1))</f>
        <v>c</v>
      </c>
      <c r="AI60" t="str">
        <f>LOWER(LEFT(Table134568[[#This Row],[Categoria]],1))</f>
        <v>p</v>
      </c>
      <c r="AJ60" t="str">
        <f>_xlfn.CONCAT(Table134568[[#This Row],[ID]:[c021]])</f>
        <v>{id:58,title: "Cuando Israel salió de Egipto", subtitle: "Salmo 114 (113)", category: "Precatecumenado", moments: ["Pascua", "Paz"], url: "/cantos/resucito/c/cuandoisraelsaliodeegipto.html"},</v>
      </c>
      <c r="AK60" t="str">
        <f>UPPER(Table134568[[#This Row],[Titulo]])</f>
        <v>CUANDO ISRAEL SALIÓ DE EGIPTO</v>
      </c>
      <c r="AL60" t="str">
        <f>LOWER(SUBSTITUTE(Table134568[[#This Row],[CANTO]], " ", ""))</f>
        <v>cuandoisraelsaliódeegipto</v>
      </c>
      <c r="AM60" t="str">
        <f>Table134568[[#This Row],[Subtitle5]]</f>
        <v>Salmo 114 (113)</v>
      </c>
      <c r="AO60" t="str">
        <f>Table1[[#Headers],[CANTO]]</f>
        <v>CANTO</v>
      </c>
      <c r="AP60" t="str">
        <f>Table134568[[#This Row],[CANTO]]</f>
        <v>CUANDO ISRAEL SALIÓ DE EGIPTO</v>
      </c>
    </row>
    <row r="61" spans="1:42" x14ac:dyDescent="0.25">
      <c r="A61">
        <v>45</v>
      </c>
      <c r="B61" t="s">
        <v>309</v>
      </c>
      <c r="C61">
        <v>59</v>
      </c>
      <c r="D61" t="s">
        <v>310</v>
      </c>
      <c r="E61" t="s">
        <v>311</v>
      </c>
      <c r="F61" t="s">
        <v>312</v>
      </c>
      <c r="G61" t="s">
        <v>447</v>
      </c>
      <c r="H61" t="s">
        <v>314</v>
      </c>
      <c r="I61" t="s">
        <v>315</v>
      </c>
      <c r="J61" t="s">
        <v>312</v>
      </c>
      <c r="K61" t="s">
        <v>448</v>
      </c>
      <c r="L61" t="s">
        <v>317</v>
      </c>
      <c r="M61" t="s">
        <v>318</v>
      </c>
      <c r="N61" t="s">
        <v>312</v>
      </c>
      <c r="O61" t="s">
        <v>1153</v>
      </c>
      <c r="P61" t="s">
        <v>312</v>
      </c>
      <c r="Q61" t="s">
        <v>319</v>
      </c>
      <c r="R61" t="s">
        <v>312</v>
      </c>
      <c r="S61" t="s">
        <v>333</v>
      </c>
      <c r="T61" t="str">
        <f>IF(Table134568[[#This Row],[Pentecostés]]="","",""", """)</f>
        <v>", "</v>
      </c>
      <c r="U61" t="s">
        <v>334</v>
      </c>
      <c r="V61" t="str">
        <f>IF(Table134568[[#This Row],[Virgen]]="","",""", """)</f>
        <v/>
      </c>
      <c r="X61" t="str">
        <f>IF(Table134568[[#This Row],[Niños]]="","",""", """)</f>
        <v/>
      </c>
      <c r="Z61" t="str">
        <f>IF(Table134568[[#This Row],[Laudes]]="","",""", """)</f>
        <v/>
      </c>
      <c r="AB61" t="str">
        <f>IF(Table134568[[#This Row],[Entrada]]="","",""", """)</f>
        <v/>
      </c>
      <c r="AD61" t="s">
        <v>322</v>
      </c>
      <c r="AE61" s="66" t="str" cm="1">
        <f t="array" ref="AE61">_xlfn.LET(
    _xlpm.texto_limpio, _xlfn.REDUCE(
        LOWER(Table134568[[#This Row],[Titulo]]),
        {"á";"é";"í";"ó";"ú";"ñ";",";" "},
        _xlfn.LAMBDA(_xlpm.acum,_xlpm.caracter, SUBSTITUTE(_xlpm.acum, _xlpm.caracter, CHOOSE(MATCH(_xlpm.caracter, {"á";"é";"í";"ó";"ú";"ñ";",";" "}, 0), "a","e","i","o","u","n","","")))
    ),
    _xlfn.CONCAT("/cantos/resucito/", AG61, "/", _xlpm.texto_limpio, ".html")
)</f>
        <v>/cantos/resucito/d/dayenu.html</v>
      </c>
      <c r="AF61" t="s">
        <v>323</v>
      </c>
      <c r="AG61" t="str">
        <f>IF(Table134568[[#This Row],[Categoria]]="Liturgia","liturgia",LOWER(LEFT(Table134568[[#This Row],[Titulo]],1)))</f>
        <v>d</v>
      </c>
      <c r="AH61" t="str">
        <f>LOWER(LEFT(Table134568[[#This Row],[Titulo]],1))</f>
        <v>d</v>
      </c>
      <c r="AI61" t="str">
        <f>LOWER(LEFT(Table134568[[#This Row],[Categoria]],1))</f>
        <v>p</v>
      </c>
      <c r="AJ61" t="str">
        <f>_xlfn.CONCAT(Table134568[[#This Row],[ID]:[c021]])</f>
        <v>{id:59,title: "Dayenú", subtitle: "De la Hagadá de Pésaj hebrea", category: "Precatecumenado", moments: ["Cuaresma", "Antiguo Testamento"], url: "/cantos/resucito/d/dayenu.html"},</v>
      </c>
      <c r="AK61" t="str">
        <f>UPPER(Table134568[[#This Row],[Titulo]])</f>
        <v>DAYENÚ</v>
      </c>
      <c r="AL61" t="str">
        <f>LOWER(SUBSTITUTE(Table134568[[#This Row],[CANTO]], " ", ""))</f>
        <v>dayenú</v>
      </c>
      <c r="AM61" t="str">
        <f>Table134568[[#This Row],[Subtitle5]]</f>
        <v>De la Hagadá de Pésaj hebrea</v>
      </c>
      <c r="AO61" t="str">
        <f>Table1[[#Headers],[CANTO]]</f>
        <v>CANTO</v>
      </c>
      <c r="AP61" t="str">
        <f>Table134568[[#This Row],[CANTO]]</f>
        <v>DAYENÚ</v>
      </c>
    </row>
    <row r="62" spans="1:42" x14ac:dyDescent="0.25">
      <c r="A62">
        <v>47</v>
      </c>
      <c r="B62" t="s">
        <v>309</v>
      </c>
      <c r="C62">
        <v>60</v>
      </c>
      <c r="D62" t="s">
        <v>310</v>
      </c>
      <c r="E62" t="s">
        <v>311</v>
      </c>
      <c r="F62" t="s">
        <v>312</v>
      </c>
      <c r="G62" t="s">
        <v>449</v>
      </c>
      <c r="H62" t="s">
        <v>314</v>
      </c>
      <c r="I62" t="s">
        <v>315</v>
      </c>
      <c r="J62" t="s">
        <v>312</v>
      </c>
      <c r="K62" t="s">
        <v>450</v>
      </c>
      <c r="L62" t="s">
        <v>317</v>
      </c>
      <c r="M62" t="s">
        <v>318</v>
      </c>
      <c r="N62" t="s">
        <v>312</v>
      </c>
      <c r="O62" t="s">
        <v>1153</v>
      </c>
      <c r="P62" t="s">
        <v>312</v>
      </c>
      <c r="Q62" t="s">
        <v>319</v>
      </c>
      <c r="R62" t="s">
        <v>312</v>
      </c>
      <c r="S62" t="s">
        <v>357</v>
      </c>
      <c r="T62" t="str">
        <f>IF(Table134568[[#This Row],[Pentecostés]]="","",""", """)</f>
        <v>", "</v>
      </c>
      <c r="U62" t="s">
        <v>298</v>
      </c>
      <c r="V62" t="str">
        <f>IF(Table134568[[#This Row],[Virgen]]="","",""", """)</f>
        <v>", "</v>
      </c>
      <c r="W62" t="s">
        <v>334</v>
      </c>
      <c r="X62" t="str">
        <f>IF(Table134568[[#This Row],[Niños]]="","",""", """)</f>
        <v/>
      </c>
      <c r="Z62" t="str">
        <f>IF(Table134568[[#This Row],[Laudes]]="","",""", """)</f>
        <v/>
      </c>
      <c r="AB62" t="str">
        <f>IF(Table134568[[#This Row],[Entrada]]="","",""", """)</f>
        <v/>
      </c>
      <c r="AD62" t="s">
        <v>322</v>
      </c>
      <c r="AE62" s="66" t="str" cm="1">
        <f t="array" ref="AE62">_xlfn.LET(
    _xlpm.texto_limpio, _xlfn.REDUCE(
        LOWER(Table134568[[#This Row],[Titulo]]),
        {"á";"é";"í";"ó";"ú";"ñ";",";" "},
        _xlfn.LAMBDA(_xlpm.acum,_xlpm.caracter, SUBSTITUTE(_xlpm.acum, _xlpm.caracter, CHOOSE(MATCH(_xlpm.caracter, {"á";"é";"í";"ó";"ú";"ñ";",";" "}, 0), "a","e","i","o","u","n","","")))
    ),
    _xlfn.CONCAT("/cantos/resucito/", AG62, "/", _xlpm.texto_limpio, ".html")
)</f>
        <v>/cantos/resucito/d/deprofundis.html</v>
      </c>
      <c r="AF62" t="s">
        <v>323</v>
      </c>
      <c r="AG62" t="str">
        <f>IF(Table134568[[#This Row],[Categoria]]="Liturgia","liturgia",LOWER(LEFT(Table134568[[#This Row],[Titulo]],1)))</f>
        <v>d</v>
      </c>
      <c r="AH62" t="str">
        <f>LOWER(LEFT(Table134568[[#This Row],[Titulo]],1))</f>
        <v>d</v>
      </c>
      <c r="AI62" t="str">
        <f>LOWER(LEFT(Table134568[[#This Row],[Categoria]],1))</f>
        <v>p</v>
      </c>
      <c r="AJ62" t="str">
        <f>_xlfn.CONCAT(Table134568[[#This Row],[ID]:[c021]])</f>
        <v>{id:60,title: "De Profundis", subtitle: "Salmo 130 (129)", category: "Precatecumenado", moments: ["Adviento", "Virgen", "Antiguo Testamento"], url: "/cantos/resucito/d/deprofundis.html"},</v>
      </c>
      <c r="AK62" t="str">
        <f>UPPER(Table134568[[#This Row],[Titulo]])</f>
        <v>DE PROFUNDIS</v>
      </c>
      <c r="AL62" t="str">
        <f>LOWER(SUBSTITUTE(Table134568[[#This Row],[CANTO]], " ", ""))</f>
        <v>deprofundis</v>
      </c>
      <c r="AM62" t="str">
        <f>Table134568[[#This Row],[Subtitle5]]</f>
        <v>Salmo 130 (129)</v>
      </c>
      <c r="AO62" t="str">
        <f>Table1[[#Headers],[CANTO]]</f>
        <v>CANTO</v>
      </c>
      <c r="AP62" t="str">
        <f>Table134568[[#This Row],[CANTO]]</f>
        <v>DE PROFUNDIS</v>
      </c>
    </row>
    <row r="63" spans="1:42" x14ac:dyDescent="0.25">
      <c r="A63">
        <v>223</v>
      </c>
      <c r="B63" t="s">
        <v>309</v>
      </c>
      <c r="C63">
        <v>61</v>
      </c>
      <c r="D63" t="s">
        <v>310</v>
      </c>
      <c r="E63" t="s">
        <v>311</v>
      </c>
      <c r="F63" t="s">
        <v>312</v>
      </c>
      <c r="G63" t="s">
        <v>451</v>
      </c>
      <c r="H63" t="s">
        <v>314</v>
      </c>
      <c r="I63" t="s">
        <v>315</v>
      </c>
      <c r="J63" t="s">
        <v>312</v>
      </c>
      <c r="K63" t="s">
        <v>452</v>
      </c>
      <c r="L63" t="s">
        <v>317</v>
      </c>
      <c r="M63" t="s">
        <v>318</v>
      </c>
      <c r="N63" t="s">
        <v>312</v>
      </c>
      <c r="O63" s="8" t="s">
        <v>1150</v>
      </c>
      <c r="P63" t="s">
        <v>312</v>
      </c>
      <c r="Q63" t="s">
        <v>319</v>
      </c>
      <c r="R63" t="s">
        <v>312</v>
      </c>
      <c r="S63" t="s">
        <v>333</v>
      </c>
      <c r="T63" t="str">
        <f>IF(Table134568[[#This Row],[Pentecostés]]="","",""", """)</f>
        <v>", "</v>
      </c>
      <c r="U63" t="s">
        <v>304</v>
      </c>
      <c r="V63" t="str">
        <f>IF(Table134568[[#This Row],[Virgen]]="","",""", """)</f>
        <v>", "</v>
      </c>
      <c r="W63" t="s">
        <v>334</v>
      </c>
      <c r="X63" t="str">
        <f>IF(Table134568[[#This Row],[Niños]]="","",""", """)</f>
        <v/>
      </c>
      <c r="Z63" t="str">
        <f>IF(Table134568[[#This Row],[Laudes]]="","",""", """)</f>
        <v/>
      </c>
      <c r="AB63" t="str">
        <f>IF(Table134568[[#This Row],[Entrada]]="","",""", """)</f>
        <v/>
      </c>
      <c r="AD63" t="s">
        <v>322</v>
      </c>
      <c r="AE63" s="66" t="str" cm="1">
        <f t="array" ref="AE63">_xlfn.LET(
    _xlpm.texto_limpio, _xlfn.REDUCE(
        LOWER(Table134568[[#This Row],[Titulo]]),
        {"á";"é";"í";"ó";"ú";"ñ";",";" "},
        _xlfn.LAMBDA(_xlpm.acum,_xlpm.caracter, SUBSTITUTE(_xlpm.acum, _xlpm.caracter, CHOOSE(MATCH(_xlpm.caracter, {"á";"é";"í";"ó";"ú";"ñ";",";" "}, 0), "a","e","i","o","u","n","","")))
    ),
    _xlfn.CONCAT("/cantos/resucito/", AG63, "/", _xlpm.texto_limpio, ".html")
)</f>
        <v>/cantos/resucito/d/debora.html</v>
      </c>
      <c r="AF63" t="s">
        <v>323</v>
      </c>
      <c r="AG63" t="str">
        <f>IF(Table134568[[#This Row],[Categoria]]="Liturgia","liturgia",LOWER(LEFT(Table134568[[#This Row],[Titulo]],1)))</f>
        <v>d</v>
      </c>
      <c r="AH63" t="str">
        <f>LOWER(LEFT(Table134568[[#This Row],[Titulo]],1))</f>
        <v>d</v>
      </c>
      <c r="AI63" t="str">
        <f>LOWER(LEFT(Table134568[[#This Row],[Categoria]],1))</f>
        <v>c</v>
      </c>
      <c r="AJ63" t="str">
        <f>_xlfn.CONCAT(Table134568[[#This Row],[ID]:[c021]])</f>
        <v>{id:61,title: "Débora", subtitle: "Jueces 5", category: "Catecumenado", moments: ["Cuaresma", "Entrada", "Antiguo Testamento"], url: "/cantos/resucito/d/debora.html"},</v>
      </c>
      <c r="AK63" t="str">
        <f>UPPER(Table134568[[#This Row],[Titulo]])</f>
        <v>DÉBORA</v>
      </c>
      <c r="AL63" t="str">
        <f>LOWER(SUBSTITUTE(Table134568[[#This Row],[CANTO]], " ", ""))</f>
        <v>débora</v>
      </c>
      <c r="AM63" t="str">
        <f>Table134568[[#This Row],[Subtitle5]]</f>
        <v>Jueces 5</v>
      </c>
      <c r="AO63" t="str">
        <f>Table1[[#Headers],[CANTO]]</f>
        <v>CANTO</v>
      </c>
      <c r="AP63" t="str">
        <f>Table134568[[#This Row],[CANTO]]</f>
        <v>DÉBORA</v>
      </c>
    </row>
    <row r="64" spans="1:42" x14ac:dyDescent="0.25">
      <c r="A64">
        <v>48</v>
      </c>
      <c r="B64" t="s">
        <v>309</v>
      </c>
      <c r="C64">
        <v>62</v>
      </c>
      <c r="D64" t="s">
        <v>310</v>
      </c>
      <c r="E64" t="s">
        <v>311</v>
      </c>
      <c r="F64" t="s">
        <v>312</v>
      </c>
      <c r="G64" t="s">
        <v>453</v>
      </c>
      <c r="H64" t="s">
        <v>314</v>
      </c>
      <c r="I64" t="s">
        <v>315</v>
      </c>
      <c r="J64" t="s">
        <v>312</v>
      </c>
      <c r="K64" t="s">
        <v>454</v>
      </c>
      <c r="L64" t="s">
        <v>317</v>
      </c>
      <c r="M64" t="s">
        <v>318</v>
      </c>
      <c r="N64" t="s">
        <v>312</v>
      </c>
      <c r="O64" t="s">
        <v>1153</v>
      </c>
      <c r="P64" t="s">
        <v>312</v>
      </c>
      <c r="Q64" t="s">
        <v>319</v>
      </c>
      <c r="R64" t="s">
        <v>312</v>
      </c>
      <c r="S64" t="s">
        <v>321</v>
      </c>
      <c r="T64" t="str">
        <f>IF(Table134568[[#This Row],[Pentecostés]]="","",""", """)</f>
        <v>", "</v>
      </c>
      <c r="U64" t="s">
        <v>334</v>
      </c>
      <c r="V64" t="str">
        <f>IF(Table134568[[#This Row],[Virgen]]="","",""", """)</f>
        <v/>
      </c>
      <c r="X64" t="str">
        <f>IF(Table134568[[#This Row],[Niños]]="","",""", """)</f>
        <v/>
      </c>
      <c r="Z64" t="str">
        <f>IF(Table134568[[#This Row],[Laudes]]="","",""", """)</f>
        <v/>
      </c>
      <c r="AB64" t="str">
        <f>IF(Table134568[[#This Row],[Entrada]]="","",""", """)</f>
        <v/>
      </c>
      <c r="AD64" t="s">
        <v>322</v>
      </c>
      <c r="AE64" s="66" t="str" cm="1">
        <f t="array" ref="AE64">_xlfn.LET(
    _xlpm.texto_limpio, _xlfn.REDUCE(
        LOWER(Table134568[[#This Row],[Titulo]]),
        {"á";"é";"í";"ó";"ú";"ñ";",";" "},
        _xlfn.LAMBDA(_xlpm.acum,_xlpm.caracter, SUBSTITUTE(_xlpm.acum, _xlpm.caracter, CHOOSE(MATCH(_xlpm.caracter, {"á";"é";"í";"ó";"ú";"ñ";",";" "}, 0), "a","e","i","o","u","n","","")))
    ),
    _xlfn.CONCAT("/cantos/resucito/", AG64, "/", _xlpm.texto_limpio, ".html")
)</f>
        <v>/cantos/resucito/d/decidlealosdecorazoncansado.html</v>
      </c>
      <c r="AF64" t="s">
        <v>323</v>
      </c>
      <c r="AG64" t="str">
        <f>IF(Table134568[[#This Row],[Categoria]]="Liturgia","liturgia",LOWER(LEFT(Table134568[[#This Row],[Titulo]],1)))</f>
        <v>d</v>
      </c>
      <c r="AH64" t="str">
        <f>LOWER(LEFT(Table134568[[#This Row],[Titulo]],1))</f>
        <v>d</v>
      </c>
      <c r="AI64" t="str">
        <f>LOWER(LEFT(Table134568[[#This Row],[Categoria]],1))</f>
        <v>p</v>
      </c>
      <c r="AJ64" t="str">
        <f>_xlfn.CONCAT(Table134568[[#This Row],[ID]:[c021]])</f>
        <v>{id:62,title: "Decidle a los de corazón cansado", subtitle: "Isaías 35,4ss", category: "Precatecumenado", moments: ["Laudes/Visperas", "Antiguo Testamento"], url: "/cantos/resucito/d/decidlealosdecorazoncansado.html"},</v>
      </c>
      <c r="AK64" t="str">
        <f>UPPER(Table134568[[#This Row],[Titulo]])</f>
        <v>DECIDLE A LOS DE CORAZÓN CANSADO</v>
      </c>
      <c r="AL64" t="str">
        <f>LOWER(SUBSTITUTE(Table134568[[#This Row],[CANTO]], " ", ""))</f>
        <v>decidlealosdecorazóncansado</v>
      </c>
      <c r="AM64" t="str">
        <f>Table134568[[#This Row],[Subtitle5]]</f>
        <v>Isaías 35,4ss</v>
      </c>
      <c r="AO64" t="str">
        <f>Table1[[#Headers],[CANTO]]</f>
        <v>CANTO</v>
      </c>
      <c r="AP64" t="str">
        <f>Table134568[[#This Row],[CANTO]]</f>
        <v>DECIDLE A LOS DE CORAZÓN CANSADO</v>
      </c>
    </row>
    <row r="65" spans="1:42" x14ac:dyDescent="0.25">
      <c r="A65">
        <v>49</v>
      </c>
      <c r="B65" t="s">
        <v>309</v>
      </c>
      <c r="C65">
        <v>63</v>
      </c>
      <c r="D65" t="s">
        <v>310</v>
      </c>
      <c r="E65" t="s">
        <v>311</v>
      </c>
      <c r="F65" t="s">
        <v>312</v>
      </c>
      <c r="G65" t="s">
        <v>455</v>
      </c>
      <c r="H65" t="s">
        <v>314</v>
      </c>
      <c r="I65" t="s">
        <v>315</v>
      </c>
      <c r="J65" t="s">
        <v>312</v>
      </c>
      <c r="K65" t="s">
        <v>456</v>
      </c>
      <c r="L65" t="s">
        <v>317</v>
      </c>
      <c r="M65" t="s">
        <v>318</v>
      </c>
      <c r="N65" t="s">
        <v>312</v>
      </c>
      <c r="O65" t="s">
        <v>1153</v>
      </c>
      <c r="P65" t="s">
        <v>312</v>
      </c>
      <c r="Q65" t="s">
        <v>319</v>
      </c>
      <c r="R65" t="s">
        <v>312</v>
      </c>
      <c r="S65" t="s">
        <v>327</v>
      </c>
      <c r="T65" t="str">
        <f>IF(Table134568[[#This Row],[Pentecostés]]="","",""", """)</f>
        <v>", "</v>
      </c>
      <c r="U65" t="s">
        <v>328</v>
      </c>
      <c r="V65" t="str">
        <f>IF(Table134568[[#This Row],[Virgen]]="","",""", """)</f>
        <v/>
      </c>
      <c r="X65" t="str">
        <f>IF(Table134568[[#This Row],[Niños]]="","",""", """)</f>
        <v/>
      </c>
      <c r="Z65" t="str">
        <f>IF(Table134568[[#This Row],[Laudes]]="","",""", """)</f>
        <v/>
      </c>
      <c r="AB65" t="str">
        <f>IF(Table134568[[#This Row],[Entrada]]="","",""", """)</f>
        <v/>
      </c>
      <c r="AD65" t="s">
        <v>322</v>
      </c>
      <c r="AE65" s="66" t="str" cm="1">
        <f t="array" ref="AE65">_xlfn.LET(
    _xlpm.texto_limpio, _xlfn.REDUCE(
        LOWER(Table134568[[#This Row],[Titulo]]),
        {"á";"é";"í";"ó";"ú";"ñ";",";" "},
        _xlfn.LAMBDA(_xlpm.acum,_xlpm.caracter, SUBSTITUTE(_xlpm.acum, _xlpm.caracter, CHOOSE(MATCH(_xlpm.caracter, {"á";"é";"í";"ó";"ú";"ñ";",";" "}, 0), "a","e","i","o","u","n","","")))
    ),
    _xlfn.CONCAT("/cantos/resucito/", AG65, "/", _xlpm.texto_limpio, ".html")
)</f>
        <v>/cantos/resucito/d/delantedelosangeles.html</v>
      </c>
      <c r="AF65" t="s">
        <v>323</v>
      </c>
      <c r="AG65" t="str">
        <f>IF(Table134568[[#This Row],[Categoria]]="Liturgia","liturgia",LOWER(LEFT(Table134568[[#This Row],[Titulo]],1)))</f>
        <v>d</v>
      </c>
      <c r="AH65" t="str">
        <f>LOWER(LEFT(Table134568[[#This Row],[Titulo]],1))</f>
        <v>d</v>
      </c>
      <c r="AI65" t="str">
        <f>LOWER(LEFT(Table134568[[#This Row],[Categoria]],1))</f>
        <v>p</v>
      </c>
      <c r="AJ65" t="str">
        <f>_xlfn.CONCAT(Table134568[[#This Row],[ID]:[c021]])</f>
        <v>{id:63,title: "Delante de los ángeles", subtitle: "Salmo 138 (137)", category: "Precatecumenado", moments: ["Final", "Nuevo Testamento"], url: "/cantos/resucito/d/delantedelosangeles.html"},</v>
      </c>
      <c r="AK65" t="str">
        <f>UPPER(Table134568[[#This Row],[Titulo]])</f>
        <v>DELANTE DE LOS ÁNGELES</v>
      </c>
      <c r="AL65" t="str">
        <f>LOWER(SUBSTITUTE(Table134568[[#This Row],[CANTO]], " ", ""))</f>
        <v>delantedelosángeles</v>
      </c>
      <c r="AM65" t="str">
        <f>Table134568[[#This Row],[Subtitle5]]</f>
        <v>Salmo 138 (137)</v>
      </c>
      <c r="AO65" t="str">
        <f>Table1[[#Headers],[CANTO]]</f>
        <v>CANTO</v>
      </c>
      <c r="AP65" t="str">
        <f>Table134568[[#This Row],[CANTO]]</f>
        <v>DELANTE DE LOS ÁNGELES</v>
      </c>
    </row>
    <row r="66" spans="1:42" x14ac:dyDescent="0.25">
      <c r="A66">
        <v>50</v>
      </c>
      <c r="B66" t="s">
        <v>309</v>
      </c>
      <c r="C66">
        <v>64</v>
      </c>
      <c r="D66" t="s">
        <v>310</v>
      </c>
      <c r="E66" t="s">
        <v>311</v>
      </c>
      <c r="F66" t="s">
        <v>312</v>
      </c>
      <c r="G66" t="s">
        <v>457</v>
      </c>
      <c r="H66" t="s">
        <v>314</v>
      </c>
      <c r="I66" t="s">
        <v>315</v>
      </c>
      <c r="J66" t="s">
        <v>312</v>
      </c>
      <c r="K66" t="s">
        <v>458</v>
      </c>
      <c r="L66" t="s">
        <v>317</v>
      </c>
      <c r="M66" t="s">
        <v>318</v>
      </c>
      <c r="N66" t="s">
        <v>312</v>
      </c>
      <c r="O66" t="s">
        <v>1153</v>
      </c>
      <c r="P66" t="s">
        <v>312</v>
      </c>
      <c r="Q66" t="s">
        <v>319</v>
      </c>
      <c r="R66" t="s">
        <v>312</v>
      </c>
      <c r="S66" t="s">
        <v>321</v>
      </c>
      <c r="T66" t="str">
        <f>IF(Table134568[[#This Row],[Pentecostés]]="","",""", """)</f>
        <v>", "</v>
      </c>
      <c r="U66" t="s">
        <v>334</v>
      </c>
      <c r="V66" t="str">
        <f>IF(Table134568[[#This Row],[Virgen]]="","",""", """)</f>
        <v/>
      </c>
      <c r="X66" t="str">
        <f>IF(Table134568[[#This Row],[Niños]]="","",""", """)</f>
        <v/>
      </c>
      <c r="Z66" t="str">
        <f>IF(Table134568[[#This Row],[Laudes]]="","",""", """)</f>
        <v/>
      </c>
      <c r="AB66" t="str">
        <f>IF(Table134568[[#This Row],[Entrada]]="","",""", """)</f>
        <v/>
      </c>
      <c r="AD66" t="s">
        <v>322</v>
      </c>
      <c r="AE66" s="66" t="str" cm="1">
        <f t="array" ref="AE66">_xlfn.LET(
    _xlpm.texto_limpio, _xlfn.REDUCE(
        LOWER(Table134568[[#This Row],[Titulo]]),
        {"á";"é";"í";"ó";"ú";"ñ";",";" "},
        _xlfn.LAMBDA(_xlpm.acum,_xlpm.caracter, SUBSTITUTE(_xlpm.acum, _xlpm.caracter, CHOOSE(MATCH(_xlpm.caracter, {"á";"é";"í";"ó";"ú";"ñ";",";" "}, 0), "a","e","i","o","u","n","","")))
    ),
    _xlfn.CONCAT("/cantos/resucito/", AG66, "/", _xlpm.texto_limpio, ".html")
)</f>
        <v>/cantos/resucito/d/diadereposo.html</v>
      </c>
      <c r="AF66" t="s">
        <v>323</v>
      </c>
      <c r="AG66" t="str">
        <f>IF(Table134568[[#This Row],[Categoria]]="Liturgia","liturgia",LOWER(LEFT(Table134568[[#This Row],[Titulo]],1)))</f>
        <v>d</v>
      </c>
      <c r="AH66" t="str">
        <f>LOWER(LEFT(Table134568[[#This Row],[Titulo]],1))</f>
        <v>d</v>
      </c>
      <c r="AI66" t="str">
        <f>LOWER(LEFT(Table134568[[#This Row],[Categoria]],1))</f>
        <v>p</v>
      </c>
      <c r="AJ66" t="str">
        <f>_xlfn.CONCAT(Table134568[[#This Row],[ID]:[c021]])</f>
        <v>{id:64,title: "Día de reposo", subtitle: "Juan 8,52", category: "Precatecumenado", moments: ["Laudes/Visperas", "Antiguo Testamento"], url: "/cantos/resucito/d/diadereposo.html"},</v>
      </c>
      <c r="AK66" t="str">
        <f>UPPER(Table134568[[#This Row],[Titulo]])</f>
        <v>DÍA DE REPOSO</v>
      </c>
      <c r="AL66" t="str">
        <f>LOWER(SUBSTITUTE(Table134568[[#This Row],[CANTO]], " ", ""))</f>
        <v>díadereposo</v>
      </c>
      <c r="AM66" t="str">
        <f>Table134568[[#This Row],[Subtitle5]]</f>
        <v>Juan 8,52</v>
      </c>
      <c r="AO66" t="str">
        <f>Table1[[#Headers],[CANTO]]</f>
        <v>CANTO</v>
      </c>
      <c r="AP66" t="str">
        <f>Table134568[[#This Row],[CANTO]]</f>
        <v>DÍA DE REPOSO</v>
      </c>
    </row>
    <row r="67" spans="1:42" x14ac:dyDescent="0.25">
      <c r="A67">
        <v>51</v>
      </c>
      <c r="B67" t="s">
        <v>309</v>
      </c>
      <c r="C67">
        <v>65</v>
      </c>
      <c r="D67" t="s">
        <v>310</v>
      </c>
      <c r="E67" t="s">
        <v>311</v>
      </c>
      <c r="F67" t="s">
        <v>312</v>
      </c>
      <c r="G67" t="s">
        <v>459</v>
      </c>
      <c r="H67" t="s">
        <v>314</v>
      </c>
      <c r="I67" t="s">
        <v>315</v>
      </c>
      <c r="J67" t="s">
        <v>312</v>
      </c>
      <c r="K67" t="s">
        <v>460</v>
      </c>
      <c r="L67" t="s">
        <v>317</v>
      </c>
      <c r="M67" t="s">
        <v>318</v>
      </c>
      <c r="N67" t="s">
        <v>312</v>
      </c>
      <c r="O67" t="s">
        <v>1153</v>
      </c>
      <c r="P67" t="s">
        <v>312</v>
      </c>
      <c r="Q67" t="s">
        <v>319</v>
      </c>
      <c r="R67" t="s">
        <v>312</v>
      </c>
      <c r="S67" t="s">
        <v>334</v>
      </c>
      <c r="T67" t="str">
        <f>IF(Table134568[[#This Row],[Pentecostés]]="","",""", """)</f>
        <v/>
      </c>
      <c r="V67" t="str">
        <f>IF(Table134568[[#This Row],[Virgen]]="","",""", """)</f>
        <v/>
      </c>
      <c r="X67" t="str">
        <f>IF(Table134568[[#This Row],[Niños]]="","",""", """)</f>
        <v/>
      </c>
      <c r="Z67" t="str">
        <f>IF(Table134568[[#This Row],[Laudes]]="","",""", """)</f>
        <v/>
      </c>
      <c r="AB67" t="str">
        <f>IF(Table134568[[#This Row],[Entrada]]="","",""", """)</f>
        <v/>
      </c>
      <c r="AD67" t="s">
        <v>322</v>
      </c>
      <c r="AE67" s="66" t="str" cm="1">
        <f t="array" ref="AE67">_xlfn.LET(
    _xlpm.texto_limpio, _xlfn.REDUCE(
        LOWER(Table134568[[#This Row],[Titulo]]),
        {"á";"é";"í";"ó";"ú";"ñ";",";" "},
        _xlfn.LAMBDA(_xlpm.acum,_xlpm.caracter, SUBSTITUTE(_xlpm.acum, _xlpm.caracter, CHOOSE(MATCH(_xlpm.caracter, {"á";"é";"í";"ó";"ú";"ñ";",";" "}, 0), "a","e","i","o","u","n","","")))
    ),
    _xlfn.CONCAT("/cantos/resucito/", AG67, "/", _xlpm.texto_limpio, ".html")
)</f>
        <v>/cantos/resucito/d/diceelsenoramisenor.html</v>
      </c>
      <c r="AF67" t="s">
        <v>323</v>
      </c>
      <c r="AG67" t="str">
        <f>IF(Table134568[[#This Row],[Categoria]]="Liturgia","liturgia",LOWER(LEFT(Table134568[[#This Row],[Titulo]],1)))</f>
        <v>d</v>
      </c>
      <c r="AH67" t="str">
        <f>LOWER(LEFT(Table134568[[#This Row],[Titulo]],1))</f>
        <v>d</v>
      </c>
      <c r="AI67" t="str">
        <f>LOWER(LEFT(Table134568[[#This Row],[Categoria]],1))</f>
        <v>p</v>
      </c>
      <c r="AJ67" t="str">
        <f>_xlfn.CONCAT(Table134568[[#This Row],[ID]:[c021]])</f>
        <v>{id:65,title: "Dice el Señor a mi Señor", subtitle: "Salmo 110 (109)", category: "Precatecumenado", moments: ["Antiguo Testamento"], url: "/cantos/resucito/d/diceelsenoramisenor.html"},</v>
      </c>
      <c r="AK67" t="str">
        <f>UPPER(Table134568[[#This Row],[Titulo]])</f>
        <v>DICE EL SEÑOR A MI SEÑOR</v>
      </c>
      <c r="AL67" t="str">
        <f>LOWER(SUBSTITUTE(Table134568[[#This Row],[CANTO]], " ", ""))</f>
        <v>diceelseñoramiseñor</v>
      </c>
      <c r="AM67" t="str">
        <f>Table134568[[#This Row],[Subtitle5]]</f>
        <v>Salmo 110 (109)</v>
      </c>
      <c r="AO67" t="str">
        <f>Table1[[#Headers],[CANTO]]</f>
        <v>CANTO</v>
      </c>
      <c r="AP67" t="str">
        <f>Table134568[[#This Row],[CANTO]]</f>
        <v>DICE EL SEÑOR A MI SEÑOR</v>
      </c>
    </row>
    <row r="68" spans="1:42" x14ac:dyDescent="0.25">
      <c r="A68">
        <v>52</v>
      </c>
      <c r="B68" t="s">
        <v>309</v>
      </c>
      <c r="C68">
        <v>66</v>
      </c>
      <c r="D68" t="s">
        <v>310</v>
      </c>
      <c r="E68" t="s">
        <v>311</v>
      </c>
      <c r="F68" t="s">
        <v>312</v>
      </c>
      <c r="G68" t="s">
        <v>461</v>
      </c>
      <c r="H68" t="s">
        <v>314</v>
      </c>
      <c r="I68" t="s">
        <v>315</v>
      </c>
      <c r="J68" t="s">
        <v>312</v>
      </c>
      <c r="K68" t="s">
        <v>462</v>
      </c>
      <c r="L68" t="s">
        <v>317</v>
      </c>
      <c r="M68" t="s">
        <v>318</v>
      </c>
      <c r="N68" t="s">
        <v>312</v>
      </c>
      <c r="O68" t="s">
        <v>1153</v>
      </c>
      <c r="P68" t="s">
        <v>312</v>
      </c>
      <c r="Q68" t="s">
        <v>319</v>
      </c>
      <c r="R68" t="s">
        <v>312</v>
      </c>
      <c r="S68" t="s">
        <v>294</v>
      </c>
      <c r="T68" t="str">
        <f>IF(Table134568[[#This Row],[Pentecostés]]="","",""", """)</f>
        <v>", "</v>
      </c>
      <c r="U68" t="s">
        <v>304</v>
      </c>
      <c r="V68" t="str">
        <f>IF(Table134568[[#This Row],[Virgen]]="","",""", """)</f>
        <v>", "</v>
      </c>
      <c r="W68" t="s">
        <v>328</v>
      </c>
      <c r="X68" t="str">
        <f>IF(Table134568[[#This Row],[Niños]]="","",""", """)</f>
        <v/>
      </c>
      <c r="Z68" t="str">
        <f>IF(Table134568[[#This Row],[Laudes]]="","",""", """)</f>
        <v/>
      </c>
      <c r="AB68" t="str">
        <f>IF(Table134568[[#This Row],[Entrada]]="","",""", """)</f>
        <v/>
      </c>
      <c r="AD68" t="s">
        <v>322</v>
      </c>
      <c r="AE68" s="66" t="str" cm="1">
        <f t="array" ref="AE68">_xlfn.LET(
    _xlpm.texto_limpio, _xlfn.REDUCE(
        LOWER(Table134568[[#This Row],[Titulo]]),
        {"á";"é";"í";"ó";"ú";"ñ";",";" "},
        _xlfn.LAMBDA(_xlpm.acum,_xlpm.caracter, SUBSTITUTE(_xlpm.acum, _xlpm.caracter, CHOOSE(MATCH(_xlpm.caracter, {"á";"é";"í";"ó";"ú";"ñ";",";" "}, 0), "a","e","i","o","u","n","","")))
    ),
    _xlfn.CONCAT("/cantos/resucito/", AG68, "/", _xlpm.texto_limpio, ".html")
)</f>
        <v>/cantos/resucito/d/dichosoelhombre.html</v>
      </c>
      <c r="AF68" t="s">
        <v>323</v>
      </c>
      <c r="AG68" t="str">
        <f>IF(Table134568[[#This Row],[Categoria]]="Liturgia","liturgia",LOWER(LEFT(Table134568[[#This Row],[Titulo]],1)))</f>
        <v>d</v>
      </c>
      <c r="AH68" t="str">
        <f>LOWER(LEFT(Table134568[[#This Row],[Titulo]],1))</f>
        <v>d</v>
      </c>
      <c r="AI68" t="str">
        <f>LOWER(LEFT(Table134568[[#This Row],[Categoria]],1))</f>
        <v>p</v>
      </c>
      <c r="AJ68" t="str">
        <f>_xlfn.CONCAT(Table134568[[#This Row],[ID]:[c021]])</f>
        <v>{id:66,title: "Dichoso el hombre", subtitle: "Salmo 1", category: "Precatecumenado", moments: ["Pascua", "Entrada", "Nuevo Testamento"], url: "/cantos/resucito/d/dichosoelhombre.html"},</v>
      </c>
      <c r="AK68" t="str">
        <f>UPPER(Table134568[[#This Row],[Titulo]])</f>
        <v>DICHOSO EL HOMBRE</v>
      </c>
      <c r="AL68" t="str">
        <f>LOWER(SUBSTITUTE(Table134568[[#This Row],[CANTO]], " ", ""))</f>
        <v>dichosoelhombre</v>
      </c>
      <c r="AM68" t="str">
        <f>Table134568[[#This Row],[Subtitle5]]</f>
        <v>Salmo 1</v>
      </c>
      <c r="AO68" t="str">
        <f>Table1[[#Headers],[CANTO]]</f>
        <v>CANTO</v>
      </c>
      <c r="AP68" t="str">
        <f>Table134568[[#This Row],[CANTO]]</f>
        <v>DICHOSO EL HOMBRE</v>
      </c>
    </row>
    <row r="69" spans="1:42" x14ac:dyDescent="0.25">
      <c r="A69">
        <v>53</v>
      </c>
      <c r="B69" t="s">
        <v>309</v>
      </c>
      <c r="C69">
        <v>67</v>
      </c>
      <c r="D69" t="s">
        <v>310</v>
      </c>
      <c r="E69" t="s">
        <v>311</v>
      </c>
      <c r="F69" t="s">
        <v>312</v>
      </c>
      <c r="G69" t="s">
        <v>463</v>
      </c>
      <c r="H69" t="s">
        <v>314</v>
      </c>
      <c r="I69" t="s">
        <v>315</v>
      </c>
      <c r="J69" t="s">
        <v>312</v>
      </c>
      <c r="K69" t="s">
        <v>464</v>
      </c>
      <c r="L69" t="s">
        <v>317</v>
      </c>
      <c r="M69" t="s">
        <v>318</v>
      </c>
      <c r="N69" t="s">
        <v>312</v>
      </c>
      <c r="O69" t="s">
        <v>1153</v>
      </c>
      <c r="P69" t="s">
        <v>312</v>
      </c>
      <c r="Q69" t="s">
        <v>319</v>
      </c>
      <c r="R69" t="s">
        <v>312</v>
      </c>
      <c r="S69" t="s">
        <v>321</v>
      </c>
      <c r="T69" t="str">
        <f>IF(Table134568[[#This Row],[Pentecostés]]="","",""", """)</f>
        <v>", "</v>
      </c>
      <c r="U69" t="s">
        <v>327</v>
      </c>
      <c r="V69" t="str">
        <f>IF(Table134568[[#This Row],[Virgen]]="","",""", """)</f>
        <v>", "</v>
      </c>
      <c r="W69" t="s">
        <v>334</v>
      </c>
      <c r="X69" t="str">
        <f>IF(Table134568[[#This Row],[Niños]]="","",""", """)</f>
        <v>", "</v>
      </c>
      <c r="Y69" t="s">
        <v>328</v>
      </c>
      <c r="Z69" t="str">
        <f>IF(Table134568[[#This Row],[Laudes]]="","",""", """)</f>
        <v/>
      </c>
      <c r="AB69" t="str">
        <f>IF(Table134568[[#This Row],[Entrada]]="","",""", """)</f>
        <v/>
      </c>
      <c r="AD69" t="s">
        <v>322</v>
      </c>
      <c r="AE69" s="66" t="str" cm="1">
        <f t="array" ref="AE69">_xlfn.LET(
    _xlpm.texto_limpio, _xlfn.REDUCE(
        LOWER(Table134568[[#This Row],[Titulo]]),
        {"á";"é";"í";"ó";"ú";"ñ";",";" "},
        _xlfn.LAMBDA(_xlpm.acum,_xlpm.caracter, SUBSTITUTE(_xlpm.acum, _xlpm.caracter, CHOOSE(MATCH(_xlpm.caracter, {"á";"é";"í";"ó";"ú";"ñ";",";" "}, 0), "a","e","i","o","u","n","","")))
    ),
    _xlfn.CONCAT("/cantos/resucito/", AG69, "/", _xlpm.texto_limpio, ".html")
)</f>
        <v>/cantos/resucito/e/elcombateescatologico.html</v>
      </c>
      <c r="AF69" t="s">
        <v>323</v>
      </c>
      <c r="AG69" t="str">
        <f>IF(Table134568[[#This Row],[Categoria]]="Liturgia","liturgia",LOWER(LEFT(Table134568[[#This Row],[Titulo]],1)))</f>
        <v>e</v>
      </c>
      <c r="AH69" t="str">
        <f>LOWER(LEFT(Table134568[[#This Row],[Titulo]],1))</f>
        <v>e</v>
      </c>
      <c r="AI69" t="str">
        <f>LOWER(LEFT(Table134568[[#This Row],[Categoria]],1))</f>
        <v>p</v>
      </c>
      <c r="AJ69" t="str">
        <f>_xlfn.CONCAT(Table134568[[#This Row],[ID]:[c021]])</f>
        <v>{id:67,title: "El combate escatológico", subtitle: "Apocalipsis 19,11-20", category: "Precatecumenado", moments: ["Laudes/Visperas", "Final", "Antiguo Testamento", "Nuevo Testamento"], url: "/cantos/resucito/e/elcombateescatologico.html"},</v>
      </c>
      <c r="AK69" t="str">
        <f>UPPER(Table134568[[#This Row],[Titulo]])</f>
        <v>EL COMBATE ESCATOLÓGICO</v>
      </c>
      <c r="AL69" t="str">
        <f>LOWER(SUBSTITUTE(Table134568[[#This Row],[CANTO]], " ", ""))</f>
        <v>elcombateescatológico</v>
      </c>
      <c r="AM69" t="str">
        <f>Table134568[[#This Row],[Subtitle5]]</f>
        <v>Apocalipsis 19,11-20</v>
      </c>
      <c r="AO69" t="str">
        <f>Table1[[#Headers],[CANTO]]</f>
        <v>CANTO</v>
      </c>
      <c r="AP69" t="str">
        <f>Table134568[[#This Row],[CANTO]]</f>
        <v>EL COMBATE ESCATOLÓGICO</v>
      </c>
    </row>
    <row r="70" spans="1:42" x14ac:dyDescent="0.25">
      <c r="A70">
        <v>54</v>
      </c>
      <c r="B70" t="s">
        <v>309</v>
      </c>
      <c r="C70">
        <v>68</v>
      </c>
      <c r="D70" t="s">
        <v>310</v>
      </c>
      <c r="E70" t="s">
        <v>311</v>
      </c>
      <c r="F70" t="s">
        <v>312</v>
      </c>
      <c r="G70" t="s">
        <v>465</v>
      </c>
      <c r="H70" t="s">
        <v>314</v>
      </c>
      <c r="I70" t="s">
        <v>315</v>
      </c>
      <c r="J70" t="s">
        <v>312</v>
      </c>
      <c r="K70" t="s">
        <v>466</v>
      </c>
      <c r="L70" t="s">
        <v>317</v>
      </c>
      <c r="M70" t="s">
        <v>318</v>
      </c>
      <c r="N70" t="s">
        <v>312</v>
      </c>
      <c r="O70" t="s">
        <v>1153</v>
      </c>
      <c r="P70" t="s">
        <v>312</v>
      </c>
      <c r="Q70" t="s">
        <v>319</v>
      </c>
      <c r="R70" t="s">
        <v>312</v>
      </c>
      <c r="S70" t="s">
        <v>294</v>
      </c>
      <c r="T70" t="str">
        <f>IF(Table134568[[#This Row],[Pentecostés]]="","",""", """)</f>
        <v>", "</v>
      </c>
      <c r="U70" t="s">
        <v>326</v>
      </c>
      <c r="V70" t="str">
        <f>IF(Table134568[[#This Row],[Virgen]]="","",""", """)</f>
        <v>", "</v>
      </c>
      <c r="W70" t="s">
        <v>334</v>
      </c>
      <c r="X70" t="str">
        <f>IF(Table134568[[#This Row],[Niños]]="","",""", """)</f>
        <v/>
      </c>
      <c r="Z70" t="str">
        <f>IF(Table134568[[#This Row],[Laudes]]="","",""", """)</f>
        <v/>
      </c>
      <c r="AB70" t="str">
        <f>IF(Table134568[[#This Row],[Entrada]]="","",""", """)</f>
        <v/>
      </c>
      <c r="AD70" t="s">
        <v>322</v>
      </c>
      <c r="AE70" s="66" t="str" cm="1">
        <f t="array" ref="AE70">_xlfn.LET(
    _xlpm.texto_limpio, _xlfn.REDUCE(
        LOWER(Table134568[[#This Row],[Titulo]]),
        {"á";"é";"í";"ó";"ú";"ñ";",";" "},
        _xlfn.LAMBDA(_xlpm.acum,_xlpm.caracter, SUBSTITUTE(_xlpm.acum, _xlpm.caracter, CHOOSE(MATCH(_xlpm.caracter, {"á";"é";"í";"ó";"ú";"ñ";",";" "}, 0), "a","e","i","o","u","n","","")))
    ),
    _xlfn.CONCAT("/cantos/resucito/", AG70, "/", _xlpm.texto_limpio, ".html")
)</f>
        <v>/cantos/resucito/e/elespiritudelsenorestasobremi.html</v>
      </c>
      <c r="AF70" t="s">
        <v>323</v>
      </c>
      <c r="AG70" t="str">
        <f>IF(Table134568[[#This Row],[Categoria]]="Liturgia","liturgia",LOWER(LEFT(Table134568[[#This Row],[Titulo]],1)))</f>
        <v>e</v>
      </c>
      <c r="AH70" t="str">
        <f>LOWER(LEFT(Table134568[[#This Row],[Titulo]],1))</f>
        <v>e</v>
      </c>
      <c r="AI70" t="str">
        <f>LOWER(LEFT(Table134568[[#This Row],[Categoria]],1))</f>
        <v>p</v>
      </c>
      <c r="AJ70" t="str">
        <f>_xlfn.CONCAT(Table134568[[#This Row],[ID]:[c021]])</f>
        <v>{id:68,title: "El Espíritu del Señor está sobre mí", subtitle: "Lucas 4,18 – Isaías 61,1-3", category: "Precatecumenado", moments: ["Pascua", "Comunión", "Antiguo Testamento"], url: "/cantos/resucito/e/elespiritudelsenorestasobremi.html"},</v>
      </c>
      <c r="AK70" t="str">
        <f>UPPER(Table134568[[#This Row],[Titulo]])</f>
        <v>EL ESPÍRITU DEL SEÑOR ESTÁ SOBRE MÍ</v>
      </c>
      <c r="AL70" t="str">
        <f>LOWER(SUBSTITUTE(Table134568[[#This Row],[CANTO]], " ", ""))</f>
        <v>elespíritudelseñorestásobremí</v>
      </c>
      <c r="AM70" t="str">
        <f>Table134568[[#This Row],[Subtitle5]]</f>
        <v>Lucas 4,18 – Isaías 61,1-3</v>
      </c>
      <c r="AO70" t="str">
        <f>Table1[[#Headers],[CANTO]]</f>
        <v>CANTO</v>
      </c>
      <c r="AP70" t="str">
        <f>Table134568[[#This Row],[CANTO]]</f>
        <v>EL ESPÍRITU DEL SEÑOR ESTÁ SOBRE MÍ</v>
      </c>
    </row>
    <row r="71" spans="1:42" x14ac:dyDescent="0.25">
      <c r="A71">
        <v>55</v>
      </c>
      <c r="B71" t="s">
        <v>309</v>
      </c>
      <c r="C71">
        <v>69</v>
      </c>
      <c r="D71" t="s">
        <v>310</v>
      </c>
      <c r="E71" t="s">
        <v>311</v>
      </c>
      <c r="F71" t="s">
        <v>312</v>
      </c>
      <c r="G71" t="s">
        <v>467</v>
      </c>
      <c r="H71" t="s">
        <v>314</v>
      </c>
      <c r="I71" t="s">
        <v>315</v>
      </c>
      <c r="J71" t="s">
        <v>312</v>
      </c>
      <c r="K71" t="s">
        <v>468</v>
      </c>
      <c r="L71" t="s">
        <v>317</v>
      </c>
      <c r="M71" t="s">
        <v>318</v>
      </c>
      <c r="N71" t="s">
        <v>312</v>
      </c>
      <c r="O71" t="s">
        <v>1153</v>
      </c>
      <c r="P71" t="s">
        <v>312</v>
      </c>
      <c r="Q71" t="s">
        <v>319</v>
      </c>
      <c r="R71" t="s">
        <v>312</v>
      </c>
      <c r="S71" t="s">
        <v>432</v>
      </c>
      <c r="T71" t="str">
        <f>IF(Table134568[[#This Row],[Pentecostés]]="","",""", """)</f>
        <v>", "</v>
      </c>
      <c r="U71" t="s">
        <v>334</v>
      </c>
      <c r="V71" t="str">
        <f>IF(Table134568[[#This Row],[Virgen]]="","",""", """)</f>
        <v/>
      </c>
      <c r="X71" t="str">
        <f>IF(Table134568[[#This Row],[Niños]]="","",""", """)</f>
        <v/>
      </c>
      <c r="Z71" t="str">
        <f>IF(Table134568[[#This Row],[Laudes]]="","",""", """)</f>
        <v/>
      </c>
      <c r="AB71" t="str">
        <f>IF(Table134568[[#This Row],[Entrada]]="","",""", """)</f>
        <v/>
      </c>
      <c r="AD71" t="s">
        <v>322</v>
      </c>
      <c r="AE71" s="66" t="str" cm="1">
        <f t="array" ref="AE71">_xlfn.LET(
    _xlpm.texto_limpio, _xlfn.REDUCE(
        LOWER(Table134568[[#This Row],[Titulo]]),
        {"á";"é";"í";"ó";"ú";"ñ";",";" "},
        _xlfn.LAMBDA(_xlpm.acum,_xlpm.caracter, SUBSTITUTE(_xlpm.acum, _xlpm.caracter, CHOOSE(MATCH(_xlpm.caracter, {"á";"é";"í";"ó";"ú";"ñ";",";" "}, 0), "a","e","i","o","u","n","","")))
    ),
    _xlfn.CONCAT("/cantos/resucito/", AG71, "/", _xlpm.texto_limpio, ".html")
)</f>
        <v>/cantos/resucito/e/eljacaldelospastores.html</v>
      </c>
      <c r="AF71" t="s">
        <v>323</v>
      </c>
      <c r="AG71" t="str">
        <f>IF(Table134568[[#This Row],[Categoria]]="Liturgia","liturgia",LOWER(LEFT(Table134568[[#This Row],[Titulo]],1)))</f>
        <v>e</v>
      </c>
      <c r="AH71" t="str">
        <f>LOWER(LEFT(Table134568[[#This Row],[Titulo]],1))</f>
        <v>e</v>
      </c>
      <c r="AI71" t="str">
        <f>LOWER(LEFT(Table134568[[#This Row],[Categoria]],1))</f>
        <v>p</v>
      </c>
      <c r="AJ71" t="str">
        <f>_xlfn.CONCAT(Table134568[[#This Row],[ID]:[c021]])</f>
        <v>{id:69,title: "El jacal de los pastores", subtitle: "Cantar de los Cantares 1,2-8", category: "Precatecumenado", moments: ["Fracción del Pan", "Antiguo Testamento"], url: "/cantos/resucito/e/eljacaldelospastores.html"},</v>
      </c>
      <c r="AK71" t="str">
        <f>UPPER(Table134568[[#This Row],[Titulo]])</f>
        <v>EL JACAL DE LOS PASTORES</v>
      </c>
      <c r="AL71" t="str">
        <f>LOWER(SUBSTITUTE(Table134568[[#This Row],[CANTO]], " ", ""))</f>
        <v>eljacaldelospastores</v>
      </c>
      <c r="AM71" t="str">
        <f>Table134568[[#This Row],[Subtitle5]]</f>
        <v>Cantar de los Cantares 1,2-8</v>
      </c>
      <c r="AO71" t="str">
        <f>Table1[[#Headers],[CANTO]]</f>
        <v>CANTO</v>
      </c>
      <c r="AP71" t="str">
        <f>Table134568[[#This Row],[CANTO]]</f>
        <v>EL JACAL DE LOS PASTORES</v>
      </c>
    </row>
    <row r="72" spans="1:42" x14ac:dyDescent="0.25">
      <c r="A72">
        <v>56</v>
      </c>
      <c r="B72" t="s">
        <v>309</v>
      </c>
      <c r="C72">
        <v>70</v>
      </c>
      <c r="D72" t="s">
        <v>310</v>
      </c>
      <c r="E72" t="s">
        <v>311</v>
      </c>
      <c r="F72" t="s">
        <v>312</v>
      </c>
      <c r="G72" t="s">
        <v>469</v>
      </c>
      <c r="H72" t="s">
        <v>314</v>
      </c>
      <c r="I72" t="s">
        <v>315</v>
      </c>
      <c r="J72" t="s">
        <v>312</v>
      </c>
      <c r="K72" t="s">
        <v>470</v>
      </c>
      <c r="L72" t="s">
        <v>317</v>
      </c>
      <c r="M72" t="s">
        <v>318</v>
      </c>
      <c r="N72" t="s">
        <v>312</v>
      </c>
      <c r="O72" t="s">
        <v>1153</v>
      </c>
      <c r="P72" t="s">
        <v>312</v>
      </c>
      <c r="Q72" t="s">
        <v>319</v>
      </c>
      <c r="R72" t="s">
        <v>312</v>
      </c>
      <c r="S72" t="s">
        <v>326</v>
      </c>
      <c r="T72" t="str">
        <f>IF(Table134568[[#This Row],[Pentecostés]]="","",""", """)</f>
        <v>", "</v>
      </c>
      <c r="U72" t="s">
        <v>328</v>
      </c>
      <c r="V72" t="str">
        <f>IF(Table134568[[#This Row],[Virgen]]="","",""", """)</f>
        <v/>
      </c>
      <c r="X72" t="str">
        <f>IF(Table134568[[#This Row],[Niños]]="","",""", """)</f>
        <v/>
      </c>
      <c r="Z72" t="str">
        <f>IF(Table134568[[#This Row],[Laudes]]="","",""", """)</f>
        <v/>
      </c>
      <c r="AB72" t="str">
        <f>IF(Table134568[[#This Row],[Entrada]]="","",""", """)</f>
        <v/>
      </c>
      <c r="AD72" t="s">
        <v>322</v>
      </c>
      <c r="AE72" s="66" t="str" cm="1">
        <f t="array" ref="AE72">_xlfn.LET(
    _xlpm.texto_limpio, _xlfn.REDUCE(
        LOWER(Table134568[[#This Row],[Titulo]]),
        {"á";"é";"í";"ó";"ú";"ñ";",";" "},
        _xlfn.LAMBDA(_xlpm.acum,_xlpm.caracter, SUBSTITUTE(_xlpm.acum, _xlpm.caracter, CHOOSE(MATCH(_xlpm.caracter, {"á";"é";"í";"ó";"ú";"ñ";",";" "}, 0), "a","e","i","o","u","n","","")))
    ),
    _xlfn.CONCAT("/cantos/resucito/", AG72, "/", _xlpm.texto_limpio, ".html")
)</f>
        <v>/cantos/resucito/e/ellagarero.html</v>
      </c>
      <c r="AF72" t="s">
        <v>323</v>
      </c>
      <c r="AG72" t="str">
        <f>IF(Table134568[[#This Row],[Categoria]]="Liturgia","liturgia",LOWER(LEFT(Table134568[[#This Row],[Titulo]],1)))</f>
        <v>e</v>
      </c>
      <c r="AH72" t="str">
        <f>LOWER(LEFT(Table134568[[#This Row],[Titulo]],1))</f>
        <v>e</v>
      </c>
      <c r="AI72" t="str">
        <f>LOWER(LEFT(Table134568[[#This Row],[Categoria]],1))</f>
        <v>p</v>
      </c>
      <c r="AJ72" t="str">
        <f>_xlfn.CONCAT(Table134568[[#This Row],[ID]:[c021]])</f>
        <v>{id:70,title: "El lagarero", subtitle: "Isaías 63,1-6", category: "Precatecumenado", moments: ["Comunión", "Nuevo Testamento"], url: "/cantos/resucito/e/ellagarero.html"},</v>
      </c>
      <c r="AK72" t="str">
        <f>UPPER(Table134568[[#This Row],[Titulo]])</f>
        <v>EL LAGARERO</v>
      </c>
      <c r="AL72" t="str">
        <f>LOWER(SUBSTITUTE(Table134568[[#This Row],[CANTO]], " ", ""))</f>
        <v>ellagarero</v>
      </c>
      <c r="AM72" t="str">
        <f>Table134568[[#This Row],[Subtitle5]]</f>
        <v>Isaías 63,1-6</v>
      </c>
      <c r="AO72" t="str">
        <f>Table1[[#Headers],[CANTO]]</f>
        <v>CANTO</v>
      </c>
      <c r="AP72" t="str">
        <f>Table134568[[#This Row],[CANTO]]</f>
        <v>EL LAGARERO</v>
      </c>
    </row>
    <row r="73" spans="1:42" x14ac:dyDescent="0.25">
      <c r="A73">
        <v>57</v>
      </c>
      <c r="B73" t="s">
        <v>309</v>
      </c>
      <c r="C73">
        <v>71</v>
      </c>
      <c r="D73" t="s">
        <v>310</v>
      </c>
      <c r="E73" t="s">
        <v>311</v>
      </c>
      <c r="F73" t="s">
        <v>312</v>
      </c>
      <c r="G73" t="s">
        <v>471</v>
      </c>
      <c r="H73" t="s">
        <v>314</v>
      </c>
      <c r="I73" t="s">
        <v>315</v>
      </c>
      <c r="J73" t="s">
        <v>312</v>
      </c>
      <c r="K73" t="s">
        <v>472</v>
      </c>
      <c r="L73" t="s">
        <v>317</v>
      </c>
      <c r="M73" t="s">
        <v>318</v>
      </c>
      <c r="N73" t="s">
        <v>312</v>
      </c>
      <c r="O73" t="s">
        <v>1153</v>
      </c>
      <c r="P73" t="s">
        <v>312</v>
      </c>
      <c r="Q73" t="s">
        <v>319</v>
      </c>
      <c r="R73" t="s">
        <v>312</v>
      </c>
      <c r="S73" t="s">
        <v>334</v>
      </c>
      <c r="T73" t="str">
        <f>IF(Table134568[[#This Row],[Pentecostés]]="","",""", """)</f>
        <v/>
      </c>
      <c r="V73" t="str">
        <f>IF(Table134568[[#This Row],[Virgen]]="","",""", """)</f>
        <v/>
      </c>
      <c r="X73" t="str">
        <f>IF(Table134568[[#This Row],[Niños]]="","",""", """)</f>
        <v/>
      </c>
      <c r="Z73" t="str">
        <f>IF(Table134568[[#This Row],[Laudes]]="","",""", """)</f>
        <v/>
      </c>
      <c r="AB73" t="str">
        <f>IF(Table134568[[#This Row],[Entrada]]="","",""", """)</f>
        <v/>
      </c>
      <c r="AD73" t="s">
        <v>322</v>
      </c>
      <c r="AE73" s="66" t="str" cm="1">
        <f t="array" ref="AE73">_xlfn.LET(
    _xlpm.texto_limpio, _xlfn.REDUCE(
        LOWER(Table134568[[#This Row],[Titulo]]),
        {"á";"é";"í";"ó";"ú";"ñ";",";" "},
        _xlfn.LAMBDA(_xlpm.acum,_xlpm.caracter, SUBSTITUTE(_xlpm.acum, _xlpm.caracter, CHOOSE(MATCH(_xlpm.caracter, {"á";"é";"í";"ó";"ú";"ñ";",";" "}, 0), "a","e","i","o","u","n","","")))
    ),
    _xlfn.CONCAT("/cantos/resucito/", AG73, "/", _xlpm.texto_limpio, ".html")
)</f>
        <v>/cantos/resucito/e/elmesiasleon.html</v>
      </c>
      <c r="AF73" t="s">
        <v>323</v>
      </c>
      <c r="AG73" t="str">
        <f>IF(Table134568[[#This Row],[Categoria]]="Liturgia","liturgia",LOWER(LEFT(Table134568[[#This Row],[Titulo]],1)))</f>
        <v>e</v>
      </c>
      <c r="AH73" t="str">
        <f>LOWER(LEFT(Table134568[[#This Row],[Titulo]],1))</f>
        <v>e</v>
      </c>
      <c r="AI73" t="str">
        <f>LOWER(LEFT(Table134568[[#This Row],[Categoria]],1))</f>
        <v>p</v>
      </c>
      <c r="AJ73" t="str">
        <f>_xlfn.CONCAT(Table134568[[#This Row],[ID]:[c021]])</f>
        <v>{id:71,title: "El Mesías león", subtitle: "Comentario al Apocalipsis (Victorino de Pettau)", category: "Precatecumenado", moments: ["Antiguo Testamento"], url: "/cantos/resucito/e/elmesiasleon.html"},</v>
      </c>
      <c r="AK73" t="str">
        <f>UPPER(Table134568[[#This Row],[Titulo]])</f>
        <v>EL MESÍAS LEÓN</v>
      </c>
      <c r="AL73" t="str">
        <f>LOWER(SUBSTITUTE(Table134568[[#This Row],[CANTO]], " ", ""))</f>
        <v>elmesíasleón</v>
      </c>
      <c r="AM73" t="str">
        <f>Table134568[[#This Row],[Subtitle5]]</f>
        <v>Comentario al Apocalipsis (Victorino de Pettau)</v>
      </c>
      <c r="AO73" t="str">
        <f>Table1[[#Headers],[CANTO]]</f>
        <v>CANTO</v>
      </c>
      <c r="AP73" t="str">
        <f>Table134568[[#This Row],[CANTO]]</f>
        <v>EL MESÍAS LEÓN</v>
      </c>
    </row>
    <row r="74" spans="1:42" x14ac:dyDescent="0.25">
      <c r="A74">
        <v>224</v>
      </c>
      <c r="B74" t="s">
        <v>309</v>
      </c>
      <c r="C74">
        <v>72</v>
      </c>
      <c r="D74" t="s">
        <v>310</v>
      </c>
      <c r="E74" t="s">
        <v>311</v>
      </c>
      <c r="F74" t="s">
        <v>312</v>
      </c>
      <c r="G74" t="s">
        <v>473</v>
      </c>
      <c r="H74" t="s">
        <v>314</v>
      </c>
      <c r="I74" t="s">
        <v>315</v>
      </c>
      <c r="J74" t="s">
        <v>312</v>
      </c>
      <c r="K74" t="s">
        <v>474</v>
      </c>
      <c r="L74" t="s">
        <v>317</v>
      </c>
      <c r="M74" t="s">
        <v>318</v>
      </c>
      <c r="N74" t="s">
        <v>312</v>
      </c>
      <c r="O74" s="8" t="s">
        <v>1150</v>
      </c>
      <c r="P74" t="s">
        <v>312</v>
      </c>
      <c r="Q74" t="s">
        <v>319</v>
      </c>
      <c r="R74" t="s">
        <v>312</v>
      </c>
      <c r="S74" t="s">
        <v>355</v>
      </c>
      <c r="T74" t="str">
        <f>IF(Table134568[[#This Row],[Pentecostés]]="","",""", """)</f>
        <v>", "</v>
      </c>
      <c r="U74" t="s">
        <v>334</v>
      </c>
      <c r="V74" t="str">
        <f>IF(Table134568[[#This Row],[Virgen]]="","",""", """)</f>
        <v/>
      </c>
      <c r="X74" t="str">
        <f>IF(Table134568[[#This Row],[Niños]]="","",""", """)</f>
        <v/>
      </c>
      <c r="Z74" t="str">
        <f>IF(Table134568[[#This Row],[Laudes]]="","",""", """)</f>
        <v/>
      </c>
      <c r="AB74" t="str">
        <f>IF(Table134568[[#This Row],[Entrada]]="","",""", """)</f>
        <v/>
      </c>
      <c r="AD74" t="s">
        <v>322</v>
      </c>
      <c r="AE74" s="66" t="str" cm="1">
        <f t="array" ref="AE74">_xlfn.LET(
    _xlpm.texto_limpio, _xlfn.REDUCE(
        LOWER(Table134568[[#This Row],[Titulo]]),
        {"á";"é";"í";"ó";"ú";"ñ";",";" "},
        _xlfn.LAMBDA(_xlpm.acum,_xlpm.caracter, SUBSTITUTE(_xlpm.acum, _xlpm.caracter, CHOOSE(MATCH(_xlpm.caracter, {"á";"é";"í";"ó";"ú";"ñ";",";" "}, 0), "a","e","i","o","u","n","","")))
    ),
    _xlfn.CONCAT("/cantos/resucito/", AG74, "/", _xlpm.texto_limpio, ".html")
)</f>
        <v>/cantos/resucito/e/elmismodios.html</v>
      </c>
      <c r="AF74" t="s">
        <v>323</v>
      </c>
      <c r="AG74" t="str">
        <f>IF(Table134568[[#This Row],[Categoria]]="Liturgia","liturgia",LOWER(LEFT(Table134568[[#This Row],[Titulo]],1)))</f>
        <v>e</v>
      </c>
      <c r="AH74" t="str">
        <f>LOWER(LEFT(Table134568[[#This Row],[Titulo]],1))</f>
        <v>e</v>
      </c>
      <c r="AI74" t="str">
        <f>LOWER(LEFT(Table134568[[#This Row],[Categoria]],1))</f>
        <v>c</v>
      </c>
      <c r="AJ74" t="str">
        <f>_xlfn.CONCAT(Table134568[[#This Row],[ID]:[c021]])</f>
        <v>{id:72,title: "El mismo Dios", subtitle: "2 Corintios 4,6-12", category: "Catecumenado", moments: ["Navidad", "Antiguo Testamento"], url: "/cantos/resucito/e/elmismodios.html"},</v>
      </c>
      <c r="AK74" t="str">
        <f>UPPER(Table134568[[#This Row],[Titulo]])</f>
        <v>EL MISMO DIOS</v>
      </c>
      <c r="AL74" t="str">
        <f>LOWER(SUBSTITUTE(Table134568[[#This Row],[CANTO]], " ", ""))</f>
        <v>elmismodios</v>
      </c>
      <c r="AM74" t="str">
        <f>Table134568[[#This Row],[Subtitle5]]</f>
        <v>2 Corintios 4,6-12</v>
      </c>
      <c r="AO74" t="str">
        <f>Table1[[#Headers],[CANTO]]</f>
        <v>CANTO</v>
      </c>
      <c r="AP74" t="str">
        <f>Table134568[[#This Row],[CANTO]]</f>
        <v>EL MISMO DIOS</v>
      </c>
    </row>
    <row r="75" spans="1:42" x14ac:dyDescent="0.25">
      <c r="A75">
        <v>58</v>
      </c>
      <c r="B75" t="s">
        <v>309</v>
      </c>
      <c r="C75">
        <v>73</v>
      </c>
      <c r="D75" t="s">
        <v>310</v>
      </c>
      <c r="E75" t="s">
        <v>311</v>
      </c>
      <c r="F75" t="s">
        <v>312</v>
      </c>
      <c r="G75" t="s">
        <v>475</v>
      </c>
      <c r="H75" t="s">
        <v>314</v>
      </c>
      <c r="I75" t="s">
        <v>315</v>
      </c>
      <c r="J75" t="s">
        <v>312</v>
      </c>
      <c r="K75" t="s">
        <v>476</v>
      </c>
      <c r="L75" t="s">
        <v>317</v>
      </c>
      <c r="M75" t="s">
        <v>318</v>
      </c>
      <c r="N75" t="s">
        <v>312</v>
      </c>
      <c r="O75" t="s">
        <v>1153</v>
      </c>
      <c r="P75" t="s">
        <v>312</v>
      </c>
      <c r="Q75" t="s">
        <v>319</v>
      </c>
      <c r="R75" t="s">
        <v>312</v>
      </c>
      <c r="S75" t="s">
        <v>304</v>
      </c>
      <c r="T75" t="str">
        <f>IF(Table134568[[#This Row],[Pentecostés]]="","",""", """)</f>
        <v>", "</v>
      </c>
      <c r="U75" t="s">
        <v>328</v>
      </c>
      <c r="V75" t="str">
        <f>IF(Table134568[[#This Row],[Virgen]]="","",""", """)</f>
        <v/>
      </c>
      <c r="X75" t="str">
        <f>IF(Table134568[[#This Row],[Niños]]="","",""", """)</f>
        <v/>
      </c>
      <c r="Z75" t="str">
        <f>IF(Table134568[[#This Row],[Laudes]]="","",""", """)</f>
        <v/>
      </c>
      <c r="AB75" t="str">
        <f>IF(Table134568[[#This Row],[Entrada]]="","",""", """)</f>
        <v/>
      </c>
      <c r="AD75" t="s">
        <v>322</v>
      </c>
      <c r="AE75" s="66" t="str" cm="1">
        <f t="array" ref="AE75">_xlfn.LET(
    _xlpm.texto_limpio, _xlfn.REDUCE(
        LOWER(Table134568[[#This Row],[Titulo]]),
        {"á";"é";"í";"ó";"ú";"ñ";",";" "},
        _xlfn.LAMBDA(_xlpm.acum,_xlpm.caracter, SUBSTITUTE(_xlpm.acum, _xlpm.caracter, CHOOSE(MATCH(_xlpm.caracter, {"á";"é";"í";"ó";"ú";"ñ";",";" "}, 0), "a","e","i","o","u","n","","")))
    ),
    _xlfn.CONCAT("/cantos/resucito/", AG75, "/", _xlpm.texto_limpio, ".html")
)</f>
        <v>/cantos/resucito/e/elneciopiensaquediosnoexiste.html</v>
      </c>
      <c r="AF75" t="s">
        <v>323</v>
      </c>
      <c r="AG75" t="str">
        <f>IF(Table134568[[#This Row],[Categoria]]="Liturgia","liturgia",LOWER(LEFT(Table134568[[#This Row],[Titulo]],1)))</f>
        <v>e</v>
      </c>
      <c r="AH75" t="str">
        <f>LOWER(LEFT(Table134568[[#This Row],[Titulo]],1))</f>
        <v>e</v>
      </c>
      <c r="AI75" t="str">
        <f>LOWER(LEFT(Table134568[[#This Row],[Categoria]],1))</f>
        <v>p</v>
      </c>
      <c r="AJ75" t="str">
        <f>_xlfn.CONCAT(Table134568[[#This Row],[ID]:[c021]])</f>
        <v>{id:73,title: "El necio piensa que Dios no existe", subtitle: "Salmo 14 (13)", category: "Precatecumenado", moments: ["Entrada", "Nuevo Testamento"], url: "/cantos/resucito/e/elneciopiensaquediosnoexiste.html"},</v>
      </c>
      <c r="AK75" t="str">
        <f>UPPER(Table134568[[#This Row],[Titulo]])</f>
        <v>EL NECIO PIENSA QUE DIOS NO EXISTE</v>
      </c>
      <c r="AL75" t="str">
        <f>LOWER(SUBSTITUTE(Table134568[[#This Row],[CANTO]], " ", ""))</f>
        <v>elneciopiensaquediosnoexiste</v>
      </c>
      <c r="AM75" t="str">
        <f>Table134568[[#This Row],[Subtitle5]]</f>
        <v>Salmo 14 (13)</v>
      </c>
      <c r="AO75" t="str">
        <f>Table1[[#Headers],[CANTO]]</f>
        <v>CANTO</v>
      </c>
      <c r="AP75" t="str">
        <f>Table134568[[#This Row],[CANTO]]</f>
        <v>EL NECIO PIENSA QUE DIOS NO EXISTE</v>
      </c>
    </row>
    <row r="76" spans="1:42" x14ac:dyDescent="0.25">
      <c r="A76">
        <v>59</v>
      </c>
      <c r="B76" t="s">
        <v>309</v>
      </c>
      <c r="C76">
        <v>74</v>
      </c>
      <c r="D76" t="s">
        <v>310</v>
      </c>
      <c r="E76" t="s">
        <v>311</v>
      </c>
      <c r="F76" t="s">
        <v>312</v>
      </c>
      <c r="G76" t="s">
        <v>477</v>
      </c>
      <c r="H76" t="s">
        <v>314</v>
      </c>
      <c r="I76" t="s">
        <v>315</v>
      </c>
      <c r="J76" t="s">
        <v>312</v>
      </c>
      <c r="K76" t="s">
        <v>478</v>
      </c>
      <c r="L76" t="s">
        <v>317</v>
      </c>
      <c r="M76" t="s">
        <v>318</v>
      </c>
      <c r="N76" t="s">
        <v>312</v>
      </c>
      <c r="O76" t="s">
        <v>1153</v>
      </c>
      <c r="P76" t="s">
        <v>312</v>
      </c>
      <c r="Q76" t="s">
        <v>319</v>
      </c>
      <c r="R76" t="s">
        <v>312</v>
      </c>
      <c r="S76" t="s">
        <v>357</v>
      </c>
      <c r="T76" t="str">
        <f>IF(Table134568[[#This Row],[Pentecostés]]="","",""", """)</f>
        <v>", "</v>
      </c>
      <c r="U76" t="s">
        <v>304</v>
      </c>
      <c r="V76" t="str">
        <f>IF(Table134568[[#This Row],[Virgen]]="","",""", """)</f>
        <v>", "</v>
      </c>
      <c r="W76" t="s">
        <v>334</v>
      </c>
      <c r="X76" t="str">
        <f>IF(Table134568[[#This Row],[Niños]]="","",""", """)</f>
        <v/>
      </c>
      <c r="Z76" t="str">
        <f>IF(Table134568[[#This Row],[Laudes]]="","",""", """)</f>
        <v/>
      </c>
      <c r="AB76" t="str">
        <f>IF(Table134568[[#This Row],[Entrada]]="","",""", """)</f>
        <v/>
      </c>
      <c r="AD76" t="s">
        <v>322</v>
      </c>
      <c r="AE76" s="66" t="str" cm="1">
        <f t="array" ref="AE76">_xlfn.LET(
    _xlpm.texto_limpio, _xlfn.REDUCE(
        LOWER(Table134568[[#This Row],[Titulo]]),
        {"á";"é";"í";"ó";"ú";"ñ";",";" "},
        _xlfn.LAMBDA(_xlpm.acum,_xlpm.caracter, SUBSTITUTE(_xlpm.acum, _xlpm.caracter, CHOOSE(MATCH(_xlpm.caracter, {"á";"é";"í";"ó";"ú";"ñ";",";" "}, 0), "a","e","i","o","u","n","","")))
    ),
    _xlfn.CONCAT("/cantos/resucito/", AG76, "/", _xlpm.texto_limpio, ".html")
)</f>
        <v>/cantos/resucito/e/elpuebloquecaminabaenlastinieblas.html</v>
      </c>
      <c r="AF76" t="s">
        <v>323</v>
      </c>
      <c r="AG76" t="str">
        <f>IF(Table134568[[#This Row],[Categoria]]="Liturgia","liturgia",LOWER(LEFT(Table134568[[#This Row],[Titulo]],1)))</f>
        <v>e</v>
      </c>
      <c r="AH76" t="str">
        <f>LOWER(LEFT(Table134568[[#This Row],[Titulo]],1))</f>
        <v>e</v>
      </c>
      <c r="AI76" t="str">
        <f>LOWER(LEFT(Table134568[[#This Row],[Categoria]],1))</f>
        <v>p</v>
      </c>
      <c r="AJ76" t="str">
        <f>_xlfn.CONCAT(Table134568[[#This Row],[ID]:[c021]])</f>
        <v>{id:74,title: "El pueblo que caminaba en las tinieblas", subtitle: "Isaías 9,1-5", category: "Precatecumenado", moments: ["Adviento", "Entrada", "Antiguo Testamento"], url: "/cantos/resucito/e/elpuebloquecaminabaenlastinieblas.html"},</v>
      </c>
      <c r="AK76" t="str">
        <f>UPPER(Table134568[[#This Row],[Titulo]])</f>
        <v>EL PUEBLO QUE CAMINABA EN LAS TINIEBLAS</v>
      </c>
      <c r="AL76" t="str">
        <f>LOWER(SUBSTITUTE(Table134568[[#This Row],[CANTO]], " ", ""))</f>
        <v>elpuebloquecaminabaenlastinieblas</v>
      </c>
      <c r="AM76" t="str">
        <f>Table134568[[#This Row],[Subtitle5]]</f>
        <v>Isaías 9,1-5</v>
      </c>
      <c r="AO76" t="str">
        <f>Table1[[#Headers],[CANTO]]</f>
        <v>CANTO</v>
      </c>
      <c r="AP76" t="str">
        <f>Table134568[[#This Row],[CANTO]]</f>
        <v>EL PUEBLO QUE CAMINABA EN LAS TINIEBLAS</v>
      </c>
    </row>
    <row r="77" spans="1:42" x14ac:dyDescent="0.25">
      <c r="A77">
        <v>225</v>
      </c>
      <c r="B77" t="s">
        <v>309</v>
      </c>
      <c r="C77">
        <v>75</v>
      </c>
      <c r="D77" t="s">
        <v>310</v>
      </c>
      <c r="E77" t="s">
        <v>311</v>
      </c>
      <c r="F77" t="s">
        <v>312</v>
      </c>
      <c r="G77" t="s">
        <v>479</v>
      </c>
      <c r="H77" t="s">
        <v>314</v>
      </c>
      <c r="I77" t="s">
        <v>315</v>
      </c>
      <c r="J77" t="s">
        <v>312</v>
      </c>
      <c r="K77" t="s">
        <v>480</v>
      </c>
      <c r="L77" t="s">
        <v>317</v>
      </c>
      <c r="M77" t="s">
        <v>318</v>
      </c>
      <c r="N77" t="s">
        <v>312</v>
      </c>
      <c r="O77" s="8" t="s">
        <v>1150</v>
      </c>
      <c r="P77" t="s">
        <v>312</v>
      </c>
      <c r="Q77" t="s">
        <v>319</v>
      </c>
      <c r="R77" t="s">
        <v>312</v>
      </c>
      <c r="S77" t="s">
        <v>326</v>
      </c>
      <c r="T77" t="str">
        <f>IF(Table134568[[#This Row],[Pentecostés]]="","",""", """)</f>
        <v>", "</v>
      </c>
      <c r="U77" t="s">
        <v>334</v>
      </c>
      <c r="V77" t="str">
        <f>IF(Table134568[[#This Row],[Virgen]]="","",""", """)</f>
        <v/>
      </c>
      <c r="X77" t="str">
        <f>IF(Table134568[[#This Row],[Niños]]="","",""", """)</f>
        <v/>
      </c>
      <c r="Z77" t="str">
        <f>IF(Table134568[[#This Row],[Laudes]]="","",""", """)</f>
        <v/>
      </c>
      <c r="AB77" t="str">
        <f>IF(Table134568[[#This Row],[Entrada]]="","",""", """)</f>
        <v/>
      </c>
      <c r="AD77" t="s">
        <v>322</v>
      </c>
      <c r="AE77" s="66" t="str" cm="1">
        <f t="array" ref="AE77">_xlfn.LET(
    _xlpm.texto_limpio, _xlfn.REDUCE(
        LOWER(Table134568[[#This Row],[Titulo]]),
        {"á";"é";"í";"ó";"ú";"ñ";",";" "},
        _xlfn.LAMBDA(_xlpm.acum,_xlpm.caracter, SUBSTITUTE(_xlpm.acum, _xlpm.caracter, CHOOSE(MATCH(_xlpm.caracter, {"á";"é";"í";"ó";"ú";"ñ";",";" "}, 0), "a","e","i","o","u","n","","")))
    ),
    _xlfn.CONCAT("/cantos/resucito/", AG77, "/", _xlpm.texto_limpio, ".html")
)</f>
        <v>/cantos/resucito/e/elsembrador.html</v>
      </c>
      <c r="AF77" t="s">
        <v>323</v>
      </c>
      <c r="AG77" t="str">
        <f>IF(Table134568[[#This Row],[Categoria]]="Liturgia","liturgia",LOWER(LEFT(Table134568[[#This Row],[Titulo]],1)))</f>
        <v>e</v>
      </c>
      <c r="AH77" t="str">
        <f>LOWER(LEFT(Table134568[[#This Row],[Titulo]],1))</f>
        <v>e</v>
      </c>
      <c r="AI77" t="str">
        <f>LOWER(LEFT(Table134568[[#This Row],[Categoria]],1))</f>
        <v>c</v>
      </c>
      <c r="AJ77" t="str">
        <f>_xlfn.CONCAT(Table134568[[#This Row],[ID]:[c021]])</f>
        <v>{id:75,title: "El sembrador", subtitle: "Marcos 4,3ss", category: "Catecumenado", moments: ["Comunión", "Antiguo Testamento"], url: "/cantos/resucito/e/elsembrador.html"},</v>
      </c>
      <c r="AK77" t="str">
        <f>UPPER(Table134568[[#This Row],[Titulo]])</f>
        <v>EL SEMBRADOR</v>
      </c>
      <c r="AL77" t="str">
        <f>LOWER(SUBSTITUTE(Table134568[[#This Row],[CANTO]], " ", ""))</f>
        <v>elsembrador</v>
      </c>
      <c r="AM77" t="str">
        <f>Table134568[[#This Row],[Subtitle5]]</f>
        <v>Marcos 4,3ss</v>
      </c>
      <c r="AO77" t="str">
        <f>Table1[[#Headers],[CANTO]]</f>
        <v>CANTO</v>
      </c>
      <c r="AP77" t="str">
        <f>Table134568[[#This Row],[CANTO]]</f>
        <v>EL SEMBRADOR</v>
      </c>
    </row>
    <row r="78" spans="1:42" x14ac:dyDescent="0.25">
      <c r="A78">
        <v>60</v>
      </c>
      <c r="B78" t="s">
        <v>309</v>
      </c>
      <c r="C78">
        <v>76</v>
      </c>
      <c r="D78" t="s">
        <v>310</v>
      </c>
      <c r="E78" t="s">
        <v>311</v>
      </c>
      <c r="F78" t="s">
        <v>312</v>
      </c>
      <c r="G78" t="s">
        <v>481</v>
      </c>
      <c r="H78" t="s">
        <v>314</v>
      </c>
      <c r="I78" t="s">
        <v>315</v>
      </c>
      <c r="J78" t="s">
        <v>312</v>
      </c>
      <c r="K78" t="s">
        <v>482</v>
      </c>
      <c r="L78" t="s">
        <v>317</v>
      </c>
      <c r="M78" t="s">
        <v>318</v>
      </c>
      <c r="N78" t="s">
        <v>312</v>
      </c>
      <c r="O78" t="s">
        <v>1153</v>
      </c>
      <c r="P78" t="s">
        <v>312</v>
      </c>
      <c r="Q78" t="s">
        <v>319</v>
      </c>
      <c r="R78" t="s">
        <v>312</v>
      </c>
      <c r="S78" t="s">
        <v>432</v>
      </c>
      <c r="T78" t="str">
        <f>IF(Table134568[[#This Row],[Pentecostés]]="","",""", """)</f>
        <v>", "</v>
      </c>
      <c r="U78" t="s">
        <v>334</v>
      </c>
      <c r="V78" t="str">
        <f>IF(Table134568[[#This Row],[Virgen]]="","",""", """)</f>
        <v/>
      </c>
      <c r="X78" t="str">
        <f>IF(Table134568[[#This Row],[Niños]]="","",""", """)</f>
        <v/>
      </c>
      <c r="Z78" t="str">
        <f>IF(Table134568[[#This Row],[Laudes]]="","",""", """)</f>
        <v/>
      </c>
      <c r="AB78" t="str">
        <f>IF(Table134568[[#This Row],[Entrada]]="","",""", """)</f>
        <v/>
      </c>
      <c r="AD78" t="s">
        <v>322</v>
      </c>
      <c r="AE78" s="66" t="str" cm="1">
        <f t="array" ref="AE78">_xlfn.LET(
    _xlpm.texto_limpio, _xlfn.REDUCE(
        LOWER(Table134568[[#This Row],[Titulo]]),
        {"á";"é";"í";"ó";"ú";"ñ";",";" "},
        _xlfn.LAMBDA(_xlpm.acum,_xlpm.caracter, SUBSTITUTE(_xlpm.acum, _xlpm.caracter, CHOOSE(MATCH(_xlpm.caracter, {"á";"é";"í";"ó";"ú";"ñ";",";" "}, 0), "a","e","i","o","u","n","","")))
    ),
    _xlfn.CONCAT("/cantos/resucito/", AG78, "/", _xlpm.texto_limpio, ".html")
)</f>
        <v>/cantos/resucito/e/elsenoranunciaunanoticia.html</v>
      </c>
      <c r="AF78" t="s">
        <v>323</v>
      </c>
      <c r="AG78" t="str">
        <f>IF(Table134568[[#This Row],[Categoria]]="Liturgia","liturgia",LOWER(LEFT(Table134568[[#This Row],[Titulo]],1)))</f>
        <v>e</v>
      </c>
      <c r="AH78" t="str">
        <f>LOWER(LEFT(Table134568[[#This Row],[Titulo]],1))</f>
        <v>e</v>
      </c>
      <c r="AI78" t="str">
        <f>LOWER(LEFT(Table134568[[#This Row],[Categoria]],1))</f>
        <v>p</v>
      </c>
      <c r="AJ78" t="str">
        <f>_xlfn.CONCAT(Table134568[[#This Row],[ID]:[c021]])</f>
        <v>{id:76,title: "El Señor anuncia una noticia", subtitle: "Salmo 68 (67)", category: "Precatecumenado", moments: ["Fracción del Pan", "Antiguo Testamento"], url: "/cantos/resucito/e/elsenoranunciaunanoticia.html"},</v>
      </c>
      <c r="AK78" t="str">
        <f>UPPER(Table134568[[#This Row],[Titulo]])</f>
        <v>EL SEÑOR ANUNCIA UNA NOTICIA</v>
      </c>
      <c r="AL78" t="str">
        <f>LOWER(SUBSTITUTE(Table134568[[#This Row],[CANTO]], " ", ""))</f>
        <v>elseñoranunciaunanoticia</v>
      </c>
      <c r="AM78" t="str">
        <f>Table134568[[#This Row],[Subtitle5]]</f>
        <v>Salmo 68 (67)</v>
      </c>
      <c r="AO78" t="str">
        <f>Table1[[#Headers],[CANTO]]</f>
        <v>CANTO</v>
      </c>
      <c r="AP78" t="str">
        <f>Table134568[[#This Row],[CANTO]]</f>
        <v>EL SEÑOR ANUNCIA UNA NOTICIA</v>
      </c>
    </row>
    <row r="79" spans="1:42" x14ac:dyDescent="0.25">
      <c r="A79">
        <v>61</v>
      </c>
      <c r="B79" t="s">
        <v>309</v>
      </c>
      <c r="C79">
        <v>77</v>
      </c>
      <c r="D79" t="s">
        <v>310</v>
      </c>
      <c r="E79" t="s">
        <v>311</v>
      </c>
      <c r="F79" t="s">
        <v>312</v>
      </c>
      <c r="G79" t="s">
        <v>483</v>
      </c>
      <c r="H79" t="s">
        <v>314</v>
      </c>
      <c r="I79" t="s">
        <v>315</v>
      </c>
      <c r="J79" t="s">
        <v>312</v>
      </c>
      <c r="K79" t="s">
        <v>484</v>
      </c>
      <c r="L79" t="s">
        <v>317</v>
      </c>
      <c r="M79" t="s">
        <v>318</v>
      </c>
      <c r="N79" t="s">
        <v>312</v>
      </c>
      <c r="O79" t="s">
        <v>1153</v>
      </c>
      <c r="P79" t="s">
        <v>312</v>
      </c>
      <c r="Q79" t="s">
        <v>319</v>
      </c>
      <c r="R79" t="s">
        <v>312</v>
      </c>
      <c r="S79" t="s">
        <v>333</v>
      </c>
      <c r="T79" t="str">
        <f>IF(Table134568[[#This Row],[Pentecostés]]="","",""", """)</f>
        <v>", "</v>
      </c>
      <c r="U79" t="s">
        <v>334</v>
      </c>
      <c r="V79" t="str">
        <f>IF(Table134568[[#This Row],[Virgen]]="","",""", """)</f>
        <v/>
      </c>
      <c r="X79" t="str">
        <f>IF(Table134568[[#This Row],[Niños]]="","",""", """)</f>
        <v/>
      </c>
      <c r="Z79" t="str">
        <f>IF(Table134568[[#This Row],[Laudes]]="","",""", """)</f>
        <v/>
      </c>
      <c r="AB79" t="str">
        <f>IF(Table134568[[#This Row],[Entrada]]="","",""", """)</f>
        <v/>
      </c>
      <c r="AD79" t="s">
        <v>322</v>
      </c>
      <c r="AE79" s="66" t="str" cm="1">
        <f t="array" ref="AE79">_xlfn.LET(
    _xlpm.texto_limpio, _xlfn.REDUCE(
        LOWER(Table134568[[#This Row],[Titulo]]),
        {"á";"é";"í";"ó";"ú";"ñ";",";" "},
        _xlfn.LAMBDA(_xlpm.acum,_xlpm.caracter, SUBSTITUTE(_xlpm.acum, _xlpm.caracter, CHOOSE(MATCH(_xlpm.caracter, {"á";"é";"í";"ó";"ú";"ñ";",";" "}, 0), "a","e","i","o","u","n","","")))
    ),
    _xlfn.CONCAT("/cantos/resucito/", AG79, "/", _xlpm.texto_limpio, ".html")
)</f>
        <v>/cantos/resucito/e/elsenoresmipastor.html</v>
      </c>
      <c r="AF79" t="s">
        <v>323</v>
      </c>
      <c r="AG79" t="str">
        <f>IF(Table134568[[#This Row],[Categoria]]="Liturgia","liturgia",LOWER(LEFT(Table134568[[#This Row],[Titulo]],1)))</f>
        <v>e</v>
      </c>
      <c r="AH79" t="str">
        <f>LOWER(LEFT(Table134568[[#This Row],[Titulo]],1))</f>
        <v>e</v>
      </c>
      <c r="AI79" t="str">
        <f>LOWER(LEFT(Table134568[[#This Row],[Categoria]],1))</f>
        <v>p</v>
      </c>
      <c r="AJ79" t="str">
        <f>_xlfn.CONCAT(Table134568[[#This Row],[ID]:[c021]])</f>
        <v>{id:77,title: "El Señor es mi pastor", subtitle: "Salmo 23 (22)", category: "Precatecumenado", moments: ["Cuaresma", "Antiguo Testamento"], url: "/cantos/resucito/e/elsenoresmipastor.html"},</v>
      </c>
      <c r="AK79" t="str">
        <f>UPPER(Table134568[[#This Row],[Titulo]])</f>
        <v>EL SEÑOR ES MI PASTOR</v>
      </c>
      <c r="AL79" t="str">
        <f>LOWER(SUBSTITUTE(Table134568[[#This Row],[CANTO]], " ", ""))</f>
        <v>elseñoresmipastor</v>
      </c>
      <c r="AM79" t="str">
        <f>Table134568[[#This Row],[Subtitle5]]</f>
        <v>Salmo 23 (22)</v>
      </c>
      <c r="AO79" t="str">
        <f>Table1[[#Headers],[CANTO]]</f>
        <v>CANTO</v>
      </c>
      <c r="AP79" t="str">
        <f>Table134568[[#This Row],[CANTO]]</f>
        <v>EL SEÑOR ES MI PASTOR</v>
      </c>
    </row>
    <row r="80" spans="1:42" x14ac:dyDescent="0.25">
      <c r="A80">
        <v>62</v>
      </c>
      <c r="B80" t="s">
        <v>309</v>
      </c>
      <c r="C80">
        <v>78</v>
      </c>
      <c r="D80" t="s">
        <v>310</v>
      </c>
      <c r="E80" t="s">
        <v>311</v>
      </c>
      <c r="F80" t="s">
        <v>312</v>
      </c>
      <c r="G80" t="s">
        <v>485</v>
      </c>
      <c r="H80" t="s">
        <v>314</v>
      </c>
      <c r="I80" t="s">
        <v>315</v>
      </c>
      <c r="J80" t="s">
        <v>312</v>
      </c>
      <c r="K80" t="s">
        <v>486</v>
      </c>
      <c r="L80" t="s">
        <v>317</v>
      </c>
      <c r="M80" t="s">
        <v>318</v>
      </c>
      <c r="N80" t="s">
        <v>312</v>
      </c>
      <c r="O80" t="s">
        <v>1153</v>
      </c>
      <c r="P80" t="s">
        <v>312</v>
      </c>
      <c r="Q80" t="s">
        <v>319</v>
      </c>
      <c r="R80" t="s">
        <v>312</v>
      </c>
      <c r="S80" t="s">
        <v>304</v>
      </c>
      <c r="T80" t="str">
        <f>IF(Table134568[[#This Row],[Pentecostés]]="","",""", """)</f>
        <v>", "</v>
      </c>
      <c r="U80" t="s">
        <v>326</v>
      </c>
      <c r="V80" t="str">
        <f>IF(Table134568[[#This Row],[Virgen]]="","",""", """)</f>
        <v>", "</v>
      </c>
      <c r="W80" t="s">
        <v>328</v>
      </c>
      <c r="X80" t="str">
        <f>IF(Table134568[[#This Row],[Niños]]="","",""", """)</f>
        <v/>
      </c>
      <c r="Z80" t="str">
        <f>IF(Table134568[[#This Row],[Laudes]]="","",""", """)</f>
        <v/>
      </c>
      <c r="AB80" t="str">
        <f>IF(Table134568[[#This Row],[Entrada]]="","",""", """)</f>
        <v/>
      </c>
      <c r="AD80" t="s">
        <v>322</v>
      </c>
      <c r="AE80" s="66" t="str" cm="1">
        <f t="array" ref="AE80">_xlfn.LET(
    _xlpm.texto_limpio, _xlfn.REDUCE(
        LOWER(Table134568[[#This Row],[Titulo]]),
        {"á";"é";"í";"ó";"ú";"ñ";",";" "},
        _xlfn.LAMBDA(_xlpm.acum,_xlpm.caracter, SUBSTITUTE(_xlpm.acum, _xlpm.caracter, CHOOSE(MATCH(_xlpm.caracter, {"á";"é";"í";"ó";"ú";"ñ";",";" "}, 0), "a","e","i","o","u","n","","")))
    ),
    _xlfn.CONCAT("/cantos/resucito/", AG80, "/", _xlpm.texto_limpio, ".html")
)</f>
        <v>/cantos/resucito/e/elsenormehadado.html</v>
      </c>
      <c r="AF80" t="s">
        <v>323</v>
      </c>
      <c r="AG80" t="str">
        <f>IF(Table134568[[#This Row],[Categoria]]="Liturgia","liturgia",LOWER(LEFT(Table134568[[#This Row],[Titulo]],1)))</f>
        <v>e</v>
      </c>
      <c r="AH80" t="str">
        <f>LOWER(LEFT(Table134568[[#This Row],[Titulo]],1))</f>
        <v>e</v>
      </c>
      <c r="AI80" t="str">
        <f>LOWER(LEFT(Table134568[[#This Row],[Categoria]],1))</f>
        <v>p</v>
      </c>
      <c r="AJ80" t="str">
        <f>_xlfn.CONCAT(Table134568[[#This Row],[ID]:[c021]])</f>
        <v>{id:78,title: "El Señor me ha dado", subtitle: "Isaías 50,4-10  - Tercer canto del Siervo de Yahveh", category: "Precatecumenado", moments: ["Entrada", "Comunión", "Nuevo Testamento"], url: "/cantos/resucito/e/elsenormehadado.html"},</v>
      </c>
      <c r="AK80" t="str">
        <f>UPPER(Table134568[[#This Row],[Titulo]])</f>
        <v>EL SEÑOR ME HA DADO</v>
      </c>
      <c r="AL80" t="str">
        <f>LOWER(SUBSTITUTE(Table134568[[#This Row],[CANTO]], " ", ""))</f>
        <v>elseñormehadado</v>
      </c>
      <c r="AM80" t="str">
        <f>Table134568[[#This Row],[Subtitle5]]</f>
        <v>Isaías 50,4-10  - Tercer canto del Siervo de Yahveh</v>
      </c>
      <c r="AO80" t="str">
        <f>Table1[[#Headers],[CANTO]]</f>
        <v>CANTO</v>
      </c>
      <c r="AP80" t="str">
        <f>Table134568[[#This Row],[CANTO]]</f>
        <v>EL SEÑOR ME HA DADO</v>
      </c>
    </row>
    <row r="81" spans="1:42" x14ac:dyDescent="0.25">
      <c r="A81">
        <v>63</v>
      </c>
      <c r="B81" t="s">
        <v>309</v>
      </c>
      <c r="C81">
        <v>79</v>
      </c>
      <c r="D81" t="s">
        <v>310</v>
      </c>
      <c r="E81" t="s">
        <v>311</v>
      </c>
      <c r="F81" t="s">
        <v>312</v>
      </c>
      <c r="G81" t="s">
        <v>487</v>
      </c>
      <c r="H81" t="s">
        <v>314</v>
      </c>
      <c r="I81" t="s">
        <v>315</v>
      </c>
      <c r="J81" t="s">
        <v>312</v>
      </c>
      <c r="K81" t="s">
        <v>488</v>
      </c>
      <c r="L81" t="s">
        <v>317</v>
      </c>
      <c r="M81" t="s">
        <v>318</v>
      </c>
      <c r="N81" t="s">
        <v>312</v>
      </c>
      <c r="O81" t="s">
        <v>1153</v>
      </c>
      <c r="P81" t="s">
        <v>312</v>
      </c>
      <c r="Q81" t="s">
        <v>319</v>
      </c>
      <c r="R81" t="s">
        <v>312</v>
      </c>
      <c r="S81" t="s">
        <v>432</v>
      </c>
      <c r="T81" t="str">
        <f>IF(Table134568[[#This Row],[Pentecostés]]="","",""", """)</f>
        <v/>
      </c>
      <c r="V81" t="str">
        <f>IF(Table134568[[#This Row],[Virgen]]="","",""", """)</f>
        <v/>
      </c>
      <c r="X81" t="str">
        <f>IF(Table134568[[#This Row],[Niños]]="","",""", """)</f>
        <v/>
      </c>
      <c r="Z81" t="str">
        <f>IF(Table134568[[#This Row],[Laudes]]="","",""", """)</f>
        <v/>
      </c>
      <c r="AB81" t="str">
        <f>IF(Table134568[[#This Row],[Entrada]]="","",""", """)</f>
        <v/>
      </c>
      <c r="AD81" t="s">
        <v>322</v>
      </c>
      <c r="AE81" s="66" t="str" cm="1">
        <f t="array" ref="AE81">_xlfn.LET(
    _xlpm.texto_limpio, _xlfn.REDUCE(
        LOWER(Table134568[[#This Row],[Titulo]]),
        {"á";"é";"í";"ó";"ú";"ñ";",";" "},
        _xlfn.LAMBDA(_xlpm.acum,_xlpm.caracter, SUBSTITUTE(_xlpm.acum, _xlpm.caracter, CHOOSE(MATCH(_xlpm.caracter, {"á";"é";"í";"ó";"ú";"ñ";",";" "}, 0), "a","e","i","o","u","n","","")))
    ),
    _xlfn.CONCAT("/cantos/resucito/", AG81, "/", _xlpm.texto_limpio, ".html")
)</f>
        <v>/cantos/resucito/e/elielilamasabactani.html</v>
      </c>
      <c r="AF81" t="s">
        <v>323</v>
      </c>
      <c r="AG81" t="str">
        <f>IF(Table134568[[#This Row],[Categoria]]="Liturgia","liturgia",LOWER(LEFT(Table134568[[#This Row],[Titulo]],1)))</f>
        <v>e</v>
      </c>
      <c r="AH81" t="str">
        <f>LOWER(LEFT(Table134568[[#This Row],[Titulo]],1))</f>
        <v>e</v>
      </c>
      <c r="AI81" t="str">
        <f>LOWER(LEFT(Table134568[[#This Row],[Categoria]],1))</f>
        <v>p</v>
      </c>
      <c r="AJ81" t="str">
        <f>_xlfn.CONCAT(Table134568[[#This Row],[ID]:[c021]])</f>
        <v>{id:79,title: "Elí, Elí, lamá sabactaní", subtitle: "Salmo 22 (21)", category: "Precatecumenado", moments: ["Fracción del Pan"], url: "/cantos/resucito/e/elielilamasabactani.html"},</v>
      </c>
      <c r="AK81" t="str">
        <f>UPPER(Table134568[[#This Row],[Titulo]])</f>
        <v>ELÍ, ELÍ, LAMÁ SABACTANÍ</v>
      </c>
      <c r="AL81" t="str">
        <f>LOWER(SUBSTITUTE(Table134568[[#This Row],[CANTO]], " ", ""))</f>
        <v>elí,elí,lamásabactaní</v>
      </c>
      <c r="AM81" t="str">
        <f>Table134568[[#This Row],[Subtitle5]]</f>
        <v>Salmo 22 (21)</v>
      </c>
      <c r="AO81" t="str">
        <f>Table1[[#Headers],[CANTO]]</f>
        <v>CANTO</v>
      </c>
      <c r="AP81" t="str">
        <f>Table134568[[#This Row],[CANTO]]</f>
        <v>ELÍ, ELÍ, LAMÁ SABACTANÍ</v>
      </c>
    </row>
    <row r="82" spans="1:42" x14ac:dyDescent="0.25">
      <c r="A82">
        <v>64</v>
      </c>
      <c r="B82" t="s">
        <v>309</v>
      </c>
      <c r="C82">
        <v>80</v>
      </c>
      <c r="D82" t="s">
        <v>310</v>
      </c>
      <c r="E82" t="s">
        <v>311</v>
      </c>
      <c r="F82" t="s">
        <v>312</v>
      </c>
      <c r="G82" t="s">
        <v>489</v>
      </c>
      <c r="H82" t="s">
        <v>314</v>
      </c>
      <c r="I82" t="s">
        <v>315</v>
      </c>
      <c r="J82" t="s">
        <v>312</v>
      </c>
      <c r="K82" t="s">
        <v>490</v>
      </c>
      <c r="L82" t="s">
        <v>317</v>
      </c>
      <c r="M82" t="s">
        <v>318</v>
      </c>
      <c r="N82" t="s">
        <v>312</v>
      </c>
      <c r="O82" t="s">
        <v>1153</v>
      </c>
      <c r="P82" t="s">
        <v>312</v>
      </c>
      <c r="Q82" t="s">
        <v>319</v>
      </c>
      <c r="R82" t="s">
        <v>312</v>
      </c>
      <c r="S82" t="s">
        <v>321</v>
      </c>
      <c r="T82" t="str">
        <f>IF(Table134568[[#This Row],[Pentecostés]]="","",""", """)</f>
        <v>", "</v>
      </c>
      <c r="U82" t="s">
        <v>432</v>
      </c>
      <c r="V82" t="str">
        <f>IF(Table134568[[#This Row],[Virgen]]="","",""", """)</f>
        <v>", "</v>
      </c>
      <c r="W82" t="s">
        <v>328</v>
      </c>
      <c r="X82" t="str">
        <f>IF(Table134568[[#This Row],[Niños]]="","",""", """)</f>
        <v/>
      </c>
      <c r="Z82" t="str">
        <f>IF(Table134568[[#This Row],[Laudes]]="","",""", """)</f>
        <v/>
      </c>
      <c r="AB82" t="str">
        <f>IF(Table134568[[#This Row],[Entrada]]="","",""", """)</f>
        <v/>
      </c>
      <c r="AD82" t="s">
        <v>322</v>
      </c>
      <c r="AE82" s="66" t="str" cm="1">
        <f t="array" ref="AE82">_xlfn.LET(
    _xlpm.texto_limpio, _xlfn.REDUCE(
        LOWER(Table134568[[#This Row],[Titulo]]),
        {"á";"é";"í";"ó";"ú";"ñ";",";" "},
        _xlfn.LAMBDA(_xlpm.acum,_xlpm.caracter, SUBSTITUTE(_xlpm.acum, _xlpm.caracter, CHOOSE(MATCH(_xlpm.caracter, {"á";"é";"í";"ó";"ú";"ñ";",";" "}, 0), "a","e","i","o","u","n","","")))
    ),
    _xlfn.CONCAT("/cantos/resucito/", AG82, "/", _xlpm.texto_limpio, ".html")
)</f>
        <v>/cantos/resucito/e/enmediodeaquelgentio.html</v>
      </c>
      <c r="AF82" t="s">
        <v>323</v>
      </c>
      <c r="AG82" t="str">
        <f>IF(Table134568[[#This Row],[Categoria]]="Liturgia","liturgia",LOWER(LEFT(Table134568[[#This Row],[Titulo]],1)))</f>
        <v>e</v>
      </c>
      <c r="AH82" t="str">
        <f>LOWER(LEFT(Table134568[[#This Row],[Titulo]],1))</f>
        <v>e</v>
      </c>
      <c r="AI82" t="str">
        <f>LOWER(LEFT(Table134568[[#This Row],[Categoria]],1))</f>
        <v>p</v>
      </c>
      <c r="AJ82" t="str">
        <f>_xlfn.CONCAT(Table134568[[#This Row],[ID]:[c021]])</f>
        <v>{id:80,title: "En medio de aquel gentío", subtitle: "Lucas 8,42b-48", category: "Precatecumenado", moments: ["Laudes/Visperas", "Fracción del Pan", "Nuevo Testamento"], url: "/cantos/resucito/e/enmediodeaquelgentio.html"},</v>
      </c>
      <c r="AK82" t="str">
        <f>UPPER(Table134568[[#This Row],[Titulo]])</f>
        <v>EN MEDIO DE AQUEL GENTÍO</v>
      </c>
      <c r="AL82" t="str">
        <f>LOWER(SUBSTITUTE(Table134568[[#This Row],[CANTO]], " ", ""))</f>
        <v>enmediodeaquelgentío</v>
      </c>
      <c r="AM82" t="str">
        <f>Table134568[[#This Row],[Subtitle5]]</f>
        <v>Lucas 8,42b-48</v>
      </c>
      <c r="AO82" t="str">
        <f>Table1[[#Headers],[CANTO]]</f>
        <v>CANTO</v>
      </c>
      <c r="AP82" t="str">
        <f>Table134568[[#This Row],[CANTO]]</f>
        <v>EN MEDIO DE AQUEL GENTÍO</v>
      </c>
    </row>
    <row r="83" spans="1:42" x14ac:dyDescent="0.25">
      <c r="A83">
        <v>65</v>
      </c>
      <c r="B83" t="s">
        <v>309</v>
      </c>
      <c r="C83">
        <v>81</v>
      </c>
      <c r="D83" t="s">
        <v>310</v>
      </c>
      <c r="E83" t="s">
        <v>311</v>
      </c>
      <c r="F83" t="s">
        <v>312</v>
      </c>
      <c r="G83" t="s">
        <v>491</v>
      </c>
      <c r="H83" t="s">
        <v>314</v>
      </c>
      <c r="I83" t="s">
        <v>315</v>
      </c>
      <c r="J83" t="s">
        <v>312</v>
      </c>
      <c r="K83" t="s">
        <v>492</v>
      </c>
      <c r="L83" t="s">
        <v>317</v>
      </c>
      <c r="M83" t="s">
        <v>318</v>
      </c>
      <c r="N83" t="s">
        <v>312</v>
      </c>
      <c r="O83" t="s">
        <v>1153</v>
      </c>
      <c r="P83" t="s">
        <v>312</v>
      </c>
      <c r="Q83" t="s">
        <v>319</v>
      </c>
      <c r="R83" t="s">
        <v>312</v>
      </c>
      <c r="S83" t="s">
        <v>304</v>
      </c>
      <c r="T83" t="str">
        <f>IF(Table134568[[#This Row],[Pentecostés]]="","",""", """)</f>
        <v>", "</v>
      </c>
      <c r="U83" t="s">
        <v>327</v>
      </c>
      <c r="V83" t="str">
        <f>IF(Table134568[[#This Row],[Virgen]]="","",""", """)</f>
        <v>", "</v>
      </c>
      <c r="W83" t="s">
        <v>334</v>
      </c>
      <c r="X83" t="str">
        <f>IF(Table134568[[#This Row],[Niños]]="","",""", """)</f>
        <v/>
      </c>
      <c r="Z83" t="str">
        <f>IF(Table134568[[#This Row],[Laudes]]="","",""", """)</f>
        <v/>
      </c>
      <c r="AB83" t="str">
        <f>IF(Table134568[[#This Row],[Entrada]]="","",""", """)</f>
        <v/>
      </c>
      <c r="AD83" t="s">
        <v>322</v>
      </c>
      <c r="AE83" s="66" t="str" cm="1">
        <f t="array" ref="AE83">_xlfn.LET(
    _xlpm.texto_limpio, _xlfn.REDUCE(
        LOWER(Table134568[[#This Row],[Titulo]]),
        {"á";"é";"í";"ó";"ú";"ñ";",";" "},
        _xlfn.LAMBDA(_xlpm.acum,_xlpm.caracter, SUBSTITUTE(_xlpm.acum, _xlpm.caracter, CHOOSE(MATCH(_xlpm.caracter, {"á";"é";"í";"ó";"ú";"ñ";",";" "}, 0), "a","e","i","o","u","n","","")))
    ),
    _xlfn.CONCAT("/cantos/resucito/", AG83, "/", _xlpm.texto_limpio, ".html")
)</f>
        <v>/cantos/resucito/e/enunanocheoscura.html</v>
      </c>
      <c r="AF83" t="s">
        <v>323</v>
      </c>
      <c r="AG83" t="str">
        <f>IF(Table134568[[#This Row],[Categoria]]="Liturgia","liturgia",LOWER(LEFT(Table134568[[#This Row],[Titulo]],1)))</f>
        <v>e</v>
      </c>
      <c r="AH83" t="str">
        <f>LOWER(LEFT(Table134568[[#This Row],[Titulo]],1))</f>
        <v>e</v>
      </c>
      <c r="AI83" t="str">
        <f>LOWER(LEFT(Table134568[[#This Row],[Categoria]],1))</f>
        <v>p</v>
      </c>
      <c r="AJ83" t="str">
        <f>_xlfn.CONCAT(Table134568[[#This Row],[ID]:[c021]])</f>
        <v>{id:81,title: "En una noche oscura", subtitle: "Subida al Monte Carmelo – San Juan de la Cruz", category: "Precatecumenado", moments: ["Entrada", "Final", "Antiguo Testamento"], url: "/cantos/resucito/e/enunanocheoscura.html"},</v>
      </c>
      <c r="AK83" t="str">
        <f>UPPER(Table134568[[#This Row],[Titulo]])</f>
        <v>EN UNA NOCHE OSCURA</v>
      </c>
      <c r="AL83" t="str">
        <f>LOWER(SUBSTITUTE(Table134568[[#This Row],[CANTO]], " ", ""))</f>
        <v>enunanocheoscura</v>
      </c>
      <c r="AM83" t="str">
        <f>Table134568[[#This Row],[Subtitle5]]</f>
        <v>Subida al Monte Carmelo – San Juan de la Cruz</v>
      </c>
      <c r="AO83" t="str">
        <f>Table1[[#Headers],[CANTO]]</f>
        <v>CANTO</v>
      </c>
      <c r="AP83" t="str">
        <f>Table134568[[#This Row],[CANTO]]</f>
        <v>EN UNA NOCHE OSCURA</v>
      </c>
    </row>
    <row r="84" spans="1:42" x14ac:dyDescent="0.25">
      <c r="A84">
        <v>66</v>
      </c>
      <c r="B84" t="s">
        <v>309</v>
      </c>
      <c r="C84">
        <v>82</v>
      </c>
      <c r="D84" t="s">
        <v>310</v>
      </c>
      <c r="E84" t="s">
        <v>311</v>
      </c>
      <c r="F84" t="s">
        <v>312</v>
      </c>
      <c r="G84" t="s">
        <v>493</v>
      </c>
      <c r="H84" t="s">
        <v>314</v>
      </c>
      <c r="I84" t="s">
        <v>315</v>
      </c>
      <c r="J84" t="s">
        <v>312</v>
      </c>
      <c r="K84" t="s">
        <v>195</v>
      </c>
      <c r="L84" t="s">
        <v>317</v>
      </c>
      <c r="M84" t="s">
        <v>318</v>
      </c>
      <c r="N84" t="s">
        <v>312</v>
      </c>
      <c r="O84" t="s">
        <v>1153</v>
      </c>
      <c r="P84" t="s">
        <v>312</v>
      </c>
      <c r="Q84" t="s">
        <v>319</v>
      </c>
      <c r="R84" t="s">
        <v>312</v>
      </c>
      <c r="S84" t="s">
        <v>321</v>
      </c>
      <c r="T84" t="str">
        <f>IF(Table134568[[#This Row],[Pentecostés]]="","",""", """)</f>
        <v>", "</v>
      </c>
      <c r="U84" t="s">
        <v>334</v>
      </c>
      <c r="V84" t="str">
        <f>IF(Table134568[[#This Row],[Virgen]]="","",""", """)</f>
        <v/>
      </c>
      <c r="X84" t="str">
        <f>IF(Table134568[[#This Row],[Niños]]="","",""", """)</f>
        <v/>
      </c>
      <c r="Z84" t="str">
        <f>IF(Table134568[[#This Row],[Laudes]]="","",""", """)</f>
        <v/>
      </c>
      <c r="AB84" t="str">
        <f>IF(Table134568[[#This Row],[Entrada]]="","",""", """)</f>
        <v/>
      </c>
      <c r="AD84" t="s">
        <v>322</v>
      </c>
      <c r="AE84" s="66" t="str" cm="1">
        <f t="array" ref="AE84">_xlfn.LET(
    _xlpm.texto_limpio, _xlfn.REDUCE(
        LOWER(Table134568[[#This Row],[Titulo]]),
        {"á";"é";"í";"ó";"ú";"ñ";",";" "},
        _xlfn.LAMBDA(_xlpm.acum,_xlpm.caracter, SUBSTITUTE(_xlpm.acum, _xlpm.caracter, CHOOSE(MATCH(_xlpm.caracter, {"á";"é";"í";"ó";"ú";"ñ";",";" "}, 0), "a","e","i","o","u","n","","")))
    ),
    _xlfn.CONCAT("/cantos/resucito/", AG84, "/", _xlpm.texto_limpio, ".html")
)</f>
        <v>/cantos/resucito/e/eresdignodetomarellibro.html</v>
      </c>
      <c r="AF84" t="s">
        <v>323</v>
      </c>
      <c r="AG84" t="str">
        <f>IF(Table134568[[#This Row],[Categoria]]="Liturgia","liturgia",LOWER(LEFT(Table134568[[#This Row],[Titulo]],1)))</f>
        <v>e</v>
      </c>
      <c r="AH84" t="str">
        <f>LOWER(LEFT(Table134568[[#This Row],[Titulo]],1))</f>
        <v>e</v>
      </c>
      <c r="AI84" t="str">
        <f>LOWER(LEFT(Table134568[[#This Row],[Categoria]],1))</f>
        <v>p</v>
      </c>
      <c r="AJ84" t="str">
        <f>_xlfn.CONCAT(Table134568[[#This Row],[ID]:[c021]])</f>
        <v>{id:82,title: "Eres digno de tomar el libro", subtitle: "Apocalipsis 5,9ss", category: "Precatecumenado", moments: ["Laudes/Visperas", "Antiguo Testamento"], url: "/cantos/resucito/e/eresdignodetomarellibro.html"},</v>
      </c>
      <c r="AK84" t="str">
        <f>UPPER(Table134568[[#This Row],[Titulo]])</f>
        <v>ERES DIGNO DE TOMAR EL LIBRO</v>
      </c>
      <c r="AL84" t="str">
        <f>LOWER(SUBSTITUTE(Table134568[[#This Row],[CANTO]], " ", ""))</f>
        <v>eresdignodetomarellibro</v>
      </c>
      <c r="AM84" t="str">
        <f>Table134568[[#This Row],[Subtitle5]]</f>
        <v>Apocalipsis 5,9ss</v>
      </c>
      <c r="AO84" t="str">
        <f>Table1[[#Headers],[CANTO]]</f>
        <v>CANTO</v>
      </c>
      <c r="AP84" t="str">
        <f>Table134568[[#This Row],[CANTO]]</f>
        <v>ERES DIGNO DE TOMAR EL LIBRO</v>
      </c>
    </row>
    <row r="85" spans="1:42" x14ac:dyDescent="0.25">
      <c r="A85">
        <v>67</v>
      </c>
      <c r="B85" t="s">
        <v>309</v>
      </c>
      <c r="C85">
        <v>83</v>
      </c>
      <c r="D85" t="s">
        <v>310</v>
      </c>
      <c r="E85" t="s">
        <v>311</v>
      </c>
      <c r="F85" t="s">
        <v>312</v>
      </c>
      <c r="G85" t="s">
        <v>494</v>
      </c>
      <c r="H85" t="s">
        <v>314</v>
      </c>
      <c r="I85" t="s">
        <v>315</v>
      </c>
      <c r="J85" t="s">
        <v>312</v>
      </c>
      <c r="K85" t="s">
        <v>495</v>
      </c>
      <c r="L85" t="s">
        <v>317</v>
      </c>
      <c r="M85" t="s">
        <v>318</v>
      </c>
      <c r="N85" t="s">
        <v>312</v>
      </c>
      <c r="O85" t="s">
        <v>1153</v>
      </c>
      <c r="P85" t="s">
        <v>312</v>
      </c>
      <c r="Q85" t="s">
        <v>319</v>
      </c>
      <c r="R85" t="s">
        <v>312</v>
      </c>
      <c r="S85" t="s">
        <v>304</v>
      </c>
      <c r="T85" t="str">
        <f>IF(Table134568[[#This Row],[Pentecostés]]="","",""", """)</f>
        <v>", "</v>
      </c>
      <c r="U85" t="s">
        <v>432</v>
      </c>
      <c r="V85" t="str">
        <f>IF(Table134568[[#This Row],[Virgen]]="","",""", """)</f>
        <v>", "</v>
      </c>
      <c r="W85" t="s">
        <v>334</v>
      </c>
      <c r="X85" t="str">
        <f>IF(Table134568[[#This Row],[Niños]]="","",""", """)</f>
        <v/>
      </c>
      <c r="Z85" t="str">
        <f>IF(Table134568[[#This Row],[Laudes]]="","",""", """)</f>
        <v/>
      </c>
      <c r="AB85" t="str">
        <f>IF(Table134568[[#This Row],[Entrada]]="","",""", """)</f>
        <v/>
      </c>
      <c r="AD85" t="s">
        <v>322</v>
      </c>
      <c r="AE85" s="66" t="str" cm="1">
        <f t="array" ref="AE85">_xlfn.LET(
    _xlpm.texto_limpio, _xlfn.REDUCE(
        LOWER(Table134568[[#This Row],[Titulo]]),
        {"á";"é";"í";"ó";"ú";"ñ";",";" "},
        _xlfn.LAMBDA(_xlpm.acum,_xlpm.caracter, SUBSTITUTE(_xlpm.acum, _xlpm.caracter, CHOOSE(MATCH(_xlpm.caracter, {"á";"é";"í";"ó";"ú";"ñ";",";" "}, 0), "a","e","i","o","u","n","","")))
    ),
    _xlfn.CONCAT("/cantos/resucito/", AG85, "/", _xlpm.texto_limpio, ".html")
)</f>
        <v>/cantos/resucito/e/ereshermoso.html</v>
      </c>
      <c r="AF85" t="s">
        <v>323</v>
      </c>
      <c r="AG85" t="str">
        <f>IF(Table134568[[#This Row],[Categoria]]="Liturgia","liturgia",LOWER(LEFT(Table134568[[#This Row],[Titulo]],1)))</f>
        <v>e</v>
      </c>
      <c r="AH85" t="str">
        <f>LOWER(LEFT(Table134568[[#This Row],[Titulo]],1))</f>
        <v>e</v>
      </c>
      <c r="AI85" t="str">
        <f>LOWER(LEFT(Table134568[[#This Row],[Categoria]],1))</f>
        <v>p</v>
      </c>
      <c r="AJ85" t="str">
        <f>_xlfn.CONCAT(Table134568[[#This Row],[ID]:[c021]])</f>
        <v>{id:83,title: "Eres hermoso", subtitle: "Salmo 45 (44) ", category: "Precatecumenado", moments: ["Entrada", "Fracción del Pan", "Antiguo Testamento"], url: "/cantos/resucito/e/ereshermoso.html"},</v>
      </c>
      <c r="AK85" t="str">
        <f>UPPER(Table134568[[#This Row],[Titulo]])</f>
        <v>ERES HERMOSO</v>
      </c>
      <c r="AL85" t="str">
        <f>LOWER(SUBSTITUTE(Table134568[[#This Row],[CANTO]], " ", ""))</f>
        <v>ereshermoso</v>
      </c>
      <c r="AM85" t="str">
        <f>Table134568[[#This Row],[Subtitle5]]</f>
        <v xml:space="preserve">Salmo 45 (44) </v>
      </c>
      <c r="AO85" t="str">
        <f>Table1[[#Headers],[CANTO]]</f>
        <v>CANTO</v>
      </c>
      <c r="AP85" t="str">
        <f>Table134568[[#This Row],[CANTO]]</f>
        <v>ERES HERMOSO</v>
      </c>
    </row>
    <row r="86" spans="1:42" x14ac:dyDescent="0.25">
      <c r="A86">
        <v>68</v>
      </c>
      <c r="B86" t="s">
        <v>309</v>
      </c>
      <c r="C86">
        <v>84</v>
      </c>
      <c r="D86" t="s">
        <v>310</v>
      </c>
      <c r="E86" t="s">
        <v>311</v>
      </c>
      <c r="F86" t="s">
        <v>312</v>
      </c>
      <c r="G86" t="s">
        <v>496</v>
      </c>
      <c r="H86" t="s">
        <v>314</v>
      </c>
      <c r="I86" t="s">
        <v>315</v>
      </c>
      <c r="J86" t="s">
        <v>312</v>
      </c>
      <c r="K86" t="s">
        <v>497</v>
      </c>
      <c r="L86" t="s">
        <v>317</v>
      </c>
      <c r="M86" t="s">
        <v>318</v>
      </c>
      <c r="N86" t="s">
        <v>312</v>
      </c>
      <c r="O86" t="s">
        <v>1153</v>
      </c>
      <c r="P86" t="s">
        <v>312</v>
      </c>
      <c r="Q86" t="s">
        <v>319</v>
      </c>
      <c r="R86" t="s">
        <v>312</v>
      </c>
      <c r="T86" t="str">
        <f>IF(Table134568[[#This Row],[Pentecostés]]="","",""", """)</f>
        <v/>
      </c>
      <c r="V86" t="str">
        <f>IF(Table134568[[#This Row],[Virgen]]="","",""", """)</f>
        <v/>
      </c>
      <c r="X86" t="str">
        <f>IF(Table134568[[#This Row],[Niños]]="","",""", """)</f>
        <v/>
      </c>
      <c r="Z86" t="str">
        <f>IF(Table134568[[#This Row],[Laudes]]="","",""", """)</f>
        <v/>
      </c>
      <c r="AB86" t="str">
        <f>IF(Table134568[[#This Row],[Entrada]]="","",""", """)</f>
        <v/>
      </c>
      <c r="AD86" t="s">
        <v>322</v>
      </c>
      <c r="AE86" s="66" t="str" cm="1">
        <f t="array" ref="AE86">_xlfn.LET(
    _xlpm.texto_limpio, _xlfn.REDUCE(
        LOWER(Table134568[[#This Row],[Titulo]]),
        {"á";"é";"í";"ó";"ú";"ñ";",";" "},
        _xlfn.LAMBDA(_xlpm.acum,_xlpm.caracter, SUBSTITUTE(_xlpm.acum, _xlpm.caracter, CHOOSE(MATCH(_xlpm.caracter, {"á";"é";"í";"ó";"ú";"ñ";",";" "}, 0), "a","e","i","o","u","n","","")))
    ),
    _xlfn.CONCAT("/cantos/resucito/", AG86, "/", _xlpm.texto_limpio, ".html")
)</f>
        <v>/cantos/resucito/e/espaciente.html</v>
      </c>
      <c r="AF86" t="s">
        <v>323</v>
      </c>
      <c r="AG86" t="str">
        <f>IF(Table134568[[#This Row],[Categoria]]="Liturgia","liturgia",LOWER(LEFT(Table134568[[#This Row],[Titulo]],1)))</f>
        <v>e</v>
      </c>
      <c r="AH86" t="str">
        <f>LOWER(LEFT(Table134568[[#This Row],[Titulo]],1))</f>
        <v>e</v>
      </c>
      <c r="AI86" t="str">
        <f>LOWER(LEFT(Table134568[[#This Row],[Categoria]],1))</f>
        <v>p</v>
      </c>
      <c r="AJ86" t="str">
        <f>_xlfn.CONCAT(Table134568[[#This Row],[ID]:[c021]])</f>
        <v>{id:84,title: "Es paciente", subtitle: "Himno al Espíritu Santo (Kiko Argüello) ", category: "Precatecumenado", moments: [""], url: "/cantos/resucito/e/espaciente.html"},</v>
      </c>
      <c r="AK86" t="str">
        <f>UPPER(Table134568[[#This Row],[Titulo]])</f>
        <v>ES PACIENTE</v>
      </c>
      <c r="AL86" t="str">
        <f>LOWER(SUBSTITUTE(Table134568[[#This Row],[CANTO]], " ", ""))</f>
        <v>espaciente</v>
      </c>
      <c r="AM86" t="str">
        <f>Table134568[[#This Row],[Subtitle5]]</f>
        <v xml:space="preserve">Himno al Espíritu Santo (Kiko Argüello) </v>
      </c>
      <c r="AO86" t="str">
        <f>Table1[[#Headers],[CANTO]]</f>
        <v>CANTO</v>
      </c>
      <c r="AP86" t="str">
        <f>Table134568[[#This Row],[CANTO]]</f>
        <v>ES PACIENTE</v>
      </c>
    </row>
    <row r="87" spans="1:42" x14ac:dyDescent="0.25">
      <c r="A87">
        <v>69</v>
      </c>
      <c r="B87" t="s">
        <v>309</v>
      </c>
      <c r="C87">
        <v>85</v>
      </c>
      <c r="D87" t="s">
        <v>310</v>
      </c>
      <c r="E87" t="s">
        <v>311</v>
      </c>
      <c r="F87" t="s">
        <v>312</v>
      </c>
      <c r="G87" t="s">
        <v>498</v>
      </c>
      <c r="H87" t="s">
        <v>314</v>
      </c>
      <c r="I87" t="s">
        <v>315</v>
      </c>
      <c r="J87" t="s">
        <v>312</v>
      </c>
      <c r="K87" t="s">
        <v>499</v>
      </c>
      <c r="L87" t="s">
        <v>317</v>
      </c>
      <c r="M87" t="s">
        <v>318</v>
      </c>
      <c r="N87" t="s">
        <v>312</v>
      </c>
      <c r="O87" t="s">
        <v>1153</v>
      </c>
      <c r="P87" t="s">
        <v>312</v>
      </c>
      <c r="Q87" t="s">
        <v>319</v>
      </c>
      <c r="R87" t="s">
        <v>312</v>
      </c>
      <c r="S87" t="s">
        <v>334</v>
      </c>
      <c r="T87" t="str">
        <f>IF(Table134568[[#This Row],[Pentecostés]]="","",""", """)</f>
        <v/>
      </c>
      <c r="V87" t="str">
        <f>IF(Table134568[[#This Row],[Virgen]]="","",""", """)</f>
        <v/>
      </c>
      <c r="X87" t="str">
        <f>IF(Table134568[[#This Row],[Niños]]="","",""", """)</f>
        <v/>
      </c>
      <c r="Z87" t="str">
        <f>IF(Table134568[[#This Row],[Laudes]]="","",""", """)</f>
        <v/>
      </c>
      <c r="AB87" t="str">
        <f>IF(Table134568[[#This Row],[Entrada]]="","",""", """)</f>
        <v/>
      </c>
      <c r="AD87" t="s">
        <v>322</v>
      </c>
      <c r="AE87" s="66" t="str" cm="1">
        <f t="array" ref="AE87">_xlfn.LET(
    _xlpm.texto_limpio, _xlfn.REDUCE(
        LOWER(Table134568[[#This Row],[Titulo]]),
        {"á";"é";"í";"ó";"ú";"ñ";",";" "},
        _xlfn.LAMBDA(_xlpm.acum,_xlpm.caracter, SUBSTITUTE(_xlpm.acum, _xlpm.caracter, CHOOSE(MATCH(_xlpm.caracter, {"á";"é";"í";"ó";"ú";"ñ";",";" "}, 0), "a","e","i","o","u","n","","")))
    ),
    _xlfn.CONCAT("/cantos/resucito/", AG87, "/", _xlpm.texto_limpio, ".html")
)</f>
        <v>/cantos/resucito/e/escondemeenloocultodetutienda.html</v>
      </c>
      <c r="AF87" t="s">
        <v>323</v>
      </c>
      <c r="AG87" t="str">
        <f>IF(Table134568[[#This Row],[Categoria]]="Liturgia","liturgia",LOWER(LEFT(Table134568[[#This Row],[Titulo]],1)))</f>
        <v>e</v>
      </c>
      <c r="AH87" t="str">
        <f>LOWER(LEFT(Table134568[[#This Row],[Titulo]],1))</f>
        <v>e</v>
      </c>
      <c r="AI87" t="str">
        <f>LOWER(LEFT(Table134568[[#This Row],[Categoria]],1))</f>
        <v>p</v>
      </c>
      <c r="AJ87" t="str">
        <f>_xlfn.CONCAT(Table134568[[#This Row],[ID]:[c021]])</f>
        <v>{id:85,title: "Escóndeme en lo oculto de tu tienda", subtitle: "Salmo 27 (26)", category: "Precatecumenado", moments: ["Antiguo Testamento"], url: "/cantos/resucito/e/escondemeenloocultodetutienda.html"},</v>
      </c>
      <c r="AK87" t="str">
        <f>UPPER(Table134568[[#This Row],[Titulo]])</f>
        <v>ESCÓNDEME EN LO OCULTO DE TU TIENDA</v>
      </c>
      <c r="AL87" t="str">
        <f>LOWER(SUBSTITUTE(Table134568[[#This Row],[CANTO]], " ", ""))</f>
        <v>escóndemeenloocultodetutienda</v>
      </c>
      <c r="AM87" t="str">
        <f>Table134568[[#This Row],[Subtitle5]]</f>
        <v>Salmo 27 (26)</v>
      </c>
      <c r="AO87" t="str">
        <f>Table1[[#Headers],[CANTO]]</f>
        <v>CANTO</v>
      </c>
      <c r="AP87" t="str">
        <f>Table134568[[#This Row],[CANTO]]</f>
        <v>ESCÓNDEME EN LO OCULTO DE TU TIENDA</v>
      </c>
    </row>
    <row r="88" spans="1:42" x14ac:dyDescent="0.25">
      <c r="A88">
        <v>70</v>
      </c>
      <c r="B88" t="s">
        <v>309</v>
      </c>
      <c r="C88">
        <v>86</v>
      </c>
      <c r="D88" t="s">
        <v>310</v>
      </c>
      <c r="E88" t="s">
        <v>311</v>
      </c>
      <c r="F88" t="s">
        <v>312</v>
      </c>
      <c r="G88" t="s">
        <v>500</v>
      </c>
      <c r="H88" t="s">
        <v>314</v>
      </c>
      <c r="I88" t="s">
        <v>315</v>
      </c>
      <c r="J88" t="s">
        <v>312</v>
      </c>
      <c r="K88" t="s">
        <v>501</v>
      </c>
      <c r="L88" t="s">
        <v>317</v>
      </c>
      <c r="M88" t="s">
        <v>318</v>
      </c>
      <c r="N88" t="s">
        <v>312</v>
      </c>
      <c r="O88" t="s">
        <v>1153</v>
      </c>
      <c r="P88" t="s">
        <v>312</v>
      </c>
      <c r="Q88" t="s">
        <v>319</v>
      </c>
      <c r="R88" t="s">
        <v>312</v>
      </c>
      <c r="S88" t="s">
        <v>294</v>
      </c>
      <c r="T88" t="str">
        <f>IF(Table134568[[#This Row],[Pentecostés]]="","",""", """)</f>
        <v>", "</v>
      </c>
      <c r="U88" t="s">
        <v>377</v>
      </c>
      <c r="V88" t="str">
        <f>IF(Table134568[[#This Row],[Virgen]]="","",""", """)</f>
        <v>", "</v>
      </c>
      <c r="W88" t="s">
        <v>326</v>
      </c>
      <c r="X88" t="str">
        <f>IF(Table134568[[#This Row],[Niños]]="","",""", """)</f>
        <v>", "</v>
      </c>
      <c r="Y88" t="s">
        <v>328</v>
      </c>
      <c r="Z88" t="str">
        <f>IF(Table134568[[#This Row],[Laudes]]="","",""", """)</f>
        <v/>
      </c>
      <c r="AB88" t="str">
        <f>IF(Table134568[[#This Row],[Entrada]]="","",""", """)</f>
        <v/>
      </c>
      <c r="AD88" t="s">
        <v>322</v>
      </c>
      <c r="AE88" s="66" t="str" cm="1">
        <f t="array" ref="AE88">_xlfn.LET(
    _xlpm.texto_limpio, _xlfn.REDUCE(
        LOWER(Table134568[[#This Row],[Titulo]]),
        {"á";"é";"í";"ó";"ú";"ñ";",";" "},
        _xlfn.LAMBDA(_xlpm.acum,_xlpm.caracter, SUBSTITUTE(_xlpm.acum, _xlpm.caracter, CHOOSE(MATCH(_xlpm.caracter, {"á";"é";"í";"ó";"ú";"ñ";",";" "}, 0), "a","e","i","o","u","n","","")))
    ),
    _xlfn.CONCAT("/cantos/resucito/", AG88, "/", _xlpm.texto_limpio, ".html")
)</f>
        <v>/cantos/resucito/e/escuchadislaslejanas.html</v>
      </c>
      <c r="AF88" t="s">
        <v>323</v>
      </c>
      <c r="AG88" t="str">
        <f>IF(Table134568[[#This Row],[Categoria]]="Liturgia","liturgia",LOWER(LEFT(Table134568[[#This Row],[Titulo]],1)))</f>
        <v>e</v>
      </c>
      <c r="AH88" t="str">
        <f>LOWER(LEFT(Table134568[[#This Row],[Titulo]],1))</f>
        <v>e</v>
      </c>
      <c r="AI88" t="str">
        <f>LOWER(LEFT(Table134568[[#This Row],[Categoria]],1))</f>
        <v>p</v>
      </c>
      <c r="AJ88" t="str">
        <f>_xlfn.CONCAT(Table134568[[#This Row],[ID]:[c021]])</f>
        <v>{id:86,title: "Escuchad, islas lejanas", subtitle: "Isaias 49,1-16 - Segundo canto de Siervo de Yahveh", category: "Precatecumenado", moments: ["Pascua", "Fracción del Fracción del Pan", "Comunión", "Nuevo Testamento"], url: "/cantos/resucito/e/escuchadislaslejanas.html"},</v>
      </c>
      <c r="AK88" t="str">
        <f>UPPER(Table134568[[#This Row],[Titulo]])</f>
        <v>ESCUCHAD, ISLAS LEJANAS</v>
      </c>
      <c r="AL88" t="str">
        <f>LOWER(SUBSTITUTE(Table134568[[#This Row],[CANTO]], " ", ""))</f>
        <v>escuchad,islaslejanas</v>
      </c>
      <c r="AM88" t="str">
        <f>Table134568[[#This Row],[Subtitle5]]</f>
        <v>Isaias 49,1-16 - Segundo canto de Siervo de Yahveh</v>
      </c>
      <c r="AO88" t="str">
        <f>Table1[[#Headers],[CANTO]]</f>
        <v>CANTO</v>
      </c>
      <c r="AP88" t="str">
        <f>Table134568[[#This Row],[CANTO]]</f>
        <v>ESCUCHAD, ISLAS LEJANAS</v>
      </c>
    </row>
    <row r="89" spans="1:42" x14ac:dyDescent="0.25">
      <c r="A89">
        <v>71</v>
      </c>
      <c r="B89" t="s">
        <v>309</v>
      </c>
      <c r="C89">
        <v>87</v>
      </c>
      <c r="D89" t="s">
        <v>310</v>
      </c>
      <c r="E89" t="s">
        <v>311</v>
      </c>
      <c r="F89" t="s">
        <v>312</v>
      </c>
      <c r="G89" t="s">
        <v>502</v>
      </c>
      <c r="H89" t="s">
        <v>314</v>
      </c>
      <c r="I89" t="s">
        <v>315</v>
      </c>
      <c r="J89" t="s">
        <v>312</v>
      </c>
      <c r="K89" t="s">
        <v>503</v>
      </c>
      <c r="L89" t="s">
        <v>317</v>
      </c>
      <c r="M89" t="s">
        <v>318</v>
      </c>
      <c r="N89" t="s">
        <v>312</v>
      </c>
      <c r="O89" t="s">
        <v>1153</v>
      </c>
      <c r="P89" t="s">
        <v>312</v>
      </c>
      <c r="Q89" t="s">
        <v>319</v>
      </c>
      <c r="R89" t="s">
        <v>312</v>
      </c>
      <c r="S89" t="s">
        <v>365</v>
      </c>
      <c r="T89" t="str">
        <f>IF(Table134568[[#This Row],[Pentecostés]]="","",""", """)</f>
        <v/>
      </c>
      <c r="V89" t="str">
        <f>IF(Table134568[[#This Row],[Virgen]]="","",""", """)</f>
        <v/>
      </c>
      <c r="X89" t="str">
        <f>IF(Table134568[[#This Row],[Niños]]="","",""", """)</f>
        <v/>
      </c>
      <c r="Z89" t="str">
        <f>IF(Table134568[[#This Row],[Laudes]]="","",""", """)</f>
        <v/>
      </c>
      <c r="AB89" t="str">
        <f>IF(Table134568[[#This Row],[Entrada]]="","",""", """)</f>
        <v/>
      </c>
      <c r="AD89" t="s">
        <v>322</v>
      </c>
      <c r="AE89" s="66" t="str" cm="1">
        <f t="array" ref="AE89">_xlfn.LET(
    _xlpm.texto_limpio, _xlfn.REDUCE(
        LOWER(Table134568[[#This Row],[Titulo]]),
        {"á";"é";"í";"ó";"ú";"ñ";",";" "},
        _xlfn.LAMBDA(_xlpm.acum,_xlpm.caracter, SUBSTITUTE(_xlpm.acum, _xlpm.caracter, CHOOSE(MATCH(_xlpm.caracter, {"á";"é";"í";"ó";"ú";"ñ";",";" "}, 0), "a","e","i","o","u","n","","")))
    ),
    _xlfn.CONCAT("/cantos/resucito/", AG89, "/", _xlpm.texto_limpio, ".html")
)</f>
        <v>/cantos/resucito/é/esteeseldiaenqueactuoelsenor.html</v>
      </c>
      <c r="AF89" t="s">
        <v>323</v>
      </c>
      <c r="AG89" t="str">
        <f>IF(Table134568[[#This Row],[Categoria]]="Liturgia","liturgia",LOWER(LEFT(Table134568[[#This Row],[Titulo]],1)))</f>
        <v>é</v>
      </c>
      <c r="AH89" t="str">
        <f>LOWER(LEFT(Table134568[[#This Row],[Titulo]],1))</f>
        <v>é</v>
      </c>
      <c r="AI89" t="str">
        <f>LOWER(LEFT(Table134568[[#This Row],[Categoria]],1))</f>
        <v>p</v>
      </c>
      <c r="AJ89" t="str">
        <f>_xlfn.CONCAT(Table134568[[#This Row],[ID]:[c021]])</f>
        <v>{id:87,title: "Éste es el día en que actuó el Señor", subtitle: "Sal 118 (117)", category: "Precatecumenado", moments: ["Paz"], url: "/cantos/resucito/é/esteeseldiaenqueactuoelsenor.html"},</v>
      </c>
      <c r="AK89" t="str">
        <f>UPPER(Table134568[[#This Row],[Titulo]])</f>
        <v>ÉSTE ES EL DÍA EN QUE ACTUÓ EL SEÑOR</v>
      </c>
      <c r="AL89" t="str">
        <f>LOWER(SUBSTITUTE(Table134568[[#This Row],[CANTO]], " ", ""))</f>
        <v>ésteeseldíaenqueactuóelseñor</v>
      </c>
      <c r="AM89" t="str">
        <f>Table134568[[#This Row],[Subtitle5]]</f>
        <v>Sal 118 (117)</v>
      </c>
      <c r="AO89" t="str">
        <f>Table1[[#Headers],[CANTO]]</f>
        <v>CANTO</v>
      </c>
      <c r="AP89" t="str">
        <f>Table134568[[#This Row],[CANTO]]</f>
        <v>ÉSTE ES EL DÍA EN QUE ACTUÓ EL SEÑOR</v>
      </c>
    </row>
    <row r="90" spans="1:42" x14ac:dyDescent="0.25">
      <c r="A90">
        <v>72</v>
      </c>
      <c r="B90" t="s">
        <v>309</v>
      </c>
      <c r="C90">
        <v>88</v>
      </c>
      <c r="D90" t="s">
        <v>310</v>
      </c>
      <c r="E90" t="s">
        <v>311</v>
      </c>
      <c r="F90" t="s">
        <v>312</v>
      </c>
      <c r="G90" t="s">
        <v>504</v>
      </c>
      <c r="H90" t="s">
        <v>314</v>
      </c>
      <c r="I90" t="s">
        <v>315</v>
      </c>
      <c r="J90" t="s">
        <v>312</v>
      </c>
      <c r="K90" t="s">
        <v>202</v>
      </c>
      <c r="L90" t="s">
        <v>317</v>
      </c>
      <c r="M90" t="s">
        <v>318</v>
      </c>
      <c r="N90" t="s">
        <v>312</v>
      </c>
      <c r="O90" t="s">
        <v>1153</v>
      </c>
      <c r="P90" t="s">
        <v>312</v>
      </c>
      <c r="Q90" t="s">
        <v>319</v>
      </c>
      <c r="R90" t="s">
        <v>312</v>
      </c>
      <c r="S90" t="s">
        <v>333</v>
      </c>
      <c r="T90" t="str">
        <f>IF(Table134568[[#This Row],[Pentecostés]]="","",""", """)</f>
        <v>", "</v>
      </c>
      <c r="U90" t="s">
        <v>432</v>
      </c>
      <c r="V90" t="str">
        <f>IF(Table134568[[#This Row],[Virgen]]="","",""", """)</f>
        <v/>
      </c>
      <c r="X90" t="str">
        <f>IF(Table134568[[#This Row],[Niños]]="","",""", """)</f>
        <v/>
      </c>
      <c r="Z90" t="str">
        <f>IF(Table134568[[#This Row],[Laudes]]="","",""", """)</f>
        <v/>
      </c>
      <c r="AB90" t="str">
        <f>IF(Table134568[[#This Row],[Entrada]]="","",""", """)</f>
        <v/>
      </c>
      <c r="AD90" t="s">
        <v>322</v>
      </c>
      <c r="AE90" s="66" t="str" cm="1">
        <f t="array" ref="AE90">_xlfn.LET(
    _xlpm.texto_limpio, _xlfn.REDUCE(
        LOWER(Table134568[[#This Row],[Titulo]]),
        {"á";"é";"í";"ó";"ú";"ñ";",";" "},
        _xlfn.LAMBDA(_xlpm.acum,_xlpm.caracter, SUBSTITUTE(_xlpm.acum, _xlpm.caracter, CHOOSE(MATCH(_xlpm.caracter, {"á";"é";"í";"ó";"ú";"ñ";",";" "}, 0), "a","e","i","o","u","n","","")))
    ),
    _xlfn.CONCAT("/cantos/resucito/", AG90, "/", _xlpm.texto_limpio, ".html")
)</f>
        <v>/cantos/resucito/e/esteeselmandamientomio.html</v>
      </c>
      <c r="AF90" t="s">
        <v>323</v>
      </c>
      <c r="AG90" t="str">
        <f>IF(Table134568[[#This Row],[Categoria]]="Liturgia","liturgia",LOWER(LEFT(Table134568[[#This Row],[Titulo]],1)))</f>
        <v>e</v>
      </c>
      <c r="AH90" t="str">
        <f>LOWER(LEFT(Table134568[[#This Row],[Titulo]],1))</f>
        <v>e</v>
      </c>
      <c r="AI90" t="str">
        <f>LOWER(LEFT(Table134568[[#This Row],[Categoria]],1))</f>
        <v>p</v>
      </c>
      <c r="AJ90" t="str">
        <f>_xlfn.CONCAT(Table134568[[#This Row],[ID]:[c021]])</f>
        <v>{id:88,title: "Este es el mandamiento mío", subtitle: "Jn 15,12ss", category: "Precatecumenado", moments: ["Cuaresma", "Fracción del Pan"], url: "/cantos/resucito/e/esteeselmandamientomio.html"},</v>
      </c>
      <c r="AK90" t="str">
        <f>UPPER(Table134568[[#This Row],[Titulo]])</f>
        <v>ESTE ES EL MANDAMIENTO MÍO</v>
      </c>
      <c r="AL90" t="str">
        <f>LOWER(SUBSTITUTE(Table134568[[#This Row],[CANTO]], " ", ""))</f>
        <v>esteeselmandamientomío</v>
      </c>
      <c r="AM90" t="str">
        <f>Table134568[[#This Row],[Subtitle5]]</f>
        <v>Jn 15,12ss</v>
      </c>
      <c r="AO90" t="str">
        <f>Table1[[#Headers],[CANTO]]</f>
        <v>CANTO</v>
      </c>
      <c r="AP90" t="str">
        <f>Table134568[[#This Row],[CANTO]]</f>
        <v>ESTE ES EL MANDAMIENTO MÍO</v>
      </c>
    </row>
    <row r="91" spans="1:42" x14ac:dyDescent="0.25">
      <c r="A91">
        <v>73</v>
      </c>
      <c r="B91" t="s">
        <v>309</v>
      </c>
      <c r="C91">
        <v>89</v>
      </c>
      <c r="D91" t="s">
        <v>310</v>
      </c>
      <c r="E91" t="s">
        <v>311</v>
      </c>
      <c r="F91" t="s">
        <v>312</v>
      </c>
      <c r="G91" t="s">
        <v>505</v>
      </c>
      <c r="H91" t="s">
        <v>314</v>
      </c>
      <c r="I91" t="s">
        <v>315</v>
      </c>
      <c r="J91" t="s">
        <v>312</v>
      </c>
      <c r="K91" t="s">
        <v>204</v>
      </c>
      <c r="L91" t="s">
        <v>317</v>
      </c>
      <c r="M91" t="s">
        <v>318</v>
      </c>
      <c r="N91" t="s">
        <v>312</v>
      </c>
      <c r="O91" t="s">
        <v>1153</v>
      </c>
      <c r="P91" t="s">
        <v>312</v>
      </c>
      <c r="Q91" t="s">
        <v>319</v>
      </c>
      <c r="R91" t="s">
        <v>312</v>
      </c>
      <c r="S91" t="s">
        <v>334</v>
      </c>
      <c r="T91" t="str">
        <f>IF(Table134568[[#This Row],[Pentecostés]]="","",""", """)</f>
        <v/>
      </c>
      <c r="V91" t="str">
        <f>IF(Table134568[[#This Row],[Virgen]]="","",""", """)</f>
        <v/>
      </c>
      <c r="X91" t="str">
        <f>IF(Table134568[[#This Row],[Niños]]="","",""", """)</f>
        <v/>
      </c>
      <c r="Z91" t="str">
        <f>IF(Table134568[[#This Row],[Laudes]]="","",""", """)</f>
        <v/>
      </c>
      <c r="AB91" t="str">
        <f>IF(Table134568[[#This Row],[Entrada]]="","",""", """)</f>
        <v/>
      </c>
      <c r="AD91" t="s">
        <v>322</v>
      </c>
      <c r="AE91" s="66" t="str" cm="1">
        <f t="array" ref="AE91">_xlfn.LET(
    _xlpm.texto_limpio, _xlfn.REDUCE(
        LOWER(Table134568[[#This Row],[Titulo]]),
        {"á";"é";"í";"ó";"ú";"ñ";",";" "},
        _xlfn.LAMBDA(_xlpm.acum,_xlpm.caracter, SUBSTITUTE(_xlpm.acum, _xlpm.caracter, CHOOSE(MATCH(_xlpm.caracter, {"á";"é";"í";"ó";"ú";"ñ";",";" "}, 0), "a","e","i","o","u","n","","")))
    ),
    _xlfn.CONCAT("/cantos/resucito/", AG91, "/", _xlpm.texto_limpio, ".html")
)</f>
        <v>/cantos/resucito/e/evenushalomalejem.html</v>
      </c>
      <c r="AF91" t="s">
        <v>323</v>
      </c>
      <c r="AG91" t="str">
        <f>IF(Table134568[[#This Row],[Categoria]]="Liturgia","liturgia",LOWER(LEFT(Table134568[[#This Row],[Titulo]],1)))</f>
        <v>e</v>
      </c>
      <c r="AH91" t="str">
        <f>LOWER(LEFT(Table134568[[#This Row],[Titulo]],1))</f>
        <v>e</v>
      </c>
      <c r="AI91" t="str">
        <f>LOWER(LEFT(Table134568[[#This Row],[Categoria]],1))</f>
        <v>p</v>
      </c>
      <c r="AJ91" t="str">
        <f>_xlfn.CONCAT(Table134568[[#This Row],[ID]:[c021]])</f>
        <v>{id:89,title: "Evenu shalom alejem", subtitle: "Melodía hebraica", category: "Precatecumenado", moments: ["Antiguo Testamento"], url: "/cantos/resucito/e/evenushalomalejem.html"},</v>
      </c>
      <c r="AK91" t="str">
        <f>UPPER(Table134568[[#This Row],[Titulo]])</f>
        <v>EVENU SHALOM ALEJEM</v>
      </c>
      <c r="AL91" t="str">
        <f>LOWER(SUBSTITUTE(Table134568[[#This Row],[CANTO]], " ", ""))</f>
        <v>evenushalomalejem</v>
      </c>
      <c r="AM91" t="str">
        <f>Table134568[[#This Row],[Subtitle5]]</f>
        <v>Melodía hebraica</v>
      </c>
      <c r="AO91" t="str">
        <f>Table1[[#Headers],[CANTO]]</f>
        <v>CANTO</v>
      </c>
      <c r="AP91" t="str">
        <f>Table134568[[#This Row],[CANTO]]</f>
        <v>EVENU SHALOM ALEJEM</v>
      </c>
    </row>
    <row r="92" spans="1:42" x14ac:dyDescent="0.25">
      <c r="A92">
        <v>74</v>
      </c>
      <c r="B92" t="s">
        <v>309</v>
      </c>
      <c r="C92">
        <v>90</v>
      </c>
      <c r="D92" t="s">
        <v>310</v>
      </c>
      <c r="E92" t="s">
        <v>311</v>
      </c>
      <c r="F92" t="s">
        <v>312</v>
      </c>
      <c r="G92" t="s">
        <v>506</v>
      </c>
      <c r="H92" t="s">
        <v>314</v>
      </c>
      <c r="I92" t="s">
        <v>315</v>
      </c>
      <c r="J92" t="s">
        <v>312</v>
      </c>
      <c r="K92" t="s">
        <v>206</v>
      </c>
      <c r="L92" t="s">
        <v>317</v>
      </c>
      <c r="M92" t="s">
        <v>318</v>
      </c>
      <c r="N92" t="s">
        <v>312</v>
      </c>
      <c r="O92" t="s">
        <v>1153</v>
      </c>
      <c r="P92" t="s">
        <v>312</v>
      </c>
      <c r="Q92" t="s">
        <v>319</v>
      </c>
      <c r="R92" t="s">
        <v>312</v>
      </c>
      <c r="S92" t="s">
        <v>334</v>
      </c>
      <c r="T92" t="str">
        <f>IF(Table134568[[#This Row],[Pentecostés]]="","",""", """)</f>
        <v/>
      </c>
      <c r="V92" t="str">
        <f>IF(Table134568[[#This Row],[Virgen]]="","",""", """)</f>
        <v/>
      </c>
      <c r="X92" t="str">
        <f>IF(Table134568[[#This Row],[Niños]]="","",""", """)</f>
        <v/>
      </c>
      <c r="Z92" t="str">
        <f>IF(Table134568[[#This Row],[Laudes]]="","",""", """)</f>
        <v/>
      </c>
      <c r="AB92" t="str">
        <f>IF(Table134568[[#This Row],[Entrada]]="","",""", """)</f>
        <v/>
      </c>
      <c r="AD92" t="s">
        <v>322</v>
      </c>
      <c r="AE92" s="66" t="str" cm="1">
        <f t="array" ref="AE92">_xlfn.LET(
    _xlpm.texto_limpio, _xlfn.REDUCE(
        LOWER(Table134568[[#This Row],[Titulo]]),
        {"á";"é";"í";"ó";"ú";"ñ";",";" "},
        _xlfn.LAMBDA(_xlpm.acum,_xlpm.caracter, SUBSTITUTE(_xlpm.acum, _xlpm.caracter, CHOOSE(MATCH(_xlpm.caracter, {"á";"é";"í";"ó";"ú";"ñ";",";" "}, 0), "a","e","i","o","u","n","","")))
    ),
    _xlfn.CONCAT("/cantos/resucito/", AG92, "/", _xlpm.texto_limpio, ".html")
)</f>
        <v>/cantos/resucito/e/extiendomismanos.html</v>
      </c>
      <c r="AF92" t="s">
        <v>323</v>
      </c>
      <c r="AG92" t="str">
        <f>IF(Table134568[[#This Row],[Categoria]]="Liturgia","liturgia",LOWER(LEFT(Table134568[[#This Row],[Titulo]],1)))</f>
        <v>e</v>
      </c>
      <c r="AH92" t="str">
        <f>LOWER(LEFT(Table134568[[#This Row],[Titulo]],1))</f>
        <v>e</v>
      </c>
      <c r="AI92" t="str">
        <f>LOWER(LEFT(Table134568[[#This Row],[Categoria]],1))</f>
        <v>p</v>
      </c>
      <c r="AJ92" t="str">
        <f>_xlfn.CONCAT(Table134568[[#This Row],[ID]:[c021]])</f>
        <v>{id:90,title: "Extiendo mis manos", subtitle: "Oda XXVII de Salomón", category: "Precatecumenado", moments: ["Antiguo Testamento"], url: "/cantos/resucito/e/extiendomismanos.html"},</v>
      </c>
      <c r="AK92" t="str">
        <f>UPPER(Table134568[[#This Row],[Titulo]])</f>
        <v>EXTIENDO MIS MANOS</v>
      </c>
      <c r="AL92" t="str">
        <f>LOWER(SUBSTITUTE(Table134568[[#This Row],[CANTO]], " ", ""))</f>
        <v>extiendomismanos</v>
      </c>
      <c r="AM92" t="str">
        <f>Table134568[[#This Row],[Subtitle5]]</f>
        <v>Oda XXVII de Salomón</v>
      </c>
      <c r="AO92" t="str">
        <f>Table1[[#Headers],[CANTO]]</f>
        <v>CANTO</v>
      </c>
      <c r="AP92" t="str">
        <f>Table134568[[#This Row],[CANTO]]</f>
        <v>EXTIENDO MIS MANOS</v>
      </c>
    </row>
    <row r="93" spans="1:42" x14ac:dyDescent="0.25">
      <c r="A93">
        <v>75</v>
      </c>
      <c r="B93" t="s">
        <v>309</v>
      </c>
      <c r="C93">
        <v>91</v>
      </c>
      <c r="D93" t="s">
        <v>310</v>
      </c>
      <c r="E93" t="s">
        <v>311</v>
      </c>
      <c r="F93" t="s">
        <v>312</v>
      </c>
      <c r="G93" t="s">
        <v>507</v>
      </c>
      <c r="H93" t="s">
        <v>314</v>
      </c>
      <c r="I93" t="s">
        <v>315</v>
      </c>
      <c r="J93" t="s">
        <v>312</v>
      </c>
      <c r="K93" t="s">
        <v>508</v>
      </c>
      <c r="L93" t="s">
        <v>317</v>
      </c>
      <c r="M93" t="s">
        <v>318</v>
      </c>
      <c r="N93" t="s">
        <v>312</v>
      </c>
      <c r="O93" t="s">
        <v>1153</v>
      </c>
      <c r="P93" t="s">
        <v>312</v>
      </c>
      <c r="Q93" t="s">
        <v>319</v>
      </c>
      <c r="R93" t="s">
        <v>312</v>
      </c>
      <c r="S93" t="s">
        <v>294</v>
      </c>
      <c r="T93" t="str">
        <f>IF(Table134568[[#This Row],[Pentecostés]]="","",""", """)</f>
        <v/>
      </c>
      <c r="V93" t="str">
        <f>IF(Table134568[[#This Row],[Virgen]]="","",""", """)</f>
        <v/>
      </c>
      <c r="X93" t="str">
        <f>IF(Table134568[[#This Row],[Niños]]="","",""", """)</f>
        <v/>
      </c>
      <c r="Z93" t="str">
        <f>IF(Table134568[[#This Row],[Laudes]]="","",""", """)</f>
        <v/>
      </c>
      <c r="AB93" t="str">
        <f>IF(Table134568[[#This Row],[Entrada]]="","",""", """)</f>
        <v/>
      </c>
      <c r="AD93" t="s">
        <v>322</v>
      </c>
      <c r="AE93" s="66" t="str" cm="1">
        <f t="array" ref="AE93">_xlfn.LET(
    _xlpm.texto_limpio, _xlfn.REDUCE(
        LOWER(Table134568[[#This Row],[Titulo]]),
        {"á";"é";"í";"ó";"ú";"ñ";",";" "},
        _xlfn.LAMBDA(_xlpm.acum,_xlpm.caracter, SUBSTITUTE(_xlpm.acum, _xlpm.caracter, CHOOSE(MATCH(_xlpm.caracter, {"á";"é";"í";"ó";"ú";"ñ";",";" "}, 0), "a","e","i","o","u","n","","")))
    ),
    _xlfn.CONCAT("/cantos/resucito/", AG93, "/", _xlpm.texto_limpio, ".html")
)</f>
        <v>/cantos/resucito/e/exultadjustosenelsenor.html</v>
      </c>
      <c r="AF93" t="s">
        <v>323</v>
      </c>
      <c r="AG93" t="str">
        <f>IF(Table134568[[#This Row],[Categoria]]="Liturgia","liturgia",LOWER(LEFT(Table134568[[#This Row],[Titulo]],1)))</f>
        <v>e</v>
      </c>
      <c r="AH93" t="str">
        <f>LOWER(LEFT(Table134568[[#This Row],[Titulo]],1))</f>
        <v>e</v>
      </c>
      <c r="AI93" t="str">
        <f>LOWER(LEFT(Table134568[[#This Row],[Categoria]],1))</f>
        <v>p</v>
      </c>
      <c r="AJ93" t="str">
        <f>_xlfn.CONCAT(Table134568[[#This Row],[ID]:[c021]])</f>
        <v>{id:91,title: "Exultad, justos, en el Señor", subtitle: "Sal 33 (32)", category: "Precatecumenado", moments: ["Pascua"], url: "/cantos/resucito/e/exultadjustosenelsenor.html"},</v>
      </c>
      <c r="AK93" t="str">
        <f>UPPER(Table134568[[#This Row],[Titulo]])</f>
        <v>EXULTAD, JUSTOS, EN EL SEÑOR</v>
      </c>
      <c r="AL93" t="str">
        <f>LOWER(SUBSTITUTE(Table134568[[#This Row],[CANTO]], " ", ""))</f>
        <v>exultad,justos,enelseñor</v>
      </c>
      <c r="AM93" t="str">
        <f>Table134568[[#This Row],[Subtitle5]]</f>
        <v>Sal 33 (32)</v>
      </c>
      <c r="AO93" t="str">
        <f>Table1[[#Headers],[CANTO]]</f>
        <v>CANTO</v>
      </c>
      <c r="AP93" t="str">
        <f>Table134568[[#This Row],[CANTO]]</f>
        <v>EXULTAD, JUSTOS, EN EL SEÑOR</v>
      </c>
    </row>
    <row r="94" spans="1:42" x14ac:dyDescent="0.25">
      <c r="A94">
        <v>76</v>
      </c>
      <c r="B94" t="s">
        <v>309</v>
      </c>
      <c r="C94">
        <v>92</v>
      </c>
      <c r="D94" t="s">
        <v>310</v>
      </c>
      <c r="E94" t="s">
        <v>311</v>
      </c>
      <c r="F94" t="s">
        <v>312</v>
      </c>
      <c r="G94" t="s">
        <v>509</v>
      </c>
      <c r="H94" t="s">
        <v>314</v>
      </c>
      <c r="I94" t="s">
        <v>315</v>
      </c>
      <c r="J94" t="s">
        <v>312</v>
      </c>
      <c r="K94" t="s">
        <v>209</v>
      </c>
      <c r="L94" t="s">
        <v>317</v>
      </c>
      <c r="M94" t="s">
        <v>318</v>
      </c>
      <c r="N94" t="s">
        <v>312</v>
      </c>
      <c r="O94" t="s">
        <v>1153</v>
      </c>
      <c r="P94" t="s">
        <v>312</v>
      </c>
      <c r="Q94" t="s">
        <v>319</v>
      </c>
      <c r="R94" t="s">
        <v>312</v>
      </c>
      <c r="S94" t="s">
        <v>365</v>
      </c>
      <c r="T94" t="str">
        <f>IF(Table134568[[#This Row],[Pentecostés]]="","",""", """)</f>
        <v>", "</v>
      </c>
      <c r="U94" t="s">
        <v>326</v>
      </c>
      <c r="V94" t="str">
        <f>IF(Table134568[[#This Row],[Virgen]]="","",""", """)</f>
        <v>", "</v>
      </c>
      <c r="W94" t="s">
        <v>327</v>
      </c>
      <c r="X94" t="str">
        <f>IF(Table134568[[#This Row],[Niños]]="","",""", """)</f>
        <v>", "</v>
      </c>
      <c r="Y94" t="s">
        <v>334</v>
      </c>
      <c r="Z94" t="str">
        <f>IF(Table134568[[#This Row],[Laudes]]="","",""", """)</f>
        <v/>
      </c>
      <c r="AB94" t="str">
        <f>IF(Table134568[[#This Row],[Entrada]]="","",""", """)</f>
        <v/>
      </c>
      <c r="AD94" t="s">
        <v>322</v>
      </c>
      <c r="AE94" s="66" t="str" cm="1">
        <f t="array" ref="AE94">_xlfn.LET(
    _xlpm.texto_limpio, _xlfn.REDUCE(
        LOWER(Table134568[[#This Row],[Titulo]]),
        {"á";"é";"í";"ó";"ú";"ñ";",";" "},
        _xlfn.LAMBDA(_xlpm.acum,_xlpm.caracter, SUBSTITUTE(_xlpm.acum, _xlpm.caracter, CHOOSE(MATCH(_xlpm.caracter, {"á";"é";"í";"ó";"ú";"ñ";",";" "}, 0), "a","e","i","o","u","n","","")))
    ),
    _xlfn.CONCAT("/cantos/resucito/", AG94, "/", _xlpm.texto_limpio, ".html")
)</f>
        <v>/cantos/resucito/f/felicidadparaelhombre.html</v>
      </c>
      <c r="AF94" t="s">
        <v>323</v>
      </c>
      <c r="AG94" t="str">
        <f>IF(Table134568[[#This Row],[Categoria]]="Liturgia","liturgia",LOWER(LEFT(Table134568[[#This Row],[Titulo]],1)))</f>
        <v>f</v>
      </c>
      <c r="AH94" t="str">
        <f>LOWER(LEFT(Table134568[[#This Row],[Titulo]],1))</f>
        <v>f</v>
      </c>
      <c r="AI94" t="str">
        <f>LOWER(LEFT(Table134568[[#This Row],[Categoria]],1))</f>
        <v>p</v>
      </c>
      <c r="AJ94" t="str">
        <f>_xlfn.CONCAT(Table134568[[#This Row],[ID]:[c021]])</f>
        <v>{id:92,title: "Felicidad para el hombre", subtitle: "Sal 128 (127)", category: "Precatecumenado", moments: ["Paz", "Comunión", "Final", "Antiguo Testamento"], url: "/cantos/resucito/f/felicidadparaelhombre.html"},</v>
      </c>
      <c r="AK94" t="str">
        <f>UPPER(Table134568[[#This Row],[Titulo]])</f>
        <v>FELICIDAD PARA EL HOMBRE</v>
      </c>
      <c r="AL94" t="str">
        <f>LOWER(SUBSTITUTE(Table134568[[#This Row],[CANTO]], " ", ""))</f>
        <v>felicidadparaelhombre</v>
      </c>
      <c r="AM94" t="str">
        <f>Table134568[[#This Row],[Subtitle5]]</f>
        <v>Sal 128 (127)</v>
      </c>
      <c r="AO94" t="str">
        <f>Table1[[#Headers],[CANTO]]</f>
        <v>CANTO</v>
      </c>
      <c r="AP94" t="str">
        <f>Table134568[[#This Row],[CANTO]]</f>
        <v>FELICIDAD PARA EL HOMBRE</v>
      </c>
    </row>
    <row r="95" spans="1:42" x14ac:dyDescent="0.25">
      <c r="A95">
        <v>188</v>
      </c>
      <c r="B95" t="s">
        <v>309</v>
      </c>
      <c r="C95">
        <v>93</v>
      </c>
      <c r="D95" t="s">
        <v>310</v>
      </c>
      <c r="E95" t="s">
        <v>311</v>
      </c>
      <c r="F95" t="s">
        <v>312</v>
      </c>
      <c r="G95" t="s">
        <v>510</v>
      </c>
      <c r="H95" t="s">
        <v>314</v>
      </c>
      <c r="I95" t="s">
        <v>315</v>
      </c>
      <c r="J95" t="s">
        <v>312</v>
      </c>
      <c r="K95" t="s">
        <v>511</v>
      </c>
      <c r="L95" t="s">
        <v>317</v>
      </c>
      <c r="M95" t="s">
        <v>318</v>
      </c>
      <c r="N95" t="s">
        <v>312</v>
      </c>
      <c r="O95" s="7" t="s">
        <v>1152</v>
      </c>
      <c r="P95" t="s">
        <v>312</v>
      </c>
      <c r="Q95" t="s">
        <v>319</v>
      </c>
      <c r="R95" t="s">
        <v>312</v>
      </c>
      <c r="S95" t="s">
        <v>304</v>
      </c>
      <c r="T95" t="str">
        <f>IF(Table134568[[#This Row],[Pentecostés]]="","",""", """)</f>
        <v>", "</v>
      </c>
      <c r="U95" t="s">
        <v>334</v>
      </c>
      <c r="V95" t="str">
        <f>IF(Table134568[[#This Row],[Virgen]]="","",""", """)</f>
        <v/>
      </c>
      <c r="X95" t="str">
        <f>IF(Table134568[[#This Row],[Niños]]="","",""", """)</f>
        <v/>
      </c>
      <c r="Z95" t="str">
        <f>IF(Table134568[[#This Row],[Laudes]]="","",""", """)</f>
        <v/>
      </c>
      <c r="AB95" t="str">
        <f>IF(Table134568[[#This Row],[Entrada]]="","",""", """)</f>
        <v/>
      </c>
      <c r="AD95" t="s">
        <v>322</v>
      </c>
      <c r="AE95" s="66" t="str" cm="1">
        <f t="array" ref="AE95">_xlfn.LET(
    _xlpm.texto_limpio, _xlfn.REDUCE(
        LOWER(Table134568[[#This Row],[Titulo]]),
        {"á";"é";"í";"ó";"ú";"ñ";",";" "},
        _xlfn.LAMBDA(_xlpm.acum,_xlpm.caracter, SUBSTITUTE(_xlpm.acum, _xlpm.caracter, CHOOSE(MATCH(_xlpm.caracter, {"á";"é";"í";"ó";"ú";"ñ";",";" "}, 0), "a","e","i","o","u","n","","")))
    ),
    _xlfn.CONCAT("/cantos/resucito/", AG95, "/", _xlpm.texto_limpio, ".html")
)</f>
        <v>/cantos/resucito/liturgia/gloriaadiosenloaltodelcielo.html</v>
      </c>
      <c r="AF95" t="s">
        <v>323</v>
      </c>
      <c r="AG95" t="str">
        <f>IF(Table134568[[#This Row],[Categoria]]="Liturgia","liturgia",LOWER(LEFT(Table134568[[#This Row],[Titulo]],1)))</f>
        <v>liturgia</v>
      </c>
      <c r="AH95" t="str">
        <f>LOWER(LEFT(Table134568[[#This Row],[Titulo]],1))</f>
        <v>g</v>
      </c>
      <c r="AI95" t="str">
        <f>LOWER(LEFT(Table134568[[#This Row],[Categoria]],1))</f>
        <v>l</v>
      </c>
      <c r="AJ95" t="str">
        <f>_xlfn.CONCAT(Table134568[[#This Row],[ID]:[c021]])</f>
        <v>{id:93,title: "Gloria a Dios en lo alto del cielo", subtitle: "Himno Litúrgico", category: "Liturgia", moments: ["Entrada", "Antiguo Testamento"], url: "/cantos/resucito/liturgia/gloriaadiosenloaltodelcielo.html"},</v>
      </c>
      <c r="AK95" t="str">
        <f>UPPER(Table134568[[#This Row],[Titulo]])</f>
        <v>GLORIA A DIOS EN LO ALTO DEL CIELO</v>
      </c>
      <c r="AL95" t="str">
        <f>LOWER(SUBSTITUTE(Table134568[[#This Row],[CANTO]], " ", ""))</f>
        <v>gloriaadiosenloaltodelcielo</v>
      </c>
      <c r="AM95" t="str">
        <f>Table134568[[#This Row],[Subtitle5]]</f>
        <v>Himno Litúrgico</v>
      </c>
      <c r="AO95" t="str">
        <f>Table1[[#Headers],[CANTO]]</f>
        <v>CANTO</v>
      </c>
      <c r="AP95" t="str">
        <f>Table134568[[#This Row],[CANTO]]</f>
        <v>GLORIA A DIOS EN LO ALTO DEL CIELO</v>
      </c>
    </row>
    <row r="96" spans="1:42" x14ac:dyDescent="0.25">
      <c r="A96">
        <v>77</v>
      </c>
      <c r="B96" t="s">
        <v>309</v>
      </c>
      <c r="C96">
        <v>94</v>
      </c>
      <c r="D96" t="s">
        <v>310</v>
      </c>
      <c r="E96" t="s">
        <v>311</v>
      </c>
      <c r="F96" t="s">
        <v>312</v>
      </c>
      <c r="G96" t="s">
        <v>512</v>
      </c>
      <c r="H96" t="s">
        <v>314</v>
      </c>
      <c r="I96" t="s">
        <v>315</v>
      </c>
      <c r="J96" t="s">
        <v>312</v>
      </c>
      <c r="K96" t="s">
        <v>211</v>
      </c>
      <c r="L96" t="s">
        <v>317</v>
      </c>
      <c r="M96" t="s">
        <v>318</v>
      </c>
      <c r="N96" t="s">
        <v>312</v>
      </c>
      <c r="O96" t="s">
        <v>1153</v>
      </c>
      <c r="P96" t="s">
        <v>312</v>
      </c>
      <c r="Q96" t="s">
        <v>319</v>
      </c>
      <c r="R96" t="s">
        <v>312</v>
      </c>
      <c r="S96" t="s">
        <v>304</v>
      </c>
      <c r="T96" t="str">
        <f>IF(Table134568[[#This Row],[Pentecostés]]="","",""", """)</f>
        <v/>
      </c>
      <c r="V96" t="str">
        <f>IF(Table134568[[#This Row],[Virgen]]="","",""", """)</f>
        <v/>
      </c>
      <c r="X96" t="str">
        <f>IF(Table134568[[#This Row],[Niños]]="","",""", """)</f>
        <v/>
      </c>
      <c r="Z96" t="str">
        <f>IF(Table134568[[#This Row],[Laudes]]="","",""", """)</f>
        <v/>
      </c>
      <c r="AB96" t="str">
        <f>IF(Table134568[[#This Row],[Entrada]]="","",""", """)</f>
        <v/>
      </c>
      <c r="AD96" t="s">
        <v>322</v>
      </c>
      <c r="AE96" s="66" t="str" cm="1">
        <f t="array" ref="AE96">_xlfn.LET(
    _xlpm.texto_limpio, _xlfn.REDUCE(
        LOWER(Table134568[[#This Row],[Titulo]]),
        {"á";"é";"í";"ó";"ú";"ñ";",";" "},
        _xlfn.LAMBDA(_xlpm.acum,_xlpm.caracter, SUBSTITUTE(_xlpm.acum, _xlpm.caracter, CHOOSE(MATCH(_xlpm.caracter, {"á";"é";"í";"ó";"ú";"ñ";",";" "}, 0), "a","e","i","o","u","n","","")))
    ),
    _xlfn.CONCAT("/cantos/resucito/", AG96, "/", _xlpm.texto_limpio, ".html")
)</f>
        <v>/cantos/resucito/g/graciasayahveh.html</v>
      </c>
      <c r="AF96" t="s">
        <v>323</v>
      </c>
      <c r="AG96" t="str">
        <f>IF(Table134568[[#This Row],[Categoria]]="Liturgia","liturgia",LOWER(LEFT(Table134568[[#This Row],[Titulo]],1)))</f>
        <v>g</v>
      </c>
      <c r="AH96" t="str">
        <f>LOWER(LEFT(Table134568[[#This Row],[Titulo]],1))</f>
        <v>g</v>
      </c>
      <c r="AI96" t="str">
        <f>LOWER(LEFT(Table134568[[#This Row],[Categoria]],1))</f>
        <v>p</v>
      </c>
      <c r="AJ96" t="str">
        <f>_xlfn.CONCAT(Table134568[[#This Row],[ID]:[c021]])</f>
        <v>{id:94,title: "Gracias a Yahveh", subtitle: "Sal 136 (135) - Melodía hebraica", category: "Precatecumenado", moments: ["Entrada"], url: "/cantos/resucito/g/graciasayahveh.html"},</v>
      </c>
      <c r="AK96" t="str">
        <f>UPPER(Table134568[[#This Row],[Titulo]])</f>
        <v>GRACIAS A YAHVEH</v>
      </c>
      <c r="AL96" t="str">
        <f>LOWER(SUBSTITUTE(Table134568[[#This Row],[CANTO]], " ", ""))</f>
        <v>graciasayahveh</v>
      </c>
      <c r="AM96" t="str">
        <f>Table134568[[#This Row],[Subtitle5]]</f>
        <v>Sal 136 (135) - Melodía hebraica</v>
      </c>
      <c r="AO96" t="str">
        <f>Table1[[#Headers],[CANTO]]</f>
        <v>CANTO</v>
      </c>
      <c r="AP96" t="str">
        <f>Table134568[[#This Row],[CANTO]]</f>
        <v>GRACIAS A YAHVEH</v>
      </c>
    </row>
    <row r="97" spans="1:42" x14ac:dyDescent="0.25">
      <c r="A97">
        <v>78</v>
      </c>
      <c r="B97" t="s">
        <v>309</v>
      </c>
      <c r="C97">
        <v>95</v>
      </c>
      <c r="D97" t="s">
        <v>310</v>
      </c>
      <c r="E97" t="s">
        <v>311</v>
      </c>
      <c r="F97" t="s">
        <v>312</v>
      </c>
      <c r="G97" t="s">
        <v>513</v>
      </c>
      <c r="H97" t="s">
        <v>314</v>
      </c>
      <c r="I97" t="s">
        <v>315</v>
      </c>
      <c r="J97" t="s">
        <v>312</v>
      </c>
      <c r="K97" t="s">
        <v>514</v>
      </c>
      <c r="L97" t="s">
        <v>317</v>
      </c>
      <c r="M97" t="s">
        <v>318</v>
      </c>
      <c r="N97" t="s">
        <v>312</v>
      </c>
      <c r="O97" t="s">
        <v>1153</v>
      </c>
      <c r="P97" t="s">
        <v>312</v>
      </c>
      <c r="Q97" t="s">
        <v>319</v>
      </c>
      <c r="R97" t="s">
        <v>312</v>
      </c>
      <c r="S97" t="s">
        <v>333</v>
      </c>
      <c r="T97" t="str">
        <f>IF(Table134568[[#This Row],[Pentecostés]]="","",""", """)</f>
        <v>", "</v>
      </c>
      <c r="U97" t="s">
        <v>334</v>
      </c>
      <c r="V97" t="str">
        <f>IF(Table134568[[#This Row],[Virgen]]="","",""", """)</f>
        <v/>
      </c>
      <c r="X97" t="str">
        <f>IF(Table134568[[#This Row],[Niños]]="","",""", """)</f>
        <v/>
      </c>
      <c r="Z97" t="str">
        <f>IF(Table134568[[#This Row],[Laudes]]="","",""", """)</f>
        <v/>
      </c>
      <c r="AB97" t="str">
        <f>IF(Table134568[[#This Row],[Entrada]]="","",""", """)</f>
        <v/>
      </c>
      <c r="AD97" t="s">
        <v>322</v>
      </c>
      <c r="AE97" s="66" t="str" cm="1">
        <f t="array" ref="AE97">_xlfn.LET(
    _xlpm.texto_limpio, _xlfn.REDUCE(
        LOWER(Table134568[[#This Row],[Titulo]]),
        {"á";"é";"í";"ó";"ú";"ñ";",";" "},
        _xlfn.LAMBDA(_xlpm.acum,_xlpm.caracter, SUBSTITUTE(_xlpm.acum, _xlpm.caracter, CHOOSE(MATCH(_xlpm.caracter, {"á";"é";"í";"ó";"ú";"ñ";",";" "}, 0), "a","e","i","o","u","n","","")))
    ),
    _xlfn.CONCAT("/cantos/resucito/", AG97, "/", _xlpm.texto_limpio, ".html")
)</f>
        <v>/cantos/resucito/g/gritadjubilosos.html</v>
      </c>
      <c r="AF97" t="s">
        <v>323</v>
      </c>
      <c r="AG97" t="str">
        <f>IF(Table134568[[#This Row],[Categoria]]="Liturgia","liturgia",LOWER(LEFT(Table134568[[#This Row],[Titulo]],1)))</f>
        <v>g</v>
      </c>
      <c r="AH97" t="str">
        <f>LOWER(LEFT(Table134568[[#This Row],[Titulo]],1))</f>
        <v>g</v>
      </c>
      <c r="AI97" t="str">
        <f>LOWER(LEFT(Table134568[[#This Row],[Categoria]],1))</f>
        <v>p</v>
      </c>
      <c r="AJ97" t="str">
        <f>_xlfn.CONCAT(Table134568[[#This Row],[ID]:[c021]])</f>
        <v>{id:95,title: "Gritad jubilosos", subtitle: "Isaías 12,1ss", category: "Precatecumenado", moments: ["Cuaresma", "Antiguo Testamento"], url: "/cantos/resucito/g/gritadjubilosos.html"},</v>
      </c>
      <c r="AK97" t="str">
        <f>UPPER(Table134568[[#This Row],[Titulo]])</f>
        <v>GRITAD JUBILOSOS</v>
      </c>
      <c r="AL97" t="str">
        <f>LOWER(SUBSTITUTE(Table134568[[#This Row],[CANTO]], " ", ""))</f>
        <v>gritadjubilosos</v>
      </c>
      <c r="AM97" t="str">
        <f>Table134568[[#This Row],[Subtitle5]]</f>
        <v>Isaías 12,1ss</v>
      </c>
      <c r="AO97" t="str">
        <f>Table1[[#Headers],[CANTO]]</f>
        <v>CANTO</v>
      </c>
      <c r="AP97" t="str">
        <f>Table134568[[#This Row],[CANTO]]</f>
        <v>GRITAD JUBILOSOS</v>
      </c>
    </row>
    <row r="98" spans="1:42" x14ac:dyDescent="0.25">
      <c r="A98">
        <v>79</v>
      </c>
      <c r="B98" t="s">
        <v>309</v>
      </c>
      <c r="C98">
        <v>96</v>
      </c>
      <c r="D98" t="s">
        <v>310</v>
      </c>
      <c r="E98" t="s">
        <v>311</v>
      </c>
      <c r="F98" t="s">
        <v>312</v>
      </c>
      <c r="G98" t="s">
        <v>515</v>
      </c>
      <c r="H98" t="s">
        <v>314</v>
      </c>
      <c r="I98" t="s">
        <v>315</v>
      </c>
      <c r="J98" t="s">
        <v>312</v>
      </c>
      <c r="K98" t="s">
        <v>516</v>
      </c>
      <c r="L98" t="s">
        <v>317</v>
      </c>
      <c r="M98" t="s">
        <v>318</v>
      </c>
      <c r="N98" t="s">
        <v>312</v>
      </c>
      <c r="O98" t="s">
        <v>1153</v>
      </c>
      <c r="P98" t="s">
        <v>312</v>
      </c>
      <c r="Q98" t="s">
        <v>319</v>
      </c>
      <c r="R98" t="s">
        <v>312</v>
      </c>
      <c r="S98" t="s">
        <v>432</v>
      </c>
      <c r="T98" t="str">
        <f>IF(Table134568[[#This Row],[Pentecostés]]="","",""", """)</f>
        <v>", "</v>
      </c>
      <c r="U98" t="s">
        <v>334</v>
      </c>
      <c r="V98" t="str">
        <f>IF(Table134568[[#This Row],[Virgen]]="","",""", """)</f>
        <v/>
      </c>
      <c r="X98" t="str">
        <f>IF(Table134568[[#This Row],[Niños]]="","",""", """)</f>
        <v/>
      </c>
      <c r="Z98" t="str">
        <f>IF(Table134568[[#This Row],[Laudes]]="","",""", """)</f>
        <v/>
      </c>
      <c r="AB98" t="str">
        <f>IF(Table134568[[#This Row],[Entrada]]="","",""", """)</f>
        <v/>
      </c>
      <c r="AD98" t="s">
        <v>322</v>
      </c>
      <c r="AE98" s="66" t="str" cm="1">
        <f t="array" ref="AE98">_xlfn.LET(
    _xlpm.texto_limpio, _xlfn.REDUCE(
        LOWER(Table134568[[#This Row],[Titulo]]),
        {"á";"é";"í";"ó";"ú";"ñ";",";" "},
        _xlfn.LAMBDA(_xlpm.acum,_xlpm.caracter, SUBSTITUTE(_xlpm.acum, _xlpm.caracter, CHOOSE(MATCH(_xlpm.caracter, {"á";"é";"í";"ó";"ú";"ñ";",";" "}, 0), "a","e","i","o","u","n","","")))
    ),
    _xlfn.CONCAT("/cantos/resucito/", AG98, "/", _xlpm.texto_limpio, ".html")
)</f>
        <v>/cantos/resucito/h/haciatimoradasanta.html</v>
      </c>
      <c r="AF98" t="s">
        <v>323</v>
      </c>
      <c r="AG98" t="str">
        <f>IF(Table134568[[#This Row],[Categoria]]="Liturgia","liturgia",LOWER(LEFT(Table134568[[#This Row],[Titulo]],1)))</f>
        <v>h</v>
      </c>
      <c r="AH98" t="str">
        <f>LOWER(LEFT(Table134568[[#This Row],[Titulo]],1))</f>
        <v>h</v>
      </c>
      <c r="AI98" t="str">
        <f>LOWER(LEFT(Table134568[[#This Row],[Categoria]],1))</f>
        <v>p</v>
      </c>
      <c r="AJ98" t="str">
        <f>_xlfn.CONCAT(Table134568[[#This Row],[ID]:[c021]])</f>
        <v>{id:96,title: "Hacia ti, morada santa", subtitle: "Himno procesional eucarístico (Kiko Argüello)", category: "Precatecumenado", moments: ["Fracción del Pan", "Antiguo Testamento"], url: "/cantos/resucito/h/haciatimoradasanta.html"},</v>
      </c>
      <c r="AK98" t="str">
        <f>UPPER(Table134568[[#This Row],[Titulo]])</f>
        <v>HACIA TI, MORADA SANTA</v>
      </c>
      <c r="AL98" t="str">
        <f>LOWER(SUBSTITUTE(Table134568[[#This Row],[CANTO]], " ", ""))</f>
        <v>haciati,moradasanta</v>
      </c>
      <c r="AM98" t="str">
        <f>Table134568[[#This Row],[Subtitle5]]</f>
        <v>Himno procesional eucarístico (Kiko Argüello)</v>
      </c>
      <c r="AO98" t="str">
        <f>Table1[[#Headers],[CANTO]]</f>
        <v>CANTO</v>
      </c>
      <c r="AP98" t="str">
        <f>Table134568[[#This Row],[CANTO]]</f>
        <v>HACIA TI, MORADA SANTA</v>
      </c>
    </row>
    <row r="99" spans="1:42" x14ac:dyDescent="0.25">
      <c r="A99">
        <v>80</v>
      </c>
      <c r="B99" t="s">
        <v>309</v>
      </c>
      <c r="C99">
        <v>97</v>
      </c>
      <c r="D99" t="s">
        <v>310</v>
      </c>
      <c r="E99" t="s">
        <v>311</v>
      </c>
      <c r="F99" t="s">
        <v>312</v>
      </c>
      <c r="G99" t="s">
        <v>517</v>
      </c>
      <c r="H99" t="s">
        <v>314</v>
      </c>
      <c r="I99" t="s">
        <v>315</v>
      </c>
      <c r="J99" t="s">
        <v>312</v>
      </c>
      <c r="K99" t="s">
        <v>215</v>
      </c>
      <c r="L99" t="s">
        <v>317</v>
      </c>
      <c r="M99" t="s">
        <v>318</v>
      </c>
      <c r="N99" t="s">
        <v>312</v>
      </c>
      <c r="O99" t="s">
        <v>1153</v>
      </c>
      <c r="P99" t="s">
        <v>312</v>
      </c>
      <c r="Q99" t="s">
        <v>319</v>
      </c>
      <c r="R99" t="s">
        <v>312</v>
      </c>
      <c r="S99" t="s">
        <v>333</v>
      </c>
      <c r="T99" t="str">
        <f>IF(Table134568[[#This Row],[Pentecostés]]="","",""", """)</f>
        <v>", "</v>
      </c>
      <c r="U99" t="s">
        <v>294</v>
      </c>
      <c r="V99" t="str">
        <f>IF(Table134568[[#This Row],[Virgen]]="","",""", """)</f>
        <v>", "</v>
      </c>
      <c r="W99" t="s">
        <v>321</v>
      </c>
      <c r="X99" t="str">
        <f>IF(Table134568[[#This Row],[Niños]]="","",""", """)</f>
        <v/>
      </c>
      <c r="Z99" t="str">
        <f>IF(Table134568[[#This Row],[Laudes]]="","",""", """)</f>
        <v/>
      </c>
      <c r="AB99" t="str">
        <f>IF(Table134568[[#This Row],[Entrada]]="","",""", """)</f>
        <v/>
      </c>
      <c r="AD99" t="s">
        <v>322</v>
      </c>
      <c r="AE99" s="66" t="str" cm="1">
        <f t="array" ref="AE99">_xlfn.LET(
    _xlpm.texto_limpio, _xlfn.REDUCE(
        LOWER(Table134568[[#This Row],[Titulo]]),
        {"á";"é";"í";"ó";"ú";"ñ";",";" "},
        _xlfn.LAMBDA(_xlpm.acum,_xlpm.caracter, SUBSTITUTE(_xlpm.acum, _xlpm.caracter, CHOOSE(MATCH(_xlpm.caracter, {"á";"é";"í";"ó";"ú";"ñ";",";" "}, 0), "a","e","i","o","u","n","","")))
    ),
    _xlfn.CONCAT("/cantos/resucito/", AG99, "/", _xlpm.texto_limpio, ".html")
)</f>
        <v>/cantos/resucito/h/hastacuando.html</v>
      </c>
      <c r="AF99" t="s">
        <v>323</v>
      </c>
      <c r="AG99" t="str">
        <f>IF(Table134568[[#This Row],[Categoria]]="Liturgia","liturgia",LOWER(LEFT(Table134568[[#This Row],[Titulo]],1)))</f>
        <v>h</v>
      </c>
      <c r="AH99" t="str">
        <f>LOWER(LEFT(Table134568[[#This Row],[Titulo]],1))</f>
        <v>h</v>
      </c>
      <c r="AI99" t="str">
        <f>LOWER(LEFT(Table134568[[#This Row],[Categoria]],1))</f>
        <v>p</v>
      </c>
      <c r="AJ99" t="str">
        <f>_xlfn.CONCAT(Table134568[[#This Row],[ID]:[c021]])</f>
        <v>{id:97,title: "Hasta cuándo", subtitle: "Sal 13 (12)", category: "Precatecumenado", moments: ["Cuaresma", "Pascua", "Laudes/Visperas"], url: "/cantos/resucito/h/hastacuando.html"},</v>
      </c>
      <c r="AK99" t="str">
        <f>UPPER(Table134568[[#This Row],[Titulo]])</f>
        <v>HASTA CUÁNDO</v>
      </c>
      <c r="AL99" t="str">
        <f>LOWER(SUBSTITUTE(Table134568[[#This Row],[CANTO]], " ", ""))</f>
        <v>hastacuándo</v>
      </c>
      <c r="AM99" t="str">
        <f>Table134568[[#This Row],[Subtitle5]]</f>
        <v>Sal 13 (12)</v>
      </c>
      <c r="AO99" t="str">
        <f>Table1[[#Headers],[CANTO]]</f>
        <v>CANTO</v>
      </c>
      <c r="AP99" t="str">
        <f>Table134568[[#This Row],[CANTO]]</f>
        <v>HASTA CUÁNDO</v>
      </c>
    </row>
    <row r="100" spans="1:42" x14ac:dyDescent="0.25">
      <c r="A100">
        <v>81</v>
      </c>
      <c r="B100" t="s">
        <v>309</v>
      </c>
      <c r="C100">
        <v>98</v>
      </c>
      <c r="D100" t="s">
        <v>310</v>
      </c>
      <c r="E100" t="s">
        <v>311</v>
      </c>
      <c r="F100" t="s">
        <v>312</v>
      </c>
      <c r="G100" t="s">
        <v>518</v>
      </c>
      <c r="H100" t="s">
        <v>314</v>
      </c>
      <c r="I100" t="s">
        <v>315</v>
      </c>
      <c r="J100" t="s">
        <v>312</v>
      </c>
      <c r="K100" t="s">
        <v>519</v>
      </c>
      <c r="L100" t="s">
        <v>317</v>
      </c>
      <c r="M100" t="s">
        <v>318</v>
      </c>
      <c r="N100" t="s">
        <v>312</v>
      </c>
      <c r="O100" t="s">
        <v>1153</v>
      </c>
      <c r="P100" t="s">
        <v>312</v>
      </c>
      <c r="Q100" t="s">
        <v>319</v>
      </c>
      <c r="R100" t="s">
        <v>312</v>
      </c>
      <c r="S100" t="s">
        <v>357</v>
      </c>
      <c r="T100" t="str">
        <f>IF(Table134568[[#This Row],[Pentecostés]]="","",""", """)</f>
        <v>", "</v>
      </c>
      <c r="U100" t="s">
        <v>328</v>
      </c>
      <c r="V100" t="str">
        <f>IF(Table134568[[#This Row],[Virgen]]="","",""", """)</f>
        <v/>
      </c>
      <c r="X100" t="str">
        <f>IF(Table134568[[#This Row],[Niños]]="","",""", """)</f>
        <v/>
      </c>
      <c r="Z100" t="str">
        <f>IF(Table134568[[#This Row],[Laudes]]="","",""", """)</f>
        <v/>
      </c>
      <c r="AB100" t="str">
        <f>IF(Table134568[[#This Row],[Entrada]]="","",""", """)</f>
        <v/>
      </c>
      <c r="AD100" t="s">
        <v>322</v>
      </c>
      <c r="AE100" s="66" t="str" cm="1">
        <f t="array" ref="AE100">_xlfn.LET(
    _xlpm.texto_limpio, _xlfn.REDUCE(
        LOWER(Table134568[[#This Row],[Titulo]]),
        {"á";"é";"í";"ó";"ú";"ñ";",";" "},
        _xlfn.LAMBDA(_xlpm.acum,_xlpm.caracter, SUBSTITUTE(_xlpm.acum, _xlpm.caracter, CHOOSE(MATCH(_xlpm.caracter, {"á";"é";"í";"ó";"ú";"ñ";",";" "}, 0), "a","e","i","o","u","n","","")))
    ),
    _xlfn.CONCAT("/cantos/resucito/", AG100, "/", _xlpm.texto_limpio, ".html")
)</f>
        <v>/cantos/resucito/h/heaquimisiervo.html</v>
      </c>
      <c r="AF100" t="s">
        <v>323</v>
      </c>
      <c r="AG100" t="str">
        <f>IF(Table134568[[#This Row],[Categoria]]="Liturgia","liturgia",LOWER(LEFT(Table134568[[#This Row],[Titulo]],1)))</f>
        <v>h</v>
      </c>
      <c r="AH100" t="str">
        <f>LOWER(LEFT(Table134568[[#This Row],[Titulo]],1))</f>
        <v>h</v>
      </c>
      <c r="AI100" t="str">
        <f>LOWER(LEFT(Table134568[[#This Row],[Categoria]],1))</f>
        <v>p</v>
      </c>
      <c r="AJ100" t="str">
        <f>_xlfn.CONCAT(Table134568[[#This Row],[ID]:[c021]])</f>
        <v>{id:98,title: "He aquí mi siervo", subtitle: "Isaías 42,1-4; Mateo 12,18-21 - Primer canto de Siervo de Yahveh", category: "Precatecumenado", moments: ["Adviento", "Nuevo Testamento"], url: "/cantos/resucito/h/heaquimisiervo.html"},</v>
      </c>
      <c r="AK100" t="str">
        <f>UPPER(Table134568[[#This Row],[Titulo]])</f>
        <v>HE AQUÍ MI SIERVO</v>
      </c>
      <c r="AL100" t="str">
        <f>LOWER(SUBSTITUTE(Table134568[[#This Row],[CANTO]], " ", ""))</f>
        <v>heaquímisiervo</v>
      </c>
      <c r="AM100" t="str">
        <f>Table134568[[#This Row],[Subtitle5]]</f>
        <v>Isaías 42,1-4; Mateo 12,18-21 - Primer canto de Siervo de Yahveh</v>
      </c>
      <c r="AO100" t="str">
        <f>Table1[[#Headers],[CANTO]]</f>
        <v>CANTO</v>
      </c>
      <c r="AP100" t="str">
        <f>Table134568[[#This Row],[CANTO]]</f>
        <v>HE AQUÍ MI SIERVO</v>
      </c>
    </row>
    <row r="101" spans="1:42" x14ac:dyDescent="0.25">
      <c r="A101">
        <v>226</v>
      </c>
      <c r="B101" t="s">
        <v>309</v>
      </c>
      <c r="C101">
        <v>99</v>
      </c>
      <c r="D101" t="s">
        <v>310</v>
      </c>
      <c r="E101" t="s">
        <v>311</v>
      </c>
      <c r="F101" t="s">
        <v>312</v>
      </c>
      <c r="G101" t="s">
        <v>520</v>
      </c>
      <c r="H101" t="s">
        <v>314</v>
      </c>
      <c r="I101" t="s">
        <v>315</v>
      </c>
      <c r="J101" t="s">
        <v>312</v>
      </c>
      <c r="K101" t="s">
        <v>521</v>
      </c>
      <c r="L101" t="s">
        <v>317</v>
      </c>
      <c r="M101" t="s">
        <v>318</v>
      </c>
      <c r="N101" t="s">
        <v>312</v>
      </c>
      <c r="O101" s="8" t="s">
        <v>1150</v>
      </c>
      <c r="P101" t="s">
        <v>312</v>
      </c>
      <c r="Q101" t="s">
        <v>319</v>
      </c>
      <c r="R101" t="s">
        <v>312</v>
      </c>
      <c r="S101" t="s">
        <v>357</v>
      </c>
      <c r="T101" t="str">
        <f>IF(Table134568[[#This Row],[Pentecostés]]="","",""", """)</f>
        <v>", "</v>
      </c>
      <c r="U101" t="s">
        <v>333</v>
      </c>
      <c r="V101" t="str">
        <f>IF(Table134568[[#This Row],[Virgen]]="","",""", """)</f>
        <v>", "</v>
      </c>
      <c r="W101" t="s">
        <v>334</v>
      </c>
      <c r="X101" t="str">
        <f>IF(Table134568[[#This Row],[Niños]]="","",""", """)</f>
        <v/>
      </c>
      <c r="Z101" t="str">
        <f>IF(Table134568[[#This Row],[Laudes]]="","",""", """)</f>
        <v/>
      </c>
      <c r="AB101" t="str">
        <f>IF(Table134568[[#This Row],[Entrada]]="","",""", """)</f>
        <v/>
      </c>
      <c r="AD101" t="s">
        <v>322</v>
      </c>
      <c r="AE101" s="66" t="str" cm="1">
        <f t="array" ref="AE101">_xlfn.LET(
    _xlpm.texto_limpio, _xlfn.REDUCE(
        LOWER(Table134568[[#This Row],[Titulo]]),
        {"á";"é";"í";"ó";"ú";"ñ";",";" "},
        _xlfn.LAMBDA(_xlpm.acum,_xlpm.caracter, SUBSTITUTE(_xlpm.acum, _xlpm.caracter, CHOOSE(MATCH(_xlpm.caracter, {"á";"é";"í";"ó";"ú";"ñ";",";" "}, 0), "a","e","i","o","u","n","","")))
    ),
    _xlfn.CONCAT("/cantos/resucito/", AG101, "/", _xlpm.texto_limpio, ".html")
)</f>
        <v>/cantos/resucito/h/heaquiquenuestroespejoeselsenor.html</v>
      </c>
      <c r="AF101" t="s">
        <v>323</v>
      </c>
      <c r="AG101" t="str">
        <f>IF(Table134568[[#This Row],[Categoria]]="Liturgia","liturgia",LOWER(LEFT(Table134568[[#This Row],[Titulo]],1)))</f>
        <v>h</v>
      </c>
      <c r="AH101" t="str">
        <f>LOWER(LEFT(Table134568[[#This Row],[Titulo]],1))</f>
        <v>h</v>
      </c>
      <c r="AI101" t="str">
        <f>LOWER(LEFT(Table134568[[#This Row],[Categoria]],1))</f>
        <v>c</v>
      </c>
      <c r="AJ101" t="str">
        <f>_xlfn.CONCAT(Table134568[[#This Row],[ID]:[c021]])</f>
        <v>{id:99,title: "He aquí que nuestro espejo es el Señor", subtitle: "Oda XIII de Salomón", category: "Catecumenado", moments: ["Adviento", "Cuaresma", "Antiguo Testamento"], url: "/cantos/resucito/h/heaquiquenuestroespejoeselsenor.html"},</v>
      </c>
      <c r="AK101" t="str">
        <f>UPPER(Table134568[[#This Row],[Titulo]])</f>
        <v>HE AQUÍ QUE NUESTRO ESPEJO ES EL SEÑOR</v>
      </c>
      <c r="AL101" t="str">
        <f>LOWER(SUBSTITUTE(Table134568[[#This Row],[CANTO]], " ", ""))</f>
        <v>heaquíquenuestroespejoeselseñor</v>
      </c>
      <c r="AM101" t="str">
        <f>Table134568[[#This Row],[Subtitle5]]</f>
        <v>Oda XIII de Salomón</v>
      </c>
      <c r="AO101" t="str">
        <f>Table1[[#Headers],[CANTO]]</f>
        <v>CANTO</v>
      </c>
      <c r="AP101" t="str">
        <f>Table134568[[#This Row],[CANTO]]</f>
        <v>HE AQUÍ QUE NUESTRO ESPEJO ES EL SEÑOR</v>
      </c>
    </row>
    <row r="102" spans="1:42" x14ac:dyDescent="0.25">
      <c r="A102">
        <v>82</v>
      </c>
      <c r="B102" t="s">
        <v>309</v>
      </c>
      <c r="C102">
        <v>100</v>
      </c>
      <c r="D102" t="s">
        <v>310</v>
      </c>
      <c r="E102" t="s">
        <v>311</v>
      </c>
      <c r="F102" t="s">
        <v>312</v>
      </c>
      <c r="G102" t="s">
        <v>522</v>
      </c>
      <c r="H102" t="s">
        <v>314</v>
      </c>
      <c r="I102" t="s">
        <v>315</v>
      </c>
      <c r="J102" t="s">
        <v>312</v>
      </c>
      <c r="K102" t="s">
        <v>523</v>
      </c>
      <c r="L102" t="s">
        <v>317</v>
      </c>
      <c r="M102" t="s">
        <v>318</v>
      </c>
      <c r="N102" t="s">
        <v>312</v>
      </c>
      <c r="O102" t="s">
        <v>1153</v>
      </c>
      <c r="P102" t="s">
        <v>312</v>
      </c>
      <c r="Q102" t="s">
        <v>319</v>
      </c>
      <c r="R102" t="s">
        <v>312</v>
      </c>
      <c r="S102" t="s">
        <v>294</v>
      </c>
      <c r="T102" t="str">
        <f>IF(Table134568[[#This Row],[Pentecostés]]="","",""", """)</f>
        <v>", "</v>
      </c>
      <c r="U102" t="s">
        <v>326</v>
      </c>
      <c r="V102" t="str">
        <f>IF(Table134568[[#This Row],[Virgen]]="","",""", """)</f>
        <v>", "</v>
      </c>
      <c r="W102" t="s">
        <v>334</v>
      </c>
      <c r="X102" t="str">
        <f>IF(Table134568[[#This Row],[Niños]]="","",""", """)</f>
        <v/>
      </c>
      <c r="Z102" t="str">
        <f>IF(Table134568[[#This Row],[Laudes]]="","",""", """)</f>
        <v/>
      </c>
      <c r="AB102" t="str">
        <f>IF(Table134568[[#This Row],[Entrada]]="","",""", """)</f>
        <v/>
      </c>
      <c r="AD102" t="s">
        <v>322</v>
      </c>
      <c r="AE102" s="66" t="str" cm="1">
        <f t="array" ref="AE102">_xlfn.LET(
    _xlpm.texto_limpio, _xlfn.REDUCE(
        LOWER(Table134568[[#This Row],[Titulo]]),
        {"á";"é";"í";"ó";"ú";"ñ";",";" "},
        _xlfn.LAMBDA(_xlpm.acum,_xlpm.caracter, SUBSTITUTE(_xlpm.acum, _xlpm.caracter, CHOOSE(MATCH(_xlpm.caracter, {"á";"é";"í";"ó";"ú";"ñ";",";" "}, 0), "a","e","i","o","u","n","","")))
    ),
    _xlfn.CONCAT("/cantos/resucito/", AG102, "/", _xlpm.texto_limpio, ".html")
)</f>
        <v>/cantos/resucito/h/heaquiquevengopresto.html</v>
      </c>
      <c r="AF102" t="s">
        <v>323</v>
      </c>
      <c r="AG102" t="str">
        <f>IF(Table134568[[#This Row],[Categoria]]="Liturgia","liturgia",LOWER(LEFT(Table134568[[#This Row],[Titulo]],1)))</f>
        <v>h</v>
      </c>
      <c r="AH102" t="str">
        <f>LOWER(LEFT(Table134568[[#This Row],[Titulo]],1))</f>
        <v>h</v>
      </c>
      <c r="AI102" t="str">
        <f>LOWER(LEFT(Table134568[[#This Row],[Categoria]],1))</f>
        <v>p</v>
      </c>
      <c r="AJ102" t="str">
        <f>_xlfn.CONCAT(Table134568[[#This Row],[ID]:[c021]])</f>
        <v>{id:100,title: "He aquí que vengo presto", subtitle: "Apocalipsis 22,12-16", category: "Precatecumenado", moments: ["Pascua", "Comunión", "Antiguo Testamento"], url: "/cantos/resucito/h/heaquiquevengopresto.html"},</v>
      </c>
      <c r="AK102" t="str">
        <f>UPPER(Table134568[[#This Row],[Titulo]])</f>
        <v>HE AQUÍ QUE VENGO PRESTO</v>
      </c>
      <c r="AL102" t="str">
        <f>LOWER(SUBSTITUTE(Table134568[[#This Row],[CANTO]], " ", ""))</f>
        <v>heaquíquevengopresto</v>
      </c>
      <c r="AM102" t="str">
        <f>Table134568[[#This Row],[Subtitle5]]</f>
        <v>Apocalipsis 22,12-16</v>
      </c>
      <c r="AO102" t="str">
        <f>Table1[[#Headers],[CANTO]]</f>
        <v>CANTO</v>
      </c>
      <c r="AP102" t="str">
        <f>Table134568[[#This Row],[CANTO]]</f>
        <v>HE AQUÍ QUE VENGO PRESTO</v>
      </c>
    </row>
    <row r="103" spans="1:42" x14ac:dyDescent="0.25">
      <c r="A103">
        <v>83</v>
      </c>
      <c r="B103" t="s">
        <v>309</v>
      </c>
      <c r="C103">
        <v>101</v>
      </c>
      <c r="D103" t="s">
        <v>310</v>
      </c>
      <c r="E103" t="s">
        <v>311</v>
      </c>
      <c r="F103" t="s">
        <v>312</v>
      </c>
      <c r="G103" t="s">
        <v>524</v>
      </c>
      <c r="H103" t="s">
        <v>314</v>
      </c>
      <c r="I103" t="s">
        <v>315</v>
      </c>
      <c r="J103" t="s">
        <v>312</v>
      </c>
      <c r="K103" t="s">
        <v>525</v>
      </c>
      <c r="L103" t="s">
        <v>317</v>
      </c>
      <c r="M103" t="s">
        <v>318</v>
      </c>
      <c r="N103" t="s">
        <v>312</v>
      </c>
      <c r="O103" t="s">
        <v>1153</v>
      </c>
      <c r="P103" t="s">
        <v>312</v>
      </c>
      <c r="Q103" t="s">
        <v>319</v>
      </c>
      <c r="R103" t="s">
        <v>312</v>
      </c>
      <c r="S103" t="s">
        <v>333</v>
      </c>
      <c r="T103" t="str">
        <f>IF(Table134568[[#This Row],[Pentecostés]]="","",""", """)</f>
        <v>", "</v>
      </c>
      <c r="U103" t="s">
        <v>328</v>
      </c>
      <c r="V103" t="str">
        <f>IF(Table134568[[#This Row],[Virgen]]="","",""", """)</f>
        <v/>
      </c>
      <c r="X103" t="str">
        <f>IF(Table134568[[#This Row],[Niños]]="","",""", """)</f>
        <v/>
      </c>
      <c r="Z103" t="str">
        <f>IF(Table134568[[#This Row],[Laudes]]="","",""", """)</f>
        <v/>
      </c>
      <c r="AB103" t="str">
        <f>IF(Table134568[[#This Row],[Entrada]]="","",""", """)</f>
        <v/>
      </c>
      <c r="AD103" t="s">
        <v>322</v>
      </c>
      <c r="AE103" s="66" t="str" cm="1">
        <f t="array" ref="AE103">_xlfn.LET(
    _xlpm.texto_limpio, _xlfn.REDUCE(
        LOWER(Table134568[[#This Row],[Titulo]]),
        {"á";"é";"í";"ó";"ú";"ñ";",";" "},
        _xlfn.LAMBDA(_xlpm.acum,_xlpm.caracter, SUBSTITUTE(_xlpm.acum, _xlpm.caracter, CHOOSE(MATCH(_xlpm.caracter, {"á";"é";"í";"ó";"ú";"ñ";",";" "}, 0), "a","e","i","o","u","n","","")))
    ),
    _xlfn.CONCAT("/cantos/resucito/", AG103, "/", _xlpm.texto_limpio, ".html")
)</f>
        <v>/cantos/resucito/h/heesperadoenelsenor.html</v>
      </c>
      <c r="AF103" t="s">
        <v>323</v>
      </c>
      <c r="AG103" t="str">
        <f>IF(Table134568[[#This Row],[Categoria]]="Liturgia","liturgia",LOWER(LEFT(Table134568[[#This Row],[Titulo]],1)))</f>
        <v>h</v>
      </c>
      <c r="AH103" t="str">
        <f>LOWER(LEFT(Table134568[[#This Row],[Titulo]],1))</f>
        <v>h</v>
      </c>
      <c r="AI103" t="str">
        <f>LOWER(LEFT(Table134568[[#This Row],[Categoria]],1))</f>
        <v>p</v>
      </c>
      <c r="AJ103" t="str">
        <f>_xlfn.CONCAT(Table134568[[#This Row],[ID]:[c021]])</f>
        <v>{id:101,title: "He esperado en el Señor", subtitle: "Salmo 40 (39)", category: "Precatecumenado", moments: ["Cuaresma", "Nuevo Testamento"], url: "/cantos/resucito/h/heesperadoenelsenor.html"},</v>
      </c>
      <c r="AK103" t="str">
        <f>UPPER(Table134568[[#This Row],[Titulo]])</f>
        <v>HE ESPERADO EN EL SEÑOR</v>
      </c>
      <c r="AL103" t="str">
        <f>LOWER(SUBSTITUTE(Table134568[[#This Row],[CANTO]], " ", ""))</f>
        <v>heesperadoenelseñor</v>
      </c>
      <c r="AM103" t="str">
        <f>Table134568[[#This Row],[Subtitle5]]</f>
        <v>Salmo 40 (39)</v>
      </c>
      <c r="AO103" t="str">
        <f>Table1[[#Headers],[CANTO]]</f>
        <v>CANTO</v>
      </c>
      <c r="AP103" t="str">
        <f>Table134568[[#This Row],[CANTO]]</f>
        <v>HE ESPERADO EN EL SEÑOR</v>
      </c>
    </row>
    <row r="104" spans="1:42" x14ac:dyDescent="0.25">
      <c r="A104">
        <v>241</v>
      </c>
      <c r="B104" t="s">
        <v>309</v>
      </c>
      <c r="C104">
        <v>102</v>
      </c>
      <c r="D104" t="s">
        <v>310</v>
      </c>
      <c r="E104" t="s">
        <v>311</v>
      </c>
      <c r="F104" t="s">
        <v>312</v>
      </c>
      <c r="G104" t="s">
        <v>526</v>
      </c>
      <c r="H104" t="s">
        <v>314</v>
      </c>
      <c r="I104" t="s">
        <v>315</v>
      </c>
      <c r="J104" t="s">
        <v>312</v>
      </c>
      <c r="K104" t="s">
        <v>527</v>
      </c>
      <c r="L104" t="s">
        <v>317</v>
      </c>
      <c r="M104" t="s">
        <v>318</v>
      </c>
      <c r="N104" t="s">
        <v>312</v>
      </c>
      <c r="O104" s="4" t="s">
        <v>1151</v>
      </c>
      <c r="P104" t="s">
        <v>312</v>
      </c>
      <c r="Q104" t="s">
        <v>319</v>
      </c>
      <c r="R104" t="s">
        <v>312</v>
      </c>
      <c r="S104" t="s">
        <v>294</v>
      </c>
      <c r="T104" t="str">
        <f>IF(Table134568[[#This Row],[Pentecostés]]="","",""", """)</f>
        <v/>
      </c>
      <c r="V104" t="str">
        <f>IF(Table134568[[#This Row],[Virgen]]="","",""", """)</f>
        <v/>
      </c>
      <c r="X104" t="str">
        <f>IF(Table134568[[#This Row],[Niños]]="","",""", """)</f>
        <v/>
      </c>
      <c r="Z104" t="str">
        <f>IF(Table134568[[#This Row],[Laudes]]="","",""", """)</f>
        <v/>
      </c>
      <c r="AB104" t="str">
        <f>IF(Table134568[[#This Row],[Entrada]]="","",""", """)</f>
        <v/>
      </c>
      <c r="AD104" t="s">
        <v>322</v>
      </c>
      <c r="AE104" s="66" t="str" cm="1">
        <f t="array" ref="AE104">_xlfn.LET(
    _xlpm.texto_limpio, _xlfn.REDUCE(
        LOWER(Table134568[[#This Row],[Titulo]]),
        {"á";"é";"í";"ó";"ú";"ñ";",";" "},
        _xlfn.LAMBDA(_xlpm.acum,_xlpm.caracter, SUBSTITUTE(_xlpm.acum, _xlpm.caracter, CHOOSE(MATCH(_xlpm.caracter, {"á";"é";"í";"ó";"ú";"ñ";",";" "}, 0), "a","e","i","o","u","n","","")))
    ),
    _xlfn.CONCAT("/cantos/resucito/", AG104, "/", _xlpm.texto_limpio, ".html")
)</f>
        <v>/cantos/resucito/h/hermosaeresamigamia.html</v>
      </c>
      <c r="AF104" t="s">
        <v>323</v>
      </c>
      <c r="AG104" t="str">
        <f>IF(Table134568[[#This Row],[Categoria]]="Liturgia","liturgia",LOWER(LEFT(Table134568[[#This Row],[Titulo]],1)))</f>
        <v>h</v>
      </c>
      <c r="AH104" t="str">
        <f>LOWER(LEFT(Table134568[[#This Row],[Titulo]],1))</f>
        <v>h</v>
      </c>
      <c r="AI104" t="str">
        <f>LOWER(LEFT(Table134568[[#This Row],[Categoria]],1))</f>
        <v>e</v>
      </c>
      <c r="AJ104" t="str">
        <f>_xlfn.CONCAT(Table134568[[#This Row],[ID]:[c021]])</f>
        <v>{id:102,title: "Hermosa eres, amiga mía", subtitle: "Cantar de los cantares 6-7", category: "Eleccion", moments: ["Pascua"], url: "/cantos/resucito/h/hermosaeresamigamia.html"},</v>
      </c>
      <c r="AK104" t="str">
        <f>UPPER(Table134568[[#This Row],[Titulo]])</f>
        <v>HERMOSA ERES, AMIGA MÍA</v>
      </c>
      <c r="AL104" t="str">
        <f>LOWER(SUBSTITUTE(Table134568[[#This Row],[CANTO]], " ", ""))</f>
        <v>hermosaeres,amigamía</v>
      </c>
      <c r="AM104" t="str">
        <f>Table134568[[#This Row],[Subtitle5]]</f>
        <v>Cantar de los cantares 6-7</v>
      </c>
      <c r="AO104" t="str">
        <f>Table1[[#Headers],[CANTO]]</f>
        <v>CANTO</v>
      </c>
      <c r="AP104" t="str">
        <f>Table134568[[#This Row],[CANTO]]</f>
        <v>HERMOSA ERES, AMIGA MÍA</v>
      </c>
    </row>
    <row r="105" spans="1:42" x14ac:dyDescent="0.25">
      <c r="A105">
        <v>84</v>
      </c>
      <c r="B105" t="s">
        <v>309</v>
      </c>
      <c r="C105">
        <v>103</v>
      </c>
      <c r="D105" t="s">
        <v>310</v>
      </c>
      <c r="E105" t="s">
        <v>311</v>
      </c>
      <c r="F105" t="s">
        <v>312</v>
      </c>
      <c r="G105" t="s">
        <v>528</v>
      </c>
      <c r="H105" t="s">
        <v>314</v>
      </c>
      <c r="I105" t="s">
        <v>315</v>
      </c>
      <c r="J105" t="s">
        <v>312</v>
      </c>
      <c r="K105" t="s">
        <v>529</v>
      </c>
      <c r="L105" t="s">
        <v>317</v>
      </c>
      <c r="M105" t="s">
        <v>318</v>
      </c>
      <c r="N105" t="s">
        <v>312</v>
      </c>
      <c r="O105" t="s">
        <v>1153</v>
      </c>
      <c r="P105" t="s">
        <v>312</v>
      </c>
      <c r="Q105" t="s">
        <v>319</v>
      </c>
      <c r="R105" t="s">
        <v>312</v>
      </c>
      <c r="S105" t="s">
        <v>296</v>
      </c>
      <c r="T105" t="str">
        <f>IF(Table134568[[#This Row],[Pentecostés]]="","",""", """)</f>
        <v>", "</v>
      </c>
      <c r="U105" t="s">
        <v>326</v>
      </c>
      <c r="V105" t="str">
        <f>IF(Table134568[[#This Row],[Virgen]]="","",""", """)</f>
        <v>", "</v>
      </c>
      <c r="W105" t="s">
        <v>328</v>
      </c>
      <c r="X105" t="str">
        <f>IF(Table134568[[#This Row],[Niños]]="","",""", """)</f>
        <v/>
      </c>
      <c r="Z105" t="str">
        <f>IF(Table134568[[#This Row],[Laudes]]="","",""", """)</f>
        <v/>
      </c>
      <c r="AB105" t="str">
        <f>IF(Table134568[[#This Row],[Entrada]]="","",""", """)</f>
        <v/>
      </c>
      <c r="AD105" t="s">
        <v>322</v>
      </c>
      <c r="AE105" s="66" t="str" cm="1">
        <f t="array" ref="AE105">_xlfn.LET(
    _xlpm.texto_limpio, _xlfn.REDUCE(
        LOWER(Table134568[[#This Row],[Titulo]]),
        {"á";"é";"í";"ó";"ú";"ñ";",";" "},
        _xlfn.LAMBDA(_xlpm.acum,_xlpm.caracter, SUBSTITUTE(_xlpm.acum, _xlpm.caracter, CHOOSE(MATCH(_xlpm.caracter, {"á";"é";"í";"ó";"ú";"ñ";",";" "}, 0), "a","e","i","o","u","n","","")))
    ),
    _xlfn.CONCAT("/cantos/resucito/", AG105, "/", _xlpm.texto_limpio, ".html")
)</f>
        <v>/cantos/resucito/h/hijasdejerusalen.html</v>
      </c>
      <c r="AF105" t="s">
        <v>323</v>
      </c>
      <c r="AG105" t="str">
        <f>IF(Table134568[[#This Row],[Categoria]]="Liturgia","liturgia",LOWER(LEFT(Table134568[[#This Row],[Titulo]],1)))</f>
        <v>h</v>
      </c>
      <c r="AH105" t="str">
        <f>LOWER(LEFT(Table134568[[#This Row],[Titulo]],1))</f>
        <v>h</v>
      </c>
      <c r="AI105" t="str">
        <f>LOWER(LEFT(Table134568[[#This Row],[Categoria]],1))</f>
        <v>p</v>
      </c>
      <c r="AJ105" t="str">
        <f>_xlfn.CONCAT(Table134568[[#This Row],[ID]:[c021]])</f>
        <v>{id:103,title: "Hijas de Jerusalén", subtitle: "Lucas 23,28-46", category: "Precatecumenado", moments: ["Pentecostés", "Comunión", "Nuevo Testamento"], url: "/cantos/resucito/h/hijasdejerusalen.html"},</v>
      </c>
      <c r="AK105" t="str">
        <f>UPPER(Table134568[[#This Row],[Titulo]])</f>
        <v>HIJAS DE JERUSALÉN</v>
      </c>
      <c r="AL105" t="str">
        <f>LOWER(SUBSTITUTE(Table134568[[#This Row],[CANTO]], " ", ""))</f>
        <v>hijasdejerusalén</v>
      </c>
      <c r="AM105" t="str">
        <f>Table134568[[#This Row],[Subtitle5]]</f>
        <v>Lucas 23,28-46</v>
      </c>
      <c r="AO105" t="str">
        <f>Table1[[#Headers],[CANTO]]</f>
        <v>CANTO</v>
      </c>
      <c r="AP105" t="str">
        <f>Table134568[[#This Row],[CANTO]]</f>
        <v>HIJAS DE JERUSALÉN</v>
      </c>
    </row>
    <row r="106" spans="1:42" x14ac:dyDescent="0.25">
      <c r="A106">
        <v>85</v>
      </c>
      <c r="B106" t="s">
        <v>309</v>
      </c>
      <c r="C106">
        <v>104</v>
      </c>
      <c r="D106" t="s">
        <v>310</v>
      </c>
      <c r="E106" t="s">
        <v>311</v>
      </c>
      <c r="F106" t="s">
        <v>312</v>
      </c>
      <c r="G106" t="s">
        <v>530</v>
      </c>
      <c r="H106" t="s">
        <v>314</v>
      </c>
      <c r="I106" t="s">
        <v>315</v>
      </c>
      <c r="J106" t="s">
        <v>312</v>
      </c>
      <c r="K106" t="s">
        <v>221</v>
      </c>
      <c r="L106" t="s">
        <v>317</v>
      </c>
      <c r="M106" t="s">
        <v>318</v>
      </c>
      <c r="N106" t="s">
        <v>312</v>
      </c>
      <c r="O106" t="s">
        <v>1153</v>
      </c>
      <c r="P106" t="s">
        <v>312</v>
      </c>
      <c r="Q106" t="s">
        <v>319</v>
      </c>
      <c r="R106" t="s">
        <v>312</v>
      </c>
      <c r="S106" t="s">
        <v>321</v>
      </c>
      <c r="T106" t="str">
        <f>IF(Table134568[[#This Row],[Pentecostés]]="","",""", """)</f>
        <v>", "</v>
      </c>
      <c r="U106" t="s">
        <v>304</v>
      </c>
      <c r="V106" t="str">
        <f>IF(Table134568[[#This Row],[Virgen]]="","",""", """)</f>
        <v/>
      </c>
      <c r="X106" t="str">
        <f>IF(Table134568[[#This Row],[Niños]]="","",""", """)</f>
        <v/>
      </c>
      <c r="Z106" t="str">
        <f>IF(Table134568[[#This Row],[Laudes]]="","",""", """)</f>
        <v/>
      </c>
      <c r="AB106" t="str">
        <f>IF(Table134568[[#This Row],[Entrada]]="","",""", """)</f>
        <v/>
      </c>
      <c r="AD106" t="s">
        <v>322</v>
      </c>
      <c r="AE106" s="66" t="str" cm="1">
        <f t="array" ref="AE106">_xlfn.LET(
    _xlpm.texto_limpio, _xlfn.REDUCE(
        LOWER(Table134568[[#This Row],[Titulo]]),
        {"á";"é";"í";"ó";"ú";"ñ";",";" "},
        _xlfn.LAMBDA(_xlpm.acum,_xlpm.caracter, SUBSTITUTE(_xlpm.acum, _xlpm.caracter, CHOOSE(MATCH(_xlpm.caracter, {"á";"é";"í";"ó";"ú";"ñ";",";" "}, 0), "a","e","i","o","u","n","","")))
    ),
    _xlfn.CONCAT("/cantos/resucito/", AG106, "/", _xlpm.texto_limpio, ".html")
)</f>
        <v>/cantos/resucito/h/himnoacristoluz.html</v>
      </c>
      <c r="AF106" t="s">
        <v>323</v>
      </c>
      <c r="AG106" t="str">
        <f>IF(Table134568[[#This Row],[Categoria]]="Liturgia","liturgia",LOWER(LEFT(Table134568[[#This Row],[Titulo]],1)))</f>
        <v>h</v>
      </c>
      <c r="AH106" t="str">
        <f>LOWER(LEFT(Table134568[[#This Row],[Titulo]],1))</f>
        <v>h</v>
      </c>
      <c r="AI106" t="str">
        <f>LOWER(LEFT(Table134568[[#This Row],[Categoria]],1))</f>
        <v>p</v>
      </c>
      <c r="AJ106" t="str">
        <f>_xlfn.CONCAT(Table134568[[#This Row],[ID]:[c021]])</f>
        <v>{id:104,title: "Himno a Cristo luz", subtitle: "Himno vespertino (San Gregorio Nacianceno)", category: "Precatecumenado", moments: ["Laudes/Visperas", "Entrada"], url: "/cantos/resucito/h/himnoacristoluz.html"},</v>
      </c>
      <c r="AK106" t="str">
        <f>UPPER(Table134568[[#This Row],[Titulo]])</f>
        <v>HIMNO A CRISTO LUZ</v>
      </c>
      <c r="AL106" t="str">
        <f>LOWER(SUBSTITUTE(Table134568[[#This Row],[CANTO]], " ", ""))</f>
        <v>himnoacristoluz</v>
      </c>
      <c r="AM106" t="str">
        <f>Table134568[[#This Row],[Subtitle5]]</f>
        <v>Himno vespertino (San Gregorio Nacianceno)</v>
      </c>
      <c r="AO106" t="str">
        <f>Table1[[#Headers],[CANTO]]</f>
        <v>CANTO</v>
      </c>
      <c r="AP106" t="str">
        <f>Table134568[[#This Row],[CANTO]]</f>
        <v>HIMNO A CRISTO LUZ</v>
      </c>
    </row>
    <row r="107" spans="1:42" x14ac:dyDescent="0.25">
      <c r="A107">
        <v>86</v>
      </c>
      <c r="B107" t="s">
        <v>309</v>
      </c>
      <c r="C107">
        <v>105</v>
      </c>
      <c r="D107" t="s">
        <v>310</v>
      </c>
      <c r="E107" t="s">
        <v>311</v>
      </c>
      <c r="F107" t="s">
        <v>312</v>
      </c>
      <c r="G107" t="s">
        <v>531</v>
      </c>
      <c r="H107" t="s">
        <v>314</v>
      </c>
      <c r="I107" t="s">
        <v>315</v>
      </c>
      <c r="J107" t="s">
        <v>312</v>
      </c>
      <c r="K107" t="s">
        <v>532</v>
      </c>
      <c r="L107" t="s">
        <v>317</v>
      </c>
      <c r="M107" t="s">
        <v>318</v>
      </c>
      <c r="N107" t="s">
        <v>312</v>
      </c>
      <c r="O107" t="s">
        <v>1153</v>
      </c>
      <c r="P107" t="s">
        <v>312</v>
      </c>
      <c r="Q107" t="s">
        <v>319</v>
      </c>
      <c r="R107" t="s">
        <v>312</v>
      </c>
      <c r="S107" t="s">
        <v>333</v>
      </c>
      <c r="T107" t="str">
        <f>IF(Table134568[[#This Row],[Pentecostés]]="","",""", """)</f>
        <v>", "</v>
      </c>
      <c r="U107" t="s">
        <v>377</v>
      </c>
      <c r="V107" t="str">
        <f>IF(Table134568[[#This Row],[Virgen]]="","",""", """)</f>
        <v>", "</v>
      </c>
      <c r="W107" t="s">
        <v>328</v>
      </c>
      <c r="X107" t="str">
        <f>IF(Table134568[[#This Row],[Niños]]="","",""", """)</f>
        <v/>
      </c>
      <c r="Z107" t="str">
        <f>IF(Table134568[[#This Row],[Laudes]]="","",""", """)</f>
        <v/>
      </c>
      <c r="AB107" t="str">
        <f>IF(Table134568[[#This Row],[Entrada]]="","",""", """)</f>
        <v/>
      </c>
      <c r="AD107" t="s">
        <v>322</v>
      </c>
      <c r="AE107" s="66" t="str" cm="1">
        <f t="array" ref="AE107">_xlfn.LET(
    _xlpm.texto_limpio, _xlfn.REDUCE(
        LOWER(Table134568[[#This Row],[Titulo]]),
        {"á";"é";"í";"ó";"ú";"ñ";",";" "},
        _xlfn.LAMBDA(_xlpm.acum,_xlpm.caracter, SUBSTITUTE(_xlpm.acum, _xlpm.caracter, CHOOSE(MATCH(_xlpm.caracter, {"á";"é";"í";"ó";"ú";"ñ";",";" "}, 0), "a","e","i","o","u","n","","")))
    ),
    _xlfn.CONCAT("/cantos/resucito/", AG107, "/", _xlpm.texto_limpio, ".html")
)</f>
        <v>/cantos/resucito/h/himnoalacaridad.html</v>
      </c>
      <c r="AF107" t="s">
        <v>323</v>
      </c>
      <c r="AG107" t="str">
        <f>IF(Table134568[[#This Row],[Categoria]]="Liturgia","liturgia",LOWER(LEFT(Table134568[[#This Row],[Titulo]],1)))</f>
        <v>h</v>
      </c>
      <c r="AH107" t="str">
        <f>LOWER(LEFT(Table134568[[#This Row],[Titulo]],1))</f>
        <v>h</v>
      </c>
      <c r="AI107" t="str">
        <f>LOWER(LEFT(Table134568[[#This Row],[Categoria]],1))</f>
        <v>p</v>
      </c>
      <c r="AJ107" t="str">
        <f>_xlfn.CONCAT(Table134568[[#This Row],[ID]:[c021]])</f>
        <v>{id:105,title: "Himno a la caridad", subtitle: "1 Corintios 13,1-7", category: "Precatecumenado", moments: ["Cuaresma", "Fracción del Fracción del Pan", "Nuevo Testamento"], url: "/cantos/resucito/h/himnoalacaridad.html"},</v>
      </c>
      <c r="AK107" t="str">
        <f>UPPER(Table134568[[#This Row],[Titulo]])</f>
        <v>HIMNO A LA CARIDAD</v>
      </c>
      <c r="AL107" t="str">
        <f>LOWER(SUBSTITUTE(Table134568[[#This Row],[CANTO]], " ", ""))</f>
        <v>himnoalacaridad</v>
      </c>
      <c r="AM107" t="str">
        <f>Table134568[[#This Row],[Subtitle5]]</f>
        <v>1 Corintios 13,1-7</v>
      </c>
      <c r="AO107" t="str">
        <f>Table1[[#Headers],[CANTO]]</f>
        <v>CANTO</v>
      </c>
      <c r="AP107" t="str">
        <f>Table134568[[#This Row],[CANTO]]</f>
        <v>HIMNO A LA CARIDAD</v>
      </c>
    </row>
    <row r="108" spans="1:42" x14ac:dyDescent="0.25">
      <c r="A108">
        <v>227</v>
      </c>
      <c r="B108" t="s">
        <v>309</v>
      </c>
      <c r="C108">
        <v>106</v>
      </c>
      <c r="D108" t="s">
        <v>310</v>
      </c>
      <c r="E108" t="s">
        <v>311</v>
      </c>
      <c r="F108" t="s">
        <v>312</v>
      </c>
      <c r="G108" t="s">
        <v>533</v>
      </c>
      <c r="H108" t="s">
        <v>314</v>
      </c>
      <c r="I108" t="s">
        <v>315</v>
      </c>
      <c r="J108" t="s">
        <v>312</v>
      </c>
      <c r="K108" t="s">
        <v>534</v>
      </c>
      <c r="L108" t="s">
        <v>317</v>
      </c>
      <c r="M108" t="s">
        <v>318</v>
      </c>
      <c r="N108" t="s">
        <v>312</v>
      </c>
      <c r="O108" s="8" t="s">
        <v>1150</v>
      </c>
      <c r="P108" t="s">
        <v>312</v>
      </c>
      <c r="Q108" t="s">
        <v>319</v>
      </c>
      <c r="R108" t="s">
        <v>312</v>
      </c>
      <c r="S108" t="s">
        <v>357</v>
      </c>
      <c r="T108" t="str">
        <f>IF(Table134568[[#This Row],[Pentecostés]]="","",""", """)</f>
        <v/>
      </c>
      <c r="V108" t="str">
        <f>IF(Table134568[[#This Row],[Virgen]]="","",""", """)</f>
        <v/>
      </c>
      <c r="X108" t="str">
        <f>IF(Table134568[[#This Row],[Niños]]="","",""", """)</f>
        <v/>
      </c>
      <c r="Z108" t="str">
        <f>IF(Table134568[[#This Row],[Laudes]]="","",""", """)</f>
        <v/>
      </c>
      <c r="AB108" t="str">
        <f>IF(Table134568[[#This Row],[Entrada]]="","",""", """)</f>
        <v/>
      </c>
      <c r="AD108" t="s">
        <v>322</v>
      </c>
      <c r="AE108" s="66" t="str" cm="1">
        <f t="array" ref="AE108">_xlfn.LET(
    _xlpm.texto_limpio, _xlfn.REDUCE(
        LOWER(Table134568[[#This Row],[Titulo]]),
        {"á";"é";"í";"ó";"ú";"ñ";",";" "},
        _xlfn.LAMBDA(_xlpm.acum,_xlpm.caracter, SUBSTITUTE(_xlpm.acum, _xlpm.caracter, CHOOSE(MATCH(_xlpm.caracter, {"á";"é";"í";"ó";"ú";"ñ";",";" "}, 0), "a","e","i","o","u","n","","")))
    ),
    _xlfn.CONCAT("/cantos/resucito/", AG108, "/", _xlpm.texto_limpio, ".html")
)</f>
        <v>/cantos/resucito/h/himnoalacruzgloriosa.html</v>
      </c>
      <c r="AF108" t="s">
        <v>323</v>
      </c>
      <c r="AG108" t="str">
        <f>IF(Table134568[[#This Row],[Categoria]]="Liturgia","liturgia",LOWER(LEFT(Table134568[[#This Row],[Titulo]],1)))</f>
        <v>h</v>
      </c>
      <c r="AH108" t="str">
        <f>LOWER(LEFT(Table134568[[#This Row],[Titulo]],1))</f>
        <v>h</v>
      </c>
      <c r="AI108" t="str">
        <f>LOWER(LEFT(Table134568[[#This Row],[Categoria]],1))</f>
        <v>c</v>
      </c>
      <c r="AJ108" t="str">
        <f>_xlfn.CONCAT(Table134568[[#This Row],[ID]:[c021]])</f>
        <v>{id:106,title: "Himno a la cruz gloriosa", subtitle: "Homilía La Santa Pascua (Anónimo s. II)", category: "Catecumenado", moments: ["Adviento"], url: "/cantos/resucito/h/himnoalacruzgloriosa.html"},</v>
      </c>
      <c r="AK108" t="str">
        <f>UPPER(Table134568[[#This Row],[Titulo]])</f>
        <v>HIMNO A LA CRUZ GLORIOSA</v>
      </c>
      <c r="AL108" t="str">
        <f>LOWER(SUBSTITUTE(Table134568[[#This Row],[CANTO]], " ", ""))</f>
        <v>himnoalacruzgloriosa</v>
      </c>
      <c r="AM108" t="str">
        <f>Table134568[[#This Row],[Subtitle5]]</f>
        <v>Homilía La Santa Pascua (Anónimo s. II)</v>
      </c>
      <c r="AO108" t="str">
        <f>Table1[[#Headers],[CANTO]]</f>
        <v>CANTO</v>
      </c>
      <c r="AP108" t="str">
        <f>Table134568[[#This Row],[CANTO]]</f>
        <v>HIMNO A LA CRUZ GLORIOSA</v>
      </c>
    </row>
    <row r="109" spans="1:42" x14ac:dyDescent="0.25">
      <c r="A109">
        <v>87</v>
      </c>
      <c r="B109" t="s">
        <v>309</v>
      </c>
      <c r="C109">
        <v>107</v>
      </c>
      <c r="D109" t="s">
        <v>310</v>
      </c>
      <c r="E109" t="s">
        <v>311</v>
      </c>
      <c r="F109" t="s">
        <v>312</v>
      </c>
      <c r="G109" t="s">
        <v>535</v>
      </c>
      <c r="H109" t="s">
        <v>314</v>
      </c>
      <c r="I109" t="s">
        <v>315</v>
      </c>
      <c r="J109" t="s">
        <v>312</v>
      </c>
      <c r="K109" t="s">
        <v>536</v>
      </c>
      <c r="L109" t="s">
        <v>317</v>
      </c>
      <c r="M109" t="s">
        <v>318</v>
      </c>
      <c r="N109" t="s">
        <v>312</v>
      </c>
      <c r="O109" t="s">
        <v>1153</v>
      </c>
      <c r="P109" t="s">
        <v>312</v>
      </c>
      <c r="Q109" t="s">
        <v>319</v>
      </c>
      <c r="R109" t="s">
        <v>312</v>
      </c>
      <c r="S109" t="s">
        <v>321</v>
      </c>
      <c r="T109" t="str">
        <f>IF(Table134568[[#This Row],[Pentecostés]]="","",""", """)</f>
        <v/>
      </c>
      <c r="V109" t="str">
        <f>IF(Table134568[[#This Row],[Virgen]]="","",""", """)</f>
        <v/>
      </c>
      <c r="X109" t="str">
        <f>IF(Table134568[[#This Row],[Niños]]="","",""", """)</f>
        <v/>
      </c>
      <c r="Z109" t="str">
        <f>IF(Table134568[[#This Row],[Laudes]]="","",""", """)</f>
        <v/>
      </c>
      <c r="AB109" t="str">
        <f>IF(Table134568[[#This Row],[Entrada]]="","",""", """)</f>
        <v/>
      </c>
      <c r="AD109" t="s">
        <v>322</v>
      </c>
      <c r="AE109" s="66" t="str" cm="1">
        <f t="array" ref="AE109">_xlfn.LET(
    _xlpm.texto_limpio, _xlfn.REDUCE(
        LOWER(Table134568[[#This Row],[Titulo]]),
        {"á";"é";"í";"ó";"ú";"ñ";",";" "},
        _xlfn.LAMBDA(_xlpm.acum,_xlpm.caracter, SUBSTITUTE(_xlpm.acum, _xlpm.caracter, CHOOSE(MATCH(_xlpm.caracter, {"á";"é";"í";"ó";"ú";"ñ";",";" "}, 0), "a","e","i","o","u","n","","")))
    ),
    _xlfn.CONCAT("/cantos/resucito/", AG109, "/", _xlpm.texto_limpio, ".html")
)</f>
        <v>/cantos/resucito/h/himnoalakenosis.html</v>
      </c>
      <c r="AF109" t="s">
        <v>323</v>
      </c>
      <c r="AG109" t="str">
        <f>IF(Table134568[[#This Row],[Categoria]]="Liturgia","liturgia",LOWER(LEFT(Table134568[[#This Row],[Titulo]],1)))</f>
        <v>h</v>
      </c>
      <c r="AH109" t="str">
        <f>LOWER(LEFT(Table134568[[#This Row],[Titulo]],1))</f>
        <v>h</v>
      </c>
      <c r="AI109" t="str">
        <f>LOWER(LEFT(Table134568[[#This Row],[Categoria]],1))</f>
        <v>p</v>
      </c>
      <c r="AJ109" t="str">
        <f>_xlfn.CONCAT(Table134568[[#This Row],[ID]:[c021]])</f>
        <v>{id:107,title: "Himno a la kenosis", subtitle: "Filipenses 2,1-11", category: "Precatecumenado", moments: ["Laudes/Visperas"], url: "/cantos/resucito/h/himnoalakenosis.html"},</v>
      </c>
      <c r="AK109" t="str">
        <f>UPPER(Table134568[[#This Row],[Titulo]])</f>
        <v>HIMNO A LA KENOSIS</v>
      </c>
      <c r="AL109" t="str">
        <f>LOWER(SUBSTITUTE(Table134568[[#This Row],[CANTO]], " ", ""))</f>
        <v>himnoalakenosis</v>
      </c>
      <c r="AM109" t="str">
        <f>Table134568[[#This Row],[Subtitle5]]</f>
        <v>Filipenses 2,1-11</v>
      </c>
      <c r="AO109" t="str">
        <f>Table1[[#Headers],[CANTO]]</f>
        <v>CANTO</v>
      </c>
      <c r="AP109" t="str">
        <f>Table134568[[#This Row],[CANTO]]</f>
        <v>HIMNO A LA KENOSIS</v>
      </c>
    </row>
    <row r="110" spans="1:42" x14ac:dyDescent="0.25">
      <c r="A110">
        <v>88</v>
      </c>
      <c r="B110" t="s">
        <v>309</v>
      </c>
      <c r="C110">
        <v>108</v>
      </c>
      <c r="D110" t="s">
        <v>310</v>
      </c>
      <c r="E110" t="s">
        <v>311</v>
      </c>
      <c r="F110" t="s">
        <v>312</v>
      </c>
      <c r="G110" t="s">
        <v>537</v>
      </c>
      <c r="H110" t="s">
        <v>314</v>
      </c>
      <c r="I110" t="s">
        <v>315</v>
      </c>
      <c r="J110" t="s">
        <v>312</v>
      </c>
      <c r="K110" t="s">
        <v>538</v>
      </c>
      <c r="L110" t="s">
        <v>317</v>
      </c>
      <c r="M110" t="s">
        <v>318</v>
      </c>
      <c r="N110" t="s">
        <v>312</v>
      </c>
      <c r="O110" t="s">
        <v>1153</v>
      </c>
      <c r="P110" t="s">
        <v>312</v>
      </c>
      <c r="Q110" t="s">
        <v>319</v>
      </c>
      <c r="R110" t="s">
        <v>312</v>
      </c>
      <c r="S110" t="s">
        <v>294</v>
      </c>
      <c r="T110" t="str">
        <f>IF(Table134568[[#This Row],[Pentecostés]]="","",""", """)</f>
        <v>", "</v>
      </c>
      <c r="U110" t="s">
        <v>1148</v>
      </c>
      <c r="V110" t="str">
        <f>IF(Table134568[[#This Row],[Virgen]]="","",""", """)</f>
        <v/>
      </c>
      <c r="X110" t="str">
        <f>IF(Table134568[[#This Row],[Niños]]="","",""", """)</f>
        <v/>
      </c>
      <c r="Z110" t="str">
        <f>IF(Table134568[[#This Row],[Laudes]]="","",""", """)</f>
        <v/>
      </c>
      <c r="AB110" t="str">
        <f>IF(Table134568[[#This Row],[Entrada]]="","",""", """)</f>
        <v/>
      </c>
      <c r="AD110" t="s">
        <v>322</v>
      </c>
      <c r="AE110" s="66" t="str" cm="1">
        <f t="array" ref="AE110">_xlfn.LET(
    _xlpm.texto_limpio, _xlfn.REDUCE(
        LOWER(Table134568[[#This Row],[Titulo]]),
        {"á";"é";"í";"ó";"ú";"ñ";",";" "},
        _xlfn.LAMBDA(_xlpm.acum,_xlpm.caracter, SUBSTITUTE(_xlpm.acum, _xlpm.caracter, CHOOSE(MATCH(_xlpm.caracter, {"á";"é";"í";"ó";"ú";"ñ";",";" "}, 0), "a","e","i","o","u","n","","")))
    ),
    _xlfn.CONCAT("/cantos/resucito/", AG110, "/", _xlpm.texto_limpio, ".html")
)</f>
        <v>/cantos/resucito/h/himnodeadviento.html</v>
      </c>
      <c r="AF110" t="s">
        <v>323</v>
      </c>
      <c r="AG110" t="str">
        <f>IF(Table134568[[#This Row],[Categoria]]="Liturgia","liturgia",LOWER(LEFT(Table134568[[#This Row],[Titulo]],1)))</f>
        <v>h</v>
      </c>
      <c r="AH110" t="str">
        <f>LOWER(LEFT(Table134568[[#This Row],[Titulo]],1))</f>
        <v>h</v>
      </c>
      <c r="AI110" t="str">
        <f>LOWER(LEFT(Table134568[[#This Row],[Categoria]],1))</f>
        <v>p</v>
      </c>
      <c r="AJ110" t="str">
        <f>_xlfn.CONCAT(Table134568[[#This Row],[ID]:[c021]])</f>
        <v>{id:108,title: "Himno de Adviento", subtitle: "Himno lat. «Vox clara ecce Intonat»", category: "Precatecumenado", moments: ["Pascua", "Laudes"], url: "/cantos/resucito/h/himnodeadviento.html"},</v>
      </c>
      <c r="AK110" t="str">
        <f>UPPER(Table134568[[#This Row],[Titulo]])</f>
        <v>HIMNO DE ADVIENTO</v>
      </c>
      <c r="AL110" t="str">
        <f>LOWER(SUBSTITUTE(Table134568[[#This Row],[CANTO]], " ", ""))</f>
        <v>himnodeadviento</v>
      </c>
      <c r="AM110" t="str">
        <f>Table134568[[#This Row],[Subtitle5]]</f>
        <v>Himno lat. «Vox clara ecce Intonat»</v>
      </c>
      <c r="AO110" t="str">
        <f>Table1[[#Headers],[CANTO]]</f>
        <v>CANTO</v>
      </c>
      <c r="AP110" t="str">
        <f>Table134568[[#This Row],[CANTO]]</f>
        <v>HIMNO DE ADVIENTO</v>
      </c>
    </row>
    <row r="111" spans="1:42" x14ac:dyDescent="0.25">
      <c r="A111">
        <v>89</v>
      </c>
      <c r="B111" t="s">
        <v>309</v>
      </c>
      <c r="C111">
        <v>109</v>
      </c>
      <c r="D111" t="s">
        <v>310</v>
      </c>
      <c r="E111" t="s">
        <v>311</v>
      </c>
      <c r="F111" t="s">
        <v>312</v>
      </c>
      <c r="G111" t="s">
        <v>539</v>
      </c>
      <c r="H111" t="s">
        <v>314</v>
      </c>
      <c r="I111" t="s">
        <v>315</v>
      </c>
      <c r="J111" t="s">
        <v>312</v>
      </c>
      <c r="K111" t="s">
        <v>540</v>
      </c>
      <c r="L111" t="s">
        <v>317</v>
      </c>
      <c r="M111" t="s">
        <v>318</v>
      </c>
      <c r="N111" t="s">
        <v>312</v>
      </c>
      <c r="O111" t="s">
        <v>1153</v>
      </c>
      <c r="P111" t="s">
        <v>312</v>
      </c>
      <c r="Q111" t="s">
        <v>319</v>
      </c>
      <c r="R111" t="s">
        <v>312</v>
      </c>
      <c r="S111" t="s">
        <v>294</v>
      </c>
      <c r="T111" t="str">
        <f>IF(Table134568[[#This Row],[Pentecostés]]="","",""", """)</f>
        <v>", "</v>
      </c>
      <c r="U111" t="s">
        <v>326</v>
      </c>
      <c r="V111" t="str">
        <f>IF(Table134568[[#This Row],[Virgen]]="","",""", """)</f>
        <v>", "</v>
      </c>
      <c r="W111" t="s">
        <v>327</v>
      </c>
      <c r="X111" t="str">
        <f>IF(Table134568[[#This Row],[Niños]]="","",""", """)</f>
        <v>", "</v>
      </c>
      <c r="Y111" t="s">
        <v>334</v>
      </c>
      <c r="Z111" t="str">
        <f>IF(Table134568[[#This Row],[Laudes]]="","",""", """)</f>
        <v/>
      </c>
      <c r="AB111" t="str">
        <f>IF(Table134568[[#This Row],[Entrada]]="","",""", """)</f>
        <v/>
      </c>
      <c r="AD111" t="s">
        <v>322</v>
      </c>
      <c r="AE111" s="66" t="str" cm="1">
        <f t="array" ref="AE111">_xlfn.LET(
    _xlpm.texto_limpio, _xlfn.REDUCE(
        LOWER(Table134568[[#This Row],[Titulo]]),
        {"á";"é";"í";"ó";"ú";"ñ";",";" "},
        _xlfn.LAMBDA(_xlpm.acum,_xlpm.caracter, SUBSTITUTE(_xlpm.acum, _xlpm.caracter, CHOOSE(MATCH(_xlpm.caracter, {"á";"é";"í";"ó";"ú";"ñ";",";" "}, 0), "a","e","i","o","u","n","","")))
    ),
    _xlfn.CONCAT("/cantos/resucito/", AG111, "/", _xlpm.texto_limpio, ".html")
)</f>
        <v>/cantos/resucito/h/himnodelaascension.html</v>
      </c>
      <c r="AF111" t="s">
        <v>323</v>
      </c>
      <c r="AG111" t="str">
        <f>IF(Table134568[[#This Row],[Categoria]]="Liturgia","liturgia",LOWER(LEFT(Table134568[[#This Row],[Titulo]],1)))</f>
        <v>h</v>
      </c>
      <c r="AH111" t="str">
        <f>LOWER(LEFT(Table134568[[#This Row],[Titulo]],1))</f>
        <v>h</v>
      </c>
      <c r="AI111" t="str">
        <f>LOWER(LEFT(Table134568[[#This Row],[Categoria]],1))</f>
        <v>p</v>
      </c>
      <c r="AJ111" t="str">
        <f>_xlfn.CONCAT(Table134568[[#This Row],[ID]:[c021]])</f>
        <v>{id:109,title: "Himno de la Ascensión", subtitle: "Himno de Laudes del tiempo Pascual, de la Ascensión a Pentecostés  / Himno de la liturgia de las horas ", category: "Precatecumenado", moments: ["Pascua", "Comunión", "Final", "Antiguo Testamento"], url: "/cantos/resucito/h/himnodelaascension.html"},</v>
      </c>
      <c r="AK111" t="str">
        <f>UPPER(Table134568[[#This Row],[Titulo]])</f>
        <v>HIMNO DE LA ASCENSIÓN</v>
      </c>
      <c r="AL111" t="str">
        <f>LOWER(SUBSTITUTE(Table134568[[#This Row],[CANTO]], " ", ""))</f>
        <v>himnodelaascensión</v>
      </c>
      <c r="AM111" t="str">
        <f>Table134568[[#This Row],[Subtitle5]]</f>
        <v xml:space="preserve">Himno de Laudes del tiempo Pascual, de la Ascensión a Pentecostés  / Himno de la liturgia de las horas </v>
      </c>
      <c r="AO111" t="str">
        <f>Table1[[#Headers],[CANTO]]</f>
        <v>CANTO</v>
      </c>
      <c r="AP111" t="str">
        <f>Table134568[[#This Row],[CANTO]]</f>
        <v>HIMNO DE LA ASCENSIÓN</v>
      </c>
    </row>
    <row r="112" spans="1:42" x14ac:dyDescent="0.25">
      <c r="A112">
        <v>90</v>
      </c>
      <c r="B112" t="s">
        <v>309</v>
      </c>
      <c r="C112">
        <v>110</v>
      </c>
      <c r="D112" t="s">
        <v>310</v>
      </c>
      <c r="E112" t="s">
        <v>311</v>
      </c>
      <c r="F112" t="s">
        <v>312</v>
      </c>
      <c r="G112" t="s">
        <v>541</v>
      </c>
      <c r="H112" t="s">
        <v>314</v>
      </c>
      <c r="I112" t="s">
        <v>315</v>
      </c>
      <c r="J112" t="s">
        <v>312</v>
      </c>
      <c r="K112" t="s">
        <v>542</v>
      </c>
      <c r="L112" t="s">
        <v>317</v>
      </c>
      <c r="M112" t="s">
        <v>318</v>
      </c>
      <c r="N112" t="s">
        <v>312</v>
      </c>
      <c r="O112" t="s">
        <v>1153</v>
      </c>
      <c r="P112" t="s">
        <v>312</v>
      </c>
      <c r="Q112" t="s">
        <v>319</v>
      </c>
      <c r="R112" t="s">
        <v>312</v>
      </c>
      <c r="S112" t="s">
        <v>327</v>
      </c>
      <c r="T112" t="str">
        <f>IF(Table134568[[#This Row],[Pentecostés]]="","",""", """)</f>
        <v>", "</v>
      </c>
      <c r="U112" t="s">
        <v>328</v>
      </c>
      <c r="V112" t="str">
        <f>IF(Table134568[[#This Row],[Virgen]]="","",""", """)</f>
        <v/>
      </c>
      <c r="X112" t="str">
        <f>IF(Table134568[[#This Row],[Niños]]="","",""", """)</f>
        <v/>
      </c>
      <c r="Z112" t="str">
        <f>IF(Table134568[[#This Row],[Laudes]]="","",""", """)</f>
        <v/>
      </c>
      <c r="AB112" t="str">
        <f>IF(Table134568[[#This Row],[Entrada]]="","",""", """)</f>
        <v/>
      </c>
      <c r="AD112" t="s">
        <v>322</v>
      </c>
      <c r="AE112" s="66" t="str" cm="1">
        <f t="array" ref="AE112">_xlfn.LET(
    _xlpm.texto_limpio, _xlfn.REDUCE(
        LOWER(Table134568[[#This Row],[Titulo]]),
        {"á";"é";"í";"ó";"ú";"ñ";",";" "},
        _xlfn.LAMBDA(_xlpm.acum,_xlpm.caracter, SUBSTITUTE(_xlpm.acum, _xlpm.caracter, CHOOSE(MATCH(_xlpm.caracter, {"á";"é";"í";"ó";"ú";"ñ";",";" "}, 0), "a","e","i","o","u","n","","")))
    ),
    _xlfn.CONCAT("/cantos/resucito/", AG112, "/", _xlpm.texto_limpio, ".html")
)</f>
        <v>/cantos/resucito/h/himnodepascua.html</v>
      </c>
      <c r="AF112" t="s">
        <v>323</v>
      </c>
      <c r="AG112" t="str">
        <f>IF(Table134568[[#This Row],[Categoria]]="Liturgia","liturgia",LOWER(LEFT(Table134568[[#This Row],[Titulo]],1)))</f>
        <v>h</v>
      </c>
      <c r="AH112" t="str">
        <f>LOWER(LEFT(Table134568[[#This Row],[Titulo]],1))</f>
        <v>h</v>
      </c>
      <c r="AI112" t="str">
        <f>LOWER(LEFT(Table134568[[#This Row],[Categoria]],1))</f>
        <v>p</v>
      </c>
      <c r="AJ112" t="str">
        <f>_xlfn.CONCAT(Table134568[[#This Row],[ID]:[c021]])</f>
        <v>{id:110,title: "Himno de Pascua", subtitle: "Himno lat. «Aurora lucis rutiiat»", category: "Precatecumenado", moments: ["Final", "Nuevo Testamento"], url: "/cantos/resucito/h/himnodepascua.html"},</v>
      </c>
      <c r="AK112" t="str">
        <f>UPPER(Table134568[[#This Row],[Titulo]])</f>
        <v>HIMNO DE PASCUA</v>
      </c>
      <c r="AL112" t="str">
        <f>LOWER(SUBSTITUTE(Table134568[[#This Row],[CANTO]], " ", ""))</f>
        <v>himnodepascua</v>
      </c>
      <c r="AM112" t="str">
        <f>Table134568[[#This Row],[Subtitle5]]</f>
        <v>Himno lat. «Aurora lucis rutiiat»</v>
      </c>
      <c r="AO112" t="str">
        <f>Table1[[#Headers],[CANTO]]</f>
        <v>CANTO</v>
      </c>
      <c r="AP112" t="str">
        <f>Table134568[[#This Row],[CANTO]]</f>
        <v>HIMNO DE PASCUA</v>
      </c>
    </row>
    <row r="113" spans="1:42" x14ac:dyDescent="0.25">
      <c r="A113">
        <v>91</v>
      </c>
      <c r="B113" t="s">
        <v>309</v>
      </c>
      <c r="C113">
        <v>111</v>
      </c>
      <c r="D113" t="s">
        <v>310</v>
      </c>
      <c r="E113" t="s">
        <v>311</v>
      </c>
      <c r="F113" t="s">
        <v>312</v>
      </c>
      <c r="G113" t="s">
        <v>543</v>
      </c>
      <c r="H113" t="s">
        <v>314</v>
      </c>
      <c r="I113" t="s">
        <v>315</v>
      </c>
      <c r="J113" t="s">
        <v>312</v>
      </c>
      <c r="K113" t="s">
        <v>544</v>
      </c>
      <c r="L113" t="s">
        <v>317</v>
      </c>
      <c r="M113" t="s">
        <v>318</v>
      </c>
      <c r="N113" t="s">
        <v>312</v>
      </c>
      <c r="O113" t="s">
        <v>1153</v>
      </c>
      <c r="P113" t="s">
        <v>312</v>
      </c>
      <c r="Q113" t="s">
        <v>319</v>
      </c>
      <c r="R113" t="s">
        <v>312</v>
      </c>
      <c r="S113" t="s">
        <v>333</v>
      </c>
      <c r="T113" t="str">
        <f>IF(Table134568[[#This Row],[Pentecostés]]="","",""", """)</f>
        <v/>
      </c>
      <c r="V113" t="str">
        <f>IF(Table134568[[#This Row],[Virgen]]="","",""", """)</f>
        <v/>
      </c>
      <c r="X113" t="str">
        <f>IF(Table134568[[#This Row],[Niños]]="","",""", """)</f>
        <v/>
      </c>
      <c r="Z113" t="str">
        <f>IF(Table134568[[#This Row],[Laudes]]="","",""", """)</f>
        <v/>
      </c>
      <c r="AB113" t="str">
        <f>IF(Table134568[[#This Row],[Entrada]]="","",""", """)</f>
        <v/>
      </c>
      <c r="AD113" t="s">
        <v>322</v>
      </c>
      <c r="AE113" s="66" t="str" cm="1">
        <f t="array" ref="AE113">_xlfn.LET(
    _xlpm.texto_limpio, _xlfn.REDUCE(
        LOWER(Table134568[[#This Row],[Titulo]]),
        {"á";"é";"í";"ó";"ú";"ñ";",";" "},
        _xlfn.LAMBDA(_xlpm.acum,_xlpm.caracter, SUBSTITUTE(_xlpm.acum, _xlpm.caracter, CHOOSE(MATCH(_xlpm.caracter, {"á";"é";"í";"ó";"ú";"ñ";",";" "}, 0), "a","e","i","o","u","n","","")))
    ),
    _xlfn.CONCAT("/cantos/resucito/", AG113, "/", _xlpm.texto_limpio, ".html")
)</f>
        <v>/cantos/resucito/h/huyeamadomio.html</v>
      </c>
      <c r="AF113" t="s">
        <v>323</v>
      </c>
      <c r="AG113" t="str">
        <f>IF(Table134568[[#This Row],[Categoria]]="Liturgia","liturgia",LOWER(LEFT(Table134568[[#This Row],[Titulo]],1)))</f>
        <v>h</v>
      </c>
      <c r="AH113" t="str">
        <f>LOWER(LEFT(Table134568[[#This Row],[Titulo]],1))</f>
        <v>h</v>
      </c>
      <c r="AI113" t="str">
        <f>LOWER(LEFT(Table134568[[#This Row],[Categoria]],1))</f>
        <v>p</v>
      </c>
      <c r="AJ113" t="str">
        <f>_xlfn.CONCAT(Table134568[[#This Row],[ID]:[c021]])</f>
        <v>{id:111,title: "Huye, amado mío", subtitle: "Cantar de los Cantares 8,10-14", category: "Precatecumenado", moments: ["Cuaresma"], url: "/cantos/resucito/h/huyeamadomio.html"},</v>
      </c>
      <c r="AK113" t="str">
        <f>UPPER(Table134568[[#This Row],[Titulo]])</f>
        <v>HUYE, AMADO MÍO</v>
      </c>
      <c r="AL113" t="str">
        <f>LOWER(SUBSTITUTE(Table134568[[#This Row],[CANTO]], " ", ""))</f>
        <v>huye,amadomío</v>
      </c>
      <c r="AM113" t="str">
        <f>Table134568[[#This Row],[Subtitle5]]</f>
        <v>Cantar de los Cantares 8,10-14</v>
      </c>
      <c r="AO113" t="str">
        <f>Table1[[#Headers],[CANTO]]</f>
        <v>CANTO</v>
      </c>
      <c r="AP113" t="str">
        <f>Table134568[[#This Row],[CANTO]]</f>
        <v>HUYE, AMADO MÍO</v>
      </c>
    </row>
    <row r="114" spans="1:42" x14ac:dyDescent="0.25">
      <c r="A114">
        <v>92</v>
      </c>
      <c r="B114" t="s">
        <v>309</v>
      </c>
      <c r="C114">
        <v>112</v>
      </c>
      <c r="D114" t="s">
        <v>310</v>
      </c>
      <c r="E114" t="s">
        <v>311</v>
      </c>
      <c r="F114" t="s">
        <v>312</v>
      </c>
      <c r="G114" t="s">
        <v>545</v>
      </c>
      <c r="H114" t="s">
        <v>314</v>
      </c>
      <c r="I114" t="s">
        <v>315</v>
      </c>
      <c r="J114" t="s">
        <v>312</v>
      </c>
      <c r="K114" t="s">
        <v>546</v>
      </c>
      <c r="L114" t="s">
        <v>317</v>
      </c>
      <c r="M114" t="s">
        <v>318</v>
      </c>
      <c r="N114" t="s">
        <v>312</v>
      </c>
      <c r="O114" t="s">
        <v>1153</v>
      </c>
      <c r="P114" t="s">
        <v>312</v>
      </c>
      <c r="Q114" t="s">
        <v>319</v>
      </c>
      <c r="R114" t="s">
        <v>312</v>
      </c>
      <c r="S114" t="s">
        <v>334</v>
      </c>
      <c r="T114" t="str">
        <f>IF(Table134568[[#This Row],[Pentecostés]]="","",""", """)</f>
        <v/>
      </c>
      <c r="V114" t="str">
        <f>IF(Table134568[[#This Row],[Virgen]]="","",""", """)</f>
        <v/>
      </c>
      <c r="X114" t="str">
        <f>IF(Table134568[[#This Row],[Niños]]="","",""", """)</f>
        <v/>
      </c>
      <c r="Z114" t="str">
        <f>IF(Table134568[[#This Row],[Laudes]]="","",""", """)</f>
        <v/>
      </c>
      <c r="AB114" t="str">
        <f>IF(Table134568[[#This Row],[Entrada]]="","",""", """)</f>
        <v/>
      </c>
      <c r="AD114" t="s">
        <v>322</v>
      </c>
      <c r="AE114" s="66" t="str" cm="1">
        <f t="array" ref="AE114">_xlfn.LET(
    _xlpm.texto_limpio, _xlfn.REDUCE(
        LOWER(Table134568[[#This Row],[Titulo]]),
        {"á";"é";"í";"ó";"ú";"ñ";",";" "},
        _xlfn.LAMBDA(_xlpm.acum,_xlpm.caracter, SUBSTITUTE(_xlpm.acum, _xlpm.caracter, CHOOSE(MATCH(_xlpm.caracter, {"á";"é";"í";"ó";"ú";"ñ";",";" "}, 0), "a","e","i","o","u","n","","")))
    ),
    _xlfn.CONCAT("/cantos/resucito/", AG114, "/", _xlpm.texto_limpio, ".html")
)</f>
        <v>/cantos/resucito/i/idyanunciadamishermanos.html</v>
      </c>
      <c r="AF114" t="s">
        <v>323</v>
      </c>
      <c r="AG114" t="str">
        <f>IF(Table134568[[#This Row],[Categoria]]="Liturgia","liturgia",LOWER(LEFT(Table134568[[#This Row],[Titulo]],1)))</f>
        <v>i</v>
      </c>
      <c r="AH114" t="str">
        <f>LOWER(LEFT(Table134568[[#This Row],[Titulo]],1))</f>
        <v>i</v>
      </c>
      <c r="AI114" t="str">
        <f>LOWER(LEFT(Table134568[[#This Row],[Categoria]],1))</f>
        <v>p</v>
      </c>
      <c r="AJ114" t="str">
        <f>_xlfn.CONCAT(Table134568[[#This Row],[ID]:[c021]])</f>
        <v>{id:112,title: "Id y anunciad a mis hermanos", subtitle: "Mateo 28,10.16-20", category: "Precatecumenado", moments: ["Antiguo Testamento"], url: "/cantos/resucito/i/idyanunciadamishermanos.html"},</v>
      </c>
      <c r="AK114" t="str">
        <f>UPPER(Table134568[[#This Row],[Titulo]])</f>
        <v>ID Y ANUNCIAD A MIS HERMANOS</v>
      </c>
      <c r="AL114" t="str">
        <f>LOWER(SUBSTITUTE(Table134568[[#This Row],[CANTO]], " ", ""))</f>
        <v>idyanunciadamishermanos</v>
      </c>
      <c r="AM114" t="str">
        <f>Table134568[[#This Row],[Subtitle5]]</f>
        <v>Mateo 28,10.16-20</v>
      </c>
      <c r="AO114" t="str">
        <f>Table1[[#Headers],[CANTO]]</f>
        <v>CANTO</v>
      </c>
      <c r="AP114" t="str">
        <f>Table134568[[#This Row],[CANTO]]</f>
        <v>ID Y ANUNCIAD A MIS HERMANOS</v>
      </c>
    </row>
    <row r="115" spans="1:42" x14ac:dyDescent="0.25">
      <c r="A115">
        <v>93</v>
      </c>
      <c r="B115" t="s">
        <v>309</v>
      </c>
      <c r="C115">
        <v>113</v>
      </c>
      <c r="D115" t="s">
        <v>310</v>
      </c>
      <c r="E115" t="s">
        <v>311</v>
      </c>
      <c r="F115" t="s">
        <v>312</v>
      </c>
      <c r="G115" t="s">
        <v>547</v>
      </c>
      <c r="H115" t="s">
        <v>314</v>
      </c>
      <c r="I115" t="s">
        <v>315</v>
      </c>
      <c r="J115" t="s">
        <v>312</v>
      </c>
      <c r="K115" t="s">
        <v>230</v>
      </c>
      <c r="L115" t="s">
        <v>317</v>
      </c>
      <c r="M115" t="s">
        <v>318</v>
      </c>
      <c r="N115" t="s">
        <v>312</v>
      </c>
      <c r="O115" t="s">
        <v>1153</v>
      </c>
      <c r="P115" t="s">
        <v>312</v>
      </c>
      <c r="Q115" t="s">
        <v>319</v>
      </c>
      <c r="R115" t="s">
        <v>312</v>
      </c>
      <c r="S115" t="s">
        <v>333</v>
      </c>
      <c r="T115" t="str">
        <f>IF(Table134568[[#This Row],[Pentecostés]]="","",""", """)</f>
        <v>", "</v>
      </c>
      <c r="U115" t="s">
        <v>365</v>
      </c>
      <c r="V115" t="str">
        <f>IF(Table134568[[#This Row],[Virgen]]="","",""", """)</f>
        <v>", "</v>
      </c>
      <c r="W115" t="s">
        <v>334</v>
      </c>
      <c r="X115" t="str">
        <f>IF(Table134568[[#This Row],[Niños]]="","",""", """)</f>
        <v/>
      </c>
      <c r="Z115" t="str">
        <f>IF(Table134568[[#This Row],[Laudes]]="","",""", """)</f>
        <v/>
      </c>
      <c r="AB115" t="str">
        <f>IF(Table134568[[#This Row],[Entrada]]="","",""", """)</f>
        <v/>
      </c>
      <c r="AD115" t="s">
        <v>322</v>
      </c>
      <c r="AE115" s="66" t="str" cm="1">
        <f t="array" ref="AE115">_xlfn.LET(
    _xlpm.texto_limpio, _xlfn.REDUCE(
        LOWER(Table134568[[#This Row],[Titulo]]),
        {"á";"é";"í";"ó";"ú";"ñ";",";" "},
        _xlfn.LAMBDA(_xlpm.acum,_xlpm.caracter, SUBSTITUTE(_xlpm.acum, _xlpm.caracter, CHOOSE(MATCH(_xlpm.caracter, {"á";"é";"í";"ó";"ú";"ñ";",";" "}, 0), "a","e","i","o","u","n","","")))
    ),
    _xlfn.CONCAT("/cantos/resucito/", AG115, "/", _xlpm.texto_limpio, ".html")
)</f>
        <v>/cantos/resucito/i/improperios.html</v>
      </c>
      <c r="AF115" t="s">
        <v>323</v>
      </c>
      <c r="AG115" t="str">
        <f>IF(Table134568[[#This Row],[Categoria]]="Liturgia","liturgia",LOWER(LEFT(Table134568[[#This Row],[Titulo]],1)))</f>
        <v>i</v>
      </c>
      <c r="AH115" t="str">
        <f>LOWER(LEFT(Table134568[[#This Row],[Titulo]],1))</f>
        <v>i</v>
      </c>
      <c r="AI115" t="str">
        <f>LOWER(LEFT(Table134568[[#This Row],[Categoria]],1))</f>
        <v>p</v>
      </c>
      <c r="AJ115" t="str">
        <f>_xlfn.CONCAT(Table134568[[#This Row],[ID]:[c021]])</f>
        <v>{id:113,title: "Improperios", subtitle: "Adoración de la santa Cruz el Viernes santo", category: "Precatecumenado", moments: ["Cuaresma", "Paz", "Antiguo Testamento"], url: "/cantos/resucito/i/improperios.html"},</v>
      </c>
      <c r="AK115" t="str">
        <f>UPPER(Table134568[[#This Row],[Titulo]])</f>
        <v>IMPROPERIOS</v>
      </c>
      <c r="AL115" t="str">
        <f>LOWER(SUBSTITUTE(Table134568[[#This Row],[CANTO]], " ", ""))</f>
        <v>improperios</v>
      </c>
      <c r="AM115" t="str">
        <f>Table134568[[#This Row],[Subtitle5]]</f>
        <v>Adoración de la santa Cruz el Viernes santo</v>
      </c>
      <c r="AO115" t="str">
        <f>Table1[[#Headers],[CANTO]]</f>
        <v>CANTO</v>
      </c>
      <c r="AP115" t="str">
        <f>Table134568[[#This Row],[CANTO]]</f>
        <v>IMPROPERIOS</v>
      </c>
    </row>
    <row r="116" spans="1:42" x14ac:dyDescent="0.25">
      <c r="A116">
        <v>228</v>
      </c>
      <c r="B116" t="s">
        <v>309</v>
      </c>
      <c r="C116">
        <v>114</v>
      </c>
      <c r="D116" t="s">
        <v>310</v>
      </c>
      <c r="E116" t="s">
        <v>311</v>
      </c>
      <c r="F116" t="s">
        <v>312</v>
      </c>
      <c r="G116" t="s">
        <v>548</v>
      </c>
      <c r="H116" t="s">
        <v>314</v>
      </c>
      <c r="I116" t="s">
        <v>315</v>
      </c>
      <c r="J116" t="s">
        <v>312</v>
      </c>
      <c r="K116" t="s">
        <v>549</v>
      </c>
      <c r="L116" t="s">
        <v>317</v>
      </c>
      <c r="M116" t="s">
        <v>318</v>
      </c>
      <c r="N116" t="s">
        <v>312</v>
      </c>
      <c r="O116" s="8" t="s">
        <v>1150</v>
      </c>
      <c r="P116" t="s">
        <v>312</v>
      </c>
      <c r="Q116" t="s">
        <v>319</v>
      </c>
      <c r="R116" t="s">
        <v>312</v>
      </c>
      <c r="S116" t="s">
        <v>328</v>
      </c>
      <c r="T116" t="str">
        <f>IF(Table134568[[#This Row],[Pentecostés]]="","",""", """)</f>
        <v/>
      </c>
      <c r="V116" t="str">
        <f>IF(Table134568[[#This Row],[Virgen]]="","",""", """)</f>
        <v/>
      </c>
      <c r="X116" t="str">
        <f>IF(Table134568[[#This Row],[Niños]]="","",""", """)</f>
        <v/>
      </c>
      <c r="Z116" t="str">
        <f>IF(Table134568[[#This Row],[Laudes]]="","",""", """)</f>
        <v/>
      </c>
      <c r="AB116" t="str">
        <f>IF(Table134568[[#This Row],[Entrada]]="","",""", """)</f>
        <v/>
      </c>
      <c r="AD116" t="s">
        <v>322</v>
      </c>
      <c r="AE116" s="66" t="str" cm="1">
        <f t="array" ref="AE116">_xlfn.LET(
    _xlpm.texto_limpio, _xlfn.REDUCE(
        LOWER(Table134568[[#This Row],[Titulo]]),
        {"á";"é";"í";"ó";"ú";"ñ";",";" "},
        _xlfn.LAMBDA(_xlpm.acum,_xlpm.caracter, SUBSTITUTE(_xlpm.acum, _xlpm.caracter, CHOOSE(MATCH(_xlpm.caracter, {"á";"é";"í";"ó";"ú";"ñ";",";" "}, 0), "a","e","i","o","u","n","","")))
    ),
    _xlfn.CONCAT("/cantos/resucito/", AG116, "/", _xlpm.texto_limpio, ".html")
)</f>
        <v>/cantos/resucito/j/jacob.html</v>
      </c>
      <c r="AF116" t="s">
        <v>323</v>
      </c>
      <c r="AG116" t="str">
        <f>IF(Table134568[[#This Row],[Categoria]]="Liturgia","liturgia",LOWER(LEFT(Table134568[[#This Row],[Titulo]],1)))</f>
        <v>j</v>
      </c>
      <c r="AH116" t="str">
        <f>LOWER(LEFT(Table134568[[#This Row],[Titulo]],1))</f>
        <v>j</v>
      </c>
      <c r="AI116" t="str">
        <f>LOWER(LEFT(Table134568[[#This Row],[Categoria]],1))</f>
        <v>c</v>
      </c>
      <c r="AJ116" t="str">
        <f>_xlfn.CONCAT(Table134568[[#This Row],[ID]:[c021]])</f>
        <v>{id:114,title: "Jacob", subtitle: "Genesis 32,23-29 ", category: "Catecumenado", moments: ["Nuevo Testamento"], url: "/cantos/resucito/j/jacob.html"},</v>
      </c>
      <c r="AK116" t="str">
        <f>UPPER(Table134568[[#This Row],[Titulo]])</f>
        <v>JACOB</v>
      </c>
      <c r="AL116" t="str">
        <f>LOWER(SUBSTITUTE(Table134568[[#This Row],[CANTO]], " ", ""))</f>
        <v>jacob</v>
      </c>
      <c r="AM116" t="str">
        <f>Table134568[[#This Row],[Subtitle5]]</f>
        <v xml:space="preserve">Genesis 32,23-29 </v>
      </c>
      <c r="AO116" t="str">
        <f>Table1[[#Headers],[CANTO]]</f>
        <v>CANTO</v>
      </c>
      <c r="AP116" t="str">
        <f>Table134568[[#This Row],[CANTO]]</f>
        <v>JACOB</v>
      </c>
    </row>
    <row r="117" spans="1:42" x14ac:dyDescent="0.25">
      <c r="A117">
        <v>94</v>
      </c>
      <c r="B117" t="s">
        <v>309</v>
      </c>
      <c r="C117">
        <v>115</v>
      </c>
      <c r="D117" t="s">
        <v>310</v>
      </c>
      <c r="E117" t="s">
        <v>311</v>
      </c>
      <c r="F117" t="s">
        <v>312</v>
      </c>
      <c r="G117" t="s">
        <v>550</v>
      </c>
      <c r="H117" t="s">
        <v>314</v>
      </c>
      <c r="I117" t="s">
        <v>315</v>
      </c>
      <c r="J117" t="s">
        <v>312</v>
      </c>
      <c r="K117" t="s">
        <v>551</v>
      </c>
      <c r="L117" t="s">
        <v>317</v>
      </c>
      <c r="M117" t="s">
        <v>318</v>
      </c>
      <c r="N117" t="s">
        <v>312</v>
      </c>
      <c r="O117" t="s">
        <v>1153</v>
      </c>
      <c r="P117" t="s">
        <v>312</v>
      </c>
      <c r="Q117" t="s">
        <v>319</v>
      </c>
      <c r="R117" t="s">
        <v>312</v>
      </c>
      <c r="S117" t="s">
        <v>355</v>
      </c>
      <c r="T117" t="str">
        <f>IF(Table134568[[#This Row],[Pentecostés]]="","",""", """)</f>
        <v>", "</v>
      </c>
      <c r="U117" t="s">
        <v>298</v>
      </c>
      <c r="V117" t="str">
        <f>IF(Table134568[[#This Row],[Virgen]]="","",""", """)</f>
        <v>", "</v>
      </c>
      <c r="W117" t="s">
        <v>328</v>
      </c>
      <c r="X117" t="str">
        <f>IF(Table134568[[#This Row],[Niños]]="","",""", """)</f>
        <v/>
      </c>
      <c r="Z117" t="str">
        <f>IF(Table134568[[#This Row],[Laudes]]="","",""", """)</f>
        <v/>
      </c>
      <c r="AB117" t="str">
        <f>IF(Table134568[[#This Row],[Entrada]]="","",""", """)</f>
        <v/>
      </c>
      <c r="AD117" t="s">
        <v>322</v>
      </c>
      <c r="AE117" s="66" t="str" cm="1">
        <f t="array" ref="AE117">_xlfn.LET(
    _xlpm.texto_limpio, _xlfn.REDUCE(
        LOWER(Table134568[[#This Row],[Titulo]]),
        {"á";"é";"í";"ó";"ú";"ñ";",";" "},
        _xlfn.LAMBDA(_xlpm.acum,_xlpm.caracter, SUBSTITUTE(_xlpm.acum, _xlpm.caracter, CHOOSE(MATCH(_xlpm.caracter, {"á";"é";"í";"ó";"ú";"ñ";",";" "}, 0), "a","e","i","o","u","n","","")))
    ),
    _xlfn.CONCAT("/cantos/resucito/", AG117, "/", _xlpm.texto_limpio, ".html")
)</f>
        <v>/cantos/resucito/j/jerusalenreconstruida.html</v>
      </c>
      <c r="AF117" t="s">
        <v>323</v>
      </c>
      <c r="AG117" t="str">
        <f>IF(Table134568[[#This Row],[Categoria]]="Liturgia","liturgia",LOWER(LEFT(Table134568[[#This Row],[Titulo]],1)))</f>
        <v>j</v>
      </c>
      <c r="AH117" t="str">
        <f>LOWER(LEFT(Table134568[[#This Row],[Titulo]],1))</f>
        <v>j</v>
      </c>
      <c r="AI117" t="str">
        <f>LOWER(LEFT(Table134568[[#This Row],[Categoria]],1))</f>
        <v>p</v>
      </c>
      <c r="AJ117" t="str">
        <f>_xlfn.CONCAT(Table134568[[#This Row],[ID]:[c021]])</f>
        <v>{id:115,title: "Jerusalén reconstruida", subtitle: "Tobias 13,11-17", category: "Precatecumenado", moments: ["Navidad", "Virgen", "Nuevo Testamento"], url: "/cantos/resucito/j/jerusalenreconstruida.html"},</v>
      </c>
      <c r="AK117" t="str">
        <f>UPPER(Table134568[[#This Row],[Titulo]])</f>
        <v>JERUSALÉN RECONSTRUIDA</v>
      </c>
      <c r="AL117" t="str">
        <f>LOWER(SUBSTITUTE(Table134568[[#This Row],[CANTO]], " ", ""))</f>
        <v>jerusalénreconstruida</v>
      </c>
      <c r="AM117" t="str">
        <f>Table134568[[#This Row],[Subtitle5]]</f>
        <v>Tobias 13,11-17</v>
      </c>
      <c r="AO117" t="str">
        <f>Table1[[#Headers],[CANTO]]</f>
        <v>CANTO</v>
      </c>
      <c r="AP117" t="str">
        <f>Table134568[[#This Row],[CANTO]]</f>
        <v>JERUSALÉN RECONSTRUIDA</v>
      </c>
    </row>
    <row r="118" spans="1:42" x14ac:dyDescent="0.25">
      <c r="A118">
        <v>95</v>
      </c>
      <c r="B118" t="s">
        <v>309</v>
      </c>
      <c r="C118">
        <v>116</v>
      </c>
      <c r="D118" t="s">
        <v>310</v>
      </c>
      <c r="E118" t="s">
        <v>311</v>
      </c>
      <c r="F118" t="s">
        <v>312</v>
      </c>
      <c r="G118" t="s">
        <v>552</v>
      </c>
      <c r="H118" t="s">
        <v>314</v>
      </c>
      <c r="I118" t="s">
        <v>315</v>
      </c>
      <c r="J118" t="s">
        <v>312</v>
      </c>
      <c r="K118" t="s">
        <v>553</v>
      </c>
      <c r="L118" t="s">
        <v>317</v>
      </c>
      <c r="M118" t="s">
        <v>318</v>
      </c>
      <c r="N118" t="s">
        <v>312</v>
      </c>
      <c r="O118" t="s">
        <v>1153</v>
      </c>
      <c r="P118" t="s">
        <v>312</v>
      </c>
      <c r="Q118" t="s">
        <v>319</v>
      </c>
      <c r="R118" t="s">
        <v>312</v>
      </c>
      <c r="S118" t="s">
        <v>333</v>
      </c>
      <c r="T118" t="str">
        <f>IF(Table134568[[#This Row],[Pentecostés]]="","",""", """)</f>
        <v/>
      </c>
      <c r="V118" t="str">
        <f>IF(Table134568[[#This Row],[Virgen]]="","",""", """)</f>
        <v/>
      </c>
      <c r="X118" t="str">
        <f>IF(Table134568[[#This Row],[Niños]]="","",""", """)</f>
        <v/>
      </c>
      <c r="Z118" t="str">
        <f>IF(Table134568[[#This Row],[Laudes]]="","",""", """)</f>
        <v/>
      </c>
      <c r="AB118" t="str">
        <f>IF(Table134568[[#This Row],[Entrada]]="","",""", """)</f>
        <v/>
      </c>
      <c r="AD118" t="s">
        <v>322</v>
      </c>
      <c r="AE118" s="66" t="str" cm="1">
        <f t="array" ref="AE118">_xlfn.LET(
    _xlpm.texto_limpio, _xlfn.REDUCE(
        LOWER(Table134568[[#This Row],[Titulo]]),
        {"á";"é";"í";"ó";"ú";"ñ";",";" "},
        _xlfn.LAMBDA(_xlpm.acum,_xlpm.caracter, SUBSTITUTE(_xlpm.acum, _xlpm.caracter, CHOOSE(MATCH(_xlpm.caracter, {"á";"é";"í";"ó";"ú";"ñ";",";" "}, 0), "a","e","i","o","u","n","","")))
    ),
    _xlfn.CONCAT("/cantos/resucito/", AG118, "/", _xlpm.texto_limpio, ".html")
)</f>
        <v>/cantos/resucito/j/jesusrecorriatodaslasciudades.html</v>
      </c>
      <c r="AF118" t="s">
        <v>323</v>
      </c>
      <c r="AG118" t="str">
        <f>IF(Table134568[[#This Row],[Categoria]]="Liturgia","liturgia",LOWER(LEFT(Table134568[[#This Row],[Titulo]],1)))</f>
        <v>j</v>
      </c>
      <c r="AH118" t="str">
        <f>LOWER(LEFT(Table134568[[#This Row],[Titulo]],1))</f>
        <v>j</v>
      </c>
      <c r="AI118" t="str">
        <f>LOWER(LEFT(Table134568[[#This Row],[Categoria]],1))</f>
        <v>p</v>
      </c>
      <c r="AJ118" t="str">
        <f>_xlfn.CONCAT(Table134568[[#This Row],[ID]:[c021]])</f>
        <v>{id:116,title: "Jesús recorría todas las ciudades", subtitle: "Mateo 9,35ss; 10 ", category: "Precatecumenado", moments: ["Cuaresma"], url: "/cantos/resucito/j/jesusrecorriatodaslasciudades.html"},</v>
      </c>
      <c r="AK118" t="str">
        <f>UPPER(Table134568[[#This Row],[Titulo]])</f>
        <v>JESÚS RECORRÍA TODAS LAS CIUDADES</v>
      </c>
      <c r="AL118" t="str">
        <f>LOWER(SUBSTITUTE(Table134568[[#This Row],[CANTO]], " ", ""))</f>
        <v>jesúsrecorríatodaslasciudades</v>
      </c>
      <c r="AM118" t="str">
        <f>Table134568[[#This Row],[Subtitle5]]</f>
        <v xml:space="preserve">Mateo 9,35ss; 10 </v>
      </c>
      <c r="AO118" t="str">
        <f>Table1[[#Headers],[CANTO]]</f>
        <v>CANTO</v>
      </c>
      <c r="AP118" t="str">
        <f>Table134568[[#This Row],[CANTO]]</f>
        <v>JESÚS RECORRÍA TODAS LAS CIUDADES</v>
      </c>
    </row>
    <row r="119" spans="1:42" x14ac:dyDescent="0.25">
      <c r="A119">
        <v>96</v>
      </c>
      <c r="B119" t="s">
        <v>309</v>
      </c>
      <c r="C119">
        <v>117</v>
      </c>
      <c r="D119" t="s">
        <v>310</v>
      </c>
      <c r="E119" t="s">
        <v>311</v>
      </c>
      <c r="F119" t="s">
        <v>312</v>
      </c>
      <c r="G119" t="s">
        <v>554</v>
      </c>
      <c r="H119" t="s">
        <v>314</v>
      </c>
      <c r="I119" t="s">
        <v>315</v>
      </c>
      <c r="J119" t="s">
        <v>312</v>
      </c>
      <c r="K119" t="s">
        <v>555</v>
      </c>
      <c r="L119" t="s">
        <v>317</v>
      </c>
      <c r="M119" t="s">
        <v>318</v>
      </c>
      <c r="N119" t="s">
        <v>312</v>
      </c>
      <c r="O119" t="s">
        <v>1153</v>
      </c>
      <c r="P119" t="s">
        <v>312</v>
      </c>
      <c r="Q119" t="s">
        <v>319</v>
      </c>
      <c r="R119" t="s">
        <v>312</v>
      </c>
      <c r="S119" t="s">
        <v>321</v>
      </c>
      <c r="T119" t="str">
        <f>IF(Table134568[[#This Row],[Pentecostés]]="","",""", """)</f>
        <v>", "</v>
      </c>
      <c r="U119" t="s">
        <v>326</v>
      </c>
      <c r="V119" t="str">
        <f>IF(Table134568[[#This Row],[Virgen]]="","",""", """)</f>
        <v/>
      </c>
      <c r="X119" t="str">
        <f>IF(Table134568[[#This Row],[Niños]]="","",""", """)</f>
        <v/>
      </c>
      <c r="Z119" t="str">
        <f>IF(Table134568[[#This Row],[Laudes]]="","",""", """)</f>
        <v/>
      </c>
      <c r="AB119" t="str">
        <f>IF(Table134568[[#This Row],[Entrada]]="","",""", """)</f>
        <v/>
      </c>
      <c r="AD119" t="s">
        <v>322</v>
      </c>
      <c r="AE119" s="66" t="str" cm="1">
        <f t="array" ref="AE119">_xlfn.LET(
    _xlpm.texto_limpio, _xlfn.REDUCE(
        LOWER(Table134568[[#This Row],[Titulo]]),
        {"á";"é";"í";"ó";"ú";"ñ";",";" "},
        _xlfn.LAMBDA(_xlpm.acum,_xlpm.caracter, SUBSTITUTE(_xlpm.acum, _xlpm.caracter, CHOOSE(MATCH(_xlpm.caracter, {"á";"é";"í";"ó";"ú";"ñ";",";" "}, 0), "a","e","i","o","u","n","","")))
    ),
    _xlfn.CONCAT("/cantos/resucito/", AG119, "/", _xlpm.texto_limpio, ".html")
)</f>
        <v>/cantos/resucito/l/lacorderadedios.html</v>
      </c>
      <c r="AF119" t="s">
        <v>323</v>
      </c>
      <c r="AG119" t="str">
        <f>IF(Table134568[[#This Row],[Categoria]]="Liturgia","liturgia",LOWER(LEFT(Table134568[[#This Row],[Titulo]],1)))</f>
        <v>l</v>
      </c>
      <c r="AH119" t="str">
        <f>LOWER(LEFT(Table134568[[#This Row],[Titulo]],1))</f>
        <v>l</v>
      </c>
      <c r="AI119" t="str">
        <f>LOWER(LEFT(Table134568[[#This Row],[Categoria]],1))</f>
        <v>p</v>
      </c>
      <c r="AJ119" t="str">
        <f>_xlfn.CONCAT(Table134568[[#This Row],[ID]:[c021]])</f>
        <v>{id:117,title: "La cordera de Dios", subtitle: "Mateo 1,18s; 2,13s.18", category: "Precatecumenado", moments: ["Laudes/Visperas", "Comunión"], url: "/cantos/resucito/l/lacorderadedios.html"},</v>
      </c>
      <c r="AK119" t="str">
        <f>UPPER(Table134568[[#This Row],[Titulo]])</f>
        <v>LA CORDERA DE DIOS</v>
      </c>
      <c r="AL119" t="str">
        <f>LOWER(SUBSTITUTE(Table134568[[#This Row],[CANTO]], " ", ""))</f>
        <v>lacorderadedios</v>
      </c>
      <c r="AM119" t="str">
        <f>Table134568[[#This Row],[Subtitle5]]</f>
        <v>Mateo 1,18s; 2,13s.18</v>
      </c>
      <c r="AO119" t="str">
        <f>Table1[[#Headers],[CANTO]]</f>
        <v>CANTO</v>
      </c>
      <c r="AP119" t="str">
        <f>Table134568[[#This Row],[CANTO]]</f>
        <v>LA CORDERA DE DIOS</v>
      </c>
    </row>
    <row r="120" spans="1:42" x14ac:dyDescent="0.25">
      <c r="A120">
        <v>97</v>
      </c>
      <c r="B120" t="s">
        <v>309</v>
      </c>
      <c r="C120">
        <v>118</v>
      </c>
      <c r="D120" t="s">
        <v>310</v>
      </c>
      <c r="E120" t="s">
        <v>311</v>
      </c>
      <c r="F120" t="s">
        <v>312</v>
      </c>
      <c r="G120" t="s">
        <v>556</v>
      </c>
      <c r="H120" t="s">
        <v>314</v>
      </c>
      <c r="I120" t="s">
        <v>315</v>
      </c>
      <c r="J120" t="s">
        <v>312</v>
      </c>
      <c r="K120" t="s">
        <v>557</v>
      </c>
      <c r="L120" t="s">
        <v>317</v>
      </c>
      <c r="M120" t="s">
        <v>318</v>
      </c>
      <c r="N120" t="s">
        <v>312</v>
      </c>
      <c r="O120" t="s">
        <v>1153</v>
      </c>
      <c r="P120" t="s">
        <v>312</v>
      </c>
      <c r="Q120" t="s">
        <v>319</v>
      </c>
      <c r="R120" t="s">
        <v>312</v>
      </c>
      <c r="S120" t="s">
        <v>298</v>
      </c>
      <c r="T120" t="str">
        <f>IF(Table134568[[#This Row],[Pentecostés]]="","",""", """)</f>
        <v/>
      </c>
      <c r="V120" t="str">
        <f>IF(Table134568[[#This Row],[Virgen]]="","",""", """)</f>
        <v/>
      </c>
      <c r="X120" t="str">
        <f>IF(Table134568[[#This Row],[Niños]]="","",""", """)</f>
        <v/>
      </c>
      <c r="Z120" t="str">
        <f>IF(Table134568[[#This Row],[Laudes]]="","",""", """)</f>
        <v/>
      </c>
      <c r="AB120" t="str">
        <f>IF(Table134568[[#This Row],[Entrada]]="","",""", """)</f>
        <v/>
      </c>
      <c r="AD120" t="s">
        <v>322</v>
      </c>
      <c r="AE120" s="66" t="str" cm="1">
        <f t="array" ref="AE120">_xlfn.LET(
    _xlpm.texto_limpio, _xlfn.REDUCE(
        LOWER(Table134568[[#This Row],[Titulo]]),
        {"á";"é";"í";"ó";"ú";"ñ";",";" "},
        _xlfn.LAMBDA(_xlpm.acum,_xlpm.caracter, SUBSTITUTE(_xlpm.acum, _xlpm.caracter, CHOOSE(MATCH(_xlpm.caracter, {"á";"é";"í";"ó";"ú";"ñ";",";" "}, 0), "a","e","i","o","u","n","","")))
    ),
    _xlfn.CONCAT("/cantos/resucito/", AG120, "/", _xlpm.texto_limpio, ".html")
)</f>
        <v>/cantos/resucito/l/laespada.html</v>
      </c>
      <c r="AF120" t="s">
        <v>323</v>
      </c>
      <c r="AG120" t="str">
        <f>IF(Table134568[[#This Row],[Categoria]]="Liturgia","liturgia",LOWER(LEFT(Table134568[[#This Row],[Titulo]],1)))</f>
        <v>l</v>
      </c>
      <c r="AH120" t="str">
        <f>LOWER(LEFT(Table134568[[#This Row],[Titulo]],1))</f>
        <v>l</v>
      </c>
      <c r="AI120" t="str">
        <f>LOWER(LEFT(Table134568[[#This Row],[Categoria]],1))</f>
        <v>p</v>
      </c>
      <c r="AJ120" t="str">
        <f>_xlfn.CONCAT(Table134568[[#This Row],[ID]:[c021]])</f>
        <v>{id:118,title: "La espada", subtitle: "Ezequiel 21,14-22", category: "Precatecumenado", moments: ["Virgen"], url: "/cantos/resucito/l/laespada.html"},</v>
      </c>
      <c r="AK120" t="str">
        <f>UPPER(Table134568[[#This Row],[Titulo]])</f>
        <v>LA ESPADA</v>
      </c>
      <c r="AL120" t="str">
        <f>LOWER(SUBSTITUTE(Table134568[[#This Row],[CANTO]], " ", ""))</f>
        <v>laespada</v>
      </c>
      <c r="AM120" t="str">
        <f>Table134568[[#This Row],[Subtitle5]]</f>
        <v>Ezequiel 21,14-22</v>
      </c>
      <c r="AO120" t="str">
        <f>Table1[[#Headers],[CANTO]]</f>
        <v>CANTO</v>
      </c>
      <c r="AP120" t="str">
        <f>Table134568[[#This Row],[CANTO]]</f>
        <v>LA ESPADA</v>
      </c>
    </row>
    <row r="121" spans="1:42" x14ac:dyDescent="0.25">
      <c r="A121">
        <v>98</v>
      </c>
      <c r="B121" t="s">
        <v>309</v>
      </c>
      <c r="C121">
        <v>119</v>
      </c>
      <c r="D121" t="s">
        <v>310</v>
      </c>
      <c r="E121" t="s">
        <v>311</v>
      </c>
      <c r="F121" t="s">
        <v>312</v>
      </c>
      <c r="G121" t="s">
        <v>558</v>
      </c>
      <c r="H121" t="s">
        <v>314</v>
      </c>
      <c r="I121" t="s">
        <v>315</v>
      </c>
      <c r="J121" t="s">
        <v>312</v>
      </c>
      <c r="K121" t="s">
        <v>236</v>
      </c>
      <c r="L121" t="s">
        <v>317</v>
      </c>
      <c r="M121" t="s">
        <v>318</v>
      </c>
      <c r="N121" t="s">
        <v>312</v>
      </c>
      <c r="O121" t="s">
        <v>1153</v>
      </c>
      <c r="P121" t="s">
        <v>312</v>
      </c>
      <c r="Q121" t="s">
        <v>319</v>
      </c>
      <c r="R121" t="s">
        <v>312</v>
      </c>
      <c r="S121" t="s">
        <v>327</v>
      </c>
      <c r="T121" t="str">
        <f>IF(Table134568[[#This Row],[Pentecostés]]="","",""", """)</f>
        <v>", "</v>
      </c>
      <c r="U121" t="s">
        <v>328</v>
      </c>
      <c r="V121" t="str">
        <f>IF(Table134568[[#This Row],[Virgen]]="","",""", """)</f>
        <v/>
      </c>
      <c r="X121" t="str">
        <f>IF(Table134568[[#This Row],[Niños]]="","",""", """)</f>
        <v/>
      </c>
      <c r="Z121" t="str">
        <f>IF(Table134568[[#This Row],[Laudes]]="","",""", """)</f>
        <v/>
      </c>
      <c r="AB121" t="str">
        <f>IF(Table134568[[#This Row],[Entrada]]="","",""", """)</f>
        <v/>
      </c>
      <c r="AD121" t="s">
        <v>322</v>
      </c>
      <c r="AE121" s="66" t="str" cm="1">
        <f t="array" ref="AE121">_xlfn.LET(
    _xlpm.texto_limpio, _xlfn.REDUCE(
        LOWER(Table134568[[#This Row],[Titulo]]),
        {"á";"é";"í";"ó";"ú";"ñ";",";" "},
        _xlfn.LAMBDA(_xlpm.acum,_xlpm.caracter, SUBSTITUTE(_xlpm.acum, _xlpm.caracter, CHOOSE(MATCH(_xlpm.caracter, {"á";"é";"í";"ó";"ú";"ñ";",";" "}, 0), "a","e","i","o","u","n","","")))
    ),
    _xlfn.CONCAT("/cantos/resucito/", AG121, "/", _xlpm.texto_limpio, ".html")
)</f>
        <v>/cantos/resucito/l/lamarchaesdura.html</v>
      </c>
      <c r="AF121" t="s">
        <v>323</v>
      </c>
      <c r="AG121" t="str">
        <f>IF(Table134568[[#This Row],[Categoria]]="Liturgia","liturgia",LOWER(LEFT(Table134568[[#This Row],[Titulo]],1)))</f>
        <v>l</v>
      </c>
      <c r="AH121" t="str">
        <f>LOWER(LEFT(Table134568[[#This Row],[Titulo]],1))</f>
        <v>l</v>
      </c>
      <c r="AI121" t="str">
        <f>LOWER(LEFT(Table134568[[#This Row],[Categoria]],1))</f>
        <v>p</v>
      </c>
      <c r="AJ121" t="str">
        <f>_xlfn.CONCAT(Table134568[[#This Row],[ID]:[c021]])</f>
        <v>{id:119,title: "La marcha es dura", subtitle: "Espiritual negro «Go down, Moses»", category: "Precatecumenado", moments: ["Final", "Nuevo Testamento"], url: "/cantos/resucito/l/lamarchaesdura.html"},</v>
      </c>
      <c r="AK121" t="str">
        <f>UPPER(Table134568[[#This Row],[Titulo]])</f>
        <v>LA MARCHA ES DURA</v>
      </c>
      <c r="AL121" t="str">
        <f>LOWER(SUBSTITUTE(Table134568[[#This Row],[CANTO]], " ", ""))</f>
        <v>lamarchaesdura</v>
      </c>
      <c r="AM121" t="str">
        <f>Table134568[[#This Row],[Subtitle5]]</f>
        <v>Espiritual negro «Go down, Moses»</v>
      </c>
      <c r="AO121" t="str">
        <f>Table1[[#Headers],[CANTO]]</f>
        <v>CANTO</v>
      </c>
      <c r="AP121" t="str">
        <f>Table134568[[#This Row],[CANTO]]</f>
        <v>LA MARCHA ES DURA</v>
      </c>
    </row>
    <row r="122" spans="1:42" x14ac:dyDescent="0.25">
      <c r="A122">
        <v>242</v>
      </c>
      <c r="B122" t="s">
        <v>309</v>
      </c>
      <c r="C122">
        <v>120</v>
      </c>
      <c r="D122" t="s">
        <v>310</v>
      </c>
      <c r="E122" t="s">
        <v>311</v>
      </c>
      <c r="F122" t="s">
        <v>312</v>
      </c>
      <c r="G122" t="s">
        <v>559</v>
      </c>
      <c r="H122" t="s">
        <v>314</v>
      </c>
      <c r="I122" t="s">
        <v>315</v>
      </c>
      <c r="J122" t="s">
        <v>312</v>
      </c>
      <c r="K122" t="s">
        <v>560</v>
      </c>
      <c r="L122" t="s">
        <v>317</v>
      </c>
      <c r="M122" t="s">
        <v>318</v>
      </c>
      <c r="N122" t="s">
        <v>312</v>
      </c>
      <c r="O122" s="4" t="s">
        <v>1151</v>
      </c>
      <c r="P122" t="s">
        <v>312</v>
      </c>
      <c r="Q122" t="s">
        <v>319</v>
      </c>
      <c r="R122" t="s">
        <v>312</v>
      </c>
      <c r="S122" t="s">
        <v>326</v>
      </c>
      <c r="T122" t="str">
        <f>IF(Table134568[[#This Row],[Pentecostés]]="","",""", """)</f>
        <v>", "</v>
      </c>
      <c r="U122" t="s">
        <v>334</v>
      </c>
      <c r="V122" t="str">
        <f>IF(Table134568[[#This Row],[Virgen]]="","",""", """)</f>
        <v/>
      </c>
      <c r="X122" t="str">
        <f>IF(Table134568[[#This Row],[Niños]]="","",""", """)</f>
        <v/>
      </c>
      <c r="Z122" t="str">
        <f>IF(Table134568[[#This Row],[Laudes]]="","",""", """)</f>
        <v/>
      </c>
      <c r="AB122" t="str">
        <f>IF(Table134568[[#This Row],[Entrada]]="","",""", """)</f>
        <v/>
      </c>
      <c r="AD122" t="s">
        <v>322</v>
      </c>
      <c r="AE122" s="66" t="str" cm="1">
        <f t="array" ref="AE122">_xlfn.LET(
    _xlpm.texto_limpio, _xlfn.REDUCE(
        LOWER(Table134568[[#This Row],[Titulo]]),
        {"á";"é";"í";"ó";"ú";"ñ";",";" "},
        _xlfn.LAMBDA(_xlpm.acum,_xlpm.caracter, SUBSTITUTE(_xlpm.acum, _xlpm.caracter, CHOOSE(MATCH(_xlpm.caracter, {"á";"é";"í";"ó";"ú";"ñ";",";" "}, 0), "a","e","i","o","u","n","","")))
    ),
    _xlfn.CONCAT("/cantos/resucito/", AG122, "/", _xlpm.texto_limpio, ".html")
)</f>
        <v>/cantos/resucito/l/lapalomavolo.html</v>
      </c>
      <c r="AF122" t="s">
        <v>323</v>
      </c>
      <c r="AG122" t="str">
        <f>IF(Table134568[[#This Row],[Categoria]]="Liturgia","liturgia",LOWER(LEFT(Table134568[[#This Row],[Titulo]],1)))</f>
        <v>l</v>
      </c>
      <c r="AH122" t="str">
        <f>LOWER(LEFT(Table134568[[#This Row],[Titulo]],1))</f>
        <v>l</v>
      </c>
      <c r="AI122" t="str">
        <f>LOWER(LEFT(Table134568[[#This Row],[Categoria]],1))</f>
        <v>e</v>
      </c>
      <c r="AJ122" t="str">
        <f>_xlfn.CONCAT(Table134568[[#This Row],[ID]:[c021]])</f>
        <v>{id:120,title: "La paloma voló", subtitle: "Oda XXIV de Salomón", category: "Eleccion", moments: ["Comunión", "Antiguo Testamento"], url: "/cantos/resucito/l/lapalomavolo.html"},</v>
      </c>
      <c r="AK122" t="str">
        <f>UPPER(Table134568[[#This Row],[Titulo]])</f>
        <v>LA PALOMA VOLÓ</v>
      </c>
      <c r="AL122" t="str">
        <f>LOWER(SUBSTITUTE(Table134568[[#This Row],[CANTO]], " ", ""))</f>
        <v>lapalomavoló</v>
      </c>
      <c r="AM122" t="str">
        <f>Table134568[[#This Row],[Subtitle5]]</f>
        <v>Oda XXIV de Salomón</v>
      </c>
      <c r="AO122" t="str">
        <f>Table1[[#Headers],[CANTO]]</f>
        <v>CANTO</v>
      </c>
      <c r="AP122" t="str">
        <f>Table134568[[#This Row],[CANTO]]</f>
        <v>LA PALOMA VOLÓ</v>
      </c>
    </row>
    <row r="123" spans="1:42" x14ac:dyDescent="0.25">
      <c r="A123">
        <v>99</v>
      </c>
      <c r="B123" t="s">
        <v>309</v>
      </c>
      <c r="C123">
        <v>121</v>
      </c>
      <c r="D123" t="s">
        <v>310</v>
      </c>
      <c r="E123" t="s">
        <v>311</v>
      </c>
      <c r="F123" t="s">
        <v>312</v>
      </c>
      <c r="G123" t="s">
        <v>561</v>
      </c>
      <c r="H123" t="s">
        <v>314</v>
      </c>
      <c r="I123" t="s">
        <v>315</v>
      </c>
      <c r="J123" t="s">
        <v>312</v>
      </c>
      <c r="K123" t="s">
        <v>238</v>
      </c>
      <c r="L123" t="s">
        <v>317</v>
      </c>
      <c r="M123" t="s">
        <v>318</v>
      </c>
      <c r="N123" t="s">
        <v>312</v>
      </c>
      <c r="O123" t="s">
        <v>1153</v>
      </c>
      <c r="P123" t="s">
        <v>312</v>
      </c>
      <c r="Q123" t="s">
        <v>319</v>
      </c>
      <c r="R123" t="s">
        <v>312</v>
      </c>
      <c r="S123" t="s">
        <v>333</v>
      </c>
      <c r="T123" t="str">
        <f>IF(Table134568[[#This Row],[Pentecostés]]="","",""", """)</f>
        <v>", "</v>
      </c>
      <c r="U123" t="s">
        <v>1148</v>
      </c>
      <c r="V123" t="str">
        <f>IF(Table134568[[#This Row],[Virgen]]="","",""", """)</f>
        <v>", "</v>
      </c>
      <c r="W123" t="s">
        <v>328</v>
      </c>
      <c r="X123" t="str">
        <f>IF(Table134568[[#This Row],[Niños]]="","",""", """)</f>
        <v/>
      </c>
      <c r="Z123" t="str">
        <f>IF(Table134568[[#This Row],[Laudes]]="","",""", """)</f>
        <v/>
      </c>
      <c r="AB123" t="str">
        <f>IF(Table134568[[#This Row],[Entrada]]="","",""", """)</f>
        <v/>
      </c>
      <c r="AD123" t="s">
        <v>322</v>
      </c>
      <c r="AE123" s="66" t="str" cm="1">
        <f t="array" ref="AE123">_xlfn.LET(
    _xlpm.texto_limpio, _xlfn.REDUCE(
        LOWER(Table134568[[#This Row],[Titulo]]),
        {"á";"é";"í";"ó";"ú";"ñ";",";" "},
        _xlfn.LAMBDA(_xlpm.acum,_xlpm.caracter, SUBSTITUTE(_xlpm.acum, _xlpm.caracter, CHOOSE(MATCH(_xlpm.caracter, {"á";"é";"í";"ó";"ú";"ñ";",";" "}, 0), "a","e","i","o","u","n","","")))
    ),
    _xlfn.CONCAT("/cantos/resucito/", AG123, "/", _xlpm.texto_limpio, ".html")
)</f>
        <v>/cantos/resucito/l/lasalve.html</v>
      </c>
      <c r="AF123" t="s">
        <v>323</v>
      </c>
      <c r="AG123" t="str">
        <f>IF(Table134568[[#This Row],[Categoria]]="Liturgia","liturgia",LOWER(LEFT(Table134568[[#This Row],[Titulo]],1)))</f>
        <v>l</v>
      </c>
      <c r="AH123" t="str">
        <f>LOWER(LEFT(Table134568[[#This Row],[Titulo]],1))</f>
        <v>l</v>
      </c>
      <c r="AI123" t="str">
        <f>LOWER(LEFT(Table134568[[#This Row],[Categoria]],1))</f>
        <v>p</v>
      </c>
      <c r="AJ123" t="str">
        <f>_xlfn.CONCAT(Table134568[[#This Row],[ID]:[c021]])</f>
        <v>{id:121,title: "La Salve", subtitle: "Himno lat. «Salve Regina»", category: "Precatecumenado", moments: ["Cuaresma", "Laudes", "Nuevo Testamento"], url: "/cantos/resucito/l/lasalve.html"},</v>
      </c>
      <c r="AK123" t="str">
        <f>UPPER(Table134568[[#This Row],[Titulo]])</f>
        <v>LA SALVE</v>
      </c>
      <c r="AL123" t="str">
        <f>LOWER(SUBSTITUTE(Table134568[[#This Row],[CANTO]], " ", ""))</f>
        <v>lasalve</v>
      </c>
      <c r="AM123" t="str">
        <f>Table134568[[#This Row],[Subtitle5]]</f>
        <v>Himno lat. «Salve Regina»</v>
      </c>
      <c r="AO123" t="str">
        <f>Table1[[#Headers],[CANTO]]</f>
        <v>CANTO</v>
      </c>
      <c r="AP123" t="str">
        <f>Table134568[[#This Row],[CANTO]]</f>
        <v>LA SALVE</v>
      </c>
    </row>
    <row r="124" spans="1:42" x14ac:dyDescent="0.25">
      <c r="A124">
        <v>100</v>
      </c>
      <c r="B124" t="s">
        <v>309</v>
      </c>
      <c r="C124">
        <v>122</v>
      </c>
      <c r="D124" t="s">
        <v>310</v>
      </c>
      <c r="E124" t="s">
        <v>311</v>
      </c>
      <c r="F124" t="s">
        <v>312</v>
      </c>
      <c r="G124" t="s">
        <v>562</v>
      </c>
      <c r="H124" t="s">
        <v>314</v>
      </c>
      <c r="I124" t="s">
        <v>315</v>
      </c>
      <c r="J124" t="s">
        <v>312</v>
      </c>
      <c r="K124" t="s">
        <v>563</v>
      </c>
      <c r="L124" t="s">
        <v>317</v>
      </c>
      <c r="M124" t="s">
        <v>318</v>
      </c>
      <c r="N124" t="s">
        <v>312</v>
      </c>
      <c r="O124" t="s">
        <v>1153</v>
      </c>
      <c r="P124" t="s">
        <v>312</v>
      </c>
      <c r="Q124" t="s">
        <v>319</v>
      </c>
      <c r="R124" t="s">
        <v>312</v>
      </c>
      <c r="T124" t="str">
        <f>IF(Table134568[[#This Row],[Pentecostés]]="","",""", """)</f>
        <v/>
      </c>
      <c r="V124" t="str">
        <f>IF(Table134568[[#This Row],[Virgen]]="","",""", """)</f>
        <v/>
      </c>
      <c r="X124" t="str">
        <f>IF(Table134568[[#This Row],[Niños]]="","",""", """)</f>
        <v/>
      </c>
      <c r="Z124" t="str">
        <f>IF(Table134568[[#This Row],[Laudes]]="","",""", """)</f>
        <v/>
      </c>
      <c r="AB124" t="str">
        <f>IF(Table134568[[#This Row],[Entrada]]="","",""", """)</f>
        <v/>
      </c>
      <c r="AD124" t="s">
        <v>322</v>
      </c>
      <c r="AE124" s="66" t="str" cm="1">
        <f t="array" ref="AE124">_xlfn.LET(
    _xlpm.texto_limpio, _xlfn.REDUCE(
        LOWER(Table134568[[#This Row],[Titulo]]),
        {"á";"é";"í";"ó";"ú";"ñ";",";" "},
        _xlfn.LAMBDA(_xlpm.acum,_xlpm.caracter, SUBSTITUTE(_xlpm.acum, _xlpm.caracter, CHOOSE(MATCH(_xlpm.caracter, {"á";"é";"í";"ó";"ú";"ñ";",";" "}, 0), "a","e","i","o","u","n","","")))
    ),
    _xlfn.CONCAT("/cantos/resucito/", AG124, "/", _xlpm.texto_limpio, ".html")
)</f>
        <v>/cantos/resucito/l/lasiegadelasnaciones.html</v>
      </c>
      <c r="AF124" t="s">
        <v>323</v>
      </c>
      <c r="AG124" t="str">
        <f>IF(Table134568[[#This Row],[Categoria]]="Liturgia","liturgia",LOWER(LEFT(Table134568[[#This Row],[Titulo]],1)))</f>
        <v>l</v>
      </c>
      <c r="AH124" t="str">
        <f>LOWER(LEFT(Table134568[[#This Row],[Titulo]],1))</f>
        <v>l</v>
      </c>
      <c r="AI124" t="str">
        <f>LOWER(LEFT(Table134568[[#This Row],[Categoria]],1))</f>
        <v>p</v>
      </c>
      <c r="AJ124" t="str">
        <f>_xlfn.CONCAT(Table134568[[#This Row],[ID]:[c021]])</f>
        <v>{id:122,title: "La siega de las naciones", subtitle: "Juan 4,31-38", category: "Precatecumenado", moments: [""], url: "/cantos/resucito/l/lasiegadelasnaciones.html"},</v>
      </c>
      <c r="AK124" t="str">
        <f>UPPER(Table134568[[#This Row],[Titulo]])</f>
        <v>LA SIEGA DE LAS NACIONES</v>
      </c>
      <c r="AL124" t="str">
        <f>LOWER(SUBSTITUTE(Table134568[[#This Row],[CANTO]], " ", ""))</f>
        <v>lasiegadelasnaciones</v>
      </c>
      <c r="AM124" t="str">
        <f>Table134568[[#This Row],[Subtitle5]]</f>
        <v>Juan 4,31-38</v>
      </c>
      <c r="AO124" t="str">
        <f>Table1[[#Headers],[CANTO]]</f>
        <v>CANTO</v>
      </c>
      <c r="AP124" t="str">
        <f>Table134568[[#This Row],[CANTO]]</f>
        <v>LA SIEGA DE LAS NACIONES</v>
      </c>
    </row>
    <row r="125" spans="1:42" x14ac:dyDescent="0.25">
      <c r="A125">
        <v>101</v>
      </c>
      <c r="B125" t="s">
        <v>309</v>
      </c>
      <c r="C125">
        <v>123</v>
      </c>
      <c r="D125" t="s">
        <v>310</v>
      </c>
      <c r="E125" t="s">
        <v>311</v>
      </c>
      <c r="F125" t="s">
        <v>312</v>
      </c>
      <c r="G125" t="s">
        <v>564</v>
      </c>
      <c r="H125" t="s">
        <v>314</v>
      </c>
      <c r="I125" t="s">
        <v>315</v>
      </c>
      <c r="J125" t="s">
        <v>312</v>
      </c>
      <c r="K125" t="s">
        <v>565</v>
      </c>
      <c r="L125" t="s">
        <v>317</v>
      </c>
      <c r="M125" t="s">
        <v>318</v>
      </c>
      <c r="N125" t="s">
        <v>312</v>
      </c>
      <c r="O125" t="s">
        <v>1153</v>
      </c>
      <c r="P125" t="s">
        <v>312</v>
      </c>
      <c r="Q125" t="s">
        <v>319</v>
      </c>
      <c r="R125" t="s">
        <v>312</v>
      </c>
      <c r="T125" t="str">
        <f>IF(Table134568[[#This Row],[Pentecostés]]="","",""", """)</f>
        <v/>
      </c>
      <c r="V125" t="str">
        <f>IF(Table134568[[#This Row],[Virgen]]="","",""", """)</f>
        <v/>
      </c>
      <c r="X125" t="str">
        <f>IF(Table134568[[#This Row],[Niños]]="","",""", """)</f>
        <v/>
      </c>
      <c r="Z125" t="str">
        <f>IF(Table134568[[#This Row],[Laudes]]="","",""", """)</f>
        <v/>
      </c>
      <c r="AB125" t="str">
        <f>IF(Table134568[[#This Row],[Entrada]]="","",""", """)</f>
        <v/>
      </c>
      <c r="AD125" t="s">
        <v>322</v>
      </c>
      <c r="AE125" s="66" t="str" cm="1">
        <f t="array" ref="AE125">_xlfn.LET(
    _xlpm.texto_limpio, _xlfn.REDUCE(
        LOWER(Table134568[[#This Row],[Titulo]]),
        {"á";"é";"í";"ó";"ú";"ñ";",";" "},
        _xlfn.LAMBDA(_xlpm.acum,_xlpm.caracter, SUBSTITUTE(_xlpm.acum, _xlpm.caracter, CHOOSE(MATCH(_xlpm.caracter, {"á";"é";"í";"ó";"ú";"ñ";",";" "}, 0), "a","e","i","o","u","n","","")))
    ),
    _xlfn.CONCAT("/cantos/resucito/", AG125, "/", _xlpm.texto_limpio, ".html")
)</f>
        <v>/cantos/resucito/l/lavozdemiamado.html</v>
      </c>
      <c r="AF125" t="s">
        <v>323</v>
      </c>
      <c r="AG125" t="str">
        <f>IF(Table134568[[#This Row],[Categoria]]="Liturgia","liturgia",LOWER(LEFT(Table134568[[#This Row],[Titulo]],1)))</f>
        <v>l</v>
      </c>
      <c r="AH125" t="str">
        <f>LOWER(LEFT(Table134568[[#This Row],[Titulo]],1))</f>
        <v>l</v>
      </c>
      <c r="AI125" t="str">
        <f>LOWER(LEFT(Table134568[[#This Row],[Categoria]],1))</f>
        <v>p</v>
      </c>
      <c r="AJ125" t="str">
        <f>_xlfn.CONCAT(Table134568[[#This Row],[ID]:[c021]])</f>
        <v>{id:123,title: "La voz de mi amado", subtitle: "Cantar de los Cantares 2,8-17", category: "Precatecumenado", moments: [""], url: "/cantos/resucito/l/lavozdemiamado.html"},</v>
      </c>
      <c r="AK125" t="str">
        <f>UPPER(Table134568[[#This Row],[Titulo]])</f>
        <v>LA VOZ DE MI AMADO</v>
      </c>
      <c r="AL125" t="str">
        <f>LOWER(SUBSTITUTE(Table134568[[#This Row],[CANTO]], " ", ""))</f>
        <v>lavozdemiamado</v>
      </c>
      <c r="AM125" t="str">
        <f>Table134568[[#This Row],[Subtitle5]]</f>
        <v>Cantar de los Cantares 2,8-17</v>
      </c>
      <c r="AO125" t="str">
        <f>Table1[[#Headers],[CANTO]]</f>
        <v>CANTO</v>
      </c>
      <c r="AP125" t="str">
        <f>Table134568[[#This Row],[CANTO]]</f>
        <v>LA VOZ DE MI AMADO</v>
      </c>
    </row>
    <row r="126" spans="1:42" x14ac:dyDescent="0.25">
      <c r="A126">
        <v>102</v>
      </c>
      <c r="B126" t="s">
        <v>309</v>
      </c>
      <c r="C126">
        <v>124</v>
      </c>
      <c r="D126" t="s">
        <v>310</v>
      </c>
      <c r="E126" t="s">
        <v>311</v>
      </c>
      <c r="F126" t="s">
        <v>312</v>
      </c>
      <c r="G126" t="s">
        <v>566</v>
      </c>
      <c r="H126" t="s">
        <v>314</v>
      </c>
      <c r="I126" t="s">
        <v>315</v>
      </c>
      <c r="J126" t="s">
        <v>312</v>
      </c>
      <c r="K126" t="s">
        <v>567</v>
      </c>
      <c r="L126" t="s">
        <v>317</v>
      </c>
      <c r="M126" t="s">
        <v>318</v>
      </c>
      <c r="N126" t="s">
        <v>312</v>
      </c>
      <c r="O126" t="s">
        <v>1153</v>
      </c>
      <c r="P126" t="s">
        <v>312</v>
      </c>
      <c r="Q126" t="s">
        <v>319</v>
      </c>
      <c r="R126" t="s">
        <v>312</v>
      </c>
      <c r="T126" t="str">
        <f>IF(Table134568[[#This Row],[Pentecostés]]="","",""", """)</f>
        <v/>
      </c>
      <c r="V126" t="str">
        <f>IF(Table134568[[#This Row],[Virgen]]="","",""", """)</f>
        <v/>
      </c>
      <c r="X126" t="str">
        <f>IF(Table134568[[#This Row],[Niños]]="","",""", """)</f>
        <v/>
      </c>
      <c r="Z126" t="str">
        <f>IF(Table134568[[#This Row],[Laudes]]="","",""", """)</f>
        <v/>
      </c>
      <c r="AB126" t="str">
        <f>IF(Table134568[[#This Row],[Entrada]]="","",""", """)</f>
        <v/>
      </c>
      <c r="AD126" t="s">
        <v>322</v>
      </c>
      <c r="AE126" s="66" t="str" cm="1">
        <f t="array" ref="AE126">_xlfn.LET(
    _xlpm.texto_limpio, _xlfn.REDUCE(
        LOWER(Table134568[[#This Row],[Titulo]]),
        {"á";"é";"í";"ó";"ú";"ñ";",";" "},
        _xlfn.LAMBDA(_xlpm.acum,_xlpm.caracter, SUBSTITUTE(_xlpm.acum, _xlpm.caracter, CHOOSE(MATCH(_xlpm.caracter, {"á";"é";"í";"ó";"ú";"ñ";",";" "}, 0), "a","e","i","o","u","n","","")))
    ),
    _xlfn.CONCAT("/cantos/resucito/", AG126, "/", _xlpm.texto_limpio, ".html")
)</f>
        <v>/cantos/resucito/l/lasarmasdelaluz.html</v>
      </c>
      <c r="AF126" t="s">
        <v>323</v>
      </c>
      <c r="AG126" t="str">
        <f>IF(Table134568[[#This Row],[Categoria]]="Liturgia","liturgia",LOWER(LEFT(Table134568[[#This Row],[Titulo]],1)))</f>
        <v>l</v>
      </c>
      <c r="AH126" t="str">
        <f>LOWER(LEFT(Table134568[[#This Row],[Titulo]],1))</f>
        <v>l</v>
      </c>
      <c r="AI126" t="str">
        <f>LOWER(LEFT(Table134568[[#This Row],[Categoria]],1))</f>
        <v>p</v>
      </c>
      <c r="AJ126" t="str">
        <f>_xlfn.CONCAT(Table134568[[#This Row],[ID]:[c021]])</f>
        <v>{id:124,title: "Las armas de la luz", subtitle: "cf Efesios 6,11.ss", category: "Precatecumenado", moments: [""], url: "/cantos/resucito/l/lasarmasdelaluz.html"},</v>
      </c>
      <c r="AK126" t="str">
        <f>UPPER(Table134568[[#This Row],[Titulo]])</f>
        <v>LAS ARMAS DE LA LUZ</v>
      </c>
      <c r="AL126" t="str">
        <f>LOWER(SUBSTITUTE(Table134568[[#This Row],[CANTO]], " ", ""))</f>
        <v>lasarmasdelaluz</v>
      </c>
      <c r="AM126" t="str">
        <f>Table134568[[#This Row],[Subtitle5]]</f>
        <v>cf Efesios 6,11.ss</v>
      </c>
      <c r="AO126" t="str">
        <f>Table1[[#Headers],[CANTO]]</f>
        <v>CANTO</v>
      </c>
      <c r="AP126" t="str">
        <f>Table134568[[#This Row],[CANTO]]</f>
        <v>LAS ARMAS DE LA LUZ</v>
      </c>
    </row>
    <row r="127" spans="1:42" x14ac:dyDescent="0.25">
      <c r="A127">
        <v>103</v>
      </c>
      <c r="B127" t="s">
        <v>309</v>
      </c>
      <c r="C127">
        <v>125</v>
      </c>
      <c r="D127" t="s">
        <v>310</v>
      </c>
      <c r="E127" t="s">
        <v>311</v>
      </c>
      <c r="F127" t="s">
        <v>312</v>
      </c>
      <c r="G127" t="s">
        <v>568</v>
      </c>
      <c r="H127" t="s">
        <v>314</v>
      </c>
      <c r="I127" t="s">
        <v>315</v>
      </c>
      <c r="J127" t="s">
        <v>312</v>
      </c>
      <c r="K127" t="s">
        <v>569</v>
      </c>
      <c r="L127" t="s">
        <v>317</v>
      </c>
      <c r="M127" t="s">
        <v>318</v>
      </c>
      <c r="N127" t="s">
        <v>312</v>
      </c>
      <c r="O127" t="s">
        <v>1153</v>
      </c>
      <c r="P127" t="s">
        <v>312</v>
      </c>
      <c r="Q127" t="s">
        <v>319</v>
      </c>
      <c r="R127" t="s">
        <v>312</v>
      </c>
      <c r="T127" t="str">
        <f>IF(Table134568[[#This Row],[Pentecostés]]="","",""", """)</f>
        <v/>
      </c>
      <c r="V127" t="str">
        <f>IF(Table134568[[#This Row],[Virgen]]="","",""", """)</f>
        <v/>
      </c>
      <c r="X127" t="str">
        <f>IF(Table134568[[#This Row],[Niños]]="","",""", """)</f>
        <v/>
      </c>
      <c r="Z127" t="str">
        <f>IF(Table134568[[#This Row],[Laudes]]="","",""", """)</f>
        <v/>
      </c>
      <c r="AB127" t="str">
        <f>IF(Table134568[[#This Row],[Entrada]]="","",""", """)</f>
        <v/>
      </c>
      <c r="AD127" t="s">
        <v>322</v>
      </c>
      <c r="AE127" s="66" t="str" cm="1">
        <f t="array" ref="AE127">_xlfn.LET(
    _xlpm.texto_limpio, _xlfn.REDUCE(
        LOWER(Table134568[[#This Row],[Titulo]]),
        {"á";"é";"í";"ó";"ú";"ñ";",";" "},
        _xlfn.LAMBDA(_xlpm.acum,_xlpm.caracter, SUBSTITUTE(_xlpm.acum, _xlpm.caracter, CHOOSE(MATCH(_xlpm.caracter, {"á";"é";"í";"ó";"ú";"ñ";",";" "}, 0), "a","e","i","o","u","n","","")))
    ),
    _xlfn.CONCAT("/cantos/resucito/", AG127, "/", _xlpm.texto_limpio, ".html")
)</f>
        <v>/cantos/resucito/l/laudasion.html</v>
      </c>
      <c r="AF127" t="s">
        <v>323</v>
      </c>
      <c r="AG127" t="str">
        <f>IF(Table134568[[#This Row],[Categoria]]="Liturgia","liturgia",LOWER(LEFT(Table134568[[#This Row],[Titulo]],1)))</f>
        <v>l</v>
      </c>
      <c r="AH127" t="str">
        <f>LOWER(LEFT(Table134568[[#This Row],[Titulo]],1))</f>
        <v>l</v>
      </c>
      <c r="AI127" t="str">
        <f>LOWER(LEFT(Table134568[[#This Row],[Categoria]],1))</f>
        <v>p</v>
      </c>
      <c r="AJ127" t="str">
        <f>_xlfn.CONCAT(Table134568[[#This Row],[ID]:[c021]])</f>
        <v>{id:125,title: "Lauda Sión", subtitle: "Secuencia del Corpus Christi (Santo Tomas de Aquino) ", category: "Precatecumenado", moments: [""], url: "/cantos/resucito/l/laudasion.html"},</v>
      </c>
      <c r="AK127" t="str">
        <f>UPPER(Table134568[[#This Row],[Titulo]])</f>
        <v>LAUDA SIÓN</v>
      </c>
      <c r="AL127" t="str">
        <f>LOWER(SUBSTITUTE(Table134568[[#This Row],[CANTO]], " ", ""))</f>
        <v>laudasión</v>
      </c>
      <c r="AM127" t="str">
        <f>Table134568[[#This Row],[Subtitle5]]</f>
        <v xml:space="preserve">Secuencia del Corpus Christi (Santo Tomas de Aquino) </v>
      </c>
      <c r="AO127" t="str">
        <f>Table1[[#Headers],[CANTO]]</f>
        <v>CANTO</v>
      </c>
      <c r="AP127" t="str">
        <f>Table134568[[#This Row],[CANTO]]</f>
        <v>LAUDA SIÓN</v>
      </c>
    </row>
    <row r="128" spans="1:42" x14ac:dyDescent="0.25">
      <c r="A128">
        <v>189</v>
      </c>
      <c r="B128" t="s">
        <v>309</v>
      </c>
      <c r="C128">
        <v>126</v>
      </c>
      <c r="D128" t="s">
        <v>310</v>
      </c>
      <c r="E128" t="s">
        <v>311</v>
      </c>
      <c r="F128" t="s">
        <v>312</v>
      </c>
      <c r="G128" t="s">
        <v>570</v>
      </c>
      <c r="H128" t="s">
        <v>314</v>
      </c>
      <c r="I128" t="s">
        <v>315</v>
      </c>
      <c r="J128" t="s">
        <v>312</v>
      </c>
      <c r="K128" t="s">
        <v>395</v>
      </c>
      <c r="L128" t="s">
        <v>317</v>
      </c>
      <c r="M128" t="s">
        <v>318</v>
      </c>
      <c r="N128" t="s">
        <v>312</v>
      </c>
      <c r="O128" s="7" t="s">
        <v>1152</v>
      </c>
      <c r="P128" t="s">
        <v>312</v>
      </c>
      <c r="Q128" t="s">
        <v>319</v>
      </c>
      <c r="R128" t="s">
        <v>312</v>
      </c>
      <c r="T128" t="str">
        <f>IF(Table134568[[#This Row],[Pentecostés]]="","",""", """)</f>
        <v/>
      </c>
      <c r="V128" t="str">
        <f>IF(Table134568[[#This Row],[Virgen]]="","",""", """)</f>
        <v/>
      </c>
      <c r="X128" t="str">
        <f>IF(Table134568[[#This Row],[Niños]]="","",""", """)</f>
        <v/>
      </c>
      <c r="Z128" t="str">
        <f>IF(Table134568[[#This Row],[Laudes]]="","",""", """)</f>
        <v/>
      </c>
      <c r="AB128" t="str">
        <f>IF(Table134568[[#This Row],[Entrada]]="","",""", """)</f>
        <v/>
      </c>
      <c r="AD128" t="s">
        <v>322</v>
      </c>
      <c r="AE128" s="66" t="str" cm="1">
        <f t="array" ref="AE128">_xlfn.LET(
    _xlpm.texto_limpio, _xlfn.REDUCE(
        LOWER(Table134568[[#This Row],[Titulo]]),
        {"á";"é";"í";"ó";"ú";"ñ";",";" "},
        _xlfn.LAMBDA(_xlpm.acum,_xlpm.caracter, SUBSTITUTE(_xlpm.acum, _xlpm.caracter, CHOOSE(MATCH(_xlpm.caracter, {"á";"é";"í";"ó";"ú";"ñ";",";" "}, 0), "a","e","i","o","u","n","","")))
    ),
    _xlfn.CONCAT("/cantos/resucito/", AG128, "/", _xlpm.texto_limpio, ".html")
)</f>
        <v>/cantos/resucito/liturgia/letaniasdelossantos.html</v>
      </c>
      <c r="AF128" t="s">
        <v>323</v>
      </c>
      <c r="AG128" t="str">
        <f>IF(Table134568[[#This Row],[Categoria]]="Liturgia","liturgia",LOWER(LEFT(Table134568[[#This Row],[Titulo]],1)))</f>
        <v>liturgia</v>
      </c>
      <c r="AH128" t="str">
        <f>LOWER(LEFT(Table134568[[#This Row],[Titulo]],1))</f>
        <v>l</v>
      </c>
      <c r="AI128" t="str">
        <f>LOWER(LEFT(Table134568[[#This Row],[Categoria]],1))</f>
        <v>l</v>
      </c>
      <c r="AJ128" t="str">
        <f>_xlfn.CONCAT(Table134568[[#This Row],[ID]:[c021]])</f>
        <v>{id:126,title: "Letanías de los santos", subtitle: "De la liturgia bautismal de la Vigilia pascual", category: "Liturgia", moments: [""], url: "/cantos/resucito/liturgia/letaniasdelossantos.html"},</v>
      </c>
      <c r="AK128" t="str">
        <f>UPPER(Table134568[[#This Row],[Titulo]])</f>
        <v>LETANÍAS DE LOS SANTOS</v>
      </c>
      <c r="AL128" t="str">
        <f>LOWER(SUBSTITUTE(Table134568[[#This Row],[CANTO]], " ", ""))</f>
        <v>letaníasdelossantos</v>
      </c>
      <c r="AM128" t="str">
        <f>Table134568[[#This Row],[Subtitle5]]</f>
        <v>De la liturgia bautismal de la Vigilia pascual</v>
      </c>
      <c r="AO128" t="str">
        <f>Table1[[#Headers],[CANTO]]</f>
        <v>CANTO</v>
      </c>
      <c r="AP128" t="str">
        <f>Table134568[[#This Row],[CANTO]]</f>
        <v>LETANÍAS DE LOS SANTOS</v>
      </c>
    </row>
    <row r="129" spans="1:42" x14ac:dyDescent="0.25">
      <c r="A129">
        <v>191</v>
      </c>
      <c r="B129" t="s">
        <v>309</v>
      </c>
      <c r="C129">
        <v>127</v>
      </c>
      <c r="D129" t="s">
        <v>310</v>
      </c>
      <c r="E129" t="s">
        <v>311</v>
      </c>
      <c r="F129" t="s">
        <v>312</v>
      </c>
      <c r="G129" t="s">
        <v>571</v>
      </c>
      <c r="H129" t="s">
        <v>314</v>
      </c>
      <c r="I129" t="s">
        <v>315</v>
      </c>
      <c r="J129" t="s">
        <v>312</v>
      </c>
      <c r="K129" t="s">
        <v>572</v>
      </c>
      <c r="L129" t="s">
        <v>317</v>
      </c>
      <c r="M129" t="s">
        <v>318</v>
      </c>
      <c r="N129" t="s">
        <v>312</v>
      </c>
      <c r="O129" s="7" t="s">
        <v>1152</v>
      </c>
      <c r="P129" t="s">
        <v>312</v>
      </c>
      <c r="Q129" t="s">
        <v>319</v>
      </c>
      <c r="R129" t="s">
        <v>312</v>
      </c>
      <c r="S129" t="s">
        <v>333</v>
      </c>
      <c r="T129" t="str">
        <f>IF(Table134568[[#This Row],[Pentecostés]]="","",""", """)</f>
        <v>", "</v>
      </c>
      <c r="U129" t="s">
        <v>1148</v>
      </c>
      <c r="V129" t="str">
        <f>IF(Table134568[[#This Row],[Virgen]]="","",""", """)</f>
        <v>", "</v>
      </c>
      <c r="W129" t="s">
        <v>304</v>
      </c>
      <c r="X129" t="str">
        <f>IF(Table134568[[#This Row],[Niños]]="","",""", """)</f>
        <v>", "</v>
      </c>
      <c r="Y129" t="s">
        <v>334</v>
      </c>
      <c r="Z129" t="str">
        <f>IF(Table134568[[#This Row],[Laudes]]="","",""", """)</f>
        <v/>
      </c>
      <c r="AB129" t="str">
        <f>IF(Table134568[[#This Row],[Entrada]]="","",""", """)</f>
        <v/>
      </c>
      <c r="AD129" t="s">
        <v>322</v>
      </c>
      <c r="AE129" s="66" t="str" cm="1">
        <f t="array" ref="AE129">_xlfn.LET(
    _xlpm.texto_limpio, _xlfn.REDUCE(
        LOWER(Table134568[[#This Row],[Titulo]]),
        {"á";"é";"í";"ó";"ú";"ñ";",";" "},
        _xlfn.LAMBDA(_xlpm.acum,_xlpm.caracter, SUBSTITUTE(_xlpm.acum, _xlpm.caracter, CHOOSE(MATCH(_xlpm.caracter, {"á";"é";"í";"ó";"ú";"ñ";",";" "}, 0), "a","e","i","o","u","n","","")))
    ),
    _xlfn.CONCAT("/cantos/resucito/", AG129, "/", _xlpm.texto_limpio, ".html")
)</f>
        <v>/cantos/resucito/liturgia/letaniaspenitencialesi.html</v>
      </c>
      <c r="AF129" t="s">
        <v>323</v>
      </c>
      <c r="AG129" t="str">
        <f>IF(Table134568[[#This Row],[Categoria]]="Liturgia","liturgia",LOWER(LEFT(Table134568[[#This Row],[Titulo]],1)))</f>
        <v>liturgia</v>
      </c>
      <c r="AH129" t="str">
        <f>LOWER(LEFT(Table134568[[#This Row],[Titulo]],1))</f>
        <v>l</v>
      </c>
      <c r="AI129" t="str">
        <f>LOWER(LEFT(Table134568[[#This Row],[Categoria]],1))</f>
        <v>l</v>
      </c>
      <c r="AJ129" t="str">
        <f>_xlfn.CONCAT(Table134568[[#This Row],[ID]:[c021]])</f>
        <v>{id:127,title: "Letanías penitenciales I", subtitle: "Letanía para la Celebración Penitencial – modelo abreviado", category: "Liturgia", moments: ["Cuaresma", "Laudes", "Entrada", "Antiguo Testamento"], url: "/cantos/resucito/liturgia/letaniaspenitencialesi.html"},</v>
      </c>
      <c r="AK129" t="str">
        <f>UPPER(Table134568[[#This Row],[Titulo]])</f>
        <v>LETANÍAS PENITENCIALES I</v>
      </c>
      <c r="AL129" t="str">
        <f>LOWER(SUBSTITUTE(Table134568[[#This Row],[CANTO]], " ", ""))</f>
        <v>letaníaspenitencialesi</v>
      </c>
      <c r="AM129" t="str">
        <f>Table134568[[#This Row],[Subtitle5]]</f>
        <v>Letanía para la Celebración Penitencial – modelo abreviado</v>
      </c>
      <c r="AO129" t="str">
        <f>Table1[[#Headers],[CANTO]]</f>
        <v>CANTO</v>
      </c>
      <c r="AP129" t="str">
        <f>Table134568[[#This Row],[CANTO]]</f>
        <v>LETANÍAS PENITENCIALES I</v>
      </c>
    </row>
    <row r="130" spans="1:42" x14ac:dyDescent="0.25">
      <c r="A130">
        <v>192</v>
      </c>
      <c r="B130" t="s">
        <v>309</v>
      </c>
      <c r="C130">
        <v>128</v>
      </c>
      <c r="D130" t="s">
        <v>310</v>
      </c>
      <c r="E130" t="s">
        <v>311</v>
      </c>
      <c r="F130" t="s">
        <v>312</v>
      </c>
      <c r="G130" t="s">
        <v>573</v>
      </c>
      <c r="H130" t="s">
        <v>314</v>
      </c>
      <c r="I130" t="s">
        <v>315</v>
      </c>
      <c r="J130" t="s">
        <v>312</v>
      </c>
      <c r="K130" t="s">
        <v>574</v>
      </c>
      <c r="L130" t="s">
        <v>317</v>
      </c>
      <c r="M130" t="s">
        <v>318</v>
      </c>
      <c r="N130" t="s">
        <v>312</v>
      </c>
      <c r="O130" s="7" t="s">
        <v>1152</v>
      </c>
      <c r="P130" t="s">
        <v>312</v>
      </c>
      <c r="Q130" t="s">
        <v>319</v>
      </c>
      <c r="R130" t="s">
        <v>312</v>
      </c>
      <c r="S130" t="s">
        <v>333</v>
      </c>
      <c r="T130" t="str">
        <f>IF(Table134568[[#This Row],[Pentecostés]]="","",""", """)</f>
        <v>", "</v>
      </c>
      <c r="U130" t="s">
        <v>1148</v>
      </c>
      <c r="V130" t="str">
        <f>IF(Table134568[[#This Row],[Virgen]]="","",""", """)</f>
        <v>", "</v>
      </c>
      <c r="W130" t="s">
        <v>304</v>
      </c>
      <c r="X130" t="str">
        <f>IF(Table134568[[#This Row],[Niños]]="","",""", """)</f>
        <v/>
      </c>
      <c r="Z130" t="str">
        <f>IF(Table134568[[#This Row],[Laudes]]="","",""", """)</f>
        <v/>
      </c>
      <c r="AB130" t="str">
        <f>IF(Table134568[[#This Row],[Entrada]]="","",""", """)</f>
        <v/>
      </c>
      <c r="AD130" t="s">
        <v>322</v>
      </c>
      <c r="AE130" s="66" t="str" cm="1">
        <f t="array" ref="AE130">_xlfn.LET(
    _xlpm.texto_limpio, _xlfn.REDUCE(
        LOWER(Table134568[[#This Row],[Titulo]]),
        {"á";"é";"í";"ó";"ú";"ñ";",";" "},
        _xlfn.LAMBDA(_xlpm.acum,_xlpm.caracter, SUBSTITUTE(_xlpm.acum, _xlpm.caracter, CHOOSE(MATCH(_xlpm.caracter, {"á";"é";"í";"ó";"ú";"ñ";",";" "}, 0), "a","e","i","o","u","n","","")))
    ),
    _xlfn.CONCAT("/cantos/resucito/", AG130, "/", _xlpm.texto_limpio, ".html")
)</f>
        <v>/cantos/resucito/liturgia/letaniaspenitencialesii.html</v>
      </c>
      <c r="AF130" t="s">
        <v>323</v>
      </c>
      <c r="AG130" t="str">
        <f>IF(Table134568[[#This Row],[Categoria]]="Liturgia","liturgia",LOWER(LEFT(Table134568[[#This Row],[Titulo]],1)))</f>
        <v>liturgia</v>
      </c>
      <c r="AH130" t="str">
        <f>LOWER(LEFT(Table134568[[#This Row],[Titulo]],1))</f>
        <v>l</v>
      </c>
      <c r="AI130" t="str">
        <f>LOWER(LEFT(Table134568[[#This Row],[Categoria]],1))</f>
        <v>l</v>
      </c>
      <c r="AJ130" t="str">
        <f>_xlfn.CONCAT(Table134568[[#This Row],[ID]:[c021]])</f>
        <v>{id:128,title: "Letanías penitenciales II", subtitle: "Letanía para la Celebración Penitencial", category: "Liturgia", moments: ["Cuaresma", "Laudes", "Entrada"], url: "/cantos/resucito/liturgia/letaniaspenitencialesii.html"},</v>
      </c>
      <c r="AK130" t="str">
        <f>UPPER(Table134568[[#This Row],[Titulo]])</f>
        <v>LETANÍAS PENITENCIALES II</v>
      </c>
      <c r="AL130" t="str">
        <f>LOWER(SUBSTITUTE(Table134568[[#This Row],[CANTO]], " ", ""))</f>
        <v>letaníaspenitencialesii</v>
      </c>
      <c r="AM130" t="str">
        <f>Table134568[[#This Row],[Subtitle5]]</f>
        <v>Letanía para la Celebración Penitencial</v>
      </c>
      <c r="AO130" t="str">
        <f>Table1[[#Headers],[CANTO]]</f>
        <v>CANTO</v>
      </c>
      <c r="AP130" t="str">
        <f>Table134568[[#This Row],[CANTO]]</f>
        <v>LETANÍAS PENITENCIALES II</v>
      </c>
    </row>
    <row r="131" spans="1:42" x14ac:dyDescent="0.25">
      <c r="A131">
        <v>105</v>
      </c>
      <c r="B131" t="s">
        <v>309</v>
      </c>
      <c r="C131">
        <v>129</v>
      </c>
      <c r="D131" t="s">
        <v>310</v>
      </c>
      <c r="E131" t="s">
        <v>311</v>
      </c>
      <c r="F131" t="s">
        <v>312</v>
      </c>
      <c r="G131" t="s">
        <v>575</v>
      </c>
      <c r="H131" t="s">
        <v>314</v>
      </c>
      <c r="I131" t="s">
        <v>315</v>
      </c>
      <c r="J131" t="s">
        <v>312</v>
      </c>
      <c r="K131" t="s">
        <v>244</v>
      </c>
      <c r="L131" t="s">
        <v>317</v>
      </c>
      <c r="M131" t="s">
        <v>318</v>
      </c>
      <c r="N131" t="s">
        <v>312</v>
      </c>
      <c r="O131" t="s">
        <v>1153</v>
      </c>
      <c r="P131" t="s">
        <v>312</v>
      </c>
      <c r="Q131" t="s">
        <v>319</v>
      </c>
      <c r="R131" t="s">
        <v>312</v>
      </c>
      <c r="S131" t="s">
        <v>357</v>
      </c>
      <c r="T131" t="str">
        <f>IF(Table134568[[#This Row],[Pentecostés]]="","",""", """)</f>
        <v>", "</v>
      </c>
      <c r="U131" t="s">
        <v>296</v>
      </c>
      <c r="V131" t="str">
        <f>IF(Table134568[[#This Row],[Virgen]]="","",""", """)</f>
        <v>", "</v>
      </c>
      <c r="W131" t="s">
        <v>327</v>
      </c>
      <c r="X131" t="str">
        <f>IF(Table134568[[#This Row],[Niños]]="","",""", """)</f>
        <v>", "</v>
      </c>
      <c r="Y131" t="s">
        <v>328</v>
      </c>
      <c r="Z131" t="str">
        <f>IF(Table134568[[#This Row],[Laudes]]="","",""", """)</f>
        <v/>
      </c>
      <c r="AB131" t="str">
        <f>IF(Table134568[[#This Row],[Entrada]]="","",""", """)</f>
        <v/>
      </c>
      <c r="AD131" t="s">
        <v>322</v>
      </c>
      <c r="AE131" s="66" t="str" cm="1">
        <f t="array" ref="AE131">_xlfn.LET(
    _xlpm.texto_limpio, _xlfn.REDUCE(
        LOWER(Table134568[[#This Row],[Titulo]]),
        {"á";"é";"í";"ó";"ú";"ñ";",";" "},
        _xlfn.LAMBDA(_xlpm.acum,_xlpm.caracter, SUBSTITUTE(_xlpm.acum, _xlpm.caracter, CHOOSE(MATCH(_xlpm.caracter, {"á";"é";"í";"ó";"ú";"ñ";",";" "}, 0), "a","e","i","o","u","n","","")))
    ),
    _xlfn.CONCAT("/cantos/resucito/", AG131, "/", _xlpm.texto_limpio, ".html")
)</f>
        <v>/cantos/resucito/l/levantomisojosalosmontes.html</v>
      </c>
      <c r="AF131" t="s">
        <v>323</v>
      </c>
      <c r="AG131" t="str">
        <f>IF(Table134568[[#This Row],[Categoria]]="Liturgia","liturgia",LOWER(LEFT(Table134568[[#This Row],[Titulo]],1)))</f>
        <v>l</v>
      </c>
      <c r="AH131" t="str">
        <f>LOWER(LEFT(Table134568[[#This Row],[Titulo]],1))</f>
        <v>l</v>
      </c>
      <c r="AI131" t="str">
        <f>LOWER(LEFT(Table134568[[#This Row],[Categoria]],1))</f>
        <v>p</v>
      </c>
      <c r="AJ131" t="str">
        <f>_xlfn.CONCAT(Table134568[[#This Row],[ID]:[c021]])</f>
        <v>{id:129,title: "Levanto mis ojos a los montes", subtitle: "Sal 121 (120)", category: "Precatecumenado", moments: ["Adviento", "Pentecostés", "Final", "Nuevo Testamento"], url: "/cantos/resucito/l/levantomisojosalosmontes.html"},</v>
      </c>
      <c r="AK131" t="str">
        <f>UPPER(Table134568[[#This Row],[Titulo]])</f>
        <v>LEVANTO MIS OJOS A LOS MONTES</v>
      </c>
      <c r="AL131" t="str">
        <f>LOWER(SUBSTITUTE(Table134568[[#This Row],[CANTO]], " ", ""))</f>
        <v>levantomisojosalosmontes</v>
      </c>
      <c r="AM131" t="str">
        <f>Table134568[[#This Row],[Subtitle5]]</f>
        <v>Sal 121 (120)</v>
      </c>
      <c r="AO131" t="str">
        <f>Table1[[#Headers],[CANTO]]</f>
        <v>CANTO</v>
      </c>
      <c r="AP131" t="str">
        <f>Table134568[[#This Row],[CANTO]]</f>
        <v>LEVANTO MIS OJOS A LOS MONTES</v>
      </c>
    </row>
    <row r="132" spans="1:42" x14ac:dyDescent="0.25">
      <c r="A132">
        <v>106</v>
      </c>
      <c r="B132" t="s">
        <v>309</v>
      </c>
      <c r="C132">
        <v>131</v>
      </c>
      <c r="D132" t="s">
        <v>310</v>
      </c>
      <c r="E132" t="s">
        <v>311</v>
      </c>
      <c r="F132" t="s">
        <v>312</v>
      </c>
      <c r="G132" t="s">
        <v>576</v>
      </c>
      <c r="H132" t="s">
        <v>314</v>
      </c>
      <c r="I132" t="s">
        <v>315</v>
      </c>
      <c r="J132" t="s">
        <v>312</v>
      </c>
      <c r="K132" t="s">
        <v>246</v>
      </c>
      <c r="L132" t="s">
        <v>317</v>
      </c>
      <c r="M132" t="s">
        <v>318</v>
      </c>
      <c r="N132" t="s">
        <v>312</v>
      </c>
      <c r="O132" t="s">
        <v>1153</v>
      </c>
      <c r="P132" t="s">
        <v>312</v>
      </c>
      <c r="Q132" t="s">
        <v>319</v>
      </c>
      <c r="R132" t="s">
        <v>312</v>
      </c>
      <c r="S132" t="s">
        <v>298</v>
      </c>
      <c r="T132" t="str">
        <f>IF(Table134568[[#This Row],[Pentecostés]]="","",""", """)</f>
        <v>", "</v>
      </c>
      <c r="U132" t="s">
        <v>1148</v>
      </c>
      <c r="V132" t="str">
        <f>IF(Table134568[[#This Row],[Virgen]]="","",""", """)</f>
        <v>", "</v>
      </c>
      <c r="W132" t="s">
        <v>328</v>
      </c>
      <c r="X132" t="str">
        <f>IF(Table134568[[#This Row],[Niños]]="","",""", """)</f>
        <v/>
      </c>
      <c r="Z132" t="str">
        <f>IF(Table134568[[#This Row],[Laudes]]="","",""", """)</f>
        <v/>
      </c>
      <c r="AB132" t="str">
        <f>IF(Table134568[[#This Row],[Entrada]]="","",""", """)</f>
        <v/>
      </c>
      <c r="AD132" t="s">
        <v>322</v>
      </c>
      <c r="AE132" s="66" t="str" cm="1">
        <f t="array" ref="AE132">_xlfn.LET(
    _xlpm.texto_limpio, _xlfn.REDUCE(
        LOWER(Table134568[[#This Row],[Titulo]]),
        {"á";"é";"í";"ó";"ú";"ñ";",";" "},
        _xlfn.LAMBDA(_xlpm.acum,_xlpm.caracter, SUBSTITUTE(_xlpm.acum, _xlpm.caracter, CHOOSE(MATCH(_xlpm.caracter, {"á";"é";"í";"ó";"ú";"ñ";",";" "}, 0), "a","e","i","o","u","n","","")))
    ),
    _xlfn.CONCAT("/cantos/resucito/", AG132, "/", _xlpm.texto_limpio, ".html")
)</f>
        <v>/cantos/resucito/l/lleguehastatupresenciamiclamor.html</v>
      </c>
      <c r="AF132" t="s">
        <v>323</v>
      </c>
      <c r="AG132" t="str">
        <f>IF(Table134568[[#This Row],[Categoria]]="Liturgia","liturgia",LOWER(LEFT(Table134568[[#This Row],[Titulo]],1)))</f>
        <v>l</v>
      </c>
      <c r="AH132" t="str">
        <f>LOWER(LEFT(Table134568[[#This Row],[Titulo]],1))</f>
        <v>l</v>
      </c>
      <c r="AI132" t="str">
        <f>LOWER(LEFT(Table134568[[#This Row],[Categoria]],1))</f>
        <v>p</v>
      </c>
      <c r="AJ132" t="str">
        <f>_xlfn.CONCAT(Table134568[[#This Row],[ID]:[c021]])</f>
        <v>{id:131,title: "Llegue hasta tu presencia mi clamor", subtitle: "Sal 119 (118)", category: "Precatecumenado", moments: ["Virgen", "Laudes", "Nuevo Testamento"], url: "/cantos/resucito/l/lleguehastatupresenciamiclamor.html"},</v>
      </c>
      <c r="AK132" t="str">
        <f>UPPER(Table134568[[#This Row],[Titulo]])</f>
        <v>LLEGUE HASTA TU PRESENCIA MI CLAMOR</v>
      </c>
      <c r="AL132" t="str">
        <f>LOWER(SUBSTITUTE(Table134568[[#This Row],[CANTO]], " ", ""))</f>
        <v>lleguehastatupresenciamiclamor</v>
      </c>
      <c r="AM132" t="str">
        <f>Table134568[[#This Row],[Subtitle5]]</f>
        <v>Sal 119 (118)</v>
      </c>
      <c r="AO132" t="str">
        <f>Table1[[#Headers],[CANTO]]</f>
        <v>CANTO</v>
      </c>
      <c r="AP132" t="str">
        <f>Table134568[[#This Row],[CANTO]]</f>
        <v>LLEGUE HASTA TU PRESENCIA MI CLAMOR</v>
      </c>
    </row>
    <row r="133" spans="1:42" x14ac:dyDescent="0.25">
      <c r="A133">
        <v>107</v>
      </c>
      <c r="B133" t="s">
        <v>309</v>
      </c>
      <c r="C133">
        <v>132</v>
      </c>
      <c r="D133" t="s">
        <v>310</v>
      </c>
      <c r="E133" t="s">
        <v>311</v>
      </c>
      <c r="F133" t="s">
        <v>312</v>
      </c>
      <c r="G133" t="s">
        <v>577</v>
      </c>
      <c r="H133" t="s">
        <v>314</v>
      </c>
      <c r="I133" t="s">
        <v>315</v>
      </c>
      <c r="J133" t="s">
        <v>312</v>
      </c>
      <c r="K133" t="s">
        <v>578</v>
      </c>
      <c r="L133" t="s">
        <v>317</v>
      </c>
      <c r="M133" t="s">
        <v>318</v>
      </c>
      <c r="N133" t="s">
        <v>312</v>
      </c>
      <c r="O133" t="s">
        <v>1153</v>
      </c>
      <c r="P133" t="s">
        <v>312</v>
      </c>
      <c r="Q133" t="s">
        <v>319</v>
      </c>
      <c r="R133" t="s">
        <v>312</v>
      </c>
      <c r="S133" t="s">
        <v>298</v>
      </c>
      <c r="T133" t="str">
        <f>IF(Table134568[[#This Row],[Pentecostés]]="","",""", """)</f>
        <v/>
      </c>
      <c r="V133" t="str">
        <f>IF(Table134568[[#This Row],[Virgen]]="","",""", """)</f>
        <v/>
      </c>
      <c r="X133" t="str">
        <f>IF(Table134568[[#This Row],[Niños]]="","",""", """)</f>
        <v/>
      </c>
      <c r="Z133" t="str">
        <f>IF(Table134568[[#This Row],[Laudes]]="","",""", """)</f>
        <v/>
      </c>
      <c r="AB133" t="str">
        <f>IF(Table134568[[#This Row],[Entrada]]="","",""", """)</f>
        <v/>
      </c>
      <c r="AD133" t="s">
        <v>322</v>
      </c>
      <c r="AE133" s="66" t="str" cm="1">
        <f t="array" ref="AE133">_xlfn.LET(
    _xlpm.texto_limpio, _xlfn.REDUCE(
        LOWER(Table134568[[#This Row],[Titulo]]),
        {"á";"é";"í";"ó";"ú";"ñ";",";" "},
        _xlfn.LAMBDA(_xlpm.acum,_xlpm.caracter, SUBSTITUTE(_xlpm.acum, _xlpm.caracter, CHOOSE(MATCH(_xlpm.caracter, {"á";"é";"í";"ó";"ú";"ñ";",";" "}, 0), "a","e","i","o","u","n","","")))
    ),
    _xlfn.CONCAT("/cantos/resucito/", AG133, "/", _xlpm.texto_limpio, ".html")
)</f>
        <v>/cantos/resucito/l/llevamealcielo.html</v>
      </c>
      <c r="AF133" t="s">
        <v>323</v>
      </c>
      <c r="AG133" t="str">
        <f>IF(Table134568[[#This Row],[Categoria]]="Liturgia","liturgia",LOWER(LEFT(Table134568[[#This Row],[Titulo]],1)))</f>
        <v>l</v>
      </c>
      <c r="AH133" t="str">
        <f>LOWER(LEFT(Table134568[[#This Row],[Titulo]],1))</f>
        <v>l</v>
      </c>
      <c r="AI133" t="str">
        <f>LOWER(LEFT(Table134568[[#This Row],[Categoria]],1))</f>
        <v>p</v>
      </c>
      <c r="AJ133" t="str">
        <f>_xlfn.CONCAT(Table134568[[#This Row],[ID]:[c021]])</f>
        <v>{id:132,title: "Llévame al cielo", subtitle: "Filipenses 1,23", category: "Precatecumenado", moments: ["Virgen"], url: "/cantos/resucito/l/llevamealcielo.html"},</v>
      </c>
      <c r="AK133" t="str">
        <f>UPPER(Table134568[[#This Row],[Titulo]])</f>
        <v>LLÉVAME AL CIELO</v>
      </c>
      <c r="AL133" t="str">
        <f>LOWER(SUBSTITUTE(Table134568[[#This Row],[CANTO]], " ", ""))</f>
        <v>llévamealcielo</v>
      </c>
      <c r="AM133" t="str">
        <f>Table134568[[#This Row],[Subtitle5]]</f>
        <v>Filipenses 1,23</v>
      </c>
      <c r="AO133" t="str">
        <f>Table1[[#Headers],[CANTO]]</f>
        <v>CANTO</v>
      </c>
      <c r="AP133" t="str">
        <f>Table134568[[#This Row],[CANTO]]</f>
        <v>LLÉVAME AL CIELO</v>
      </c>
    </row>
    <row r="134" spans="1:42" x14ac:dyDescent="0.25">
      <c r="A134">
        <v>108</v>
      </c>
      <c r="B134" t="s">
        <v>309</v>
      </c>
      <c r="C134">
        <v>133</v>
      </c>
      <c r="D134" t="s">
        <v>310</v>
      </c>
      <c r="E134" t="s">
        <v>311</v>
      </c>
      <c r="F134" t="s">
        <v>312</v>
      </c>
      <c r="G134" t="s">
        <v>579</v>
      </c>
      <c r="H134" t="s">
        <v>314</v>
      </c>
      <c r="I134" t="s">
        <v>315</v>
      </c>
      <c r="J134" t="s">
        <v>312</v>
      </c>
      <c r="K134" t="s">
        <v>580</v>
      </c>
      <c r="L134" t="s">
        <v>317</v>
      </c>
      <c r="M134" t="s">
        <v>318</v>
      </c>
      <c r="N134" t="s">
        <v>312</v>
      </c>
      <c r="O134" t="s">
        <v>1153</v>
      </c>
      <c r="P134" t="s">
        <v>312</v>
      </c>
      <c r="Q134" t="s">
        <v>319</v>
      </c>
      <c r="R134" t="s">
        <v>312</v>
      </c>
      <c r="S134" t="s">
        <v>298</v>
      </c>
      <c r="T134" t="str">
        <f>IF(Table134568[[#This Row],[Pentecostés]]="","",""", """)</f>
        <v>", "</v>
      </c>
      <c r="U134" t="s">
        <v>304</v>
      </c>
      <c r="V134" t="str">
        <f>IF(Table134568[[#This Row],[Virgen]]="","",""", """)</f>
        <v>", "</v>
      </c>
      <c r="W134" t="s">
        <v>328</v>
      </c>
      <c r="X134" t="str">
        <f>IF(Table134568[[#This Row],[Niños]]="","",""", """)</f>
        <v/>
      </c>
      <c r="Z134" t="str">
        <f>IF(Table134568[[#This Row],[Laudes]]="","",""", """)</f>
        <v/>
      </c>
      <c r="AB134" t="str">
        <f>IF(Table134568[[#This Row],[Entrada]]="","",""", """)</f>
        <v/>
      </c>
      <c r="AD134" t="s">
        <v>322</v>
      </c>
      <c r="AE134" s="66" t="str" cm="1">
        <f t="array" ref="AE134">_xlfn.LET(
    _xlpm.texto_limpio, _xlfn.REDUCE(
        LOWER(Table134568[[#This Row],[Titulo]]),
        {"á";"é";"í";"ó";"ú";"ñ";",";" "},
        _xlfn.LAMBDA(_xlpm.acum,_xlpm.caracter, SUBSTITUTE(_xlpm.acum, _xlpm.caracter, CHOOSE(MATCH(_xlpm.caracter, {"á";"é";"í";"ó";"ú";"ñ";",";" "}, 0), "a","e","i","o","u","n","","")))
    ),
    _xlfn.CONCAT("/cantos/resucito/", AG134, "/", _xlpm.texto_limpio, ".html")
)</f>
        <v>/cantos/resucito/m/magnificat.html</v>
      </c>
      <c r="AF134" t="s">
        <v>323</v>
      </c>
      <c r="AG134" t="str">
        <f>IF(Table134568[[#This Row],[Categoria]]="Liturgia","liturgia",LOWER(LEFT(Table134568[[#This Row],[Titulo]],1)))</f>
        <v>m</v>
      </c>
      <c r="AH134" t="str">
        <f>LOWER(LEFT(Table134568[[#This Row],[Titulo]],1))</f>
        <v>m</v>
      </c>
      <c r="AI134" t="str">
        <f>LOWER(LEFT(Table134568[[#This Row],[Categoria]],1))</f>
        <v>p</v>
      </c>
      <c r="AJ134" t="str">
        <f>_xlfn.CONCAT(Table134568[[#This Row],[ID]:[c021]])</f>
        <v>{id:133,title: "Magníficat", subtitle: "Lucas 1,46-55", category: "Precatecumenado", moments: ["Virgen", "Entrada", "Nuevo Testamento"], url: "/cantos/resucito/m/magnificat.html"},</v>
      </c>
      <c r="AK134" t="str">
        <f>UPPER(Table134568[[#This Row],[Titulo]])</f>
        <v>MAGNÍFICAT</v>
      </c>
      <c r="AL134" t="str">
        <f>LOWER(SUBSTITUTE(Table134568[[#This Row],[CANTO]], " ", ""))</f>
        <v>magníficat</v>
      </c>
      <c r="AM134" t="str">
        <f>Table134568[[#This Row],[Subtitle5]]</f>
        <v>Lucas 1,46-55</v>
      </c>
      <c r="AO134" t="str">
        <f>Table1[[#Headers],[CANTO]]</f>
        <v>CANTO</v>
      </c>
      <c r="AP134" t="str">
        <f>Table134568[[#This Row],[CANTO]]</f>
        <v>MAGNÍFICAT</v>
      </c>
    </row>
    <row r="135" spans="1:42" x14ac:dyDescent="0.25">
      <c r="A135">
        <v>110</v>
      </c>
      <c r="B135" t="s">
        <v>309</v>
      </c>
      <c r="C135">
        <v>134</v>
      </c>
      <c r="D135" t="s">
        <v>310</v>
      </c>
      <c r="E135" t="s">
        <v>311</v>
      </c>
      <c r="F135" t="s">
        <v>312</v>
      </c>
      <c r="G135" t="s">
        <v>581</v>
      </c>
      <c r="H135" t="s">
        <v>314</v>
      </c>
      <c r="I135" t="s">
        <v>315</v>
      </c>
      <c r="J135" t="s">
        <v>312</v>
      </c>
      <c r="K135" t="s">
        <v>582</v>
      </c>
      <c r="L135" t="s">
        <v>317</v>
      </c>
      <c r="M135" t="s">
        <v>318</v>
      </c>
      <c r="N135" t="s">
        <v>312</v>
      </c>
      <c r="O135" t="s">
        <v>1153</v>
      </c>
      <c r="P135" t="s">
        <v>312</v>
      </c>
      <c r="Q135" t="s">
        <v>319</v>
      </c>
      <c r="R135" t="s">
        <v>312</v>
      </c>
      <c r="S135" t="s">
        <v>298</v>
      </c>
      <c r="T135" t="str">
        <f>IF(Table134568[[#This Row],[Pentecostés]]="","",""", """)</f>
        <v/>
      </c>
      <c r="V135" t="str">
        <f>IF(Table134568[[#This Row],[Virgen]]="","",""", """)</f>
        <v/>
      </c>
      <c r="X135" t="str">
        <f>IF(Table134568[[#This Row],[Niños]]="","",""", """)</f>
        <v/>
      </c>
      <c r="Z135" t="str">
        <f>IF(Table134568[[#This Row],[Laudes]]="","",""", """)</f>
        <v/>
      </c>
      <c r="AB135" t="str">
        <f>IF(Table134568[[#This Row],[Entrada]]="","",""", """)</f>
        <v/>
      </c>
      <c r="AD135" t="s">
        <v>322</v>
      </c>
      <c r="AE135" s="66" t="str" cm="1">
        <f t="array" ref="AE135">_xlfn.LET(
    _xlpm.texto_limpio, _xlfn.REDUCE(
        LOWER(Table134568[[#This Row],[Titulo]]),
        {"á";"é";"í";"ó";"ú";"ñ";",";" "},
        _xlfn.LAMBDA(_xlpm.acum,_xlpm.caracter, SUBSTITUTE(_xlpm.acum, _xlpm.caracter, CHOOSE(MATCH(_xlpm.caracter, {"á";"é";"í";"ó";"ú";"ñ";",";" "}, 0), "a","e","i","o","u","n","","")))
    ),
    _xlfn.CONCAT("/cantos/resucito/", AG135, "/", _xlpm.texto_limpio, ".html")
)</f>
        <v>/cantos/resucito/m/mariadejasnagöra.html</v>
      </c>
      <c r="AF135" t="s">
        <v>323</v>
      </c>
      <c r="AG135" t="str">
        <f>IF(Table134568[[#This Row],[Categoria]]="Liturgia","liturgia",LOWER(LEFT(Table134568[[#This Row],[Titulo]],1)))</f>
        <v>m</v>
      </c>
      <c r="AH135" t="str">
        <f>LOWER(LEFT(Table134568[[#This Row],[Titulo]],1))</f>
        <v>m</v>
      </c>
      <c r="AI135" t="str">
        <f>LOWER(LEFT(Table134568[[#This Row],[Categoria]],1))</f>
        <v>p</v>
      </c>
      <c r="AJ135" t="str">
        <f>_xlfn.CONCAT(Table134568[[#This Row],[ID]:[c021]])</f>
        <v>{id:134,title: "María de Jasna Göra", subtitle: "Himno a la Virgen de Jasna Göra, Częstochowa Polonia (Kiko Argüello) ", category: "Precatecumenado", moments: ["Virgen"], url: "/cantos/resucito/m/mariadejasnagöra.html"},</v>
      </c>
      <c r="AK135" t="str">
        <f>UPPER(Table134568[[#This Row],[Titulo]])</f>
        <v>MARÍA DE JASNA GÖRA</v>
      </c>
      <c r="AL135" t="str">
        <f>LOWER(SUBSTITUTE(Table134568[[#This Row],[CANTO]], " ", ""))</f>
        <v>maríadejasnagöra</v>
      </c>
      <c r="AM135" t="str">
        <f>Table134568[[#This Row],[Subtitle5]]</f>
        <v xml:space="preserve">Himno a la Virgen de Jasna Göra, Częstochowa Polonia (Kiko Argüello) </v>
      </c>
      <c r="AO135" t="str">
        <f>Table1[[#Headers],[CANTO]]</f>
        <v>CANTO</v>
      </c>
      <c r="AP135" t="str">
        <f>Table134568[[#This Row],[CANTO]]</f>
        <v>MARÍA DE JASNA GÖRA</v>
      </c>
    </row>
    <row r="136" spans="1:42" x14ac:dyDescent="0.25">
      <c r="A136">
        <v>109</v>
      </c>
      <c r="B136" t="s">
        <v>309</v>
      </c>
      <c r="C136">
        <v>135</v>
      </c>
      <c r="D136" t="s">
        <v>310</v>
      </c>
      <c r="E136" t="s">
        <v>311</v>
      </c>
      <c r="F136" t="s">
        <v>312</v>
      </c>
      <c r="G136" t="s">
        <v>583</v>
      </c>
      <c r="H136" t="s">
        <v>314</v>
      </c>
      <c r="I136" t="s">
        <v>315</v>
      </c>
      <c r="J136" t="s">
        <v>312</v>
      </c>
      <c r="K136" t="s">
        <v>584</v>
      </c>
      <c r="L136" t="s">
        <v>317</v>
      </c>
      <c r="M136" t="s">
        <v>318</v>
      </c>
      <c r="N136" t="s">
        <v>312</v>
      </c>
      <c r="O136" t="s">
        <v>1153</v>
      </c>
      <c r="P136" t="s">
        <v>312</v>
      </c>
      <c r="Q136" t="s">
        <v>319</v>
      </c>
      <c r="R136" t="s">
        <v>312</v>
      </c>
      <c r="S136" t="s">
        <v>333</v>
      </c>
      <c r="T136" t="str">
        <f>IF(Table134568[[#This Row],[Pentecostés]]="","",""", """)</f>
        <v>", "</v>
      </c>
      <c r="U136" t="s">
        <v>298</v>
      </c>
      <c r="V136" t="str">
        <f>IF(Table134568[[#This Row],[Virgen]]="","",""", """)</f>
        <v>", "</v>
      </c>
      <c r="W136" t="s">
        <v>328</v>
      </c>
      <c r="X136" t="str">
        <f>IF(Table134568[[#This Row],[Niños]]="","",""", """)</f>
        <v/>
      </c>
      <c r="Z136" t="str">
        <f>IF(Table134568[[#This Row],[Laudes]]="","",""", """)</f>
        <v/>
      </c>
      <c r="AB136" t="str">
        <f>IF(Table134568[[#This Row],[Entrada]]="","",""", """)</f>
        <v/>
      </c>
      <c r="AD136" t="s">
        <v>322</v>
      </c>
      <c r="AE136" s="66" t="str" cm="1">
        <f t="array" ref="AE136">_xlfn.LET(
    _xlpm.texto_limpio, _xlfn.REDUCE(
        LOWER(Table134568[[#This Row],[Titulo]]),
        {"á";"é";"í";"ó";"ú";"ñ";",";" "},
        _xlfn.LAMBDA(_xlpm.acum,_xlpm.caracter, SUBSTITUTE(_xlpm.acum, _xlpm.caracter, CHOOSE(MATCH(_xlpm.caracter, {"á";"é";"í";"ó";"ú";"ñ";",";" "}, 0), "a","e","i","o","u","n","","")))
    ),
    _xlfn.CONCAT("/cantos/resucito/", AG136, "/", _xlpm.texto_limpio, ".html")
)</f>
        <v>/cantos/resucito/m/mariacasadebendicion.html</v>
      </c>
      <c r="AF136" t="s">
        <v>323</v>
      </c>
      <c r="AG136" t="str">
        <f>IF(Table134568[[#This Row],[Categoria]]="Liturgia","liturgia",LOWER(LEFT(Table134568[[#This Row],[Titulo]],1)))</f>
        <v>m</v>
      </c>
      <c r="AH136" t="str">
        <f>LOWER(LEFT(Table134568[[#This Row],[Titulo]],1))</f>
        <v>m</v>
      </c>
      <c r="AI136" t="str">
        <f>LOWER(LEFT(Table134568[[#This Row],[Categoria]],1))</f>
        <v>p</v>
      </c>
      <c r="AJ136" t="str">
        <f>_xlfn.CONCAT(Table134568[[#This Row],[ID]:[c021]])</f>
        <v>{id:135,title: "María, casa de bendición", subtitle: "Juan 2,1–11 – Las Bodas de Caná", category: "Precatecumenado", moments: ["Cuaresma", "Virgen", "Nuevo Testamento"], url: "/cantos/resucito/m/mariacasadebendicion.html"},</v>
      </c>
      <c r="AK136" t="str">
        <f>UPPER(Table134568[[#This Row],[Titulo]])</f>
        <v>MARÍA, CASA DE BENDICIÓN</v>
      </c>
      <c r="AL136" t="str">
        <f>LOWER(SUBSTITUTE(Table134568[[#This Row],[CANTO]], " ", ""))</f>
        <v>maría,casadebendición</v>
      </c>
      <c r="AM136" t="str">
        <f>Table134568[[#This Row],[Subtitle5]]</f>
        <v>Juan 2,1–11 – Las Bodas de Caná</v>
      </c>
      <c r="AO136" t="str">
        <f>Table1[[#Headers],[CANTO]]</f>
        <v>CANTO</v>
      </c>
      <c r="AP136" t="str">
        <f>Table134568[[#This Row],[CANTO]]</f>
        <v>MARÍA, CASA DE BENDICIÓN</v>
      </c>
    </row>
    <row r="137" spans="1:42" x14ac:dyDescent="0.25">
      <c r="A137">
        <v>111</v>
      </c>
      <c r="B137" t="s">
        <v>309</v>
      </c>
      <c r="C137">
        <v>136</v>
      </c>
      <c r="D137" t="s">
        <v>310</v>
      </c>
      <c r="E137" t="s">
        <v>311</v>
      </c>
      <c r="F137" t="s">
        <v>312</v>
      </c>
      <c r="G137" t="s">
        <v>585</v>
      </c>
      <c r="H137" t="s">
        <v>314</v>
      </c>
      <c r="I137" t="s">
        <v>315</v>
      </c>
      <c r="J137" t="s">
        <v>312</v>
      </c>
      <c r="K137" t="s">
        <v>586</v>
      </c>
      <c r="L137" t="s">
        <v>317</v>
      </c>
      <c r="M137" t="s">
        <v>318</v>
      </c>
      <c r="N137" t="s">
        <v>312</v>
      </c>
      <c r="O137" t="s">
        <v>1153</v>
      </c>
      <c r="P137" t="s">
        <v>312</v>
      </c>
      <c r="Q137" t="s">
        <v>319</v>
      </c>
      <c r="R137" t="s">
        <v>312</v>
      </c>
      <c r="S137" t="s">
        <v>333</v>
      </c>
      <c r="T137" t="str">
        <f>IF(Table134568[[#This Row],[Pentecostés]]="","",""", """)</f>
        <v>", "</v>
      </c>
      <c r="U137" t="s">
        <v>298</v>
      </c>
      <c r="V137" t="str">
        <f>IF(Table134568[[#This Row],[Virgen]]="","",""", """)</f>
        <v/>
      </c>
      <c r="X137" t="str">
        <f>IF(Table134568[[#This Row],[Niños]]="","",""", """)</f>
        <v/>
      </c>
      <c r="Z137" t="str">
        <f>IF(Table134568[[#This Row],[Laudes]]="","",""", """)</f>
        <v/>
      </c>
      <c r="AB137" t="str">
        <f>IF(Table134568[[#This Row],[Entrada]]="","",""", """)</f>
        <v/>
      </c>
      <c r="AD137" t="s">
        <v>322</v>
      </c>
      <c r="AE137" s="66" t="str" cm="1">
        <f t="array" ref="AE137">_xlfn.LET(
    _xlpm.texto_limpio, _xlfn.REDUCE(
        LOWER(Table134568[[#This Row],[Titulo]]),
        {"á";"é";"í";"ó";"ú";"ñ";",";" "},
        _xlfn.LAMBDA(_xlpm.acum,_xlpm.caracter, SUBSTITUTE(_xlpm.acum, _xlpm.caracter, CHOOSE(MATCH(_xlpm.caracter, {"á";"é";"í";"ó";"ú";"ñ";",";" "}, 0), "a","e","i","o","u","n","","")))
    ),
    _xlfn.CONCAT("/cantos/resucito/", AG137, "/", _xlpm.texto_limpio, ".html")
)</f>
        <v>/cantos/resucito/m/mariamadredelaiglesia.html</v>
      </c>
      <c r="AF137" t="s">
        <v>323</v>
      </c>
      <c r="AG137" t="str">
        <f>IF(Table134568[[#This Row],[Categoria]]="Liturgia","liturgia",LOWER(LEFT(Table134568[[#This Row],[Titulo]],1)))</f>
        <v>m</v>
      </c>
      <c r="AH137" t="str">
        <f>LOWER(LEFT(Table134568[[#This Row],[Titulo]],1))</f>
        <v>m</v>
      </c>
      <c r="AI137" t="str">
        <f>LOWER(LEFT(Table134568[[#This Row],[Categoria]],1))</f>
        <v>p</v>
      </c>
      <c r="AJ137" t="str">
        <f>_xlfn.CONCAT(Table134568[[#This Row],[ID]:[c021]])</f>
        <v>{id:136,title: "María, madre de la Iglesia", subtitle: "Juan 19,26-34", category: "Precatecumenado", moments: ["Cuaresma", "Virgen"], url: "/cantos/resucito/m/mariamadredelaiglesia.html"},</v>
      </c>
      <c r="AK137" t="str">
        <f>UPPER(Table134568[[#This Row],[Titulo]])</f>
        <v>MARÍA, MADRE DE LA IGLESIA</v>
      </c>
      <c r="AL137" t="str">
        <f>LOWER(SUBSTITUTE(Table134568[[#This Row],[CANTO]], " ", ""))</f>
        <v>maría,madredelaiglesia</v>
      </c>
      <c r="AM137" t="str">
        <f>Table134568[[#This Row],[Subtitle5]]</f>
        <v>Juan 19,26-34</v>
      </c>
      <c r="AO137" t="str">
        <f>Table1[[#Headers],[CANTO]]</f>
        <v>CANTO</v>
      </c>
      <c r="AP137" t="str">
        <f>Table134568[[#This Row],[CANTO]]</f>
        <v>MARÍA, MADRE DE LA IGLESIA</v>
      </c>
    </row>
    <row r="138" spans="1:42" x14ac:dyDescent="0.25">
      <c r="A138">
        <v>112</v>
      </c>
      <c r="B138" t="s">
        <v>309</v>
      </c>
      <c r="C138">
        <v>137</v>
      </c>
      <c r="D138" t="s">
        <v>310</v>
      </c>
      <c r="E138" t="s">
        <v>311</v>
      </c>
      <c r="F138" t="s">
        <v>312</v>
      </c>
      <c r="G138" t="s">
        <v>587</v>
      </c>
      <c r="H138" t="s">
        <v>314</v>
      </c>
      <c r="I138" t="s">
        <v>315</v>
      </c>
      <c r="J138" t="s">
        <v>312</v>
      </c>
      <c r="K138" t="s">
        <v>588</v>
      </c>
      <c r="L138" t="s">
        <v>317</v>
      </c>
      <c r="M138" t="s">
        <v>318</v>
      </c>
      <c r="N138" t="s">
        <v>312</v>
      </c>
      <c r="O138" t="s">
        <v>1153</v>
      </c>
      <c r="P138" t="s">
        <v>312</v>
      </c>
      <c r="Q138" t="s">
        <v>319</v>
      </c>
      <c r="R138" t="s">
        <v>312</v>
      </c>
      <c r="S138" t="s">
        <v>357</v>
      </c>
      <c r="T138" t="str">
        <f>IF(Table134568[[#This Row],[Pentecostés]]="","",""", """)</f>
        <v>", "</v>
      </c>
      <c r="U138" t="s">
        <v>304</v>
      </c>
      <c r="V138" t="str">
        <f>IF(Table134568[[#This Row],[Virgen]]="","",""", """)</f>
        <v>", "</v>
      </c>
      <c r="W138" t="s">
        <v>334</v>
      </c>
      <c r="X138" t="str">
        <f>IF(Table134568[[#This Row],[Niños]]="","",""", """)</f>
        <v/>
      </c>
      <c r="Z138" t="str">
        <f>IF(Table134568[[#This Row],[Laudes]]="","",""", """)</f>
        <v/>
      </c>
      <c r="AB138" t="str">
        <f>IF(Table134568[[#This Row],[Entrada]]="","",""", """)</f>
        <v/>
      </c>
      <c r="AD138" t="s">
        <v>322</v>
      </c>
      <c r="AE138" s="66" t="str" cm="1">
        <f t="array" ref="AE138">_xlfn.LET(
    _xlpm.texto_limpio, _xlfn.REDUCE(
        LOWER(Table134568[[#This Row],[Titulo]]),
        {"á";"é";"í";"ó";"ú";"ñ";",";" "},
        _xlfn.LAMBDA(_xlpm.acum,_xlpm.caracter, SUBSTITUTE(_xlpm.acum, _xlpm.caracter, CHOOSE(MATCH(_xlpm.caracter, {"á";"é";"í";"ó";"ú";"ñ";",";" "}, 0), "a","e","i","o","u","n","","")))
    ),
    _xlfn.CONCAT("/cantos/resucito/", AG138, "/", _xlpm.texto_limpio, ".html")
)</f>
        <v>/cantos/resucito/m/mariamadredelcaminoardiente.html</v>
      </c>
      <c r="AF138" t="s">
        <v>323</v>
      </c>
      <c r="AG138" t="str">
        <f>IF(Table134568[[#This Row],[Categoria]]="Liturgia","liturgia",LOWER(LEFT(Table134568[[#This Row],[Titulo]],1)))</f>
        <v>m</v>
      </c>
      <c r="AH138" t="str">
        <f>LOWER(LEFT(Table134568[[#This Row],[Titulo]],1))</f>
        <v>m</v>
      </c>
      <c r="AI138" t="str">
        <f>LOWER(LEFT(Table134568[[#This Row],[Categoria]],1))</f>
        <v>p</v>
      </c>
      <c r="AJ138" t="str">
        <f>_xlfn.CONCAT(Table134568[[#This Row],[ID]:[c021]])</f>
        <v>{id:137,title: "María, madre del camino ardiente", subtitle: "Himno a la Virgen del Tercer Milenio (Kiko Argüello)", category: "Precatecumenado", moments: ["Adviento", "Entrada", "Antiguo Testamento"], url: "/cantos/resucito/m/mariamadredelcaminoardiente.html"},</v>
      </c>
      <c r="AK138" t="str">
        <f>UPPER(Table134568[[#This Row],[Titulo]])</f>
        <v>MARÍA, MADRE DEL CAMINO ARDIENTE</v>
      </c>
      <c r="AL138" t="str">
        <f>LOWER(SUBSTITUTE(Table134568[[#This Row],[CANTO]], " ", ""))</f>
        <v>maría,madredelcaminoardiente</v>
      </c>
      <c r="AM138" t="str">
        <f>Table134568[[#This Row],[Subtitle5]]</f>
        <v>Himno a la Virgen del Tercer Milenio (Kiko Argüello)</v>
      </c>
      <c r="AO138" t="str">
        <f>Table1[[#Headers],[CANTO]]</f>
        <v>CANTO</v>
      </c>
      <c r="AP138" t="str">
        <f>Table134568[[#This Row],[CANTO]]</f>
        <v>MARÍA, MADRE DEL CAMINO ARDIENTE</v>
      </c>
    </row>
    <row r="139" spans="1:42" x14ac:dyDescent="0.25">
      <c r="A139">
        <v>113</v>
      </c>
      <c r="B139" t="s">
        <v>309</v>
      </c>
      <c r="C139">
        <v>138</v>
      </c>
      <c r="D139" t="s">
        <v>310</v>
      </c>
      <c r="E139" t="s">
        <v>311</v>
      </c>
      <c r="F139" t="s">
        <v>312</v>
      </c>
      <c r="G139" t="s">
        <v>589</v>
      </c>
      <c r="H139" t="s">
        <v>314</v>
      </c>
      <c r="I139" t="s">
        <v>315</v>
      </c>
      <c r="J139" t="s">
        <v>312</v>
      </c>
      <c r="K139" t="s">
        <v>254</v>
      </c>
      <c r="L139" t="s">
        <v>317</v>
      </c>
      <c r="M139" t="s">
        <v>318</v>
      </c>
      <c r="N139" t="s">
        <v>312</v>
      </c>
      <c r="O139" t="s">
        <v>1153</v>
      </c>
      <c r="P139" t="s">
        <v>312</v>
      </c>
      <c r="Q139" t="s">
        <v>319</v>
      </c>
      <c r="R139" t="s">
        <v>312</v>
      </c>
      <c r="S139" t="s">
        <v>334</v>
      </c>
      <c r="T139" t="str">
        <f>IF(Table134568[[#This Row],[Pentecostés]]="","",""", """)</f>
        <v/>
      </c>
      <c r="V139" t="str">
        <f>IF(Table134568[[#This Row],[Virgen]]="","",""", """)</f>
        <v/>
      </c>
      <c r="X139" t="str">
        <f>IF(Table134568[[#This Row],[Niños]]="","",""", """)</f>
        <v/>
      </c>
      <c r="Z139" t="str">
        <f>IF(Table134568[[#This Row],[Laudes]]="","",""", """)</f>
        <v/>
      </c>
      <c r="AB139" t="str">
        <f>IF(Table134568[[#This Row],[Entrada]]="","",""", """)</f>
        <v/>
      </c>
      <c r="AD139" t="s">
        <v>322</v>
      </c>
      <c r="AE139" s="66" t="str" cm="1">
        <f t="array" ref="AE139">_xlfn.LET(
    _xlpm.texto_limpio, _xlfn.REDUCE(
        LOWER(Table134568[[#This Row],[Titulo]]),
        {"á";"é";"í";"ó";"ú";"ñ";",";" "},
        _xlfn.LAMBDA(_xlpm.acum,_xlpm.caracter, SUBSTITUTE(_xlpm.acum, _xlpm.caracter, CHOOSE(MATCH(_xlpm.caracter, {"á";"é";"í";"ó";"ú";"ñ";",";" "}, 0), "a","e","i","o","u","n","","")))
    ),
    _xlfn.CONCAT("/cantos/resucito/", AG139, "/", _xlpm.texto_limpio, ".html")
)</f>
        <v>/cantos/resucito/m/mariapequenamaria.html</v>
      </c>
      <c r="AF139" t="s">
        <v>323</v>
      </c>
      <c r="AG139" t="str">
        <f>IF(Table134568[[#This Row],[Categoria]]="Liturgia","liturgia",LOWER(LEFT(Table134568[[#This Row],[Titulo]],1)))</f>
        <v>m</v>
      </c>
      <c r="AH139" t="str">
        <f>LOWER(LEFT(Table134568[[#This Row],[Titulo]],1))</f>
        <v>m</v>
      </c>
      <c r="AI139" t="str">
        <f>LOWER(LEFT(Table134568[[#This Row],[Categoria]],1))</f>
        <v>p</v>
      </c>
      <c r="AJ139" t="str">
        <f>_xlfn.CONCAT(Table134568[[#This Row],[ID]:[c021]])</f>
        <v>{id:138,title: "María, pequeña María", subtitle: "Himno a la Virgen María (Kiko Argüello)", category: "Precatecumenado", moments: ["Antiguo Testamento"], url: "/cantos/resucito/m/mariapequenamaria.html"},</v>
      </c>
      <c r="AK139" t="str">
        <f>UPPER(Table134568[[#This Row],[Titulo]])</f>
        <v>MARÍA, PEQUEÑA MARÍA</v>
      </c>
      <c r="AL139" t="str">
        <f>LOWER(SUBSTITUTE(Table134568[[#This Row],[CANTO]], " ", ""))</f>
        <v>maría,pequeñamaría</v>
      </c>
      <c r="AM139" t="str">
        <f>Table134568[[#This Row],[Subtitle5]]</f>
        <v>Himno a la Virgen María (Kiko Argüello)</v>
      </c>
      <c r="AO139" t="str">
        <f>Table1[[#Headers],[CANTO]]</f>
        <v>CANTO</v>
      </c>
      <c r="AP139" t="str">
        <f>Table134568[[#This Row],[CANTO]]</f>
        <v>MARÍA, PEQUEÑA MARÍA</v>
      </c>
    </row>
    <row r="140" spans="1:42" x14ac:dyDescent="0.25">
      <c r="A140">
        <v>114</v>
      </c>
      <c r="B140" t="s">
        <v>309</v>
      </c>
      <c r="C140">
        <v>139</v>
      </c>
      <c r="D140" t="s">
        <v>310</v>
      </c>
      <c r="E140" t="s">
        <v>311</v>
      </c>
      <c r="F140" t="s">
        <v>312</v>
      </c>
      <c r="G140" t="s">
        <v>590</v>
      </c>
      <c r="H140" t="s">
        <v>314</v>
      </c>
      <c r="I140" t="s">
        <v>315</v>
      </c>
      <c r="J140" t="s">
        <v>312</v>
      </c>
      <c r="K140" t="s">
        <v>256</v>
      </c>
      <c r="L140" t="s">
        <v>317</v>
      </c>
      <c r="M140" t="s">
        <v>318</v>
      </c>
      <c r="N140" t="s">
        <v>312</v>
      </c>
      <c r="O140" t="s">
        <v>1153</v>
      </c>
      <c r="P140" t="s">
        <v>312</v>
      </c>
      <c r="Q140" t="s">
        <v>319</v>
      </c>
      <c r="R140" t="s">
        <v>312</v>
      </c>
      <c r="S140" t="s">
        <v>294</v>
      </c>
      <c r="T140" t="str">
        <f>IF(Table134568[[#This Row],[Pentecostés]]="","",""", """)</f>
        <v>", "</v>
      </c>
      <c r="U140" t="s">
        <v>326</v>
      </c>
      <c r="V140" t="str">
        <f>IF(Table134568[[#This Row],[Virgen]]="","",""", """)</f>
        <v>", "</v>
      </c>
      <c r="W140" t="s">
        <v>334</v>
      </c>
      <c r="X140" t="str">
        <f>IF(Table134568[[#This Row],[Niños]]="","",""", """)</f>
        <v/>
      </c>
      <c r="Z140" t="str">
        <f>IF(Table134568[[#This Row],[Laudes]]="","",""", """)</f>
        <v/>
      </c>
      <c r="AB140" t="str">
        <f>IF(Table134568[[#This Row],[Entrada]]="","",""", """)</f>
        <v/>
      </c>
      <c r="AD140" t="s">
        <v>322</v>
      </c>
      <c r="AE140" s="66" t="str" cm="1">
        <f t="array" ref="AE140">_xlfn.LET(
    _xlpm.texto_limpio, _xlfn.REDUCE(
        LOWER(Table134568[[#This Row],[Titulo]]),
        {"á";"é";"í";"ó";"ú";"ñ";",";" "},
        _xlfn.LAMBDA(_xlpm.acum,_xlpm.caracter, SUBSTITUTE(_xlpm.acum, _xlpm.caracter, CHOOSE(MATCH(_xlpm.caracter, {"á";"é";"í";"ó";"ú";"ñ";",";" "}, 0), "a","e","i","o","u","n","","")))
    ),
    _xlfn.CONCAT("/cantos/resucito/", AG140, "/", _xlpm.texto_limpio, ".html")
)</f>
        <v>/cantos/resucito/m/meensenaraselcaminodelavida.html</v>
      </c>
      <c r="AF140" t="s">
        <v>323</v>
      </c>
      <c r="AG140" t="str">
        <f>IF(Table134568[[#This Row],[Categoria]]="Liturgia","liturgia",LOWER(LEFT(Table134568[[#This Row],[Titulo]],1)))</f>
        <v>m</v>
      </c>
      <c r="AH140" t="str">
        <f>LOWER(LEFT(Table134568[[#This Row],[Titulo]],1))</f>
        <v>m</v>
      </c>
      <c r="AI140" t="str">
        <f>LOWER(LEFT(Table134568[[#This Row],[Categoria]],1))</f>
        <v>p</v>
      </c>
      <c r="AJ140" t="str">
        <f>_xlfn.CONCAT(Table134568[[#This Row],[ID]:[c021]])</f>
        <v>{id:139,title: "Me enseñarás el camino de la vida", subtitle: "Sal 16 (15)", category: "Precatecumenado", moments: ["Pascua", "Comunión", "Antiguo Testamento"], url: "/cantos/resucito/m/meensenaraselcaminodelavida.html"},</v>
      </c>
      <c r="AK140" t="str">
        <f>UPPER(Table134568[[#This Row],[Titulo]])</f>
        <v>ME ENSEÑARÁS EL CAMINO DE LA VIDA</v>
      </c>
      <c r="AL140" t="str">
        <f>LOWER(SUBSTITUTE(Table134568[[#This Row],[CANTO]], " ", ""))</f>
        <v>meenseñaráselcaminodelavida</v>
      </c>
      <c r="AM140" t="str">
        <f>Table134568[[#This Row],[Subtitle5]]</f>
        <v>Sal 16 (15)</v>
      </c>
      <c r="AO140" t="str">
        <f>Table1[[#Headers],[CANTO]]</f>
        <v>CANTO</v>
      </c>
      <c r="AP140" t="str">
        <f>Table134568[[#This Row],[CANTO]]</f>
        <v>ME ENSEÑARÁS EL CAMINO DE LA VIDA</v>
      </c>
    </row>
    <row r="141" spans="1:42" x14ac:dyDescent="0.25">
      <c r="A141">
        <v>115</v>
      </c>
      <c r="B141" t="s">
        <v>309</v>
      </c>
      <c r="C141">
        <v>140</v>
      </c>
      <c r="D141" t="s">
        <v>310</v>
      </c>
      <c r="E141" t="s">
        <v>311</v>
      </c>
      <c r="F141" t="s">
        <v>312</v>
      </c>
      <c r="G141" t="s">
        <v>591</v>
      </c>
      <c r="H141" t="s">
        <v>314</v>
      </c>
      <c r="I141" t="s">
        <v>315</v>
      </c>
      <c r="J141" t="s">
        <v>312</v>
      </c>
      <c r="K141" t="s">
        <v>592</v>
      </c>
      <c r="L141" t="s">
        <v>317</v>
      </c>
      <c r="M141" t="s">
        <v>318</v>
      </c>
      <c r="N141" t="s">
        <v>312</v>
      </c>
      <c r="O141" t="s">
        <v>1153</v>
      </c>
      <c r="P141" t="s">
        <v>312</v>
      </c>
      <c r="Q141" t="s">
        <v>319</v>
      </c>
      <c r="R141" t="s">
        <v>312</v>
      </c>
      <c r="S141" t="s">
        <v>365</v>
      </c>
      <c r="T141" t="str">
        <f>IF(Table134568[[#This Row],[Pentecostés]]="","",""", """)</f>
        <v>", "</v>
      </c>
      <c r="U141" t="s">
        <v>334</v>
      </c>
      <c r="V141" t="str">
        <f>IF(Table134568[[#This Row],[Virgen]]="","",""", """)</f>
        <v/>
      </c>
      <c r="X141" t="str">
        <f>IF(Table134568[[#This Row],[Niños]]="","",""", """)</f>
        <v/>
      </c>
      <c r="Z141" t="str">
        <f>IF(Table134568[[#This Row],[Laudes]]="","",""", """)</f>
        <v/>
      </c>
      <c r="AB141" t="str">
        <f>IF(Table134568[[#This Row],[Entrada]]="","",""", """)</f>
        <v/>
      </c>
      <c r="AD141" t="s">
        <v>322</v>
      </c>
      <c r="AE141" s="66" t="str" cm="1">
        <f t="array" ref="AE141">_xlfn.LET(
    _xlpm.texto_limpio, _xlfn.REDUCE(
        LOWER(Table134568[[#This Row],[Titulo]]),
        {"á";"é";"í";"ó";"ú";"ñ";",";" "},
        _xlfn.LAMBDA(_xlpm.acum,_xlpm.caracter, SUBSTITUTE(_xlpm.acum, _xlpm.caracter, CHOOSE(MATCH(_xlpm.caracter, {"á";"é";"í";"ó";"ú";"ñ";",";" "}, 0), "a","e","i","o","u","n","","")))
    ),
    _xlfn.CONCAT("/cantos/resucito/", AG141, "/", _xlpm.texto_limpio, ".html")
)</f>
        <v>/cantos/resucito/m/mehasseducidosenor.html</v>
      </c>
      <c r="AF141" t="s">
        <v>323</v>
      </c>
      <c r="AG141" t="str">
        <f>IF(Table134568[[#This Row],[Categoria]]="Liturgia","liturgia",LOWER(LEFT(Table134568[[#This Row],[Titulo]],1)))</f>
        <v>m</v>
      </c>
      <c r="AH141" t="str">
        <f>LOWER(LEFT(Table134568[[#This Row],[Titulo]],1))</f>
        <v>m</v>
      </c>
      <c r="AI141" t="str">
        <f>LOWER(LEFT(Table134568[[#This Row],[Categoria]],1))</f>
        <v>p</v>
      </c>
      <c r="AJ141" t="str">
        <f>_xlfn.CONCAT(Table134568[[#This Row],[ID]:[c021]])</f>
        <v>{id:140,title: "Me has seducido, Señor", subtitle: "Jeremias 20,7-18", category: "Precatecumenado", moments: ["Paz", "Antiguo Testamento"], url: "/cantos/resucito/m/mehasseducidosenor.html"},</v>
      </c>
      <c r="AK141" t="str">
        <f>UPPER(Table134568[[#This Row],[Titulo]])</f>
        <v>ME HAS SEDUCIDO, SEÑOR</v>
      </c>
      <c r="AL141" t="str">
        <f>LOWER(SUBSTITUTE(Table134568[[#This Row],[CANTO]], " ", ""))</f>
        <v>mehasseducido,señor</v>
      </c>
      <c r="AM141" t="str">
        <f>Table134568[[#This Row],[Subtitle5]]</f>
        <v>Jeremias 20,7-18</v>
      </c>
      <c r="AO141" t="str">
        <f>Table1[[#Headers],[CANTO]]</f>
        <v>CANTO</v>
      </c>
      <c r="AP141" t="str">
        <f>Table134568[[#This Row],[CANTO]]</f>
        <v>ME HAS SEDUCIDO, SEÑOR</v>
      </c>
    </row>
    <row r="142" spans="1:42" x14ac:dyDescent="0.25">
      <c r="A142">
        <v>243</v>
      </c>
      <c r="B142" t="s">
        <v>309</v>
      </c>
      <c r="C142">
        <v>141</v>
      </c>
      <c r="D142" t="s">
        <v>310</v>
      </c>
      <c r="E142" t="s">
        <v>311</v>
      </c>
      <c r="F142" t="s">
        <v>312</v>
      </c>
      <c r="G142" t="s">
        <v>593</v>
      </c>
      <c r="H142" t="s">
        <v>314</v>
      </c>
      <c r="I142" t="s">
        <v>315</v>
      </c>
      <c r="J142" t="s">
        <v>312</v>
      </c>
      <c r="K142" t="s">
        <v>594</v>
      </c>
      <c r="L142" t="s">
        <v>317</v>
      </c>
      <c r="M142" t="s">
        <v>318</v>
      </c>
      <c r="N142" t="s">
        <v>312</v>
      </c>
      <c r="O142" s="4" t="s">
        <v>1151</v>
      </c>
      <c r="P142" t="s">
        <v>312</v>
      </c>
      <c r="Q142" t="s">
        <v>319</v>
      </c>
      <c r="R142" t="s">
        <v>312</v>
      </c>
      <c r="S142" t="s">
        <v>333</v>
      </c>
      <c r="T142" t="str">
        <f>IF(Table134568[[#This Row],[Pentecostés]]="","",""", """)</f>
        <v>", "</v>
      </c>
      <c r="U142" t="s">
        <v>1148</v>
      </c>
      <c r="V142" t="str">
        <f>IF(Table134568[[#This Row],[Virgen]]="","",""", """)</f>
        <v>", "</v>
      </c>
      <c r="W142" t="s">
        <v>334</v>
      </c>
      <c r="X142" t="str">
        <f>IF(Table134568[[#This Row],[Niños]]="","",""", """)</f>
        <v/>
      </c>
      <c r="Z142" t="str">
        <f>IF(Table134568[[#This Row],[Laudes]]="","",""", """)</f>
        <v/>
      </c>
      <c r="AB142" t="str">
        <f>IF(Table134568[[#This Row],[Entrada]]="","",""", """)</f>
        <v/>
      </c>
      <c r="AD142" t="s">
        <v>322</v>
      </c>
      <c r="AE142" s="66" t="str" cm="1">
        <f t="array" ref="AE142">_xlfn.LET(
    _xlpm.texto_limpio, _xlfn.REDUCE(
        LOWER(Table134568[[#This Row],[Titulo]]),
        {"á";"é";"í";"ó";"ú";"ñ";",";" "},
        _xlfn.LAMBDA(_xlpm.acum,_xlpm.caracter, SUBSTITUTE(_xlpm.acum, _xlpm.caracter, CHOOSE(MATCH(_xlpm.caracter, {"á";"é";"í";"ó";"ú";"ñ";",";" "}, 0), "a","e","i","o","u","n","","")))
    ),
    _xlfn.CONCAT("/cantos/resucito/", AG142, "/", _xlpm.texto_limpio, ".html")
)</f>
        <v>/cantos/resucito/m/merobasteelcorazon.html</v>
      </c>
      <c r="AF142" t="s">
        <v>323</v>
      </c>
      <c r="AG142" t="str">
        <f>IF(Table134568[[#This Row],[Categoria]]="Liturgia","liturgia",LOWER(LEFT(Table134568[[#This Row],[Titulo]],1)))</f>
        <v>m</v>
      </c>
      <c r="AH142" t="str">
        <f>LOWER(LEFT(Table134568[[#This Row],[Titulo]],1))</f>
        <v>m</v>
      </c>
      <c r="AI142" t="str">
        <f>LOWER(LEFT(Table134568[[#This Row],[Categoria]],1))</f>
        <v>e</v>
      </c>
      <c r="AJ142" t="str">
        <f>_xlfn.CONCAT(Table134568[[#This Row],[ID]:[c021]])</f>
        <v>{id:141,title: "Me robaste el corazón", subtitle: "Cantar de los cantares 4,9 - 5,1", category: "Eleccion", moments: ["Cuaresma", "Laudes", "Antiguo Testamento"], url: "/cantos/resucito/m/merobasteelcorazon.html"},</v>
      </c>
      <c r="AK142" t="str">
        <f>UPPER(Table134568[[#This Row],[Titulo]])</f>
        <v>ME ROBASTE EL CORAZÓN</v>
      </c>
      <c r="AL142" t="str">
        <f>LOWER(SUBSTITUTE(Table134568[[#This Row],[CANTO]], " ", ""))</f>
        <v>merobasteelcorazón</v>
      </c>
      <c r="AM142" t="str">
        <f>Table134568[[#This Row],[Subtitle5]]</f>
        <v>Cantar de los cantares 4,9 - 5,1</v>
      </c>
      <c r="AO142" t="str">
        <f>Table1[[#Headers],[CANTO]]</f>
        <v>CANTO</v>
      </c>
      <c r="AP142" t="str">
        <f>Table134568[[#This Row],[CANTO]]</f>
        <v>ME ROBASTE EL CORAZÓN</v>
      </c>
    </row>
    <row r="143" spans="1:42" x14ac:dyDescent="0.25">
      <c r="A143">
        <v>116</v>
      </c>
      <c r="B143" t="s">
        <v>309</v>
      </c>
      <c r="C143">
        <v>142</v>
      </c>
      <c r="D143" t="s">
        <v>310</v>
      </c>
      <c r="E143" t="s">
        <v>311</v>
      </c>
      <c r="F143" t="s">
        <v>312</v>
      </c>
      <c r="G143" t="s">
        <v>595</v>
      </c>
      <c r="H143" t="s">
        <v>314</v>
      </c>
      <c r="I143" t="s">
        <v>315</v>
      </c>
      <c r="J143" t="s">
        <v>312</v>
      </c>
      <c r="K143" t="s">
        <v>259</v>
      </c>
      <c r="L143" t="s">
        <v>317</v>
      </c>
      <c r="M143" t="s">
        <v>318</v>
      </c>
      <c r="N143" t="s">
        <v>312</v>
      </c>
      <c r="O143" t="s">
        <v>1153</v>
      </c>
      <c r="P143" t="s">
        <v>312</v>
      </c>
      <c r="Q143" t="s">
        <v>319</v>
      </c>
      <c r="R143" t="s">
        <v>312</v>
      </c>
      <c r="S143" t="s">
        <v>334</v>
      </c>
      <c r="T143" t="str">
        <f>IF(Table134568[[#This Row],[Pentecostés]]="","",""", """)</f>
        <v/>
      </c>
      <c r="V143" t="str">
        <f>IF(Table134568[[#This Row],[Virgen]]="","",""", """)</f>
        <v/>
      </c>
      <c r="X143" t="str">
        <f>IF(Table134568[[#This Row],[Niños]]="","",""", """)</f>
        <v/>
      </c>
      <c r="Z143" t="str">
        <f>IF(Table134568[[#This Row],[Laudes]]="","",""", """)</f>
        <v/>
      </c>
      <c r="AB143" t="str">
        <f>IF(Table134568[[#This Row],[Entrada]]="","",""", """)</f>
        <v/>
      </c>
      <c r="AD143" t="s">
        <v>322</v>
      </c>
      <c r="AE143" s="66" t="str" cm="1">
        <f t="array" ref="AE143">_xlfn.LET(
    _xlpm.texto_limpio, _xlfn.REDUCE(
        LOWER(Table134568[[#This Row],[Titulo]]),
        {"á";"é";"í";"ó";"ú";"ñ";",";" "},
        _xlfn.LAMBDA(_xlpm.acum,_xlpm.caracter, SUBSTITUTE(_xlpm.acum, _xlpm.caracter, CHOOSE(MATCH(_xlpm.caracter, {"á";"é";"í";"ó";"ú";"ñ";",";" "}, 0), "a","e","i","o","u","n","","")))
    ),
    _xlfn.CONCAT("/cantos/resucito/", AG143, "/", _xlpm.texto_limpio, ".html")
)</f>
        <v>/cantos/resucito/m/miradqueestupendo.html</v>
      </c>
      <c r="AF143" t="s">
        <v>323</v>
      </c>
      <c r="AG143" t="str">
        <f>IF(Table134568[[#This Row],[Categoria]]="Liturgia","liturgia",LOWER(LEFT(Table134568[[#This Row],[Titulo]],1)))</f>
        <v>m</v>
      </c>
      <c r="AH143" t="str">
        <f>LOWER(LEFT(Table134568[[#This Row],[Titulo]],1))</f>
        <v>m</v>
      </c>
      <c r="AI143" t="str">
        <f>LOWER(LEFT(Table134568[[#This Row],[Categoria]],1))</f>
        <v>p</v>
      </c>
      <c r="AJ143" t="str">
        <f>_xlfn.CONCAT(Table134568[[#This Row],[ID]:[c021]])</f>
        <v>{id:142,title: "Mirad qué estupendo", subtitle: "Sal 133 (132)", category: "Precatecumenado", moments: ["Antiguo Testamento"], url: "/cantos/resucito/m/miradqueestupendo.html"},</v>
      </c>
      <c r="AK143" t="str">
        <f>UPPER(Table134568[[#This Row],[Titulo]])</f>
        <v>MIRAD QUÉ ESTUPENDO</v>
      </c>
      <c r="AL143" t="str">
        <f>LOWER(SUBSTITUTE(Table134568[[#This Row],[CANTO]], " ", ""))</f>
        <v>miradquéestupendo</v>
      </c>
      <c r="AM143" t="str">
        <f>Table134568[[#This Row],[Subtitle5]]</f>
        <v>Sal 133 (132)</v>
      </c>
      <c r="AO143" t="str">
        <f>Table1[[#Headers],[CANTO]]</f>
        <v>CANTO</v>
      </c>
      <c r="AP143" t="str">
        <f>Table134568[[#This Row],[CANTO]]</f>
        <v>MIRAD QUÉ ESTUPENDO</v>
      </c>
    </row>
    <row r="144" spans="1:42" x14ac:dyDescent="0.25">
      <c r="A144">
        <v>118</v>
      </c>
      <c r="B144" t="s">
        <v>309</v>
      </c>
      <c r="C144">
        <v>143</v>
      </c>
      <c r="D144" t="s">
        <v>310</v>
      </c>
      <c r="E144" t="s">
        <v>311</v>
      </c>
      <c r="F144" t="s">
        <v>312</v>
      </c>
      <c r="G144" t="s">
        <v>596</v>
      </c>
      <c r="H144" t="s">
        <v>314</v>
      </c>
      <c r="I144" t="s">
        <v>315</v>
      </c>
      <c r="J144" t="s">
        <v>312</v>
      </c>
      <c r="K144" t="s">
        <v>263</v>
      </c>
      <c r="L144" t="s">
        <v>317</v>
      </c>
      <c r="M144" t="s">
        <v>318</v>
      </c>
      <c r="N144" t="s">
        <v>312</v>
      </c>
      <c r="O144" t="s">
        <v>1153</v>
      </c>
      <c r="P144" t="s">
        <v>312</v>
      </c>
      <c r="Q144" t="s">
        <v>319</v>
      </c>
      <c r="R144" t="s">
        <v>312</v>
      </c>
      <c r="S144" t="s">
        <v>294</v>
      </c>
      <c r="T144" t="str">
        <f>IF(Table134568[[#This Row],[Pentecostés]]="","",""", """)</f>
        <v>", "</v>
      </c>
      <c r="U144" t="s">
        <v>326</v>
      </c>
      <c r="V144" t="str">
        <f>IF(Table134568[[#This Row],[Virgen]]="","",""", """)</f>
        <v>", "</v>
      </c>
      <c r="W144" t="s">
        <v>328</v>
      </c>
      <c r="X144" t="str">
        <f>IF(Table134568[[#This Row],[Niños]]="","",""", """)</f>
        <v/>
      </c>
      <c r="Z144" t="str">
        <f>IF(Table134568[[#This Row],[Laudes]]="","",""", """)</f>
        <v/>
      </c>
      <c r="AB144" t="str">
        <f>IF(Table134568[[#This Row],[Entrada]]="","",""", """)</f>
        <v/>
      </c>
      <c r="AD144" t="s">
        <v>322</v>
      </c>
      <c r="AE144" s="66" t="str" cm="1">
        <f t="array" ref="AE144">_xlfn.LET(
    _xlpm.texto_limpio, _xlfn.REDUCE(
        LOWER(Table134568[[#This Row],[Titulo]]),
        {"á";"é";"í";"ó";"ú";"ñ";",";" "},
        _xlfn.LAMBDA(_xlpm.acum,_xlpm.caracter, SUBSTITUTE(_xlpm.acum, _xlpm.caracter, CHOOSE(MATCH(_xlpm.caracter, {"á";"é";"í";"ó";"ú";"ñ";",";" "}, 0), "a","e","i","o","u","n","","")))
    ),
    _xlfn.CONCAT("/cantos/resucito/", AG144, "/", _xlpm.texto_limpio, ".html")
)</f>
        <v>/cantos/resucito/m/misericordiamiamisericordia.html</v>
      </c>
      <c r="AF144" t="s">
        <v>323</v>
      </c>
      <c r="AG144" t="str">
        <f>IF(Table134568[[#This Row],[Categoria]]="Liturgia","liturgia",LOWER(LEFT(Table134568[[#This Row],[Titulo]],1)))</f>
        <v>m</v>
      </c>
      <c r="AH144" t="str">
        <f>LOWER(LEFT(Table134568[[#This Row],[Titulo]],1))</f>
        <v>m</v>
      </c>
      <c r="AI144" t="str">
        <f>LOWER(LEFT(Table134568[[#This Row],[Categoria]],1))</f>
        <v>p</v>
      </c>
      <c r="AJ144" t="str">
        <f>_xlfn.CONCAT(Table134568[[#This Row],[ID]:[c021]])</f>
        <v>{id:143,title: "Misericordia mía, misericordia", subtitle: "Sal 51 (50)", category: "Precatecumenado", moments: ["Pascua", "Comunión", "Nuevo Testamento"], url: "/cantos/resucito/m/misericordiamiamisericordia.html"},</v>
      </c>
      <c r="AK144" t="str">
        <f>UPPER(Table134568[[#This Row],[Titulo]])</f>
        <v>MISERICORDIA MÍA, MISERICORDIA</v>
      </c>
      <c r="AL144" t="str">
        <f>LOWER(SUBSTITUTE(Table134568[[#This Row],[CANTO]], " ", ""))</f>
        <v>misericordiamía,misericordia</v>
      </c>
      <c r="AM144" t="str">
        <f>Table134568[[#This Row],[Subtitle5]]</f>
        <v>Sal 51 (50)</v>
      </c>
      <c r="AO144" t="str">
        <f>Table1[[#Headers],[CANTO]]</f>
        <v>CANTO</v>
      </c>
      <c r="AP144" t="str">
        <f>Table134568[[#This Row],[CANTO]]</f>
        <v>MISERICORDIA MÍA, MISERICORDIA</v>
      </c>
    </row>
    <row r="145" spans="1:42" x14ac:dyDescent="0.25">
      <c r="A145">
        <v>117</v>
      </c>
      <c r="B145" t="s">
        <v>309</v>
      </c>
      <c r="C145">
        <v>144</v>
      </c>
      <c r="D145" t="s">
        <v>310</v>
      </c>
      <c r="E145" t="s">
        <v>311</v>
      </c>
      <c r="F145" t="s">
        <v>312</v>
      </c>
      <c r="G145" t="s">
        <v>597</v>
      </c>
      <c r="H145" t="s">
        <v>314</v>
      </c>
      <c r="I145" t="s">
        <v>315</v>
      </c>
      <c r="J145" t="s">
        <v>312</v>
      </c>
      <c r="K145" t="s">
        <v>261</v>
      </c>
      <c r="L145" t="s">
        <v>317</v>
      </c>
      <c r="M145" t="s">
        <v>318</v>
      </c>
      <c r="N145" t="s">
        <v>312</v>
      </c>
      <c r="O145" t="s">
        <v>1153</v>
      </c>
      <c r="P145" t="s">
        <v>312</v>
      </c>
      <c r="Q145" t="s">
        <v>319</v>
      </c>
      <c r="R145" t="s">
        <v>312</v>
      </c>
      <c r="S145" t="s">
        <v>328</v>
      </c>
      <c r="T145" t="str">
        <f>IF(Table134568[[#This Row],[Pentecostés]]="","",""", """)</f>
        <v/>
      </c>
      <c r="V145" t="str">
        <f>IF(Table134568[[#This Row],[Virgen]]="","",""", """)</f>
        <v/>
      </c>
      <c r="X145" t="str">
        <f>IF(Table134568[[#This Row],[Niños]]="","",""", """)</f>
        <v/>
      </c>
      <c r="Z145" t="str">
        <f>IF(Table134568[[#This Row],[Laudes]]="","",""", """)</f>
        <v/>
      </c>
      <c r="AB145" t="str">
        <f>IF(Table134568[[#This Row],[Entrada]]="","",""", """)</f>
        <v/>
      </c>
      <c r="AD145" t="s">
        <v>322</v>
      </c>
      <c r="AE145" s="66" t="str" cm="1">
        <f t="array" ref="AE145">_xlfn.LET(
    _xlpm.texto_limpio, _xlfn.REDUCE(
        LOWER(Table134568[[#This Row],[Titulo]]),
        {"á";"é";"í";"ó";"ú";"ñ";",";" "},
        _xlfn.LAMBDA(_xlpm.acum,_xlpm.caracter, SUBSTITUTE(_xlpm.acum, _xlpm.caracter, CHOOSE(MATCH(_xlpm.caracter, {"á";"é";"í";"ó";"ú";"ñ";",";" "}, 0), "a","e","i","o","u","n","","")))
    ),
    _xlfn.CONCAT("/cantos/resucito/", AG145, "/", _xlpm.texto_limpio, ".html")
)</f>
        <v>/cantos/resucito/m/misericordiadiosmio.html</v>
      </c>
      <c r="AF145" t="s">
        <v>323</v>
      </c>
      <c r="AG145" t="str">
        <f>IF(Table134568[[#This Row],[Categoria]]="Liturgia","liturgia",LOWER(LEFT(Table134568[[#This Row],[Titulo]],1)))</f>
        <v>m</v>
      </c>
      <c r="AH145" t="str">
        <f>LOWER(LEFT(Table134568[[#This Row],[Titulo]],1))</f>
        <v>m</v>
      </c>
      <c r="AI145" t="str">
        <f>LOWER(LEFT(Table134568[[#This Row],[Categoria]],1))</f>
        <v>p</v>
      </c>
      <c r="AJ145" t="str">
        <f>_xlfn.CONCAT(Table134568[[#This Row],[ID]:[c021]])</f>
        <v>{id:144,title: "Misericordia, Dios mío", subtitle: "Sal 51(50)", category: "Precatecumenado", moments: ["Nuevo Testamento"], url: "/cantos/resucito/m/misericordiadiosmio.html"},</v>
      </c>
      <c r="AK145" t="str">
        <f>UPPER(Table134568[[#This Row],[Titulo]])</f>
        <v>MISERICORDIA, DIOS MÍO</v>
      </c>
      <c r="AL145" t="str">
        <f>LOWER(SUBSTITUTE(Table134568[[#This Row],[CANTO]], " ", ""))</f>
        <v>misericordia,diosmío</v>
      </c>
      <c r="AM145" t="str">
        <f>Table134568[[#This Row],[Subtitle5]]</f>
        <v>Sal 51(50)</v>
      </c>
      <c r="AO145" t="str">
        <f>Table1[[#Headers],[CANTO]]</f>
        <v>CANTO</v>
      </c>
      <c r="AP145" t="str">
        <f>Table134568[[#This Row],[CANTO]]</f>
        <v>MISERICORDIA, DIOS MÍO</v>
      </c>
    </row>
    <row r="146" spans="1:42" x14ac:dyDescent="0.25">
      <c r="A146">
        <v>119</v>
      </c>
      <c r="B146" t="s">
        <v>309</v>
      </c>
      <c r="C146">
        <v>145</v>
      </c>
      <c r="D146" t="s">
        <v>310</v>
      </c>
      <c r="E146" t="s">
        <v>311</v>
      </c>
      <c r="F146" t="s">
        <v>312</v>
      </c>
      <c r="G146" t="s">
        <v>598</v>
      </c>
      <c r="H146" t="s">
        <v>314</v>
      </c>
      <c r="I146" t="s">
        <v>315</v>
      </c>
      <c r="J146" t="s">
        <v>312</v>
      </c>
      <c r="K146" t="s">
        <v>265</v>
      </c>
      <c r="L146" t="s">
        <v>317</v>
      </c>
      <c r="M146" t="s">
        <v>318</v>
      </c>
      <c r="N146" t="s">
        <v>312</v>
      </c>
      <c r="O146" t="s">
        <v>1153</v>
      </c>
      <c r="P146" t="s">
        <v>312</v>
      </c>
      <c r="Q146" t="s">
        <v>319</v>
      </c>
      <c r="R146" t="s">
        <v>312</v>
      </c>
      <c r="S146" t="s">
        <v>432</v>
      </c>
      <c r="T146" t="str">
        <f>IF(Table134568[[#This Row],[Pentecostés]]="","",""", """)</f>
        <v>", "</v>
      </c>
      <c r="U146" t="s">
        <v>334</v>
      </c>
      <c r="V146" t="str">
        <f>IF(Table134568[[#This Row],[Virgen]]="","",""", """)</f>
        <v/>
      </c>
      <c r="X146" t="str">
        <f>IF(Table134568[[#This Row],[Niños]]="","",""", """)</f>
        <v/>
      </c>
      <c r="Z146" t="str">
        <f>IF(Table134568[[#This Row],[Laudes]]="","",""", """)</f>
        <v/>
      </c>
      <c r="AB146" t="str">
        <f>IF(Table134568[[#This Row],[Entrada]]="","",""", """)</f>
        <v/>
      </c>
      <c r="AD146" t="s">
        <v>322</v>
      </c>
      <c r="AE146" s="66" t="str" cm="1">
        <f t="array" ref="AE146">_xlfn.LET(
    _xlpm.texto_limpio, _xlfn.REDUCE(
        LOWER(Table134568[[#This Row],[Titulo]]),
        {"á";"é";"í";"ó";"ú";"ñ";",";" "},
        _xlfn.LAMBDA(_xlpm.acum,_xlpm.caracter, SUBSTITUTE(_xlpm.acum, _xlpm.caracter, CHOOSE(MATCH(_xlpm.caracter, {"á";"é";"í";"ó";"ú";"ñ";",";" "}, 0), "a","e","i","o","u","n","","")))
    ),
    _xlfn.CONCAT("/cantos/resucito/", AG146, "/", _xlpm.texto_limpio, ".html")
)</f>
        <v>/cantos/resucito/m/muchomehanperseguido.html</v>
      </c>
      <c r="AF146" t="s">
        <v>323</v>
      </c>
      <c r="AG146" t="str">
        <f>IF(Table134568[[#This Row],[Categoria]]="Liturgia","liturgia",LOWER(LEFT(Table134568[[#This Row],[Titulo]],1)))</f>
        <v>m</v>
      </c>
      <c r="AH146" t="str">
        <f>LOWER(LEFT(Table134568[[#This Row],[Titulo]],1))</f>
        <v>m</v>
      </c>
      <c r="AI146" t="str">
        <f>LOWER(LEFT(Table134568[[#This Row],[Categoria]],1))</f>
        <v>p</v>
      </c>
      <c r="AJ146" t="str">
        <f>_xlfn.CONCAT(Table134568[[#This Row],[ID]:[c021]])</f>
        <v>{id:145,title: "Mucho me han perseguido", subtitle: "Sal 129 (128)", category: "Precatecumenado", moments: ["Fracción del Pan", "Antiguo Testamento"], url: "/cantos/resucito/m/muchomehanperseguido.html"},</v>
      </c>
      <c r="AK146" t="str">
        <f>UPPER(Table134568[[#This Row],[Titulo]])</f>
        <v>MUCHO ME HAN PERSEGUIDO</v>
      </c>
      <c r="AL146" t="str">
        <f>LOWER(SUBSTITUTE(Table134568[[#This Row],[CANTO]], " ", ""))</f>
        <v>muchomehanperseguido</v>
      </c>
      <c r="AM146" t="str">
        <f>Table134568[[#This Row],[Subtitle5]]</f>
        <v>Sal 129 (128)</v>
      </c>
      <c r="AO146" t="str">
        <f>Table1[[#Headers],[CANTO]]</f>
        <v>CANTO</v>
      </c>
      <c r="AP146" t="str">
        <f>Table134568[[#This Row],[CANTO]]</f>
        <v>MUCHO ME HAN PERSEGUIDO</v>
      </c>
    </row>
    <row r="147" spans="1:42" x14ac:dyDescent="0.25">
      <c r="A147">
        <v>229</v>
      </c>
      <c r="B147" t="s">
        <v>309</v>
      </c>
      <c r="C147">
        <v>146</v>
      </c>
      <c r="D147" t="s">
        <v>310</v>
      </c>
      <c r="E147" t="s">
        <v>311</v>
      </c>
      <c r="F147" t="s">
        <v>312</v>
      </c>
      <c r="G147" t="s">
        <v>599</v>
      </c>
      <c r="H147" t="s">
        <v>314</v>
      </c>
      <c r="I147" t="s">
        <v>315</v>
      </c>
      <c r="J147" t="s">
        <v>312</v>
      </c>
      <c r="K147" t="s">
        <v>600</v>
      </c>
      <c r="L147" t="s">
        <v>317</v>
      </c>
      <c r="M147" t="s">
        <v>318</v>
      </c>
      <c r="N147" t="s">
        <v>312</v>
      </c>
      <c r="O147" s="8" t="s">
        <v>1150</v>
      </c>
      <c r="P147" t="s">
        <v>312</v>
      </c>
      <c r="Q147" t="s">
        <v>319</v>
      </c>
      <c r="R147" t="s">
        <v>312</v>
      </c>
      <c r="S147" t="s">
        <v>326</v>
      </c>
      <c r="T147" t="str">
        <f>IF(Table134568[[#This Row],[Pentecostés]]="","",""", """)</f>
        <v>", "</v>
      </c>
      <c r="U147" t="s">
        <v>328</v>
      </c>
      <c r="V147" t="str">
        <f>IF(Table134568[[#This Row],[Virgen]]="","",""", """)</f>
        <v/>
      </c>
      <c r="X147" t="str">
        <f>IF(Table134568[[#This Row],[Niños]]="","",""", """)</f>
        <v/>
      </c>
      <c r="Z147" t="str">
        <f>IF(Table134568[[#This Row],[Laudes]]="","",""", """)</f>
        <v/>
      </c>
      <c r="AB147" t="str">
        <f>IF(Table134568[[#This Row],[Entrada]]="","",""", """)</f>
        <v/>
      </c>
      <c r="AD147" t="s">
        <v>322</v>
      </c>
      <c r="AE147" s="66" t="str" cm="1">
        <f t="array" ref="AE147">_xlfn.LET(
    _xlpm.texto_limpio, _xlfn.REDUCE(
        LOWER(Table134568[[#This Row],[Titulo]]),
        {"á";"é";"í";"ó";"ú";"ñ";",";" "},
        _xlfn.LAMBDA(_xlpm.acum,_xlpm.caracter, SUBSTITUTE(_xlpm.acum, _xlpm.caracter, CHOOSE(MATCH(_xlpm.caracter, {"á";"é";"í";"ó";"ú";"ñ";",";" "}, 0), "a","e","i","o","u","n","","")))
    ),
    _xlfn.CONCAT("/cantos/resucito/", AG147, "/", _xlpm.texto_limpio, ".html")
)</f>
        <v>/cantos/resucito/n/ningunopuedeserviradossenores.html</v>
      </c>
      <c r="AF147" t="s">
        <v>323</v>
      </c>
      <c r="AG147" t="str">
        <f>IF(Table134568[[#This Row],[Categoria]]="Liturgia","liturgia",LOWER(LEFT(Table134568[[#This Row],[Titulo]],1)))</f>
        <v>n</v>
      </c>
      <c r="AH147" t="str">
        <f>LOWER(LEFT(Table134568[[#This Row],[Titulo]],1))</f>
        <v>n</v>
      </c>
      <c r="AI147" t="str">
        <f>LOWER(LEFT(Table134568[[#This Row],[Categoria]],1))</f>
        <v>c</v>
      </c>
      <c r="AJ147" t="str">
        <f>_xlfn.CONCAT(Table134568[[#This Row],[ID]:[c021]])</f>
        <v>{id:146,title: "Ninguno puede servir a dos señores", subtitle: "Mateo 6,24-33 ", category: "Catecumenado", moments: ["Comunión", "Nuevo Testamento"], url: "/cantos/resucito/n/ningunopuedeserviradossenores.html"},</v>
      </c>
      <c r="AK147" t="str">
        <f>UPPER(Table134568[[#This Row],[Titulo]])</f>
        <v>NINGUNO PUEDE SERVIR A DOS SEÑORES</v>
      </c>
      <c r="AL147" t="str">
        <f>LOWER(SUBSTITUTE(Table134568[[#This Row],[CANTO]], " ", ""))</f>
        <v>ningunopuedeserviradosseñores</v>
      </c>
      <c r="AM147" t="str">
        <f>Table134568[[#This Row],[Subtitle5]]</f>
        <v xml:space="preserve">Mateo 6,24-33 </v>
      </c>
      <c r="AO147" t="str">
        <f>Table1[[#Headers],[CANTO]]</f>
        <v>CANTO</v>
      </c>
      <c r="AP147" t="str">
        <f>Table134568[[#This Row],[CANTO]]</f>
        <v>NINGUNO PUEDE SERVIR A DOS SEÑORES</v>
      </c>
    </row>
    <row r="148" spans="1:42" x14ac:dyDescent="0.25">
      <c r="A148">
        <v>120</v>
      </c>
      <c r="B148" t="s">
        <v>309</v>
      </c>
      <c r="C148">
        <v>147</v>
      </c>
      <c r="D148" t="s">
        <v>310</v>
      </c>
      <c r="E148" t="s">
        <v>311</v>
      </c>
      <c r="F148" t="s">
        <v>312</v>
      </c>
      <c r="G148" t="s">
        <v>601</v>
      </c>
      <c r="H148" t="s">
        <v>314</v>
      </c>
      <c r="I148" t="s">
        <v>315</v>
      </c>
      <c r="J148" t="s">
        <v>312</v>
      </c>
      <c r="K148" t="s">
        <v>602</v>
      </c>
      <c r="L148" t="s">
        <v>317</v>
      </c>
      <c r="M148" t="s">
        <v>318</v>
      </c>
      <c r="N148" t="s">
        <v>312</v>
      </c>
      <c r="O148" t="s">
        <v>1153</v>
      </c>
      <c r="P148" t="s">
        <v>312</v>
      </c>
      <c r="Q148" t="s">
        <v>319</v>
      </c>
      <c r="R148" t="s">
        <v>312</v>
      </c>
      <c r="S148" t="s">
        <v>333</v>
      </c>
      <c r="T148" t="str">
        <f>IF(Table134568[[#This Row],[Pentecostés]]="","",""", """)</f>
        <v>", "</v>
      </c>
      <c r="U148" t="s">
        <v>334</v>
      </c>
      <c r="V148" t="str">
        <f>IF(Table134568[[#This Row],[Virgen]]="","",""", """)</f>
        <v/>
      </c>
      <c r="X148" t="str">
        <f>IF(Table134568[[#This Row],[Niños]]="","",""", """)</f>
        <v/>
      </c>
      <c r="Z148" t="str">
        <f>IF(Table134568[[#This Row],[Laudes]]="","",""", """)</f>
        <v/>
      </c>
      <c r="AB148" t="str">
        <f>IF(Table134568[[#This Row],[Entrada]]="","",""", """)</f>
        <v/>
      </c>
      <c r="AD148" t="s">
        <v>322</v>
      </c>
      <c r="AE148" s="66" t="str" cm="1">
        <f t="array" ref="AE148">_xlfn.LET(
    _xlpm.texto_limpio, _xlfn.REDUCE(
        LOWER(Table134568[[#This Row],[Titulo]]),
        {"á";"é";"í";"ó";"ú";"ñ";",";" "},
        _xlfn.LAMBDA(_xlpm.acum,_xlpm.caracter, SUBSTITUTE(_xlpm.acum, _xlpm.caracter, CHOOSE(MATCH(_xlpm.caracter, {"á";"é";"í";"ó";"ú";"ñ";",";" "}, 0), "a","e","i","o","u","n","","")))
    ),
    _xlfn.CONCAT("/cantos/resucito/", AG148, "/", _xlpm.texto_limpio, ".html")
)</f>
        <v>/cantos/resucito/n/noestaaquiresucito.html</v>
      </c>
      <c r="AF148" t="s">
        <v>323</v>
      </c>
      <c r="AG148" t="str">
        <f>IF(Table134568[[#This Row],[Categoria]]="Liturgia","liturgia",LOWER(LEFT(Table134568[[#This Row],[Titulo]],1)))</f>
        <v>n</v>
      </c>
      <c r="AH148" t="str">
        <f>LOWER(LEFT(Table134568[[#This Row],[Titulo]],1))</f>
        <v>n</v>
      </c>
      <c r="AI148" t="str">
        <f>LOWER(LEFT(Table134568[[#This Row],[Categoria]],1))</f>
        <v>p</v>
      </c>
      <c r="AJ148" t="str">
        <f>_xlfn.CONCAT(Table134568[[#This Row],[ID]:[c021]])</f>
        <v>{id:147,title: "No está aquí, resucitó", subtitle: "Mateo 28,1-8", category: "Precatecumenado", moments: ["Cuaresma", "Antiguo Testamento"], url: "/cantos/resucito/n/noestaaquiresucito.html"},</v>
      </c>
      <c r="AK148" t="str">
        <f>UPPER(Table134568[[#This Row],[Titulo]])</f>
        <v>NO ESTÁ AQUÍ, RESUCITÓ</v>
      </c>
      <c r="AL148" t="str">
        <f>LOWER(SUBSTITUTE(Table134568[[#This Row],[CANTO]], " ", ""))</f>
        <v>noestáaquí,resucitó</v>
      </c>
      <c r="AM148" t="str">
        <f>Table134568[[#This Row],[Subtitle5]]</f>
        <v>Mateo 28,1-8</v>
      </c>
      <c r="AO148" t="str">
        <f>Table1[[#Headers],[CANTO]]</f>
        <v>CANTO</v>
      </c>
      <c r="AP148" t="str">
        <f>Table134568[[#This Row],[CANTO]]</f>
        <v>NO ESTÁ AQUÍ, RESUCITÓ</v>
      </c>
    </row>
    <row r="149" spans="1:42" x14ac:dyDescent="0.25">
      <c r="A149">
        <v>121</v>
      </c>
      <c r="B149" t="s">
        <v>309</v>
      </c>
      <c r="C149">
        <v>148</v>
      </c>
      <c r="D149" t="s">
        <v>310</v>
      </c>
      <c r="E149" t="s">
        <v>311</v>
      </c>
      <c r="F149" t="s">
        <v>312</v>
      </c>
      <c r="G149" t="s">
        <v>603</v>
      </c>
      <c r="H149" t="s">
        <v>314</v>
      </c>
      <c r="I149" t="s">
        <v>315</v>
      </c>
      <c r="J149" t="s">
        <v>312</v>
      </c>
      <c r="K149" t="s">
        <v>604</v>
      </c>
      <c r="L149" t="s">
        <v>317</v>
      </c>
      <c r="M149" t="s">
        <v>318</v>
      </c>
      <c r="N149" t="s">
        <v>312</v>
      </c>
      <c r="O149" t="s">
        <v>1153</v>
      </c>
      <c r="P149" t="s">
        <v>312</v>
      </c>
      <c r="Q149" t="s">
        <v>319</v>
      </c>
      <c r="R149" t="s">
        <v>312</v>
      </c>
      <c r="S149" t="s">
        <v>294</v>
      </c>
      <c r="T149" t="str">
        <f>IF(Table134568[[#This Row],[Pentecostés]]="","",""", """)</f>
        <v>", "</v>
      </c>
      <c r="U149" t="s">
        <v>328</v>
      </c>
      <c r="V149" t="str">
        <f>IF(Table134568[[#This Row],[Virgen]]="","",""", """)</f>
        <v/>
      </c>
      <c r="X149" t="str">
        <f>IF(Table134568[[#This Row],[Niños]]="","",""", """)</f>
        <v/>
      </c>
      <c r="Z149" t="str">
        <f>IF(Table134568[[#This Row],[Laudes]]="","",""", """)</f>
        <v/>
      </c>
      <c r="AB149" t="str">
        <f>IF(Table134568[[#This Row],[Entrada]]="","",""", """)</f>
        <v/>
      </c>
      <c r="AD149" t="s">
        <v>322</v>
      </c>
      <c r="AE149" s="66" t="str" cm="1">
        <f t="array" ref="AE149">_xlfn.LET(
    _xlpm.texto_limpio, _xlfn.REDUCE(
        LOWER(Table134568[[#This Row],[Titulo]]),
        {"á";"é";"í";"ó";"ú";"ñ";",";" "},
        _xlfn.LAMBDA(_xlpm.acum,_xlpm.caracter, SUBSTITUTE(_xlpm.acum, _xlpm.caracter, CHOOSE(MATCH(_xlpm.caracter, {"á";"é";"í";"ó";"ú";"ñ";",";" "}, 0), "a","e","i","o","u","n","","")))
    ),
    _xlfn.CONCAT("/cantos/resucito/", AG149, "/", _xlpm.texto_limpio, ".html")
)</f>
        <v>/cantos/resucito/n/nohayenelparecer.html</v>
      </c>
      <c r="AF149" t="s">
        <v>323</v>
      </c>
      <c r="AG149" t="str">
        <f>IF(Table134568[[#This Row],[Categoria]]="Liturgia","liturgia",LOWER(LEFT(Table134568[[#This Row],[Titulo]],1)))</f>
        <v>n</v>
      </c>
      <c r="AH149" t="str">
        <f>LOWER(LEFT(Table134568[[#This Row],[Titulo]],1))</f>
        <v>n</v>
      </c>
      <c r="AI149" t="str">
        <f>LOWER(LEFT(Table134568[[#This Row],[Categoria]],1))</f>
        <v>p</v>
      </c>
      <c r="AJ149" t="str">
        <f>_xlfn.CONCAT(Table134568[[#This Row],[ID]:[c021]])</f>
        <v>{id:148,title: "No hay en él parecer", subtitle: "Isaías 53,2ss - Cuarto canto del Siervo de Yahveh", category: "Precatecumenado", moments: ["Pascua", "Nuevo Testamento"], url: "/cantos/resucito/n/nohayenelparecer.html"},</v>
      </c>
      <c r="AK149" t="str">
        <f>UPPER(Table134568[[#This Row],[Titulo]])</f>
        <v>NO HAY EN ÉL PARECER</v>
      </c>
      <c r="AL149" t="str">
        <f>LOWER(SUBSTITUTE(Table134568[[#This Row],[CANTO]], " ", ""))</f>
        <v>nohayenélparecer</v>
      </c>
      <c r="AM149" t="str">
        <f>Table134568[[#This Row],[Subtitle5]]</f>
        <v>Isaías 53,2ss - Cuarto canto del Siervo de Yahveh</v>
      </c>
      <c r="AO149" t="str">
        <f>Table1[[#Headers],[CANTO]]</f>
        <v>CANTO</v>
      </c>
      <c r="AP149" t="str">
        <f>Table134568[[#This Row],[CANTO]]</f>
        <v>NO HAY EN ÉL PARECER</v>
      </c>
    </row>
    <row r="150" spans="1:42" x14ac:dyDescent="0.25">
      <c r="A150">
        <v>230</v>
      </c>
      <c r="B150" t="s">
        <v>309</v>
      </c>
      <c r="C150">
        <v>149</v>
      </c>
      <c r="D150" t="s">
        <v>310</v>
      </c>
      <c r="E150" t="s">
        <v>311</v>
      </c>
      <c r="F150" t="s">
        <v>312</v>
      </c>
      <c r="G150" t="s">
        <v>605</v>
      </c>
      <c r="H150" t="s">
        <v>314</v>
      </c>
      <c r="I150" t="s">
        <v>315</v>
      </c>
      <c r="J150" t="s">
        <v>312</v>
      </c>
      <c r="K150" t="s">
        <v>606</v>
      </c>
      <c r="L150" t="s">
        <v>317</v>
      </c>
      <c r="M150" t="s">
        <v>318</v>
      </c>
      <c r="N150" t="s">
        <v>312</v>
      </c>
      <c r="O150" s="8" t="s">
        <v>1150</v>
      </c>
      <c r="P150" t="s">
        <v>312</v>
      </c>
      <c r="Q150" t="s">
        <v>319</v>
      </c>
      <c r="R150" t="s">
        <v>312</v>
      </c>
      <c r="S150" t="s">
        <v>357</v>
      </c>
      <c r="T150" t="str">
        <f>IF(Table134568[[#This Row],[Pentecostés]]="","",""", """)</f>
        <v/>
      </c>
      <c r="V150" t="str">
        <f>IF(Table134568[[#This Row],[Virgen]]="","",""", """)</f>
        <v/>
      </c>
      <c r="X150" t="str">
        <f>IF(Table134568[[#This Row],[Niños]]="","",""", """)</f>
        <v/>
      </c>
      <c r="Z150" t="str">
        <f>IF(Table134568[[#This Row],[Laudes]]="","",""", """)</f>
        <v/>
      </c>
      <c r="AB150" t="str">
        <f>IF(Table134568[[#This Row],[Entrada]]="","",""", """)</f>
        <v/>
      </c>
      <c r="AD150" t="s">
        <v>322</v>
      </c>
      <c r="AE150" s="66" t="str" cm="1">
        <f t="array" ref="AE150">_xlfn.LET(
    _xlpm.texto_limpio, _xlfn.REDUCE(
        LOWER(Table134568[[#This Row],[Titulo]]),
        {"á";"é";"í";"ó";"ú";"ñ";",";" "},
        _xlfn.LAMBDA(_xlpm.acum,_xlpm.caracter, SUBSTITUTE(_xlpm.acum, _xlpm.caracter, CHOOSE(MATCH(_xlpm.caracter, {"á";"é";"í";"ó";"ú";"ñ";",";" "}, 0), "a","e","i","o","u","n","","")))
    ),
    _xlfn.CONCAT("/cantos/resucito/", AG150, "/", _xlpm.texto_limpio, ".html")
)</f>
        <v>/cantos/resucito/n/noresistaisalmal.html</v>
      </c>
      <c r="AF150" t="s">
        <v>323</v>
      </c>
      <c r="AG150" t="str">
        <f>IF(Table134568[[#This Row],[Categoria]]="Liturgia","liturgia",LOWER(LEFT(Table134568[[#This Row],[Titulo]],1)))</f>
        <v>n</v>
      </c>
      <c r="AH150" t="str">
        <f>LOWER(LEFT(Table134568[[#This Row],[Titulo]],1))</f>
        <v>n</v>
      </c>
      <c r="AI150" t="str">
        <f>LOWER(LEFT(Table134568[[#This Row],[Categoria]],1))</f>
        <v>c</v>
      </c>
      <c r="AJ150" t="str">
        <f>_xlfn.CONCAT(Table134568[[#This Row],[ID]:[c021]])</f>
        <v>{id:149,title: "No resistáis al mal", subtitle: "Mateo 5,38ss", category: "Catecumenado", moments: ["Adviento"], url: "/cantos/resucito/n/noresistaisalmal.html"},</v>
      </c>
      <c r="AK150" t="str">
        <f>UPPER(Table134568[[#This Row],[Titulo]])</f>
        <v>NO RESISTÁIS AL MAL</v>
      </c>
      <c r="AL150" t="str">
        <f>LOWER(SUBSTITUTE(Table134568[[#This Row],[CANTO]], " ", ""))</f>
        <v>noresistáisalmal</v>
      </c>
      <c r="AM150" t="str">
        <f>Table134568[[#This Row],[Subtitle5]]</f>
        <v>Mateo 5,38ss</v>
      </c>
      <c r="AO150" t="str">
        <f>Table1[[#Headers],[CANTO]]</f>
        <v>CANTO</v>
      </c>
      <c r="AP150" t="str">
        <f>Table134568[[#This Row],[CANTO]]</f>
        <v>NO RESISTÁIS AL MAL</v>
      </c>
    </row>
    <row r="151" spans="1:42" x14ac:dyDescent="0.25">
      <c r="A151">
        <v>231</v>
      </c>
      <c r="B151" t="s">
        <v>309</v>
      </c>
      <c r="C151">
        <v>150</v>
      </c>
      <c r="D151" t="s">
        <v>310</v>
      </c>
      <c r="E151" t="s">
        <v>311</v>
      </c>
      <c r="F151" t="s">
        <v>312</v>
      </c>
      <c r="G151" t="s">
        <v>607</v>
      </c>
      <c r="H151" t="s">
        <v>314</v>
      </c>
      <c r="I151" t="s">
        <v>315</v>
      </c>
      <c r="J151" t="s">
        <v>312</v>
      </c>
      <c r="K151" t="s">
        <v>608</v>
      </c>
      <c r="L151" t="s">
        <v>317</v>
      </c>
      <c r="M151" t="s">
        <v>318</v>
      </c>
      <c r="N151" t="s">
        <v>312</v>
      </c>
      <c r="O151" s="8" t="s">
        <v>1150</v>
      </c>
      <c r="P151" t="s">
        <v>312</v>
      </c>
      <c r="Q151" t="s">
        <v>319</v>
      </c>
      <c r="R151" t="s">
        <v>312</v>
      </c>
      <c r="S151" t="s">
        <v>334</v>
      </c>
      <c r="T151" t="str">
        <f>IF(Table134568[[#This Row],[Pentecostés]]="","",""", """)</f>
        <v/>
      </c>
      <c r="V151" t="str">
        <f>IF(Table134568[[#This Row],[Virgen]]="","",""", """)</f>
        <v/>
      </c>
      <c r="X151" t="str">
        <f>IF(Table134568[[#This Row],[Niños]]="","",""", """)</f>
        <v/>
      </c>
      <c r="Z151" t="str">
        <f>IF(Table134568[[#This Row],[Laudes]]="","",""", """)</f>
        <v/>
      </c>
      <c r="AB151" t="str">
        <f>IF(Table134568[[#This Row],[Entrada]]="","",""", """)</f>
        <v/>
      </c>
      <c r="AD151" t="s">
        <v>322</v>
      </c>
      <c r="AE151" s="66" t="str" cm="1">
        <f t="array" ref="AE151">_xlfn.LET(
    _xlpm.texto_limpio, _xlfn.REDUCE(
        LOWER(Table134568[[#This Row],[Titulo]]),
        {"á";"é";"í";"ó";"ú";"ñ";",";" "},
        _xlfn.LAMBDA(_xlpm.acum,_xlpm.caracter, SUBSTITUTE(_xlpm.acum, _xlpm.caracter, CHOOSE(MATCH(_xlpm.caracter, {"á";"é";"í";"ó";"ú";"ñ";",";" "}, 0), "a","e","i","o","u","n","","")))
    ),
    _xlfn.CONCAT("/cantos/resucito/", AG151, "/", _xlpm.texto_limpio, ".html")
)</f>
        <v>/cantos/resucito/n/nosufrasporlosmalvados.html</v>
      </c>
      <c r="AF151" t="s">
        <v>323</v>
      </c>
      <c r="AG151" t="str">
        <f>IF(Table134568[[#This Row],[Categoria]]="Liturgia","liturgia",LOWER(LEFT(Table134568[[#This Row],[Titulo]],1)))</f>
        <v>n</v>
      </c>
      <c r="AH151" t="str">
        <f>LOWER(LEFT(Table134568[[#This Row],[Titulo]],1))</f>
        <v>n</v>
      </c>
      <c r="AI151" t="str">
        <f>LOWER(LEFT(Table134568[[#This Row],[Categoria]],1))</f>
        <v>c</v>
      </c>
      <c r="AJ151" t="str">
        <f>_xlfn.CONCAT(Table134568[[#This Row],[ID]:[c021]])</f>
        <v>{id:150,title: "No sufras por los malvados", subtitle: "Sal 37 (36)", category: "Catecumenado", moments: ["Antiguo Testamento"], url: "/cantos/resucito/n/nosufrasporlosmalvados.html"},</v>
      </c>
      <c r="AK151" t="str">
        <f>UPPER(Table134568[[#This Row],[Titulo]])</f>
        <v>NO SUFRAS POR LOS MALVADOS</v>
      </c>
      <c r="AL151" t="str">
        <f>LOWER(SUBSTITUTE(Table134568[[#This Row],[CANTO]], " ", ""))</f>
        <v>nosufrasporlosmalvados</v>
      </c>
      <c r="AM151" t="str">
        <f>Table134568[[#This Row],[Subtitle5]]</f>
        <v>Sal 37 (36)</v>
      </c>
      <c r="AO151" t="str">
        <f>Table1[[#Headers],[CANTO]]</f>
        <v>CANTO</v>
      </c>
      <c r="AP151" t="str">
        <f>Table134568[[#This Row],[CANTO]]</f>
        <v>NO SUFRAS POR LOS MALVADOS</v>
      </c>
    </row>
    <row r="152" spans="1:42" x14ac:dyDescent="0.25">
      <c r="A152">
        <v>122</v>
      </c>
      <c r="B152" t="s">
        <v>309</v>
      </c>
      <c r="C152">
        <v>151</v>
      </c>
      <c r="D152" t="s">
        <v>310</v>
      </c>
      <c r="E152" t="s">
        <v>311</v>
      </c>
      <c r="F152" t="s">
        <v>312</v>
      </c>
      <c r="G152" t="s">
        <v>609</v>
      </c>
      <c r="H152" t="s">
        <v>314</v>
      </c>
      <c r="I152" t="s">
        <v>315</v>
      </c>
      <c r="J152" t="s">
        <v>312</v>
      </c>
      <c r="K152" t="s">
        <v>610</v>
      </c>
      <c r="L152" t="s">
        <v>317</v>
      </c>
      <c r="M152" t="s">
        <v>318</v>
      </c>
      <c r="N152" t="s">
        <v>312</v>
      </c>
      <c r="O152" t="s">
        <v>1153</v>
      </c>
      <c r="P152" t="s">
        <v>312</v>
      </c>
      <c r="Q152" t="s">
        <v>319</v>
      </c>
      <c r="R152" t="s">
        <v>312</v>
      </c>
      <c r="S152" t="s">
        <v>357</v>
      </c>
      <c r="T152" t="str">
        <f>IF(Table134568[[#This Row],[Pentecostés]]="","",""", """)</f>
        <v>", "</v>
      </c>
      <c r="U152" t="s">
        <v>1148</v>
      </c>
      <c r="V152" t="str">
        <f>IF(Table134568[[#This Row],[Virgen]]="","",""", """)</f>
        <v>", "</v>
      </c>
      <c r="W152" t="s">
        <v>334</v>
      </c>
      <c r="X152" t="str">
        <f>IF(Table134568[[#This Row],[Niños]]="","",""", """)</f>
        <v/>
      </c>
      <c r="Z152" t="str">
        <f>IF(Table134568[[#This Row],[Laudes]]="","",""", """)</f>
        <v/>
      </c>
      <c r="AB152" t="str">
        <f>IF(Table134568[[#This Row],[Entrada]]="","",""", """)</f>
        <v/>
      </c>
      <c r="AD152" t="s">
        <v>322</v>
      </c>
      <c r="AE152" s="66" t="str" cm="1">
        <f t="array" ref="AE152">_xlfn.LET(
    _xlpm.texto_limpio, _xlfn.REDUCE(
        LOWER(Table134568[[#This Row],[Titulo]]),
        {"á";"é";"í";"ó";"ú";"ñ";",";" "},
        _xlfn.LAMBDA(_xlpm.acum,_xlpm.caracter, SUBSTITUTE(_xlpm.acum, _xlpm.caracter, CHOOSE(MATCH(_xlpm.caracter, {"á";"é";"í";"ó";"ú";"ñ";",";" "}, 0), "a","e","i","o","u","n","","")))
    ),
    _xlfn.CONCAT("/cantos/resucito/", AG152, "/", _xlpm.texto_limpio, ".html")
)</f>
        <v>/cantos/resucito/n/nolimetangere.html</v>
      </c>
      <c r="AF152" t="s">
        <v>323</v>
      </c>
      <c r="AG152" t="str">
        <f>IF(Table134568[[#This Row],[Categoria]]="Liturgia","liturgia",LOWER(LEFT(Table134568[[#This Row],[Titulo]],1)))</f>
        <v>n</v>
      </c>
      <c r="AH152" t="str">
        <f>LOWER(LEFT(Table134568[[#This Row],[Titulo]],1))</f>
        <v>n</v>
      </c>
      <c r="AI152" t="str">
        <f>LOWER(LEFT(Table134568[[#This Row],[Categoria]],1))</f>
        <v>p</v>
      </c>
      <c r="AJ152" t="str">
        <f>_xlfn.CONCAT(Table134568[[#This Row],[ID]:[c021]])</f>
        <v>{id:151,title: "Noli me tangere", subtitle: "Juan 20,15-17", category: "Precatecumenado", moments: ["Adviento", "Laudes", "Antiguo Testamento"], url: "/cantos/resucito/n/nolimetangere.html"},</v>
      </c>
      <c r="AK152" t="str">
        <f>UPPER(Table134568[[#This Row],[Titulo]])</f>
        <v>NOLI ME TANGERE</v>
      </c>
      <c r="AL152" t="str">
        <f>LOWER(SUBSTITUTE(Table134568[[#This Row],[CANTO]], " ", ""))</f>
        <v>nolimetangere</v>
      </c>
      <c r="AM152" t="str">
        <f>Table134568[[#This Row],[Subtitle5]]</f>
        <v>Juan 20,15-17</v>
      </c>
      <c r="AO152" t="str">
        <f>Table1[[#Headers],[CANTO]]</f>
        <v>CANTO</v>
      </c>
      <c r="AP152" t="str">
        <f>Table134568[[#This Row],[CANTO]]</f>
        <v>NOLI ME TANGERE</v>
      </c>
    </row>
    <row r="153" spans="1:42" x14ac:dyDescent="0.25">
      <c r="A153">
        <v>123</v>
      </c>
      <c r="B153" t="s">
        <v>309</v>
      </c>
      <c r="C153">
        <v>152</v>
      </c>
      <c r="D153" t="s">
        <v>310</v>
      </c>
      <c r="E153" t="s">
        <v>311</v>
      </c>
      <c r="F153" t="s">
        <v>312</v>
      </c>
      <c r="G153" t="s">
        <v>611</v>
      </c>
      <c r="H153" t="s">
        <v>314</v>
      </c>
      <c r="I153" t="s">
        <v>315</v>
      </c>
      <c r="J153" t="s">
        <v>312</v>
      </c>
      <c r="K153" t="s">
        <v>612</v>
      </c>
      <c r="L153" t="s">
        <v>317</v>
      </c>
      <c r="M153" t="s">
        <v>318</v>
      </c>
      <c r="N153" t="s">
        <v>312</v>
      </c>
      <c r="O153" t="s">
        <v>1153</v>
      </c>
      <c r="P153" t="s">
        <v>312</v>
      </c>
      <c r="Q153" t="s">
        <v>319</v>
      </c>
      <c r="R153" t="s">
        <v>312</v>
      </c>
      <c r="S153" t="s">
        <v>333</v>
      </c>
      <c r="T153" t="str">
        <f>IF(Table134568[[#This Row],[Pentecostés]]="","",""", """)</f>
        <v>", "</v>
      </c>
      <c r="U153" t="s">
        <v>432</v>
      </c>
      <c r="V153" t="str">
        <f>IF(Table134568[[#This Row],[Virgen]]="","",""", """)</f>
        <v>", "</v>
      </c>
      <c r="W153" t="s">
        <v>326</v>
      </c>
      <c r="X153" t="str">
        <f>IF(Table134568[[#This Row],[Niños]]="","",""", """)</f>
        <v/>
      </c>
      <c r="Z153" t="str">
        <f>IF(Table134568[[#This Row],[Laudes]]="","",""", """)</f>
        <v/>
      </c>
      <c r="AB153" t="str">
        <f>IF(Table134568[[#This Row],[Entrada]]="","",""", """)</f>
        <v/>
      </c>
      <c r="AD153" t="s">
        <v>322</v>
      </c>
      <c r="AE153" s="66" t="str" cm="1">
        <f t="array" ref="AE153">_xlfn.LET(
    _xlpm.texto_limpio, _xlfn.REDUCE(
        LOWER(Table134568[[#This Row],[Titulo]]),
        {"á";"é";"í";"ó";"ú";"ñ";",";" "},
        _xlfn.LAMBDA(_xlpm.acum,_xlpm.caracter, SUBSTITUTE(_xlpm.acum, _xlpm.caracter, CHOOSE(MATCH(_xlpm.caracter, {"á";"é";"í";"ó";"ú";"ñ";",";" "}, 0), "a","e","i","o","u","n","","")))
    ),
    _xlfn.CONCAT("/cantos/resucito/", AG153, "/", _xlpm.texto_limpio, ".html")
)</f>
        <v>/cantos/resucito/o/ohcieloslloveddeloalto.html</v>
      </c>
      <c r="AF153" t="s">
        <v>323</v>
      </c>
      <c r="AG153" t="str">
        <f>IF(Table134568[[#This Row],[Categoria]]="Liturgia","liturgia",LOWER(LEFT(Table134568[[#This Row],[Titulo]],1)))</f>
        <v>o</v>
      </c>
      <c r="AH153" t="str">
        <f>LOWER(LEFT(Table134568[[#This Row],[Titulo]],1))</f>
        <v>o</v>
      </c>
      <c r="AI153" t="str">
        <f>LOWER(LEFT(Table134568[[#This Row],[Categoria]],1))</f>
        <v>p</v>
      </c>
      <c r="AJ153" t="str">
        <f>_xlfn.CONCAT(Table134568[[#This Row],[ID]:[c021]])</f>
        <v>{id:152,title: "Oh cielos, lloved de lo alto", subtitle: "Isaías 45,8", category: "Precatecumenado", moments: ["Cuaresma", "Fracción del Pan", "Comunión"], url: "/cantos/resucito/o/ohcieloslloveddeloalto.html"},</v>
      </c>
      <c r="AK153" t="str">
        <f>UPPER(Table134568[[#This Row],[Titulo]])</f>
        <v>OH CIELOS, LLOVED DE LO ALTO</v>
      </c>
      <c r="AL153" t="str">
        <f>LOWER(SUBSTITUTE(Table134568[[#This Row],[CANTO]], " ", ""))</f>
        <v>ohcielos,lloveddeloalto</v>
      </c>
      <c r="AM153" t="str">
        <f>Table134568[[#This Row],[Subtitle5]]</f>
        <v>Isaías 45,8</v>
      </c>
      <c r="AO153" t="str">
        <f>Table1[[#Headers],[CANTO]]</f>
        <v>CANTO</v>
      </c>
      <c r="AP153" t="str">
        <f>Table134568[[#This Row],[CANTO]]</f>
        <v>OH CIELOS, LLOVED DE LO ALTO</v>
      </c>
    </row>
    <row r="154" spans="1:42" x14ac:dyDescent="0.25">
      <c r="A154">
        <v>124</v>
      </c>
      <c r="B154" t="s">
        <v>309</v>
      </c>
      <c r="C154">
        <v>153</v>
      </c>
      <c r="D154" t="s">
        <v>310</v>
      </c>
      <c r="E154" t="s">
        <v>311</v>
      </c>
      <c r="F154" t="s">
        <v>312</v>
      </c>
      <c r="G154" t="s">
        <v>613</v>
      </c>
      <c r="H154" t="s">
        <v>314</v>
      </c>
      <c r="I154" t="s">
        <v>315</v>
      </c>
      <c r="J154" t="s">
        <v>312</v>
      </c>
      <c r="K154" t="s">
        <v>271</v>
      </c>
      <c r="L154" t="s">
        <v>317</v>
      </c>
      <c r="M154" t="s">
        <v>318</v>
      </c>
      <c r="N154" t="s">
        <v>312</v>
      </c>
      <c r="O154" t="s">
        <v>1153</v>
      </c>
      <c r="P154" t="s">
        <v>312</v>
      </c>
      <c r="Q154" t="s">
        <v>319</v>
      </c>
      <c r="R154" t="s">
        <v>312</v>
      </c>
      <c r="S154" t="s">
        <v>294</v>
      </c>
      <c r="T154" t="str">
        <f>IF(Table134568[[#This Row],[Pentecostés]]="","",""", """)</f>
        <v>", "</v>
      </c>
      <c r="U154" t="s">
        <v>328</v>
      </c>
      <c r="V154" t="str">
        <f>IF(Table134568[[#This Row],[Virgen]]="","",""", """)</f>
        <v/>
      </c>
      <c r="X154" t="str">
        <f>IF(Table134568[[#This Row],[Niños]]="","",""", """)</f>
        <v/>
      </c>
      <c r="Z154" t="str">
        <f>IF(Table134568[[#This Row],[Laudes]]="","",""", """)</f>
        <v/>
      </c>
      <c r="AB154" t="str">
        <f>IF(Table134568[[#This Row],[Entrada]]="","",""", """)</f>
        <v/>
      </c>
      <c r="AD154" t="s">
        <v>322</v>
      </c>
      <c r="AE154" s="66" t="str" cm="1">
        <f t="array" ref="AE154">_xlfn.LET(
    _xlpm.texto_limpio, _xlfn.REDUCE(
        LOWER(Table134568[[#This Row],[Titulo]]),
        {"á";"é";"í";"ó";"ú";"ñ";",";" "},
        _xlfn.LAMBDA(_xlpm.acum,_xlpm.caracter, SUBSTITUTE(_xlpm.acum, _xlpm.caracter, CHOOSE(MATCH(_xlpm.caracter, {"á";"é";"í";"ó";"ú";"ñ";",";" "}, 0), "a","e","i","o","u","n","","")))
    ),
    _xlfn.CONCAT("/cantos/resucito/", AG154, "/", _xlpm.texto_limpio, ".html")
)</f>
        <v>/cantos/resucito/o/ohdiosportunombresalvame.html</v>
      </c>
      <c r="AF154" t="s">
        <v>323</v>
      </c>
      <c r="AG154" t="str">
        <f>IF(Table134568[[#This Row],[Categoria]]="Liturgia","liturgia",LOWER(LEFT(Table134568[[#This Row],[Titulo]],1)))</f>
        <v>o</v>
      </c>
      <c r="AH154" t="str">
        <f>LOWER(LEFT(Table134568[[#This Row],[Titulo]],1))</f>
        <v>o</v>
      </c>
      <c r="AI154" t="str">
        <f>LOWER(LEFT(Table134568[[#This Row],[Categoria]],1))</f>
        <v>p</v>
      </c>
      <c r="AJ154" t="str">
        <f>_xlfn.CONCAT(Table134568[[#This Row],[ID]:[c021]])</f>
        <v>{id:153,title: "Oh Dios, por tu nombre sálvame", subtitle: "Sal 54 (53)", category: "Precatecumenado", moments: ["Pascua", "Nuevo Testamento"], url: "/cantos/resucito/o/ohdiosportunombresalvame.html"},</v>
      </c>
      <c r="AK154" t="str">
        <f>UPPER(Table134568[[#This Row],[Titulo]])</f>
        <v>OH DIOS, POR TU NOMBRE SÁLVAME</v>
      </c>
      <c r="AL154" t="str">
        <f>LOWER(SUBSTITUTE(Table134568[[#This Row],[CANTO]], " ", ""))</f>
        <v>ohdios,portunombresálvame</v>
      </c>
      <c r="AM154" t="str">
        <f>Table134568[[#This Row],[Subtitle5]]</f>
        <v>Sal 54 (53)</v>
      </c>
      <c r="AO154" t="str">
        <f>Table1[[#Headers],[CANTO]]</f>
        <v>CANTO</v>
      </c>
      <c r="AP154" t="str">
        <f>Table134568[[#This Row],[CANTO]]</f>
        <v>OH DIOS, POR TU NOMBRE SÁLVAME</v>
      </c>
    </row>
    <row r="155" spans="1:42" x14ac:dyDescent="0.25">
      <c r="A155">
        <v>125</v>
      </c>
      <c r="B155" t="s">
        <v>309</v>
      </c>
      <c r="C155">
        <v>154</v>
      </c>
      <c r="D155" t="s">
        <v>310</v>
      </c>
      <c r="E155" t="s">
        <v>311</v>
      </c>
      <c r="F155" t="s">
        <v>312</v>
      </c>
      <c r="G155" t="s">
        <v>614</v>
      </c>
      <c r="H155" t="s">
        <v>314</v>
      </c>
      <c r="I155" t="s">
        <v>315</v>
      </c>
      <c r="J155" t="s">
        <v>312</v>
      </c>
      <c r="K155" t="s">
        <v>273</v>
      </c>
      <c r="L155" t="s">
        <v>317</v>
      </c>
      <c r="M155" t="s">
        <v>318</v>
      </c>
      <c r="N155" t="s">
        <v>312</v>
      </c>
      <c r="O155" t="s">
        <v>1153</v>
      </c>
      <c r="P155" t="s">
        <v>312</v>
      </c>
      <c r="Q155" t="s">
        <v>319</v>
      </c>
      <c r="R155" t="s">
        <v>312</v>
      </c>
      <c r="S155" t="s">
        <v>334</v>
      </c>
      <c r="T155" t="str">
        <f>IF(Table134568[[#This Row],[Pentecostés]]="","",""", """)</f>
        <v/>
      </c>
      <c r="V155" t="str">
        <f>IF(Table134568[[#This Row],[Virgen]]="","",""", """)</f>
        <v/>
      </c>
      <c r="X155" t="str">
        <f>IF(Table134568[[#This Row],[Niños]]="","",""", """)</f>
        <v/>
      </c>
      <c r="Z155" t="str">
        <f>IF(Table134568[[#This Row],[Laudes]]="","",""", """)</f>
        <v/>
      </c>
      <c r="AB155" t="str">
        <f>IF(Table134568[[#This Row],[Entrada]]="","",""", """)</f>
        <v/>
      </c>
      <c r="AD155" t="s">
        <v>322</v>
      </c>
      <c r="AE155" s="66" t="str" cm="1">
        <f t="array" ref="AE155">_xlfn.LET(
    _xlpm.texto_limpio, _xlfn.REDUCE(
        LOWER(Table134568[[#This Row],[Titulo]]),
        {"á";"é";"í";"ó";"ú";"ñ";",";" "},
        _xlfn.LAMBDA(_xlpm.acum,_xlpm.caracter, SUBSTITUTE(_xlpm.acum, _xlpm.caracter, CHOOSE(MATCH(_xlpm.caracter, {"á";"é";"í";"ó";"ú";"ñ";",";" "}, 0), "a","e","i","o","u","n","","")))
    ),
    _xlfn.CONCAT("/cantos/resucito/", AG155, "/", _xlpm.texto_limpio, ".html")
)</f>
        <v>/cantos/resucito/o/ohdiostueresmidios.html</v>
      </c>
      <c r="AF155" t="s">
        <v>323</v>
      </c>
      <c r="AG155" t="str">
        <f>IF(Table134568[[#This Row],[Categoria]]="Liturgia","liturgia",LOWER(LEFT(Table134568[[#This Row],[Titulo]],1)))</f>
        <v>o</v>
      </c>
      <c r="AH155" t="str">
        <f>LOWER(LEFT(Table134568[[#This Row],[Titulo]],1))</f>
        <v>o</v>
      </c>
      <c r="AI155" t="str">
        <f>LOWER(LEFT(Table134568[[#This Row],[Categoria]],1))</f>
        <v>p</v>
      </c>
      <c r="AJ155" t="str">
        <f>_xlfn.CONCAT(Table134568[[#This Row],[ID]:[c021]])</f>
        <v>{id:154,title: "Oh Dios, tú eres mi Dios", subtitle: "Sal 63 (62)", category: "Precatecumenado", moments: ["Antiguo Testamento"], url: "/cantos/resucito/o/ohdiostueresmidios.html"},</v>
      </c>
      <c r="AK155" t="str">
        <f>UPPER(Table134568[[#This Row],[Titulo]])</f>
        <v>OH DIOS, TÚ ERES MI DIOS</v>
      </c>
      <c r="AL155" t="str">
        <f>LOWER(SUBSTITUTE(Table134568[[#This Row],[CANTO]], " ", ""))</f>
        <v>ohdios,túeresmidios</v>
      </c>
      <c r="AM155" t="str">
        <f>Table134568[[#This Row],[Subtitle5]]</f>
        <v>Sal 63 (62)</v>
      </c>
      <c r="AO155" t="str">
        <f>Table1[[#Headers],[CANTO]]</f>
        <v>CANTO</v>
      </c>
      <c r="AP155" t="str">
        <f>Table134568[[#This Row],[CANTO]]</f>
        <v>OH DIOS, TÚ ERES MI DIOS</v>
      </c>
    </row>
    <row r="156" spans="1:42" x14ac:dyDescent="0.25">
      <c r="A156">
        <v>126</v>
      </c>
      <c r="B156" t="s">
        <v>309</v>
      </c>
      <c r="C156">
        <v>155</v>
      </c>
      <c r="D156" t="s">
        <v>310</v>
      </c>
      <c r="E156" t="s">
        <v>311</v>
      </c>
      <c r="F156" t="s">
        <v>312</v>
      </c>
      <c r="G156" t="s">
        <v>615</v>
      </c>
      <c r="H156" t="s">
        <v>314</v>
      </c>
      <c r="I156" t="s">
        <v>315</v>
      </c>
      <c r="J156" t="s">
        <v>312</v>
      </c>
      <c r="K156" t="s">
        <v>275</v>
      </c>
      <c r="L156" t="s">
        <v>317</v>
      </c>
      <c r="M156" t="s">
        <v>318</v>
      </c>
      <c r="N156" t="s">
        <v>312</v>
      </c>
      <c r="O156" t="s">
        <v>1153</v>
      </c>
      <c r="P156" t="s">
        <v>312</v>
      </c>
      <c r="Q156" t="s">
        <v>319</v>
      </c>
      <c r="R156" t="s">
        <v>312</v>
      </c>
      <c r="S156" t="s">
        <v>321</v>
      </c>
      <c r="T156" t="str">
        <f>IF(Table134568[[#This Row],[Pentecostés]]="","",""", """)</f>
        <v>", "</v>
      </c>
      <c r="U156" t="s">
        <v>304</v>
      </c>
      <c r="V156" t="str">
        <f>IF(Table134568[[#This Row],[Virgen]]="","",""", """)</f>
        <v>", "</v>
      </c>
      <c r="W156" t="s">
        <v>326</v>
      </c>
      <c r="X156" t="str">
        <f>IF(Table134568[[#This Row],[Niños]]="","",""", """)</f>
        <v>", "</v>
      </c>
      <c r="Y156" t="s">
        <v>334</v>
      </c>
      <c r="Z156" t="str">
        <f>IF(Table134568[[#This Row],[Laudes]]="","",""", """)</f>
        <v/>
      </c>
      <c r="AB156" t="str">
        <f>IF(Table134568[[#This Row],[Entrada]]="","",""", """)</f>
        <v/>
      </c>
      <c r="AD156" t="s">
        <v>322</v>
      </c>
      <c r="AE156" s="66" t="str" cm="1">
        <f t="array" ref="AE156">_xlfn.LET(
    _xlpm.texto_limpio, _xlfn.REDUCE(
        LOWER(Table134568[[#This Row],[Titulo]]),
        {"á";"é";"í";"ó";"ú";"ñ";",";" "},
        _xlfn.LAMBDA(_xlpm.acum,_xlpm.caracter, SUBSTITUTE(_xlpm.acum, _xlpm.caracter, CHOOSE(MATCH(_xlpm.caracter, {"á";"é";"í";"ó";"ú";"ñ";",";" "}, 0), "a","e","i","o","u","n","","")))
    ),
    _xlfn.CONCAT("/cantos/resucito/", AG156, "/", _xlpm.texto_limpio, ".html")
)</f>
        <v>/cantos/resucito/o/ohjesusamormio.html</v>
      </c>
      <c r="AF156" t="s">
        <v>323</v>
      </c>
      <c r="AG156" t="str">
        <f>IF(Table134568[[#This Row],[Categoria]]="Liturgia","liturgia",LOWER(LEFT(Table134568[[#This Row],[Titulo]],1)))</f>
        <v>o</v>
      </c>
      <c r="AH156" t="str">
        <f>LOWER(LEFT(Table134568[[#This Row],[Titulo]],1))</f>
        <v>o</v>
      </c>
      <c r="AI156" t="str">
        <f>LOWER(LEFT(Table134568[[#This Row],[Categoria]],1))</f>
        <v>p</v>
      </c>
      <c r="AJ156" t="str">
        <f>_xlfn.CONCAT(Table134568[[#This Row],[ID]:[c021]])</f>
        <v>{id:155,title: "Oh Jesús, amor mío", subtitle: "(Kiko Argüello)", category: "Precatecumenado", moments: ["Laudes/Visperas", "Entrada", "Comunión", "Antiguo Testamento"], url: "/cantos/resucito/o/ohjesusamormio.html"},</v>
      </c>
      <c r="AK156" t="str">
        <f>UPPER(Table134568[[#This Row],[Titulo]])</f>
        <v>OH JESÚS, AMOR MÍO</v>
      </c>
      <c r="AL156" t="str">
        <f>LOWER(SUBSTITUTE(Table134568[[#This Row],[CANTO]], " ", ""))</f>
        <v>ohjesús,amormío</v>
      </c>
      <c r="AM156" t="str">
        <f>Table134568[[#This Row],[Subtitle5]]</f>
        <v>(Kiko Argüello)</v>
      </c>
      <c r="AO156" t="str">
        <f>Table1[[#Headers],[CANTO]]</f>
        <v>CANTO</v>
      </c>
      <c r="AP156" t="str">
        <f>Table134568[[#This Row],[CANTO]]</f>
        <v>OH JESÚS, AMOR MÍO</v>
      </c>
    </row>
    <row r="157" spans="1:42" x14ac:dyDescent="0.25">
      <c r="A157">
        <v>127</v>
      </c>
      <c r="B157" t="s">
        <v>309</v>
      </c>
      <c r="C157">
        <v>156</v>
      </c>
      <c r="D157" t="s">
        <v>310</v>
      </c>
      <c r="E157" t="s">
        <v>311</v>
      </c>
      <c r="F157" t="s">
        <v>312</v>
      </c>
      <c r="G157" t="s">
        <v>616</v>
      </c>
      <c r="H157" t="s">
        <v>314</v>
      </c>
      <c r="I157" t="s">
        <v>315</v>
      </c>
      <c r="J157" t="s">
        <v>312</v>
      </c>
      <c r="K157" t="s">
        <v>617</v>
      </c>
      <c r="L157" t="s">
        <v>317</v>
      </c>
      <c r="M157" t="s">
        <v>318</v>
      </c>
      <c r="N157" t="s">
        <v>312</v>
      </c>
      <c r="O157" t="s">
        <v>1153</v>
      </c>
      <c r="P157" t="s">
        <v>312</v>
      </c>
      <c r="Q157" t="s">
        <v>319</v>
      </c>
      <c r="R157" t="s">
        <v>312</v>
      </c>
      <c r="S157" t="s">
        <v>304</v>
      </c>
      <c r="T157" t="str">
        <f>IF(Table134568[[#This Row],[Pentecostés]]="","",""", """)</f>
        <v>", "</v>
      </c>
      <c r="U157" t="s">
        <v>334</v>
      </c>
      <c r="V157" t="str">
        <f>IF(Table134568[[#This Row],[Virgen]]="","",""", """)</f>
        <v/>
      </c>
      <c r="X157" t="str">
        <f>IF(Table134568[[#This Row],[Niños]]="","",""", """)</f>
        <v/>
      </c>
      <c r="Z157" t="str">
        <f>IF(Table134568[[#This Row],[Laudes]]="","",""", """)</f>
        <v/>
      </c>
      <c r="AB157" t="str">
        <f>IF(Table134568[[#This Row],[Entrada]]="","",""", """)</f>
        <v/>
      </c>
      <c r="AD157" t="s">
        <v>322</v>
      </c>
      <c r="AE157" s="66" t="str" cm="1">
        <f t="array" ref="AE157">_xlfn.LET(
    _xlpm.texto_limpio, _xlfn.REDUCE(
        LOWER(Table134568[[#This Row],[Titulo]]),
        {"á";"é";"í";"ó";"ú";"ñ";",";" "},
        _xlfn.LAMBDA(_xlpm.acum,_xlpm.caracter, SUBSTITUTE(_xlpm.acum, _xlpm.caracter, CHOOSE(MATCH(_xlpm.caracter, {"á";"é";"í";"ó";"ú";"ñ";",";" "}, 0), "a","e","i","o","u","n","","")))
    ),
    _xlfn.CONCAT("/cantos/resucito/", AG157, "/", _xlpm.texto_limpio, ".html")
)</f>
        <v>/cantos/resucito/o/ohmuerte¿dondeestatuvictoria?.html</v>
      </c>
      <c r="AF157" t="s">
        <v>323</v>
      </c>
      <c r="AG157" t="str">
        <f>IF(Table134568[[#This Row],[Categoria]]="Liturgia","liturgia",LOWER(LEFT(Table134568[[#This Row],[Titulo]],1)))</f>
        <v>o</v>
      </c>
      <c r="AH157" t="str">
        <f>LOWER(LEFT(Table134568[[#This Row],[Titulo]],1))</f>
        <v>o</v>
      </c>
      <c r="AI157" t="str">
        <f>LOWER(LEFT(Table134568[[#This Row],[Categoria]],1))</f>
        <v>p</v>
      </c>
      <c r="AJ157" t="str">
        <f>_xlfn.CONCAT(Table134568[[#This Row],[ID]:[c021]])</f>
        <v>{id:156,title: "Oh muerte, ¿dónde está tu victoria?", subtitle: "1 Corintios 15", category: "Precatecumenado", moments: ["Entrada", "Antiguo Testamento"], url: "/cantos/resucito/o/ohmuerte¿dondeestatuvictoria?.html"},</v>
      </c>
      <c r="AK157" t="str">
        <f>UPPER(Table134568[[#This Row],[Titulo]])</f>
        <v>OH MUERTE, ¿DÓNDE ESTÁ TU VICTORIA?</v>
      </c>
      <c r="AL157" t="str">
        <f>LOWER(SUBSTITUTE(Table134568[[#This Row],[CANTO]], " ", ""))</f>
        <v>ohmuerte,¿dóndeestátuvictoria?</v>
      </c>
      <c r="AM157" t="str">
        <f>Table134568[[#This Row],[Subtitle5]]</f>
        <v>1 Corintios 15</v>
      </c>
      <c r="AO157" t="str">
        <f>Table1[[#Headers],[CANTO]]</f>
        <v>CANTO</v>
      </c>
      <c r="AP157" t="str">
        <f>Table134568[[#This Row],[CANTO]]</f>
        <v>OH MUERTE, ¿DÓNDE ESTÁ TU VICTORIA?</v>
      </c>
    </row>
    <row r="158" spans="1:42" x14ac:dyDescent="0.25">
      <c r="A158">
        <v>232</v>
      </c>
      <c r="B158" t="s">
        <v>309</v>
      </c>
      <c r="C158">
        <v>157</v>
      </c>
      <c r="D158" t="s">
        <v>310</v>
      </c>
      <c r="E158" t="s">
        <v>311</v>
      </c>
      <c r="F158" t="s">
        <v>312</v>
      </c>
      <c r="G158" t="s">
        <v>618</v>
      </c>
      <c r="H158" t="s">
        <v>314</v>
      </c>
      <c r="I158" t="s">
        <v>315</v>
      </c>
      <c r="J158" t="s">
        <v>312</v>
      </c>
      <c r="K158" t="s">
        <v>619</v>
      </c>
      <c r="L158" t="s">
        <v>317</v>
      </c>
      <c r="M158" t="s">
        <v>318</v>
      </c>
      <c r="N158" t="s">
        <v>312</v>
      </c>
      <c r="O158" s="8" t="s">
        <v>1150</v>
      </c>
      <c r="P158" t="s">
        <v>312</v>
      </c>
      <c r="Q158" t="s">
        <v>319</v>
      </c>
      <c r="R158" t="s">
        <v>312</v>
      </c>
      <c r="T158" t="str">
        <f>IF(Table134568[[#This Row],[Pentecostés]]="","",""", """)</f>
        <v/>
      </c>
      <c r="V158" t="str">
        <f>IF(Table134568[[#This Row],[Virgen]]="","",""", """)</f>
        <v/>
      </c>
      <c r="X158" t="str">
        <f>IF(Table134568[[#This Row],[Niños]]="","",""", """)</f>
        <v/>
      </c>
      <c r="Z158" t="str">
        <f>IF(Table134568[[#This Row],[Laudes]]="","",""", """)</f>
        <v/>
      </c>
      <c r="AB158" t="str">
        <f>IF(Table134568[[#This Row],[Entrada]]="","",""", """)</f>
        <v/>
      </c>
      <c r="AD158" t="s">
        <v>322</v>
      </c>
      <c r="AE158" s="66" t="str" cm="1">
        <f t="array" ref="AE158">_xlfn.LET(
    _xlpm.texto_limpio, _xlfn.REDUCE(
        LOWER(Table134568[[#This Row],[Titulo]]),
        {"á";"é";"í";"ó";"ú";"ñ";",";" "},
        _xlfn.LAMBDA(_xlpm.acum,_xlpm.caracter, SUBSTITUTE(_xlpm.acum, _xlpm.caracter, CHOOSE(MATCH(_xlpm.caracter, {"á";"é";"í";"ó";"ú";"ñ";",";" "}, 0), "a","e","i","o","u","n","","")))
    ),
    _xlfn.CONCAT("/cantos/resucito/", AG158, "/", _xlpm.texto_limpio, ".html")
)</f>
        <v>/cantos/resucito/o/ohsenormicorazonyanoesambicioso.html</v>
      </c>
      <c r="AF158" t="s">
        <v>323</v>
      </c>
      <c r="AG158" t="str">
        <f>IF(Table134568[[#This Row],[Categoria]]="Liturgia","liturgia",LOWER(LEFT(Table134568[[#This Row],[Titulo]],1)))</f>
        <v>o</v>
      </c>
      <c r="AH158" t="str">
        <f>LOWER(LEFT(Table134568[[#This Row],[Titulo]],1))</f>
        <v>o</v>
      </c>
      <c r="AI158" t="str">
        <f>LOWER(LEFT(Table134568[[#This Row],[Categoria]],1))</f>
        <v>c</v>
      </c>
      <c r="AJ158" t="str">
        <f>_xlfn.CONCAT(Table134568[[#This Row],[ID]:[c021]])</f>
        <v>{id:157,title: "Oh Señor, mi corazón ya no es ambicioso", subtitle: "Sal 131 (130)", category: "Catecumenado", moments: [""], url: "/cantos/resucito/o/ohsenormicorazonyanoesambicioso.html"},</v>
      </c>
      <c r="AK158" t="str">
        <f>UPPER(Table134568[[#This Row],[Titulo]])</f>
        <v>OH SEÑOR, MI CORAZÓN YA NO ES AMBICIOSO</v>
      </c>
      <c r="AL158" t="str">
        <f>LOWER(SUBSTITUTE(Table134568[[#This Row],[CANTO]], " ", ""))</f>
        <v>ohseñor,micorazónyanoesambicioso</v>
      </c>
      <c r="AM158" t="str">
        <f>Table134568[[#This Row],[Subtitle5]]</f>
        <v>Sal 131 (130)</v>
      </c>
      <c r="AO158" t="str">
        <f>Table1[[#Headers],[CANTO]]</f>
        <v>CANTO</v>
      </c>
      <c r="AP158" t="str">
        <f>Table134568[[#This Row],[CANTO]]</f>
        <v>OH SEÑOR, MI CORAZÓN YA NO ES AMBICIOSO</v>
      </c>
    </row>
    <row r="159" spans="1:42" x14ac:dyDescent="0.25">
      <c r="A159">
        <v>128</v>
      </c>
      <c r="B159" t="s">
        <v>309</v>
      </c>
      <c r="C159">
        <v>158</v>
      </c>
      <c r="D159" t="s">
        <v>310</v>
      </c>
      <c r="E159" t="s">
        <v>311</v>
      </c>
      <c r="F159" t="s">
        <v>312</v>
      </c>
      <c r="G159" t="s">
        <v>620</v>
      </c>
      <c r="H159" t="s">
        <v>314</v>
      </c>
      <c r="I159" t="s">
        <v>315</v>
      </c>
      <c r="J159" t="s">
        <v>312</v>
      </c>
      <c r="K159" t="s">
        <v>621</v>
      </c>
      <c r="L159" t="s">
        <v>317</v>
      </c>
      <c r="M159" t="s">
        <v>318</v>
      </c>
      <c r="N159" t="s">
        <v>312</v>
      </c>
      <c r="O159" t="s">
        <v>1153</v>
      </c>
      <c r="P159" t="s">
        <v>312</v>
      </c>
      <c r="Q159" t="s">
        <v>319</v>
      </c>
      <c r="R159" t="s">
        <v>312</v>
      </c>
      <c r="S159" t="s">
        <v>298</v>
      </c>
      <c r="T159" t="str">
        <f>IF(Table134568[[#This Row],[Pentecostés]]="","",""", """)</f>
        <v/>
      </c>
      <c r="V159" t="str">
        <f>IF(Table134568[[#This Row],[Virgen]]="","",""", """)</f>
        <v/>
      </c>
      <c r="X159" t="str">
        <f>IF(Table134568[[#This Row],[Niños]]="","",""", """)</f>
        <v/>
      </c>
      <c r="Z159" t="str">
        <f>IF(Table134568[[#This Row],[Laudes]]="","",""", """)</f>
        <v/>
      </c>
      <c r="AB159" t="str">
        <f>IF(Table134568[[#This Row],[Entrada]]="","",""", """)</f>
        <v/>
      </c>
      <c r="AD159" t="s">
        <v>322</v>
      </c>
      <c r="AE159" s="66" t="str" cm="1">
        <f t="array" ref="AE159">_xlfn.LET(
    _xlpm.texto_limpio, _xlfn.REDUCE(
        LOWER(Table134568[[#This Row],[Titulo]]),
        {"á";"é";"í";"ó";"ú";"ñ";",";" "},
        _xlfn.LAMBDA(_xlpm.acum,_xlpm.caracter, SUBSTITUTE(_xlpm.acum, _xlpm.caracter, CHOOSE(MATCH(_xlpm.caracter, {"á";"é";"í";"ó";"ú";"ñ";",";" "}, 0), "a","e","i","o","u","n","","")))
    ),
    _xlfn.CONCAT("/cantos/resucito/", AG159, "/", _xlpm.texto_limpio, ".html")
)</f>
        <v>/cantos/resucito/o/ohsenornuestrodios.html</v>
      </c>
      <c r="AF159" t="s">
        <v>323</v>
      </c>
      <c r="AG159" t="str">
        <f>IF(Table134568[[#This Row],[Categoria]]="Liturgia","liturgia",LOWER(LEFT(Table134568[[#This Row],[Titulo]],1)))</f>
        <v>o</v>
      </c>
      <c r="AH159" t="str">
        <f>LOWER(LEFT(Table134568[[#This Row],[Titulo]],1))</f>
        <v>o</v>
      </c>
      <c r="AI159" t="str">
        <f>LOWER(LEFT(Table134568[[#This Row],[Categoria]],1))</f>
        <v>p</v>
      </c>
      <c r="AJ159" t="str">
        <f>_xlfn.CONCAT(Table134568[[#This Row],[ID]:[c021]])</f>
        <v>{id:158,title: "Oh Señor, nuestro Dios", subtitle: "Salmo 8", category: "Precatecumenado", moments: ["Virgen"], url: "/cantos/resucito/o/ohsenornuestrodios.html"},</v>
      </c>
      <c r="AK159" t="str">
        <f>UPPER(Table134568[[#This Row],[Titulo]])</f>
        <v>OH SEÑOR, NUESTRO DIOS</v>
      </c>
      <c r="AL159" t="str">
        <f>LOWER(SUBSTITUTE(Table134568[[#This Row],[CANTO]], " ", ""))</f>
        <v>ohseñor,nuestrodios</v>
      </c>
      <c r="AM159" t="str">
        <f>Table134568[[#This Row],[Subtitle5]]</f>
        <v>Salmo 8</v>
      </c>
      <c r="AO159" t="str">
        <f>Table1[[#Headers],[CANTO]]</f>
        <v>CANTO</v>
      </c>
      <c r="AP159" t="str">
        <f>Table134568[[#This Row],[CANTO]]</f>
        <v>OH SEÑOR, NUESTRO DIOS</v>
      </c>
    </row>
    <row r="160" spans="1:42" x14ac:dyDescent="0.25">
      <c r="A160">
        <v>129</v>
      </c>
      <c r="B160" t="s">
        <v>309</v>
      </c>
      <c r="C160">
        <v>159</v>
      </c>
      <c r="D160" t="s">
        <v>310</v>
      </c>
      <c r="E160" t="s">
        <v>311</v>
      </c>
      <c r="F160" t="s">
        <v>312</v>
      </c>
      <c r="G160" t="s">
        <v>622</v>
      </c>
      <c r="H160" t="s">
        <v>314</v>
      </c>
      <c r="I160" t="s">
        <v>315</v>
      </c>
      <c r="J160" t="s">
        <v>312</v>
      </c>
      <c r="K160" t="s">
        <v>623</v>
      </c>
      <c r="L160" t="s">
        <v>317</v>
      </c>
      <c r="M160" t="s">
        <v>318</v>
      </c>
      <c r="N160" t="s">
        <v>312</v>
      </c>
      <c r="O160" t="s">
        <v>1153</v>
      </c>
      <c r="P160" t="s">
        <v>312</v>
      </c>
      <c r="Q160" t="s">
        <v>319</v>
      </c>
      <c r="R160" t="s">
        <v>312</v>
      </c>
      <c r="S160" t="s">
        <v>296</v>
      </c>
      <c r="T160" t="str">
        <f>IF(Table134568[[#This Row],[Pentecostés]]="","",""", """)</f>
        <v>", "</v>
      </c>
      <c r="U160" t="s">
        <v>326</v>
      </c>
      <c r="V160" t="str">
        <f>IF(Table134568[[#This Row],[Virgen]]="","",""", """)</f>
        <v/>
      </c>
      <c r="X160" t="str">
        <f>IF(Table134568[[#This Row],[Niños]]="","",""", """)</f>
        <v/>
      </c>
      <c r="Z160" t="str">
        <f>IF(Table134568[[#This Row],[Laudes]]="","",""", """)</f>
        <v/>
      </c>
      <c r="AB160" t="str">
        <f>IF(Table134568[[#This Row],[Entrada]]="","",""", """)</f>
        <v/>
      </c>
      <c r="AD160" t="s">
        <v>322</v>
      </c>
      <c r="AE160" s="66" t="str" cm="1">
        <f t="array" ref="AE160">_xlfn.LET(
    _xlpm.texto_limpio, _xlfn.REDUCE(
        LOWER(Table134568[[#This Row],[Titulo]]),
        {"á";"é";"í";"ó";"ú";"ñ";",";" "},
        _xlfn.LAMBDA(_xlpm.acum,_xlpm.caracter, SUBSTITUTE(_xlpm.acum, _xlpm.caracter, CHOOSE(MATCH(_xlpm.caracter, {"á";"é";"í";"ó";"ú";"ñ";",";" "}, 0), "a","e","i","o","u","n","","")))
    ),
    _xlfn.CONCAT("/cantos/resucito/", AG160, "/", _xlpm.texto_limpio, ".html")
)</f>
        <v>/cantos/resucito/o/ostomaredeentrelasnaciones.html</v>
      </c>
      <c r="AF160" t="s">
        <v>323</v>
      </c>
      <c r="AG160" t="str">
        <f>IF(Table134568[[#This Row],[Categoria]]="Liturgia","liturgia",LOWER(LEFT(Table134568[[#This Row],[Titulo]],1)))</f>
        <v>o</v>
      </c>
      <c r="AH160" t="str">
        <f>LOWER(LEFT(Table134568[[#This Row],[Titulo]],1))</f>
        <v>o</v>
      </c>
      <c r="AI160" t="str">
        <f>LOWER(LEFT(Table134568[[#This Row],[Categoria]],1))</f>
        <v>p</v>
      </c>
      <c r="AJ160" t="str">
        <f>_xlfn.CONCAT(Table134568[[#This Row],[ID]:[c021]])</f>
        <v>{id:159,title: "Os tomaré de entre las naciones", subtitle: "Ezequiel 36,24-28", category: "Precatecumenado", moments: ["Pentecostés", "Comunión"], url: "/cantos/resucito/o/ostomaredeentrelasnaciones.html"},</v>
      </c>
      <c r="AK160" t="str">
        <f>UPPER(Table134568[[#This Row],[Titulo]])</f>
        <v>OS TOMARÉ DE ENTRE LAS NACIONES</v>
      </c>
      <c r="AL160" t="str">
        <f>LOWER(SUBSTITUTE(Table134568[[#This Row],[CANTO]], " ", ""))</f>
        <v>ostomarédeentrelasnaciones</v>
      </c>
      <c r="AM160" t="str">
        <f>Table134568[[#This Row],[Subtitle5]]</f>
        <v>Ezequiel 36,24-28</v>
      </c>
      <c r="AO160" t="str">
        <f>Table1[[#Headers],[CANTO]]</f>
        <v>CANTO</v>
      </c>
      <c r="AP160" t="str">
        <f>Table134568[[#This Row],[CANTO]]</f>
        <v>OS TOMARÉ DE ENTRE LAS NACIONES</v>
      </c>
    </row>
    <row r="161" spans="1:42" x14ac:dyDescent="0.25">
      <c r="A161">
        <v>193</v>
      </c>
      <c r="B161" t="s">
        <v>309</v>
      </c>
      <c r="C161">
        <v>160</v>
      </c>
      <c r="D161" t="s">
        <v>310</v>
      </c>
      <c r="E161" t="s">
        <v>311</v>
      </c>
      <c r="F161" t="s">
        <v>312</v>
      </c>
      <c r="G161" t="s">
        <v>624</v>
      </c>
      <c r="H161" t="s">
        <v>314</v>
      </c>
      <c r="I161" t="s">
        <v>315</v>
      </c>
      <c r="J161" t="s">
        <v>312</v>
      </c>
      <c r="K161" t="s">
        <v>625</v>
      </c>
      <c r="L161" t="s">
        <v>317</v>
      </c>
      <c r="M161" t="s">
        <v>318</v>
      </c>
      <c r="N161" t="s">
        <v>312</v>
      </c>
      <c r="O161" s="7" t="s">
        <v>1152</v>
      </c>
      <c r="P161" t="s">
        <v>312</v>
      </c>
      <c r="Q161" t="s">
        <v>319</v>
      </c>
      <c r="R161" t="s">
        <v>312</v>
      </c>
      <c r="T161" t="str">
        <f>IF(Table134568[[#This Row],[Pentecostés]]="","",""", """)</f>
        <v/>
      </c>
      <c r="V161" t="str">
        <f>IF(Table134568[[#This Row],[Virgen]]="","",""", """)</f>
        <v/>
      </c>
      <c r="X161" t="str">
        <f>IF(Table134568[[#This Row],[Niños]]="","",""", """)</f>
        <v/>
      </c>
      <c r="Z161" t="str">
        <f>IF(Table134568[[#This Row],[Laudes]]="","",""", """)</f>
        <v/>
      </c>
      <c r="AB161" t="str">
        <f>IF(Table134568[[#This Row],[Entrada]]="","",""", """)</f>
        <v/>
      </c>
      <c r="AD161" t="s">
        <v>322</v>
      </c>
      <c r="AE161" s="66" t="str" cm="1">
        <f t="array" ref="AE161">_xlfn.LET(
    _xlpm.texto_limpio, _xlfn.REDUCE(
        LOWER(Table134568[[#This Row],[Titulo]]),
        {"á";"é";"í";"ó";"ú";"ñ";",";" "},
        _xlfn.LAMBDA(_xlpm.acum,_xlpm.caracter, SUBSTITUTE(_xlpm.acum, _xlpm.caracter, CHOOSE(MATCH(_xlpm.caracter, {"á";"é";"í";"ó";"ú";"ñ";",";" "}, 0), "a","e","i","o","u","n","","")))
    ),
    _xlfn.CONCAT("/cantos/resucito/", AG161, "/", _xlpm.texto_limpio, ".html")
)</f>
        <v>/cantos/resucito/liturgia/padrenuestro.html</v>
      </c>
      <c r="AF161" t="s">
        <v>323</v>
      </c>
      <c r="AG161" t="str">
        <f>IF(Table134568[[#This Row],[Categoria]]="Liturgia","liturgia",LOWER(LEFT(Table134568[[#This Row],[Titulo]],1)))</f>
        <v>liturgia</v>
      </c>
      <c r="AH161" t="str">
        <f>LOWER(LEFT(Table134568[[#This Row],[Titulo]],1))</f>
        <v>p</v>
      </c>
      <c r="AI161" t="str">
        <f>LOWER(LEFT(Table134568[[#This Row],[Categoria]],1))</f>
        <v>l</v>
      </c>
      <c r="AJ161" t="str">
        <f>_xlfn.CONCAT(Table134568[[#This Row],[ID]:[c021]])</f>
        <v>{id:160,title: "Padre nuestro", subtitle: "Tiempo de la Elección", category: "Liturgia", moments: [""], url: "/cantos/resucito/liturgia/padrenuestro.html"},</v>
      </c>
      <c r="AK161" t="str">
        <f>UPPER(Table134568[[#This Row],[Titulo]])</f>
        <v>PADRE NUESTRO</v>
      </c>
      <c r="AL161" t="str">
        <f>LOWER(SUBSTITUTE(Table134568[[#This Row],[CANTO]], " ", ""))</f>
        <v>padrenuestro</v>
      </c>
      <c r="AM161" t="str">
        <f>Table134568[[#This Row],[Subtitle5]]</f>
        <v>Tiempo de la Elección</v>
      </c>
      <c r="AO161" t="str">
        <f>Table1[[#Headers],[CANTO]]</f>
        <v>CANTO</v>
      </c>
      <c r="AP161" t="str">
        <f>Table134568[[#This Row],[CANTO]]</f>
        <v>PADRE NUESTRO</v>
      </c>
    </row>
    <row r="162" spans="1:42" x14ac:dyDescent="0.25">
      <c r="A162">
        <v>130</v>
      </c>
      <c r="B162" t="s">
        <v>309</v>
      </c>
      <c r="C162">
        <v>161</v>
      </c>
      <c r="D162" t="s">
        <v>310</v>
      </c>
      <c r="E162" t="s">
        <v>311</v>
      </c>
      <c r="F162" t="s">
        <v>312</v>
      </c>
      <c r="G162" t="s">
        <v>626</v>
      </c>
      <c r="H162" t="s">
        <v>314</v>
      </c>
      <c r="I162" t="s">
        <v>315</v>
      </c>
      <c r="J162" t="s">
        <v>312</v>
      </c>
      <c r="K162" t="s">
        <v>627</v>
      </c>
      <c r="L162" t="s">
        <v>317</v>
      </c>
      <c r="M162" t="s">
        <v>318</v>
      </c>
      <c r="N162" t="s">
        <v>312</v>
      </c>
      <c r="O162" t="s">
        <v>1153</v>
      </c>
      <c r="P162" t="s">
        <v>312</v>
      </c>
      <c r="Q162" t="s">
        <v>319</v>
      </c>
      <c r="R162" t="s">
        <v>312</v>
      </c>
      <c r="T162" t="str">
        <f>IF(Table134568[[#This Row],[Pentecostés]]="","",""", """)</f>
        <v/>
      </c>
      <c r="V162" t="str">
        <f>IF(Table134568[[#This Row],[Virgen]]="","",""", """)</f>
        <v/>
      </c>
      <c r="X162" t="str">
        <f>IF(Table134568[[#This Row],[Niños]]="","",""", """)</f>
        <v/>
      </c>
      <c r="Z162" t="str">
        <f>IF(Table134568[[#This Row],[Laudes]]="","",""", """)</f>
        <v/>
      </c>
      <c r="AB162" t="str">
        <f>IF(Table134568[[#This Row],[Entrada]]="","",""", """)</f>
        <v/>
      </c>
      <c r="AD162" t="s">
        <v>322</v>
      </c>
      <c r="AE162" s="66" t="str" cm="1">
        <f t="array" ref="AE162">_xlfn.LET(
    _xlpm.texto_limpio, _xlfn.REDUCE(
        LOWER(Table134568[[#This Row],[Titulo]]),
        {"á";"é";"í";"ó";"ú";"ñ";",";" "},
        _xlfn.LAMBDA(_xlpm.acum,_xlpm.caracter, SUBSTITUTE(_xlpm.acum, _xlpm.caracter, CHOOSE(MATCH(_xlpm.caracter, {"á";"é";"í";"ó";"ú";"ñ";",";" "}, 0), "a","e","i","o","u","n","","")))
    ),
    _xlfn.CONCAT("/cantos/resucito/", AG162, "/", _xlpm.texto_limpio, ".html")
)</f>
        <v>/cantos/resucito/p/palomaincorrupta.html</v>
      </c>
      <c r="AF162" t="s">
        <v>323</v>
      </c>
      <c r="AG162" t="str">
        <f>IF(Table134568[[#This Row],[Categoria]]="Liturgia","liturgia",LOWER(LEFT(Table134568[[#This Row],[Titulo]],1)))</f>
        <v>p</v>
      </c>
      <c r="AH162" t="str">
        <f>LOWER(LEFT(Table134568[[#This Row],[Titulo]],1))</f>
        <v>p</v>
      </c>
      <c r="AI162" t="str">
        <f>LOWER(LEFT(Table134568[[#This Row],[Categoria]],1))</f>
        <v>p</v>
      </c>
      <c r="AJ162" t="str">
        <f>_xlfn.CONCAT(Table134568[[#This Row],[ID]:[c021]])</f>
        <v>{id:161,title: "Paloma incorrupta", subtitle: "Kontákion (Romano el Meloda)", category: "Precatecumenado", moments: [""], url: "/cantos/resucito/p/palomaincorrupta.html"},</v>
      </c>
      <c r="AK162" t="str">
        <f>UPPER(Table134568[[#This Row],[Titulo]])</f>
        <v>PALOMA INCORRUPTA</v>
      </c>
      <c r="AL162" t="str">
        <f>LOWER(SUBSTITUTE(Table134568[[#This Row],[CANTO]], " ", ""))</f>
        <v>palomaincorrupta</v>
      </c>
      <c r="AM162" t="str">
        <f>Table134568[[#This Row],[Subtitle5]]</f>
        <v>Kontákion (Romano el Meloda)</v>
      </c>
      <c r="AO162" t="str">
        <f>Table1[[#Headers],[CANTO]]</f>
        <v>CANTO</v>
      </c>
      <c r="AP162" t="str">
        <f>Table134568[[#This Row],[CANTO]]</f>
        <v>PALOMA INCORRUPTA</v>
      </c>
    </row>
    <row r="163" spans="1:42" x14ac:dyDescent="0.25">
      <c r="A163">
        <v>131</v>
      </c>
      <c r="B163" t="s">
        <v>309</v>
      </c>
      <c r="C163">
        <v>162</v>
      </c>
      <c r="D163" t="s">
        <v>310</v>
      </c>
      <c r="E163" t="s">
        <v>311</v>
      </c>
      <c r="F163" t="s">
        <v>312</v>
      </c>
      <c r="G163" t="s">
        <v>296</v>
      </c>
      <c r="H163" t="s">
        <v>314</v>
      </c>
      <c r="I163" t="s">
        <v>315</v>
      </c>
      <c r="J163" t="s">
        <v>312</v>
      </c>
      <c r="K163" t="s">
        <v>628</v>
      </c>
      <c r="L163" t="s">
        <v>317</v>
      </c>
      <c r="M163" t="s">
        <v>318</v>
      </c>
      <c r="N163" t="s">
        <v>312</v>
      </c>
      <c r="O163" t="s">
        <v>1153</v>
      </c>
      <c r="P163" t="s">
        <v>312</v>
      </c>
      <c r="Q163" t="s">
        <v>319</v>
      </c>
      <c r="R163" t="s">
        <v>312</v>
      </c>
      <c r="T163" t="str">
        <f>IF(Table134568[[#This Row],[Pentecostés]]="","",""", """)</f>
        <v/>
      </c>
      <c r="V163" t="str">
        <f>IF(Table134568[[#This Row],[Virgen]]="","",""", """)</f>
        <v/>
      </c>
      <c r="X163" t="str">
        <f>IF(Table134568[[#This Row],[Niños]]="","",""", """)</f>
        <v/>
      </c>
      <c r="Z163" t="str">
        <f>IF(Table134568[[#This Row],[Laudes]]="","",""", """)</f>
        <v/>
      </c>
      <c r="AB163" t="str">
        <f>IF(Table134568[[#This Row],[Entrada]]="","",""", """)</f>
        <v/>
      </c>
      <c r="AD163" t="s">
        <v>322</v>
      </c>
      <c r="AE163" s="66" t="str" cm="1">
        <f t="array" ref="AE163">_xlfn.LET(
    _xlpm.texto_limpio, _xlfn.REDUCE(
        LOWER(Table134568[[#This Row],[Titulo]]),
        {"á";"é";"í";"ó";"ú";"ñ";",";" "},
        _xlfn.LAMBDA(_xlpm.acum,_xlpm.caracter, SUBSTITUTE(_xlpm.acum, _xlpm.caracter, CHOOSE(MATCH(_xlpm.caracter, {"á";"é";"í";"ó";"ú";"ñ";",";" "}, 0), "a","e","i","o","u","n","","")))
    ),
    _xlfn.CONCAT("/cantos/resucito/", AG163, "/", _xlpm.texto_limpio, ".html")
)</f>
        <v>/cantos/resucito/p/pentecostes.html</v>
      </c>
      <c r="AF163" t="s">
        <v>323</v>
      </c>
      <c r="AG163" t="str">
        <f>IF(Table134568[[#This Row],[Categoria]]="Liturgia","liturgia",LOWER(LEFT(Table134568[[#This Row],[Titulo]],1)))</f>
        <v>p</v>
      </c>
      <c r="AH163" t="str">
        <f>LOWER(LEFT(Table134568[[#This Row],[Titulo]],1))</f>
        <v>p</v>
      </c>
      <c r="AI163" t="str">
        <f>LOWER(LEFT(Table134568[[#This Row],[Categoria]],1))</f>
        <v>p</v>
      </c>
      <c r="AJ163" t="str">
        <f>_xlfn.CONCAT(Table134568[[#This Row],[ID]:[c021]])</f>
        <v>{id:162,title: "Pentecostés", subtitle: "Hchos de los Apostoles 2,1-13 ", category: "Precatecumenado", moments: [""], url: "/cantos/resucito/p/pentecostes.html"},</v>
      </c>
      <c r="AK163" t="str">
        <f>UPPER(Table134568[[#This Row],[Titulo]])</f>
        <v>PENTECOSTÉS</v>
      </c>
      <c r="AL163" t="str">
        <f>LOWER(SUBSTITUTE(Table134568[[#This Row],[CANTO]], " ", ""))</f>
        <v>pentecostés</v>
      </c>
      <c r="AM163" t="str">
        <f>Table134568[[#This Row],[Subtitle5]]</f>
        <v xml:space="preserve">Hchos de los Apostoles 2,1-13 </v>
      </c>
      <c r="AO163" t="str">
        <f>Table1[[#Headers],[CANTO]]</f>
        <v>CANTO</v>
      </c>
      <c r="AP163" t="str">
        <f>Table134568[[#This Row],[CANTO]]</f>
        <v>PENTECOSTÉS</v>
      </c>
    </row>
    <row r="164" spans="1:42" x14ac:dyDescent="0.25">
      <c r="A164">
        <v>194</v>
      </c>
      <c r="B164" t="s">
        <v>309</v>
      </c>
      <c r="C164">
        <v>163</v>
      </c>
      <c r="D164" t="s">
        <v>310</v>
      </c>
      <c r="E164" t="s">
        <v>311</v>
      </c>
      <c r="F164" t="s">
        <v>312</v>
      </c>
      <c r="G164" t="s">
        <v>1156</v>
      </c>
      <c r="H164" t="s">
        <v>314</v>
      </c>
      <c r="I164" t="s">
        <v>315</v>
      </c>
      <c r="J164" t="s">
        <v>312</v>
      </c>
      <c r="K164" t="s">
        <v>630</v>
      </c>
      <c r="L164" t="s">
        <v>317</v>
      </c>
      <c r="M164" t="s">
        <v>318</v>
      </c>
      <c r="N164" t="s">
        <v>312</v>
      </c>
      <c r="O164" s="7" t="s">
        <v>1152</v>
      </c>
      <c r="P164" t="s">
        <v>312</v>
      </c>
      <c r="Q164" t="s">
        <v>319</v>
      </c>
      <c r="R164" t="s">
        <v>312</v>
      </c>
      <c r="T164" t="str">
        <f>IF(Table134568[[#This Row],[Pentecostés]]="","",""", """)</f>
        <v/>
      </c>
      <c r="V164" t="str">
        <f>IF(Table134568[[#This Row],[Virgen]]="","",""", """)</f>
        <v/>
      </c>
      <c r="X164" t="str">
        <f>IF(Table134568[[#This Row],[Niños]]="","",""", """)</f>
        <v/>
      </c>
      <c r="Z164" t="str">
        <f>IF(Table134568[[#This Row],[Laudes]]="","",""", """)</f>
        <v/>
      </c>
      <c r="AB164" t="str">
        <f>IF(Table134568[[#This Row],[Entrada]]="","",""", """)</f>
        <v/>
      </c>
      <c r="AD164" t="s">
        <v>322</v>
      </c>
      <c r="AE164" s="66" t="str" cm="1">
        <f t="array" ref="AE164">_xlfn.LET(
    _xlpm.texto_limpio, _xlfn.REDUCE(
        LOWER(Table134568[[#This Row],[Titulo]]),
        {"á";"é";"í";"ó";"ú";"ñ";",";" "},
        _xlfn.LAMBDA(_xlpm.acum,_xlpm.caracter, SUBSTITUTE(_xlpm.acum, _xlpm.caracter, CHOOSE(MATCH(_xlpm.caracter, {"á";"é";"í";"ó";"ú";"ñ";",";" "}, 0), "a","e","i","o","u","n","","")))
    ),
    _xlfn.CONCAT("/cantos/resucito/", AG164, "/", _xlpm.texto_limpio, ".html")
)</f>
        <v>/cantos/resucito/liturgia/plegariaeucaristicaiimodeloip1.html</v>
      </c>
      <c r="AF164" t="s">
        <v>323</v>
      </c>
      <c r="AG164" t="str">
        <f>IF(Table134568[[#This Row],[Categoria]]="Liturgia","liturgia",LOWER(LEFT(Table134568[[#This Row],[Titulo]],1)))</f>
        <v>liturgia</v>
      </c>
      <c r="AH164" t="str">
        <f>LOWER(LEFT(Table134568[[#This Row],[Titulo]],1))</f>
        <v>p</v>
      </c>
      <c r="AI164" t="str">
        <f>LOWER(LEFT(Table134568[[#This Row],[Categoria]],1))</f>
        <v>l</v>
      </c>
      <c r="AJ164" t="str">
        <f>_xlfn.CONCAT(Table134568[[#This Row],[ID]:[c021]])</f>
        <v>{id:163,title: "Plegaria Eucarística II Modelo Ip1", subtitle: "Modelo I", category: "Liturgia", moments: [""], url: "/cantos/resucito/liturgia/plegariaeucaristicaiimodeloip1.html"},</v>
      </c>
      <c r="AK164" t="str">
        <f>UPPER(Table134568[[#This Row],[Titulo]])</f>
        <v>PLEGARIA EUCARÍSTICA II MODELO IP1</v>
      </c>
      <c r="AL164" t="str">
        <f>LOWER(SUBSTITUTE(Table134568[[#This Row],[CANTO]], " ", ""))</f>
        <v>plegariaeucarísticaiimodeloip1</v>
      </c>
      <c r="AM164" t="str">
        <f>Table134568[[#This Row],[Subtitle5]]</f>
        <v>Modelo I</v>
      </c>
      <c r="AO164" t="str">
        <f>Table1[[#Headers],[CANTO]]</f>
        <v>CANTO</v>
      </c>
      <c r="AP164" t="str">
        <f>Table134568[[#This Row],[CANTO]]</f>
        <v>PLEGARIA EUCARÍSTICA II MODELO IP1</v>
      </c>
    </row>
    <row r="165" spans="1:42" x14ac:dyDescent="0.25">
      <c r="A165">
        <v>197</v>
      </c>
      <c r="B165" t="s">
        <v>309</v>
      </c>
      <c r="C165">
        <v>164</v>
      </c>
      <c r="D165" t="s">
        <v>310</v>
      </c>
      <c r="E165" t="s">
        <v>311</v>
      </c>
      <c r="F165" t="s">
        <v>312</v>
      </c>
      <c r="G165" t="s">
        <v>1154</v>
      </c>
      <c r="H165" t="s">
        <v>314</v>
      </c>
      <c r="I165" t="s">
        <v>315</v>
      </c>
      <c r="J165" t="s">
        <v>312</v>
      </c>
      <c r="K165" t="s">
        <v>631</v>
      </c>
      <c r="L165" t="s">
        <v>317</v>
      </c>
      <c r="M165" t="s">
        <v>318</v>
      </c>
      <c r="N165" t="s">
        <v>312</v>
      </c>
      <c r="O165" s="7" t="s">
        <v>1152</v>
      </c>
      <c r="P165" t="s">
        <v>312</v>
      </c>
      <c r="Q165" t="s">
        <v>319</v>
      </c>
      <c r="R165" t="s">
        <v>312</v>
      </c>
      <c r="T165" t="str">
        <f>IF(Table134568[[#This Row],[Pentecostés]]="","",""", """)</f>
        <v/>
      </c>
      <c r="V165" t="str">
        <f>IF(Table134568[[#This Row],[Virgen]]="","",""", """)</f>
        <v/>
      </c>
      <c r="X165" t="str">
        <f>IF(Table134568[[#This Row],[Niños]]="","",""", """)</f>
        <v/>
      </c>
      <c r="Z165" t="str">
        <f>IF(Table134568[[#This Row],[Laudes]]="","",""", """)</f>
        <v/>
      </c>
      <c r="AB165" t="str">
        <f>IF(Table134568[[#This Row],[Entrada]]="","",""", """)</f>
        <v/>
      </c>
      <c r="AD165" t="s">
        <v>322</v>
      </c>
      <c r="AE165" s="66" t="str" cm="1">
        <f t="array" ref="AE165">_xlfn.LET(
    _xlpm.texto_limpio, _xlfn.REDUCE(
        LOWER(Table134568[[#This Row],[Titulo]]),
        {"á";"é";"í";"ó";"ú";"ñ";",";" "},
        _xlfn.LAMBDA(_xlpm.acum,_xlpm.caracter, SUBSTITUTE(_xlpm.acum, _xlpm.caracter, CHOOSE(MATCH(_xlpm.caracter, {"á";"é";"í";"ó";"ú";"ñ";",";" "}, 0), "a","e","i","o","u","n","","")))
    ),
    _xlfn.CONCAT("/cantos/resucito/", AG165, "/", _xlpm.texto_limpio, ".html")
)</f>
        <v>/cantos/resucito/liturgia/plegariaeucaristicaiimodeloii.html</v>
      </c>
      <c r="AF165" t="s">
        <v>323</v>
      </c>
      <c r="AG165" t="str">
        <f>IF(Table134568[[#This Row],[Categoria]]="Liturgia","liturgia",LOWER(LEFT(Table134568[[#This Row],[Titulo]],1)))</f>
        <v>liturgia</v>
      </c>
      <c r="AH165" t="str">
        <f>LOWER(LEFT(Table134568[[#This Row],[Titulo]],1))</f>
        <v>p</v>
      </c>
      <c r="AI165" t="str">
        <f>LOWER(LEFT(Table134568[[#This Row],[Categoria]],1))</f>
        <v>l</v>
      </c>
      <c r="AJ165" t="str">
        <f>_xlfn.CONCAT(Table134568[[#This Row],[ID]:[c021]])</f>
        <v>{id:164,title: "Plegaria Eucarística II Modelo II", subtitle: "Modelo II (1987)", category: "Liturgia", moments: [""], url: "/cantos/resucito/liturgia/plegariaeucaristicaiimodeloii.html"},</v>
      </c>
      <c r="AK165" t="str">
        <f>UPPER(Table134568[[#This Row],[Titulo]])</f>
        <v>PLEGARIA EUCARÍSTICA II MODELO II</v>
      </c>
      <c r="AL165" t="str">
        <f>LOWER(SUBSTITUTE(Table134568[[#This Row],[CANTO]], " ", ""))</f>
        <v>plegariaeucarísticaiimodeloii</v>
      </c>
      <c r="AM165" t="str">
        <f>Table134568[[#This Row],[Subtitle5]]</f>
        <v>Modelo II (1987)</v>
      </c>
      <c r="AO165" t="str">
        <f>Table1[[#Headers],[CANTO]]</f>
        <v>CANTO</v>
      </c>
      <c r="AP165" t="str">
        <f>Table134568[[#This Row],[CANTO]]</f>
        <v>PLEGARIA EUCARÍSTICA II MODELO II</v>
      </c>
    </row>
    <row r="166" spans="1:42" x14ac:dyDescent="0.25">
      <c r="A166">
        <v>200</v>
      </c>
      <c r="B166" t="s">
        <v>309</v>
      </c>
      <c r="C166">
        <v>165</v>
      </c>
      <c r="D166" t="s">
        <v>310</v>
      </c>
      <c r="E166" t="s">
        <v>311</v>
      </c>
      <c r="F166" t="s">
        <v>312</v>
      </c>
      <c r="G166" t="s">
        <v>1155</v>
      </c>
      <c r="H166" t="s">
        <v>314</v>
      </c>
      <c r="I166" t="s">
        <v>315</v>
      </c>
      <c r="J166" t="s">
        <v>312</v>
      </c>
      <c r="K166" s="9" t="s">
        <v>633</v>
      </c>
      <c r="L166" t="s">
        <v>317</v>
      </c>
      <c r="M166" t="s">
        <v>318</v>
      </c>
      <c r="N166" t="s">
        <v>312</v>
      </c>
      <c r="O166" s="7" t="s">
        <v>1152</v>
      </c>
      <c r="P166" t="s">
        <v>312</v>
      </c>
      <c r="Q166" t="s">
        <v>319</v>
      </c>
      <c r="R166" t="s">
        <v>312</v>
      </c>
      <c r="T166" t="str">
        <f>IF(Table134568[[#This Row],[Pentecostés]]="","",""", """)</f>
        <v/>
      </c>
      <c r="V166" t="str">
        <f>IF(Table134568[[#This Row],[Virgen]]="","",""", """)</f>
        <v/>
      </c>
      <c r="X166" t="str">
        <f>IF(Table134568[[#This Row],[Niños]]="","",""", """)</f>
        <v/>
      </c>
      <c r="Z166" t="str">
        <f>IF(Table134568[[#This Row],[Laudes]]="","",""", """)</f>
        <v/>
      </c>
      <c r="AB166" t="str">
        <f>IF(Table134568[[#This Row],[Entrada]]="","",""", """)</f>
        <v/>
      </c>
      <c r="AD166" t="s">
        <v>322</v>
      </c>
      <c r="AE166" s="66" t="str" cm="1">
        <f t="array" ref="AE166">_xlfn.LET(
    _xlpm.texto_limpio, _xlfn.REDUCE(
        LOWER(Table134568[[#This Row],[Titulo]]),
        {"á";"é";"í";"ó";"ú";"ñ";",";" "},
        _xlfn.LAMBDA(_xlpm.acum,_xlpm.caracter, SUBSTITUTE(_xlpm.acum, _xlpm.caracter, CHOOSE(MATCH(_xlpm.caracter, {"á";"é";"í";"ó";"ú";"ñ";",";" "}, 0), "a","e","i","o","u","n","","")))
    ),
    _xlfn.CONCAT("/cantos/resucito/", AG166, "/", _xlpm.texto_limpio, ".html")
)</f>
        <v>/cantos/resucito/liturgia/plegariaeucaristicaiv1988.html</v>
      </c>
      <c r="AF166" t="s">
        <v>323</v>
      </c>
      <c r="AG166" t="str">
        <f>IF(Table134568[[#This Row],[Categoria]]="Liturgia","liturgia",LOWER(LEFT(Table134568[[#This Row],[Titulo]],1)))</f>
        <v>liturgia</v>
      </c>
      <c r="AH166" t="str">
        <f>LOWER(LEFT(Table134568[[#This Row],[Titulo]],1))</f>
        <v>p</v>
      </c>
      <c r="AI166" t="str">
        <f>LOWER(LEFT(Table134568[[#This Row],[Categoria]],1))</f>
        <v>l</v>
      </c>
      <c r="AJ166" t="str">
        <f>_xlfn.CONCAT(Table134568[[#This Row],[ID]:[c021]])</f>
        <v>{id:165,title: "Plegaria Eucarística IV  1988", subtitle: "(1988)", category: "Liturgia", moments: [""], url: "/cantos/resucito/liturgia/plegariaeucaristicaiv1988.html"},</v>
      </c>
      <c r="AK166" t="str">
        <f>UPPER(Table134568[[#This Row],[Titulo]])</f>
        <v>PLEGARIA EUCARÍSTICA IV  1988</v>
      </c>
      <c r="AL166" t="str">
        <f>LOWER(SUBSTITUTE(Table134568[[#This Row],[CANTO]], " ", ""))</f>
        <v>plegariaeucarísticaiv1988</v>
      </c>
      <c r="AM166" t="str">
        <f>Table134568[[#This Row],[Subtitle5]]</f>
        <v>(1988)</v>
      </c>
      <c r="AO166" t="str">
        <f>Table1[[#Headers],[CANTO]]</f>
        <v>CANTO</v>
      </c>
      <c r="AP166" t="str">
        <f>Table134568[[#This Row],[CANTO]]</f>
        <v>PLEGARIA EUCARÍSTICA IV  1988</v>
      </c>
    </row>
    <row r="167" spans="1:42" x14ac:dyDescent="0.25">
      <c r="A167">
        <v>132</v>
      </c>
      <c r="B167" t="s">
        <v>309</v>
      </c>
      <c r="C167">
        <v>166</v>
      </c>
      <c r="D167" t="s">
        <v>310</v>
      </c>
      <c r="E167" t="s">
        <v>311</v>
      </c>
      <c r="F167" t="s">
        <v>312</v>
      </c>
      <c r="G167" t="s">
        <v>634</v>
      </c>
      <c r="H167" t="s">
        <v>314</v>
      </c>
      <c r="I167" t="s">
        <v>315</v>
      </c>
      <c r="J167" t="s">
        <v>312</v>
      </c>
      <c r="K167" s="9" t="s">
        <v>635</v>
      </c>
      <c r="L167" t="s">
        <v>317</v>
      </c>
      <c r="M167" t="s">
        <v>318</v>
      </c>
      <c r="N167" t="s">
        <v>312</v>
      </c>
      <c r="O167" t="s">
        <v>1153</v>
      </c>
      <c r="P167" t="s">
        <v>312</v>
      </c>
      <c r="Q167" t="s">
        <v>319</v>
      </c>
      <c r="R167" t="s">
        <v>312</v>
      </c>
      <c r="T167" t="str">
        <f>IF(Table134568[[#This Row],[Pentecostés]]="","",""", """)</f>
        <v/>
      </c>
      <c r="V167" t="str">
        <f>IF(Table134568[[#This Row],[Virgen]]="","",""", """)</f>
        <v/>
      </c>
      <c r="X167" t="str">
        <f>IF(Table134568[[#This Row],[Niños]]="","",""", """)</f>
        <v/>
      </c>
      <c r="Z167" t="str">
        <f>IF(Table134568[[#This Row],[Laudes]]="","",""", """)</f>
        <v/>
      </c>
      <c r="AB167" t="str">
        <f>IF(Table134568[[#This Row],[Entrada]]="","",""", """)</f>
        <v/>
      </c>
      <c r="AD167" t="s">
        <v>322</v>
      </c>
      <c r="AE167" s="66" t="str" cm="1">
        <f t="array" ref="AE167">_xlfn.LET(
    _xlpm.texto_limpio, _xlfn.REDUCE(
        LOWER(Table134568[[#This Row],[Titulo]]),
        {"á";"é";"í";"ó";"ú";"ñ";",";" "},
        _xlfn.LAMBDA(_xlpm.acum,_xlpm.caracter, SUBSTITUTE(_xlpm.acum, _xlpm.caracter, CHOOSE(MATCH(_xlpm.caracter, {"á";"é";"í";"ó";"ú";"ñ";",";" "}, 0), "a","e","i","o","u","n","","")))
    ),
    _xlfn.CONCAT("/cantos/resucito/", AG167, "/", _xlpm.texto_limpio, ".html")
)</f>
        <v>/cantos/resucito/p/porelamordemisamigos.html</v>
      </c>
      <c r="AF167" t="s">
        <v>323</v>
      </c>
      <c r="AG167" t="str">
        <f>IF(Table134568[[#This Row],[Categoria]]="Liturgia","liturgia",LOWER(LEFT(Table134568[[#This Row],[Titulo]],1)))</f>
        <v>p</v>
      </c>
      <c r="AH167" t="str">
        <f>LOWER(LEFT(Table134568[[#This Row],[Titulo]],1))</f>
        <v>p</v>
      </c>
      <c r="AI167" t="str">
        <f>LOWER(LEFT(Table134568[[#This Row],[Categoria]],1))</f>
        <v>p</v>
      </c>
      <c r="AJ167" t="str">
        <f>_xlfn.CONCAT(Table134568[[#This Row],[ID]:[c021]])</f>
        <v>{id:166,title: "Por el amor de mis amigos", subtitle: "Sal 122 (121) - Melodía hebraica ", category: "Precatecumenado", moments: [""], url: "/cantos/resucito/p/porelamordemisamigos.html"},</v>
      </c>
      <c r="AK167" t="str">
        <f>UPPER(Table134568[[#This Row],[Titulo]])</f>
        <v>POR EL AMOR DE MIS AMIGOS</v>
      </c>
      <c r="AL167" t="str">
        <f>LOWER(SUBSTITUTE(Table134568[[#This Row],[CANTO]], " ", ""))</f>
        <v>porelamordemisamigos</v>
      </c>
      <c r="AM167" t="str">
        <f>Table134568[[#This Row],[Subtitle5]]</f>
        <v xml:space="preserve">Sal 122 (121) - Melodía hebraica </v>
      </c>
      <c r="AO167" t="str">
        <f>Table1[[#Headers],[CANTO]]</f>
        <v>CANTO</v>
      </c>
      <c r="AP167" t="str">
        <f>Table134568[[#This Row],[CANTO]]</f>
        <v>POR EL AMOR DE MIS AMIGOS</v>
      </c>
    </row>
    <row r="168" spans="1:42" x14ac:dyDescent="0.25">
      <c r="A168">
        <v>133</v>
      </c>
      <c r="B168" t="s">
        <v>309</v>
      </c>
      <c r="C168">
        <v>167</v>
      </c>
      <c r="D168" t="s">
        <v>310</v>
      </c>
      <c r="E168" t="s">
        <v>311</v>
      </c>
      <c r="F168" t="s">
        <v>312</v>
      </c>
      <c r="G168" t="s">
        <v>636</v>
      </c>
      <c r="H168" t="s">
        <v>314</v>
      </c>
      <c r="I168" t="s">
        <v>315</v>
      </c>
      <c r="J168" t="s">
        <v>312</v>
      </c>
      <c r="K168" t="s">
        <v>637</v>
      </c>
      <c r="L168" t="s">
        <v>317</v>
      </c>
      <c r="M168" t="s">
        <v>318</v>
      </c>
      <c r="N168" t="s">
        <v>312</v>
      </c>
      <c r="O168" t="s">
        <v>1153</v>
      </c>
      <c r="P168" t="s">
        <v>312</v>
      </c>
      <c r="Q168" t="s">
        <v>319</v>
      </c>
      <c r="R168" t="s">
        <v>312</v>
      </c>
      <c r="T168" t="str">
        <f>IF(Table134568[[#This Row],[Pentecostés]]="","",""", """)</f>
        <v/>
      </c>
      <c r="V168" t="str">
        <f>IF(Table134568[[#This Row],[Virgen]]="","",""", """)</f>
        <v/>
      </c>
      <c r="X168" t="str">
        <f>IF(Table134568[[#This Row],[Niños]]="","",""", """)</f>
        <v/>
      </c>
      <c r="Z168" t="str">
        <f>IF(Table134568[[#This Row],[Laudes]]="","",""", """)</f>
        <v/>
      </c>
      <c r="AB168" t="str">
        <f>IF(Table134568[[#This Row],[Entrada]]="","",""", """)</f>
        <v/>
      </c>
      <c r="AD168" t="s">
        <v>322</v>
      </c>
      <c r="AE168" s="66" t="str" cm="1">
        <f t="array" ref="AE168">_xlfn.LET(
    _xlpm.texto_limpio, _xlfn.REDUCE(
        LOWER(Table134568[[#This Row],[Titulo]]),
        {"á";"é";"í";"ó";"ú";"ñ";",";" "},
        _xlfn.LAMBDA(_xlpm.acum,_xlpm.caracter, SUBSTITUTE(_xlpm.acum, _xlpm.caracter, CHOOSE(MATCH(_xlpm.caracter, {"á";"é";"í";"ó";"ú";"ñ";",";" "}, 0), "a","e","i","o","u","n","","")))
    ),
    _xlfn.CONCAT("/cantos/resucito/", AG168, "/", _xlpm.texto_limpio, ".html")
)</f>
        <v>/cantos/resucito/p/porqueestanocheesdiferente.html</v>
      </c>
      <c r="AF168" t="s">
        <v>323</v>
      </c>
      <c r="AG168" t="str">
        <f>IF(Table134568[[#This Row],[Categoria]]="Liturgia","liturgia",LOWER(LEFT(Table134568[[#This Row],[Titulo]],1)))</f>
        <v>p</v>
      </c>
      <c r="AH168" t="str">
        <f>LOWER(LEFT(Table134568[[#This Row],[Titulo]],1))</f>
        <v>p</v>
      </c>
      <c r="AI168" t="str">
        <f>LOWER(LEFT(Table134568[[#This Row],[Categoria]],1))</f>
        <v>p</v>
      </c>
      <c r="AJ168" t="str">
        <f>_xlfn.CONCAT(Table134568[[#This Row],[ID]:[c021]])</f>
        <v>{id:167,title: "Por qué esta noche es diferente", subtitle: "Haggadá de Pesaj - Melodía hebraica", category: "Precatecumenado", moments: [""], url: "/cantos/resucito/p/porqueestanocheesdiferente.html"},</v>
      </c>
      <c r="AK168" t="str">
        <f>UPPER(Table134568[[#This Row],[Titulo]])</f>
        <v>POR QUÉ ESTA NOCHE ES DIFERENTE</v>
      </c>
      <c r="AL168" t="str">
        <f>LOWER(SUBSTITUTE(Table134568[[#This Row],[CANTO]], " ", ""))</f>
        <v>porquéestanocheesdiferente</v>
      </c>
      <c r="AM168" t="str">
        <f>Table134568[[#This Row],[Subtitle5]]</f>
        <v>Haggadá de Pesaj - Melodía hebraica</v>
      </c>
      <c r="AO168" t="str">
        <f>Table1[[#Headers],[CANTO]]</f>
        <v>CANTO</v>
      </c>
      <c r="AP168" t="str">
        <f>Table134568[[#This Row],[CANTO]]</f>
        <v>POR QUÉ ESTA NOCHE ES DIFERENTE</v>
      </c>
    </row>
    <row r="169" spans="1:42" x14ac:dyDescent="0.25">
      <c r="A169">
        <v>134</v>
      </c>
      <c r="B169" t="s">
        <v>309</v>
      </c>
      <c r="C169">
        <v>168</v>
      </c>
      <c r="D169" t="s">
        <v>310</v>
      </c>
      <c r="E169" t="s">
        <v>311</v>
      </c>
      <c r="F169" t="s">
        <v>312</v>
      </c>
      <c r="G169" t="s">
        <v>638</v>
      </c>
      <c r="H169" t="s">
        <v>314</v>
      </c>
      <c r="I169" t="s">
        <v>315</v>
      </c>
      <c r="J169" t="s">
        <v>312</v>
      </c>
      <c r="K169" s="9" t="s">
        <v>639</v>
      </c>
      <c r="L169" t="s">
        <v>317</v>
      </c>
      <c r="M169" t="s">
        <v>318</v>
      </c>
      <c r="N169" t="s">
        <v>312</v>
      </c>
      <c r="O169" t="s">
        <v>1153</v>
      </c>
      <c r="P169" t="s">
        <v>312</v>
      </c>
      <c r="Q169" t="s">
        <v>319</v>
      </c>
      <c r="R169" t="s">
        <v>312</v>
      </c>
      <c r="T169" t="str">
        <f>IF(Table134568[[#This Row],[Pentecostés]]="","",""", """)</f>
        <v/>
      </c>
      <c r="V169" t="str">
        <f>IF(Table134568[[#This Row],[Virgen]]="","",""", """)</f>
        <v/>
      </c>
      <c r="X169" t="str">
        <f>IF(Table134568[[#This Row],[Niños]]="","",""", """)</f>
        <v/>
      </c>
      <c r="Z169" t="str">
        <f>IF(Table134568[[#This Row],[Laudes]]="","",""", """)</f>
        <v/>
      </c>
      <c r="AB169" t="str">
        <f>IF(Table134568[[#This Row],[Entrada]]="","",""", """)</f>
        <v/>
      </c>
      <c r="AD169" t="s">
        <v>322</v>
      </c>
      <c r="AE169" s="66" t="str" cm="1">
        <f t="array" ref="AE169">_xlfn.LET(
    _xlpm.texto_limpio, _xlfn.REDUCE(
        LOWER(Table134568[[#This Row],[Titulo]]),
        {"á";"é";"í";"ó";"ú";"ñ";",";" "},
        _xlfn.LAMBDA(_xlpm.acum,_xlpm.caracter, SUBSTITUTE(_xlpm.acum, _xlpm.caracter, CHOOSE(MATCH(_xlpm.caracter, {"á";"é";"í";"ó";"ú";"ñ";",";" "}, 0), "a","e","i","o","u","n","","")))
    ),
    _xlfn.CONCAT("/cantos/resucito/", AG169, "/", _xlpm.texto_limpio, ".html")
)</f>
        <v>/cantos/resucito/p/porquelasgentesconjuran.html</v>
      </c>
      <c r="AF169" t="s">
        <v>323</v>
      </c>
      <c r="AG169" t="str">
        <f>IF(Table134568[[#This Row],[Categoria]]="Liturgia","liturgia",LOWER(LEFT(Table134568[[#This Row],[Titulo]],1)))</f>
        <v>p</v>
      </c>
      <c r="AH169" t="str">
        <f>LOWER(LEFT(Table134568[[#This Row],[Titulo]],1))</f>
        <v>p</v>
      </c>
      <c r="AI169" t="str">
        <f>LOWER(LEFT(Table134568[[#This Row],[Categoria]],1))</f>
        <v>p</v>
      </c>
      <c r="AJ169" t="str">
        <f>_xlfn.CONCAT(Table134568[[#This Row],[ID]:[c021]])</f>
        <v>{id:168,title: "Por qué las gentes conjuran", subtitle: "Salmo 2", category: "Precatecumenado", moments: [""], url: "/cantos/resucito/p/porquelasgentesconjuran.html"},</v>
      </c>
      <c r="AK169" t="str">
        <f>UPPER(Table134568[[#This Row],[Titulo]])</f>
        <v>POR QUÉ LAS GENTES CONJURAN</v>
      </c>
      <c r="AL169" t="str">
        <f>LOWER(SUBSTITUTE(Table134568[[#This Row],[CANTO]], " ", ""))</f>
        <v>porquélasgentesconjuran</v>
      </c>
      <c r="AM169" t="str">
        <f>Table134568[[#This Row],[Subtitle5]]</f>
        <v>Salmo 2</v>
      </c>
      <c r="AO169" t="str">
        <f>Table1[[#Headers],[CANTO]]</f>
        <v>CANTO</v>
      </c>
      <c r="AP169" t="str">
        <f>Table134568[[#This Row],[CANTO]]</f>
        <v>POR QUÉ LAS GENTES CONJURAN</v>
      </c>
    </row>
    <row r="170" spans="1:42" x14ac:dyDescent="0.25">
      <c r="A170">
        <v>135</v>
      </c>
      <c r="B170" t="s">
        <v>309</v>
      </c>
      <c r="C170">
        <v>169</v>
      </c>
      <c r="D170" t="s">
        <v>310</v>
      </c>
      <c r="E170" t="s">
        <v>311</v>
      </c>
      <c r="F170" t="s">
        <v>312</v>
      </c>
      <c r="G170" t="s">
        <v>640</v>
      </c>
      <c r="H170" t="s">
        <v>314</v>
      </c>
      <c r="I170" t="s">
        <v>315</v>
      </c>
      <c r="J170" t="s">
        <v>312</v>
      </c>
      <c r="K170" t="s">
        <v>641</v>
      </c>
      <c r="L170" t="s">
        <v>317</v>
      </c>
      <c r="M170" t="s">
        <v>318</v>
      </c>
      <c r="N170" t="s">
        <v>312</v>
      </c>
      <c r="O170" t="s">
        <v>1153</v>
      </c>
      <c r="P170" t="s">
        <v>312</v>
      </c>
      <c r="Q170" t="s">
        <v>319</v>
      </c>
      <c r="R170" t="s">
        <v>312</v>
      </c>
      <c r="T170" t="str">
        <f>IF(Table134568[[#This Row],[Pentecostés]]="","",""", """)</f>
        <v/>
      </c>
      <c r="V170" t="str">
        <f>IF(Table134568[[#This Row],[Virgen]]="","",""", """)</f>
        <v/>
      </c>
      <c r="X170" t="str">
        <f>IF(Table134568[[#This Row],[Niños]]="","",""", """)</f>
        <v/>
      </c>
      <c r="Z170" t="str">
        <f>IF(Table134568[[#This Row],[Laudes]]="","",""", """)</f>
        <v/>
      </c>
      <c r="AB170" t="str">
        <f>IF(Table134568[[#This Row],[Entrada]]="","",""", """)</f>
        <v/>
      </c>
      <c r="AD170" t="s">
        <v>322</v>
      </c>
      <c r="AE170" s="66" t="str" cm="1">
        <f t="array" ref="AE170">_xlfn.LET(
    _xlpm.texto_limpio, _xlfn.REDUCE(
        LOWER(Table134568[[#This Row],[Titulo]]),
        {"á";"é";"í";"ó";"ú";"ñ";",";" "},
        _xlfn.LAMBDA(_xlpm.acum,_xlpm.caracter, SUBSTITUTE(_xlpm.acum, _xlpm.caracter, CHOOSE(MATCH(_xlpm.caracter, {"á";"é";"í";"ó";"ú";"ñ";",";" "}, 0), "a","e","i","o","u","n","","")))
    ),
    _xlfn.CONCAT("/cantos/resucito/", AG170, "/", _xlpm.texto_limpio, ".html")
)</f>
        <v>/cantos/resucito/p/porquemiyugoessuave.html</v>
      </c>
      <c r="AF170" t="s">
        <v>323</v>
      </c>
      <c r="AG170" t="str">
        <f>IF(Table134568[[#This Row],[Categoria]]="Liturgia","liturgia",LOWER(LEFT(Table134568[[#This Row],[Titulo]],1)))</f>
        <v>p</v>
      </c>
      <c r="AH170" t="str">
        <f>LOWER(LEFT(Table134568[[#This Row],[Titulo]],1))</f>
        <v>p</v>
      </c>
      <c r="AI170" t="str">
        <f>LOWER(LEFT(Table134568[[#This Row],[Categoria]],1))</f>
        <v>p</v>
      </c>
      <c r="AJ170" t="str">
        <f>_xlfn.CONCAT(Table134568[[#This Row],[ID]:[c021]])</f>
        <v>{id:169,title: "Porque mi yugo es suave", subtitle: "Mateo 11,28ss", category: "Precatecumenado", moments: [""], url: "/cantos/resucito/p/porquemiyugoessuave.html"},</v>
      </c>
      <c r="AK170" t="str">
        <f>UPPER(Table134568[[#This Row],[Titulo]])</f>
        <v>PORQUE MI YUGO ES SUAVE</v>
      </c>
      <c r="AL170" t="str">
        <f>LOWER(SUBSTITUTE(Table134568[[#This Row],[CANTO]], " ", ""))</f>
        <v>porquemiyugoessuave</v>
      </c>
      <c r="AM170" t="str">
        <f>Table134568[[#This Row],[Subtitle5]]</f>
        <v>Mateo 11,28ss</v>
      </c>
      <c r="AO170" t="str">
        <f>Table1[[#Headers],[CANTO]]</f>
        <v>CANTO</v>
      </c>
      <c r="AP170" t="str">
        <f>Table134568[[#This Row],[CANTO]]</f>
        <v>PORQUE MI YUGO ES SUAVE</v>
      </c>
    </row>
    <row r="171" spans="1:42" x14ac:dyDescent="0.25">
      <c r="A171">
        <v>204</v>
      </c>
      <c r="B171" t="s">
        <v>309</v>
      </c>
      <c r="C171">
        <v>170</v>
      </c>
      <c r="D171" t="s">
        <v>310</v>
      </c>
      <c r="E171" t="s">
        <v>311</v>
      </c>
      <c r="F171" t="s">
        <v>312</v>
      </c>
      <c r="G171" t="s">
        <v>642</v>
      </c>
      <c r="H171" t="s">
        <v>314</v>
      </c>
      <c r="I171" t="s">
        <v>315</v>
      </c>
      <c r="J171" t="s">
        <v>312</v>
      </c>
      <c r="K171" t="s">
        <v>643</v>
      </c>
      <c r="L171" t="s">
        <v>317</v>
      </c>
      <c r="M171" t="s">
        <v>318</v>
      </c>
      <c r="N171" t="s">
        <v>312</v>
      </c>
      <c r="O171" s="7" t="s">
        <v>1152</v>
      </c>
      <c r="P171" t="s">
        <v>312</v>
      </c>
      <c r="Q171" t="s">
        <v>319</v>
      </c>
      <c r="R171" t="s">
        <v>312</v>
      </c>
      <c r="S171" t="s">
        <v>365</v>
      </c>
      <c r="T171" t="str">
        <f>IF(Table134568[[#This Row],[Pentecostés]]="","",""", """)</f>
        <v>", "</v>
      </c>
      <c r="U171" t="s">
        <v>334</v>
      </c>
      <c r="V171" t="str">
        <f>IF(Table134568[[#This Row],[Virgen]]="","",""", """)</f>
        <v/>
      </c>
      <c r="X171" t="str">
        <f>IF(Table134568[[#This Row],[Niños]]="","",""", """)</f>
        <v/>
      </c>
      <c r="Z171" t="str">
        <f>IF(Table134568[[#This Row],[Laudes]]="","",""", """)</f>
        <v/>
      </c>
      <c r="AB171" t="str">
        <f>IF(Table134568[[#This Row],[Entrada]]="","",""", """)</f>
        <v/>
      </c>
      <c r="AD171" t="s">
        <v>322</v>
      </c>
      <c r="AE171" s="66" t="str" cm="1">
        <f t="array" ref="AE171">_xlfn.LET(
    _xlpm.texto_limpio, _xlfn.REDUCE(
        LOWER(Table134568[[#This Row],[Titulo]]),
        {"á";"é";"í";"ó";"ú";"ñ";",";" "},
        _xlfn.LAMBDA(_xlpm.acum,_xlpm.caracter, SUBSTITUTE(_xlpm.acum, _xlpm.caracter, CHOOSE(MATCH(_xlpm.caracter, {"á";"é";"í";"ó";"ú";"ñ";",";" "}, 0), "a","e","i","o","u","n","","")))
    ),
    _xlfn.CONCAT("/cantos/resucito/", AG171, "/", _xlpm.texto_limpio, ".html")
)</f>
        <v>/cantos/resucito/liturgia/prefacioparaadvientoynavidad.html</v>
      </c>
      <c r="AF171" t="s">
        <v>323</v>
      </c>
      <c r="AG171" t="str">
        <f>IF(Table134568[[#This Row],[Categoria]]="Liturgia","liturgia",LOWER(LEFT(Table134568[[#This Row],[Titulo]],1)))</f>
        <v>liturgia</v>
      </c>
      <c r="AH171" t="str">
        <f>LOWER(LEFT(Table134568[[#This Row],[Titulo]],1))</f>
        <v>p</v>
      </c>
      <c r="AI171" t="str">
        <f>LOWER(LEFT(Table134568[[#This Row],[Categoria]],1))</f>
        <v>l</v>
      </c>
      <c r="AJ171" t="str">
        <f>_xlfn.CONCAT(Table134568[[#This Row],[ID]:[c021]])</f>
        <v>{id:170,title: "Prefacio para Adviento y Navidad", subtitle: "Prefacio IV de Adviento*", category: "Liturgia", moments: ["Paz", "Antiguo Testamento"], url: "/cantos/resucito/liturgia/prefacioparaadvientoynavidad.html"},</v>
      </c>
      <c r="AK171" t="str">
        <f>UPPER(Table134568[[#This Row],[Titulo]])</f>
        <v>PREFACIO PARA ADVIENTO Y NAVIDAD</v>
      </c>
      <c r="AL171" t="str">
        <f>LOWER(SUBSTITUTE(Table134568[[#This Row],[CANTO]], " ", ""))</f>
        <v>prefacioparaadvientoynavidad</v>
      </c>
      <c r="AM171" t="str">
        <f>Table134568[[#This Row],[Subtitle5]]</f>
        <v>Prefacio IV de Adviento*</v>
      </c>
      <c r="AO171" t="str">
        <f>Table1[[#Headers],[CANTO]]</f>
        <v>CANTO</v>
      </c>
      <c r="AP171" t="str">
        <f>Table134568[[#This Row],[CANTO]]</f>
        <v>PREFACIO PARA ADVIENTO Y NAVIDAD</v>
      </c>
    </row>
    <row r="172" spans="1:42" x14ac:dyDescent="0.25">
      <c r="A172">
        <v>205</v>
      </c>
      <c r="B172" t="s">
        <v>309</v>
      </c>
      <c r="C172">
        <v>171</v>
      </c>
      <c r="D172" t="s">
        <v>310</v>
      </c>
      <c r="E172" t="s">
        <v>311</v>
      </c>
      <c r="F172" t="s">
        <v>312</v>
      </c>
      <c r="G172" t="s">
        <v>644</v>
      </c>
      <c r="H172" t="s">
        <v>314</v>
      </c>
      <c r="I172" t="s">
        <v>315</v>
      </c>
      <c r="J172" t="s">
        <v>312</v>
      </c>
      <c r="K172" t="s">
        <v>645</v>
      </c>
      <c r="L172" t="s">
        <v>317</v>
      </c>
      <c r="M172" t="s">
        <v>318</v>
      </c>
      <c r="N172" t="s">
        <v>312</v>
      </c>
      <c r="O172" s="7" t="s">
        <v>1152</v>
      </c>
      <c r="P172" t="s">
        <v>312</v>
      </c>
      <c r="Q172" t="s">
        <v>319</v>
      </c>
      <c r="R172" t="s">
        <v>312</v>
      </c>
      <c r="S172" t="s">
        <v>294</v>
      </c>
      <c r="T172" t="str">
        <f>IF(Table134568[[#This Row],[Pentecostés]]="","",""", """)</f>
        <v>", "</v>
      </c>
      <c r="U172" t="s">
        <v>300</v>
      </c>
      <c r="V172" t="str">
        <f>IF(Table134568[[#This Row],[Virgen]]="","",""", """)</f>
        <v>", "</v>
      </c>
      <c r="W172" t="s">
        <v>365</v>
      </c>
      <c r="X172" t="str">
        <f>IF(Table134568[[#This Row],[Niños]]="","",""", """)</f>
        <v/>
      </c>
      <c r="Z172" t="str">
        <f>IF(Table134568[[#This Row],[Laudes]]="","",""", """)</f>
        <v/>
      </c>
      <c r="AB172" t="str">
        <f>IF(Table134568[[#This Row],[Entrada]]="","",""", """)</f>
        <v/>
      </c>
      <c r="AD172" t="s">
        <v>322</v>
      </c>
      <c r="AE172" s="66" t="str" cm="1">
        <f t="array" ref="AE172">_xlfn.LET(
    _xlpm.texto_limpio, _xlfn.REDUCE(
        LOWER(Table134568[[#This Row],[Titulo]]),
        {"á";"é";"í";"ó";"ú";"ñ";",";" "},
        _xlfn.LAMBDA(_xlpm.acum,_xlpm.caracter, SUBSTITUTE(_xlpm.acum, _xlpm.caracter, CHOOSE(MATCH(_xlpm.caracter, {"á";"é";"í";"ó";"ú";"ñ";",";" "}, 0), "a","e","i","o","u","n","","")))
    ),
    _xlfn.CONCAT("/cantos/resucito/", AG172, "/", _xlpm.texto_limpio, ".html")
)</f>
        <v>/cantos/resucito/liturgia/prefacioparaeltiempopascual.html</v>
      </c>
      <c r="AF172" t="s">
        <v>323</v>
      </c>
      <c r="AG172" t="str">
        <f>IF(Table134568[[#This Row],[Categoria]]="Liturgia","liturgia",LOWER(LEFT(Table134568[[#This Row],[Titulo]],1)))</f>
        <v>liturgia</v>
      </c>
      <c r="AH172" t="str">
        <f>LOWER(LEFT(Table134568[[#This Row],[Titulo]],1))</f>
        <v>p</v>
      </c>
      <c r="AI172" t="str">
        <f>LOWER(LEFT(Table134568[[#This Row],[Categoria]],1))</f>
        <v>l</v>
      </c>
      <c r="AJ172" t="str">
        <f>_xlfn.CONCAT(Table134568[[#This Row],[ID]:[c021]])</f>
        <v>{id:171,title: "Prefacio para el tiempo Pascual", subtitle: "Prefacio I de Pascua*", category: "Liturgia", moments: ["Pascua", "Niños", "Paz"], url: "/cantos/resucito/liturgia/prefacioparaeltiempopascual.html"},</v>
      </c>
      <c r="AK172" t="str">
        <f>UPPER(Table134568[[#This Row],[Titulo]])</f>
        <v>PREFACIO PARA EL TIEMPO PASCUAL</v>
      </c>
      <c r="AL172" t="str">
        <f>LOWER(SUBSTITUTE(Table134568[[#This Row],[CANTO]], " ", ""))</f>
        <v>prefacioparaeltiempopascual</v>
      </c>
      <c r="AM172" t="str">
        <f>Table134568[[#This Row],[Subtitle5]]</f>
        <v>Prefacio I de Pascua*</v>
      </c>
      <c r="AO172" t="str">
        <f>Table1[[#Headers],[CANTO]]</f>
        <v>CANTO</v>
      </c>
      <c r="AP172" t="str">
        <f>Table134568[[#This Row],[CANTO]]</f>
        <v>PREFACIO PARA EL TIEMPO PASCUAL</v>
      </c>
    </row>
    <row r="173" spans="1:42" x14ac:dyDescent="0.25">
      <c r="A173">
        <v>206</v>
      </c>
      <c r="B173" t="s">
        <v>309</v>
      </c>
      <c r="C173">
        <v>172</v>
      </c>
      <c r="D173" t="s">
        <v>310</v>
      </c>
      <c r="E173" t="s">
        <v>311</v>
      </c>
      <c r="F173" t="s">
        <v>312</v>
      </c>
      <c r="G173" t="s">
        <v>646</v>
      </c>
      <c r="H173" t="s">
        <v>314</v>
      </c>
      <c r="I173" t="s">
        <v>315</v>
      </c>
      <c r="J173" t="s">
        <v>312</v>
      </c>
      <c r="K173" t="s">
        <v>647</v>
      </c>
      <c r="L173" t="s">
        <v>317</v>
      </c>
      <c r="M173" t="s">
        <v>318</v>
      </c>
      <c r="N173" t="s">
        <v>312</v>
      </c>
      <c r="O173" s="7" t="s">
        <v>1152</v>
      </c>
      <c r="P173" t="s">
        <v>312</v>
      </c>
      <c r="Q173" t="s">
        <v>319</v>
      </c>
      <c r="R173" t="s">
        <v>312</v>
      </c>
      <c r="S173" t="s">
        <v>333</v>
      </c>
      <c r="T173" t="str">
        <f>IF(Table134568[[#This Row],[Pentecostés]]="","",""", """)</f>
        <v>", "</v>
      </c>
      <c r="U173" t="s">
        <v>1148</v>
      </c>
      <c r="V173" t="str">
        <f>IF(Table134568[[#This Row],[Virgen]]="","",""", """)</f>
        <v>", "</v>
      </c>
      <c r="W173" t="s">
        <v>334</v>
      </c>
      <c r="X173" t="str">
        <f>IF(Table134568[[#This Row],[Niños]]="","",""", """)</f>
        <v/>
      </c>
      <c r="Z173" t="str">
        <f>IF(Table134568[[#This Row],[Laudes]]="","",""", """)</f>
        <v/>
      </c>
      <c r="AB173" t="str">
        <f>IF(Table134568[[#This Row],[Entrada]]="","",""", """)</f>
        <v/>
      </c>
      <c r="AD173" t="s">
        <v>322</v>
      </c>
      <c r="AE173" s="66" t="str" cm="1">
        <f t="array" ref="AE173">_xlfn.LET(
    _xlpm.texto_limpio, _xlfn.REDUCE(
        LOWER(Table134568[[#This Row],[Titulo]]),
        {"á";"é";"í";"ó";"ú";"ñ";",";" "},
        _xlfn.LAMBDA(_xlpm.acum,_xlpm.caracter, SUBSTITUTE(_xlpm.acum, _xlpm.caracter, CHOOSE(MATCH(_xlpm.caracter, {"á";"é";"í";"ó";"ú";"ñ";",";" "}, 0), "a","e","i","o","u","n","","")))
    ),
    _xlfn.CONCAT("/cantos/resucito/", AG173, "/", _xlpm.texto_limpio, ".html")
)</f>
        <v>/cantos/resucito/liturgia/pregonpascual.html</v>
      </c>
      <c r="AF173" t="s">
        <v>323</v>
      </c>
      <c r="AG173" t="str">
        <f>IF(Table134568[[#This Row],[Categoria]]="Liturgia","liturgia",LOWER(LEFT(Table134568[[#This Row],[Titulo]],1)))</f>
        <v>liturgia</v>
      </c>
      <c r="AH173" t="str">
        <f>LOWER(LEFT(Table134568[[#This Row],[Titulo]],1))</f>
        <v>p</v>
      </c>
      <c r="AI173" t="str">
        <f>LOWER(LEFT(Table134568[[#This Row],[Categoria]],1))</f>
        <v>l</v>
      </c>
      <c r="AJ173" t="str">
        <f>_xlfn.CONCAT(Table134568[[#This Row],[ID]:[c021]])</f>
        <v>{id:172,title: "Pregón Pascual", subtitle: "«Exsultet»", category: "Liturgia", moments: ["Cuaresma", "Laudes", "Antiguo Testamento"], url: "/cantos/resucito/liturgia/pregonpascual.html"},</v>
      </c>
      <c r="AK173" t="str">
        <f>UPPER(Table134568[[#This Row],[Titulo]])</f>
        <v>PREGÓN PASCUAL</v>
      </c>
      <c r="AL173" t="str">
        <f>LOWER(SUBSTITUTE(Table134568[[#This Row],[CANTO]], " ", ""))</f>
        <v>pregónpascual</v>
      </c>
      <c r="AM173" t="str">
        <f>Table134568[[#This Row],[Subtitle5]]</f>
        <v>«Exsultet»</v>
      </c>
      <c r="AO173" t="str">
        <f>Table1[[#Headers],[CANTO]]</f>
        <v>CANTO</v>
      </c>
      <c r="AP173" t="str">
        <f>Table134568[[#This Row],[CANTO]]</f>
        <v>PREGÓN PASCUAL</v>
      </c>
    </row>
    <row r="174" spans="1:42" x14ac:dyDescent="0.25">
      <c r="A174">
        <v>136</v>
      </c>
      <c r="B174" t="s">
        <v>309</v>
      </c>
      <c r="C174">
        <v>174</v>
      </c>
      <c r="D174" t="s">
        <v>310</v>
      </c>
      <c r="E174" t="s">
        <v>311</v>
      </c>
      <c r="F174" t="s">
        <v>312</v>
      </c>
      <c r="G174" t="s">
        <v>648</v>
      </c>
      <c r="H174" t="s">
        <v>314</v>
      </c>
      <c r="I174" t="s">
        <v>315</v>
      </c>
      <c r="J174" t="s">
        <v>312</v>
      </c>
      <c r="K174" t="s">
        <v>649</v>
      </c>
      <c r="L174" t="s">
        <v>317</v>
      </c>
      <c r="M174" t="s">
        <v>318</v>
      </c>
      <c r="N174" t="s">
        <v>312</v>
      </c>
      <c r="O174" t="s">
        <v>1153</v>
      </c>
      <c r="P174" t="s">
        <v>312</v>
      </c>
      <c r="Q174" t="s">
        <v>319</v>
      </c>
      <c r="R174" t="s">
        <v>312</v>
      </c>
      <c r="S174" t="s">
        <v>333</v>
      </c>
      <c r="T174" t="str">
        <f>IF(Table134568[[#This Row],[Pentecostés]]="","",""", """)</f>
        <v>", "</v>
      </c>
      <c r="U174" t="s">
        <v>1148</v>
      </c>
      <c r="V174" t="str">
        <f>IF(Table134568[[#This Row],[Virgen]]="","",""", """)</f>
        <v>", "</v>
      </c>
      <c r="W174" t="s">
        <v>328</v>
      </c>
      <c r="X174" t="str">
        <f>IF(Table134568[[#This Row],[Niños]]="","",""", """)</f>
        <v/>
      </c>
      <c r="Z174" t="str">
        <f>IF(Table134568[[#This Row],[Laudes]]="","",""", """)</f>
        <v/>
      </c>
      <c r="AB174" t="str">
        <f>IF(Table134568[[#This Row],[Entrada]]="","",""", """)</f>
        <v/>
      </c>
      <c r="AD174" t="s">
        <v>322</v>
      </c>
      <c r="AE174" s="66" t="str" cm="1">
        <f t="array" ref="AE174">_xlfn.LET(
    _xlpm.texto_limpio, _xlfn.REDUCE(
        LOWER(Table134568[[#This Row],[Titulo]]),
        {"á";"é";"í";"ó";"ú";"ñ";",";" "},
        _xlfn.LAMBDA(_xlpm.acum,_xlpm.caracter, SUBSTITUTE(_xlpm.acum, _xlpm.caracter, CHOOSE(MATCH(_xlpm.caracter, {"á";"é";"í";"ó";"ú";"ñ";",";" "}, 0), "a","e","i","o","u","n","","")))
    ),
    _xlfn.CONCAT("/cantos/resucito/", AG174, "/", _xlpm.texto_limpio, ".html")
)</f>
        <v>/cantos/resucito/q/queamablessontusmoradas.html</v>
      </c>
      <c r="AF174" t="s">
        <v>323</v>
      </c>
      <c r="AG174" t="str">
        <f>IF(Table134568[[#This Row],[Categoria]]="Liturgia","liturgia",LOWER(LEFT(Table134568[[#This Row],[Titulo]],1)))</f>
        <v>q</v>
      </c>
      <c r="AH174" t="str">
        <f>LOWER(LEFT(Table134568[[#This Row],[Titulo]],1))</f>
        <v>q</v>
      </c>
      <c r="AI174" t="str">
        <f>LOWER(LEFT(Table134568[[#This Row],[Categoria]],1))</f>
        <v>p</v>
      </c>
      <c r="AJ174" t="str">
        <f>_xlfn.CONCAT(Table134568[[#This Row],[ID]:[c021]])</f>
        <v>{id:174,title: "Qué amables son tus moradas", subtitle: "Sal 84 (83)", category: "Precatecumenado", moments: ["Cuaresma", "Laudes", "Nuevo Testamento"], url: "/cantos/resucito/q/queamablessontusmoradas.html"},</v>
      </c>
      <c r="AK174" t="str">
        <f>UPPER(Table134568[[#This Row],[Titulo]])</f>
        <v>QUÉ AMABLES SON TUS MORADAS</v>
      </c>
      <c r="AL174" t="str">
        <f>LOWER(SUBSTITUTE(Table134568[[#This Row],[CANTO]], " ", ""))</f>
        <v>quéamablessontusmoradas</v>
      </c>
      <c r="AM174" t="str">
        <f>Table134568[[#This Row],[Subtitle5]]</f>
        <v>Sal 84 (83)</v>
      </c>
      <c r="AO174" t="str">
        <f>Table1[[#Headers],[CANTO]]</f>
        <v>CANTO</v>
      </c>
      <c r="AP174" t="str">
        <f>Table134568[[#This Row],[CANTO]]</f>
        <v>QUÉ AMABLES SON TUS MORADAS</v>
      </c>
    </row>
    <row r="175" spans="1:42" x14ac:dyDescent="0.25">
      <c r="A175">
        <v>137</v>
      </c>
      <c r="B175" t="s">
        <v>309</v>
      </c>
      <c r="C175">
        <v>175</v>
      </c>
      <c r="D175" t="s">
        <v>310</v>
      </c>
      <c r="E175" t="s">
        <v>311</v>
      </c>
      <c r="F175" t="s">
        <v>312</v>
      </c>
      <c r="G175" t="s">
        <v>650</v>
      </c>
      <c r="H175" t="s">
        <v>314</v>
      </c>
      <c r="I175" t="s">
        <v>315</v>
      </c>
      <c r="J175" t="s">
        <v>312</v>
      </c>
      <c r="K175" t="s">
        <v>259</v>
      </c>
      <c r="L175" t="s">
        <v>317</v>
      </c>
      <c r="M175" t="s">
        <v>318</v>
      </c>
      <c r="N175" t="s">
        <v>312</v>
      </c>
      <c r="O175" t="s">
        <v>1153</v>
      </c>
      <c r="P175" t="s">
        <v>312</v>
      </c>
      <c r="Q175" t="s">
        <v>319</v>
      </c>
      <c r="R175" t="s">
        <v>312</v>
      </c>
      <c r="S175" t="s">
        <v>357</v>
      </c>
      <c r="T175" t="str">
        <f>IF(Table134568[[#This Row],[Pentecostés]]="","",""", """)</f>
        <v>", "</v>
      </c>
      <c r="U175" t="s">
        <v>355</v>
      </c>
      <c r="V175" t="str">
        <f>IF(Table134568[[#This Row],[Virgen]]="","",""", """)</f>
        <v/>
      </c>
      <c r="X175" t="str">
        <f>IF(Table134568[[#This Row],[Niños]]="","",""", """)</f>
        <v/>
      </c>
      <c r="Z175" t="str">
        <f>IF(Table134568[[#This Row],[Laudes]]="","",""", """)</f>
        <v/>
      </c>
      <c r="AB175" t="str">
        <f>IF(Table134568[[#This Row],[Entrada]]="","",""", """)</f>
        <v/>
      </c>
      <c r="AD175" t="s">
        <v>322</v>
      </c>
      <c r="AE175" s="66" t="str" cm="1">
        <f t="array" ref="AE175">_xlfn.LET(
    _xlpm.texto_limpio, _xlfn.REDUCE(
        LOWER(Table134568[[#This Row],[Titulo]]),
        {"á";"é";"í";"ó";"ú";"ñ";",";" "},
        _xlfn.LAMBDA(_xlpm.acum,_xlpm.caracter, SUBSTITUTE(_xlpm.acum, _xlpm.caracter, CHOOSE(MATCH(_xlpm.caracter, {"á";"é";"í";"ó";"ú";"ñ";",";" "}, 0), "a","e","i","o","u","n","","")))
    ),
    _xlfn.CONCAT("/cantos/resucito/", AG175, "/", _xlpm.texto_limpio, ".html")
)</f>
        <v>/cantos/resucito/q/queestupendoquealegria.html</v>
      </c>
      <c r="AF175" t="s">
        <v>323</v>
      </c>
      <c r="AG175" t="str">
        <f>IF(Table134568[[#This Row],[Categoria]]="Liturgia","liturgia",LOWER(LEFT(Table134568[[#This Row],[Titulo]],1)))</f>
        <v>q</v>
      </c>
      <c r="AH175" t="str">
        <f>LOWER(LEFT(Table134568[[#This Row],[Titulo]],1))</f>
        <v>q</v>
      </c>
      <c r="AI175" t="str">
        <f>LOWER(LEFT(Table134568[[#This Row],[Categoria]],1))</f>
        <v>p</v>
      </c>
      <c r="AJ175" t="str">
        <f>_xlfn.CONCAT(Table134568[[#This Row],[ID]:[c021]])</f>
        <v>{id:175,title: "Qué estupendo, qué alegría", subtitle: "Sal 133 (132)", category: "Precatecumenado", moments: ["Adviento", "Navidad"], url: "/cantos/resucito/q/queestupendoquealegria.html"},</v>
      </c>
      <c r="AK175" t="str">
        <f>UPPER(Table134568[[#This Row],[Titulo]])</f>
        <v>QUÉ ESTUPENDO, QUÉ ALEGRÍA</v>
      </c>
      <c r="AL175" t="str">
        <f>LOWER(SUBSTITUTE(Table134568[[#This Row],[CANTO]], " ", ""))</f>
        <v>quéestupendo,quéalegría</v>
      </c>
      <c r="AM175" t="str">
        <f>Table134568[[#This Row],[Subtitle5]]</f>
        <v>Sal 133 (132)</v>
      </c>
      <c r="AO175" t="str">
        <f>Table1[[#Headers],[CANTO]]</f>
        <v>CANTO</v>
      </c>
      <c r="AP175" t="str">
        <f>Table134568[[#This Row],[CANTO]]</f>
        <v>QUÉ ESTUPENDO, QUÉ ALEGRÍA</v>
      </c>
    </row>
    <row r="176" spans="1:42" x14ac:dyDescent="0.25">
      <c r="A176">
        <v>138</v>
      </c>
      <c r="B176" t="s">
        <v>309</v>
      </c>
      <c r="C176">
        <v>176</v>
      </c>
      <c r="D176" t="s">
        <v>310</v>
      </c>
      <c r="E176" t="s">
        <v>311</v>
      </c>
      <c r="F176" t="s">
        <v>312</v>
      </c>
      <c r="G176" t="s">
        <v>651</v>
      </c>
      <c r="H176" t="s">
        <v>314</v>
      </c>
      <c r="I176" t="s">
        <v>315</v>
      </c>
      <c r="J176" t="s">
        <v>312</v>
      </c>
      <c r="K176" t="s">
        <v>652</v>
      </c>
      <c r="L176" t="s">
        <v>317</v>
      </c>
      <c r="M176" t="s">
        <v>318</v>
      </c>
      <c r="N176" t="s">
        <v>312</v>
      </c>
      <c r="O176" t="s">
        <v>1153</v>
      </c>
      <c r="P176" t="s">
        <v>312</v>
      </c>
      <c r="Q176" t="s">
        <v>319</v>
      </c>
      <c r="R176" t="s">
        <v>312</v>
      </c>
      <c r="S176" t="s">
        <v>294</v>
      </c>
      <c r="T176" t="str">
        <f>IF(Table134568[[#This Row],[Pentecostés]]="","",""", """)</f>
        <v/>
      </c>
      <c r="V176" t="str">
        <f>IF(Table134568[[#This Row],[Virgen]]="","",""", """)</f>
        <v/>
      </c>
      <c r="X176" t="str">
        <f>IF(Table134568[[#This Row],[Niños]]="","",""", """)</f>
        <v/>
      </c>
      <c r="Z176" t="str">
        <f>IF(Table134568[[#This Row],[Laudes]]="","",""", """)</f>
        <v/>
      </c>
      <c r="AB176" t="str">
        <f>IF(Table134568[[#This Row],[Entrada]]="","",""", """)</f>
        <v/>
      </c>
      <c r="AD176" t="s">
        <v>322</v>
      </c>
      <c r="AE176" s="66" t="str" cm="1">
        <f t="array" ref="AE176">_xlfn.LET(
    _xlpm.texto_limpio, _xlfn.REDUCE(
        LOWER(Table134568[[#This Row],[Titulo]]),
        {"á";"é";"í";"ó";"ú";"ñ";",";" "},
        _xlfn.LAMBDA(_xlpm.acum,_xlpm.caracter, SUBSTITUTE(_xlpm.acum, _xlpm.caracter, CHOOSE(MATCH(_xlpm.caracter, {"á";"é";"í";"ó";"ú";"ñ";",";" "}, 0), "a","e","i","o","u","n","","")))
    ),
    _xlfn.CONCAT("/cantos/resucito/", AG176, "/", _xlpm.texto_limpio, ".html")
)</f>
        <v>/cantos/resucito/q/quienesestaquesubedeldesierto.html</v>
      </c>
      <c r="AF176" t="s">
        <v>323</v>
      </c>
      <c r="AG176" t="str">
        <f>IF(Table134568[[#This Row],[Categoria]]="Liturgia","liturgia",LOWER(LEFT(Table134568[[#This Row],[Titulo]],1)))</f>
        <v>q</v>
      </c>
      <c r="AH176" t="str">
        <f>LOWER(LEFT(Table134568[[#This Row],[Titulo]],1))</f>
        <v>q</v>
      </c>
      <c r="AI176" t="str">
        <f>LOWER(LEFT(Table134568[[#This Row],[Categoria]],1))</f>
        <v>p</v>
      </c>
      <c r="AJ176" t="str">
        <f>_xlfn.CONCAT(Table134568[[#This Row],[ID]:[c021]])</f>
        <v>{id:176,title: "Quién es ésta que sube del desierto", subtitle: "Cantar de los Cantares 8,5-7", category: "Precatecumenado", moments: ["Pascua"], url: "/cantos/resucito/q/quienesestaquesubedeldesierto.html"},</v>
      </c>
      <c r="AK176" t="str">
        <f>UPPER(Table134568[[#This Row],[Titulo]])</f>
        <v>QUIÉN ES ÉSTA QUE SUBE DEL DESIERTO</v>
      </c>
      <c r="AL176" t="str">
        <f>LOWER(SUBSTITUTE(Table134568[[#This Row],[CANTO]], " ", ""))</f>
        <v>quiéneséstaquesubedeldesierto</v>
      </c>
      <c r="AM176" t="str">
        <f>Table134568[[#This Row],[Subtitle5]]</f>
        <v>Cantar de los Cantares 8,5-7</v>
      </c>
      <c r="AO176" t="str">
        <f>Table1[[#Headers],[CANTO]]</f>
        <v>CANTO</v>
      </c>
      <c r="AP176" t="str">
        <f>Table134568[[#This Row],[CANTO]]</f>
        <v>QUIÉN ES ÉSTA QUE SUBE DEL DESIERTO</v>
      </c>
    </row>
    <row r="177" spans="1:42" x14ac:dyDescent="0.25">
      <c r="A177">
        <v>139</v>
      </c>
      <c r="B177" t="s">
        <v>309</v>
      </c>
      <c r="C177">
        <v>177</v>
      </c>
      <c r="D177" t="s">
        <v>310</v>
      </c>
      <c r="E177" t="s">
        <v>311</v>
      </c>
      <c r="F177" t="s">
        <v>312</v>
      </c>
      <c r="G177" t="s">
        <v>653</v>
      </c>
      <c r="H177" t="s">
        <v>314</v>
      </c>
      <c r="I177" t="s">
        <v>315</v>
      </c>
      <c r="J177" t="s">
        <v>312</v>
      </c>
      <c r="K177" t="s">
        <v>654</v>
      </c>
      <c r="L177" t="s">
        <v>317</v>
      </c>
      <c r="M177" t="s">
        <v>318</v>
      </c>
      <c r="N177" t="s">
        <v>312</v>
      </c>
      <c r="O177" t="s">
        <v>1153</v>
      </c>
      <c r="P177" t="s">
        <v>312</v>
      </c>
      <c r="Q177" t="s">
        <v>319</v>
      </c>
      <c r="R177" t="s">
        <v>312</v>
      </c>
      <c r="S177" t="s">
        <v>294</v>
      </c>
      <c r="T177" t="str">
        <f>IF(Table134568[[#This Row],[Pentecostés]]="","",""", """)</f>
        <v/>
      </c>
      <c r="V177" t="str">
        <f>IF(Table134568[[#This Row],[Virgen]]="","",""", """)</f>
        <v/>
      </c>
      <c r="X177" t="str">
        <f>IF(Table134568[[#This Row],[Niños]]="","",""", """)</f>
        <v/>
      </c>
      <c r="Z177" t="str">
        <f>IF(Table134568[[#This Row],[Laudes]]="","",""", """)</f>
        <v/>
      </c>
      <c r="AB177" t="str">
        <f>IF(Table134568[[#This Row],[Entrada]]="","",""", """)</f>
        <v/>
      </c>
      <c r="AD177" t="s">
        <v>322</v>
      </c>
      <c r="AE177" s="66" t="str" cm="1">
        <f t="array" ref="AE177">_xlfn.LET(
    _xlpm.texto_limpio, _xlfn.REDUCE(
        LOWER(Table134568[[#This Row],[Titulo]]),
        {"á";"é";"í";"ó";"ú";"ñ";",";" "},
        _xlfn.LAMBDA(_xlpm.acum,_xlpm.caracter, SUBSTITUTE(_xlpm.acum, _xlpm.caracter, CHOOSE(MATCH(_xlpm.caracter, {"á";"é";"í";"ó";"ú";"ñ";",";" "}, 0), "a","e","i","o","u","n","","")))
    ),
    _xlfn.CONCAT("/cantos/resucito/", AG177, "/", _xlpm.texto_limpio, ".html")
)</f>
        <v>/cantos/resucito/q/quiennosseparara.html</v>
      </c>
      <c r="AF177" t="s">
        <v>323</v>
      </c>
      <c r="AG177" t="str">
        <f>IF(Table134568[[#This Row],[Categoria]]="Liturgia","liturgia",LOWER(LEFT(Table134568[[#This Row],[Titulo]],1)))</f>
        <v>q</v>
      </c>
      <c r="AH177" t="str">
        <f>LOWER(LEFT(Table134568[[#This Row],[Titulo]],1))</f>
        <v>q</v>
      </c>
      <c r="AI177" t="str">
        <f>LOWER(LEFT(Table134568[[#This Row],[Categoria]],1))</f>
        <v>p</v>
      </c>
      <c r="AJ177" t="str">
        <f>_xlfn.CONCAT(Table134568[[#This Row],[ID]:[c021]])</f>
        <v>{id:177,title: "Quién nos separará", subtitle: "Romanos 8,34-39", category: "Precatecumenado", moments: ["Pascua"], url: "/cantos/resucito/q/quiennosseparara.html"},</v>
      </c>
      <c r="AK177" t="str">
        <f>UPPER(Table134568[[#This Row],[Titulo]])</f>
        <v>QUIÉN NOS SEPARARÁ</v>
      </c>
      <c r="AL177" t="str">
        <f>LOWER(SUBSTITUTE(Table134568[[#This Row],[CANTO]], " ", ""))</f>
        <v>quiénnosseparará</v>
      </c>
      <c r="AM177" t="str">
        <f>Table134568[[#This Row],[Subtitle5]]</f>
        <v>Romanos 8,34-39</v>
      </c>
      <c r="AO177" t="str">
        <f>Table1[[#Headers],[CANTO]]</f>
        <v>CANTO</v>
      </c>
      <c r="AP177" t="str">
        <f>Table134568[[#This Row],[CANTO]]</f>
        <v>QUIÉN NOS SEPARARÁ</v>
      </c>
    </row>
    <row r="178" spans="1:42" x14ac:dyDescent="0.25">
      <c r="A178">
        <v>140</v>
      </c>
      <c r="B178" t="s">
        <v>309</v>
      </c>
      <c r="C178">
        <v>178</v>
      </c>
      <c r="D178" t="s">
        <v>310</v>
      </c>
      <c r="E178" t="s">
        <v>311</v>
      </c>
      <c r="F178" t="s">
        <v>312</v>
      </c>
      <c r="G178" t="s">
        <v>655</v>
      </c>
      <c r="H178" t="s">
        <v>314</v>
      </c>
      <c r="I178" t="s">
        <v>315</v>
      </c>
      <c r="J178" t="s">
        <v>312</v>
      </c>
      <c r="K178" t="s">
        <v>656</v>
      </c>
      <c r="L178" t="s">
        <v>317</v>
      </c>
      <c r="M178" t="s">
        <v>318</v>
      </c>
      <c r="N178" t="s">
        <v>312</v>
      </c>
      <c r="O178" t="s">
        <v>1153</v>
      </c>
      <c r="P178" t="s">
        <v>312</v>
      </c>
      <c r="Q178" t="s">
        <v>319</v>
      </c>
      <c r="R178" t="s">
        <v>312</v>
      </c>
      <c r="S178" t="s">
        <v>294</v>
      </c>
      <c r="T178" t="str">
        <f>IF(Table134568[[#This Row],[Pentecostés]]="","",""", """)</f>
        <v/>
      </c>
      <c r="V178" t="str">
        <f>IF(Table134568[[#This Row],[Virgen]]="","",""", """)</f>
        <v/>
      </c>
      <c r="X178" t="str">
        <f>IF(Table134568[[#This Row],[Niños]]="","",""", """)</f>
        <v/>
      </c>
      <c r="Z178" t="str">
        <f>IF(Table134568[[#This Row],[Laudes]]="","",""", """)</f>
        <v/>
      </c>
      <c r="AB178" t="str">
        <f>IF(Table134568[[#This Row],[Entrada]]="","",""", """)</f>
        <v/>
      </c>
      <c r="AD178" t="s">
        <v>322</v>
      </c>
      <c r="AE178" s="66" t="str" cm="1">
        <f t="array" ref="AE178">_xlfn.LET(
    _xlpm.texto_limpio, _xlfn.REDUCE(
        LOWER(Table134568[[#This Row],[Titulo]]),
        {"á";"é";"í";"ó";"ú";"ñ";",";" "},
        _xlfn.LAMBDA(_xlpm.acum,_xlpm.caracter, SUBSTITUTE(_xlpm.acum, _xlpm.caracter, CHOOSE(MATCH(_xlpm.caracter, {"á";"é";"í";"ó";"ú";"ñ";",";" "}, 0), "a","e","i","o","u","n","","")))
    ),
    _xlfn.CONCAT("/cantos/resucito/", AG178, "/", _xlpm.texto_limpio, ".html")
)</f>
        <v>/cantos/resucito/q/quieroandarmadreajerusalen.html</v>
      </c>
      <c r="AF178" t="s">
        <v>323</v>
      </c>
      <c r="AG178" t="str">
        <f>IF(Table134568[[#This Row],[Categoria]]="Liturgia","liturgia",LOWER(LEFT(Table134568[[#This Row],[Titulo]],1)))</f>
        <v>q</v>
      </c>
      <c r="AH178" t="str">
        <f>LOWER(LEFT(Table134568[[#This Row],[Titulo]],1))</f>
        <v>q</v>
      </c>
      <c r="AI178" t="str">
        <f>LOWER(LEFT(Table134568[[#This Row],[Categoria]],1))</f>
        <v>p</v>
      </c>
      <c r="AJ178" t="str">
        <f>_xlfn.CONCAT(Table134568[[#This Row],[ID]:[c021]])</f>
        <v>{id:178,title: "Quiero andar, madre, a Jerusalén", subtitle: "Canto sefardí", category: "Precatecumenado", moments: ["Pascua"], url: "/cantos/resucito/q/quieroandarmadreajerusalen.html"},</v>
      </c>
      <c r="AK178" t="str">
        <f>UPPER(Table134568[[#This Row],[Titulo]])</f>
        <v>QUIERO ANDAR, MADRE, A JERUSALÉN</v>
      </c>
      <c r="AL178" t="str">
        <f>LOWER(SUBSTITUTE(Table134568[[#This Row],[CANTO]], " ", ""))</f>
        <v>quieroandar,madre,ajerusalén</v>
      </c>
      <c r="AM178" t="str">
        <f>Table134568[[#This Row],[Subtitle5]]</f>
        <v>Canto sefardí</v>
      </c>
      <c r="AO178" t="str">
        <f>Table1[[#Headers],[CANTO]]</f>
        <v>CANTO</v>
      </c>
      <c r="AP178" t="str">
        <f>Table134568[[#This Row],[CANTO]]</f>
        <v>QUIERO ANDAR, MADRE, A JERUSALÉN</v>
      </c>
    </row>
    <row r="179" spans="1:42" x14ac:dyDescent="0.25">
      <c r="A179">
        <v>141</v>
      </c>
      <c r="B179" t="s">
        <v>309</v>
      </c>
      <c r="C179">
        <v>179</v>
      </c>
      <c r="D179" t="s">
        <v>310</v>
      </c>
      <c r="E179" t="s">
        <v>311</v>
      </c>
      <c r="F179" t="s">
        <v>312</v>
      </c>
      <c r="G179" t="s">
        <v>657</v>
      </c>
      <c r="H179" t="s">
        <v>314</v>
      </c>
      <c r="I179" t="s">
        <v>315</v>
      </c>
      <c r="J179" t="s">
        <v>312</v>
      </c>
      <c r="K179" t="s">
        <v>658</v>
      </c>
      <c r="L179" t="s">
        <v>317</v>
      </c>
      <c r="M179" t="s">
        <v>318</v>
      </c>
      <c r="N179" t="s">
        <v>312</v>
      </c>
      <c r="O179" t="s">
        <v>1153</v>
      </c>
      <c r="P179" t="s">
        <v>312</v>
      </c>
      <c r="Q179" t="s">
        <v>319</v>
      </c>
      <c r="R179" t="s">
        <v>312</v>
      </c>
      <c r="S179" t="s">
        <v>304</v>
      </c>
      <c r="T179" t="str">
        <f>IF(Table134568[[#This Row],[Pentecostés]]="","",""", """)</f>
        <v>", "</v>
      </c>
      <c r="U179" t="s">
        <v>334</v>
      </c>
      <c r="V179" t="str">
        <f>IF(Table134568[[#This Row],[Virgen]]="","",""", """)</f>
        <v/>
      </c>
      <c r="X179" t="str">
        <f>IF(Table134568[[#This Row],[Niños]]="","",""", """)</f>
        <v/>
      </c>
      <c r="Z179" t="str">
        <f>IF(Table134568[[#This Row],[Laudes]]="","",""", """)</f>
        <v/>
      </c>
      <c r="AB179" t="str">
        <f>IF(Table134568[[#This Row],[Entrada]]="","",""", """)</f>
        <v/>
      </c>
      <c r="AD179" t="s">
        <v>322</v>
      </c>
      <c r="AE179" s="66" t="str" cm="1">
        <f t="array" ref="AE179">_xlfn.LET(
    _xlpm.texto_limpio, _xlfn.REDUCE(
        LOWER(Table134568[[#This Row],[Titulo]]),
        {"á";"é";"í";"ó";"ú";"ñ";",";" "},
        _xlfn.LAMBDA(_xlpm.acum,_xlpm.caracter, SUBSTITUTE(_xlpm.acum, _xlpm.caracter, CHOOSE(MATCH(_xlpm.caracter, {"á";"é";"í";"ó";"ú";"ñ";",";" "}, 0), "a","e","i","o","u","n","","")))
    ),
    _xlfn.CONCAT("/cantos/resucito/", AG179, "/", _xlpm.texto_limpio, ".html")
)</f>
        <v>/cantos/resucito/q/quierocantar.html</v>
      </c>
      <c r="AF179" t="s">
        <v>323</v>
      </c>
      <c r="AG179" t="str">
        <f>IF(Table134568[[#This Row],[Categoria]]="Liturgia","liturgia",LOWER(LEFT(Table134568[[#This Row],[Titulo]],1)))</f>
        <v>q</v>
      </c>
      <c r="AH179" t="str">
        <f>LOWER(LEFT(Table134568[[#This Row],[Titulo]],1))</f>
        <v>q</v>
      </c>
      <c r="AI179" t="str">
        <f>LOWER(LEFT(Table134568[[#This Row],[Categoria]],1))</f>
        <v>p</v>
      </c>
      <c r="AJ179" t="str">
        <f>_xlfn.CONCAT(Table134568[[#This Row],[ID]:[c021]])</f>
        <v>{id:179,title: "Quiero cantar", subtitle: "Sal 57 (56)", category: "Precatecumenado", moments: ["Entrada", "Antiguo Testamento"], url: "/cantos/resucito/q/quierocantar.html"},</v>
      </c>
      <c r="AK179" t="str">
        <f>UPPER(Table134568[[#This Row],[Titulo]])</f>
        <v>QUIERO CANTAR</v>
      </c>
      <c r="AL179" t="str">
        <f>LOWER(SUBSTITUTE(Table134568[[#This Row],[CANTO]], " ", ""))</f>
        <v>quierocantar</v>
      </c>
      <c r="AM179" t="str">
        <f>Table134568[[#This Row],[Subtitle5]]</f>
        <v>Sal 57 (56)</v>
      </c>
      <c r="AO179" t="str">
        <f>Table1[[#Headers],[CANTO]]</f>
        <v>CANTO</v>
      </c>
      <c r="AP179" t="str">
        <f>Table134568[[#This Row],[CANTO]]</f>
        <v>QUIERO CANTAR</v>
      </c>
    </row>
    <row r="180" spans="1:42" x14ac:dyDescent="0.25">
      <c r="A180">
        <v>142</v>
      </c>
      <c r="B180" t="s">
        <v>309</v>
      </c>
      <c r="C180">
        <v>180</v>
      </c>
      <c r="D180" t="s">
        <v>310</v>
      </c>
      <c r="E180" t="s">
        <v>311</v>
      </c>
      <c r="F180" t="s">
        <v>312</v>
      </c>
      <c r="G180" t="s">
        <v>659</v>
      </c>
      <c r="H180" t="s">
        <v>314</v>
      </c>
      <c r="I180" t="s">
        <v>315</v>
      </c>
      <c r="J180" t="s">
        <v>312</v>
      </c>
      <c r="K180" t="s">
        <v>275</v>
      </c>
      <c r="L180" t="s">
        <v>317</v>
      </c>
      <c r="M180" t="s">
        <v>318</v>
      </c>
      <c r="N180" t="s">
        <v>312</v>
      </c>
      <c r="O180" t="s">
        <v>1153</v>
      </c>
      <c r="P180" t="s">
        <v>312</v>
      </c>
      <c r="Q180" t="s">
        <v>319</v>
      </c>
      <c r="R180" t="s">
        <v>312</v>
      </c>
      <c r="S180" t="s">
        <v>365</v>
      </c>
      <c r="T180" t="str">
        <f>IF(Table134568[[#This Row],[Pentecostés]]="","",""", """)</f>
        <v>", "</v>
      </c>
      <c r="U180" t="s">
        <v>334</v>
      </c>
      <c r="V180" t="str">
        <f>IF(Table134568[[#This Row],[Virgen]]="","",""", """)</f>
        <v/>
      </c>
      <c r="X180" t="str">
        <f>IF(Table134568[[#This Row],[Niños]]="","",""", """)</f>
        <v/>
      </c>
      <c r="Z180" t="str">
        <f>IF(Table134568[[#This Row],[Laudes]]="","",""", """)</f>
        <v/>
      </c>
      <c r="AB180" t="str">
        <f>IF(Table134568[[#This Row],[Entrada]]="","",""", """)</f>
        <v/>
      </c>
      <c r="AD180" t="s">
        <v>322</v>
      </c>
      <c r="AE180" s="66" t="str" cm="1">
        <f t="array" ref="AE180">_xlfn.LET(
    _xlpm.texto_limpio, _xlfn.REDUCE(
        LOWER(Table134568[[#This Row],[Titulo]]),
        {"á";"é";"í";"ó";"ú";"ñ";",";" "},
        _xlfn.LAMBDA(_xlpm.acum,_xlpm.caracter, SUBSTITUTE(_xlpm.acum, _xlpm.caracter, CHOOSE(MATCH(_xlpm.caracter, {"á";"é";"í";"ó";"ú";"ñ";",";" "}, 0), "a","e","i","o","u","n","","")))
    ),
    _xlfn.CONCAT("/cantos/resucito/", AG180, "/", _xlpm.texto_limpio, ".html")
)</f>
        <v>/cantos/resucito/r/resucito.html</v>
      </c>
      <c r="AF180" t="s">
        <v>323</v>
      </c>
      <c r="AG180" t="str">
        <f>IF(Table134568[[#This Row],[Categoria]]="Liturgia","liturgia",LOWER(LEFT(Table134568[[#This Row],[Titulo]],1)))</f>
        <v>r</v>
      </c>
      <c r="AH180" t="str">
        <f>LOWER(LEFT(Table134568[[#This Row],[Titulo]],1))</f>
        <v>r</v>
      </c>
      <c r="AI180" t="str">
        <f>LOWER(LEFT(Table134568[[#This Row],[Categoria]],1))</f>
        <v>p</v>
      </c>
      <c r="AJ180" t="str">
        <f>_xlfn.CONCAT(Table134568[[#This Row],[ID]:[c021]])</f>
        <v>{id:180,title: "Resucitó", subtitle: "(Kiko Argüello)", category: "Precatecumenado", moments: ["Paz", "Antiguo Testamento"], url: "/cantos/resucito/r/resucito.html"},</v>
      </c>
      <c r="AK180" t="str">
        <f>UPPER(Table134568[[#This Row],[Titulo]])</f>
        <v>RESUCITÓ</v>
      </c>
      <c r="AL180" t="str">
        <f>LOWER(SUBSTITUTE(Table134568[[#This Row],[CANTO]], " ", ""))</f>
        <v>resucitó</v>
      </c>
      <c r="AM180" t="str">
        <f>Table134568[[#This Row],[Subtitle5]]</f>
        <v>(Kiko Argüello)</v>
      </c>
      <c r="AO180" t="str">
        <f>Table1[[#Headers],[CANTO]]</f>
        <v>CANTO</v>
      </c>
      <c r="AP180" t="str">
        <f>Table134568[[#This Row],[CANTO]]</f>
        <v>RESUCITÓ</v>
      </c>
    </row>
    <row r="181" spans="1:42" x14ac:dyDescent="0.25">
      <c r="A181">
        <v>143</v>
      </c>
      <c r="B181" t="s">
        <v>309</v>
      </c>
      <c r="C181">
        <v>181</v>
      </c>
      <c r="D181" t="s">
        <v>310</v>
      </c>
      <c r="E181" t="s">
        <v>311</v>
      </c>
      <c r="F181" t="s">
        <v>312</v>
      </c>
      <c r="G181" t="s">
        <v>660</v>
      </c>
      <c r="H181" t="s">
        <v>314</v>
      </c>
      <c r="I181" t="s">
        <v>315</v>
      </c>
      <c r="J181" t="s">
        <v>312</v>
      </c>
      <c r="K181" t="s">
        <v>661</v>
      </c>
      <c r="L181" t="s">
        <v>317</v>
      </c>
      <c r="M181" t="s">
        <v>318</v>
      </c>
      <c r="N181" t="s">
        <v>312</v>
      </c>
      <c r="O181" t="s">
        <v>1153</v>
      </c>
      <c r="P181" t="s">
        <v>312</v>
      </c>
      <c r="Q181" t="s">
        <v>319</v>
      </c>
      <c r="R181" t="s">
        <v>312</v>
      </c>
      <c r="S181" t="s">
        <v>326</v>
      </c>
      <c r="T181" t="str">
        <f>IF(Table134568[[#This Row],[Pentecostés]]="","",""", """)</f>
        <v>", "</v>
      </c>
      <c r="U181" t="s">
        <v>327</v>
      </c>
      <c r="V181" t="str">
        <f>IF(Table134568[[#This Row],[Virgen]]="","",""", """)</f>
        <v>", "</v>
      </c>
      <c r="W181" t="s">
        <v>334</v>
      </c>
      <c r="X181" t="str">
        <f>IF(Table134568[[#This Row],[Niños]]="","",""", """)</f>
        <v/>
      </c>
      <c r="Z181" t="str">
        <f>IF(Table134568[[#This Row],[Laudes]]="","",""", """)</f>
        <v/>
      </c>
      <c r="AB181" t="str">
        <f>IF(Table134568[[#This Row],[Entrada]]="","",""", """)</f>
        <v/>
      </c>
      <c r="AD181" t="s">
        <v>322</v>
      </c>
      <c r="AE181" s="66" t="str" cm="1">
        <f t="array" ref="AE181">_xlfn.LET(
    _xlpm.texto_limpio, _xlfn.REDUCE(
        LOWER(Table134568[[#This Row],[Titulo]]),
        {"á";"é";"í";"ó";"ú";"ñ";",";" "},
        _xlfn.LAMBDA(_xlpm.acum,_xlpm.caracter, SUBSTITUTE(_xlpm.acum, _xlpm.caracter, CHOOSE(MATCH(_xlpm.caracter, {"á";"é";"í";"ó";"ú";"ñ";",";" "}, 0), "a","e","i","o","u","n","","")))
    ),
    _xlfn.CONCAT("/cantos/resucito/", AG181, "/", _xlpm.texto_limpio, ".html")
)</f>
        <v>/cantos/resucito/r/resurrexit.html</v>
      </c>
      <c r="AF181" t="s">
        <v>323</v>
      </c>
      <c r="AG181" t="str">
        <f>IF(Table134568[[#This Row],[Categoria]]="Liturgia","liturgia",LOWER(LEFT(Table134568[[#This Row],[Titulo]],1)))</f>
        <v>r</v>
      </c>
      <c r="AH181" t="str">
        <f>LOWER(LEFT(Table134568[[#This Row],[Titulo]],1))</f>
        <v>r</v>
      </c>
      <c r="AI181" t="str">
        <f>LOWER(LEFT(Table134568[[#This Row],[Categoria]],1))</f>
        <v>p</v>
      </c>
      <c r="AJ181" t="str">
        <f>_xlfn.CONCAT(Table134568[[#This Row],[ID]:[c021]])</f>
        <v>{id:181,title: "Resurrexit", subtitle: "Juan 11,25s", category: "Precatecumenado", moments: ["Comunión", "Final", "Antiguo Testamento"], url: "/cantos/resucito/r/resurrexit.html"},</v>
      </c>
      <c r="AK181" t="str">
        <f>UPPER(Table134568[[#This Row],[Titulo]])</f>
        <v>RESURREXIT</v>
      </c>
      <c r="AL181" t="str">
        <f>LOWER(SUBSTITUTE(Table134568[[#This Row],[CANTO]], " ", ""))</f>
        <v>resurrexit</v>
      </c>
      <c r="AM181" t="str">
        <f>Table134568[[#This Row],[Subtitle5]]</f>
        <v>Juan 11,25s</v>
      </c>
      <c r="AO181" t="str">
        <f>Table1[[#Headers],[CANTO]]</f>
        <v>CANTO</v>
      </c>
      <c r="AP181" t="str">
        <f>Table134568[[#This Row],[CANTO]]</f>
        <v>RESURREXIT</v>
      </c>
    </row>
    <row r="182" spans="1:42" x14ac:dyDescent="0.25">
      <c r="A182">
        <v>208</v>
      </c>
      <c r="B182" t="s">
        <v>309</v>
      </c>
      <c r="C182">
        <v>182</v>
      </c>
      <c r="D182" t="s">
        <v>310</v>
      </c>
      <c r="E182" t="s">
        <v>311</v>
      </c>
      <c r="F182" t="s">
        <v>312</v>
      </c>
      <c r="G182" t="s">
        <v>662</v>
      </c>
      <c r="H182" t="s">
        <v>314</v>
      </c>
      <c r="I182" t="s">
        <v>315</v>
      </c>
      <c r="J182" t="s">
        <v>312</v>
      </c>
      <c r="K182" t="s">
        <v>663</v>
      </c>
      <c r="L182" t="s">
        <v>317</v>
      </c>
      <c r="M182" t="s">
        <v>318</v>
      </c>
      <c r="N182" t="s">
        <v>312</v>
      </c>
      <c r="O182" s="7" t="s">
        <v>1152</v>
      </c>
      <c r="P182" t="s">
        <v>312</v>
      </c>
      <c r="Q182" t="s">
        <v>319</v>
      </c>
      <c r="R182" t="s">
        <v>312</v>
      </c>
      <c r="S182" t="s">
        <v>321</v>
      </c>
      <c r="T182" t="str">
        <f>IF(Table134568[[#This Row],[Pentecostés]]="","",""", """)</f>
        <v>", "</v>
      </c>
      <c r="U182" t="s">
        <v>326</v>
      </c>
      <c r="V182" t="str">
        <f>IF(Table134568[[#This Row],[Virgen]]="","",""", """)</f>
        <v>", "</v>
      </c>
      <c r="W182" t="s">
        <v>328</v>
      </c>
      <c r="X182" t="str">
        <f>IF(Table134568[[#This Row],[Niños]]="","",""", """)</f>
        <v/>
      </c>
      <c r="Z182" t="str">
        <f>IF(Table134568[[#This Row],[Laudes]]="","",""", """)</f>
        <v/>
      </c>
      <c r="AB182" t="str">
        <f>IF(Table134568[[#This Row],[Entrada]]="","",""", """)</f>
        <v/>
      </c>
      <c r="AD182" t="s">
        <v>322</v>
      </c>
      <c r="AE182" s="66" t="str" cm="1">
        <f t="array" ref="AE182">_xlfn.LET(
    _xlpm.texto_limpio, _xlfn.REDUCE(
        LOWER(Table134568[[#This Row],[Titulo]]),
        {"á";"é";"í";"ó";"ú";"ñ";",";" "},
        _xlfn.LAMBDA(_xlpm.acum,_xlpm.caracter, SUBSTITUTE(_xlpm.acum, _xlpm.caracter, CHOOSE(MATCH(_xlpm.caracter, {"á";"é";"í";"ó";"ú";"ñ";",";" "}, 0), "a","e","i","o","u","n","","")))
    ),
    _xlfn.CONCAT("/cantos/resucito/", AG182, "/", _xlpm.texto_limpio, ".html")
)</f>
        <v>/cantos/resucito/liturgia/salmodiaparaelevangelio.html</v>
      </c>
      <c r="AF182" t="s">
        <v>323</v>
      </c>
      <c r="AG182" t="str">
        <f>IF(Table134568[[#This Row],[Categoria]]="Liturgia","liturgia",LOWER(LEFT(Table134568[[#This Row],[Titulo]],1)))</f>
        <v>liturgia</v>
      </c>
      <c r="AH182" t="str">
        <f>LOWER(LEFT(Table134568[[#This Row],[Titulo]],1))</f>
        <v>s</v>
      </c>
      <c r="AI182" t="str">
        <f>LOWER(LEFT(Table134568[[#This Row],[Categoria]],1))</f>
        <v>l</v>
      </c>
      <c r="AJ182" t="str">
        <f>_xlfn.CONCAT(Table134568[[#This Row],[ID]:[c021]])</f>
        <v>{id:182,title: "Salmodia para el evangelio", subtitle: "Juan 3,11-20 ", category: "Liturgia", moments: ["Laudes/Visperas", "Comunión", "Nuevo Testamento"], url: "/cantos/resucito/liturgia/salmodiaparaelevangelio.html"},</v>
      </c>
      <c r="AK182" t="str">
        <f>UPPER(Table134568[[#This Row],[Titulo]])</f>
        <v>SALMODIA PARA EL EVANGELIO</v>
      </c>
      <c r="AL182" t="str">
        <f>LOWER(SUBSTITUTE(Table134568[[#This Row],[CANTO]], " ", ""))</f>
        <v>salmodiaparaelevangelio</v>
      </c>
      <c r="AM182" t="str">
        <f>Table134568[[#This Row],[Subtitle5]]</f>
        <v xml:space="preserve">Juan 3,11-20 </v>
      </c>
      <c r="AO182" t="str">
        <f>Table1[[#Headers],[CANTO]]</f>
        <v>CANTO</v>
      </c>
      <c r="AP182" t="str">
        <f>Table134568[[#This Row],[CANTO]]</f>
        <v>SALMODIA PARA EL EVANGELIO</v>
      </c>
    </row>
    <row r="183" spans="1:42" x14ac:dyDescent="0.25">
      <c r="A183">
        <v>209</v>
      </c>
      <c r="B183" t="s">
        <v>309</v>
      </c>
      <c r="C183">
        <v>183</v>
      </c>
      <c r="D183" t="s">
        <v>310</v>
      </c>
      <c r="E183" t="s">
        <v>311</v>
      </c>
      <c r="F183" t="s">
        <v>312</v>
      </c>
      <c r="G183" t="s">
        <v>664</v>
      </c>
      <c r="H183" t="s">
        <v>314</v>
      </c>
      <c r="I183" t="s">
        <v>315</v>
      </c>
      <c r="J183" t="s">
        <v>312</v>
      </c>
      <c r="K183" t="s">
        <v>771</v>
      </c>
      <c r="L183" t="s">
        <v>317</v>
      </c>
      <c r="M183" t="s">
        <v>318</v>
      </c>
      <c r="N183" t="s">
        <v>312</v>
      </c>
      <c r="O183" s="7" t="s">
        <v>1152</v>
      </c>
      <c r="P183" t="s">
        <v>312</v>
      </c>
      <c r="Q183" t="s">
        <v>319</v>
      </c>
      <c r="R183" t="s">
        <v>312</v>
      </c>
      <c r="S183" t="s">
        <v>327</v>
      </c>
      <c r="T183" t="str">
        <f>IF(Table134568[[#This Row],[Pentecostés]]="","",""", """)</f>
        <v/>
      </c>
      <c r="V183" t="str">
        <f>IF(Table134568[[#This Row],[Virgen]]="","",""", """)</f>
        <v/>
      </c>
      <c r="X183" t="str">
        <f>IF(Table134568[[#This Row],[Niños]]="","",""", """)</f>
        <v/>
      </c>
      <c r="Z183" t="str">
        <f>IF(Table134568[[#This Row],[Laudes]]="","",""", """)</f>
        <v/>
      </c>
      <c r="AB183" t="str">
        <f>IF(Table134568[[#This Row],[Entrada]]="","",""", """)</f>
        <v/>
      </c>
      <c r="AD183" t="s">
        <v>322</v>
      </c>
      <c r="AE183" s="66" t="str" cm="1">
        <f t="array" ref="AE183">_xlfn.LET(
    _xlpm.texto_limpio, _xlfn.REDUCE(
        LOWER(Table134568[[#This Row],[Titulo]]),
        {"á";"é";"í";"ó";"ú";"ñ";",";" "},
        _xlfn.LAMBDA(_xlpm.acum,_xlpm.caracter, SUBSTITUTE(_xlpm.acum, _xlpm.caracter, CHOOSE(MATCH(_xlpm.caracter, {"á";"é";"í";"ó";"ú";"ñ";",";" "}, 0), "a","e","i","o","u","n","","")))
    ),
    _xlfn.CONCAT("/cantos/resucito/", AG183, "/", _xlpm.texto_limpio, ".html")
)</f>
        <v>/cantos/resucito/liturgia/salmodiaparaelrosario.html</v>
      </c>
      <c r="AF183" t="s">
        <v>323</v>
      </c>
      <c r="AG183" t="str">
        <f>IF(Table134568[[#This Row],[Categoria]]="Liturgia","liturgia",LOWER(LEFT(Table134568[[#This Row],[Titulo]],1)))</f>
        <v>liturgia</v>
      </c>
      <c r="AH183" t="str">
        <f>LOWER(LEFT(Table134568[[#This Row],[Titulo]],1))</f>
        <v>s</v>
      </c>
      <c r="AI183" t="str">
        <f>LOWER(LEFT(Table134568[[#This Row],[Categoria]],1))</f>
        <v>l</v>
      </c>
      <c r="AJ183" t="str">
        <f>_xlfn.CONCAT(Table134568[[#This Row],[ID]:[c021]])</f>
        <v>{id:183,title: "Salmodia para el rosario", subtitle: "Santo Rosario", category: "Liturgia", moments: ["Final"], url: "/cantos/resucito/liturgia/salmodiaparaelrosario.html"},</v>
      </c>
      <c r="AK183" t="str">
        <f>UPPER(Table134568[[#This Row],[Titulo]])</f>
        <v>SALMODIA PARA EL ROSARIO</v>
      </c>
      <c r="AL183" t="str">
        <f>LOWER(SUBSTITUTE(Table134568[[#This Row],[CANTO]], " ", ""))</f>
        <v>salmodiaparaelrosario</v>
      </c>
      <c r="AM183" t="str">
        <f>Table134568[[#This Row],[Subtitle5]]</f>
        <v>Santo Rosario</v>
      </c>
      <c r="AO183" t="str">
        <f>Table1[[#Headers],[CANTO]]</f>
        <v>CANTO</v>
      </c>
      <c r="AP183" t="str">
        <f>Table134568[[#This Row],[CANTO]]</f>
        <v>SALMODIA PARA EL ROSARIO</v>
      </c>
    </row>
    <row r="184" spans="1:42" x14ac:dyDescent="0.25">
      <c r="A184">
        <v>210</v>
      </c>
      <c r="B184" t="s">
        <v>309</v>
      </c>
      <c r="C184">
        <v>184</v>
      </c>
      <c r="D184" t="s">
        <v>310</v>
      </c>
      <c r="E184" t="s">
        <v>311</v>
      </c>
      <c r="F184" t="s">
        <v>312</v>
      </c>
      <c r="G184" t="s">
        <v>665</v>
      </c>
      <c r="H184" t="s">
        <v>314</v>
      </c>
      <c r="I184" t="s">
        <v>315</v>
      </c>
      <c r="J184" t="s">
        <v>312</v>
      </c>
      <c r="K184" t="s">
        <v>360</v>
      </c>
      <c r="L184" t="s">
        <v>317</v>
      </c>
      <c r="M184" t="s">
        <v>318</v>
      </c>
      <c r="N184" t="s">
        <v>312</v>
      </c>
      <c r="O184" s="7" t="s">
        <v>1152</v>
      </c>
      <c r="P184" t="s">
        <v>312</v>
      </c>
      <c r="Q184" t="s">
        <v>319</v>
      </c>
      <c r="R184" t="s">
        <v>312</v>
      </c>
      <c r="S184" t="s">
        <v>333</v>
      </c>
      <c r="T184" t="str">
        <f>IF(Table134568[[#This Row],[Pentecostés]]="","",""", """)</f>
        <v>", "</v>
      </c>
      <c r="U184" t="s">
        <v>334</v>
      </c>
      <c r="V184" t="str">
        <f>IF(Table134568[[#This Row],[Virgen]]="","",""", """)</f>
        <v/>
      </c>
      <c r="X184" t="str">
        <f>IF(Table134568[[#This Row],[Niños]]="","",""", """)</f>
        <v/>
      </c>
      <c r="Z184" t="str">
        <f>IF(Table134568[[#This Row],[Laudes]]="","",""", """)</f>
        <v/>
      </c>
      <c r="AB184" t="str">
        <f>IF(Table134568[[#This Row],[Entrada]]="","",""", """)</f>
        <v/>
      </c>
      <c r="AD184" t="s">
        <v>322</v>
      </c>
      <c r="AE184" s="66" t="str" cm="1">
        <f t="array" ref="AE184">_xlfn.LET(
    _xlpm.texto_limpio, _xlfn.REDUCE(
        LOWER(Table134568[[#This Row],[Titulo]]),
        {"á";"é";"í";"ó";"ú";"ñ";",";" "},
        _xlfn.LAMBDA(_xlpm.acum,_xlpm.caracter, SUBSTITUTE(_xlpm.acum, _xlpm.caracter, CHOOSE(MATCH(_xlpm.caracter, {"á";"é";"í";"ó";"ú";"ñ";",";" "}, 0), "a","e","i","o","u","n","","")))
    ),
    _xlfn.CONCAT("/cantos/resucito/", AG184, "/", _xlpm.texto_limpio, ".html")
)</f>
        <v>/cantos/resucito/liturgia/salmodiaparaelsalmoresponsorial.html</v>
      </c>
      <c r="AF184" t="s">
        <v>323</v>
      </c>
      <c r="AG184" t="str">
        <f>IF(Table134568[[#This Row],[Categoria]]="Liturgia","liturgia",LOWER(LEFT(Table134568[[#This Row],[Titulo]],1)))</f>
        <v>liturgia</v>
      </c>
      <c r="AH184" t="str">
        <f>LOWER(LEFT(Table134568[[#This Row],[Titulo]],1))</f>
        <v>s</v>
      </c>
      <c r="AI184" t="str">
        <f>LOWER(LEFT(Table134568[[#This Row],[Categoria]],1))</f>
        <v>l</v>
      </c>
      <c r="AJ184" t="str">
        <f>_xlfn.CONCAT(Table134568[[#This Row],[ID]:[c021]])</f>
        <v>{id:184,title: "Salmodia para el Salmo responsorial", subtitle: "Modelo I, II, III", category: "Liturgia", moments: ["Cuaresma", "Antiguo Testamento"], url: "/cantos/resucito/liturgia/salmodiaparaelsalmoresponsorial.html"},</v>
      </c>
      <c r="AK184" t="str">
        <f>UPPER(Table134568[[#This Row],[Titulo]])</f>
        <v>SALMODIA PARA EL SALMO RESPONSORIAL</v>
      </c>
      <c r="AL184" t="str">
        <f>LOWER(SUBSTITUTE(Table134568[[#This Row],[CANTO]], " ", ""))</f>
        <v>salmodiaparaelsalmoresponsorial</v>
      </c>
      <c r="AM184" t="str">
        <f>Table134568[[#This Row],[Subtitle5]]</f>
        <v>Modelo I, II, III</v>
      </c>
      <c r="AO184" t="str">
        <f>Table1[[#Headers],[CANTO]]</f>
        <v>CANTO</v>
      </c>
      <c r="AP184" t="str">
        <f>Table134568[[#This Row],[CANTO]]</f>
        <v>SALMODIA PARA EL SALMO RESPONSORIAL</v>
      </c>
    </row>
    <row r="185" spans="1:42" x14ac:dyDescent="0.25">
      <c r="A185">
        <v>211</v>
      </c>
      <c r="B185" t="s">
        <v>309</v>
      </c>
      <c r="C185">
        <v>185</v>
      </c>
      <c r="D185" t="s">
        <v>310</v>
      </c>
      <c r="E185" t="s">
        <v>311</v>
      </c>
      <c r="F185" t="s">
        <v>312</v>
      </c>
      <c r="G185" t="s">
        <v>666</v>
      </c>
      <c r="H185" t="s">
        <v>314</v>
      </c>
      <c r="I185" t="s">
        <v>315</v>
      </c>
      <c r="J185" t="s">
        <v>312</v>
      </c>
      <c r="K185" t="s">
        <v>667</v>
      </c>
      <c r="L185" t="s">
        <v>317</v>
      </c>
      <c r="M185" t="s">
        <v>318</v>
      </c>
      <c r="N185" t="s">
        <v>312</v>
      </c>
      <c r="O185" s="7" t="s">
        <v>1152</v>
      </c>
      <c r="P185" t="s">
        <v>312</v>
      </c>
      <c r="Q185" t="s">
        <v>319</v>
      </c>
      <c r="R185" t="s">
        <v>312</v>
      </c>
      <c r="S185" t="s">
        <v>294</v>
      </c>
      <c r="T185" t="str">
        <f>IF(Table134568[[#This Row],[Pentecostés]]="","",""", """)</f>
        <v>", "</v>
      </c>
      <c r="U185" t="s">
        <v>326</v>
      </c>
      <c r="V185" t="str">
        <f>IF(Table134568[[#This Row],[Virgen]]="","",""", """)</f>
        <v/>
      </c>
      <c r="X185" t="str">
        <f>IF(Table134568[[#This Row],[Niños]]="","",""", """)</f>
        <v/>
      </c>
      <c r="Z185" t="str">
        <f>IF(Table134568[[#This Row],[Laudes]]="","",""", """)</f>
        <v/>
      </c>
      <c r="AB185" t="str">
        <f>IF(Table134568[[#This Row],[Entrada]]="","",""", """)</f>
        <v/>
      </c>
      <c r="AD185" t="s">
        <v>322</v>
      </c>
      <c r="AE185" s="66" t="str" cm="1">
        <f t="array" ref="AE185">_xlfn.LET(
    _xlpm.texto_limpio, _xlfn.REDUCE(
        LOWER(Table134568[[#This Row],[Titulo]]),
        {"á";"é";"í";"ó";"ú";"ñ";",";" "},
        _xlfn.LAMBDA(_xlpm.acum,_xlpm.caracter, SUBSTITUTE(_xlpm.acum, _xlpm.caracter, CHOOSE(MATCH(_xlpm.caracter, {"á";"é";"í";"ó";"ú";"ñ";",";" "}, 0), "a","e","i","o","u","n","","")))
    ),
    _xlfn.CONCAT("/cantos/resucito/", AG185, "/", _xlpm.texto_limpio, ".html")
)</f>
        <v>/cantos/resucito/liturgia/salmodiasparalaoraciondelosfieles.html</v>
      </c>
      <c r="AF185" t="s">
        <v>323</v>
      </c>
      <c r="AG185" t="str">
        <f>IF(Table134568[[#This Row],[Categoria]]="Liturgia","liturgia",LOWER(LEFT(Table134568[[#This Row],[Titulo]],1)))</f>
        <v>liturgia</v>
      </c>
      <c r="AH185" t="str">
        <f>LOWER(LEFT(Table134568[[#This Row],[Titulo]],1))</f>
        <v>s</v>
      </c>
      <c r="AI185" t="str">
        <f>LOWER(LEFT(Table134568[[#This Row],[Categoria]],1))</f>
        <v>l</v>
      </c>
      <c r="AJ185" t="str">
        <f>_xlfn.CONCAT(Table134568[[#This Row],[ID]:[c021]])</f>
        <v>{id:185,title: "Salmodias para la oración de los fieles", subtitle: "Para las solemnidades", category: "Liturgia", moments: ["Pascua", "Comunión"], url: "/cantos/resucito/liturgia/salmodiasparalaoraciondelosfieles.html"},</v>
      </c>
      <c r="AK185" t="str">
        <f>UPPER(Table134568[[#This Row],[Titulo]])</f>
        <v>SALMODIAS PARA LA ORACIÓN DE LOS FIELES</v>
      </c>
      <c r="AL185" t="str">
        <f>LOWER(SUBSTITUTE(Table134568[[#This Row],[CANTO]], " ", ""))</f>
        <v>salmodiasparalaoracióndelosfieles</v>
      </c>
      <c r="AM185" t="str">
        <f>Table134568[[#This Row],[Subtitle5]]</f>
        <v>Para las solemnidades</v>
      </c>
      <c r="AO185" t="str">
        <f>Table1[[#Headers],[CANTO]]</f>
        <v>CANTO</v>
      </c>
      <c r="AP185" t="str">
        <f>Table134568[[#This Row],[CANTO]]</f>
        <v>SALMODIAS PARA LA ORACIÓN DE LOS FIELES</v>
      </c>
    </row>
    <row r="186" spans="1:42" x14ac:dyDescent="0.25">
      <c r="A186">
        <v>212</v>
      </c>
      <c r="B186" t="s">
        <v>309</v>
      </c>
      <c r="C186">
        <v>186</v>
      </c>
      <c r="D186" t="s">
        <v>310</v>
      </c>
      <c r="E186" t="s">
        <v>311</v>
      </c>
      <c r="F186" t="s">
        <v>312</v>
      </c>
      <c r="G186" t="s">
        <v>668</v>
      </c>
      <c r="H186" t="s">
        <v>314</v>
      </c>
      <c r="I186" t="s">
        <v>315</v>
      </c>
      <c r="J186" t="s">
        <v>312</v>
      </c>
      <c r="K186" t="s">
        <v>669</v>
      </c>
      <c r="L186" t="s">
        <v>317</v>
      </c>
      <c r="M186" t="s">
        <v>318</v>
      </c>
      <c r="N186" t="s">
        <v>312</v>
      </c>
      <c r="O186" s="7" t="s">
        <v>1152</v>
      </c>
      <c r="P186" t="s">
        <v>312</v>
      </c>
      <c r="Q186" t="s">
        <v>319</v>
      </c>
      <c r="R186" t="s">
        <v>312</v>
      </c>
      <c r="S186" t="s">
        <v>294</v>
      </c>
      <c r="T186" t="str">
        <f>IF(Table134568[[#This Row],[Pentecostés]]="","",""", """)</f>
        <v/>
      </c>
      <c r="V186" t="str">
        <f>IF(Table134568[[#This Row],[Virgen]]="","",""", """)</f>
        <v/>
      </c>
      <c r="X186" t="str">
        <f>IF(Table134568[[#This Row],[Niños]]="","",""", """)</f>
        <v/>
      </c>
      <c r="Z186" t="str">
        <f>IF(Table134568[[#This Row],[Laudes]]="","",""", """)</f>
        <v/>
      </c>
      <c r="AB186" t="str">
        <f>IF(Table134568[[#This Row],[Entrada]]="","",""", """)</f>
        <v/>
      </c>
      <c r="AD186" t="s">
        <v>322</v>
      </c>
      <c r="AE186" s="66" t="str" cm="1">
        <f t="array" ref="AE186">_xlfn.LET(
    _xlpm.texto_limpio, _xlfn.REDUCE(
        LOWER(Table134568[[#This Row],[Titulo]]),
        {"á";"é";"í";"ó";"ú";"ñ";",";" "},
        _xlfn.LAMBDA(_xlpm.acum,_xlpm.caracter, SUBSTITUTE(_xlpm.acum, _xlpm.caracter, CHOOSE(MATCH(_xlpm.caracter, {"á";"é";"í";"ó";"ú";"ñ";",";" "}, 0), "a","e","i","o","u","n","","")))
    ),
    _xlfn.CONCAT("/cantos/resucito/", AG186, "/", _xlpm.texto_limpio, ".html")
)</f>
        <v>/cantos/resucito/liturgia/salmodiasparalaudes.html</v>
      </c>
      <c r="AF186" t="s">
        <v>323</v>
      </c>
      <c r="AG186" t="str">
        <f>IF(Table134568[[#This Row],[Categoria]]="Liturgia","liturgia",LOWER(LEFT(Table134568[[#This Row],[Titulo]],1)))</f>
        <v>liturgia</v>
      </c>
      <c r="AH186" t="str">
        <f>LOWER(LEFT(Table134568[[#This Row],[Titulo]],1))</f>
        <v>s</v>
      </c>
      <c r="AI186" t="str">
        <f>LOWER(LEFT(Table134568[[#This Row],[Categoria]],1))</f>
        <v>l</v>
      </c>
      <c r="AJ186" t="str">
        <f>_xlfn.CONCAT(Table134568[[#This Row],[ID]:[c021]])</f>
        <v>{id:186,title: "Salmodias para laudes", subtitle: "Modelo I, II, III, IV, V", category: "Liturgia", moments: ["Pascua"], url: "/cantos/resucito/liturgia/salmodiasparalaudes.html"},</v>
      </c>
      <c r="AK186" t="str">
        <f>UPPER(Table134568[[#This Row],[Titulo]])</f>
        <v>SALMODIAS PARA LAUDES</v>
      </c>
      <c r="AL186" t="str">
        <f>LOWER(SUBSTITUTE(Table134568[[#This Row],[CANTO]], " ", ""))</f>
        <v>salmodiasparalaudes</v>
      </c>
      <c r="AM186" t="str">
        <f>Table134568[[#This Row],[Subtitle5]]</f>
        <v>Modelo I, II, III, IV, V</v>
      </c>
      <c r="AO186" t="str">
        <f>Table1[[#Headers],[CANTO]]</f>
        <v>CANTO</v>
      </c>
      <c r="AP186" t="str">
        <f>Table134568[[#This Row],[CANTO]]</f>
        <v>SALMODIAS PARA LAUDES</v>
      </c>
    </row>
    <row r="187" spans="1:42" x14ac:dyDescent="0.25">
      <c r="A187">
        <v>144</v>
      </c>
      <c r="B187" t="s">
        <v>309</v>
      </c>
      <c r="C187">
        <v>187</v>
      </c>
      <c r="D187" t="s">
        <v>310</v>
      </c>
      <c r="E187" t="s">
        <v>311</v>
      </c>
      <c r="F187" t="s">
        <v>312</v>
      </c>
      <c r="G187" t="s">
        <v>670</v>
      </c>
      <c r="H187" t="s">
        <v>314</v>
      </c>
      <c r="I187" t="s">
        <v>315</v>
      </c>
      <c r="J187" t="s">
        <v>312</v>
      </c>
      <c r="K187" t="s">
        <v>671</v>
      </c>
      <c r="L187" t="s">
        <v>317</v>
      </c>
      <c r="M187" t="s">
        <v>318</v>
      </c>
      <c r="N187" t="s">
        <v>312</v>
      </c>
      <c r="O187" t="s">
        <v>1153</v>
      </c>
      <c r="P187" t="s">
        <v>312</v>
      </c>
      <c r="Q187" t="s">
        <v>319</v>
      </c>
      <c r="R187" t="s">
        <v>312</v>
      </c>
      <c r="T187" t="str">
        <f>IF(Table134568[[#This Row],[Pentecostés]]="","",""", """)</f>
        <v/>
      </c>
      <c r="V187" t="str">
        <f>IF(Table134568[[#This Row],[Virgen]]="","",""", """)</f>
        <v/>
      </c>
      <c r="X187" t="str">
        <f>IF(Table134568[[#This Row],[Niños]]="","",""", """)</f>
        <v/>
      </c>
      <c r="Z187" t="str">
        <f>IF(Table134568[[#This Row],[Laudes]]="","",""", """)</f>
        <v/>
      </c>
      <c r="AB187" t="str">
        <f>IF(Table134568[[#This Row],[Entrada]]="","",""", """)</f>
        <v/>
      </c>
      <c r="AD187" t="s">
        <v>322</v>
      </c>
      <c r="AE187" s="66" t="str" cm="1">
        <f t="array" ref="AE187">_xlfn.LET(
    _xlpm.texto_limpio, _xlfn.REDUCE(
        LOWER(Table134568[[#This Row],[Titulo]]),
        {"á";"é";"í";"ó";"ú";"ñ";",";" "},
        _xlfn.LAMBDA(_xlpm.acum,_xlpm.caracter, SUBSTITUTE(_xlpm.acum, _xlpm.caracter, CHOOSE(MATCH(_xlpm.caracter, {"á";"é";"í";"ó";"ú";"ñ";",";" "}, 0), "a","e","i","o","u","n","","")))
    ),
    _xlfn.CONCAT("/cantos/resucito/", AG187, "/", _xlpm.texto_limpio, ".html")
)</f>
        <v>/cantos/resucito/s/salvereinadeloscielos.html</v>
      </c>
      <c r="AF187" t="s">
        <v>323</v>
      </c>
      <c r="AG187" t="str">
        <f>IF(Table134568[[#This Row],[Categoria]]="Liturgia","liturgia",LOWER(LEFT(Table134568[[#This Row],[Titulo]],1)))</f>
        <v>s</v>
      </c>
      <c r="AH187" t="str">
        <f>LOWER(LEFT(Table134568[[#This Row],[Titulo]],1))</f>
        <v>s</v>
      </c>
      <c r="AI187" t="str">
        <f>LOWER(LEFT(Table134568[[#This Row],[Categoria]],1))</f>
        <v>p</v>
      </c>
      <c r="AJ187" t="str">
        <f>_xlfn.CONCAT(Table134568[[#This Row],[ID]:[c021]])</f>
        <v>{id:187,title: "Salve, reina de los cielos", subtitle: "Himno lat. «Ave, Regina Caelorum»", category: "Precatecumenado", moments: [""], url: "/cantos/resucito/s/salvereinadeloscielos.html"},</v>
      </c>
      <c r="AK187" t="str">
        <f>UPPER(Table134568[[#This Row],[Titulo]])</f>
        <v>SALVE, REINA DE LOS CIELOS</v>
      </c>
      <c r="AL187" t="str">
        <f>LOWER(SUBSTITUTE(Table134568[[#This Row],[CANTO]], " ", ""))</f>
        <v>salve,reinadeloscielos</v>
      </c>
      <c r="AM187" t="str">
        <f>Table134568[[#This Row],[Subtitle5]]</f>
        <v>Himno lat. «Ave, Regina Caelorum»</v>
      </c>
      <c r="AO187" t="str">
        <f>Table1[[#Headers],[CANTO]]</f>
        <v>CANTO</v>
      </c>
      <c r="AP187" t="str">
        <f>Table134568[[#This Row],[CANTO]]</f>
        <v>SALVE, REINA DE LOS CIELOS</v>
      </c>
    </row>
    <row r="188" spans="1:42" x14ac:dyDescent="0.25">
      <c r="A188">
        <v>214</v>
      </c>
      <c r="B188" t="s">
        <v>309</v>
      </c>
      <c r="C188">
        <v>188</v>
      </c>
      <c r="D188" t="s">
        <v>310</v>
      </c>
      <c r="E188" t="s">
        <v>311</v>
      </c>
      <c r="F188" t="s">
        <v>312</v>
      </c>
      <c r="G188" t="str">
        <f>_xlfn.CONCAT("Santo ",Table134568[[#This Row],[Subtitle5]])</f>
        <v>Santo Palomeras 65</v>
      </c>
      <c r="H188" t="s">
        <v>314</v>
      </c>
      <c r="I188" t="s">
        <v>315</v>
      </c>
      <c r="J188" t="s">
        <v>312</v>
      </c>
      <c r="K188" t="s">
        <v>673</v>
      </c>
      <c r="L188" t="s">
        <v>317</v>
      </c>
      <c r="M188" t="s">
        <v>318</v>
      </c>
      <c r="N188" t="s">
        <v>312</v>
      </c>
      <c r="O188" s="7" t="s">
        <v>1152</v>
      </c>
      <c r="P188" t="s">
        <v>312</v>
      </c>
      <c r="Q188" t="s">
        <v>319</v>
      </c>
      <c r="R188" t="s">
        <v>312</v>
      </c>
      <c r="T188" t="str">
        <f>IF(Table134568[[#This Row],[Pentecostés]]="","",""", """)</f>
        <v/>
      </c>
      <c r="V188" t="str">
        <f>IF(Table134568[[#This Row],[Virgen]]="","",""", """)</f>
        <v/>
      </c>
      <c r="X188" t="str">
        <f>IF(Table134568[[#This Row],[Niños]]="","",""", """)</f>
        <v/>
      </c>
      <c r="Z188" t="str">
        <f>IF(Table134568[[#This Row],[Laudes]]="","",""", """)</f>
        <v/>
      </c>
      <c r="AB188" t="str">
        <f>IF(Table134568[[#This Row],[Entrada]]="","",""", """)</f>
        <v/>
      </c>
      <c r="AD188" t="s">
        <v>322</v>
      </c>
      <c r="AE188" s="66" t="str" cm="1">
        <f t="array" ref="AE188">_xlfn.LET(
    _xlpm.texto_limpio, _xlfn.REDUCE(
        LOWER(Table134568[[#This Row],[Titulo]]),
        {"á";"é";"í";"ó";"ú";"ñ";",";" "},
        _xlfn.LAMBDA(_xlpm.acum,_xlpm.caracter, SUBSTITUTE(_xlpm.acum, _xlpm.caracter, CHOOSE(MATCH(_xlpm.caracter, {"á";"é";"í";"ó";"ú";"ñ";",";" "}, 0), "a","e","i","o","u","n","","")))
    ),
    _xlfn.CONCAT("/cantos/resucito/", AG188, "/", _xlpm.texto_limpio, ".html")
)</f>
        <v>/cantos/resucito/liturgia/santopalomeras65.html</v>
      </c>
      <c r="AF188" t="s">
        <v>323</v>
      </c>
      <c r="AG188" t="str">
        <f>IF(Table134568[[#This Row],[Categoria]]="Liturgia","liturgia",LOWER(LEFT(Table134568[[#This Row],[Titulo]],1)))</f>
        <v>liturgia</v>
      </c>
      <c r="AH188" t="str">
        <f>LOWER(LEFT(Table134568[[#This Row],[Titulo]],1))</f>
        <v>s</v>
      </c>
      <c r="AI188" t="str">
        <f>LOWER(LEFT(Table134568[[#This Row],[Categoria]],1))</f>
        <v>l</v>
      </c>
      <c r="AJ188" t="str">
        <f>_xlfn.CONCAT(Table134568[[#This Row],[ID]:[c021]])</f>
        <v>{id:188,title: "Santo Palomeras 65", subtitle: "Palomeras 65", category: "Liturgia", moments: [""], url: "/cantos/resucito/liturgia/santopalomeras65.html"},</v>
      </c>
      <c r="AK188" t="str">
        <f>UPPER(Table134568[[#This Row],[Titulo]])</f>
        <v>SANTO PALOMERAS 65</v>
      </c>
      <c r="AL188" t="str">
        <f>LOWER(SUBSTITUTE(Table134568[[#This Row],[CANTO]], " ", ""))</f>
        <v>santopalomeras65</v>
      </c>
      <c r="AM188" t="str">
        <f>Table134568[[#This Row],[Subtitle5]]</f>
        <v>Palomeras 65</v>
      </c>
      <c r="AO188" t="str">
        <f>Table1[[#Headers],[CANTO]]</f>
        <v>CANTO</v>
      </c>
      <c r="AP188" t="str">
        <f>Table134568[[#This Row],[CANTO]]</f>
        <v>SANTO PALOMERAS 65</v>
      </c>
    </row>
    <row r="189" spans="1:42" x14ac:dyDescent="0.25">
      <c r="A189">
        <v>215</v>
      </c>
      <c r="B189" t="s">
        <v>309</v>
      </c>
      <c r="C189">
        <v>189</v>
      </c>
      <c r="D189" t="s">
        <v>310</v>
      </c>
      <c r="E189" t="s">
        <v>311</v>
      </c>
      <c r="F189" t="s">
        <v>312</v>
      </c>
      <c r="G189" t="str">
        <f>_xlfn.CONCAT("Santo ",Table134568[[#This Row],[Subtitle5]])</f>
        <v xml:space="preserve">Santo Melodía hebraica </v>
      </c>
      <c r="H189" t="s">
        <v>314</v>
      </c>
      <c r="I189" t="s">
        <v>315</v>
      </c>
      <c r="J189" t="s">
        <v>312</v>
      </c>
      <c r="K189" t="s">
        <v>674</v>
      </c>
      <c r="L189" t="s">
        <v>317</v>
      </c>
      <c r="M189" t="s">
        <v>318</v>
      </c>
      <c r="N189" t="s">
        <v>312</v>
      </c>
      <c r="O189" s="7" t="s">
        <v>1152</v>
      </c>
      <c r="P189" t="s">
        <v>312</v>
      </c>
      <c r="Q189" t="s">
        <v>319</v>
      </c>
      <c r="R189" t="s">
        <v>312</v>
      </c>
      <c r="S189" t="s">
        <v>358</v>
      </c>
      <c r="T189" t="str">
        <f>IF(Table134568[[#This Row],[Pentecostés]]="","",""", """)</f>
        <v/>
      </c>
      <c r="V189" t="str">
        <f>IF(Table134568[[#This Row],[Virgen]]="","",""", """)</f>
        <v/>
      </c>
      <c r="X189" t="str">
        <f>IF(Table134568[[#This Row],[Niños]]="","",""", """)</f>
        <v/>
      </c>
      <c r="Z189" t="str">
        <f>IF(Table134568[[#This Row],[Laudes]]="","",""", """)</f>
        <v/>
      </c>
      <c r="AB189" t="str">
        <f>IF(Table134568[[#This Row],[Entrada]]="","",""", """)</f>
        <v/>
      </c>
      <c r="AD189" t="s">
        <v>322</v>
      </c>
      <c r="AE189" s="66" t="str" cm="1">
        <f t="array" ref="AE189">_xlfn.LET(
    _xlpm.texto_limpio, _xlfn.REDUCE(
        LOWER(Table134568[[#This Row],[Titulo]]),
        {"á";"é";"í";"ó";"ú";"ñ";",";" "},
        _xlfn.LAMBDA(_xlpm.acum,_xlpm.caracter, SUBSTITUTE(_xlpm.acum, _xlpm.caracter, CHOOSE(MATCH(_xlpm.caracter, {"á";"é";"í";"ó";"ú";"ñ";",";" "}, 0), "a","e","i","o","u","n","","")))
    ),
    _xlfn.CONCAT("/cantos/resucito/", AG189, "/", _xlpm.texto_limpio, ".html")
)</f>
        <v>/cantos/resucito/liturgia/santomelodiahebraica.html</v>
      </c>
      <c r="AF189" t="s">
        <v>323</v>
      </c>
      <c r="AG189" t="str">
        <f>IF(Table134568[[#This Row],[Categoria]]="Liturgia","liturgia",LOWER(LEFT(Table134568[[#This Row],[Titulo]],1)))</f>
        <v>liturgia</v>
      </c>
      <c r="AH189" t="str">
        <f>LOWER(LEFT(Table134568[[#This Row],[Titulo]],1))</f>
        <v>s</v>
      </c>
      <c r="AI189" t="str">
        <f>LOWER(LEFT(Table134568[[#This Row],[Categoria]],1))</f>
        <v>l</v>
      </c>
      <c r="AJ189" t="str">
        <f>_xlfn.CONCAT(Table134568[[#This Row],[ID]:[c021]])</f>
        <v>{id:189,title: "Santo Melodía hebraica ", subtitle: "Melodía hebraica ", category: "Liturgia", moments: ["Ordinario"], url: "/cantos/resucito/liturgia/santomelodiahebraica.html"},</v>
      </c>
      <c r="AK189" t="str">
        <f>UPPER(Table134568[[#This Row],[Titulo]])</f>
        <v xml:space="preserve">SANTO MELODÍA HEBRAICA </v>
      </c>
      <c r="AL189" t="str">
        <f>LOWER(SUBSTITUTE(Table134568[[#This Row],[CANTO]], " ", ""))</f>
        <v>santomelodíahebraica</v>
      </c>
      <c r="AM189" t="str">
        <f>Table134568[[#This Row],[Subtitle5]]</f>
        <v xml:space="preserve">Melodía hebraica </v>
      </c>
      <c r="AO189" t="str">
        <f>Table1[[#Headers],[CANTO]]</f>
        <v>CANTO</v>
      </c>
      <c r="AP189" t="str">
        <f>Table134568[[#This Row],[CANTO]]</f>
        <v xml:space="preserve">SANTO MELODÍA HEBRAICA </v>
      </c>
    </row>
    <row r="190" spans="1:42" x14ac:dyDescent="0.25">
      <c r="A190">
        <v>216</v>
      </c>
      <c r="B190" t="s">
        <v>309</v>
      </c>
      <c r="C190">
        <v>190</v>
      </c>
      <c r="D190" t="s">
        <v>310</v>
      </c>
      <c r="E190" t="s">
        <v>311</v>
      </c>
      <c r="F190" t="s">
        <v>312</v>
      </c>
      <c r="G190" t="str">
        <f>_xlfn.CONCAT("Santo ",Table134568[[#This Row],[Subtitle5]])</f>
        <v>Santo Palestina 74</v>
      </c>
      <c r="H190" t="s">
        <v>314</v>
      </c>
      <c r="I190" t="s">
        <v>315</v>
      </c>
      <c r="J190" t="s">
        <v>312</v>
      </c>
      <c r="K190" t="s">
        <v>675</v>
      </c>
      <c r="L190" t="s">
        <v>317</v>
      </c>
      <c r="M190" t="s">
        <v>318</v>
      </c>
      <c r="N190" t="s">
        <v>312</v>
      </c>
      <c r="O190" s="7" t="s">
        <v>1152</v>
      </c>
      <c r="P190" t="s">
        <v>312</v>
      </c>
      <c r="Q190" t="s">
        <v>319</v>
      </c>
      <c r="R190" t="s">
        <v>312</v>
      </c>
      <c r="S190" t="s">
        <v>358</v>
      </c>
      <c r="T190" t="str">
        <f>IF(Table134568[[#This Row],[Pentecostés]]="","",""", """)</f>
        <v/>
      </c>
      <c r="V190" t="str">
        <f>IF(Table134568[[#This Row],[Virgen]]="","",""", """)</f>
        <v/>
      </c>
      <c r="X190" t="str">
        <f>IF(Table134568[[#This Row],[Niños]]="","",""", """)</f>
        <v/>
      </c>
      <c r="Z190" t="str">
        <f>IF(Table134568[[#This Row],[Laudes]]="","",""", """)</f>
        <v/>
      </c>
      <c r="AB190" t="str">
        <f>IF(Table134568[[#This Row],[Entrada]]="","",""", """)</f>
        <v/>
      </c>
      <c r="AD190" t="s">
        <v>322</v>
      </c>
      <c r="AE190" s="66" t="str" cm="1">
        <f t="array" ref="AE190">_xlfn.LET(
    _xlpm.texto_limpio, _xlfn.REDUCE(
        LOWER(Table134568[[#This Row],[Titulo]]),
        {"á";"é";"í";"ó";"ú";"ñ";",";" "},
        _xlfn.LAMBDA(_xlpm.acum,_xlpm.caracter, SUBSTITUTE(_xlpm.acum, _xlpm.caracter, CHOOSE(MATCH(_xlpm.caracter, {"á";"é";"í";"ó";"ú";"ñ";",";" "}, 0), "a","e","i","o","u","n","","")))
    ),
    _xlfn.CONCAT("/cantos/resucito/", AG190, "/", _xlpm.texto_limpio, ".html")
)</f>
        <v>/cantos/resucito/liturgia/santopalestina74.html</v>
      </c>
      <c r="AF190" t="s">
        <v>323</v>
      </c>
      <c r="AG190" t="str">
        <f>IF(Table134568[[#This Row],[Categoria]]="Liturgia","liturgia",LOWER(LEFT(Table134568[[#This Row],[Titulo]],1)))</f>
        <v>liturgia</v>
      </c>
      <c r="AH190" t="str">
        <f>LOWER(LEFT(Table134568[[#This Row],[Titulo]],1))</f>
        <v>s</v>
      </c>
      <c r="AI190" t="str">
        <f>LOWER(LEFT(Table134568[[#This Row],[Categoria]],1))</f>
        <v>l</v>
      </c>
      <c r="AJ190" t="str">
        <f>_xlfn.CONCAT(Table134568[[#This Row],[ID]:[c021]])</f>
        <v>{id:190,title: "Santo Palestina 74", subtitle: "Palestina 74", category: "Liturgia", moments: ["Ordinario"], url: "/cantos/resucito/liturgia/santopalestina74.html"},</v>
      </c>
      <c r="AK190" t="str">
        <f>UPPER(Table134568[[#This Row],[Titulo]])</f>
        <v>SANTO PALESTINA 74</v>
      </c>
      <c r="AL190" t="str">
        <f>LOWER(SUBSTITUTE(Table134568[[#This Row],[CANTO]], " ", ""))</f>
        <v>santopalestina74</v>
      </c>
      <c r="AM190" t="str">
        <f>Table134568[[#This Row],[Subtitle5]]</f>
        <v>Palestina 74</v>
      </c>
      <c r="AO190" t="str">
        <f>Table1[[#Headers],[CANTO]]</f>
        <v>CANTO</v>
      </c>
      <c r="AP190" t="str">
        <f>Table134568[[#This Row],[CANTO]]</f>
        <v>SANTO PALESTINA 74</v>
      </c>
    </row>
    <row r="191" spans="1:42" x14ac:dyDescent="0.25">
      <c r="A191">
        <v>217</v>
      </c>
      <c r="B191" t="s">
        <v>309</v>
      </c>
      <c r="C191">
        <v>191</v>
      </c>
      <c r="D191" t="s">
        <v>310</v>
      </c>
      <c r="E191" t="s">
        <v>311</v>
      </c>
      <c r="F191" t="s">
        <v>312</v>
      </c>
      <c r="G191" t="str">
        <f>_xlfn.CONCAT("Santo ",Table134568[[#This Row],[Subtitle5]])</f>
        <v>Santo Roma 77</v>
      </c>
      <c r="H191" t="s">
        <v>314</v>
      </c>
      <c r="I191" t="s">
        <v>315</v>
      </c>
      <c r="J191" t="s">
        <v>312</v>
      </c>
      <c r="K191" t="s">
        <v>676</v>
      </c>
      <c r="L191" t="s">
        <v>317</v>
      </c>
      <c r="M191" t="s">
        <v>318</v>
      </c>
      <c r="N191" t="s">
        <v>312</v>
      </c>
      <c r="O191" s="7" t="s">
        <v>1152</v>
      </c>
      <c r="P191" t="s">
        <v>312</v>
      </c>
      <c r="Q191" t="s">
        <v>319</v>
      </c>
      <c r="R191" t="s">
        <v>312</v>
      </c>
      <c r="T191" t="str">
        <f>IF(Table134568[[#This Row],[Pentecostés]]="","",""", """)</f>
        <v/>
      </c>
      <c r="V191" t="str">
        <f>IF(Table134568[[#This Row],[Virgen]]="","",""", """)</f>
        <v/>
      </c>
      <c r="X191" t="str">
        <f>IF(Table134568[[#This Row],[Niños]]="","",""", """)</f>
        <v/>
      </c>
      <c r="Z191" t="str">
        <f>IF(Table134568[[#This Row],[Laudes]]="","",""", """)</f>
        <v/>
      </c>
      <c r="AB191" t="str">
        <f>IF(Table134568[[#This Row],[Entrada]]="","",""", """)</f>
        <v/>
      </c>
      <c r="AD191" t="s">
        <v>322</v>
      </c>
      <c r="AE191" s="66" t="str" cm="1">
        <f t="array" ref="AE191">_xlfn.LET(
    _xlpm.texto_limpio, _xlfn.REDUCE(
        LOWER(Table134568[[#This Row],[Titulo]]),
        {"á";"é";"í";"ó";"ú";"ñ";",";" "},
        _xlfn.LAMBDA(_xlpm.acum,_xlpm.caracter, SUBSTITUTE(_xlpm.acum, _xlpm.caracter, CHOOSE(MATCH(_xlpm.caracter, {"á";"é";"í";"ó";"ú";"ñ";",";" "}, 0), "a","e","i","o","u","n","","")))
    ),
    _xlfn.CONCAT("/cantos/resucito/", AG191, "/", _xlpm.texto_limpio, ".html")
)</f>
        <v>/cantos/resucito/liturgia/santoroma77.html</v>
      </c>
      <c r="AF191" t="s">
        <v>323</v>
      </c>
      <c r="AG191" t="str">
        <f>IF(Table134568[[#This Row],[Categoria]]="Liturgia","liturgia",LOWER(LEFT(Table134568[[#This Row],[Titulo]],1)))</f>
        <v>liturgia</v>
      </c>
      <c r="AH191" t="str">
        <f>LOWER(LEFT(Table134568[[#This Row],[Titulo]],1))</f>
        <v>s</v>
      </c>
      <c r="AI191" t="str">
        <f>LOWER(LEFT(Table134568[[#This Row],[Categoria]],1))</f>
        <v>l</v>
      </c>
      <c r="AJ191" t="str">
        <f>_xlfn.CONCAT(Table134568[[#This Row],[ID]:[c021]])</f>
        <v>{id:191,title: "Santo Roma 77", subtitle: "Roma 77", category: "Liturgia", moments: [""], url: "/cantos/resucito/liturgia/santoroma77.html"},</v>
      </c>
      <c r="AK191" t="str">
        <f>UPPER(Table134568[[#This Row],[Titulo]])</f>
        <v>SANTO ROMA 77</v>
      </c>
      <c r="AL191" t="str">
        <f>LOWER(SUBSTITUTE(Table134568[[#This Row],[CANTO]], " ", ""))</f>
        <v>santoroma77</v>
      </c>
      <c r="AM191" t="str">
        <f>Table134568[[#This Row],[Subtitle5]]</f>
        <v>Roma 77</v>
      </c>
      <c r="AO191" t="str">
        <f>Table1[[#Headers],[CANTO]]</f>
        <v>CANTO</v>
      </c>
      <c r="AP191" t="str">
        <f>Table134568[[#This Row],[CANTO]]</f>
        <v>SANTO ROMA 77</v>
      </c>
    </row>
    <row r="192" spans="1:42" x14ac:dyDescent="0.25">
      <c r="A192">
        <v>218</v>
      </c>
      <c r="B192" t="s">
        <v>309</v>
      </c>
      <c r="C192">
        <v>192</v>
      </c>
      <c r="D192" t="s">
        <v>310</v>
      </c>
      <c r="E192" t="s">
        <v>311</v>
      </c>
      <c r="F192" t="s">
        <v>312</v>
      </c>
      <c r="G192" t="str">
        <f>_xlfn.CONCAT("Santo ",Table134568[[#This Row],[Subtitle5]])</f>
        <v>Santo 1982</v>
      </c>
      <c r="H192" t="s">
        <v>314</v>
      </c>
      <c r="I192" t="s">
        <v>315</v>
      </c>
      <c r="J192" t="s">
        <v>312</v>
      </c>
      <c r="K192">
        <v>1982</v>
      </c>
      <c r="L192" t="s">
        <v>317</v>
      </c>
      <c r="M192" t="s">
        <v>318</v>
      </c>
      <c r="N192" t="s">
        <v>312</v>
      </c>
      <c r="O192" s="7" t="s">
        <v>1152</v>
      </c>
      <c r="P192" t="s">
        <v>312</v>
      </c>
      <c r="Q192" t="s">
        <v>319</v>
      </c>
      <c r="R192" t="s">
        <v>312</v>
      </c>
      <c r="T192" t="str">
        <f>IF(Table134568[[#This Row],[Pentecostés]]="","",""", """)</f>
        <v/>
      </c>
      <c r="V192" t="str">
        <f>IF(Table134568[[#This Row],[Virgen]]="","",""", """)</f>
        <v/>
      </c>
      <c r="X192" t="str">
        <f>IF(Table134568[[#This Row],[Niños]]="","",""", """)</f>
        <v/>
      </c>
      <c r="Z192" t="str">
        <f>IF(Table134568[[#This Row],[Laudes]]="","",""", """)</f>
        <v/>
      </c>
      <c r="AB192" t="str">
        <f>IF(Table134568[[#This Row],[Entrada]]="","",""", """)</f>
        <v/>
      </c>
      <c r="AD192" t="s">
        <v>322</v>
      </c>
      <c r="AE192" s="66" t="str" cm="1">
        <f t="array" ref="AE192">_xlfn.LET(
    _xlpm.texto_limpio, _xlfn.REDUCE(
        LOWER(Table134568[[#This Row],[Titulo]]),
        {"á";"é";"í";"ó";"ú";"ñ";",";" "},
        _xlfn.LAMBDA(_xlpm.acum,_xlpm.caracter, SUBSTITUTE(_xlpm.acum, _xlpm.caracter, CHOOSE(MATCH(_xlpm.caracter, {"á";"é";"í";"ó";"ú";"ñ";",";" "}, 0), "a","e","i","o","u","n","","")))
    ),
    _xlfn.CONCAT("/cantos/resucito/", AG192, "/", _xlpm.texto_limpio, ".html")
)</f>
        <v>/cantos/resucito/liturgia/santo1982.html</v>
      </c>
      <c r="AF192" t="s">
        <v>323</v>
      </c>
      <c r="AG192" t="str">
        <f>IF(Table134568[[#This Row],[Categoria]]="Liturgia","liturgia",LOWER(LEFT(Table134568[[#This Row],[Titulo]],1)))</f>
        <v>liturgia</v>
      </c>
      <c r="AH192" t="str">
        <f>LOWER(LEFT(Table134568[[#This Row],[Titulo]],1))</f>
        <v>s</v>
      </c>
      <c r="AI192" t="str">
        <f>LOWER(LEFT(Table134568[[#This Row],[Categoria]],1))</f>
        <v>l</v>
      </c>
      <c r="AJ192" t="str">
        <f>_xlfn.CONCAT(Table134568[[#This Row],[ID]:[c021]])</f>
        <v>{id:192,title: "Santo 1982", subtitle: "1982", category: "Liturgia", moments: [""], url: "/cantos/resucito/liturgia/santo1982.html"},</v>
      </c>
      <c r="AK192" t="str">
        <f>UPPER(Table134568[[#This Row],[Titulo]])</f>
        <v>SANTO 1982</v>
      </c>
      <c r="AL192" t="str">
        <f>LOWER(SUBSTITUTE(Table134568[[#This Row],[CANTO]], " ", ""))</f>
        <v>santo1982</v>
      </c>
      <c r="AM192">
        <f>Table134568[[#This Row],[Subtitle5]]</f>
        <v>1982</v>
      </c>
      <c r="AO192" t="str">
        <f>Table1[[#Headers],[CANTO]]</f>
        <v>CANTO</v>
      </c>
      <c r="AP192" t="str">
        <f>Table134568[[#This Row],[CANTO]]</f>
        <v>SANTO 1982</v>
      </c>
    </row>
    <row r="193" spans="1:42" x14ac:dyDescent="0.25">
      <c r="A193">
        <v>219</v>
      </c>
      <c r="B193" t="s">
        <v>309</v>
      </c>
      <c r="C193">
        <v>193</v>
      </c>
      <c r="D193" t="s">
        <v>310</v>
      </c>
      <c r="E193" t="s">
        <v>311</v>
      </c>
      <c r="F193" t="s">
        <v>312</v>
      </c>
      <c r="G193" t="str">
        <f>_xlfn.CONCAT("Santo ",Table134568[[#This Row],[Subtitle5]])</f>
        <v>Santo 1988</v>
      </c>
      <c r="H193" t="s">
        <v>314</v>
      </c>
      <c r="I193" t="s">
        <v>315</v>
      </c>
      <c r="J193" t="s">
        <v>312</v>
      </c>
      <c r="K193">
        <v>1988</v>
      </c>
      <c r="L193" t="s">
        <v>317</v>
      </c>
      <c r="M193" t="s">
        <v>318</v>
      </c>
      <c r="N193" t="s">
        <v>312</v>
      </c>
      <c r="O193" s="7" t="s">
        <v>1152</v>
      </c>
      <c r="P193" t="s">
        <v>312</v>
      </c>
      <c r="Q193" t="s">
        <v>319</v>
      </c>
      <c r="R193" t="s">
        <v>312</v>
      </c>
      <c r="S193" t="s">
        <v>298</v>
      </c>
      <c r="T193" t="str">
        <f>IF(Table134568[[#This Row],[Pentecostés]]="","",""", """)</f>
        <v>", "</v>
      </c>
      <c r="U193" t="s">
        <v>327</v>
      </c>
      <c r="V193" t="str">
        <f>IF(Table134568[[#This Row],[Virgen]]="","",""", """)</f>
        <v/>
      </c>
      <c r="X193" t="str">
        <f>IF(Table134568[[#This Row],[Niños]]="","",""", """)</f>
        <v/>
      </c>
      <c r="Z193" t="str">
        <f>IF(Table134568[[#This Row],[Laudes]]="","",""", """)</f>
        <v/>
      </c>
      <c r="AB193" t="str">
        <f>IF(Table134568[[#This Row],[Entrada]]="","",""", """)</f>
        <v/>
      </c>
      <c r="AD193" t="s">
        <v>322</v>
      </c>
      <c r="AE193" s="66" t="str" cm="1">
        <f t="array" ref="AE193">_xlfn.LET(
    _xlpm.texto_limpio, _xlfn.REDUCE(
        LOWER(Table134568[[#This Row],[Titulo]]),
        {"á";"é";"í";"ó";"ú";"ñ";",";" "},
        _xlfn.LAMBDA(_xlpm.acum,_xlpm.caracter, SUBSTITUTE(_xlpm.acum, _xlpm.caracter, CHOOSE(MATCH(_xlpm.caracter, {"á";"é";"í";"ó";"ú";"ñ";",";" "}, 0), "a","e","i","o","u","n","","")))
    ),
    _xlfn.CONCAT("/cantos/resucito/", AG193, "/", _xlpm.texto_limpio, ".html")
)</f>
        <v>/cantos/resucito/liturgia/santo1988.html</v>
      </c>
      <c r="AF193" t="s">
        <v>323</v>
      </c>
      <c r="AG193" t="str">
        <f>IF(Table134568[[#This Row],[Categoria]]="Liturgia","liturgia",LOWER(LEFT(Table134568[[#This Row],[Titulo]],1)))</f>
        <v>liturgia</v>
      </c>
      <c r="AH193" t="str">
        <f>LOWER(LEFT(Table134568[[#This Row],[Titulo]],1))</f>
        <v>s</v>
      </c>
      <c r="AI193" t="str">
        <f>LOWER(LEFT(Table134568[[#This Row],[Categoria]],1))</f>
        <v>l</v>
      </c>
      <c r="AJ193" t="str">
        <f>_xlfn.CONCAT(Table134568[[#This Row],[ID]:[c021]])</f>
        <v>{id:193,title: "Santo 1988", subtitle: "1988", category: "Liturgia", moments: ["Virgen", "Final"], url: "/cantos/resucito/liturgia/santo1988.html"},</v>
      </c>
      <c r="AK193" t="str">
        <f>UPPER(Table134568[[#This Row],[Titulo]])</f>
        <v>SANTO 1988</v>
      </c>
      <c r="AL193" t="str">
        <f>LOWER(SUBSTITUTE(Table134568[[#This Row],[CANTO]], " ", ""))</f>
        <v>santo1988</v>
      </c>
      <c r="AM193">
        <f>Table134568[[#This Row],[Subtitle5]]</f>
        <v>1988</v>
      </c>
      <c r="AO193" t="str">
        <f>Table1[[#Headers],[CANTO]]</f>
        <v>CANTO</v>
      </c>
      <c r="AP193" t="str">
        <f>Table134568[[#This Row],[CANTO]]</f>
        <v>SANTO 1988</v>
      </c>
    </row>
    <row r="194" spans="1:42" x14ac:dyDescent="0.25">
      <c r="A194">
        <v>145</v>
      </c>
      <c r="B194" t="s">
        <v>309</v>
      </c>
      <c r="C194">
        <v>194</v>
      </c>
      <c r="D194" t="s">
        <v>310</v>
      </c>
      <c r="E194" t="s">
        <v>311</v>
      </c>
      <c r="F194" t="s">
        <v>312</v>
      </c>
      <c r="G194" t="s">
        <v>677</v>
      </c>
      <c r="H194" t="s">
        <v>314</v>
      </c>
      <c r="I194" t="s">
        <v>315</v>
      </c>
      <c r="J194" t="s">
        <v>312</v>
      </c>
      <c r="K194" t="s">
        <v>204</v>
      </c>
      <c r="L194" t="s">
        <v>317</v>
      </c>
      <c r="M194" t="s">
        <v>318</v>
      </c>
      <c r="N194" t="s">
        <v>312</v>
      </c>
      <c r="O194" t="s">
        <v>1153</v>
      </c>
      <c r="P194" t="s">
        <v>312</v>
      </c>
      <c r="Q194" t="s">
        <v>319</v>
      </c>
      <c r="R194" t="s">
        <v>312</v>
      </c>
      <c r="T194" t="str">
        <f>IF(Table134568[[#This Row],[Pentecostés]]="","",""", """)</f>
        <v/>
      </c>
      <c r="V194" t="str">
        <f>IF(Table134568[[#This Row],[Virgen]]="","",""", """)</f>
        <v/>
      </c>
      <c r="X194" t="str">
        <f>IF(Table134568[[#This Row],[Niños]]="","",""", """)</f>
        <v/>
      </c>
      <c r="Z194" t="str">
        <f>IF(Table134568[[#This Row],[Laudes]]="","",""", """)</f>
        <v/>
      </c>
      <c r="AB194" t="str">
        <f>IF(Table134568[[#This Row],[Entrada]]="","",""", """)</f>
        <v/>
      </c>
      <c r="AD194" t="s">
        <v>322</v>
      </c>
      <c r="AE194" s="66" t="str" cm="1">
        <f t="array" ref="AE194">_xlfn.LET(
    _xlpm.texto_limpio, _xlfn.REDUCE(
        LOWER(Table134568[[#This Row],[Titulo]]),
        {"á";"é";"í";"ó";"ú";"ñ";",";" "},
        _xlfn.LAMBDA(_xlpm.acum,_xlpm.caracter, SUBSTITUTE(_xlpm.acum, _xlpm.caracter, CHOOSE(MATCH(_xlpm.caracter, {"á";"é";"í";"ó";"ú";"ñ";",";" "}, 0), "a","e","i","o","u","n","","")))
    ),
    _xlfn.CONCAT("/cantos/resucito/", AG194, "/", _xlpm.texto_limpio, ".html")
)</f>
        <v>/cantos/resucito/s/seencontrarondosangeles.html</v>
      </c>
      <c r="AF194" t="s">
        <v>323</v>
      </c>
      <c r="AG194" t="str">
        <f>IF(Table134568[[#This Row],[Categoria]]="Liturgia","liturgia",LOWER(LEFT(Table134568[[#This Row],[Titulo]],1)))</f>
        <v>s</v>
      </c>
      <c r="AH194" t="str">
        <f>LOWER(LEFT(Table134568[[#This Row],[Titulo]],1))</f>
        <v>s</v>
      </c>
      <c r="AI194" t="str">
        <f>LOWER(LEFT(Table134568[[#This Row],[Categoria]],1))</f>
        <v>p</v>
      </c>
      <c r="AJ194" t="str">
        <f>_xlfn.CONCAT(Table134568[[#This Row],[ID]:[c021]])</f>
        <v>{id:194,title: "Se encontraron dos ángeles", subtitle: "Melodía hebraica", category: "Precatecumenado", moments: [""], url: "/cantos/resucito/s/seencontrarondosangeles.html"},</v>
      </c>
      <c r="AK194" t="str">
        <f>UPPER(Table134568[[#This Row],[Titulo]])</f>
        <v>SE ENCONTRARON DOS ÁNGELES</v>
      </c>
      <c r="AL194" t="str">
        <f>LOWER(SUBSTITUTE(Table134568[[#This Row],[CANTO]], " ", ""))</f>
        <v>seencontrarondosángeles</v>
      </c>
      <c r="AM194" t="str">
        <f>Table134568[[#This Row],[Subtitle5]]</f>
        <v>Melodía hebraica</v>
      </c>
      <c r="AO194" t="str">
        <f>Table1[[#Headers],[CANTO]]</f>
        <v>CANTO</v>
      </c>
      <c r="AP194" t="str">
        <f>Table134568[[#This Row],[CANTO]]</f>
        <v>SE ENCONTRARON DOS ÁNGELES</v>
      </c>
    </row>
    <row r="195" spans="1:42" x14ac:dyDescent="0.25">
      <c r="A195">
        <v>146</v>
      </c>
      <c r="B195" t="s">
        <v>309</v>
      </c>
      <c r="C195">
        <v>195</v>
      </c>
      <c r="D195" t="s">
        <v>310</v>
      </c>
      <c r="E195" t="s">
        <v>311</v>
      </c>
      <c r="F195" t="s">
        <v>312</v>
      </c>
      <c r="G195" t="s">
        <v>678</v>
      </c>
      <c r="H195" t="s">
        <v>314</v>
      </c>
      <c r="I195" t="s">
        <v>315</v>
      </c>
      <c r="J195" t="s">
        <v>312</v>
      </c>
      <c r="K195" t="s">
        <v>275</v>
      </c>
      <c r="L195" t="s">
        <v>317</v>
      </c>
      <c r="M195" t="s">
        <v>318</v>
      </c>
      <c r="N195" t="s">
        <v>312</v>
      </c>
      <c r="O195" t="s">
        <v>1153</v>
      </c>
      <c r="P195" t="s">
        <v>312</v>
      </c>
      <c r="Q195" t="s">
        <v>319</v>
      </c>
      <c r="R195" t="s">
        <v>312</v>
      </c>
      <c r="S195" t="s">
        <v>358</v>
      </c>
      <c r="T195" t="str">
        <f>IF(Table134568[[#This Row],[Pentecostés]]="","",""", """)</f>
        <v/>
      </c>
      <c r="V195" t="str">
        <f>IF(Table134568[[#This Row],[Virgen]]="","",""", """)</f>
        <v/>
      </c>
      <c r="X195" t="str">
        <f>IF(Table134568[[#This Row],[Niños]]="","",""", """)</f>
        <v/>
      </c>
      <c r="Z195" t="str">
        <f>IF(Table134568[[#This Row],[Laudes]]="","",""", """)</f>
        <v/>
      </c>
      <c r="AB195" t="str">
        <f>IF(Table134568[[#This Row],[Entrada]]="","",""", """)</f>
        <v/>
      </c>
      <c r="AD195" t="s">
        <v>322</v>
      </c>
      <c r="AE195" s="66" t="str" cm="1">
        <f t="array" ref="AE195">_xlfn.LET(
    _xlpm.texto_limpio, _xlfn.REDUCE(
        LOWER(Table134568[[#This Row],[Titulo]]),
        {"á";"é";"í";"ó";"ú";"ñ";",";" "},
        _xlfn.LAMBDA(_xlpm.acum,_xlpm.caracter, SUBSTITUTE(_xlpm.acum, _xlpm.caracter, CHOOSE(MATCH(_xlpm.caracter, {"á";"é";"í";"ó";"ú";"ñ";",";" "}, 0), "a","e","i","o","u","n","","")))
    ),
    _xlfn.CONCAT("/cantos/resucito/", AG195, "/", _xlpm.texto_limpio, ".html")
)</f>
        <v>/cantos/resucito/s/senorayudameanodudardeti.html</v>
      </c>
      <c r="AF195" t="s">
        <v>323</v>
      </c>
      <c r="AG195" t="str">
        <f>IF(Table134568[[#This Row],[Categoria]]="Liturgia","liturgia",LOWER(LEFT(Table134568[[#This Row],[Titulo]],1)))</f>
        <v>s</v>
      </c>
      <c r="AH195" t="str">
        <f>LOWER(LEFT(Table134568[[#This Row],[Titulo]],1))</f>
        <v>s</v>
      </c>
      <c r="AI195" t="str">
        <f>LOWER(LEFT(Table134568[[#This Row],[Categoria]],1))</f>
        <v>p</v>
      </c>
      <c r="AJ195" t="str">
        <f>_xlfn.CONCAT(Table134568[[#This Row],[ID]:[c021]])</f>
        <v>{id:195,title: "Señor, ayúdame a no dudar de ti", subtitle: "(Kiko Argüello)", category: "Precatecumenado", moments: ["Ordinario"], url: "/cantos/resucito/s/senorayudameanodudardeti.html"},</v>
      </c>
      <c r="AK195" t="str">
        <f>UPPER(Table134568[[#This Row],[Titulo]])</f>
        <v>SEÑOR, AYÚDAME A NO DUDAR DE TI</v>
      </c>
      <c r="AL195" t="str">
        <f>LOWER(SUBSTITUTE(Table134568[[#This Row],[CANTO]], " ", ""))</f>
        <v>señor,ayúdameanodudardeti</v>
      </c>
      <c r="AM195" t="str">
        <f>Table134568[[#This Row],[Subtitle5]]</f>
        <v>(Kiko Argüello)</v>
      </c>
      <c r="AO195" t="str">
        <f>Table1[[#Headers],[CANTO]]</f>
        <v>CANTO</v>
      </c>
      <c r="AP195" t="str">
        <f>Table134568[[#This Row],[CANTO]]</f>
        <v>SEÑOR, AYÚDAME A NO DUDAR DE TI</v>
      </c>
    </row>
    <row r="196" spans="1:42" x14ac:dyDescent="0.25">
      <c r="A196">
        <v>147</v>
      </c>
      <c r="B196" t="s">
        <v>309</v>
      </c>
      <c r="C196">
        <v>196</v>
      </c>
      <c r="D196" t="s">
        <v>310</v>
      </c>
      <c r="E196" t="s">
        <v>311</v>
      </c>
      <c r="F196" t="s">
        <v>312</v>
      </c>
      <c r="G196" t="s">
        <v>679</v>
      </c>
      <c r="H196" t="s">
        <v>314</v>
      </c>
      <c r="I196" t="s">
        <v>315</v>
      </c>
      <c r="J196" t="s">
        <v>312</v>
      </c>
      <c r="K196" t="s">
        <v>680</v>
      </c>
      <c r="L196" t="s">
        <v>317</v>
      </c>
      <c r="M196" t="s">
        <v>318</v>
      </c>
      <c r="N196" t="s">
        <v>312</v>
      </c>
      <c r="O196" t="s">
        <v>1153</v>
      </c>
      <c r="P196" t="s">
        <v>312</v>
      </c>
      <c r="Q196" t="s">
        <v>319</v>
      </c>
      <c r="R196" t="s">
        <v>312</v>
      </c>
      <c r="S196" t="s">
        <v>300</v>
      </c>
      <c r="T196" t="str">
        <f>IF(Table134568[[#This Row],[Pentecostés]]="","",""", """)</f>
        <v>", "</v>
      </c>
      <c r="U196" t="s">
        <v>365</v>
      </c>
      <c r="V196" t="str">
        <f>IF(Table134568[[#This Row],[Virgen]]="","",""", """)</f>
        <v/>
      </c>
      <c r="X196" t="str">
        <f>IF(Table134568[[#This Row],[Niños]]="","",""", """)</f>
        <v/>
      </c>
      <c r="Z196" t="str">
        <f>IF(Table134568[[#This Row],[Laudes]]="","",""", """)</f>
        <v/>
      </c>
      <c r="AB196" t="str">
        <f>IF(Table134568[[#This Row],[Entrada]]="","",""", """)</f>
        <v/>
      </c>
      <c r="AD196" t="s">
        <v>322</v>
      </c>
      <c r="AE196" s="66" t="str" cm="1">
        <f t="array" ref="AE196">_xlfn.LET(
    _xlpm.texto_limpio, _xlfn.REDUCE(
        LOWER(Table134568[[#This Row],[Titulo]]),
        {"á";"é";"í";"ó";"ú";"ñ";",";" "},
        _xlfn.LAMBDA(_xlpm.acum,_xlpm.caracter, SUBSTITUTE(_xlpm.acum, _xlpm.caracter, CHOOSE(MATCH(_xlpm.caracter, {"á";"é";"í";"ó";"ú";"ñ";",";" "}, 0), "a","e","i","o","u","n","","")))
    ),
    _xlfn.CONCAT("/cantos/resucito/", AG196, "/", _xlpm.texto_limpio, ".html")
)</f>
        <v>/cantos/resucito/s/senornomecorrijasentucolera.html</v>
      </c>
      <c r="AF196" t="s">
        <v>323</v>
      </c>
      <c r="AG196" t="str">
        <f>IF(Table134568[[#This Row],[Categoria]]="Liturgia","liturgia",LOWER(LEFT(Table134568[[#This Row],[Titulo]],1)))</f>
        <v>s</v>
      </c>
      <c r="AH196" t="str">
        <f>LOWER(LEFT(Table134568[[#This Row],[Titulo]],1))</f>
        <v>s</v>
      </c>
      <c r="AI196" t="str">
        <f>LOWER(LEFT(Table134568[[#This Row],[Categoria]],1))</f>
        <v>p</v>
      </c>
      <c r="AJ196" t="str">
        <f>_xlfn.CONCAT(Table134568[[#This Row],[ID]:[c021]])</f>
        <v>{id:196,title: "Señor, no me corrijas en tu cólera", subtitle: "Salmo 6", category: "Precatecumenado", moments: ["Niños", "Paz"], url: "/cantos/resucito/s/senornomecorrijasentucolera.html"},</v>
      </c>
      <c r="AK196" t="str">
        <f>UPPER(Table134568[[#This Row],[Titulo]])</f>
        <v>SEÑOR, NO ME CORRIJAS EN TU CÓLERA</v>
      </c>
      <c r="AL196" t="str">
        <f>LOWER(SUBSTITUTE(Table134568[[#This Row],[CANTO]], " ", ""))</f>
        <v>señor,nomecorrijasentucólera</v>
      </c>
      <c r="AM196" t="str">
        <f>Table134568[[#This Row],[Subtitle5]]</f>
        <v>Salmo 6</v>
      </c>
      <c r="AO196" t="str">
        <f>Table1[[#Headers],[CANTO]]</f>
        <v>CANTO</v>
      </c>
      <c r="AP196" t="str">
        <f>Table134568[[#This Row],[CANTO]]</f>
        <v>SEÑOR, NO ME CORRIJAS EN TU CÓLERA</v>
      </c>
    </row>
    <row r="197" spans="1:42" x14ac:dyDescent="0.25">
      <c r="A197">
        <v>233</v>
      </c>
      <c r="B197" t="s">
        <v>309</v>
      </c>
      <c r="C197">
        <v>197</v>
      </c>
      <c r="D197" t="s">
        <v>310</v>
      </c>
      <c r="E197" t="s">
        <v>311</v>
      </c>
      <c r="F197" t="s">
        <v>312</v>
      </c>
      <c r="G197" t="s">
        <v>681</v>
      </c>
      <c r="H197" t="s">
        <v>314</v>
      </c>
      <c r="I197" t="s">
        <v>315</v>
      </c>
      <c r="J197" t="s">
        <v>312</v>
      </c>
      <c r="K197" t="s">
        <v>682</v>
      </c>
      <c r="L197" t="s">
        <v>317</v>
      </c>
      <c r="M197" t="s">
        <v>318</v>
      </c>
      <c r="N197" t="s">
        <v>312</v>
      </c>
      <c r="O197" s="8" t="s">
        <v>1150</v>
      </c>
      <c r="P197" t="s">
        <v>312</v>
      </c>
      <c r="Q197" t="s">
        <v>319</v>
      </c>
      <c r="R197" t="s">
        <v>312</v>
      </c>
      <c r="S197" t="s">
        <v>296</v>
      </c>
      <c r="T197" t="str">
        <f>IF(Table134568[[#This Row],[Pentecostés]]="","",""", """)</f>
        <v>", "</v>
      </c>
      <c r="U197" t="s">
        <v>304</v>
      </c>
      <c r="V197" t="str">
        <f>IF(Table134568[[#This Row],[Virgen]]="","",""", """)</f>
        <v/>
      </c>
      <c r="X197" t="str">
        <f>IF(Table134568[[#This Row],[Niños]]="","",""", """)</f>
        <v/>
      </c>
      <c r="Z197" t="str">
        <f>IF(Table134568[[#This Row],[Laudes]]="","",""", """)</f>
        <v/>
      </c>
      <c r="AB197" t="str">
        <f>IF(Table134568[[#This Row],[Entrada]]="","",""", """)</f>
        <v/>
      </c>
      <c r="AD197" t="s">
        <v>322</v>
      </c>
      <c r="AE197" s="66" t="str" cm="1">
        <f t="array" ref="AE197">_xlfn.LET(
    _xlpm.texto_limpio, _xlfn.REDUCE(
        LOWER(Table134568[[#This Row],[Titulo]]),
        {"á";"é";"í";"ó";"ú";"ñ";",";" "},
        _xlfn.LAMBDA(_xlpm.acum,_xlpm.caracter, SUBSTITUTE(_xlpm.acum, _xlpm.caracter, CHOOSE(MATCH(_xlpm.caracter, {"á";"é";"í";"ó";"ú";"ñ";",";" "}, 0), "a","e","i","o","u","n","","")))
    ),
    _xlfn.CONCAT("/cantos/resucito/", AG197, "/", _xlpm.texto_limpio, ".html")
)</f>
        <v>/cantos/resucito/s/senortumeescrutasyconoces.html</v>
      </c>
      <c r="AF197" t="s">
        <v>323</v>
      </c>
      <c r="AG197" t="str">
        <f>IF(Table134568[[#This Row],[Categoria]]="Liturgia","liturgia",LOWER(LEFT(Table134568[[#This Row],[Titulo]],1)))</f>
        <v>s</v>
      </c>
      <c r="AH197" t="str">
        <f>LOWER(LEFT(Table134568[[#This Row],[Titulo]],1))</f>
        <v>s</v>
      </c>
      <c r="AI197" t="str">
        <f>LOWER(LEFT(Table134568[[#This Row],[Categoria]],1))</f>
        <v>c</v>
      </c>
      <c r="AJ197" t="str">
        <f>_xlfn.CONCAT(Table134568[[#This Row],[ID]:[c021]])</f>
        <v>{id:197,title: "Señor, tú me escrutas y conoces", subtitle: "Sal 139 (138)", category: "Catecumenado", moments: ["Pentecostés", "Entrada"], url: "/cantos/resucito/s/senortumeescrutasyconoces.html"},</v>
      </c>
      <c r="AK197" t="str">
        <f>UPPER(Table134568[[#This Row],[Titulo]])</f>
        <v>SEÑOR, TÚ ME ESCRUTAS Y CONOCES</v>
      </c>
      <c r="AL197" t="str">
        <f>LOWER(SUBSTITUTE(Table134568[[#This Row],[CANTO]], " ", ""))</f>
        <v>señor,túmeescrutasyconoces</v>
      </c>
      <c r="AM197" t="str">
        <f>Table134568[[#This Row],[Subtitle5]]</f>
        <v>Sal 139 (138)</v>
      </c>
      <c r="AO197" t="str">
        <f>Table1[[#Headers],[CANTO]]</f>
        <v>CANTO</v>
      </c>
      <c r="AP197" t="str">
        <f>Table134568[[#This Row],[CANTO]]</f>
        <v>SEÑOR, TÚ ME ESCRUTAS Y CONOCES</v>
      </c>
    </row>
    <row r="198" spans="1:42" x14ac:dyDescent="0.25">
      <c r="A198">
        <v>148</v>
      </c>
      <c r="B198" t="s">
        <v>309</v>
      </c>
      <c r="C198">
        <v>198</v>
      </c>
      <c r="D198" t="s">
        <v>310</v>
      </c>
      <c r="E198" t="s">
        <v>311</v>
      </c>
      <c r="F198" t="s">
        <v>312</v>
      </c>
      <c r="G198" t="s">
        <v>683</v>
      </c>
      <c r="H198" t="s">
        <v>314</v>
      </c>
      <c r="I198" t="s">
        <v>315</v>
      </c>
      <c r="J198" t="s">
        <v>312</v>
      </c>
      <c r="K198" t="s">
        <v>684</v>
      </c>
      <c r="L198" t="s">
        <v>317</v>
      </c>
      <c r="M198" t="s">
        <v>318</v>
      </c>
      <c r="N198" t="s">
        <v>312</v>
      </c>
      <c r="O198" t="s">
        <v>1153</v>
      </c>
      <c r="P198" t="s">
        <v>312</v>
      </c>
      <c r="Q198" t="s">
        <v>319</v>
      </c>
      <c r="R198" t="s">
        <v>312</v>
      </c>
      <c r="T198" t="str">
        <f>IF(Table134568[[#This Row],[Pentecostés]]="","",""", """)</f>
        <v/>
      </c>
      <c r="V198" t="str">
        <f>IF(Table134568[[#This Row],[Virgen]]="","",""", """)</f>
        <v/>
      </c>
      <c r="X198" t="str">
        <f>IF(Table134568[[#This Row],[Niños]]="","",""", """)</f>
        <v/>
      </c>
      <c r="Z198" t="str">
        <f>IF(Table134568[[#This Row],[Laudes]]="","",""", """)</f>
        <v/>
      </c>
      <c r="AB198" t="str">
        <f>IF(Table134568[[#This Row],[Entrada]]="","",""", """)</f>
        <v/>
      </c>
      <c r="AD198" t="s">
        <v>322</v>
      </c>
      <c r="AE198" s="66" t="str" cm="1">
        <f t="array" ref="AE198">_xlfn.LET(
    _xlpm.texto_limpio, _xlfn.REDUCE(
        LOWER(Table134568[[#This Row],[Titulo]]),
        {"á";"é";"í";"ó";"ú";"ñ";",";" "},
        _xlfn.LAMBDA(_xlpm.acum,_xlpm.caracter, SUBSTITUTE(_xlpm.acum, _xlpm.caracter, CHOOSE(MATCH(_xlpm.caracter, {"á";"é";"í";"ó";"ú";"ñ";",";" "}, 0), "a","e","i","o","u","n","","")))
    ),
    _xlfn.CONCAT("/cantos/resucito/", AG198, "/", _xlpm.texto_limpio, ".html")
)</f>
        <v>/cantos/resucito/s/sermondelamontana.html</v>
      </c>
      <c r="AF198" t="s">
        <v>323</v>
      </c>
      <c r="AG198" t="str">
        <f>IF(Table134568[[#This Row],[Categoria]]="Liturgia","liturgia",LOWER(LEFT(Table134568[[#This Row],[Titulo]],1)))</f>
        <v>s</v>
      </c>
      <c r="AH198" t="str">
        <f>LOWER(LEFT(Table134568[[#This Row],[Titulo]],1))</f>
        <v>s</v>
      </c>
      <c r="AI198" t="str">
        <f>LOWER(LEFT(Table134568[[#This Row],[Categoria]],1))</f>
        <v>p</v>
      </c>
      <c r="AJ198" t="str">
        <f>_xlfn.CONCAT(Table134568[[#This Row],[ID]:[c021]])</f>
        <v>{id:198,title: "Sermón de la montaña", subtitle: "Lucas 6,20-38", category: "Precatecumenado", moments: [""], url: "/cantos/resucito/s/sermondelamontana.html"},</v>
      </c>
      <c r="AK198" t="str">
        <f>UPPER(Table134568[[#This Row],[Titulo]])</f>
        <v>SERMÓN DE LA MONTAÑA</v>
      </c>
      <c r="AL198" t="str">
        <f>LOWER(SUBSTITUTE(Table134568[[#This Row],[CANTO]], " ", ""))</f>
        <v>sermóndelamontaña</v>
      </c>
      <c r="AM198" t="str">
        <f>Table134568[[#This Row],[Subtitle5]]</f>
        <v>Lucas 6,20-38</v>
      </c>
      <c r="AO198" t="str">
        <f>Table1[[#Headers],[CANTO]]</f>
        <v>CANTO</v>
      </c>
      <c r="AP198" t="str">
        <f>Table134568[[#This Row],[CANTO]]</f>
        <v>SERMÓN DE LA MONTAÑA</v>
      </c>
    </row>
    <row r="199" spans="1:42" x14ac:dyDescent="0.25">
      <c r="A199">
        <v>234</v>
      </c>
      <c r="B199" t="s">
        <v>309</v>
      </c>
      <c r="C199">
        <v>199</v>
      </c>
      <c r="D199" t="s">
        <v>310</v>
      </c>
      <c r="E199" t="s">
        <v>311</v>
      </c>
      <c r="F199" t="s">
        <v>312</v>
      </c>
      <c r="G199" t="s">
        <v>685</v>
      </c>
      <c r="H199" t="s">
        <v>314</v>
      </c>
      <c r="I199" t="s">
        <v>315</v>
      </c>
      <c r="J199" t="s">
        <v>312</v>
      </c>
      <c r="K199" t="s">
        <v>686</v>
      </c>
      <c r="L199" t="s">
        <v>317</v>
      </c>
      <c r="M199" t="s">
        <v>318</v>
      </c>
      <c r="N199" t="s">
        <v>312</v>
      </c>
      <c r="O199" s="8" t="s">
        <v>1150</v>
      </c>
      <c r="P199" t="s">
        <v>312</v>
      </c>
      <c r="Q199" t="s">
        <v>319</v>
      </c>
      <c r="R199" t="s">
        <v>312</v>
      </c>
      <c r="S199" t="s">
        <v>333</v>
      </c>
      <c r="T199" t="str">
        <f>IF(Table134568[[#This Row],[Pentecostés]]="","",""", """)</f>
        <v>", "</v>
      </c>
      <c r="U199" t="s">
        <v>1148</v>
      </c>
      <c r="V199" t="str">
        <f>IF(Table134568[[#This Row],[Virgen]]="","",""", """)</f>
        <v>", "</v>
      </c>
      <c r="W199" t="s">
        <v>326</v>
      </c>
      <c r="X199" t="str">
        <f>IF(Table134568[[#This Row],[Niños]]="","",""", """)</f>
        <v/>
      </c>
      <c r="Z199" t="str">
        <f>IF(Table134568[[#This Row],[Laudes]]="","",""", """)</f>
        <v/>
      </c>
      <c r="AB199" t="str">
        <f>IF(Table134568[[#This Row],[Entrada]]="","",""", """)</f>
        <v/>
      </c>
      <c r="AD199" t="s">
        <v>322</v>
      </c>
      <c r="AE199" s="66" t="str" cm="1">
        <f t="array" ref="AE199">_xlfn.LET(
    _xlpm.texto_limpio, _xlfn.REDUCE(
        LOWER(Table134568[[#This Row],[Titulo]]),
        {"á";"é";"í";"ó";"ú";"ñ";",";" "},
        _xlfn.LAMBDA(_xlpm.acum,_xlpm.caracter, SUBSTITUTE(_xlpm.acum, _xlpm.caracter, CHOOSE(MATCH(_xlpm.caracter, {"á";"é";"í";"ó";"ú";"ñ";",";" "}, 0), "a","e","i","o","u","n","","")))
    ),
    _xlfn.CONCAT("/cantos/resucito/", AG199, "/", _xlpm.texto_limpio, ".html")
)</f>
        <v>/cantos/resucito/s/shemaisrael.html</v>
      </c>
      <c r="AF199" t="s">
        <v>323</v>
      </c>
      <c r="AG199" t="str">
        <f>IF(Table134568[[#This Row],[Categoria]]="Liturgia","liturgia",LOWER(LEFT(Table134568[[#This Row],[Titulo]],1)))</f>
        <v>s</v>
      </c>
      <c r="AH199" t="str">
        <f>LOWER(LEFT(Table134568[[#This Row],[Titulo]],1))</f>
        <v>s</v>
      </c>
      <c r="AI199" t="str">
        <f>LOWER(LEFT(Table134568[[#This Row],[Categoria]],1))</f>
        <v>c</v>
      </c>
      <c r="AJ199" t="str">
        <f>_xlfn.CONCAT(Table134568[[#This Row],[ID]:[c021]])</f>
        <v>{id:199,title: "Shemá Israel", subtitle: "Dt 6,4-9", category: "Catecumenado", moments: ["Cuaresma", "Laudes", "Comunión"], url: "/cantos/resucito/s/shemaisrael.html"},</v>
      </c>
      <c r="AK199" t="str">
        <f>UPPER(Table134568[[#This Row],[Titulo]])</f>
        <v>SHEMÁ ISRAEL</v>
      </c>
      <c r="AL199" t="str">
        <f>LOWER(SUBSTITUTE(Table134568[[#This Row],[CANTO]], " ", ""))</f>
        <v>shemáisrael</v>
      </c>
      <c r="AM199" t="str">
        <f>Table134568[[#This Row],[Subtitle5]]</f>
        <v>Dt 6,4-9</v>
      </c>
      <c r="AO199" t="str">
        <f>Table1[[#Headers],[CANTO]]</f>
        <v>CANTO</v>
      </c>
      <c r="AP199" t="str">
        <f>Table134568[[#This Row],[CANTO]]</f>
        <v>SHEMÁ ISRAEL</v>
      </c>
    </row>
    <row r="200" spans="1:42" x14ac:dyDescent="0.25">
      <c r="A200">
        <v>149</v>
      </c>
      <c r="B200" t="s">
        <v>309</v>
      </c>
      <c r="C200">
        <v>200</v>
      </c>
      <c r="D200" t="s">
        <v>310</v>
      </c>
      <c r="E200" t="s">
        <v>311</v>
      </c>
      <c r="F200" t="s">
        <v>312</v>
      </c>
      <c r="G200" t="s">
        <v>687</v>
      </c>
      <c r="H200" t="s">
        <v>314</v>
      </c>
      <c r="I200" t="s">
        <v>315</v>
      </c>
      <c r="J200" t="s">
        <v>312</v>
      </c>
      <c r="K200" t="s">
        <v>688</v>
      </c>
      <c r="L200" t="s">
        <v>317</v>
      </c>
      <c r="M200" t="s">
        <v>318</v>
      </c>
      <c r="N200" t="s">
        <v>312</v>
      </c>
      <c r="O200" t="s">
        <v>1153</v>
      </c>
      <c r="P200" t="s">
        <v>312</v>
      </c>
      <c r="Q200" t="s">
        <v>319</v>
      </c>
      <c r="R200" t="s">
        <v>312</v>
      </c>
      <c r="S200" t="s">
        <v>321</v>
      </c>
      <c r="T200" t="str">
        <f>IF(Table134568[[#This Row],[Pentecostés]]="","",""", """)</f>
        <v>", "</v>
      </c>
      <c r="U200" t="s">
        <v>334</v>
      </c>
      <c r="V200" t="str">
        <f>IF(Table134568[[#This Row],[Virgen]]="","",""", """)</f>
        <v/>
      </c>
      <c r="X200" t="str">
        <f>IF(Table134568[[#This Row],[Niños]]="","",""", """)</f>
        <v/>
      </c>
      <c r="Z200" t="str">
        <f>IF(Table134568[[#This Row],[Laudes]]="","",""", """)</f>
        <v/>
      </c>
      <c r="AB200" t="str">
        <f>IF(Table134568[[#This Row],[Entrada]]="","",""", """)</f>
        <v/>
      </c>
      <c r="AD200" t="s">
        <v>322</v>
      </c>
      <c r="AE200" s="66" t="str" cm="1">
        <f t="array" ref="AE200">_xlfn.LET(
    _xlpm.texto_limpio, _xlfn.REDUCE(
        LOWER(Table134568[[#This Row],[Titulo]]),
        {"á";"é";"í";"ó";"ú";"ñ";",";" "},
        _xlfn.LAMBDA(_xlpm.acum,_xlpm.caracter, SUBSTITUTE(_xlpm.acum, _xlpm.caracter, CHOOSE(MATCH(_xlpm.caracter, {"á";"é";"í";"ó";"ú";"ñ";",";" "}, 0), "a","e","i","o","u","n","","")))
    ),
    _xlfn.CONCAT("/cantos/resucito/", AG200, "/", _xlpm.texto_limpio, ".html")
)</f>
        <v>/cantos/resucito/s/shlomlejmariam.html</v>
      </c>
      <c r="AF200" t="s">
        <v>323</v>
      </c>
      <c r="AG200" t="str">
        <f>IF(Table134568[[#This Row],[Categoria]]="Liturgia","liturgia",LOWER(LEFT(Table134568[[#This Row],[Titulo]],1)))</f>
        <v>s</v>
      </c>
      <c r="AH200" t="str">
        <f>LOWER(LEFT(Table134568[[#This Row],[Titulo]],1))</f>
        <v>s</v>
      </c>
      <c r="AI200" t="str">
        <f>LOWER(LEFT(Table134568[[#This Row],[Categoria]],1))</f>
        <v>p</v>
      </c>
      <c r="AJ200" t="str">
        <f>_xlfn.CONCAT(Table134568[[#This Row],[ID]:[c021]])</f>
        <v>{id:200,title: "Shlom lej Mariam", subtitle: "Ave María en arameo antiguo", category: "Precatecumenado", moments: ["Laudes/Visperas", "Antiguo Testamento"], url: "/cantos/resucito/s/shlomlejmariam.html"},</v>
      </c>
      <c r="AK200" t="str">
        <f>UPPER(Table134568[[#This Row],[Titulo]])</f>
        <v>SHLOM LEJ MARIAM</v>
      </c>
      <c r="AL200" t="str">
        <f>LOWER(SUBSTITUTE(Table134568[[#This Row],[CANTO]], " ", ""))</f>
        <v>shlomlejmariam</v>
      </c>
      <c r="AM200" t="str">
        <f>Table134568[[#This Row],[Subtitle5]]</f>
        <v>Ave María en arameo antiguo</v>
      </c>
      <c r="AO200" t="str">
        <f>Table1[[#Headers],[CANTO]]</f>
        <v>CANTO</v>
      </c>
      <c r="AP200" t="str">
        <f>Table134568[[#This Row],[CANTO]]</f>
        <v>SHLOM LEJ MARIAM</v>
      </c>
    </row>
    <row r="201" spans="1:42" x14ac:dyDescent="0.25">
      <c r="A201">
        <v>150</v>
      </c>
      <c r="B201" t="s">
        <v>309</v>
      </c>
      <c r="C201">
        <v>201</v>
      </c>
      <c r="D201" t="s">
        <v>310</v>
      </c>
      <c r="E201" t="s">
        <v>311</v>
      </c>
      <c r="F201" t="s">
        <v>312</v>
      </c>
      <c r="G201" t="s">
        <v>689</v>
      </c>
      <c r="H201" t="s">
        <v>314</v>
      </c>
      <c r="I201" t="s">
        <v>315</v>
      </c>
      <c r="J201" t="s">
        <v>312</v>
      </c>
      <c r="K201" t="s">
        <v>690</v>
      </c>
      <c r="L201" t="s">
        <v>317</v>
      </c>
      <c r="M201" t="s">
        <v>318</v>
      </c>
      <c r="N201" t="s">
        <v>312</v>
      </c>
      <c r="O201" t="s">
        <v>1153</v>
      </c>
      <c r="P201" t="s">
        <v>312</v>
      </c>
      <c r="Q201" t="s">
        <v>319</v>
      </c>
      <c r="R201" t="s">
        <v>312</v>
      </c>
      <c r="S201" t="s">
        <v>334</v>
      </c>
      <c r="T201" t="str">
        <f>IF(Table134568[[#This Row],[Pentecostés]]="","",""", """)</f>
        <v/>
      </c>
      <c r="V201" t="str">
        <f>IF(Table134568[[#This Row],[Virgen]]="","",""", """)</f>
        <v/>
      </c>
      <c r="X201" t="str">
        <f>IF(Table134568[[#This Row],[Niños]]="","",""", """)</f>
        <v/>
      </c>
      <c r="Z201" t="str">
        <f>IF(Table134568[[#This Row],[Laudes]]="","",""", """)</f>
        <v/>
      </c>
      <c r="AB201" t="str">
        <f>IF(Table134568[[#This Row],[Entrada]]="","",""", """)</f>
        <v/>
      </c>
      <c r="AD201" t="s">
        <v>322</v>
      </c>
      <c r="AE201" s="66" t="str" cm="1">
        <f t="array" ref="AE201">_xlfn.LET(
    _xlpm.texto_limpio, _xlfn.REDUCE(
        LOWER(Table134568[[#This Row],[Titulo]]),
        {"á";"é";"í";"ó";"ú";"ñ";",";" "},
        _xlfn.LAMBDA(_xlpm.acum,_xlpm.caracter, SUBSTITUTE(_xlpm.acum, _xlpm.caracter, CHOOSE(MATCH(_xlpm.caracter, {"á";"é";"í";"ó";"ú";"ñ";",";" "}, 0), "a","e","i","o","u","n","","")))
    ),
    _xlfn.CONCAT("/cantos/resucito/", AG201, "/", _xlpm.texto_limpio, ".html")
)</f>
        <v>/cantos/resucito/s/sielsenornoconstruyelacasa.html</v>
      </c>
      <c r="AF201" t="s">
        <v>323</v>
      </c>
      <c r="AG201" t="str">
        <f>IF(Table134568[[#This Row],[Categoria]]="Liturgia","liturgia",LOWER(LEFT(Table134568[[#This Row],[Titulo]],1)))</f>
        <v>s</v>
      </c>
      <c r="AH201" t="str">
        <f>LOWER(LEFT(Table134568[[#This Row],[Titulo]],1))</f>
        <v>s</v>
      </c>
      <c r="AI201" t="str">
        <f>LOWER(LEFT(Table134568[[#This Row],[Categoria]],1))</f>
        <v>p</v>
      </c>
      <c r="AJ201" t="str">
        <f>_xlfn.CONCAT(Table134568[[#This Row],[ID]:[c021]])</f>
        <v>{id:201,title: "Si el Señor no construye la casa", subtitle: "Sal 127 (126)", category: "Precatecumenado", moments: ["Antiguo Testamento"], url: "/cantos/resucito/s/sielsenornoconstruyelacasa.html"},</v>
      </c>
      <c r="AK201" t="str">
        <f>UPPER(Table134568[[#This Row],[Titulo]])</f>
        <v>SI EL SEÑOR NO CONSTRUYE LA CASA</v>
      </c>
      <c r="AL201" t="str">
        <f>LOWER(SUBSTITUTE(Table134568[[#This Row],[CANTO]], " ", ""))</f>
        <v>sielseñornoconstruyelacasa</v>
      </c>
      <c r="AM201" t="str">
        <f>Table134568[[#This Row],[Subtitle5]]</f>
        <v>Sal 127 (126)</v>
      </c>
      <c r="AO201" t="str">
        <f>Table1[[#Headers],[CANTO]]</f>
        <v>CANTO</v>
      </c>
      <c r="AP201" t="str">
        <f>Table134568[[#This Row],[CANTO]]</f>
        <v>SI EL SEÑOR NO CONSTRUYE LA CASA</v>
      </c>
    </row>
    <row r="202" spans="1:42" x14ac:dyDescent="0.25">
      <c r="A202">
        <v>151</v>
      </c>
      <c r="B202" t="s">
        <v>309</v>
      </c>
      <c r="C202">
        <v>202</v>
      </c>
      <c r="D202" t="s">
        <v>310</v>
      </c>
      <c r="E202" t="s">
        <v>311</v>
      </c>
      <c r="F202" t="s">
        <v>312</v>
      </c>
      <c r="G202" t="s">
        <v>691</v>
      </c>
      <c r="H202" t="s">
        <v>314</v>
      </c>
      <c r="I202" t="s">
        <v>315</v>
      </c>
      <c r="J202" t="s">
        <v>312</v>
      </c>
      <c r="K202" t="s">
        <v>692</v>
      </c>
      <c r="L202" t="s">
        <v>317</v>
      </c>
      <c r="M202" t="s">
        <v>318</v>
      </c>
      <c r="N202" t="s">
        <v>312</v>
      </c>
      <c r="O202" t="s">
        <v>1153</v>
      </c>
      <c r="P202" t="s">
        <v>312</v>
      </c>
      <c r="Q202" t="s">
        <v>319</v>
      </c>
      <c r="R202" t="s">
        <v>312</v>
      </c>
      <c r="S202" t="s">
        <v>326</v>
      </c>
      <c r="T202" t="str">
        <f>IF(Table134568[[#This Row],[Pentecostés]]="","",""", """)</f>
        <v>", "</v>
      </c>
      <c r="U202" t="s">
        <v>328</v>
      </c>
      <c r="V202" t="str">
        <f>IF(Table134568[[#This Row],[Virgen]]="","",""", """)</f>
        <v/>
      </c>
      <c r="X202" t="str">
        <f>IF(Table134568[[#This Row],[Niños]]="","",""", """)</f>
        <v/>
      </c>
      <c r="Z202" t="str">
        <f>IF(Table134568[[#This Row],[Laudes]]="","",""", """)</f>
        <v/>
      </c>
      <c r="AB202" t="str">
        <f>IF(Table134568[[#This Row],[Entrada]]="","",""", """)</f>
        <v/>
      </c>
      <c r="AD202" t="s">
        <v>322</v>
      </c>
      <c r="AE202" s="66" t="str" cm="1">
        <f t="array" ref="AE202">_xlfn.LET(
    _xlpm.texto_limpio, _xlfn.REDUCE(
        LOWER(Table134568[[#This Row],[Titulo]]),
        {"á";"é";"í";"ó";"ú";"ñ";",";" "},
        _xlfn.LAMBDA(_xlpm.acum,_xlpm.caracter, SUBSTITUTE(_xlpm.acum, _xlpm.caracter, CHOOSE(MATCH(_xlpm.caracter, {"á";"é";"í";"ó";"ú";"ñ";",";" "}, 0), "a","e","i","o","u","n","","")))
    ),
    _xlfn.CONCAT("/cantos/resucito/", AG202, "/", _xlpm.texto_limpio, ".html")
)</f>
        <v>/cantos/resucito/s/sihabeisresucitadoconcristo.html</v>
      </c>
      <c r="AF202" t="s">
        <v>323</v>
      </c>
      <c r="AG202" t="str">
        <f>IF(Table134568[[#This Row],[Categoria]]="Liturgia","liturgia",LOWER(LEFT(Table134568[[#This Row],[Titulo]],1)))</f>
        <v>s</v>
      </c>
      <c r="AH202" t="str">
        <f>LOWER(LEFT(Table134568[[#This Row],[Titulo]],1))</f>
        <v>s</v>
      </c>
      <c r="AI202" t="str">
        <f>LOWER(LEFT(Table134568[[#This Row],[Categoria]],1))</f>
        <v>p</v>
      </c>
      <c r="AJ202" t="str">
        <f>_xlfn.CONCAT(Table134568[[#This Row],[ID]:[c021]])</f>
        <v>{id:202,title: "Si habéis resucitado con Cristo", subtitle: "Colosense 3,1-4", category: "Precatecumenado", moments: ["Comunión", "Nuevo Testamento"], url: "/cantos/resucito/s/sihabeisresucitadoconcristo.html"},</v>
      </c>
      <c r="AK202" t="str">
        <f>UPPER(Table134568[[#This Row],[Titulo]])</f>
        <v>SI HABÉIS RESUCITADO CON CRISTO</v>
      </c>
      <c r="AL202" t="str">
        <f>LOWER(SUBSTITUTE(Table134568[[#This Row],[CANTO]], " ", ""))</f>
        <v>sihabéisresucitadoconcristo</v>
      </c>
      <c r="AM202" t="str">
        <f>Table134568[[#This Row],[Subtitle5]]</f>
        <v>Colosense 3,1-4</v>
      </c>
      <c r="AO202" t="str">
        <f>Table1[[#Headers],[CANTO]]</f>
        <v>CANTO</v>
      </c>
      <c r="AP202" t="str">
        <f>Table134568[[#This Row],[CANTO]]</f>
        <v>SI HABÉIS RESUCITADO CON CRISTO</v>
      </c>
    </row>
    <row r="203" spans="1:42" x14ac:dyDescent="0.25">
      <c r="A203">
        <v>152</v>
      </c>
      <c r="B203" t="s">
        <v>309</v>
      </c>
      <c r="C203">
        <v>203</v>
      </c>
      <c r="D203" t="s">
        <v>310</v>
      </c>
      <c r="E203" t="s">
        <v>311</v>
      </c>
      <c r="F203" t="s">
        <v>312</v>
      </c>
      <c r="G203" t="s">
        <v>693</v>
      </c>
      <c r="H203" t="s">
        <v>314</v>
      </c>
      <c r="I203" t="s">
        <v>315</v>
      </c>
      <c r="J203" t="s">
        <v>312</v>
      </c>
      <c r="K203" t="s">
        <v>694</v>
      </c>
      <c r="L203" t="s">
        <v>317</v>
      </c>
      <c r="M203" t="s">
        <v>318</v>
      </c>
      <c r="N203" t="s">
        <v>312</v>
      </c>
      <c r="O203" t="s">
        <v>1153</v>
      </c>
      <c r="P203" t="s">
        <v>312</v>
      </c>
      <c r="Q203" t="s">
        <v>319</v>
      </c>
      <c r="R203" t="s">
        <v>312</v>
      </c>
      <c r="S203" t="s">
        <v>296</v>
      </c>
      <c r="T203" t="str">
        <f>IF(Table134568[[#This Row],[Pentecostés]]="","",""", """)</f>
        <v>", "</v>
      </c>
      <c r="U203" t="s">
        <v>334</v>
      </c>
      <c r="V203" t="str">
        <f>IF(Table134568[[#This Row],[Virgen]]="","",""", """)</f>
        <v/>
      </c>
      <c r="X203" t="str">
        <f>IF(Table134568[[#This Row],[Niños]]="","",""", """)</f>
        <v/>
      </c>
      <c r="Z203" t="str">
        <f>IF(Table134568[[#This Row],[Laudes]]="","",""", """)</f>
        <v/>
      </c>
      <c r="AB203" t="str">
        <f>IF(Table134568[[#This Row],[Entrada]]="","",""", """)</f>
        <v/>
      </c>
      <c r="AD203" t="s">
        <v>322</v>
      </c>
      <c r="AE203" s="66" t="str" cm="1">
        <f t="array" ref="AE203">_xlfn.LET(
    _xlpm.texto_limpio, _xlfn.REDUCE(
        LOWER(Table134568[[#This Row],[Titulo]]),
        {"á";"é";"í";"ó";"ú";"ñ";",";" "},
        _xlfn.LAMBDA(_xlpm.acum,_xlpm.caracter, SUBSTITUTE(_xlpm.acum, _xlpm.caracter, CHOOSE(MATCH(_xlpm.caracter, {"á";"é";"í";"ó";"ú";"ñ";",";" "}, 0), "a","e","i","o","u","n","","")))
    ),
    _xlfn.CONCAT("/cantos/resucito/", AG203, "/", _xlpm.texto_limpio, ".html")
)</f>
        <v>/cantos/resucito/s/sihoyescuchaissuvoz.html</v>
      </c>
      <c r="AF203" t="s">
        <v>323</v>
      </c>
      <c r="AG203" t="str">
        <f>IF(Table134568[[#This Row],[Categoria]]="Liturgia","liturgia",LOWER(LEFT(Table134568[[#This Row],[Titulo]],1)))</f>
        <v>s</v>
      </c>
      <c r="AH203" t="str">
        <f>LOWER(LEFT(Table134568[[#This Row],[Titulo]],1))</f>
        <v>s</v>
      </c>
      <c r="AI203" t="str">
        <f>LOWER(LEFT(Table134568[[#This Row],[Categoria]],1))</f>
        <v>p</v>
      </c>
      <c r="AJ203" t="str">
        <f>_xlfn.CONCAT(Table134568[[#This Row],[ID]:[c021]])</f>
        <v>{id:203,title: "Si hoy escucháis su voz", subtitle: "Sal 95 (94)", category: "Precatecumenado", moments: ["Pentecostés", "Antiguo Testamento"], url: "/cantos/resucito/s/sihoyescuchaissuvoz.html"},</v>
      </c>
      <c r="AK203" t="str">
        <f>UPPER(Table134568[[#This Row],[Titulo]])</f>
        <v>SI HOY ESCUCHÁIS SU VOZ</v>
      </c>
      <c r="AL203" t="str">
        <f>LOWER(SUBSTITUTE(Table134568[[#This Row],[CANTO]], " ", ""))</f>
        <v>sihoyescucháissuvoz</v>
      </c>
      <c r="AM203" t="str">
        <f>Table134568[[#This Row],[Subtitle5]]</f>
        <v>Sal 95 (94)</v>
      </c>
      <c r="AO203" t="str">
        <f>Table1[[#Headers],[CANTO]]</f>
        <v>CANTO</v>
      </c>
      <c r="AP203" t="str">
        <f>Table134568[[#This Row],[CANTO]]</f>
        <v>SI HOY ESCUCHÁIS SU VOZ</v>
      </c>
    </row>
    <row r="204" spans="1:42" x14ac:dyDescent="0.25">
      <c r="A204">
        <v>153</v>
      </c>
      <c r="B204" t="s">
        <v>309</v>
      </c>
      <c r="C204">
        <v>204</v>
      </c>
      <c r="D204" t="s">
        <v>310</v>
      </c>
      <c r="E204" t="s">
        <v>311</v>
      </c>
      <c r="F204" t="s">
        <v>312</v>
      </c>
      <c r="G204" t="s">
        <v>695</v>
      </c>
      <c r="H204" t="s">
        <v>314</v>
      </c>
      <c r="I204" t="s">
        <v>315</v>
      </c>
      <c r="J204" t="s">
        <v>312</v>
      </c>
      <c r="K204" t="s">
        <v>696</v>
      </c>
      <c r="L204" t="s">
        <v>317</v>
      </c>
      <c r="M204" t="s">
        <v>318</v>
      </c>
      <c r="N204" t="s">
        <v>312</v>
      </c>
      <c r="O204" t="s">
        <v>1153</v>
      </c>
      <c r="P204" t="s">
        <v>312</v>
      </c>
      <c r="Q204" t="s">
        <v>319</v>
      </c>
      <c r="R204" t="s">
        <v>312</v>
      </c>
      <c r="S204" t="s">
        <v>298</v>
      </c>
      <c r="T204" t="str">
        <f>IF(Table134568[[#This Row],[Pentecostés]]="","",""", """)</f>
        <v>", "</v>
      </c>
      <c r="U204" t="s">
        <v>327</v>
      </c>
      <c r="V204" t="str">
        <f>IF(Table134568[[#This Row],[Virgen]]="","",""", """)</f>
        <v/>
      </c>
      <c r="X204" t="str">
        <f>IF(Table134568[[#This Row],[Niños]]="","",""", """)</f>
        <v/>
      </c>
      <c r="Z204" t="str">
        <f>IF(Table134568[[#This Row],[Laudes]]="","",""", """)</f>
        <v/>
      </c>
      <c r="AB204" t="str">
        <f>IF(Table134568[[#This Row],[Entrada]]="","",""", """)</f>
        <v/>
      </c>
      <c r="AD204" t="s">
        <v>322</v>
      </c>
      <c r="AE204" s="66" t="str" cm="1">
        <f t="array" ref="AE204">_xlfn.LET(
    _xlpm.texto_limpio, _xlfn.REDUCE(
        LOWER(Table134568[[#This Row],[Titulo]]),
        {"á";"é";"í";"ó";"ú";"ñ";",";" "},
        _xlfn.LAMBDA(_xlpm.acum,_xlpm.caracter, SUBSTITUTE(_xlpm.acum, _xlpm.caracter, CHOOSE(MATCH(_xlpm.caracter, {"á";"é";"í";"ó";"ú";"ñ";",";" "}, 0), "a","e","i","o","u","n","","")))
    ),
    _xlfn.CONCAT("/cantos/resucito/", AG204, "/", _xlpm.texto_limpio, ".html")
)</f>
        <v>/cantos/resucito/s/simeherefugiadoenelsenor.html</v>
      </c>
      <c r="AF204" t="s">
        <v>323</v>
      </c>
      <c r="AG204" t="str">
        <f>IF(Table134568[[#This Row],[Categoria]]="Liturgia","liturgia",LOWER(LEFT(Table134568[[#This Row],[Titulo]],1)))</f>
        <v>s</v>
      </c>
      <c r="AH204" t="str">
        <f>LOWER(LEFT(Table134568[[#This Row],[Titulo]],1))</f>
        <v>s</v>
      </c>
      <c r="AI204" t="str">
        <f>LOWER(LEFT(Table134568[[#This Row],[Categoria]],1))</f>
        <v>p</v>
      </c>
      <c r="AJ204" t="str">
        <f>_xlfn.CONCAT(Table134568[[#This Row],[ID]:[c021]])</f>
        <v>{id:204,title: "Si me he refugiado en el Señor", subtitle: "Sal 11(10)", category: "Precatecumenado", moments: ["Virgen", "Final"], url: "/cantos/resucito/s/simeherefugiadoenelsenor.html"},</v>
      </c>
      <c r="AK204" t="str">
        <f>UPPER(Table134568[[#This Row],[Titulo]])</f>
        <v>SI ME HE REFUGIADO EN EL SEÑOR</v>
      </c>
      <c r="AL204" t="str">
        <f>LOWER(SUBSTITUTE(Table134568[[#This Row],[CANTO]], " ", ""))</f>
        <v>simeherefugiadoenelseñor</v>
      </c>
      <c r="AM204" t="str">
        <f>Table134568[[#This Row],[Subtitle5]]</f>
        <v>Sal 11(10)</v>
      </c>
      <c r="AO204" t="str">
        <f>Table1[[#Headers],[CANTO]]</f>
        <v>CANTO</v>
      </c>
      <c r="AP204" t="str">
        <f>Table134568[[#This Row],[CANTO]]</f>
        <v>SI ME HE REFUGIADO EN EL SEÑOR</v>
      </c>
    </row>
    <row r="205" spans="1:42" x14ac:dyDescent="0.25">
      <c r="A205">
        <v>235</v>
      </c>
      <c r="B205" t="s">
        <v>309</v>
      </c>
      <c r="C205">
        <v>205</v>
      </c>
      <c r="D205" t="s">
        <v>310</v>
      </c>
      <c r="E205" t="s">
        <v>311</v>
      </c>
      <c r="F205" t="s">
        <v>312</v>
      </c>
      <c r="G205" t="s">
        <v>697</v>
      </c>
      <c r="H205" t="s">
        <v>314</v>
      </c>
      <c r="I205" t="s">
        <v>315</v>
      </c>
      <c r="J205" t="s">
        <v>312</v>
      </c>
      <c r="K205" t="s">
        <v>698</v>
      </c>
      <c r="L205" t="s">
        <v>317</v>
      </c>
      <c r="M205" t="s">
        <v>318</v>
      </c>
      <c r="N205" t="s">
        <v>312</v>
      </c>
      <c r="O205" s="8" t="s">
        <v>1150</v>
      </c>
      <c r="P205" t="s">
        <v>312</v>
      </c>
      <c r="Q205" t="s">
        <v>319</v>
      </c>
      <c r="R205" t="s">
        <v>312</v>
      </c>
      <c r="S205" t="s">
        <v>304</v>
      </c>
      <c r="T205" t="str">
        <f>IF(Table134568[[#This Row],[Pentecostés]]="","",""", """)</f>
        <v>", "</v>
      </c>
      <c r="U205" t="s">
        <v>334</v>
      </c>
      <c r="V205" t="str">
        <f>IF(Table134568[[#This Row],[Virgen]]="","",""", """)</f>
        <v/>
      </c>
      <c r="X205" t="str">
        <f>IF(Table134568[[#This Row],[Niños]]="","",""", """)</f>
        <v/>
      </c>
      <c r="Z205" t="str">
        <f>IF(Table134568[[#This Row],[Laudes]]="","",""", """)</f>
        <v/>
      </c>
      <c r="AB205" t="str">
        <f>IF(Table134568[[#This Row],[Entrada]]="","",""", """)</f>
        <v/>
      </c>
      <c r="AD205" t="s">
        <v>322</v>
      </c>
      <c r="AE205" s="66" t="str" cm="1">
        <f t="array" ref="AE205">_xlfn.LET(
    _xlpm.texto_limpio, _xlfn.REDUCE(
        LOWER(Table134568[[#This Row],[Titulo]]),
        {"á";"é";"í";"ó";"ú";"ñ";",";" "},
        _xlfn.LAMBDA(_xlpm.acum,_xlpm.caracter, SUBSTITUTE(_xlpm.acum, _xlpm.caracter, CHOOSE(MATCH(_xlpm.caracter, {"á";"é";"í";"ó";"ú";"ñ";",";" "}, 0), "a","e","i","o","u","n","","")))
    ),
    _xlfn.CONCAT("/cantos/resucito/", AG205, "/", _xlpm.texto_limpio, ".html")
)</f>
        <v>/cantos/resucito/s/sientatesolitarioysilencioso.html</v>
      </c>
      <c r="AF205" t="s">
        <v>323</v>
      </c>
      <c r="AG205" t="str">
        <f>IF(Table134568[[#This Row],[Categoria]]="Liturgia","liturgia",LOWER(LEFT(Table134568[[#This Row],[Titulo]],1)))</f>
        <v>s</v>
      </c>
      <c r="AH205" t="str">
        <f>LOWER(LEFT(Table134568[[#This Row],[Titulo]],1))</f>
        <v>s</v>
      </c>
      <c r="AI205" t="str">
        <f>LOWER(LEFT(Table134568[[#This Row],[Categoria]],1))</f>
        <v>c</v>
      </c>
      <c r="AJ205" t="str">
        <f>_xlfn.CONCAT(Table134568[[#This Row],[ID]:[c021]])</f>
        <v>{id:205,title: "Siéntate solitario y silencioso", subtitle: "Lamentaciones 3", category: "Catecumenado", moments: ["Entrada", "Antiguo Testamento"], url: "/cantos/resucito/s/sientatesolitarioysilencioso.html"},</v>
      </c>
      <c r="AK205" t="str">
        <f>UPPER(Table134568[[#This Row],[Titulo]])</f>
        <v>SIÉNTATE SOLITARIO Y SILENCIOSO</v>
      </c>
      <c r="AL205" t="str">
        <f>LOWER(SUBSTITUTE(Table134568[[#This Row],[CANTO]], " ", ""))</f>
        <v>siéntatesolitarioysilencioso</v>
      </c>
      <c r="AM205" t="str">
        <f>Table134568[[#This Row],[Subtitle5]]</f>
        <v>Lamentaciones 3</v>
      </c>
      <c r="AO205" t="str">
        <f>Table1[[#Headers],[CANTO]]</f>
        <v>CANTO</v>
      </c>
      <c r="AP205" t="str">
        <f>Table134568[[#This Row],[CANTO]]</f>
        <v>SIÉNTATE SOLITARIO Y SILENCIOSO</v>
      </c>
    </row>
    <row r="206" spans="1:42" x14ac:dyDescent="0.25">
      <c r="A206">
        <v>154</v>
      </c>
      <c r="B206" t="s">
        <v>309</v>
      </c>
      <c r="C206">
        <v>206</v>
      </c>
      <c r="D206" t="s">
        <v>310</v>
      </c>
      <c r="E206" t="s">
        <v>311</v>
      </c>
      <c r="F206" t="s">
        <v>312</v>
      </c>
      <c r="G206" t="s">
        <v>699</v>
      </c>
      <c r="H206" t="s">
        <v>314</v>
      </c>
      <c r="I206" t="s">
        <v>315</v>
      </c>
      <c r="J206" t="s">
        <v>312</v>
      </c>
      <c r="K206" t="s">
        <v>700</v>
      </c>
      <c r="L206" t="s">
        <v>317</v>
      </c>
      <c r="M206" t="s">
        <v>318</v>
      </c>
      <c r="N206" t="s">
        <v>312</v>
      </c>
      <c r="O206" t="s">
        <v>1153</v>
      </c>
      <c r="P206" t="s">
        <v>312</v>
      </c>
      <c r="Q206" t="s">
        <v>319</v>
      </c>
      <c r="R206" t="s">
        <v>312</v>
      </c>
      <c r="S206" t="s">
        <v>357</v>
      </c>
      <c r="T206" t="str">
        <f>IF(Table134568[[#This Row],[Pentecostés]]="","",""", """)</f>
        <v>", "</v>
      </c>
      <c r="U206" t="s">
        <v>294</v>
      </c>
      <c r="V206" t="str">
        <f>IF(Table134568[[#This Row],[Virgen]]="","",""", """)</f>
        <v/>
      </c>
      <c r="X206" t="str">
        <f>IF(Table134568[[#This Row],[Niños]]="","",""", """)</f>
        <v/>
      </c>
      <c r="Z206" t="str">
        <f>IF(Table134568[[#This Row],[Laudes]]="","",""", """)</f>
        <v/>
      </c>
      <c r="AB206" t="str">
        <f>IF(Table134568[[#This Row],[Entrada]]="","",""", """)</f>
        <v/>
      </c>
      <c r="AD206" t="s">
        <v>322</v>
      </c>
      <c r="AE206" s="66" t="str" cm="1">
        <f t="array" ref="AE206">_xlfn.LET(
    _xlpm.texto_limpio, _xlfn.REDUCE(
        LOWER(Table134568[[#This Row],[Titulo]]),
        {"á";"é";"í";"ó";"ú";"ñ";",";" "},
        _xlfn.LAMBDA(_xlpm.acum,_xlpm.caracter, SUBSTITUTE(_xlpm.acum, _xlpm.caracter, CHOOSE(MATCH(_xlpm.caracter, {"á";"é";"í";"ó";"ú";"ñ";",";" "}, 0), "a","e","i","o","u","n","","")))
    ),
    _xlfn.CONCAT("/cantos/resucito/", AG206, "/", _xlpm.texto_limpio, ".html")
)</f>
        <v>/cantos/resucito/s/sionmadredetodoslospueblos.html</v>
      </c>
      <c r="AF206" t="s">
        <v>323</v>
      </c>
      <c r="AG206" t="str">
        <f>IF(Table134568[[#This Row],[Categoria]]="Liturgia","liturgia",LOWER(LEFT(Table134568[[#This Row],[Titulo]],1)))</f>
        <v>s</v>
      </c>
      <c r="AH206" t="str">
        <f>LOWER(LEFT(Table134568[[#This Row],[Titulo]],1))</f>
        <v>s</v>
      </c>
      <c r="AI206" t="str">
        <f>LOWER(LEFT(Table134568[[#This Row],[Categoria]],1))</f>
        <v>p</v>
      </c>
      <c r="AJ206" t="str">
        <f>_xlfn.CONCAT(Table134568[[#This Row],[ID]:[c021]])</f>
        <v>{id:206,title: "Sión, madre de todos los pueblos", subtitle: "Sal 87 (86)", category: "Precatecumenado", moments: ["Adviento", "Pascua"], url: "/cantos/resucito/s/sionmadredetodoslospueblos.html"},</v>
      </c>
      <c r="AK206" t="str">
        <f>UPPER(Table134568[[#This Row],[Titulo]])</f>
        <v>SIÓN, MADRE DE TODOS LOS PUEBLOS</v>
      </c>
      <c r="AL206" t="str">
        <f>LOWER(SUBSTITUTE(Table134568[[#This Row],[CANTO]], " ", ""))</f>
        <v>sión,madredetodoslospueblos</v>
      </c>
      <c r="AM206" t="str">
        <f>Table134568[[#This Row],[Subtitle5]]</f>
        <v>Sal 87 (86)</v>
      </c>
      <c r="AO206" t="str">
        <f>Table1[[#Headers],[CANTO]]</f>
        <v>CANTO</v>
      </c>
      <c r="AP206" t="str">
        <f>Table134568[[#This Row],[CANTO]]</f>
        <v>SIÓN, MADRE DE TODOS LOS PUEBLOS</v>
      </c>
    </row>
    <row r="207" spans="1:42" x14ac:dyDescent="0.25">
      <c r="A207">
        <v>155</v>
      </c>
      <c r="B207" t="s">
        <v>309</v>
      </c>
      <c r="C207">
        <v>207</v>
      </c>
      <c r="D207" t="s">
        <v>310</v>
      </c>
      <c r="E207" t="s">
        <v>311</v>
      </c>
      <c r="F207" t="s">
        <v>312</v>
      </c>
      <c r="G207" t="s">
        <v>701</v>
      </c>
      <c r="H207" t="s">
        <v>314</v>
      </c>
      <c r="I207" t="s">
        <v>315</v>
      </c>
      <c r="J207" t="s">
        <v>312</v>
      </c>
      <c r="K207" t="s">
        <v>275</v>
      </c>
      <c r="L207" t="s">
        <v>317</v>
      </c>
      <c r="M207" t="s">
        <v>318</v>
      </c>
      <c r="N207" t="s">
        <v>312</v>
      </c>
      <c r="O207" t="s">
        <v>1153</v>
      </c>
      <c r="P207" t="s">
        <v>312</v>
      </c>
      <c r="Q207" t="s">
        <v>319</v>
      </c>
      <c r="R207" t="s">
        <v>312</v>
      </c>
      <c r="S207" t="s">
        <v>334</v>
      </c>
      <c r="T207" t="str">
        <f>IF(Table134568[[#This Row],[Pentecostés]]="","",""", """)</f>
        <v/>
      </c>
      <c r="V207" t="str">
        <f>IF(Table134568[[#This Row],[Virgen]]="","",""", """)</f>
        <v/>
      </c>
      <c r="X207" t="str">
        <f>IF(Table134568[[#This Row],[Niños]]="","",""", """)</f>
        <v/>
      </c>
      <c r="Z207" t="str">
        <f>IF(Table134568[[#This Row],[Laudes]]="","",""", """)</f>
        <v/>
      </c>
      <c r="AB207" t="str">
        <f>IF(Table134568[[#This Row],[Entrada]]="","",""", """)</f>
        <v/>
      </c>
      <c r="AD207" t="s">
        <v>322</v>
      </c>
      <c r="AE207" s="66" t="str" cm="1">
        <f t="array" ref="AE207">_xlfn.LET(
    _xlpm.texto_limpio, _xlfn.REDUCE(
        LOWER(Table134568[[#This Row],[Titulo]]),
        {"á";"é";"í";"ó";"ú";"ñ";",";" "},
        _xlfn.LAMBDA(_xlpm.acum,_xlpm.caracter, SUBSTITUTE(_xlpm.acum, _xlpm.caracter, CHOOSE(MATCH(_xlpm.caracter, {"á";"é";"í";"ó";"ú";"ñ";",";" "}, 0), "a","e","i","o","u","n","","")))
    ),
    _xlfn.CONCAT("/cantos/resucito/", AG207, "/", _xlpm.texto_limpio, ".html")
)</f>
        <v>/cantos/resucito/s/solaasolo.html</v>
      </c>
      <c r="AF207" t="s">
        <v>323</v>
      </c>
      <c r="AG207" t="str">
        <f>IF(Table134568[[#This Row],[Categoria]]="Liturgia","liturgia",LOWER(LEFT(Table134568[[#This Row],[Titulo]],1)))</f>
        <v>s</v>
      </c>
      <c r="AH207" t="str">
        <f>LOWER(LEFT(Table134568[[#This Row],[Titulo]],1))</f>
        <v>s</v>
      </c>
      <c r="AI207" t="str">
        <f>LOWER(LEFT(Table134568[[#This Row],[Categoria]],1))</f>
        <v>p</v>
      </c>
      <c r="AJ207" t="str">
        <f>_xlfn.CONCAT(Table134568[[#This Row],[ID]:[c021]])</f>
        <v>{id:207,title: "Sola a Solo", subtitle: "(Kiko Argüello)", category: "Precatecumenado", moments: ["Antiguo Testamento"], url: "/cantos/resucito/s/solaasolo.html"},</v>
      </c>
      <c r="AK207" t="str">
        <f>UPPER(Table134568[[#This Row],[Titulo]])</f>
        <v>SOLA A SOLO</v>
      </c>
      <c r="AL207" t="str">
        <f>LOWER(SUBSTITUTE(Table134568[[#This Row],[CANTO]], " ", ""))</f>
        <v>solaasolo</v>
      </c>
      <c r="AM207" t="str">
        <f>Table134568[[#This Row],[Subtitle5]]</f>
        <v>(Kiko Argüello)</v>
      </c>
      <c r="AO207" t="str">
        <f>Table1[[#Headers],[CANTO]]</f>
        <v>CANTO</v>
      </c>
      <c r="AP207" t="str">
        <f>Table134568[[#This Row],[CANTO]]</f>
        <v>SOLA A SOLO</v>
      </c>
    </row>
    <row r="208" spans="1:42" x14ac:dyDescent="0.25">
      <c r="A208">
        <v>156</v>
      </c>
      <c r="B208" t="s">
        <v>309</v>
      </c>
      <c r="C208">
        <v>208</v>
      </c>
      <c r="D208" t="s">
        <v>310</v>
      </c>
      <c r="E208" t="s">
        <v>311</v>
      </c>
      <c r="F208" t="s">
        <v>312</v>
      </c>
      <c r="G208" t="s">
        <v>702</v>
      </c>
      <c r="H208" t="s">
        <v>314</v>
      </c>
      <c r="I208" t="s">
        <v>315</v>
      </c>
      <c r="J208" t="s">
        <v>312</v>
      </c>
      <c r="K208" t="s">
        <v>703</v>
      </c>
      <c r="L208" t="s">
        <v>317</v>
      </c>
      <c r="M208" t="s">
        <v>318</v>
      </c>
      <c r="N208" t="s">
        <v>312</v>
      </c>
      <c r="O208" t="s">
        <v>1153</v>
      </c>
      <c r="P208" t="s">
        <v>312</v>
      </c>
      <c r="Q208" t="s">
        <v>319</v>
      </c>
      <c r="R208" t="s">
        <v>312</v>
      </c>
      <c r="S208" t="s">
        <v>333</v>
      </c>
      <c r="T208" t="str">
        <f>IF(Table134568[[#This Row],[Pentecostés]]="","",""", """)</f>
        <v>", "</v>
      </c>
      <c r="U208" t="s">
        <v>334</v>
      </c>
      <c r="V208" t="str">
        <f>IF(Table134568[[#This Row],[Virgen]]="","",""", """)</f>
        <v/>
      </c>
      <c r="X208" t="str">
        <f>IF(Table134568[[#This Row],[Niños]]="","",""", """)</f>
        <v/>
      </c>
      <c r="Z208" t="str">
        <f>IF(Table134568[[#This Row],[Laudes]]="","",""", """)</f>
        <v/>
      </c>
      <c r="AB208" t="str">
        <f>IF(Table134568[[#This Row],[Entrada]]="","",""", """)</f>
        <v/>
      </c>
      <c r="AD208" t="s">
        <v>322</v>
      </c>
      <c r="AE208" s="66" t="str" cm="1">
        <f t="array" ref="AE208">_xlfn.LET(
    _xlpm.texto_limpio, _xlfn.REDUCE(
        LOWER(Table134568[[#This Row],[Titulo]]),
        {"á";"é";"í";"ó";"ú";"ñ";",";" "},
        _xlfn.LAMBDA(_xlpm.acum,_xlpm.caracter, SUBSTITUTE(_xlpm.acum, _xlpm.caracter, CHOOSE(MATCH(_xlpm.caracter, {"á";"é";"í";"ó";"ú";"ñ";",";" "}, 0), "a","e","i","o","u","n","","")))
    ),
    _xlfn.CONCAT("/cantos/resucito/", AG208, "/", _xlpm.texto_limpio, ".html")
)</f>
        <v>/cantos/resucito/s/stabatmaterdolorosa.html</v>
      </c>
      <c r="AF208" t="s">
        <v>323</v>
      </c>
      <c r="AG208" t="str">
        <f>IF(Table134568[[#This Row],[Categoria]]="Liturgia","liturgia",LOWER(LEFT(Table134568[[#This Row],[Titulo]],1)))</f>
        <v>s</v>
      </c>
      <c r="AH208" t="str">
        <f>LOWER(LEFT(Table134568[[#This Row],[Titulo]],1))</f>
        <v>s</v>
      </c>
      <c r="AI208" t="str">
        <f>LOWER(LEFT(Table134568[[#This Row],[Categoria]],1))</f>
        <v>p</v>
      </c>
      <c r="AJ208" t="str">
        <f>_xlfn.CONCAT(Table134568[[#This Row],[ID]:[c021]])</f>
        <v>{id:208,title: "Stabat Mater dolorosa", subtitle: "Himno latin", category: "Precatecumenado", moments: ["Cuaresma", "Antiguo Testamento"], url: "/cantos/resucito/s/stabatmaterdolorosa.html"},</v>
      </c>
      <c r="AK208" t="str">
        <f>UPPER(Table134568[[#This Row],[Titulo]])</f>
        <v>STABAT MATER DOLOROSA</v>
      </c>
      <c r="AL208" t="str">
        <f>LOWER(SUBSTITUTE(Table134568[[#This Row],[CANTO]], " ", ""))</f>
        <v>stabatmaterdolorosa</v>
      </c>
      <c r="AM208" t="str">
        <f>Table134568[[#This Row],[Subtitle5]]</f>
        <v>Himno latin</v>
      </c>
      <c r="AO208" t="str">
        <f>Table1[[#Headers],[CANTO]]</f>
        <v>CANTO</v>
      </c>
      <c r="AP208" t="str">
        <f>Table134568[[#This Row],[CANTO]]</f>
        <v>STABAT MATER DOLOROSA</v>
      </c>
    </row>
    <row r="209" spans="1:42" x14ac:dyDescent="0.25">
      <c r="A209">
        <v>244</v>
      </c>
      <c r="B209" t="s">
        <v>309</v>
      </c>
      <c r="C209">
        <v>209</v>
      </c>
      <c r="D209" t="s">
        <v>310</v>
      </c>
      <c r="E209" t="s">
        <v>311</v>
      </c>
      <c r="F209" t="s">
        <v>312</v>
      </c>
      <c r="G209" t="s">
        <v>704</v>
      </c>
      <c r="H209" t="s">
        <v>314</v>
      </c>
      <c r="I209" t="s">
        <v>315</v>
      </c>
      <c r="J209" t="s">
        <v>312</v>
      </c>
      <c r="K209" t="s">
        <v>705</v>
      </c>
      <c r="L209" t="s">
        <v>317</v>
      </c>
      <c r="M209" t="s">
        <v>318</v>
      </c>
      <c r="N209" t="s">
        <v>312</v>
      </c>
      <c r="O209" s="4" t="s">
        <v>1151</v>
      </c>
      <c r="P209" t="s">
        <v>312</v>
      </c>
      <c r="Q209" t="s">
        <v>319</v>
      </c>
      <c r="R209" t="s">
        <v>312</v>
      </c>
      <c r="S209" t="s">
        <v>333</v>
      </c>
      <c r="T209" t="str">
        <f>IF(Table134568[[#This Row],[Pentecostés]]="","",""", """)</f>
        <v>", "</v>
      </c>
      <c r="U209" t="s">
        <v>334</v>
      </c>
      <c r="V209" t="str">
        <f>IF(Table134568[[#This Row],[Virgen]]="","",""", """)</f>
        <v/>
      </c>
      <c r="X209" t="str">
        <f>IF(Table134568[[#This Row],[Niños]]="","",""", """)</f>
        <v/>
      </c>
      <c r="Z209" t="str">
        <f>IF(Table134568[[#This Row],[Laudes]]="","",""", """)</f>
        <v/>
      </c>
      <c r="AB209" t="str">
        <f>IF(Table134568[[#This Row],[Entrada]]="","",""", """)</f>
        <v/>
      </c>
      <c r="AD209" t="s">
        <v>322</v>
      </c>
      <c r="AE209" s="66" t="str" cm="1">
        <f t="array" ref="AE209">_xlfn.LET(
    _xlpm.texto_limpio, _xlfn.REDUCE(
        LOWER(Table134568[[#This Row],[Titulo]]),
        {"á";"é";"í";"ó";"ú";"ñ";",";" "},
        _xlfn.LAMBDA(_xlpm.acum,_xlpm.caracter, SUBSTITUTE(_xlpm.acum, _xlpm.caracter, CHOOSE(MATCH(_xlpm.caracter, {"á";"é";"í";"ó";"ú";"ñ";",";" "}, 0), "a","e","i","o","u","n","","")))
    ),
    _xlfn.CONCAT("/cantos/resucito/", AG209, "/", _xlpm.texto_limpio, ".html")
)</f>
        <v>/cantos/resucito/s/subaelesposoallenodesutalamo.html</v>
      </c>
      <c r="AF209" t="s">
        <v>323</v>
      </c>
      <c r="AG209" t="str">
        <f>IF(Table134568[[#This Row],[Categoria]]="Liturgia","liturgia",LOWER(LEFT(Table134568[[#This Row],[Titulo]],1)))</f>
        <v>s</v>
      </c>
      <c r="AH209" t="str">
        <f>LOWER(LEFT(Table134568[[#This Row],[Titulo]],1))</f>
        <v>s</v>
      </c>
      <c r="AI209" t="str">
        <f>LOWER(LEFT(Table134568[[#This Row],[Categoria]],1))</f>
        <v>e</v>
      </c>
      <c r="AJ209" t="str">
        <f>_xlfn.CONCAT(Table134568[[#This Row],[ID]:[c021]])</f>
        <v>{id:209,title: "Suba el Esposo al leño de su tálamo", subtitle: "Himno (San Quodvultdeus)", category: "Eleccion", moments: ["Cuaresma", "Antiguo Testamento"], url: "/cantos/resucito/s/subaelesposoallenodesutalamo.html"},</v>
      </c>
      <c r="AK209" t="str">
        <f>UPPER(Table134568[[#This Row],[Titulo]])</f>
        <v>SUBA EL ESPOSO AL LEÑO DE SU TÁLAMO</v>
      </c>
      <c r="AL209" t="str">
        <f>LOWER(SUBSTITUTE(Table134568[[#This Row],[CANTO]], " ", ""))</f>
        <v>subaelesposoalleñodesutálamo</v>
      </c>
      <c r="AM209" t="str">
        <f>Table134568[[#This Row],[Subtitle5]]</f>
        <v>Himno (San Quodvultdeus)</v>
      </c>
      <c r="AO209" t="str">
        <f>Table1[[#Headers],[CANTO]]</f>
        <v>CANTO</v>
      </c>
      <c r="AP209" t="str">
        <f>Table134568[[#This Row],[CANTO]]</f>
        <v>SUBA EL ESPOSO AL LEÑO DE SU TÁLAMO</v>
      </c>
    </row>
    <row r="210" spans="1:42" x14ac:dyDescent="0.25">
      <c r="A210">
        <v>157</v>
      </c>
      <c r="B210" t="s">
        <v>309</v>
      </c>
      <c r="C210">
        <v>210</v>
      </c>
      <c r="D210" t="s">
        <v>310</v>
      </c>
      <c r="E210" t="s">
        <v>311</v>
      </c>
      <c r="F210" t="s">
        <v>312</v>
      </c>
      <c r="G210" t="s">
        <v>706</v>
      </c>
      <c r="H210" t="s">
        <v>314</v>
      </c>
      <c r="I210" t="s">
        <v>315</v>
      </c>
      <c r="J210" t="s">
        <v>312</v>
      </c>
      <c r="K210" t="s">
        <v>707</v>
      </c>
      <c r="L210" t="s">
        <v>317</v>
      </c>
      <c r="M210" t="s">
        <v>318</v>
      </c>
      <c r="N210" t="s">
        <v>312</v>
      </c>
      <c r="O210" t="s">
        <v>1153</v>
      </c>
      <c r="P210" t="s">
        <v>312</v>
      </c>
      <c r="Q210" t="s">
        <v>319</v>
      </c>
      <c r="R210" t="s">
        <v>312</v>
      </c>
      <c r="S210" t="s">
        <v>327</v>
      </c>
      <c r="T210" t="str">
        <f>IF(Table134568[[#This Row],[Pentecostés]]="","",""", """)</f>
        <v>", "</v>
      </c>
      <c r="U210" t="s">
        <v>334</v>
      </c>
      <c r="V210" t="str">
        <f>IF(Table134568[[#This Row],[Virgen]]="","",""", """)</f>
        <v/>
      </c>
      <c r="X210" t="str">
        <f>IF(Table134568[[#This Row],[Niños]]="","",""", """)</f>
        <v/>
      </c>
      <c r="Z210" t="str">
        <f>IF(Table134568[[#This Row],[Laudes]]="","",""", """)</f>
        <v/>
      </c>
      <c r="AB210" t="str">
        <f>IF(Table134568[[#This Row],[Entrada]]="","",""", """)</f>
        <v/>
      </c>
      <c r="AD210" t="s">
        <v>322</v>
      </c>
      <c r="AE210" s="66" t="str" cm="1">
        <f t="array" ref="AE210">_xlfn.LET(
    _xlpm.texto_limpio, _xlfn.REDUCE(
        LOWER(Table134568[[#This Row],[Titulo]]),
        {"á";"é";"í";"ó";"ú";"ñ";",";" "},
        _xlfn.LAMBDA(_xlpm.acum,_xlpm.caracter, SUBSTITUTE(_xlpm.acum, _xlpm.caracter, CHOOSE(MATCH(_xlpm.caracter, {"á";"é";"í";"ó";"ú";"ñ";",";" "}, 0), "a","e","i","o","u","n","","")))
    ),
    _xlfn.CONCAT("/cantos/resucito/", AG210, "/", _xlpm.texto_limpio, ".html")
)</f>
        <v>/cantos/resucito/s/subediosentreaclamaciones.html</v>
      </c>
      <c r="AF210" t="s">
        <v>323</v>
      </c>
      <c r="AG210" t="str">
        <f>IF(Table134568[[#This Row],[Categoria]]="Liturgia","liturgia",LOWER(LEFT(Table134568[[#This Row],[Titulo]],1)))</f>
        <v>s</v>
      </c>
      <c r="AH210" t="str">
        <f>LOWER(LEFT(Table134568[[#This Row],[Titulo]],1))</f>
        <v>s</v>
      </c>
      <c r="AI210" t="str">
        <f>LOWER(LEFT(Table134568[[#This Row],[Categoria]],1))</f>
        <v>p</v>
      </c>
      <c r="AJ210" t="str">
        <f>_xlfn.CONCAT(Table134568[[#This Row],[ID]:[c021]])</f>
        <v>{id:210,title: "Sube Dios entre aclamaciones", subtitle: "Sal 47 (46)", category: "Precatecumenado", moments: ["Final", "Antiguo Testamento"], url: "/cantos/resucito/s/subediosentreaclamaciones.html"},</v>
      </c>
      <c r="AK210" t="str">
        <f>UPPER(Table134568[[#This Row],[Titulo]])</f>
        <v>SUBE DIOS ENTRE ACLAMACIONES</v>
      </c>
      <c r="AL210" t="str">
        <f>LOWER(SUBSTITUTE(Table134568[[#This Row],[CANTO]], " ", ""))</f>
        <v>subediosentreaclamaciones</v>
      </c>
      <c r="AM210" t="str">
        <f>Table134568[[#This Row],[Subtitle5]]</f>
        <v>Sal 47 (46)</v>
      </c>
      <c r="AO210" t="str">
        <f>Table1[[#Headers],[CANTO]]</f>
        <v>CANTO</v>
      </c>
      <c r="AP210" t="str">
        <f>Table134568[[#This Row],[CANTO]]</f>
        <v>SUBE DIOS ENTRE ACLAMACIONES</v>
      </c>
    </row>
    <row r="211" spans="1:42" x14ac:dyDescent="0.25">
      <c r="A211">
        <v>220</v>
      </c>
      <c r="B211" t="s">
        <v>309</v>
      </c>
      <c r="C211">
        <v>211</v>
      </c>
      <c r="D211" t="s">
        <v>310</v>
      </c>
      <c r="E211" t="s">
        <v>311</v>
      </c>
      <c r="F211" t="s">
        <v>312</v>
      </c>
      <c r="G211" t="s">
        <v>708</v>
      </c>
      <c r="H211" t="s">
        <v>314</v>
      </c>
      <c r="I211" t="s">
        <v>315</v>
      </c>
      <c r="J211" t="s">
        <v>312</v>
      </c>
      <c r="K211" t="s">
        <v>709</v>
      </c>
      <c r="L211" t="s">
        <v>317</v>
      </c>
      <c r="M211" t="s">
        <v>318</v>
      </c>
      <c r="N211" t="s">
        <v>312</v>
      </c>
      <c r="O211" s="7" t="s">
        <v>1152</v>
      </c>
      <c r="P211" t="s">
        <v>312</v>
      </c>
      <c r="Q211" t="s">
        <v>319</v>
      </c>
      <c r="R211" t="s">
        <v>312</v>
      </c>
      <c r="S211" t="s">
        <v>298</v>
      </c>
      <c r="T211" t="str">
        <f>IF(Table134568[[#This Row],[Pentecostés]]="","",""", """)</f>
        <v/>
      </c>
      <c r="V211" t="str">
        <f>IF(Table134568[[#This Row],[Virgen]]="","",""", """)</f>
        <v/>
      </c>
      <c r="X211" t="str">
        <f>IF(Table134568[[#This Row],[Niños]]="","",""", """)</f>
        <v/>
      </c>
      <c r="Z211" t="str">
        <f>IF(Table134568[[#This Row],[Laudes]]="","",""", """)</f>
        <v/>
      </c>
      <c r="AB211" t="str">
        <f>IF(Table134568[[#This Row],[Entrada]]="","",""", """)</f>
        <v/>
      </c>
      <c r="AD211" t="s">
        <v>322</v>
      </c>
      <c r="AE211" s="66" t="str" cm="1">
        <f t="array" ref="AE211">_xlfn.LET(
    _xlpm.texto_limpio, _xlfn.REDUCE(
        LOWER(Table134568[[#This Row],[Titulo]]),
        {"á";"é";"í";"ó";"ú";"ñ";",";" "},
        _xlfn.LAMBDA(_xlpm.acum,_xlpm.caracter, SUBSTITUTE(_xlpm.acum, _xlpm.caracter, CHOOSE(MATCH(_xlpm.caracter, {"á";"é";"í";"ó";"ú";"ñ";",";" "}, 0), "a","e","i","o","u","n","","")))
    ),
    _xlfn.CONCAT("/cantos/resucito/", AG211, "/", _xlpm.texto_limpio, ".html")
)</f>
        <v>/cantos/resucito/liturgia/tedeum.html</v>
      </c>
      <c r="AF211" t="s">
        <v>323</v>
      </c>
      <c r="AG211" t="str">
        <f>IF(Table134568[[#This Row],[Categoria]]="Liturgia","liturgia",LOWER(LEFT(Table134568[[#This Row],[Titulo]],1)))</f>
        <v>liturgia</v>
      </c>
      <c r="AH211" t="str">
        <f>LOWER(LEFT(Table134568[[#This Row],[Titulo]],1))</f>
        <v>t</v>
      </c>
      <c r="AI211" t="str">
        <f>LOWER(LEFT(Table134568[[#This Row],[Categoria]],1))</f>
        <v>l</v>
      </c>
      <c r="AJ211" t="str">
        <f>_xlfn.CONCAT(Table134568[[#This Row],[ID]:[c021]])</f>
        <v>{id:211,title: "Te Deum", subtitle: "Himno", category: "Liturgia", moments: ["Virgen"], url: "/cantos/resucito/liturgia/tedeum.html"},</v>
      </c>
      <c r="AK211" t="str">
        <f>UPPER(Table134568[[#This Row],[Titulo]])</f>
        <v>TE DEUM</v>
      </c>
      <c r="AL211" t="str">
        <f>LOWER(SUBSTITUTE(Table134568[[#This Row],[CANTO]], " ", ""))</f>
        <v>tedeum</v>
      </c>
      <c r="AM211" t="str">
        <f>Table134568[[#This Row],[Subtitle5]]</f>
        <v>Himno</v>
      </c>
      <c r="AO211" t="str">
        <f>Table1[[#Headers],[CANTO]]</f>
        <v>CANTO</v>
      </c>
      <c r="AP211" t="str">
        <f>Table134568[[#This Row],[CANTO]]</f>
        <v>TE DEUM</v>
      </c>
    </row>
    <row r="212" spans="1:42" x14ac:dyDescent="0.25">
      <c r="A212">
        <v>158</v>
      </c>
      <c r="B212" t="s">
        <v>309</v>
      </c>
      <c r="C212">
        <v>212</v>
      </c>
      <c r="D212" t="s">
        <v>310</v>
      </c>
      <c r="E212" t="s">
        <v>311</v>
      </c>
      <c r="F212" t="s">
        <v>312</v>
      </c>
      <c r="G212" t="s">
        <v>710</v>
      </c>
      <c r="H212" t="s">
        <v>314</v>
      </c>
      <c r="I212" t="s">
        <v>315</v>
      </c>
      <c r="J212" t="s">
        <v>312</v>
      </c>
      <c r="K212" t="s">
        <v>711</v>
      </c>
      <c r="L212" t="s">
        <v>317</v>
      </c>
      <c r="M212" t="s">
        <v>318</v>
      </c>
      <c r="N212" t="s">
        <v>312</v>
      </c>
      <c r="O212" t="s">
        <v>1153</v>
      </c>
      <c r="P212" t="s">
        <v>312</v>
      </c>
      <c r="Q212" t="s">
        <v>319</v>
      </c>
      <c r="R212" t="s">
        <v>312</v>
      </c>
      <c r="S212" t="s">
        <v>333</v>
      </c>
      <c r="T212" t="str">
        <f>IF(Table134568[[#This Row],[Pentecostés]]="","",""", """)</f>
        <v>", "</v>
      </c>
      <c r="U212" t="s">
        <v>298</v>
      </c>
      <c r="V212" t="str">
        <f>IF(Table134568[[#This Row],[Virgen]]="","",""", """)</f>
        <v/>
      </c>
      <c r="X212" t="str">
        <f>IF(Table134568[[#This Row],[Niños]]="","",""", """)</f>
        <v/>
      </c>
      <c r="Z212" t="str">
        <f>IF(Table134568[[#This Row],[Laudes]]="","",""", """)</f>
        <v/>
      </c>
      <c r="AB212" t="str">
        <f>IF(Table134568[[#This Row],[Entrada]]="","",""", """)</f>
        <v/>
      </c>
      <c r="AD212" t="s">
        <v>322</v>
      </c>
      <c r="AE212" s="66" t="str" cm="1">
        <f t="array" ref="AE212">_xlfn.LET(
    _xlpm.texto_limpio, _xlfn.REDUCE(
        LOWER(Table134568[[#This Row],[Titulo]]),
        {"á";"é";"í";"ó";"ú";"ñ";",";" "},
        _xlfn.LAMBDA(_xlpm.acum,_xlpm.caracter, SUBSTITUTE(_xlpm.acum, _xlpm.caracter, CHOOSE(MATCH(_xlpm.caracter, {"á";"é";"í";"ó";"ú";"ñ";",";" "}, 0), "a","e","i","o","u","n","","")))
    ),
    _xlfn.CONCAT("/cantos/resucito/", AG212, "/", _xlpm.texto_limpio, ".html")
)</f>
        <v>/cantos/resucito/t/teestoyllamandosenor.html</v>
      </c>
      <c r="AF212" t="s">
        <v>323</v>
      </c>
      <c r="AG212" t="str">
        <f>IF(Table134568[[#This Row],[Categoria]]="Liturgia","liturgia",LOWER(LEFT(Table134568[[#This Row],[Titulo]],1)))</f>
        <v>t</v>
      </c>
      <c r="AH212" t="str">
        <f>LOWER(LEFT(Table134568[[#This Row],[Titulo]],1))</f>
        <v>t</v>
      </c>
      <c r="AI212" t="str">
        <f>LOWER(LEFT(Table134568[[#This Row],[Categoria]],1))</f>
        <v>p</v>
      </c>
      <c r="AJ212" t="str">
        <f>_xlfn.CONCAT(Table134568[[#This Row],[ID]:[c021]])</f>
        <v>{id:212,title: "Te estoy llamando, Señor", subtitle: "Sal 141 (140)", category: "Precatecumenado", moments: ["Cuaresma", "Virgen"], url: "/cantos/resucito/t/teestoyllamandosenor.html"},</v>
      </c>
      <c r="AK212" t="str">
        <f>UPPER(Table134568[[#This Row],[Titulo]])</f>
        <v>TE ESTOY LLAMANDO, SEÑOR</v>
      </c>
      <c r="AL212" t="str">
        <f>LOWER(SUBSTITUTE(Table134568[[#This Row],[CANTO]], " ", ""))</f>
        <v>teestoyllamando,señor</v>
      </c>
      <c r="AM212" t="str">
        <f>Table134568[[#This Row],[Subtitle5]]</f>
        <v>Sal 141 (140)</v>
      </c>
      <c r="AO212" t="str">
        <f>Table1[[#Headers],[CANTO]]</f>
        <v>CANTO</v>
      </c>
      <c r="AP212" t="str">
        <f>Table134568[[#This Row],[CANTO]]</f>
        <v>TE ESTOY LLAMANDO, SEÑOR</v>
      </c>
    </row>
    <row r="213" spans="1:42" x14ac:dyDescent="0.25">
      <c r="A213">
        <v>159</v>
      </c>
      <c r="B213" t="s">
        <v>309</v>
      </c>
      <c r="C213">
        <v>213</v>
      </c>
      <c r="D213" t="s">
        <v>310</v>
      </c>
      <c r="E213" t="s">
        <v>311</v>
      </c>
      <c r="F213" t="s">
        <v>312</v>
      </c>
      <c r="G213" t="s">
        <v>712</v>
      </c>
      <c r="H213" t="s">
        <v>314</v>
      </c>
      <c r="I213" t="s">
        <v>315</v>
      </c>
      <c r="J213" t="s">
        <v>312</v>
      </c>
      <c r="K213" t="s">
        <v>713</v>
      </c>
      <c r="L213" t="s">
        <v>317</v>
      </c>
      <c r="M213" t="s">
        <v>318</v>
      </c>
      <c r="N213" t="s">
        <v>312</v>
      </c>
      <c r="O213" t="s">
        <v>1153</v>
      </c>
      <c r="P213" t="s">
        <v>312</v>
      </c>
      <c r="Q213" t="s">
        <v>319</v>
      </c>
      <c r="R213" t="s">
        <v>312</v>
      </c>
      <c r="S213" t="s">
        <v>294</v>
      </c>
      <c r="T213" t="str">
        <f>IF(Table134568[[#This Row],[Pentecostés]]="","",""", """)</f>
        <v/>
      </c>
      <c r="V213" t="str">
        <f>IF(Table134568[[#This Row],[Virgen]]="","",""", """)</f>
        <v/>
      </c>
      <c r="X213" t="str">
        <f>IF(Table134568[[#This Row],[Niños]]="","",""", """)</f>
        <v/>
      </c>
      <c r="Z213" t="str">
        <f>IF(Table134568[[#This Row],[Laudes]]="","",""", """)</f>
        <v/>
      </c>
      <c r="AB213" t="str">
        <f>IF(Table134568[[#This Row],[Entrada]]="","",""", """)</f>
        <v/>
      </c>
      <c r="AD213" t="s">
        <v>322</v>
      </c>
      <c r="AE213" s="66" t="str" cm="1">
        <f t="array" ref="AE213">_xlfn.LET(
    _xlpm.texto_limpio, _xlfn.REDUCE(
        LOWER(Table134568[[#This Row],[Titulo]]),
        {"á";"é";"í";"ó";"ú";"ñ";",";" "},
        _xlfn.LAMBDA(_xlpm.acum,_xlpm.caracter, SUBSTITUTE(_xlpm.acum, _xlpm.caracter, CHOOSE(MATCH(_xlpm.caracter, {"á";"é";"í";"ó";"ú";"ñ";",";" "}, 0), "a","e","i","o","u","n","","")))
    ),
    _xlfn.CONCAT("/cantos/resucito/", AG213, "/", _xlpm.texto_limpio, ".html")
)</f>
        <v>/cantos/resucito/t/tehemanifestadomipecado.html</v>
      </c>
      <c r="AF213" t="s">
        <v>323</v>
      </c>
      <c r="AG213" t="str">
        <f>IF(Table134568[[#This Row],[Categoria]]="Liturgia","liturgia",LOWER(LEFT(Table134568[[#This Row],[Titulo]],1)))</f>
        <v>t</v>
      </c>
      <c r="AH213" t="str">
        <f>LOWER(LEFT(Table134568[[#This Row],[Titulo]],1))</f>
        <v>t</v>
      </c>
      <c r="AI213" t="str">
        <f>LOWER(LEFT(Table134568[[#This Row],[Categoria]],1))</f>
        <v>p</v>
      </c>
      <c r="AJ213" t="str">
        <f>_xlfn.CONCAT(Table134568[[#This Row],[ID]:[c021]])</f>
        <v>{id:213,title: "Te he manifestado mi pecado", subtitle: "Sal 32 (31)", category: "Precatecumenado", moments: ["Pascua"], url: "/cantos/resucito/t/tehemanifestadomipecado.html"},</v>
      </c>
      <c r="AK213" t="str">
        <f>UPPER(Table134568[[#This Row],[Titulo]])</f>
        <v>TE HE MANIFESTADO MI PECADO</v>
      </c>
      <c r="AL213" t="str">
        <f>LOWER(SUBSTITUTE(Table134568[[#This Row],[CANTO]], " ", ""))</f>
        <v>tehemanifestadomipecado</v>
      </c>
      <c r="AM213" t="str">
        <f>Table134568[[#This Row],[Subtitle5]]</f>
        <v>Sal 32 (31)</v>
      </c>
      <c r="AO213" t="str">
        <f>Table1[[#Headers],[CANTO]]</f>
        <v>CANTO</v>
      </c>
      <c r="AP213" t="str">
        <f>Table134568[[#This Row],[CANTO]]</f>
        <v>TE HE MANIFESTADO MI PECADO</v>
      </c>
    </row>
    <row r="214" spans="1:42" x14ac:dyDescent="0.25">
      <c r="A214">
        <v>236</v>
      </c>
      <c r="B214" t="s">
        <v>309</v>
      </c>
      <c r="C214">
        <v>214</v>
      </c>
      <c r="D214" t="s">
        <v>310</v>
      </c>
      <c r="E214" t="s">
        <v>311</v>
      </c>
      <c r="F214" t="s">
        <v>312</v>
      </c>
      <c r="G214" t="s">
        <v>714</v>
      </c>
      <c r="H214" t="s">
        <v>314</v>
      </c>
      <c r="I214" t="s">
        <v>315</v>
      </c>
      <c r="J214" t="s">
        <v>312</v>
      </c>
      <c r="K214" t="s">
        <v>715</v>
      </c>
      <c r="L214" t="s">
        <v>317</v>
      </c>
      <c r="M214" t="s">
        <v>318</v>
      </c>
      <c r="N214" t="s">
        <v>312</v>
      </c>
      <c r="O214" s="8" t="s">
        <v>1150</v>
      </c>
      <c r="P214" t="s">
        <v>312</v>
      </c>
      <c r="Q214" t="s">
        <v>319</v>
      </c>
      <c r="R214" t="s">
        <v>312</v>
      </c>
      <c r="S214" t="s">
        <v>294</v>
      </c>
      <c r="T214" t="str">
        <f>IF(Table134568[[#This Row],[Pentecostés]]="","",""", """)</f>
        <v>", "</v>
      </c>
      <c r="U214" t="s">
        <v>296</v>
      </c>
      <c r="V214" t="str">
        <f>IF(Table134568[[#This Row],[Virgen]]="","",""", """)</f>
        <v>", "</v>
      </c>
      <c r="W214" t="s">
        <v>365</v>
      </c>
      <c r="X214" t="str">
        <f>IF(Table134568[[#This Row],[Niños]]="","",""", """)</f>
        <v/>
      </c>
      <c r="Z214" t="str">
        <f>IF(Table134568[[#This Row],[Laudes]]="","",""", """)</f>
        <v/>
      </c>
      <c r="AB214" t="str">
        <f>IF(Table134568[[#This Row],[Entrada]]="","",""", """)</f>
        <v/>
      </c>
      <c r="AD214" t="s">
        <v>322</v>
      </c>
      <c r="AE214" s="66" t="str" cm="1">
        <f t="array" ref="AE214">_xlfn.LET(
    _xlpm.texto_limpio, _xlfn.REDUCE(
        LOWER(Table134568[[#This Row],[Titulo]]),
        {"á";"é";"í";"ó";"ú";"ñ";",";" "},
        _xlfn.LAMBDA(_xlpm.acum,_xlpm.caracter, SUBSTITUTE(_xlpm.acum, _xlpm.caracter, CHOOSE(MATCH(_xlpm.caracter, {"á";"é";"í";"ó";"ú";"ñ";",";" "}, 0), "a","e","i","o","u","n","","")))
    ),
    _xlfn.CONCAT("/cantos/resucito/", AG214, "/", _xlpm.texto_limpio, ".html")
)</f>
        <v>/cantos/resucito/t/tueresmiesperanzasenor.html</v>
      </c>
      <c r="AF214" t="s">
        <v>323</v>
      </c>
      <c r="AG214" t="str">
        <f>IF(Table134568[[#This Row],[Categoria]]="Liturgia","liturgia",LOWER(LEFT(Table134568[[#This Row],[Titulo]],1)))</f>
        <v>t</v>
      </c>
      <c r="AH214" t="str">
        <f>LOWER(LEFT(Table134568[[#This Row],[Titulo]],1))</f>
        <v>t</v>
      </c>
      <c r="AI214" t="str">
        <f>LOWER(LEFT(Table134568[[#This Row],[Categoria]],1))</f>
        <v>c</v>
      </c>
      <c r="AJ214" t="str">
        <f>_xlfn.CONCAT(Table134568[[#This Row],[ID]:[c021]])</f>
        <v>{id:214,title: "Tú eres mi esperanza, Señor", subtitle: "Oda XXIX de Salomón", category: "Catecumenado", moments: ["Pascua", "Pentecostés", "Paz"], url: "/cantos/resucito/t/tueresmiesperanzasenor.html"},</v>
      </c>
      <c r="AK214" t="str">
        <f>UPPER(Table134568[[#This Row],[Titulo]])</f>
        <v>TÚ ERES MI ESPERANZA, SEÑOR</v>
      </c>
      <c r="AL214" t="str">
        <f>LOWER(SUBSTITUTE(Table134568[[#This Row],[CANTO]], " ", ""))</f>
        <v>túeresmiesperanza,señor</v>
      </c>
      <c r="AM214" t="str">
        <f>Table134568[[#This Row],[Subtitle5]]</f>
        <v>Oda XXIX de Salomón</v>
      </c>
      <c r="AO214" t="str">
        <f>Table1[[#Headers],[CANTO]]</f>
        <v>CANTO</v>
      </c>
      <c r="AP214" t="str">
        <f>Table134568[[#This Row],[CANTO]]</f>
        <v>TÚ ERES MI ESPERANZA, SEÑOR</v>
      </c>
    </row>
    <row r="215" spans="1:42" x14ac:dyDescent="0.25">
      <c r="A215">
        <v>160</v>
      </c>
      <c r="B215" t="s">
        <v>309</v>
      </c>
      <c r="C215">
        <v>215</v>
      </c>
      <c r="D215" t="s">
        <v>310</v>
      </c>
      <c r="E215" t="s">
        <v>311</v>
      </c>
      <c r="F215" t="s">
        <v>312</v>
      </c>
      <c r="G215" t="s">
        <v>716</v>
      </c>
      <c r="H215" t="s">
        <v>314</v>
      </c>
      <c r="I215" t="s">
        <v>315</v>
      </c>
      <c r="J215" t="s">
        <v>312</v>
      </c>
      <c r="K215" t="s">
        <v>717</v>
      </c>
      <c r="L215" t="s">
        <v>317</v>
      </c>
      <c r="M215" t="s">
        <v>318</v>
      </c>
      <c r="N215" t="s">
        <v>312</v>
      </c>
      <c r="O215" t="s">
        <v>1153</v>
      </c>
      <c r="P215" t="s">
        <v>312</v>
      </c>
      <c r="Q215" t="s">
        <v>319</v>
      </c>
      <c r="R215" t="s">
        <v>312</v>
      </c>
      <c r="S215" t="s">
        <v>321</v>
      </c>
      <c r="T215" t="str">
        <f>IF(Table134568[[#This Row],[Pentecostés]]="","",""", """)</f>
        <v/>
      </c>
      <c r="V215" t="str">
        <f>IF(Table134568[[#This Row],[Virgen]]="","",""", """)</f>
        <v/>
      </c>
      <c r="X215" t="str">
        <f>IF(Table134568[[#This Row],[Niños]]="","",""", """)</f>
        <v/>
      </c>
      <c r="Z215" t="str">
        <f>IF(Table134568[[#This Row],[Laudes]]="","",""", """)</f>
        <v/>
      </c>
      <c r="AB215" t="str">
        <f>IF(Table134568[[#This Row],[Entrada]]="","",""", """)</f>
        <v/>
      </c>
      <c r="AD215" t="s">
        <v>322</v>
      </c>
      <c r="AE215" s="66" t="str" cm="1">
        <f t="array" ref="AE215">_xlfn.LET(
    _xlpm.texto_limpio, _xlfn.REDUCE(
        LOWER(Table134568[[#This Row],[Titulo]]),
        {"á";"é";"í";"ó";"ú";"ñ";",";" "},
        _xlfn.LAMBDA(_xlpm.acum,_xlpm.caracter, SUBSTITUTE(_xlpm.acum, _xlpm.caracter, CHOOSE(MATCH(_xlpm.caracter, {"á";"é";"í";"ó";"ú";"ñ";",";" "}, 0), "a","e","i","o","u","n","","")))
    ),
    _xlfn.CONCAT("/cantos/resucito/", AG215, "/", _xlpm.texto_limpio, ".html")
)</f>
        <v>/cantos/resucito/t/tuhascubiertodevergüenzalamuerte.html</v>
      </c>
      <c r="AF215" t="s">
        <v>323</v>
      </c>
      <c r="AG215" t="str">
        <f>IF(Table134568[[#This Row],[Categoria]]="Liturgia","liturgia",LOWER(LEFT(Table134568[[#This Row],[Titulo]],1)))</f>
        <v>t</v>
      </c>
      <c r="AH215" t="str">
        <f>LOWER(LEFT(Table134568[[#This Row],[Titulo]],1))</f>
        <v>t</v>
      </c>
      <c r="AI215" t="str">
        <f>LOWER(LEFT(Table134568[[#This Row],[Categoria]],1))</f>
        <v>p</v>
      </c>
      <c r="AJ215" t="str">
        <f>_xlfn.CONCAT(Table134568[[#This Row],[ID]:[c021]])</f>
        <v>{id:215,title: "Tú has cubierto de vergüenza la muerte", subtitle: "Homilía Pascual (Melltón de Sardes)", category: "Precatecumenado", moments: ["Laudes/Visperas"], url: "/cantos/resucito/t/tuhascubiertodevergüenzalamuerte.html"},</v>
      </c>
      <c r="AK215" t="str">
        <f>UPPER(Table134568[[#This Row],[Titulo]])</f>
        <v>TÚ HAS CUBIERTO DE VERGÜENZA LA MUERTE</v>
      </c>
      <c r="AL215" t="str">
        <f>LOWER(SUBSTITUTE(Table134568[[#This Row],[CANTO]], " ", ""))</f>
        <v>túhascubiertodevergüenzalamuerte</v>
      </c>
      <c r="AM215" t="str">
        <f>Table134568[[#This Row],[Subtitle5]]</f>
        <v>Homilía Pascual (Melltón de Sardes)</v>
      </c>
      <c r="AO215" t="str">
        <f>Table1[[#Headers],[CANTO]]</f>
        <v>CANTO</v>
      </c>
      <c r="AP215" t="str">
        <f>Table134568[[#This Row],[CANTO]]</f>
        <v>TÚ HAS CUBIERTO DE VERGÜENZA LA MUERTE</v>
      </c>
    </row>
    <row r="216" spans="1:42" x14ac:dyDescent="0.25">
      <c r="A216">
        <v>161</v>
      </c>
      <c r="B216" t="s">
        <v>309</v>
      </c>
      <c r="C216">
        <v>216</v>
      </c>
      <c r="D216" t="s">
        <v>310</v>
      </c>
      <c r="E216" t="s">
        <v>311</v>
      </c>
      <c r="F216" t="s">
        <v>312</v>
      </c>
      <c r="G216" t="s">
        <v>718</v>
      </c>
      <c r="H216" t="s">
        <v>314</v>
      </c>
      <c r="I216" t="s">
        <v>315</v>
      </c>
      <c r="J216" t="s">
        <v>312</v>
      </c>
      <c r="K216" t="s">
        <v>719</v>
      </c>
      <c r="L216" t="s">
        <v>317</v>
      </c>
      <c r="M216" t="s">
        <v>318</v>
      </c>
      <c r="N216" t="s">
        <v>312</v>
      </c>
      <c r="O216" t="s">
        <v>1153</v>
      </c>
      <c r="P216" t="s">
        <v>312</v>
      </c>
      <c r="Q216" t="s">
        <v>319</v>
      </c>
      <c r="R216" t="s">
        <v>312</v>
      </c>
      <c r="S216" t="s">
        <v>334</v>
      </c>
      <c r="T216" t="str">
        <f>IF(Table134568[[#This Row],[Pentecostés]]="","",""", """)</f>
        <v/>
      </c>
      <c r="V216" t="str">
        <f>IF(Table134568[[#This Row],[Virgen]]="","",""", """)</f>
        <v/>
      </c>
      <c r="X216" t="str">
        <f>IF(Table134568[[#This Row],[Niños]]="","",""", """)</f>
        <v/>
      </c>
      <c r="Z216" t="str">
        <f>IF(Table134568[[#This Row],[Laudes]]="","",""", """)</f>
        <v/>
      </c>
      <c r="AB216" t="str">
        <f>IF(Table134568[[#This Row],[Entrada]]="","",""", """)</f>
        <v/>
      </c>
      <c r="AD216" t="s">
        <v>322</v>
      </c>
      <c r="AE216" s="66" t="str" cm="1">
        <f t="array" ref="AE216">_xlfn.LET(
    _xlpm.texto_limpio, _xlfn.REDUCE(
        LOWER(Table134568[[#This Row],[Titulo]]),
        {"á";"é";"í";"ó";"ú";"ñ";",";" "},
        _xlfn.LAMBDA(_xlpm.acum,_xlpm.caracter, SUBSTITUTE(_xlpm.acum, _xlpm.caracter, CHOOSE(MATCH(_xlpm.caracter, {"á";"é";"í";"ó";"ú";"ñ";",";" "}, 0), "a","e","i","o","u","n","","")))
    ),
    _xlfn.CONCAT("/cantos/resucito/", AG216, "/", _xlpm.texto_limpio, ".html")
)</f>
        <v>/cantos/resucito/t/tuqueeresfiel.html</v>
      </c>
      <c r="AF216" t="s">
        <v>323</v>
      </c>
      <c r="AG216" t="str">
        <f>IF(Table134568[[#This Row],[Categoria]]="Liturgia","liturgia",LOWER(LEFT(Table134568[[#This Row],[Titulo]],1)))</f>
        <v>t</v>
      </c>
      <c r="AH216" t="str">
        <f>LOWER(LEFT(Table134568[[#This Row],[Titulo]],1))</f>
        <v>t</v>
      </c>
      <c r="AI216" t="str">
        <f>LOWER(LEFT(Table134568[[#This Row],[Categoria]],1))</f>
        <v>p</v>
      </c>
      <c r="AJ216" t="str">
        <f>_xlfn.CONCAT(Table134568[[#This Row],[ID]:[c021]])</f>
        <v>{id:216,title: "Tú que eres fiel", subtitle: "Sal 143 (142)", category: "Precatecumenado", moments: ["Antiguo Testamento"], url: "/cantos/resucito/t/tuqueeresfiel.html"},</v>
      </c>
      <c r="AK216" t="str">
        <f>UPPER(Table134568[[#This Row],[Titulo]])</f>
        <v>TÚ QUE ERES FIEL</v>
      </c>
      <c r="AL216" t="str">
        <f>LOWER(SUBSTITUTE(Table134568[[#This Row],[CANTO]], " ", ""))</f>
        <v>túqueeresfiel</v>
      </c>
      <c r="AM216" t="str">
        <f>Table134568[[#This Row],[Subtitle5]]</f>
        <v>Sal 143 (142)</v>
      </c>
      <c r="AO216" t="str">
        <f>Table1[[#Headers],[CANTO]]</f>
        <v>CANTO</v>
      </c>
      <c r="AP216" t="str">
        <f>Table134568[[#This Row],[CANTO]]</f>
        <v>TÚ QUE ERES FIEL</v>
      </c>
    </row>
    <row r="217" spans="1:42" x14ac:dyDescent="0.25">
      <c r="A217">
        <v>162</v>
      </c>
      <c r="B217" t="s">
        <v>309</v>
      </c>
      <c r="C217">
        <v>217</v>
      </c>
      <c r="D217" t="s">
        <v>310</v>
      </c>
      <c r="E217" t="s">
        <v>311</v>
      </c>
      <c r="F217" t="s">
        <v>312</v>
      </c>
      <c r="G217" t="s">
        <v>720</v>
      </c>
      <c r="H217" t="s">
        <v>314</v>
      </c>
      <c r="I217" t="s">
        <v>315</v>
      </c>
      <c r="J217" t="s">
        <v>312</v>
      </c>
      <c r="K217" t="s">
        <v>721</v>
      </c>
      <c r="L217" t="s">
        <v>317</v>
      </c>
      <c r="M217" t="s">
        <v>318</v>
      </c>
      <c r="N217" t="s">
        <v>312</v>
      </c>
      <c r="O217" t="s">
        <v>1153</v>
      </c>
      <c r="P217" t="s">
        <v>312</v>
      </c>
      <c r="Q217" t="s">
        <v>319</v>
      </c>
      <c r="R217" t="s">
        <v>312</v>
      </c>
      <c r="S217" t="s">
        <v>333</v>
      </c>
      <c r="T217" t="str">
        <f>IF(Table134568[[#This Row],[Pentecostés]]="","",""", """)</f>
        <v>", "</v>
      </c>
      <c r="U217" t="s">
        <v>334</v>
      </c>
      <c r="V217" t="str">
        <f>IF(Table134568[[#This Row],[Virgen]]="","",""", """)</f>
        <v/>
      </c>
      <c r="X217" t="str">
        <f>IF(Table134568[[#This Row],[Niños]]="","",""", """)</f>
        <v/>
      </c>
      <c r="Z217" t="str">
        <f>IF(Table134568[[#This Row],[Laudes]]="","",""", """)</f>
        <v/>
      </c>
      <c r="AB217" t="str">
        <f>IF(Table134568[[#This Row],[Entrada]]="","",""", """)</f>
        <v/>
      </c>
      <c r="AD217" t="s">
        <v>322</v>
      </c>
      <c r="AE217" s="66" t="str" cm="1">
        <f t="array" ref="AE217">_xlfn.LET(
    _xlpm.texto_limpio, _xlfn.REDUCE(
        LOWER(Table134568[[#This Row],[Titulo]]),
        {"á";"é";"í";"ó";"ú";"ñ";",";" "},
        _xlfn.LAMBDA(_xlpm.acum,_xlpm.caracter, SUBSTITUTE(_xlpm.acum, _xlpm.caracter, CHOOSE(MATCH(_xlpm.caracter, {"á";"é";"í";"ó";"ú";"ñ";",";" "}, 0), "a","e","i","o","u","n","","")))
    ),
    _xlfn.CONCAT("/cantos/resucito/", AG217, "/", _xlpm.texto_limpio, ".html")
)</f>
        <v>/cantos/resucito/u/unretonobrotadeltroncodejese.html</v>
      </c>
      <c r="AF217" t="s">
        <v>323</v>
      </c>
      <c r="AG217" t="str">
        <f>IF(Table134568[[#This Row],[Categoria]]="Liturgia","liturgia",LOWER(LEFT(Table134568[[#This Row],[Titulo]],1)))</f>
        <v>u</v>
      </c>
      <c r="AH217" t="str">
        <f>LOWER(LEFT(Table134568[[#This Row],[Titulo]],1))</f>
        <v>u</v>
      </c>
      <c r="AI217" t="str">
        <f>LOWER(LEFT(Table134568[[#This Row],[Categoria]],1))</f>
        <v>p</v>
      </c>
      <c r="AJ217" t="str">
        <f>_xlfn.CONCAT(Table134568[[#This Row],[ID]:[c021]])</f>
        <v>{id:217,title: "Un retoño brota del tronco de Jesé", subtitle: "Isaías 11,1-11", category: "Precatecumenado", moments: ["Cuaresma", "Antiguo Testamento"], url: "/cantos/resucito/u/unretonobrotadeltroncodejese.html"},</v>
      </c>
      <c r="AK217" t="str">
        <f>UPPER(Table134568[[#This Row],[Titulo]])</f>
        <v>UN RETOÑO BROTA DEL TRONCO DE JESÉ</v>
      </c>
      <c r="AL217" t="str">
        <f>LOWER(SUBSTITUTE(Table134568[[#This Row],[CANTO]], " ", ""))</f>
        <v>unretoñobrotadeltroncodejesé</v>
      </c>
      <c r="AM217" t="str">
        <f>Table134568[[#This Row],[Subtitle5]]</f>
        <v>Isaías 11,1-11</v>
      </c>
      <c r="AO217" t="str">
        <f>Table1[[#Headers],[CANTO]]</f>
        <v>CANTO</v>
      </c>
      <c r="AP217" t="str">
        <f>Table134568[[#This Row],[CANTO]]</f>
        <v>UN RETOÑO BROTA DEL TRONCO DE JESÉ</v>
      </c>
    </row>
    <row r="218" spans="1:42" x14ac:dyDescent="0.25">
      <c r="A218">
        <v>163</v>
      </c>
      <c r="B218" t="s">
        <v>309</v>
      </c>
      <c r="C218">
        <v>218</v>
      </c>
      <c r="D218" t="s">
        <v>310</v>
      </c>
      <c r="E218" t="s">
        <v>311</v>
      </c>
      <c r="F218" t="s">
        <v>312</v>
      </c>
      <c r="G218" t="s">
        <v>722</v>
      </c>
      <c r="H218" t="s">
        <v>314</v>
      </c>
      <c r="I218" t="s">
        <v>315</v>
      </c>
      <c r="J218" t="s">
        <v>312</v>
      </c>
      <c r="K218" t="s">
        <v>723</v>
      </c>
      <c r="L218" t="s">
        <v>317</v>
      </c>
      <c r="M218" t="s">
        <v>318</v>
      </c>
      <c r="N218" t="s">
        <v>312</v>
      </c>
      <c r="O218" t="s">
        <v>1153</v>
      </c>
      <c r="P218" t="s">
        <v>312</v>
      </c>
      <c r="Q218" t="s">
        <v>319</v>
      </c>
      <c r="R218" t="s">
        <v>312</v>
      </c>
      <c r="S218" t="s">
        <v>357</v>
      </c>
      <c r="T218" t="str">
        <f>IF(Table134568[[#This Row],[Pentecostés]]="","",""", """)</f>
        <v>", "</v>
      </c>
      <c r="U218" t="s">
        <v>333</v>
      </c>
      <c r="V218" t="str">
        <f>IF(Table134568[[#This Row],[Virgen]]="","",""", """)</f>
        <v/>
      </c>
      <c r="X218" t="str">
        <f>IF(Table134568[[#This Row],[Niños]]="","",""", """)</f>
        <v/>
      </c>
      <c r="Z218" t="str">
        <f>IF(Table134568[[#This Row],[Laudes]]="","",""", """)</f>
        <v/>
      </c>
      <c r="AB218" t="str">
        <f>IF(Table134568[[#This Row],[Entrada]]="","",""", """)</f>
        <v/>
      </c>
      <c r="AD218" t="s">
        <v>322</v>
      </c>
      <c r="AE218" s="66" t="str" cm="1">
        <f t="array" ref="AE218">_xlfn.LET(
    _xlpm.texto_limpio, _xlfn.REDUCE(
        LOWER(Table134568[[#This Row],[Titulo]]),
        {"á";"é";"í";"ó";"ú";"ñ";",";" "},
        _xlfn.LAMBDA(_xlpm.acum,_xlpm.caracter, SUBSTITUTE(_xlpm.acum, _xlpm.caracter, CHOOSE(MATCH(_xlpm.caracter, {"á";"é";"í";"ó";"ú";"ñ";",";" "}, 0), "a","e","i","o","u","n","","")))
    ),
    _xlfn.CONCAT("/cantos/resucito/", AG218, "/", _xlpm.texto_limpio, ".html")
)</f>
        <v>/cantos/resucito/u/unagransenal.html</v>
      </c>
      <c r="AF218" t="s">
        <v>323</v>
      </c>
      <c r="AG218" t="str">
        <f>IF(Table134568[[#This Row],[Categoria]]="Liturgia","liturgia",LOWER(LEFT(Table134568[[#This Row],[Titulo]],1)))</f>
        <v>u</v>
      </c>
      <c r="AH218" t="str">
        <f>LOWER(LEFT(Table134568[[#This Row],[Titulo]],1))</f>
        <v>u</v>
      </c>
      <c r="AI218" t="str">
        <f>LOWER(LEFT(Table134568[[#This Row],[Categoria]],1))</f>
        <v>p</v>
      </c>
      <c r="AJ218" t="str">
        <f>_xlfn.CONCAT(Table134568[[#This Row],[ID]:[c021]])</f>
        <v>{id:218,title: "Una gran señal", subtitle: "Apocalipsis 12", category: "Precatecumenado", moments: ["Adviento", "Cuaresma"], url: "/cantos/resucito/u/unagransenal.html"},</v>
      </c>
      <c r="AK218" t="str">
        <f>UPPER(Table134568[[#This Row],[Titulo]])</f>
        <v>UNA GRAN SEÑAL</v>
      </c>
      <c r="AL218" t="str">
        <f>LOWER(SUBSTITUTE(Table134568[[#This Row],[CANTO]], " ", ""))</f>
        <v>unagranseñal</v>
      </c>
      <c r="AM218" t="str">
        <f>Table134568[[#This Row],[Subtitle5]]</f>
        <v>Apocalipsis 12</v>
      </c>
      <c r="AO218" t="str">
        <f>Table1[[#Headers],[CANTO]]</f>
        <v>CANTO</v>
      </c>
      <c r="AP218" t="str">
        <f>Table134568[[#This Row],[CANTO]]</f>
        <v>UNA GRAN SEÑAL</v>
      </c>
    </row>
    <row r="219" spans="1:42" x14ac:dyDescent="0.25">
      <c r="A219">
        <v>164</v>
      </c>
      <c r="B219" t="s">
        <v>309</v>
      </c>
      <c r="C219">
        <v>219</v>
      </c>
      <c r="D219" t="s">
        <v>310</v>
      </c>
      <c r="E219" t="s">
        <v>311</v>
      </c>
      <c r="F219" t="s">
        <v>312</v>
      </c>
      <c r="G219" t="s">
        <v>724</v>
      </c>
      <c r="H219" t="s">
        <v>314</v>
      </c>
      <c r="I219" t="s">
        <v>315</v>
      </c>
      <c r="J219" t="s">
        <v>312</v>
      </c>
      <c r="K219" t="s">
        <v>134</v>
      </c>
      <c r="L219" t="s">
        <v>317</v>
      </c>
      <c r="M219" t="s">
        <v>318</v>
      </c>
      <c r="N219" t="s">
        <v>312</v>
      </c>
      <c r="O219" t="s">
        <v>1153</v>
      </c>
      <c r="P219" t="s">
        <v>312</v>
      </c>
      <c r="Q219" t="s">
        <v>319</v>
      </c>
      <c r="R219" t="s">
        <v>312</v>
      </c>
      <c r="S219" t="s">
        <v>294</v>
      </c>
      <c r="T219" t="str">
        <f>IF(Table134568[[#This Row],[Pentecostés]]="","",""", """)</f>
        <v>", "</v>
      </c>
      <c r="U219" t="s">
        <v>298</v>
      </c>
      <c r="V219" t="str">
        <f>IF(Table134568[[#This Row],[Virgen]]="","",""", """)</f>
        <v>", "</v>
      </c>
      <c r="W219" t="s">
        <v>432</v>
      </c>
      <c r="X219" t="str">
        <f>IF(Table134568[[#This Row],[Niños]]="","",""", """)</f>
        <v/>
      </c>
      <c r="Z219" t="str">
        <f>IF(Table134568[[#This Row],[Laudes]]="","",""", """)</f>
        <v/>
      </c>
      <c r="AB219" t="str">
        <f>IF(Table134568[[#This Row],[Entrada]]="","",""", """)</f>
        <v/>
      </c>
      <c r="AD219" t="s">
        <v>322</v>
      </c>
      <c r="AE219" s="66" t="str" cm="1">
        <f t="array" ref="AE219">_xlfn.LET(
    _xlpm.texto_limpio, _xlfn.REDUCE(
        LOWER(Table134568[[#This Row],[Titulo]]),
        {"á";"é";"í";"ó";"ú";"ñ";",";" "},
        _xlfn.LAMBDA(_xlpm.acum,_xlpm.caracter, SUBSTITUTE(_xlpm.acum, _xlpm.caracter, CHOOSE(MATCH(_xlpm.caracter, {"á";"é";"í";"ó";"ú";"ñ";",";" "}, 0), "a","e","i","o","u","n","","")))
    ),
    _xlfn.CONCAT("/cantos/resucito/", AG219, "/", _xlpm.texto_limpio, ".html")
)</f>
        <v>/cantos/resucito/u/uriuriura.html</v>
      </c>
      <c r="AF219" t="s">
        <v>323</v>
      </c>
      <c r="AG219" t="str">
        <f>IF(Table134568[[#This Row],[Categoria]]="Liturgia","liturgia",LOWER(LEFT(Table134568[[#This Row],[Titulo]],1)))</f>
        <v>u</v>
      </c>
      <c r="AH219" t="str">
        <f>LOWER(LEFT(Table134568[[#This Row],[Titulo]],1))</f>
        <v>u</v>
      </c>
      <c r="AI219" t="str">
        <f>LOWER(LEFT(Table134568[[#This Row],[Categoria]],1))</f>
        <v>p</v>
      </c>
      <c r="AJ219" t="str">
        <f>_xlfn.CONCAT(Table134568[[#This Row],[ID]:[c021]])</f>
        <v>{id:219,title: "Urí, urí, urá", subtitle: "Villancico (Kiko Argüello)", category: "Precatecumenado", moments: ["Pascua", "Virgen", "Fracción del Pan"], url: "/cantos/resucito/u/uriuriura.html"},</v>
      </c>
      <c r="AK219" t="str">
        <f>UPPER(Table134568[[#This Row],[Titulo]])</f>
        <v>URÍ, URÍ, URÁ</v>
      </c>
      <c r="AL219" t="str">
        <f>LOWER(SUBSTITUTE(Table134568[[#This Row],[CANTO]], " ", ""))</f>
        <v>urí,urí,urá</v>
      </c>
      <c r="AM219" t="str">
        <f>Table134568[[#This Row],[Subtitle5]]</f>
        <v>Villancico (Kiko Argüello)</v>
      </c>
      <c r="AO219" t="str">
        <f>Table1[[#Headers],[CANTO]]</f>
        <v>CANTO</v>
      </c>
      <c r="AP219" t="str">
        <f>Table134568[[#This Row],[CANTO]]</f>
        <v>URÍ, URÍ, URÁ</v>
      </c>
    </row>
    <row r="220" spans="1:42" x14ac:dyDescent="0.25">
      <c r="A220">
        <v>165</v>
      </c>
      <c r="B220" t="s">
        <v>309</v>
      </c>
      <c r="C220">
        <v>220</v>
      </c>
      <c r="D220" t="s">
        <v>310</v>
      </c>
      <c r="E220" t="s">
        <v>311</v>
      </c>
      <c r="F220" t="s">
        <v>312</v>
      </c>
      <c r="G220" t="s">
        <v>725</v>
      </c>
      <c r="H220" t="s">
        <v>314</v>
      </c>
      <c r="I220" t="s">
        <v>315</v>
      </c>
      <c r="J220" t="s">
        <v>312</v>
      </c>
      <c r="K220" t="s">
        <v>134</v>
      </c>
      <c r="L220" t="s">
        <v>317</v>
      </c>
      <c r="M220" t="s">
        <v>318</v>
      </c>
      <c r="N220" t="s">
        <v>312</v>
      </c>
      <c r="O220" t="s">
        <v>1153</v>
      </c>
      <c r="P220" t="s">
        <v>312</v>
      </c>
      <c r="Q220" t="s">
        <v>319</v>
      </c>
      <c r="R220" t="s">
        <v>312</v>
      </c>
      <c r="S220" t="s">
        <v>333</v>
      </c>
      <c r="T220" t="str">
        <f>IF(Table134568[[#This Row],[Pentecostés]]="","",""", """)</f>
        <v>", "</v>
      </c>
      <c r="U220" t="s">
        <v>304</v>
      </c>
      <c r="V220" t="str">
        <f>IF(Table134568[[#This Row],[Virgen]]="","",""", """)</f>
        <v>", "</v>
      </c>
      <c r="W220" t="s">
        <v>334</v>
      </c>
      <c r="X220" t="str">
        <f>IF(Table134568[[#This Row],[Niños]]="","",""", """)</f>
        <v/>
      </c>
      <c r="Z220" t="str">
        <f>IF(Table134568[[#This Row],[Laudes]]="","",""", """)</f>
        <v/>
      </c>
      <c r="AB220" t="str">
        <f>IF(Table134568[[#This Row],[Entrada]]="","",""", """)</f>
        <v/>
      </c>
      <c r="AD220" t="s">
        <v>322</v>
      </c>
      <c r="AE220" s="66" t="str" cm="1">
        <f t="array" ref="AE220">_xlfn.LET(
    _xlpm.texto_limpio, _xlfn.REDUCE(
        LOWER(Table134568[[#This Row],[Titulo]]),
        {"á";"é";"í";"ó";"ú";"ñ";",";" "},
        _xlfn.LAMBDA(_xlpm.acum,_xlpm.caracter, SUBSTITUTE(_xlpm.acum, _xlpm.caracter, CHOOSE(MATCH(_xlpm.caracter, {"á";"é";"í";"ó";"ú";"ñ";",";" "}, 0), "a","e","i","o","u","n","","")))
    ),
    _xlfn.CONCAT("/cantos/resucito/", AG220, "/", _xlpm.texto_limpio, ".html")
)</f>
        <v>/cantos/resucito/v/vamosyapastores.html</v>
      </c>
      <c r="AF220" t="s">
        <v>323</v>
      </c>
      <c r="AG220" t="str">
        <f>IF(Table134568[[#This Row],[Categoria]]="Liturgia","liturgia",LOWER(LEFT(Table134568[[#This Row],[Titulo]],1)))</f>
        <v>v</v>
      </c>
      <c r="AH220" t="str">
        <f>LOWER(LEFT(Table134568[[#This Row],[Titulo]],1))</f>
        <v>v</v>
      </c>
      <c r="AI220" t="str">
        <f>LOWER(LEFT(Table134568[[#This Row],[Categoria]],1))</f>
        <v>p</v>
      </c>
      <c r="AJ220" t="str">
        <f>_xlfn.CONCAT(Table134568[[#This Row],[ID]:[c021]])</f>
        <v>{id:220,title: "Vamos ya, pastores", subtitle: "Villancico (Kiko Argüello)", category: "Precatecumenado", moments: ["Cuaresma", "Entrada", "Antiguo Testamento"], url: "/cantos/resucito/v/vamosyapastores.html"},</v>
      </c>
      <c r="AK220" t="str">
        <f>UPPER(Table134568[[#This Row],[Titulo]])</f>
        <v>VAMOS YA, PASTORES</v>
      </c>
      <c r="AL220" t="str">
        <f>LOWER(SUBSTITUTE(Table134568[[#This Row],[CANTO]], " ", ""))</f>
        <v>vamosya,pastores</v>
      </c>
      <c r="AM220" t="str">
        <f>Table134568[[#This Row],[Subtitle5]]</f>
        <v>Villancico (Kiko Argüello)</v>
      </c>
      <c r="AO220" t="str">
        <f>Table1[[#Headers],[CANTO]]</f>
        <v>CANTO</v>
      </c>
      <c r="AP220" t="str">
        <f>Table134568[[#This Row],[CANTO]]</f>
        <v>VAMOS YA, PASTORES</v>
      </c>
    </row>
    <row r="221" spans="1:42" x14ac:dyDescent="0.25">
      <c r="A221">
        <v>166</v>
      </c>
      <c r="B221" t="s">
        <v>309</v>
      </c>
      <c r="C221">
        <v>221</v>
      </c>
      <c r="D221" t="s">
        <v>310</v>
      </c>
      <c r="E221" t="s">
        <v>311</v>
      </c>
      <c r="F221" t="s">
        <v>312</v>
      </c>
      <c r="G221" t="s">
        <v>726</v>
      </c>
      <c r="H221" t="s">
        <v>314</v>
      </c>
      <c r="I221" t="s">
        <v>315</v>
      </c>
      <c r="J221" t="s">
        <v>312</v>
      </c>
      <c r="K221" t="s">
        <v>727</v>
      </c>
      <c r="L221" t="s">
        <v>317</v>
      </c>
      <c r="M221" t="s">
        <v>318</v>
      </c>
      <c r="N221" t="s">
        <v>312</v>
      </c>
      <c r="O221" t="s">
        <v>1153</v>
      </c>
      <c r="P221" t="s">
        <v>312</v>
      </c>
      <c r="Q221" t="s">
        <v>319</v>
      </c>
      <c r="R221" t="s">
        <v>312</v>
      </c>
      <c r="S221" t="s">
        <v>355</v>
      </c>
      <c r="T221" t="str">
        <f>IF(Table134568[[#This Row],[Pentecostés]]="","",""", """)</f>
        <v>", "</v>
      </c>
      <c r="U221" t="s">
        <v>296</v>
      </c>
      <c r="V221" t="str">
        <f>IF(Table134568[[#This Row],[Virgen]]="","",""", """)</f>
        <v>", "</v>
      </c>
      <c r="W221" t="s">
        <v>326</v>
      </c>
      <c r="X221" t="str">
        <f>IF(Table134568[[#This Row],[Niños]]="","",""", """)</f>
        <v>", "</v>
      </c>
      <c r="Y221" t="s">
        <v>334</v>
      </c>
      <c r="Z221" t="str">
        <f>IF(Table134568[[#This Row],[Laudes]]="","",""", """)</f>
        <v/>
      </c>
      <c r="AB221" t="str">
        <f>IF(Table134568[[#This Row],[Entrada]]="","",""", """)</f>
        <v/>
      </c>
      <c r="AD221" t="s">
        <v>322</v>
      </c>
      <c r="AE221" s="66" t="str" cm="1">
        <f t="array" ref="AE221">_xlfn.LET(
    _xlpm.texto_limpio, _xlfn.REDUCE(
        LOWER(Table134568[[#This Row],[Titulo]]),
        {"á";"é";"í";"ó";"ú";"ñ";",";" "},
        _xlfn.LAMBDA(_xlpm.acum,_xlpm.caracter, SUBSTITUTE(_xlpm.acum, _xlpm.caracter, CHOOSE(MATCH(_xlpm.caracter, {"á";"é";"í";"ó";"ú";"ñ";",";" "}, 0), "a","e","i","o","u","n","","")))
    ),
    _xlfn.CONCAT("/cantos/resucito/", AG221, "/", _xlpm.texto_limpio, ".html")
)</f>
        <v>/cantos/resucito/v/vendellibano.html</v>
      </c>
      <c r="AF221" t="s">
        <v>323</v>
      </c>
      <c r="AG221" t="str">
        <f>IF(Table134568[[#This Row],[Categoria]]="Liturgia","liturgia",LOWER(LEFT(Table134568[[#This Row],[Titulo]],1)))</f>
        <v>v</v>
      </c>
      <c r="AH221" t="str">
        <f>LOWER(LEFT(Table134568[[#This Row],[Titulo]],1))</f>
        <v>v</v>
      </c>
      <c r="AI221" t="str">
        <f>LOWER(LEFT(Table134568[[#This Row],[Categoria]],1))</f>
        <v>p</v>
      </c>
      <c r="AJ221" t="str">
        <f>_xlfn.CONCAT(Table134568[[#This Row],[ID]:[c021]])</f>
        <v>{id:221,title: "Ven del Líbano", subtitle: "Cantar de los cantares 4,8ss", category: "Precatecumenado", moments: ["Navidad", "Pentecostés", "Comunión", "Antiguo Testamento"], url: "/cantos/resucito/v/vendellibano.html"},</v>
      </c>
      <c r="AK221" t="str">
        <f>UPPER(Table134568[[#This Row],[Titulo]])</f>
        <v>VEN DEL LÍBANO</v>
      </c>
      <c r="AL221" t="str">
        <f>LOWER(SUBSTITUTE(Table134568[[#This Row],[CANTO]], " ", ""))</f>
        <v>vendellíbano</v>
      </c>
      <c r="AM221" t="str">
        <f>Table134568[[#This Row],[Subtitle5]]</f>
        <v>Cantar de los cantares 4,8ss</v>
      </c>
      <c r="AO221" t="str">
        <f>Table1[[#Headers],[CANTO]]</f>
        <v>CANTO</v>
      </c>
      <c r="AP221" t="str">
        <f>Table134568[[#This Row],[CANTO]]</f>
        <v>VEN DEL LÍBANO</v>
      </c>
    </row>
    <row r="222" spans="1:42" x14ac:dyDescent="0.25">
      <c r="A222">
        <v>167</v>
      </c>
      <c r="B222" t="s">
        <v>309</v>
      </c>
      <c r="C222">
        <v>222</v>
      </c>
      <c r="D222" t="s">
        <v>310</v>
      </c>
      <c r="E222" t="s">
        <v>311</v>
      </c>
      <c r="F222" t="s">
        <v>312</v>
      </c>
      <c r="G222" t="s">
        <v>728</v>
      </c>
      <c r="H222" t="s">
        <v>314</v>
      </c>
      <c r="I222" t="s">
        <v>315</v>
      </c>
      <c r="J222" t="s">
        <v>312</v>
      </c>
      <c r="K222" t="s">
        <v>729</v>
      </c>
      <c r="L222" t="s">
        <v>317</v>
      </c>
      <c r="M222" t="s">
        <v>318</v>
      </c>
      <c r="N222" t="s">
        <v>312</v>
      </c>
      <c r="O222" t="s">
        <v>1153</v>
      </c>
      <c r="P222" t="s">
        <v>312</v>
      </c>
      <c r="Q222" t="s">
        <v>319</v>
      </c>
      <c r="R222" t="s">
        <v>312</v>
      </c>
      <c r="S222" t="s">
        <v>357</v>
      </c>
      <c r="T222" t="str">
        <f>IF(Table134568[[#This Row],[Pentecostés]]="","",""", """)</f>
        <v>", "</v>
      </c>
      <c r="U222" t="s">
        <v>296</v>
      </c>
      <c r="V222" t="str">
        <f>IF(Table134568[[#This Row],[Virgen]]="","",""", """)</f>
        <v>", "</v>
      </c>
      <c r="W222" t="s">
        <v>298</v>
      </c>
      <c r="X222" t="str">
        <f>IF(Table134568[[#This Row],[Niños]]="","",""", """)</f>
        <v>", "</v>
      </c>
      <c r="Y222" t="s">
        <v>328</v>
      </c>
      <c r="Z222" t="str">
        <f>IF(Table134568[[#This Row],[Laudes]]="","",""", """)</f>
        <v/>
      </c>
      <c r="AB222" t="str">
        <f>IF(Table134568[[#This Row],[Entrada]]="","",""", """)</f>
        <v/>
      </c>
      <c r="AD222" t="s">
        <v>322</v>
      </c>
      <c r="AE222" s="66" t="str" cm="1">
        <f t="array" ref="AE222">_xlfn.LET(
    _xlpm.texto_limpio, _xlfn.REDUCE(
        LOWER(Table134568[[#This Row],[Titulo]]),
        {"á";"é";"í";"ó";"ú";"ñ";",";" "},
        _xlfn.LAMBDA(_xlpm.acum,_xlpm.caracter, SUBSTITUTE(_xlpm.acum, _xlpm.caracter, CHOOSE(MATCH(_xlpm.caracter, {"á";"é";"í";"ó";"ú";"ñ";",";" "}, 0), "a","e","i","o","u","n","","")))
    ),
    _xlfn.CONCAT("/cantos/resucito/", AG222, "/", _xlpm.texto_limpio, ".html")
)</f>
        <v>/cantos/resucito/v/venespiritusanto.html</v>
      </c>
      <c r="AF222" t="s">
        <v>323</v>
      </c>
      <c r="AG222" t="str">
        <f>IF(Table134568[[#This Row],[Categoria]]="Liturgia","liturgia",LOWER(LEFT(Table134568[[#This Row],[Titulo]],1)))</f>
        <v>v</v>
      </c>
      <c r="AH222" t="str">
        <f>LOWER(LEFT(Table134568[[#This Row],[Titulo]],1))</f>
        <v>v</v>
      </c>
      <c r="AI222" t="str">
        <f>LOWER(LEFT(Table134568[[#This Row],[Categoria]],1))</f>
        <v>p</v>
      </c>
      <c r="AJ222" t="str">
        <f>_xlfn.CONCAT(Table134568[[#This Row],[ID]:[c021]])</f>
        <v>{id:222,title: "Ven, Espíritu Santo", subtitle: "Secuencia de Pentecostés - Himno latin. «Veni, Sancte Spiritus»", category: "Precatecumenado", moments: ["Adviento", "Pentecostés", "Virgen", "Nuevo Testamento"], url: "/cantos/resucito/v/venespiritusanto.html"},</v>
      </c>
      <c r="AK222" t="str">
        <f>UPPER(Table134568[[#This Row],[Titulo]])</f>
        <v>VEN, ESPÍRITU SANTO</v>
      </c>
      <c r="AL222" t="str">
        <f>LOWER(SUBSTITUTE(Table134568[[#This Row],[CANTO]], " ", ""))</f>
        <v>ven,espíritusanto</v>
      </c>
      <c r="AM222" t="str">
        <f>Table134568[[#This Row],[Subtitle5]]</f>
        <v>Secuencia de Pentecostés - Himno latin. «Veni, Sancte Spiritus»</v>
      </c>
      <c r="AO222" t="str">
        <f>Table1[[#Headers],[CANTO]]</f>
        <v>CANTO</v>
      </c>
      <c r="AP222" t="str">
        <f>Table134568[[#This Row],[CANTO]]</f>
        <v>VEN, ESPÍRITU SANTO</v>
      </c>
    </row>
    <row r="223" spans="1:42" x14ac:dyDescent="0.25">
      <c r="A223">
        <v>168</v>
      </c>
      <c r="B223" t="s">
        <v>309</v>
      </c>
      <c r="C223">
        <v>223</v>
      </c>
      <c r="D223" t="s">
        <v>310</v>
      </c>
      <c r="E223" t="s">
        <v>311</v>
      </c>
      <c r="F223" t="s">
        <v>312</v>
      </c>
      <c r="G223" t="s">
        <v>730</v>
      </c>
      <c r="H223" t="s">
        <v>314</v>
      </c>
      <c r="I223" t="s">
        <v>315</v>
      </c>
      <c r="J223" t="s">
        <v>312</v>
      </c>
      <c r="K223" t="s">
        <v>731</v>
      </c>
      <c r="L223" t="s">
        <v>317</v>
      </c>
      <c r="M223" t="s">
        <v>318</v>
      </c>
      <c r="N223" t="s">
        <v>312</v>
      </c>
      <c r="O223" t="s">
        <v>1153</v>
      </c>
      <c r="P223" t="s">
        <v>312</v>
      </c>
      <c r="Q223" t="s">
        <v>319</v>
      </c>
      <c r="R223" t="s">
        <v>312</v>
      </c>
      <c r="S223" t="s">
        <v>355</v>
      </c>
      <c r="T223" t="str">
        <f>IF(Table134568[[#This Row],[Pentecostés]]="","",""", """)</f>
        <v>", "</v>
      </c>
      <c r="U223" t="s">
        <v>300</v>
      </c>
      <c r="V223" t="str">
        <f>IF(Table134568[[#This Row],[Virgen]]="","",""", """)</f>
        <v/>
      </c>
      <c r="X223" t="str">
        <f>IF(Table134568[[#This Row],[Niños]]="","",""", """)</f>
        <v/>
      </c>
      <c r="Z223" t="str">
        <f>IF(Table134568[[#This Row],[Laudes]]="","",""", """)</f>
        <v/>
      </c>
      <c r="AB223" t="str">
        <f>IF(Table134568[[#This Row],[Entrada]]="","",""", """)</f>
        <v/>
      </c>
      <c r="AD223" t="s">
        <v>322</v>
      </c>
      <c r="AE223" s="66" t="str" cm="1">
        <f t="array" ref="AE223">_xlfn.LET(
    _xlpm.texto_limpio, _xlfn.REDUCE(
        LOWER(Table134568[[#This Row],[Titulo]]),
        {"á";"é";"í";"ó";"ú";"ñ";",";" "},
        _xlfn.LAMBDA(_xlpm.acum,_xlpm.caracter, SUBSTITUTE(_xlpm.acum, _xlpm.caracter, CHOOSE(MATCH(_xlpm.caracter, {"á";"é";"í";"ó";"ú";"ñ";",";" "}, 0), "a","e","i","o","u","n","","")))
    ),
    _xlfn.CONCAT("/cantos/resucito/", AG223, "/", _xlpm.texto_limpio, ".html")
)</f>
        <v>/cantos/resucito/v/venhijodelhombre.html</v>
      </c>
      <c r="AF223" t="s">
        <v>323</v>
      </c>
      <c r="AG223" t="str">
        <f>IF(Table134568[[#This Row],[Categoria]]="Liturgia","liturgia",LOWER(LEFT(Table134568[[#This Row],[Titulo]],1)))</f>
        <v>v</v>
      </c>
      <c r="AH223" t="str">
        <f>LOWER(LEFT(Table134568[[#This Row],[Titulo]],1))</f>
        <v>v</v>
      </c>
      <c r="AI223" t="str">
        <f>LOWER(LEFT(Table134568[[#This Row],[Categoria]],1))</f>
        <v>p</v>
      </c>
      <c r="AJ223" t="str">
        <f>_xlfn.CONCAT(Table134568[[#This Row],[ID]:[c021]])</f>
        <v>{id:223,title: "Ven, Hijo del Hombre", subtitle: "Apocalipsis 21,17ss", category: "Precatecumenado", moments: ["Navidad", "Niños"], url: "/cantos/resucito/v/venhijodelhombre.html"},</v>
      </c>
      <c r="AK223" t="str">
        <f>UPPER(Table134568[[#This Row],[Titulo]])</f>
        <v>VEN, HIJO DEL HOMBRE</v>
      </c>
      <c r="AL223" t="str">
        <f>LOWER(SUBSTITUTE(Table134568[[#This Row],[CANTO]], " ", ""))</f>
        <v>ven,hijodelhombre</v>
      </c>
      <c r="AM223" t="str">
        <f>Table134568[[#This Row],[Subtitle5]]</f>
        <v>Apocalipsis 21,17ss</v>
      </c>
      <c r="AO223" t="str">
        <f>Table1[[#Headers],[CANTO]]</f>
        <v>CANTO</v>
      </c>
      <c r="AP223" t="str">
        <f>Table134568[[#This Row],[CANTO]]</f>
        <v>VEN, HIJO DEL HOMBRE</v>
      </c>
    </row>
    <row r="224" spans="1:42" x14ac:dyDescent="0.25">
      <c r="A224">
        <v>169</v>
      </c>
      <c r="B224" t="s">
        <v>309</v>
      </c>
      <c r="C224">
        <v>224</v>
      </c>
      <c r="D224" t="s">
        <v>310</v>
      </c>
      <c r="E224" t="s">
        <v>311</v>
      </c>
      <c r="F224" t="s">
        <v>312</v>
      </c>
      <c r="G224" t="s">
        <v>732</v>
      </c>
      <c r="H224" t="s">
        <v>314</v>
      </c>
      <c r="I224" t="s">
        <v>315</v>
      </c>
      <c r="J224" t="s">
        <v>312</v>
      </c>
      <c r="K224" t="s">
        <v>703</v>
      </c>
      <c r="L224" t="s">
        <v>317</v>
      </c>
      <c r="M224" t="s">
        <v>318</v>
      </c>
      <c r="N224" t="s">
        <v>312</v>
      </c>
      <c r="O224" t="s">
        <v>1153</v>
      </c>
      <c r="P224" t="s">
        <v>312</v>
      </c>
      <c r="Q224" t="s">
        <v>319</v>
      </c>
      <c r="R224" t="s">
        <v>312</v>
      </c>
      <c r="S224" t="s">
        <v>355</v>
      </c>
      <c r="T224" t="str">
        <f>IF(Table134568[[#This Row],[Pentecostés]]="","",""", """)</f>
        <v>", "</v>
      </c>
      <c r="U224" t="s">
        <v>300</v>
      </c>
      <c r="V224" t="str">
        <f>IF(Table134568[[#This Row],[Virgen]]="","",""", """)</f>
        <v/>
      </c>
      <c r="X224" t="str">
        <f>IF(Table134568[[#This Row],[Niños]]="","",""", """)</f>
        <v/>
      </c>
      <c r="Z224" t="str">
        <f>IF(Table134568[[#This Row],[Laudes]]="","",""", """)</f>
        <v/>
      </c>
      <c r="AB224" t="str">
        <f>IF(Table134568[[#This Row],[Entrada]]="","",""", """)</f>
        <v/>
      </c>
      <c r="AD224" t="s">
        <v>322</v>
      </c>
      <c r="AE224" s="66" t="str" cm="1">
        <f t="array" ref="AE224">_xlfn.LET(
    _xlpm.texto_limpio, _xlfn.REDUCE(
        LOWER(Table134568[[#This Row],[Titulo]]),
        {"á";"é";"í";"ó";"ú";"ñ";",";" "},
        _xlfn.LAMBDA(_xlpm.acum,_xlpm.caracter, SUBSTITUTE(_xlpm.acum, _xlpm.caracter, CHOOSE(MATCH(_xlpm.caracter, {"á";"é";"í";"ó";"ú";"ñ";",";" "}, 0), "a","e","i","o","u","n","","")))
    ),
    _xlfn.CONCAT("/cantos/resucito/", AG224, "/", _xlpm.texto_limpio, ".html")
)</f>
        <v>/cantos/resucito/v/venicreator.html</v>
      </c>
      <c r="AF224" t="s">
        <v>323</v>
      </c>
      <c r="AG224" t="str">
        <f>IF(Table134568[[#This Row],[Categoria]]="Liturgia","liturgia",LOWER(LEFT(Table134568[[#This Row],[Titulo]],1)))</f>
        <v>v</v>
      </c>
      <c r="AH224" t="str">
        <f>LOWER(LEFT(Table134568[[#This Row],[Titulo]],1))</f>
        <v>v</v>
      </c>
      <c r="AI224" t="str">
        <f>LOWER(LEFT(Table134568[[#This Row],[Categoria]],1))</f>
        <v>p</v>
      </c>
      <c r="AJ224" t="str">
        <f>_xlfn.CONCAT(Table134568[[#This Row],[ID]:[c021]])</f>
        <v>{id:224,title: "Veni Creator", subtitle: "Himno latin", category: "Precatecumenado", moments: ["Navidad", "Niños"], url: "/cantos/resucito/v/venicreator.html"},</v>
      </c>
      <c r="AK224" t="str">
        <f>UPPER(Table134568[[#This Row],[Titulo]])</f>
        <v>VENI CREATOR</v>
      </c>
      <c r="AL224" t="str">
        <f>LOWER(SUBSTITUTE(Table134568[[#This Row],[CANTO]], " ", ""))</f>
        <v>venicreator</v>
      </c>
      <c r="AM224" t="str">
        <f>Table134568[[#This Row],[Subtitle5]]</f>
        <v>Himno latin</v>
      </c>
      <c r="AO224" t="str">
        <f>Table1[[#Headers],[CANTO]]</f>
        <v>CANTO</v>
      </c>
      <c r="AP224" t="str">
        <f>Table134568[[#This Row],[CANTO]]</f>
        <v>VENI CREATOR</v>
      </c>
    </row>
    <row r="225" spans="1:42" x14ac:dyDescent="0.25">
      <c r="A225">
        <v>170</v>
      </c>
      <c r="B225" t="s">
        <v>309</v>
      </c>
      <c r="C225">
        <v>225</v>
      </c>
      <c r="D225" t="s">
        <v>310</v>
      </c>
      <c r="E225" t="s">
        <v>311</v>
      </c>
      <c r="F225" t="s">
        <v>312</v>
      </c>
      <c r="G225" t="s">
        <v>733</v>
      </c>
      <c r="H225" t="s">
        <v>314</v>
      </c>
      <c r="I225" t="s">
        <v>315</v>
      </c>
      <c r="J225" t="s">
        <v>312</v>
      </c>
      <c r="K225" t="s">
        <v>734</v>
      </c>
      <c r="L225" t="s">
        <v>317</v>
      </c>
      <c r="M225" t="s">
        <v>318</v>
      </c>
      <c r="N225" t="s">
        <v>312</v>
      </c>
      <c r="O225" t="s">
        <v>1153</v>
      </c>
      <c r="P225" t="s">
        <v>312</v>
      </c>
      <c r="Q225" t="s">
        <v>319</v>
      </c>
      <c r="R225" t="s">
        <v>312</v>
      </c>
      <c r="S225" t="s">
        <v>304</v>
      </c>
      <c r="T225" t="str">
        <f>IF(Table134568[[#This Row],[Pentecostés]]="","",""", """)</f>
        <v>", "</v>
      </c>
      <c r="U225" t="s">
        <v>334</v>
      </c>
      <c r="V225" t="str">
        <f>IF(Table134568[[#This Row],[Virgen]]="","",""", """)</f>
        <v/>
      </c>
      <c r="X225" t="str">
        <f>IF(Table134568[[#This Row],[Niños]]="","",""", """)</f>
        <v/>
      </c>
      <c r="Z225" t="str">
        <f>IF(Table134568[[#This Row],[Laudes]]="","",""", """)</f>
        <v/>
      </c>
      <c r="AB225" t="str">
        <f>IF(Table134568[[#This Row],[Entrada]]="","",""", """)</f>
        <v/>
      </c>
      <c r="AD225" t="s">
        <v>322</v>
      </c>
      <c r="AE225" s="66" t="str" cm="1">
        <f t="array" ref="AE225">_xlfn.LET(
    _xlpm.texto_limpio, _xlfn.REDUCE(
        LOWER(Table134568[[#This Row],[Titulo]]),
        {"á";"é";"í";"ó";"ú";"ñ";",";" "},
        _xlfn.LAMBDA(_xlpm.acum,_xlpm.caracter, SUBSTITUTE(_xlpm.acum, _xlpm.caracter, CHOOSE(MATCH(_xlpm.caracter, {"á";"é";"í";"ó";"ú";"ñ";",";" "}, 0), "a","e","i","o","u","n","","")))
    ),
    _xlfn.CONCAT("/cantos/resucito/", AG225, "/", _xlpm.texto_limpio, ".html")
)</f>
        <v>/cantos/resucito/v/vieneelsenor.html</v>
      </c>
      <c r="AF225" t="s">
        <v>323</v>
      </c>
      <c r="AG225" t="str">
        <f>IF(Table134568[[#This Row],[Categoria]]="Liturgia","liturgia",LOWER(LEFT(Table134568[[#This Row],[Titulo]],1)))</f>
        <v>v</v>
      </c>
      <c r="AH225" t="str">
        <f>LOWER(LEFT(Table134568[[#This Row],[Titulo]],1))</f>
        <v>v</v>
      </c>
      <c r="AI225" t="str">
        <f>LOWER(LEFT(Table134568[[#This Row],[Categoria]],1))</f>
        <v>p</v>
      </c>
      <c r="AJ225" t="str">
        <f>_xlfn.CONCAT(Table134568[[#This Row],[ID]:[c021]])</f>
        <v>{id:225,title: "Viene el Señor", subtitle: "Salmo 93 (92) - Apocalipsis 1,5-7", category: "Precatecumenado", moments: ["Entrada", "Antiguo Testamento"], url: "/cantos/resucito/v/vieneelsenor.html"},</v>
      </c>
      <c r="AK225" t="str">
        <f>UPPER(Table134568[[#This Row],[Titulo]])</f>
        <v>VIENE EL SEÑOR</v>
      </c>
      <c r="AL225" t="str">
        <f>LOWER(SUBSTITUTE(Table134568[[#This Row],[CANTO]], " ", ""))</f>
        <v>vieneelseñor</v>
      </c>
      <c r="AM225" t="str">
        <f>Table134568[[#This Row],[Subtitle5]]</f>
        <v>Salmo 93 (92) - Apocalipsis 1,5-7</v>
      </c>
      <c r="AO225" t="str">
        <f>Table1[[#Headers],[CANTO]]</f>
        <v>CANTO</v>
      </c>
      <c r="AP225" t="str">
        <f>Table134568[[#This Row],[CANTO]]</f>
        <v>VIENE EL SEÑOR</v>
      </c>
    </row>
    <row r="226" spans="1:42" x14ac:dyDescent="0.25">
      <c r="A226">
        <v>171</v>
      </c>
      <c r="B226" t="s">
        <v>309</v>
      </c>
      <c r="C226">
        <v>226</v>
      </c>
      <c r="D226" t="s">
        <v>310</v>
      </c>
      <c r="E226" t="s">
        <v>311</v>
      </c>
      <c r="F226" t="s">
        <v>312</v>
      </c>
      <c r="G226" t="s">
        <v>735</v>
      </c>
      <c r="H226" t="s">
        <v>314</v>
      </c>
      <c r="I226" t="s">
        <v>315</v>
      </c>
      <c r="J226" t="s">
        <v>312</v>
      </c>
      <c r="K226" t="s">
        <v>736</v>
      </c>
      <c r="L226" t="s">
        <v>317</v>
      </c>
      <c r="M226" t="s">
        <v>318</v>
      </c>
      <c r="N226" t="s">
        <v>312</v>
      </c>
      <c r="O226" t="s">
        <v>1153</v>
      </c>
      <c r="P226" t="s">
        <v>312</v>
      </c>
      <c r="Q226" t="s">
        <v>319</v>
      </c>
      <c r="R226" t="s">
        <v>312</v>
      </c>
      <c r="S226" t="s">
        <v>296</v>
      </c>
      <c r="T226" t="str">
        <f>IF(Table134568[[#This Row],[Pentecostés]]="","",""", """)</f>
        <v/>
      </c>
      <c r="V226" t="str">
        <f>IF(Table134568[[#This Row],[Virgen]]="","",""", """)</f>
        <v/>
      </c>
      <c r="X226" t="str">
        <f>IF(Table134568[[#This Row],[Niños]]="","",""", """)</f>
        <v/>
      </c>
      <c r="Z226" t="str">
        <f>IF(Table134568[[#This Row],[Laudes]]="","",""", """)</f>
        <v/>
      </c>
      <c r="AB226" t="str">
        <f>IF(Table134568[[#This Row],[Entrada]]="","",""", """)</f>
        <v/>
      </c>
      <c r="AD226" t="s">
        <v>322</v>
      </c>
      <c r="AE226" s="66" t="str" cm="1">
        <f t="array" ref="AE226">_xlfn.LET(
    _xlpm.texto_limpio, _xlfn.REDUCE(
        LOWER(Table134568[[#This Row],[Titulo]]),
        {"á";"é";"í";"ó";"ú";"ñ";",";" "},
        _xlfn.LAMBDA(_xlpm.acum,_xlpm.caracter, SUBSTITUTE(_xlpm.acum, _xlpm.caracter, CHOOSE(MATCH(_xlpm.caracter, {"á";"é";"í";"ó";"ú";"ñ";",";" "}, 0), "a","e","i","o","u","n","","")))
    ),
    _xlfn.CONCAT("/cantos/resucito/", AG226, "/", _xlpm.texto_limpio, ".html")
)</f>
        <v>/cantos/resucito/v/virgendelamaravilla.html</v>
      </c>
      <c r="AF226" t="s">
        <v>323</v>
      </c>
      <c r="AG226" t="str">
        <f>IF(Table134568[[#This Row],[Categoria]]="Liturgia","liturgia",LOWER(LEFT(Table134568[[#This Row],[Titulo]],1)))</f>
        <v>v</v>
      </c>
      <c r="AH226" t="str">
        <f>LOWER(LEFT(Table134568[[#This Row],[Titulo]],1))</f>
        <v>v</v>
      </c>
      <c r="AI226" t="str">
        <f>LOWER(LEFT(Table134568[[#This Row],[Categoria]],1))</f>
        <v>p</v>
      </c>
      <c r="AJ226" t="str">
        <f>_xlfn.CONCAT(Table134568[[#This Row],[ID]:[c021]])</f>
        <v>{id:226,title: "Virgen de la maravilla", subtitle: "(Dante Allghlerl)", category: "Precatecumenado", moments: ["Pentecostés"], url: "/cantos/resucito/v/virgendelamaravilla.html"},</v>
      </c>
      <c r="AK226" t="str">
        <f>UPPER(Table134568[[#This Row],[Titulo]])</f>
        <v>VIRGEN DE LA MARAVILLA</v>
      </c>
      <c r="AL226" t="str">
        <f>LOWER(SUBSTITUTE(Table134568[[#This Row],[CANTO]], " ", ""))</f>
        <v>virgendelamaravilla</v>
      </c>
      <c r="AM226" t="str">
        <f>Table134568[[#This Row],[Subtitle5]]</f>
        <v>(Dante Allghlerl)</v>
      </c>
      <c r="AO226" t="str">
        <f>Table1[[#Headers],[CANTO]]</f>
        <v>CANTO</v>
      </c>
      <c r="AP226" t="str">
        <f>Table134568[[#This Row],[CANTO]]</f>
        <v>VIRGEN DE LA MARAVILLA</v>
      </c>
    </row>
    <row r="227" spans="1:42" x14ac:dyDescent="0.25">
      <c r="A227">
        <v>172</v>
      </c>
      <c r="B227" t="s">
        <v>309</v>
      </c>
      <c r="C227">
        <v>227</v>
      </c>
      <c r="D227" t="s">
        <v>310</v>
      </c>
      <c r="E227" t="s">
        <v>311</v>
      </c>
      <c r="F227" t="s">
        <v>312</v>
      </c>
      <c r="G227" t="s">
        <v>737</v>
      </c>
      <c r="H227" t="s">
        <v>314</v>
      </c>
      <c r="I227" t="s">
        <v>315</v>
      </c>
      <c r="J227" t="s">
        <v>312</v>
      </c>
      <c r="K227" t="s">
        <v>738</v>
      </c>
      <c r="L227" t="s">
        <v>317</v>
      </c>
      <c r="M227" t="s">
        <v>318</v>
      </c>
      <c r="N227" t="s">
        <v>312</v>
      </c>
      <c r="O227" t="s">
        <v>1153</v>
      </c>
      <c r="P227" t="s">
        <v>312</v>
      </c>
      <c r="Q227" t="s">
        <v>319</v>
      </c>
      <c r="R227" t="s">
        <v>312</v>
      </c>
      <c r="S227" t="s">
        <v>357</v>
      </c>
      <c r="T227" t="str">
        <f>IF(Table134568[[#This Row],[Pentecostés]]="","",""", """)</f>
        <v>", "</v>
      </c>
      <c r="U227" t="s">
        <v>327</v>
      </c>
      <c r="V227" t="str">
        <f>IF(Table134568[[#This Row],[Virgen]]="","",""", """)</f>
        <v>", "</v>
      </c>
      <c r="W227" t="s">
        <v>328</v>
      </c>
      <c r="X227" t="str">
        <f>IF(Table134568[[#This Row],[Niños]]="","",""", """)</f>
        <v/>
      </c>
      <c r="Z227" t="str">
        <f>IF(Table134568[[#This Row],[Laudes]]="","",""", """)</f>
        <v/>
      </c>
      <c r="AB227" t="str">
        <f>IF(Table134568[[#This Row],[Entrada]]="","",""", """)</f>
        <v/>
      </c>
      <c r="AD227" t="s">
        <v>322</v>
      </c>
      <c r="AE227" s="66" t="str" cm="1">
        <f t="array" ref="AE227">_xlfn.LET(
    _xlpm.texto_limpio, _xlfn.REDUCE(
        LOWER(Table134568[[#This Row],[Titulo]]),
        {"á";"é";"í";"ó";"ú";"ñ";",";" "},
        _xlfn.LAMBDA(_xlpm.acum,_xlpm.caracter, SUBSTITUTE(_xlpm.acum, _xlpm.caracter, CHOOSE(MATCH(_xlpm.caracter, {"á";"é";"í";"ó";"ú";"ñ";",";" "}, 0), "a","e","i","o","u","n","","")))
    ),
    _xlfn.CONCAT("/cantos/resucito/", AG227, "/", _xlpm.texto_limpio, ".html")
)</f>
        <v>/cantos/resucito/v/vividalegres.html</v>
      </c>
      <c r="AF227" t="s">
        <v>323</v>
      </c>
      <c r="AG227" t="str">
        <f>IF(Table134568[[#This Row],[Categoria]]="Liturgia","liturgia",LOWER(LEFT(Table134568[[#This Row],[Titulo]],1)))</f>
        <v>v</v>
      </c>
      <c r="AH227" t="str">
        <f>LOWER(LEFT(Table134568[[#This Row],[Titulo]],1))</f>
        <v>v</v>
      </c>
      <c r="AI227" t="str">
        <f>LOWER(LEFT(Table134568[[#This Row],[Categoria]],1))</f>
        <v>p</v>
      </c>
      <c r="AJ227" t="str">
        <f>_xlfn.CONCAT(Table134568[[#This Row],[ID]:[c021]])</f>
        <v>{id:227,title: "Vivid alegres", subtitle: "Filipenses 4,4ss", category: "Precatecumenado", moments: ["Adviento", "Final", "Nuevo Testamento"], url: "/cantos/resucito/v/vividalegres.html"},</v>
      </c>
      <c r="AK227" t="str">
        <f>UPPER(Table134568[[#This Row],[Titulo]])</f>
        <v>VIVID ALEGRES</v>
      </c>
      <c r="AL227" t="str">
        <f>LOWER(SUBSTITUTE(Table134568[[#This Row],[CANTO]], " ", ""))</f>
        <v>vividalegres</v>
      </c>
      <c r="AM227" t="str">
        <f>Table134568[[#This Row],[Subtitle5]]</f>
        <v>Filipenses 4,4ss</v>
      </c>
      <c r="AO227" t="str">
        <f>Table1[[#Headers],[CANTO]]</f>
        <v>CANTO</v>
      </c>
      <c r="AP227" t="str">
        <f>Table134568[[#This Row],[CANTO]]</f>
        <v>VIVID ALEGRES</v>
      </c>
    </row>
    <row r="228" spans="1:42" x14ac:dyDescent="0.25">
      <c r="A228">
        <v>173</v>
      </c>
      <c r="B228" t="s">
        <v>309</v>
      </c>
      <c r="C228">
        <v>228</v>
      </c>
      <c r="D228" t="s">
        <v>310</v>
      </c>
      <c r="E228" t="s">
        <v>311</v>
      </c>
      <c r="F228" t="s">
        <v>312</v>
      </c>
      <c r="G228" t="s">
        <v>739</v>
      </c>
      <c r="H228" t="s">
        <v>314</v>
      </c>
      <c r="I228" t="s">
        <v>315</v>
      </c>
      <c r="J228" t="s">
        <v>312</v>
      </c>
      <c r="K228" t="s">
        <v>740</v>
      </c>
      <c r="L228" t="s">
        <v>317</v>
      </c>
      <c r="M228" t="s">
        <v>318</v>
      </c>
      <c r="N228" t="s">
        <v>312</v>
      </c>
      <c r="O228" t="s">
        <v>1153</v>
      </c>
      <c r="P228" t="s">
        <v>312</v>
      </c>
      <c r="Q228" t="s">
        <v>319</v>
      </c>
      <c r="R228" t="s">
        <v>312</v>
      </c>
      <c r="S228" t="s">
        <v>296</v>
      </c>
      <c r="T228" t="str">
        <f>IF(Table134568[[#This Row],[Pentecostés]]="","",""", """)</f>
        <v/>
      </c>
      <c r="V228" t="str">
        <f>IF(Table134568[[#This Row],[Virgen]]="","",""", """)</f>
        <v/>
      </c>
      <c r="X228" t="str">
        <f>IF(Table134568[[#This Row],[Niños]]="","",""", """)</f>
        <v/>
      </c>
      <c r="Z228" t="str">
        <f>IF(Table134568[[#This Row],[Laudes]]="","",""", """)</f>
        <v/>
      </c>
      <c r="AB228" t="str">
        <f>IF(Table134568[[#This Row],[Entrada]]="","",""", """)</f>
        <v/>
      </c>
      <c r="AD228" t="s">
        <v>322</v>
      </c>
      <c r="AE228" s="66" t="str" cm="1">
        <f t="array" ref="AE228">_xlfn.LET(
    _xlpm.texto_limpio, _xlfn.REDUCE(
        LOWER(Table134568[[#This Row],[Titulo]]),
        {"á";"é";"í";"ó";"ú";"ñ";",";" "},
        _xlfn.LAMBDA(_xlpm.acum,_xlpm.caracter, SUBSTITUTE(_xlpm.acum, _xlpm.caracter, CHOOSE(MATCH(_xlpm.caracter, {"á";"é";"í";"ó";"ú";"ñ";",";" "}, 0), "a","e","i","o","u","n","","")))
    ),
    _xlfn.CONCAT("/cantos/resucito/", AG228, "/", _xlpm.texto_limpio, ".html")
)</f>
        <v>/cantos/resucito/v/vosotrossoislaluzdelmundo.html</v>
      </c>
      <c r="AF228" t="s">
        <v>323</v>
      </c>
      <c r="AG228" t="str">
        <f>IF(Table134568[[#This Row],[Categoria]]="Liturgia","liturgia",LOWER(LEFT(Table134568[[#This Row],[Titulo]],1)))</f>
        <v>v</v>
      </c>
      <c r="AH228" t="str">
        <f>LOWER(LEFT(Table134568[[#This Row],[Titulo]],1))</f>
        <v>v</v>
      </c>
      <c r="AI228" t="str">
        <f>LOWER(LEFT(Table134568[[#This Row],[Categoria]],1))</f>
        <v>p</v>
      </c>
      <c r="AJ228" t="str">
        <f>_xlfn.CONCAT(Table134568[[#This Row],[ID]:[c021]])</f>
        <v>{id:228,title: "Vosotros sois la luz del mundo", subtitle: "Mateo 5,14ss ", category: "Precatecumenado", moments: ["Pentecostés"], url: "/cantos/resucito/v/vosotrossoislaluzdelmundo.html"},</v>
      </c>
      <c r="AK228" t="str">
        <f>UPPER(Table134568[[#This Row],[Titulo]])</f>
        <v>VOSOTROS SOIS LA LUZ DEL MUNDO</v>
      </c>
      <c r="AL228" t="str">
        <f>LOWER(SUBSTITUTE(Table134568[[#This Row],[CANTO]], " ", ""))</f>
        <v>vosotrossoislaluzdelmundo</v>
      </c>
      <c r="AM228" t="str">
        <f>Table134568[[#This Row],[Subtitle5]]</f>
        <v xml:space="preserve">Mateo 5,14ss </v>
      </c>
      <c r="AO228" t="str">
        <f>Table1[[#Headers],[CANTO]]</f>
        <v>CANTO</v>
      </c>
      <c r="AP228" t="str">
        <f>Table134568[[#This Row],[CANTO]]</f>
        <v>VOSOTROS SOIS LA LUZ DEL MUNDO</v>
      </c>
    </row>
    <row r="229" spans="1:42" x14ac:dyDescent="0.25">
      <c r="A229">
        <v>174</v>
      </c>
      <c r="B229" t="s">
        <v>309</v>
      </c>
      <c r="C229">
        <v>229</v>
      </c>
      <c r="D229" t="s">
        <v>310</v>
      </c>
      <c r="E229" t="s">
        <v>311</v>
      </c>
      <c r="F229" t="s">
        <v>312</v>
      </c>
      <c r="G229" t="s">
        <v>741</v>
      </c>
      <c r="H229" t="s">
        <v>314</v>
      </c>
      <c r="I229" t="s">
        <v>315</v>
      </c>
      <c r="J229" t="s">
        <v>312</v>
      </c>
      <c r="K229" t="s">
        <v>134</v>
      </c>
      <c r="L229" t="s">
        <v>317</v>
      </c>
      <c r="M229" t="s">
        <v>318</v>
      </c>
      <c r="N229" t="s">
        <v>312</v>
      </c>
      <c r="O229" t="s">
        <v>1153</v>
      </c>
      <c r="P229" t="s">
        <v>312</v>
      </c>
      <c r="Q229" t="s">
        <v>319</v>
      </c>
      <c r="R229" t="s">
        <v>312</v>
      </c>
      <c r="S229" t="s">
        <v>357</v>
      </c>
      <c r="T229" t="str">
        <f>IF(Table134568[[#This Row],[Pentecostés]]="","",""", """)</f>
        <v>", "</v>
      </c>
      <c r="U229" t="s">
        <v>296</v>
      </c>
      <c r="V229" t="str">
        <f>IF(Table134568[[#This Row],[Virgen]]="","",""", """)</f>
        <v>", "</v>
      </c>
      <c r="W229" t="s">
        <v>334</v>
      </c>
      <c r="X229" t="str">
        <f>IF(Table134568[[#This Row],[Niños]]="","",""", """)</f>
        <v>", "</v>
      </c>
      <c r="Y229" t="s">
        <v>328</v>
      </c>
      <c r="Z229" t="str">
        <f>IF(Table134568[[#This Row],[Laudes]]="","",""", """)</f>
        <v/>
      </c>
      <c r="AB229" t="str">
        <f>IF(Table134568[[#This Row],[Entrada]]="","",""", """)</f>
        <v/>
      </c>
      <c r="AD229" t="s">
        <v>322</v>
      </c>
      <c r="AE229" s="66" t="str" cm="1">
        <f t="array" ref="AE229">_xlfn.LET(
    _xlpm.texto_limpio, _xlfn.REDUCE(
        LOWER(Table134568[[#This Row],[Titulo]]),
        {"á";"é";"í";"ó";"ú";"ñ";",";" "},
        _xlfn.LAMBDA(_xlpm.acum,_xlpm.caracter, SUBSTITUTE(_xlpm.acum, _xlpm.caracter, CHOOSE(MATCH(_xlpm.caracter, {"á";"é";"í";"ó";"ú";"ñ";",";" "}, 0), "a","e","i","o","u","n","","")))
    ),
    _xlfn.CONCAT("/cantos/resucito/", AG229, "/", _xlpm.texto_limpio, ".html")
)</f>
        <v>/cantos/resucito/y/yavienemidios.html</v>
      </c>
      <c r="AF229" t="s">
        <v>323</v>
      </c>
      <c r="AG229" t="str">
        <f>IF(Table134568[[#This Row],[Categoria]]="Liturgia","liturgia",LOWER(LEFT(Table134568[[#This Row],[Titulo]],1)))</f>
        <v>y</v>
      </c>
      <c r="AH229" t="str">
        <f>LOWER(LEFT(Table134568[[#This Row],[Titulo]],1))</f>
        <v>y</v>
      </c>
      <c r="AI229" t="str">
        <f>LOWER(LEFT(Table134568[[#This Row],[Categoria]],1))</f>
        <v>p</v>
      </c>
      <c r="AJ229" t="str">
        <f>_xlfn.CONCAT(Table134568[[#This Row],[ID]:[c021]])</f>
        <v>{id:229,title: "Ya viene mi Dios", subtitle: "Villancico (Kiko Argüello)", category: "Precatecumenado", moments: ["Adviento", "Pentecostés", "Antiguo Testamento", "Nuevo Testamento"], url: "/cantos/resucito/y/yavienemidios.html"},</v>
      </c>
      <c r="AK229" t="str">
        <f>UPPER(Table134568[[#This Row],[Titulo]])</f>
        <v>YA VIENE MI DIOS</v>
      </c>
      <c r="AL229" t="str">
        <f>LOWER(SUBSTITUTE(Table134568[[#This Row],[CANTO]], " ", ""))</f>
        <v>yavienemidios</v>
      </c>
      <c r="AM229" t="str">
        <f>Table134568[[#This Row],[Subtitle5]]</f>
        <v>Villancico (Kiko Argüello)</v>
      </c>
      <c r="AO229" t="str">
        <f>Table1[[#Headers],[CANTO]]</f>
        <v>CANTO</v>
      </c>
      <c r="AP229" t="str">
        <f>Table134568[[#This Row],[CANTO]]</f>
        <v>YA VIENE MI DIOS</v>
      </c>
    </row>
    <row r="230" spans="1:42" x14ac:dyDescent="0.25">
      <c r="A230">
        <v>175</v>
      </c>
      <c r="B230" t="s">
        <v>309</v>
      </c>
      <c r="C230">
        <v>230</v>
      </c>
      <c r="D230" t="s">
        <v>310</v>
      </c>
      <c r="E230" t="s">
        <v>311</v>
      </c>
      <c r="F230" t="s">
        <v>312</v>
      </c>
      <c r="G230" t="s">
        <v>742</v>
      </c>
      <c r="H230" t="s">
        <v>314</v>
      </c>
      <c r="I230" t="s">
        <v>315</v>
      </c>
      <c r="J230" t="s">
        <v>312</v>
      </c>
      <c r="K230" t="s">
        <v>743</v>
      </c>
      <c r="L230" t="s">
        <v>317</v>
      </c>
      <c r="M230" t="s">
        <v>318</v>
      </c>
      <c r="N230" t="s">
        <v>312</v>
      </c>
      <c r="O230" t="s">
        <v>1153</v>
      </c>
      <c r="P230" t="s">
        <v>312</v>
      </c>
      <c r="Q230" t="s">
        <v>319</v>
      </c>
      <c r="R230" t="s">
        <v>312</v>
      </c>
      <c r="S230" t="s">
        <v>298</v>
      </c>
      <c r="T230" t="str">
        <f>IF(Table134568[[#This Row],[Pentecostés]]="","",""", """)</f>
        <v/>
      </c>
      <c r="V230" t="str">
        <f>IF(Table134568[[#This Row],[Virgen]]="","",""", """)</f>
        <v/>
      </c>
      <c r="X230" t="str">
        <f>IF(Table134568[[#This Row],[Niños]]="","",""", """)</f>
        <v/>
      </c>
      <c r="Z230" t="str">
        <f>IF(Table134568[[#This Row],[Laudes]]="","",""", """)</f>
        <v/>
      </c>
      <c r="AB230" t="str">
        <f>IF(Table134568[[#This Row],[Entrada]]="","",""", """)</f>
        <v/>
      </c>
      <c r="AD230" t="s">
        <v>322</v>
      </c>
      <c r="AE230" s="66" t="str" cm="1">
        <f t="array" ref="AE230">_xlfn.LET(
    _xlpm.texto_limpio, _xlfn.REDUCE(
        LOWER(Table134568[[#This Row],[Titulo]]),
        {"á";"é";"í";"ó";"ú";"ñ";",";" "},
        _xlfn.LAMBDA(_xlpm.acum,_xlpm.caracter, SUBSTITUTE(_xlpm.acum, _xlpm.caracter, CHOOSE(MATCH(_xlpm.caracter, {"á";"é";"í";"ó";"ú";"ñ";",";" "}, 0), "a","e","i","o","u","n","","")))
    ),
    _xlfn.CONCAT("/cantos/resucito/", AG230, "/", _xlpm.texto_limpio, ".html")
)</f>
        <v>/cantos/resucito/y/yahvehtueresmidios.html</v>
      </c>
      <c r="AF230" t="s">
        <v>323</v>
      </c>
      <c r="AG230" t="str">
        <f>IF(Table134568[[#This Row],[Categoria]]="Liturgia","liturgia",LOWER(LEFT(Table134568[[#This Row],[Titulo]],1)))</f>
        <v>y</v>
      </c>
      <c r="AH230" t="str">
        <f>LOWER(LEFT(Table134568[[#This Row],[Titulo]],1))</f>
        <v>y</v>
      </c>
      <c r="AI230" t="str">
        <f>LOWER(LEFT(Table134568[[#This Row],[Categoria]],1))</f>
        <v>p</v>
      </c>
      <c r="AJ230" t="str">
        <f>_xlfn.CONCAT(Table134568[[#This Row],[ID]:[c021]])</f>
        <v>{id:230,title: "Yahveh, tú eres mi Dios", subtitle: "Isaías 25,1-8", category: "Precatecumenado", moments: ["Virgen"], url: "/cantos/resucito/y/yahvehtueresmidios.html"},</v>
      </c>
      <c r="AK230" t="str">
        <f>UPPER(Table134568[[#This Row],[Titulo]])</f>
        <v>YAHVEH, TÚ ERES MI DIOS</v>
      </c>
      <c r="AL230" t="str">
        <f>LOWER(SUBSTITUTE(Table134568[[#This Row],[CANTO]], " ", ""))</f>
        <v>yahveh,túeresmidios</v>
      </c>
      <c r="AM230" t="str">
        <f>Table134568[[#This Row],[Subtitle5]]</f>
        <v>Isaías 25,1-8</v>
      </c>
      <c r="AO230" t="str">
        <f>Table1[[#Headers],[CANTO]]</f>
        <v>CANTO</v>
      </c>
      <c r="AP230" t="str">
        <f>Table134568[[#This Row],[CANTO]]</f>
        <v>YAHVEH, TÚ ERES MI DIOS</v>
      </c>
    </row>
    <row r="231" spans="1:42" x14ac:dyDescent="0.25">
      <c r="A231">
        <v>176</v>
      </c>
      <c r="B231" t="s">
        <v>309</v>
      </c>
      <c r="C231">
        <v>231</v>
      </c>
      <c r="D231" t="s">
        <v>310</v>
      </c>
      <c r="E231" t="s">
        <v>311</v>
      </c>
      <c r="F231" t="s">
        <v>312</v>
      </c>
      <c r="G231" t="s">
        <v>744</v>
      </c>
      <c r="H231" t="s">
        <v>314</v>
      </c>
      <c r="I231" t="s">
        <v>315</v>
      </c>
      <c r="J231" t="s">
        <v>312</v>
      </c>
      <c r="K231" t="s">
        <v>745</v>
      </c>
      <c r="L231" t="s">
        <v>317</v>
      </c>
      <c r="M231" t="s">
        <v>318</v>
      </c>
      <c r="N231" t="s">
        <v>312</v>
      </c>
      <c r="O231" t="s">
        <v>1153</v>
      </c>
      <c r="P231" t="s">
        <v>312</v>
      </c>
      <c r="Q231" t="s">
        <v>319</v>
      </c>
      <c r="R231" t="s">
        <v>312</v>
      </c>
      <c r="S231" t="s">
        <v>357</v>
      </c>
      <c r="T231" t="str">
        <f>IF(Table134568[[#This Row],[Pentecostés]]="","",""", """)</f>
        <v>", "</v>
      </c>
      <c r="U231" t="s">
        <v>300</v>
      </c>
      <c r="V231" t="str">
        <f>IF(Table134568[[#This Row],[Virgen]]="","",""", """)</f>
        <v>", "</v>
      </c>
      <c r="W231" t="s">
        <v>328</v>
      </c>
      <c r="X231" t="str">
        <f>IF(Table134568[[#This Row],[Niños]]="","",""", """)</f>
        <v/>
      </c>
      <c r="Z231" t="str">
        <f>IF(Table134568[[#This Row],[Laudes]]="","",""", """)</f>
        <v/>
      </c>
      <c r="AB231" t="str">
        <f>IF(Table134568[[#This Row],[Entrada]]="","",""", """)</f>
        <v/>
      </c>
      <c r="AD231" t="s">
        <v>322</v>
      </c>
      <c r="AE231" s="66" t="str" cm="1">
        <f t="array" ref="AE231">_xlfn.LET(
    _xlpm.texto_limpio, _xlfn.REDUCE(
        LOWER(Table134568[[#This Row],[Titulo]]),
        {"á";"é";"í";"ó";"ú";"ñ";",";" "},
        _xlfn.LAMBDA(_xlpm.acum,_xlpm.caracter, SUBSTITUTE(_xlpm.acum, _xlpm.caracter, CHOOSE(MATCH(_xlpm.caracter, {"á";"é";"í";"ó";"ú";"ñ";",";" "}, 0), "a","e","i","o","u","n","","")))
    ),
    _xlfn.CONCAT("/cantos/resucito/", AG231, "/", _xlpm.texto_limpio, ".html")
)</f>
        <v>/cantos/resucito/y/yoteamosenor.html</v>
      </c>
      <c r="AF231" t="s">
        <v>323</v>
      </c>
      <c r="AG231" t="str">
        <f>IF(Table134568[[#This Row],[Categoria]]="Liturgia","liturgia",LOWER(LEFT(Table134568[[#This Row],[Titulo]],1)))</f>
        <v>y</v>
      </c>
      <c r="AH231" t="str">
        <f>LOWER(LEFT(Table134568[[#This Row],[Titulo]],1))</f>
        <v>y</v>
      </c>
      <c r="AI231" t="str">
        <f>LOWER(LEFT(Table134568[[#This Row],[Categoria]],1))</f>
        <v>p</v>
      </c>
      <c r="AJ231" t="str">
        <f>_xlfn.CONCAT(Table134568[[#This Row],[ID]:[c021]])</f>
        <v>{id:231,title: "Yo te amo, Señor", subtitle: "Sal 18 (17)", category: "Precatecumenado", moments: ["Adviento", "Niños", "Nuevo Testamento"], url: "/cantos/resucito/y/yoteamosenor.html"},</v>
      </c>
      <c r="AK231" t="str">
        <f>UPPER(Table134568[[#This Row],[Titulo]])</f>
        <v>YO TE AMO, SEÑOR</v>
      </c>
      <c r="AL231" t="str">
        <f>LOWER(SUBSTITUTE(Table134568[[#This Row],[CANTO]], " ", ""))</f>
        <v>yoteamo,señor</v>
      </c>
      <c r="AM231" t="str">
        <f>Table134568[[#This Row],[Subtitle5]]</f>
        <v>Sal 18 (17)</v>
      </c>
      <c r="AO231" t="str">
        <f>Table1[[#Headers],[CANTO]]</f>
        <v>CANTO</v>
      </c>
      <c r="AP231" t="str">
        <f>Table134568[[#This Row],[CANTO]]</f>
        <v>YO TE AMO, SEÑOR</v>
      </c>
    </row>
    <row r="232" spans="1:42" x14ac:dyDescent="0.25">
      <c r="A232">
        <v>177</v>
      </c>
      <c r="B232" t="s">
        <v>309</v>
      </c>
      <c r="C232">
        <v>232</v>
      </c>
      <c r="D232" t="s">
        <v>310</v>
      </c>
      <c r="E232" t="s">
        <v>311</v>
      </c>
      <c r="F232" t="s">
        <v>312</v>
      </c>
      <c r="G232" t="s">
        <v>746</v>
      </c>
      <c r="H232" t="s">
        <v>314</v>
      </c>
      <c r="I232" t="s">
        <v>315</v>
      </c>
      <c r="J232" t="s">
        <v>312</v>
      </c>
      <c r="K232" t="s">
        <v>747</v>
      </c>
      <c r="L232" t="s">
        <v>317</v>
      </c>
      <c r="M232" t="s">
        <v>318</v>
      </c>
      <c r="N232" t="s">
        <v>312</v>
      </c>
      <c r="O232" t="s">
        <v>1153</v>
      </c>
      <c r="P232" t="s">
        <v>312</v>
      </c>
      <c r="Q232" t="s">
        <v>319</v>
      </c>
      <c r="R232" t="s">
        <v>312</v>
      </c>
      <c r="S232" t="s">
        <v>328</v>
      </c>
      <c r="T232" t="str">
        <f>IF(Table134568[[#This Row],[Pentecostés]]="","",""", """)</f>
        <v/>
      </c>
      <c r="V232" t="str">
        <f>IF(Table134568[[#This Row],[Virgen]]="","",""", """)</f>
        <v/>
      </c>
      <c r="X232" t="str">
        <f>IF(Table134568[[#This Row],[Niños]]="","",""", """)</f>
        <v/>
      </c>
      <c r="Z232" t="str">
        <f>IF(Table134568[[#This Row],[Laudes]]="","",""", """)</f>
        <v/>
      </c>
      <c r="AB232" t="str">
        <f>IF(Table134568[[#This Row],[Entrada]]="","",""", """)</f>
        <v/>
      </c>
      <c r="AD232" t="s">
        <v>322</v>
      </c>
      <c r="AE232" s="66" t="str" cm="1">
        <f t="array" ref="AE232">_xlfn.LET(
    _xlpm.texto_limpio, _xlfn.REDUCE(
        LOWER(Table134568[[#This Row],[Titulo]]),
        {"á";"é";"í";"ó";"ú";"ñ";",";" "},
        _xlfn.LAMBDA(_xlpm.acum,_xlpm.caracter, SUBSTITUTE(_xlpm.acum, _xlpm.caracter, CHOOSE(MATCH(_xlpm.caracter, {"á";"é";"í";"ó";"ú";"ñ";",";" "}, 0), "a","e","i","o","u","n","","")))
    ),
    _xlfn.CONCAT("/cantos/resucito/", AG232, "/", _xlpm.texto_limpio, ".html")
)</f>
        <v>/cantos/resucito/y/yovengoareunir.html</v>
      </c>
      <c r="AF232" t="s">
        <v>323</v>
      </c>
      <c r="AG232" t="str">
        <f>IF(Table134568[[#This Row],[Categoria]]="Liturgia","liturgia",LOWER(LEFT(Table134568[[#This Row],[Titulo]],1)))</f>
        <v>y</v>
      </c>
      <c r="AH232" t="str">
        <f>LOWER(LEFT(Table134568[[#This Row],[Titulo]],1))</f>
        <v>y</v>
      </c>
      <c r="AI232" t="str">
        <f>LOWER(LEFT(Table134568[[#This Row],[Categoria]],1))</f>
        <v>p</v>
      </c>
      <c r="AJ232" t="str">
        <f>_xlfn.CONCAT(Table134568[[#This Row],[ID]:[c021]])</f>
        <v>{id:232,title: "Yo vengo a reunir", subtitle: "Isaías 66,18-21", category: "Precatecumenado", moments: ["Nuevo Testamento"], url: "/cantos/resucito/y/yovengoareunir.html"},</v>
      </c>
      <c r="AK232" t="str">
        <f>UPPER(Table134568[[#This Row],[Titulo]])</f>
        <v>YO VENGO A REUNIR</v>
      </c>
      <c r="AL232" t="str">
        <f>LOWER(SUBSTITUTE(Table134568[[#This Row],[CANTO]], " ", ""))</f>
        <v>yovengoareunir</v>
      </c>
      <c r="AM232" t="str">
        <f>Table134568[[#This Row],[Subtitle5]]</f>
        <v>Isaías 66,18-21</v>
      </c>
      <c r="AO232" t="str">
        <f>Table1[[#Headers],[CANTO]]</f>
        <v>CANTO</v>
      </c>
      <c r="AP232" t="str">
        <f>Table134568[[#This Row],[CANTO]]</f>
        <v>YO VENGO A REUNIR</v>
      </c>
    </row>
    <row r="233" spans="1:42" x14ac:dyDescent="0.25">
      <c r="A233">
        <v>178</v>
      </c>
      <c r="B233" t="s">
        <v>309</v>
      </c>
      <c r="C233">
        <v>233</v>
      </c>
      <c r="D233" t="s">
        <v>310</v>
      </c>
      <c r="E233" t="s">
        <v>311</v>
      </c>
      <c r="F233" t="s">
        <v>312</v>
      </c>
      <c r="G233" t="s">
        <v>748</v>
      </c>
      <c r="H233" t="s">
        <v>314</v>
      </c>
      <c r="I233" t="s">
        <v>315</v>
      </c>
      <c r="J233" t="s">
        <v>312</v>
      </c>
      <c r="K233" t="s">
        <v>749</v>
      </c>
      <c r="L233" t="s">
        <v>317</v>
      </c>
      <c r="M233" t="s">
        <v>318</v>
      </c>
      <c r="N233" t="s">
        <v>312</v>
      </c>
      <c r="O233" t="s">
        <v>1153</v>
      </c>
      <c r="P233" t="s">
        <v>312</v>
      </c>
      <c r="Q233" t="s">
        <v>319</v>
      </c>
      <c r="R233" t="s">
        <v>312</v>
      </c>
      <c r="S233" t="s">
        <v>355</v>
      </c>
      <c r="T233" t="str">
        <f>IF(Table134568[[#This Row],[Pentecostés]]="","",""", """)</f>
        <v>", "</v>
      </c>
      <c r="U233" t="s">
        <v>300</v>
      </c>
      <c r="V233" t="str">
        <f>IF(Table134568[[#This Row],[Virgen]]="","",""", """)</f>
        <v/>
      </c>
      <c r="X233" t="str">
        <f>IF(Table134568[[#This Row],[Niños]]="","",""", """)</f>
        <v/>
      </c>
      <c r="Z233" t="str">
        <f>IF(Table134568[[#This Row],[Laudes]]="","",""", """)</f>
        <v/>
      </c>
      <c r="AB233" t="str">
        <f>IF(Table134568[[#This Row],[Entrada]]="","",""", """)</f>
        <v/>
      </c>
      <c r="AD233" t="s">
        <v>322</v>
      </c>
      <c r="AE233" s="66" t="str" cm="1">
        <f t="array" ref="AE233">_xlfn.LET(
    _xlpm.texto_limpio, _xlfn.REDUCE(
        LOWER(Table134568[[#This Row],[Titulo]]),
        {"á";"é";"í";"ó";"ú";"ñ";",";" "},
        _xlfn.LAMBDA(_xlpm.acum,_xlpm.caracter, SUBSTITUTE(_xlpm.acum, _xlpm.caracter, CHOOSE(MATCH(_xlpm.caracter, {"á";"é";"í";"ó";"ú";"ñ";",";" "}, 0), "a","e","i","o","u","n","","")))
    ),
    _xlfn.CONCAT("/cantos/resucito/", AG233, "/", _xlpm.texto_limpio, ".html")
)</f>
        <v>/cantos/resucito/z/zaqueo.html</v>
      </c>
      <c r="AF233" t="s">
        <v>323</v>
      </c>
      <c r="AG233" t="str">
        <f>IF(Table134568[[#This Row],[Categoria]]="Liturgia","liturgia",LOWER(LEFT(Table134568[[#This Row],[Titulo]],1)))</f>
        <v>z</v>
      </c>
      <c r="AH233" t="str">
        <f>LOWER(LEFT(Table134568[[#This Row],[Titulo]],1))</f>
        <v>z</v>
      </c>
      <c r="AI233" t="str">
        <f>LOWER(LEFT(Table134568[[#This Row],[Categoria]],1))</f>
        <v>p</v>
      </c>
      <c r="AJ233" t="str">
        <f>_xlfn.CONCAT(Table134568[[#This Row],[ID]:[c021]])</f>
        <v>{id:233,title: "Zaqueo", subtitle: "Lucas 19,1-10", category: "Precatecumenado", moments: ["Navidad", "Niños"], url: "/cantos/resucito/z/zaqueo.html"},</v>
      </c>
      <c r="AK233" t="str">
        <f>UPPER(Table134568[[#This Row],[Titulo]])</f>
        <v>ZAQUEO</v>
      </c>
      <c r="AL233" t="str">
        <f>LOWER(SUBSTITUTE(Table134568[[#This Row],[CANTO]], " ", ""))</f>
        <v>zaqueo</v>
      </c>
      <c r="AM233" t="str">
        <f>Table134568[[#This Row],[Subtitle5]]</f>
        <v>Lucas 19,1-10</v>
      </c>
      <c r="AO233" t="str">
        <f>Table1[[#Headers],[CANTO]]</f>
        <v>CANTO</v>
      </c>
      <c r="AP233" t="str">
        <f>Table134568[[#This Row],[CANTO]]</f>
        <v>ZAQUEO</v>
      </c>
    </row>
    <row r="234" spans="1:42" x14ac:dyDescent="0.25">
      <c r="A234">
        <v>245</v>
      </c>
      <c r="B234" t="s">
        <v>309</v>
      </c>
      <c r="C234">
        <v>234</v>
      </c>
      <c r="D234" t="s">
        <v>310</v>
      </c>
      <c r="E234" t="s">
        <v>311</v>
      </c>
      <c r="F234" t="s">
        <v>312</v>
      </c>
      <c r="G234" t="s">
        <v>750</v>
      </c>
      <c r="H234" t="s">
        <v>314</v>
      </c>
      <c r="I234" t="s">
        <v>315</v>
      </c>
      <c r="J234" t="s">
        <v>312</v>
      </c>
      <c r="K234" t="s">
        <v>751</v>
      </c>
      <c r="L234" t="s">
        <v>317</v>
      </c>
      <c r="M234" t="s">
        <v>318</v>
      </c>
      <c r="N234" t="s">
        <v>312</v>
      </c>
      <c r="O234" t="s">
        <v>1153</v>
      </c>
      <c r="P234" t="s">
        <v>312</v>
      </c>
      <c r="Q234" t="s">
        <v>319</v>
      </c>
      <c r="R234" t="s">
        <v>312</v>
      </c>
      <c r="S234" t="s">
        <v>333</v>
      </c>
      <c r="T234" t="str">
        <f>IF(Table134568[[#This Row],[Pentecostés]]="","",""", """)</f>
        <v>", "</v>
      </c>
      <c r="U234" t="s">
        <v>1148</v>
      </c>
      <c r="V234" t="str">
        <f>IF(Table134568[[#This Row],[Virgen]]="","",""", """)</f>
        <v>", "</v>
      </c>
      <c r="W234" t="s">
        <v>334</v>
      </c>
      <c r="X234" t="str">
        <f>IF(Table134568[[#This Row],[Niños]]="","",""", """)</f>
        <v/>
      </c>
      <c r="Z234" t="str">
        <f>IF(Table134568[[#This Row],[Laudes]]="","",""", """)</f>
        <v/>
      </c>
      <c r="AB234" t="str">
        <f>IF(Table134568[[#This Row],[Entrada]]="","",""", """)</f>
        <v/>
      </c>
      <c r="AD234" t="s">
        <v>322</v>
      </c>
      <c r="AE234" s="66" t="str" cm="1">
        <f t="array" ref="AE234">_xlfn.LET(
    _xlpm.texto_limpio, _xlfn.REDUCE(
        LOWER(Table134568[[#This Row],[Titulo]]),
        {"á";"é";"í";"ó";"ú";"ñ";",";" "},
        _xlfn.LAMBDA(_xlpm.acum,_xlpm.caracter, SUBSTITUTE(_xlpm.acum, _xlpm.caracter, CHOOSE(MATCH(_xlpm.caracter, {"á";"é";"í";"ó";"ú";"ñ";",";" "}, 0), "a","e","i","o","u","n","","")))
    ),
    _xlfn.CONCAT("/cantos/resucito/", AG234, "/", _xlpm.texto_limpio, ".html")
)</f>
        <v>/cantos/resucito/p/prountuariodeacordes.html</v>
      </c>
      <c r="AF234" t="s">
        <v>323</v>
      </c>
      <c r="AG234" t="str">
        <f>IF(Table134568[[#This Row],[Categoria]]="Liturgia","liturgia",LOWER(LEFT(Table134568[[#This Row],[Titulo]],1)))</f>
        <v>p</v>
      </c>
      <c r="AH234" t="str">
        <f>LOWER(LEFT(Table134568[[#This Row],[Titulo]],1))</f>
        <v>p</v>
      </c>
      <c r="AI234" t="str">
        <f>LOWER(LEFT(Table134568[[#This Row],[Categoria]],1))</f>
        <v>p</v>
      </c>
      <c r="AJ234" t="str">
        <f>_xlfn.CONCAT(Table134568[[#This Row],[ID]:[c021]])</f>
        <v>{id:234,title: "Prountuario de Acordes", subtitle: "Notas", category: "Precatecumenado", moments: ["Cuaresma", "Laudes", "Antiguo Testamento"], url: "/cantos/resucito/p/prountuariodeacordes.html"},</v>
      </c>
      <c r="AK234" t="str">
        <f>UPPER(Table134568[[#This Row],[Titulo]])</f>
        <v>PROUNTUARIO DE ACORDES</v>
      </c>
      <c r="AL234" t="str">
        <f>LOWER(SUBSTITUTE(Table134568[[#This Row],[CANTO]], " ", ""))</f>
        <v>prountuariodeacordes</v>
      </c>
      <c r="AM234" t="str">
        <f>Table134568[[#This Row],[Subtitle5]]</f>
        <v>Notas</v>
      </c>
      <c r="AO234" t="str">
        <f>Table1[[#Headers],[CANTO]]</f>
        <v>CANTO</v>
      </c>
      <c r="AP234" t="str">
        <f>Table134568[[#This Row],[CANTO]]</f>
        <v>PROUNTUARIO DE ACORDES</v>
      </c>
    </row>
    <row r="235" spans="1:42" x14ac:dyDescent="0.25">
      <c r="A235">
        <v>246</v>
      </c>
      <c r="B235" t="s">
        <v>309</v>
      </c>
      <c r="C235">
        <v>235</v>
      </c>
      <c r="D235" t="s">
        <v>310</v>
      </c>
      <c r="E235" t="s">
        <v>311</v>
      </c>
      <c r="F235" t="s">
        <v>312</v>
      </c>
      <c r="G235" t="s">
        <v>752</v>
      </c>
      <c r="H235" t="s">
        <v>314</v>
      </c>
      <c r="I235" t="s">
        <v>315</v>
      </c>
      <c r="J235" t="s">
        <v>312</v>
      </c>
      <c r="K235" t="s">
        <v>753</v>
      </c>
      <c r="L235" t="s">
        <v>317</v>
      </c>
      <c r="M235" t="s">
        <v>318</v>
      </c>
      <c r="N235" t="s">
        <v>312</v>
      </c>
      <c r="O235" s="8" t="s">
        <v>1150</v>
      </c>
      <c r="P235" t="s">
        <v>312</v>
      </c>
      <c r="Q235" t="s">
        <v>319</v>
      </c>
      <c r="R235" t="s">
        <v>312</v>
      </c>
      <c r="S235" t="s">
        <v>334</v>
      </c>
      <c r="T235" t="str">
        <f>IF(Table134568[[#This Row],[Pentecostés]]="","",""", """)</f>
        <v/>
      </c>
      <c r="V235" t="str">
        <f>IF(Table134568[[#This Row],[Virgen]]="","",""", """)</f>
        <v/>
      </c>
      <c r="X235" t="str">
        <f>IF(Table134568[[#This Row],[Niños]]="","",""", """)</f>
        <v/>
      </c>
      <c r="Z235" t="str">
        <f>IF(Table134568[[#This Row],[Laudes]]="","",""", """)</f>
        <v/>
      </c>
      <c r="AB235" t="str">
        <f>IF(Table134568[[#This Row],[Entrada]]="","",""", """)</f>
        <v/>
      </c>
      <c r="AD235" t="s">
        <v>322</v>
      </c>
      <c r="AE235" s="66" t="str" cm="1">
        <f t="array" ref="AE235">_xlfn.LET(
    _xlpm.texto_limpio, _xlfn.REDUCE(
        LOWER(Table134568[[#This Row],[Titulo]]),
        {"á";"é";"í";"ó";"ú";"ñ";",";" "},
        _xlfn.LAMBDA(_xlpm.acum,_xlpm.caracter, SUBSTITUTE(_xlpm.acum, _xlpm.caracter, CHOOSE(MATCH(_xlpm.caracter, {"á";"é";"í";"ó";"ú";"ñ";",";" "}, 0), "a","e","i","o","u","n","","")))
    ),
    _xlfn.CONCAT("/cantos/resucito/", AG235, "/", _xlpm.texto_limpio, ".html")
)</f>
        <v>/cantos/resucito/l/librodecantoenpdf.html</v>
      </c>
      <c r="AF235" t="s">
        <v>323</v>
      </c>
      <c r="AG235" t="str">
        <f>IF(Table134568[[#This Row],[Categoria]]="Liturgia","liturgia",LOWER(LEFT(Table134568[[#This Row],[Titulo]],1)))</f>
        <v>l</v>
      </c>
      <c r="AH235" t="str">
        <f>LOWER(LEFT(Table134568[[#This Row],[Titulo]],1))</f>
        <v>l</v>
      </c>
      <c r="AI235" t="str">
        <f>LOWER(LEFT(Table134568[[#This Row],[Categoria]],1))</f>
        <v>c</v>
      </c>
      <c r="AJ235" t="str">
        <f>_xlfn.CONCAT(Table134568[[#This Row],[ID]:[c021]])</f>
        <v>{id:235,title: "Libro de Canto en PDF", subtitle: "Cantos del Camino Neo Catecumenal ", category: "Catecumenado", moments: ["Antiguo Testamento"], url: "/cantos/resucito/l/librodecantoenpdf.html"},</v>
      </c>
      <c r="AK235" t="str">
        <f>UPPER(Table134568[[#This Row],[Titulo]])</f>
        <v>LIBRO DE CANTO EN PDF</v>
      </c>
      <c r="AL235" t="str">
        <f>LOWER(SUBSTITUTE(Table134568[[#This Row],[CANTO]], " ", ""))</f>
        <v>librodecantoenpdf</v>
      </c>
      <c r="AM235" t="str">
        <f>Table134568[[#This Row],[Subtitle5]]</f>
        <v xml:space="preserve">Cantos del Camino Neo Catecumenal </v>
      </c>
      <c r="AO235" t="str">
        <f>Table1[[#Headers],[CANTO]]</f>
        <v>CANTO</v>
      </c>
      <c r="AP235" t="str">
        <f>Table134568[[#This Row],[CANTO]]</f>
        <v>LIBRO DE CANTO EN PDF</v>
      </c>
    </row>
    <row r="236" spans="1:42" x14ac:dyDescent="0.25">
      <c r="B236" t="s">
        <v>309</v>
      </c>
      <c r="D236" t="s">
        <v>310</v>
      </c>
      <c r="E236" t="s">
        <v>311</v>
      </c>
      <c r="F236" t="s">
        <v>312</v>
      </c>
      <c r="H236" t="s">
        <v>314</v>
      </c>
      <c r="I236" t="s">
        <v>315</v>
      </c>
      <c r="J236" t="s">
        <v>312</v>
      </c>
      <c r="L236" t="s">
        <v>317</v>
      </c>
      <c r="M236" t="s">
        <v>318</v>
      </c>
      <c r="N236" t="s">
        <v>312</v>
      </c>
      <c r="P236" t="s">
        <v>312</v>
      </c>
      <c r="Q236" t="s">
        <v>319</v>
      </c>
      <c r="R236" t="s">
        <v>312</v>
      </c>
      <c r="S236" t="s">
        <v>304</v>
      </c>
      <c r="T236" t="str">
        <f>IF(Table134568[[#This Row],[Pentecostés]]="","",""", """)</f>
        <v>", "</v>
      </c>
      <c r="U236" t="s">
        <v>327</v>
      </c>
      <c r="V236" t="str">
        <f>IF(Table134568[[#This Row],[Virgen]]="","",""", """)</f>
        <v>", "</v>
      </c>
      <c r="W236" t="s">
        <v>334</v>
      </c>
      <c r="X236" t="str">
        <f>IF(Table134568[[#This Row],[Niños]]="","",""", """)</f>
        <v/>
      </c>
      <c r="Z236" t="str">
        <f>IF(Table134568[[#This Row],[Laudes]]="","",""", """)</f>
        <v/>
      </c>
      <c r="AB236" t="str">
        <f>IF(Table134568[[#This Row],[Entrada]]="","",""", """)</f>
        <v/>
      </c>
      <c r="AD236" t="s">
        <v>322</v>
      </c>
      <c r="AE236" s="66" t="str" cm="1">
        <f t="array" ref="AE236">_xlfn.LET(
    _xlpm.texto_limpio, _xlfn.REDUCE(
        LOWER(Table134568[[#This Row],[Titulo]]),
        {"á";"é";"í";"ó";"ú";"ñ";",";" "},
        _xlfn.LAMBDA(_xlpm.acum,_xlpm.caracter, SUBSTITUTE(_xlpm.acum, _xlpm.caracter, CHOOSE(MATCH(_xlpm.caracter, {"á";"é";"í";"ó";"ú";"ñ";",";" "}, 0), "a","e","i","o","u","n","","")))
    ),
    _xlfn.CONCAT("/cantos/resucito/", AG236, "/", _xlpm.texto_limpio, ".html")
)</f>
        <v>/cantos/resucito//.html</v>
      </c>
      <c r="AF236" t="s">
        <v>323</v>
      </c>
      <c r="AG236" t="str">
        <f>IF(Table134568[[#This Row],[Categoria]]="Liturgia","liturgia",LOWER(LEFT(Table134568[[#This Row],[Titulo]],1)))</f>
        <v/>
      </c>
      <c r="AH236" t="str">
        <f>LOWER(LEFT(Table134568[[#This Row],[Titulo]],1))</f>
        <v/>
      </c>
      <c r="AI236" t="str">
        <f>LOWER(LEFT(Table134568[[#This Row],[Categoria]],1))</f>
        <v/>
      </c>
      <c r="AJ236" t="str">
        <f>_xlfn.CONCAT(Table134568[[#This Row],[ID]:[c021]])</f>
        <v>{id:,title: "", subtitle: "", category: "", moments: ["Entrada", "Final", "Antiguo Testamento"], url: "/cantos/resucito//.html"},</v>
      </c>
      <c r="AK236" t="str">
        <f>UPPER(Table134568[[#This Row],[Titulo]])</f>
        <v/>
      </c>
      <c r="AL236" t="str">
        <f>LOWER(SUBSTITUTE(Table134568[[#This Row],[CANTO]], " ", ""))</f>
        <v/>
      </c>
      <c r="AM236">
        <f>Table134568[[#This Row],[Subtitle5]]</f>
        <v>0</v>
      </c>
      <c r="AO236" t="str">
        <f>Table1[[#Headers],[CANTO]]</f>
        <v>CANTO</v>
      </c>
      <c r="AP236" t="str">
        <f>Table134568[[#This Row],[CANTO]]</f>
        <v/>
      </c>
    </row>
    <row r="237" spans="1:42" x14ac:dyDescent="0.25">
      <c r="B237" t="s">
        <v>309</v>
      </c>
      <c r="D237" t="s">
        <v>310</v>
      </c>
      <c r="E237" t="s">
        <v>311</v>
      </c>
      <c r="F237" t="s">
        <v>312</v>
      </c>
      <c r="H237" t="s">
        <v>314</v>
      </c>
      <c r="I237" t="s">
        <v>315</v>
      </c>
      <c r="J237" t="s">
        <v>312</v>
      </c>
      <c r="L237" t="s">
        <v>317</v>
      </c>
      <c r="M237" t="s">
        <v>318</v>
      </c>
      <c r="N237" t="s">
        <v>312</v>
      </c>
      <c r="P237" t="s">
        <v>312</v>
      </c>
      <c r="Q237" t="s">
        <v>319</v>
      </c>
      <c r="R237" t="s">
        <v>312</v>
      </c>
      <c r="S237" t="s">
        <v>333</v>
      </c>
      <c r="T237" t="str">
        <f>IF(Table134568[[#This Row],[Pentecostés]]="","",""", """)</f>
        <v>", "</v>
      </c>
      <c r="U237" t="s">
        <v>1148</v>
      </c>
      <c r="V237" t="str">
        <f>IF(Table134568[[#This Row],[Virgen]]="","",""", """)</f>
        <v>", "</v>
      </c>
      <c r="W237" t="s">
        <v>304</v>
      </c>
      <c r="X237" t="str">
        <f>IF(Table134568[[#This Row],[Niños]]="","",""", """)</f>
        <v>", "</v>
      </c>
      <c r="Y237" t="s">
        <v>326</v>
      </c>
      <c r="Z237" t="str">
        <f>IF(Table134568[[#This Row],[Laudes]]="","",""", """)</f>
        <v>", "</v>
      </c>
      <c r="AA237" t="s">
        <v>328</v>
      </c>
      <c r="AB237" t="str">
        <f>IF(Table134568[[#This Row],[Entrada]]="","",""", """)</f>
        <v/>
      </c>
      <c r="AD237" t="s">
        <v>322</v>
      </c>
      <c r="AE237" s="66" t="str" cm="1">
        <f t="array" ref="AE237">_xlfn.LET(
    _xlpm.texto_limpio, _xlfn.REDUCE(
        LOWER(Table134568[[#This Row],[Titulo]]),
        {"á";"é";"í";"ó";"ú";"ñ";",";" "},
        _xlfn.LAMBDA(_xlpm.acum,_xlpm.caracter, SUBSTITUTE(_xlpm.acum, _xlpm.caracter, CHOOSE(MATCH(_xlpm.caracter, {"á";"é";"í";"ó";"ú";"ñ";",";" "}, 0), "a","e","i","o","u","n","","")))
    ),
    _xlfn.CONCAT("/cantos/resucito/", AG237, "/", _xlpm.texto_limpio, ".html")
)</f>
        <v>/cantos/resucito//.html</v>
      </c>
      <c r="AF237" t="s">
        <v>323</v>
      </c>
      <c r="AG237" t="str">
        <f>IF(Table134568[[#This Row],[Categoria]]="Liturgia","liturgia",LOWER(LEFT(Table134568[[#This Row],[Titulo]],1)))</f>
        <v/>
      </c>
      <c r="AH237" t="str">
        <f>LOWER(LEFT(Table134568[[#This Row],[Titulo]],1))</f>
        <v/>
      </c>
      <c r="AI237" t="str">
        <f>LOWER(LEFT(Table134568[[#This Row],[Categoria]],1))</f>
        <v/>
      </c>
      <c r="AJ237" t="str">
        <f>_xlfn.CONCAT(Table134568[[#This Row],[ID]:[c021]])</f>
        <v>{id:,title: "", subtitle: "", category: "", moments: ["Cuaresma", "Laudes", "Entrada", "Comunión", "Nuevo Testamento"], url: "/cantos/resucito//.html"},</v>
      </c>
      <c r="AK237" t="str">
        <f>UPPER(Table134568[[#This Row],[Titulo]])</f>
        <v/>
      </c>
      <c r="AL237" t="str">
        <f>LOWER(SUBSTITUTE(Table134568[[#This Row],[CANTO]], " ", ""))</f>
        <v/>
      </c>
      <c r="AM237">
        <f>Table134568[[#This Row],[Subtitle5]]</f>
        <v>0</v>
      </c>
      <c r="AO237" t="str">
        <f>Table1[[#Headers],[CANTO]]</f>
        <v>CANTO</v>
      </c>
      <c r="AP237" t="str">
        <f>Table134568[[#This Row],[CANTO]]</f>
        <v/>
      </c>
    </row>
    <row r="238" spans="1:42" x14ac:dyDescent="0.25">
      <c r="B238" t="s">
        <v>309</v>
      </c>
      <c r="D238" t="s">
        <v>310</v>
      </c>
      <c r="E238" t="s">
        <v>311</v>
      </c>
      <c r="F238" t="s">
        <v>312</v>
      </c>
      <c r="H238" t="s">
        <v>314</v>
      </c>
      <c r="I238" t="s">
        <v>315</v>
      </c>
      <c r="J238" t="s">
        <v>312</v>
      </c>
      <c r="L238" t="s">
        <v>317</v>
      </c>
      <c r="M238" t="s">
        <v>318</v>
      </c>
      <c r="N238" t="s">
        <v>312</v>
      </c>
      <c r="O238" s="4"/>
      <c r="P238" t="s">
        <v>312</v>
      </c>
      <c r="Q238" t="s">
        <v>319</v>
      </c>
      <c r="R238" t="s">
        <v>312</v>
      </c>
      <c r="S238" t="s">
        <v>751</v>
      </c>
      <c r="T238" t="str">
        <f>IF(Table134568[[#This Row],[Pentecostés]]="","",""", """)</f>
        <v/>
      </c>
      <c r="V238" t="str">
        <f>IF(Table134568[[#This Row],[Virgen]]="","",""", """)</f>
        <v/>
      </c>
      <c r="X238" t="str">
        <f>IF(Table134568[[#This Row],[Niños]]="","",""", """)</f>
        <v/>
      </c>
      <c r="Z238" t="str">
        <f>IF(Table134568[[#This Row],[Laudes]]="","",""", """)</f>
        <v/>
      </c>
      <c r="AB238" t="str">
        <f>IF(Table134568[[#This Row],[Entrada]]="","",""", """)</f>
        <v/>
      </c>
      <c r="AD238" t="s">
        <v>322</v>
      </c>
      <c r="AE238" s="66" t="str" cm="1">
        <f t="array" ref="AE238">_xlfn.LET(
    _xlpm.texto_limpio, _xlfn.REDUCE(
        LOWER(Table134568[[#This Row],[Titulo]]),
        {"á";"é";"í";"ó";"ú";"ñ";",";" "},
        _xlfn.LAMBDA(_xlpm.acum,_xlpm.caracter, SUBSTITUTE(_xlpm.acum, _xlpm.caracter, CHOOSE(MATCH(_xlpm.caracter, {"á";"é";"í";"ó";"ú";"ñ";",";" "}, 0), "a","e","i","o","u","n","","")))
    ),
    _xlfn.CONCAT("/cantos/resucito/", AG238, "/", _xlpm.texto_limpio, ".html")
)</f>
        <v>/cantos/resucito//.html</v>
      </c>
      <c r="AF238" t="s">
        <v>323</v>
      </c>
      <c r="AG238" t="str">
        <f>IF(Table134568[[#This Row],[Categoria]]="Liturgia","liturgia",LOWER(LEFT(Table134568[[#This Row],[Titulo]],1)))</f>
        <v/>
      </c>
      <c r="AH238" t="str">
        <f>LOWER(LEFT(Table134568[[#This Row],[Titulo]],1))</f>
        <v/>
      </c>
      <c r="AI238" t="str">
        <f>LOWER(LEFT(Table134568[[#This Row],[Categoria]],1))</f>
        <v/>
      </c>
      <c r="AJ238" t="str">
        <f>_xlfn.CONCAT(Table134568[[#This Row],[ID]:[c021]])</f>
        <v>{id:,title: "", subtitle: "", category: "", moments: ["Notas"], url: "/cantos/resucito//.html"},</v>
      </c>
      <c r="AK238" t="str">
        <f>UPPER(Table134568[[#This Row],[Titulo]])</f>
        <v/>
      </c>
      <c r="AL238" t="str">
        <f>LOWER(SUBSTITUTE(Table134568[[#This Row],[CANTO]], " ", ""))</f>
        <v/>
      </c>
      <c r="AM238">
        <f>Table134568[[#This Row],[Subtitle5]]</f>
        <v>0</v>
      </c>
      <c r="AO238" t="str">
        <f>Table1[[#Headers],[CANTO]]</f>
        <v>CANTO</v>
      </c>
      <c r="AP238" t="str">
        <f>Table134568[[#This Row],[CANTO]]</f>
        <v/>
      </c>
    </row>
    <row r="239" spans="1:42" x14ac:dyDescent="0.25">
      <c r="B239" t="s">
        <v>309</v>
      </c>
      <c r="D239" t="s">
        <v>310</v>
      </c>
      <c r="E239" t="s">
        <v>311</v>
      </c>
      <c r="F239" t="s">
        <v>312</v>
      </c>
      <c r="H239" t="s">
        <v>314</v>
      </c>
      <c r="I239" t="s">
        <v>315</v>
      </c>
      <c r="J239" t="s">
        <v>312</v>
      </c>
      <c r="L239" t="s">
        <v>317</v>
      </c>
      <c r="M239" t="s">
        <v>318</v>
      </c>
      <c r="N239" t="s">
        <v>312</v>
      </c>
      <c r="O239" s="4"/>
      <c r="P239" t="s">
        <v>312</v>
      </c>
      <c r="Q239" t="s">
        <v>319</v>
      </c>
      <c r="R239" t="s">
        <v>312</v>
      </c>
      <c r="S239" t="s">
        <v>754</v>
      </c>
      <c r="T239" t="str">
        <f>IF(Table134568[[#This Row],[Pentecostés]]="","",""", """)</f>
        <v/>
      </c>
      <c r="V239" t="str">
        <f>IF(Table134568[[#This Row],[Virgen]]="","",""", """)</f>
        <v/>
      </c>
      <c r="X239" t="str">
        <f>IF(Table134568[[#This Row],[Niños]]="","",""", """)</f>
        <v/>
      </c>
      <c r="Z239" t="str">
        <f>IF(Table134568[[#This Row],[Laudes]]="","",""", """)</f>
        <v/>
      </c>
      <c r="AB239" t="str">
        <f>IF(Table134568[[#This Row],[Entrada]]="","",""", """)</f>
        <v/>
      </c>
      <c r="AD239" t="s">
        <v>322</v>
      </c>
      <c r="AE239" s="66" t="s">
        <v>755</v>
      </c>
      <c r="AF239" t="s">
        <v>323</v>
      </c>
      <c r="AG239" t="str">
        <f>IF(Table134568[[#This Row],[Categoria]]="Liturgia","liturgia",LOWER(LEFT(Table134568[[#This Row],[Titulo]],1)))</f>
        <v/>
      </c>
      <c r="AH239" t="str">
        <f>LOWER(LEFT(Table134568[[#This Row],[Titulo]],1))</f>
        <v/>
      </c>
      <c r="AI239" t="str">
        <f>LOWER(LEFT(Table134568[[#This Row],[Categoria]],1))</f>
        <v/>
      </c>
      <c r="AJ239" t="str">
        <f>_xlfn.CONCAT(Table134568[[#This Row],[ID]:[c021]])</f>
        <v>{id:,title: "", subtitle: "", category: "", moments: ["Autor: Kiko Argüelo"], url: "/cantos/src/doc/resucito.pdf"},</v>
      </c>
      <c r="AK239" t="str">
        <f>UPPER(Table134568[[#This Row],[Titulo]])</f>
        <v/>
      </c>
      <c r="AL239" t="str">
        <f>LOWER(SUBSTITUTE(Table134568[[#This Row],[CANTO]], " ", ""))</f>
        <v/>
      </c>
      <c r="AM239">
        <f>Table134568[[#This Row],[Subtitle5]]</f>
        <v>0</v>
      </c>
      <c r="AO239" t="str">
        <f>Table1[[#Headers],[CANTO]]</f>
        <v>CANTO</v>
      </c>
      <c r="AP239" t="str">
        <f>Table134568[[#This Row],[CANTO]]</f>
        <v/>
      </c>
    </row>
  </sheetData>
  <mergeCells count="1">
    <mergeCell ref="C1:H1"/>
  </mergeCells>
  <phoneticPr fontId="8" type="noConversion"/>
  <hyperlinks>
    <hyperlink ref="C1:F1" location="Indice!A1" display="Indice!A1" xr:uid="{2F86F753-99E0-4E0B-9287-708C17247F80}"/>
  </hyperlinks>
  <pageMargins left="0.7" right="0.7" top="0.75" bottom="0.75" header="0.3" footer="0.3"/>
  <pageSetup orientation="portrait" r:id="rId1"/>
  <drawing r:id="rId2"/>
  <legacyDrawing r:id="rId3"/>
  <tableParts count="1">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CDC7-17B4-4525-A007-1D8FDFE373D4}">
  <sheetPr codeName="Sheet27">
    <tabColor theme="5"/>
  </sheetPr>
  <dimension ref="A1:F232"/>
  <sheetViews>
    <sheetView zoomScale="175" zoomScaleNormal="175" workbookViewId="0">
      <pane xSplit="1" ySplit="1" topLeftCell="B103" activePane="bottomRight" state="frozen"/>
      <selection pane="topRight" activeCell="B1" sqref="B1"/>
      <selection pane="bottomLeft" activeCell="A2" sqref="A2"/>
      <selection pane="bottomRight" activeCell="A120" sqref="A1:F232"/>
    </sheetView>
  </sheetViews>
  <sheetFormatPr defaultRowHeight="15" x14ac:dyDescent="0.25"/>
  <cols>
    <col min="1" max="1" width="4.28515625" bestFit="1" customWidth="1"/>
    <col min="2" max="2" width="24.140625" customWidth="1"/>
    <col min="3" max="3" width="8.7109375" bestFit="1" customWidth="1"/>
    <col min="5" max="5" width="147.85546875" bestFit="1" customWidth="1"/>
  </cols>
  <sheetData>
    <row r="1" spans="1:6" ht="36" x14ac:dyDescent="0.55000000000000004">
      <c r="A1" s="61"/>
      <c r="B1" s="78" t="str" cm="1">
        <f t="array" aca="1" ref="B1" ca="1">MID(CELL("filename", A1), FIND("]", CELL("filename", A1)) + 1, 255)</f>
        <v>creando Directorios</v>
      </c>
      <c r="C1" s="78"/>
      <c r="D1" s="78"/>
      <c r="E1" s="78"/>
      <c r="F1" s="10"/>
    </row>
    <row r="2" spans="1:6" x14ac:dyDescent="0.25">
      <c r="A2" t="s">
        <v>152</v>
      </c>
      <c r="B2" t="s">
        <v>770</v>
      </c>
      <c r="C2" t="s">
        <v>1158</v>
      </c>
      <c r="D2" t="s">
        <v>756</v>
      </c>
      <c r="E2" t="s">
        <v>760</v>
      </c>
      <c r="F2" t="s">
        <v>1419</v>
      </c>
    </row>
    <row r="3" spans="1:6" hidden="1" x14ac:dyDescent="0.25">
      <c r="A3">
        <v>1</v>
      </c>
      <c r="B3" t="s">
        <v>1176</v>
      </c>
      <c r="C3" t="s">
        <v>1164</v>
      </c>
      <c r="D3" t="str">
        <f>_xlfn.CONCAT("md ",Table1523[[#This Row],[inicial]])</f>
        <v>md a</v>
      </c>
      <c r="E3" t="str">
        <f>_xlfn.CONCAT("if not exist ",Table1523[[#This Row],[inicial]],"\",Table1523[[#This Row],[id]],".html ","copy ","""","BOCETO DE CANTOS.html",""""," ",Table1523[[#This Row],[inicial]],"\",Table1523[[#This Row],[id]],".html")</f>
        <v>if not exist a\alavictimapascual.html copy "BOCETO DE CANTOS.html" a\alavictimapascual.html</v>
      </c>
    </row>
    <row r="4" spans="1:6" hidden="1" x14ac:dyDescent="0.25">
      <c r="A4">
        <v>2</v>
      </c>
      <c r="B4" t="s">
        <v>1177</v>
      </c>
      <c r="C4" t="s">
        <v>1164</v>
      </c>
      <c r="D4" t="str">
        <f>_xlfn.CONCAT("md ",Table1523[[#This Row],[inicial]])</f>
        <v>md a</v>
      </c>
      <c r="E4" t="str">
        <f>_xlfn.CONCAT("if not exist ",Table1523[[#This Row],[inicial]],"\",Table1523[[#This Row],[id]],".html ","copy ","""","BOCETO DE CANTOS.html",""""," ",Table1523[[#This Row],[inicial]],"\",Table1523[[#This Row],[id]],".html")</f>
        <v>if not exist a\anadiedemosocasiondetropiezo.html copy "BOCETO DE CANTOS.html" a\anadiedemosocasiondetropiezo.html</v>
      </c>
    </row>
    <row r="5" spans="1:6" hidden="1" x14ac:dyDescent="0.25">
      <c r="A5">
        <v>3</v>
      </c>
      <c r="B5" t="s">
        <v>1178</v>
      </c>
      <c r="C5" t="s">
        <v>1164</v>
      </c>
      <c r="D5" t="str">
        <f>_xlfn.CONCAT("md ",Table1523[[#This Row],[inicial]])</f>
        <v>md a</v>
      </c>
      <c r="E5" t="str">
        <f>_xlfn.CONCAT("if not exist ",Table1523[[#This Row],[inicial]],"\",Table1523[[#This Row],[id]],".html ","copy ","""","BOCETO DE CANTOS.html",""""," ",Table1523[[#This Row],[inicial]],"\",Table1523[[#This Row],[id]],".html")</f>
        <v>if not exist a\atilevantomisojos.html copy "BOCETO DE CANTOS.html" a\atilevantomisojos.html</v>
      </c>
    </row>
    <row r="6" spans="1:6" hidden="1" x14ac:dyDescent="0.25">
      <c r="A6">
        <v>4</v>
      </c>
      <c r="B6" t="s">
        <v>1179</v>
      </c>
      <c r="C6" t="s">
        <v>1164</v>
      </c>
      <c r="D6" t="str">
        <f>_xlfn.CONCAT("md ",Table1523[[#This Row],[inicial]])</f>
        <v>md a</v>
      </c>
      <c r="E6" t="str">
        <f>_xlfn.CONCAT("if not exist ",Table1523[[#This Row],[inicial]],"\",Table1523[[#This Row],[id]],".html ","copy ","""","BOCETO DE CANTOS.html",""""," ",Table1523[[#This Row],[inicial]],"\",Table1523[[#This Row],[id]],".html")</f>
        <v>if not exist a\atisenorenmiclamorimploro.html copy "BOCETO DE CANTOS.html" a\atisenorenmiclamorimploro.html</v>
      </c>
    </row>
    <row r="7" spans="1:6" hidden="1" x14ac:dyDescent="0.25">
      <c r="A7">
        <v>5</v>
      </c>
      <c r="B7" t="s">
        <v>1180</v>
      </c>
      <c r="C7" t="s">
        <v>1164</v>
      </c>
      <c r="D7" t="str">
        <f>_xlfn.CONCAT("md ",Table1523[[#This Row],[inicial]])</f>
        <v>md a</v>
      </c>
      <c r="E7" t="str">
        <f>_xlfn.CONCAT("if not exist ",Table1523[[#This Row],[inicial]],"\",Table1523[[#This Row],[id]],".html ","copy ","""","BOCETO DE CANTOS.html",""""," ",Table1523[[#This Row],[inicial]],"\",Table1523[[#This Row],[id]],".html")</f>
        <v>if not exist a\atisenorlevantomialma.html copy "BOCETO DE CANTOS.html" a\atisenorlevantomialma.html</v>
      </c>
    </row>
    <row r="8" spans="1:6" hidden="1" x14ac:dyDescent="0.25">
      <c r="A8">
        <v>6</v>
      </c>
      <c r="B8" t="s">
        <v>1181</v>
      </c>
      <c r="C8" t="s">
        <v>1164</v>
      </c>
      <c r="D8" t="str">
        <f>_xlfn.CONCAT("md ",Table1523[[#This Row],[inicial]])</f>
        <v>md a</v>
      </c>
      <c r="E8" t="str">
        <f>_xlfn.CONCAT("if not exist ",Table1523[[#This Row],[inicial]],"\",Table1523[[#This Row],[id]],".html ","copy ","""","BOCETO DE CANTOS.html",""""," ",Table1523[[#This Row],[inicial]],"\",Table1523[[#This Row],[id]],".html")</f>
        <v>if not exist a\atisenorsedebelaalabanzaension.html copy "BOCETO DE CANTOS.html" a\atisenorsedebelaalabanzaension.html</v>
      </c>
    </row>
    <row r="9" spans="1:6" hidden="1" x14ac:dyDescent="0.25">
      <c r="A9">
        <v>7</v>
      </c>
      <c r="B9" t="s">
        <v>1182</v>
      </c>
      <c r="C9" t="s">
        <v>1164</v>
      </c>
      <c r="D9" t="str">
        <f>_xlfn.CONCAT("md ",Table1523[[#This Row],[inicial]])</f>
        <v>md a</v>
      </c>
      <c r="E9" t="str">
        <f>_xlfn.CONCAT("if not exist ",Table1523[[#This Row],[inicial]],"\",Table1523[[#This Row],[id]],".html ","copy ","""","BOCETO DE CANTOS.html",""""," ",Table1523[[#This Row],[inicial]],"\",Table1523[[#This Row],[id]],".html")</f>
        <v>if not exist a\abbapadre.html copy "BOCETO DE CANTOS.html" a\abbapadre.html</v>
      </c>
    </row>
    <row r="10" spans="1:6" hidden="1" x14ac:dyDescent="0.25">
      <c r="A10">
        <v>8</v>
      </c>
      <c r="B10" t="s">
        <v>1183</v>
      </c>
      <c r="C10" t="s">
        <v>1164</v>
      </c>
      <c r="D10" t="str">
        <f>_xlfn.CONCAT("md ",Table1523[[#This Row],[inicial]])</f>
        <v>md a</v>
      </c>
      <c r="E10" t="str">
        <f>_xlfn.CONCAT("if not exist ",Table1523[[#This Row],[inicial]],"\",Table1523[[#This Row],[id]],".html ","copy ","""","BOCETO DE CANTOS.html",""""," ",Table1523[[#This Row],[inicial]],"\",Table1523[[#This Row],[id]],".html")</f>
        <v>if not exist a\abraham.html copy "BOCETO DE CANTOS.html" a\abraham.html</v>
      </c>
    </row>
    <row r="11" spans="1:6" hidden="1" x14ac:dyDescent="0.25">
      <c r="A11">
        <v>9</v>
      </c>
      <c r="B11" t="s">
        <v>1184</v>
      </c>
      <c r="C11" t="s">
        <v>1164</v>
      </c>
      <c r="D11" t="str">
        <f>_xlfn.CONCAT("md ",Table1523[[#This Row],[inicial]])</f>
        <v>md a</v>
      </c>
      <c r="E11" t="str">
        <f>_xlfn.CONCAT("if not exist ",Table1523[[#This Row],[inicial]],"\",Table1523[[#This Row],[id]],".html ","copy ","""","BOCETO DE CANTOS.html",""""," ",Table1523[[#This Row],[inicial]],"\",Table1523[[#This Row],[id]],".html")</f>
        <v>if not exist a\aclamadalsenor.html copy "BOCETO DE CANTOS.html" a\aclamadalsenor.html</v>
      </c>
    </row>
    <row r="12" spans="1:6" hidden="1" x14ac:dyDescent="0.25">
      <c r="A12">
        <v>10</v>
      </c>
      <c r="B12" t="s">
        <v>1185</v>
      </c>
      <c r="C12" t="s">
        <v>1164</v>
      </c>
      <c r="D12" t="str">
        <f>_xlfn.CONCAT("md ",Table1523[[#This Row],[inicial]])</f>
        <v>md a</v>
      </c>
      <c r="E12" t="str">
        <f>_xlfn.CONCAT("if not exist ",Table1523[[#This Row],[inicial]],"\",Table1523[[#This Row],[id]],".html ","copy ","""","BOCETO DE CANTOS.html",""""," ",Table1523[[#This Row],[inicial]],"\",Table1523[[#This Row],[id]],".html")</f>
        <v>if not exist a\aldespertar.html copy "BOCETO DE CANTOS.html" a\aldespertar.html</v>
      </c>
    </row>
    <row r="13" spans="1:6" hidden="1" x14ac:dyDescent="0.25">
      <c r="A13">
        <v>11</v>
      </c>
      <c r="B13" t="s">
        <v>1186</v>
      </c>
      <c r="C13" t="s">
        <v>1164</v>
      </c>
      <c r="D13" t="str">
        <f>_xlfn.CONCAT("md ",Table1523[[#This Row],[inicial]])</f>
        <v>md a</v>
      </c>
      <c r="E13" t="str">
        <f>_xlfn.CONCAT("if not exist ",Table1523[[#This Row],[inicial]],"\",Table1523[[#This Row],[id]],".html ","copy ","""","BOCETO DE CANTOS.html",""""," ",Table1523[[#This Row],[inicial]],"\",Table1523[[#This Row],[id]],".html")</f>
        <v>if not exist a\alabadalsenorenelcielo.html copy "BOCETO DE CANTOS.html" a\alabadalsenorenelcielo.html</v>
      </c>
    </row>
    <row r="14" spans="1:6" hidden="1" x14ac:dyDescent="0.25">
      <c r="A14">
        <v>12</v>
      </c>
      <c r="B14" t="s">
        <v>1187</v>
      </c>
      <c r="C14" t="s">
        <v>1164</v>
      </c>
      <c r="D14" t="str">
        <f>_xlfn.CONCAT("md ",Table1523[[#This Row],[inicial]])</f>
        <v>md a</v>
      </c>
      <c r="E14" t="str">
        <f>_xlfn.CONCAT("if not exist ",Table1523[[#This Row],[inicial]],"\",Table1523[[#This Row],[id]],".html ","copy ","""","BOCETO DE CANTOS.html",""""," ",Table1523[[#This Row],[inicial]],"\",Table1523[[#This Row],[id]],".html")</f>
        <v>if not exist a\alegriahanacidoelsalvador.html copy "BOCETO DE CANTOS.html" a\alegriahanacidoelsalvador.html</v>
      </c>
    </row>
    <row r="15" spans="1:6" hidden="1" x14ac:dyDescent="0.25">
      <c r="A15">
        <v>13</v>
      </c>
      <c r="B15" t="s">
        <v>1188</v>
      </c>
      <c r="C15" t="s">
        <v>1164</v>
      </c>
      <c r="D15" t="str">
        <f>_xlfn.CONCAT("md ",Table1523[[#This Row],[inicial]])</f>
        <v>md a</v>
      </c>
      <c r="E15" t="str">
        <f>_xlfn.CONCAT("if not exist ",Table1523[[#This Row],[inicial]],"\",Table1523[[#This Row],[id]],".html ","copy ","""","BOCETO DE CANTOS.html",""""," ",Table1523[[#This Row],[inicial]],"\",Table1523[[#This Row],[id]],".html")</f>
        <v>if not exist a\aleluyaalabadalsenor.html copy "BOCETO DE CANTOS.html" a\aleluyaalabadalsenor.html</v>
      </c>
    </row>
    <row r="16" spans="1:6" hidden="1" x14ac:dyDescent="0.25">
      <c r="A16">
        <v>14</v>
      </c>
      <c r="B16" t="s">
        <v>1189</v>
      </c>
      <c r="C16" t="s">
        <v>1164</v>
      </c>
      <c r="D16" t="str">
        <f>_xlfn.CONCAT("md ",Table1523[[#This Row],[inicial]])</f>
        <v>md a</v>
      </c>
      <c r="E16" t="str">
        <f>_xlfn.CONCAT("if not exist ",Table1523[[#This Row],[inicial]],"\",Table1523[[#This Row],[id]],".html ","copy ","""","BOCETO DE CANTOS.html",""""," ",Table1523[[#This Row],[inicial]],"\",Table1523[[#This Row],[id]],".html")</f>
        <v>if not exist a\aleluyabendecidalsenor.html copy "BOCETO DE CANTOS.html" a\aleluyabendecidalsenor.html</v>
      </c>
    </row>
    <row r="17" spans="1:5" hidden="1" x14ac:dyDescent="0.25">
      <c r="A17">
        <v>15</v>
      </c>
      <c r="B17" t="s">
        <v>1190</v>
      </c>
      <c r="C17" t="s">
        <v>1164</v>
      </c>
      <c r="D17" t="str">
        <f>_xlfn.CONCAT("md ",Table1523[[#This Row],[inicial]])</f>
        <v>md a</v>
      </c>
      <c r="E17" t="str">
        <f>_xlfn.CONCAT("if not exist ",Table1523[[#This Row],[inicial]],"\",Table1523[[#This Row],[id]],".html ","copy ","""","BOCETO DE CANTOS.html",""""," ",Table1523[[#This Row],[inicial]],"\",Table1523[[#This Row],[id]],".html")</f>
        <v>if not exist a\aleluyayallegoelreino.html copy "BOCETO DE CANTOS.html" a\aleluyayallegoelreino.html</v>
      </c>
    </row>
    <row r="18" spans="1:5" hidden="1" x14ac:dyDescent="0.25">
      <c r="A18">
        <v>16</v>
      </c>
      <c r="B18" t="s">
        <v>1191</v>
      </c>
      <c r="C18" t="s">
        <v>1164</v>
      </c>
      <c r="D18" t="str">
        <f>_xlfn.CONCAT("md ",Table1523[[#This Row],[inicial]])</f>
        <v>md a</v>
      </c>
      <c r="E18" t="str">
        <f>_xlfn.CONCAT("if not exist ",Table1523[[#This Row],[inicial]],"\",Table1523[[#This Row],[id]],".html ","copy ","""","BOCETO DE CANTOS.html",""""," ",Table1523[[#This Row],[inicial]],"\",Table1523[[#This Row],[id]],".html")</f>
        <v>if not exist a\alzaospuertas.html copy "BOCETO DE CANTOS.html" a\alzaospuertas.html</v>
      </c>
    </row>
    <row r="19" spans="1:5" hidden="1" x14ac:dyDescent="0.25">
      <c r="A19">
        <v>17</v>
      </c>
      <c r="B19" t="s">
        <v>1192</v>
      </c>
      <c r="C19" t="s">
        <v>1164</v>
      </c>
      <c r="D19" t="str">
        <f>_xlfn.CONCAT("md ",Table1523[[#This Row],[inicial]])</f>
        <v>md a</v>
      </c>
      <c r="E19" t="str">
        <f>_xlfn.CONCAT("if not exist ",Table1523[[#This Row],[inicial]],"\",Table1523[[#This Row],[id]],".html ","copy ","""","BOCETO DE CANTOS.html",""""," ",Table1523[[#This Row],[inicial]],"\",Table1523[[#This Row],[id]],".html")</f>
        <v>if not exist a\amenamenamen.html copy "BOCETO DE CANTOS.html" a\amenamenamen.html</v>
      </c>
    </row>
    <row r="20" spans="1:5" hidden="1" x14ac:dyDescent="0.25">
      <c r="A20">
        <v>18</v>
      </c>
      <c r="B20" t="s">
        <v>1193</v>
      </c>
      <c r="C20" t="s">
        <v>1164</v>
      </c>
      <c r="D20" t="str">
        <f>_xlfn.CONCAT("md ",Table1523[[#This Row],[inicial]])</f>
        <v>md a</v>
      </c>
      <c r="E20" t="str">
        <f>_xlfn.CONCAT("if not exist ",Table1523[[#This Row],[inicial]],"\",Table1523[[#This Row],[id]],".html ","copy ","""","BOCETO DE CANTOS.html",""""," ",Table1523[[#This Row],[inicial]],"\",Table1523[[#This Row],[id]],".html")</f>
        <v>if not exist a\amoalsenor.html copy "BOCETO DE CANTOS.html" a\amoalsenor.html</v>
      </c>
    </row>
    <row r="21" spans="1:5" hidden="1" x14ac:dyDescent="0.25">
      <c r="A21">
        <v>19</v>
      </c>
      <c r="B21" t="s">
        <v>1194</v>
      </c>
      <c r="C21" t="s">
        <v>1164</v>
      </c>
      <c r="D21" t="str">
        <f>_xlfn.CONCAT("md ",Table1523[[#This Row],[inicial]])</f>
        <v>md a</v>
      </c>
      <c r="E21" t="str">
        <f>_xlfn.CONCAT("if not exist ",Table1523[[#This Row],[inicial]],"\",Table1523[[#This Row],[id]],".html ","copy ","""","BOCETO DE CANTOS.html",""""," ",Table1523[[#This Row],[inicial]],"\",Table1523[[#This Row],[id]],".html")</f>
        <v>if not exist a\aquedah.html copy "BOCETO DE CANTOS.html" a\aquedah.html</v>
      </c>
    </row>
    <row r="22" spans="1:5" hidden="1" x14ac:dyDescent="0.25">
      <c r="A22">
        <v>20</v>
      </c>
      <c r="B22" t="s">
        <v>1195</v>
      </c>
      <c r="C22" t="s">
        <v>1164</v>
      </c>
      <c r="D22" t="str">
        <f>_xlfn.CONCAT("md ",Table1523[[#This Row],[inicial]])</f>
        <v>md a</v>
      </c>
      <c r="E22" t="str">
        <f>_xlfn.CONCAT("if not exist ",Table1523[[#This Row],[inicial]],"\",Table1523[[#This Row],[id]],".html ","copy ","""","BOCETO DE CANTOS.html",""""," ",Table1523[[#This Row],[inicial]],"\",Table1523[[#This Row],[id]],".html")</f>
        <v>if not exist a\asihablaelamen.html copy "BOCETO DE CANTOS.html" a\asihablaelamen.html</v>
      </c>
    </row>
    <row r="23" spans="1:5" hidden="1" x14ac:dyDescent="0.25">
      <c r="A23">
        <v>21</v>
      </c>
      <c r="B23" t="s">
        <v>1196</v>
      </c>
      <c r="C23" t="s">
        <v>1164</v>
      </c>
      <c r="D23" t="str">
        <f>_xlfn.CONCAT("md ",Table1523[[#This Row],[inicial]])</f>
        <v>md a</v>
      </c>
      <c r="E23" t="str">
        <f>_xlfn.CONCAT("if not exist ",Table1523[[#This Row],[inicial]],"\",Table1523[[#This Row],[id]],".html ","copy ","""","BOCETO DE CANTOS.html",""""," ",Table1523[[#This Row],[inicial]],"\",Table1523[[#This Row],[id]],".html")</f>
        <v>if not exist a\avemariai.html copy "BOCETO DE CANTOS.html" a\avemariai.html</v>
      </c>
    </row>
    <row r="24" spans="1:5" hidden="1" x14ac:dyDescent="0.25">
      <c r="A24">
        <v>22</v>
      </c>
      <c r="B24" t="s">
        <v>1197</v>
      </c>
      <c r="C24" t="s">
        <v>1164</v>
      </c>
      <c r="D24" t="str">
        <f>_xlfn.CONCAT("md ",Table1523[[#This Row],[inicial]])</f>
        <v>md a</v>
      </c>
      <c r="E24" t="str">
        <f>_xlfn.CONCAT("if not exist ",Table1523[[#This Row],[inicial]],"\",Table1523[[#This Row],[id]],".html ","copy ","""","BOCETO DE CANTOS.html",""""," ",Table1523[[#This Row],[inicial]],"\",Table1523[[#This Row],[id]],".html")</f>
        <v>if not exist a\avemariaii(1984).html copy "BOCETO DE CANTOS.html" a\avemariaii(1984).html</v>
      </c>
    </row>
    <row r="25" spans="1:5" hidden="1" x14ac:dyDescent="0.25">
      <c r="A25">
        <v>23</v>
      </c>
      <c r="B25" t="s">
        <v>1198</v>
      </c>
      <c r="C25" t="s">
        <v>1397</v>
      </c>
      <c r="D25" t="str">
        <f>_xlfn.CONCAT("md ",Table1523[[#This Row],[inicial]])</f>
        <v>md b</v>
      </c>
      <c r="E25" t="str">
        <f>_xlfn.CONCAT("if not exist ",Table1523[[#This Row],[inicial]],"\",Table1523[[#This Row],[id]],".html ","copy ","""","BOCETO DE CANTOS.html",""""," ",Table1523[[#This Row],[inicial]],"\",Table1523[[#This Row],[id]],".html")</f>
        <v>if not exist b\babiloniacriminal.html copy "BOCETO DE CANTOS.html" b\babiloniacriminal.html</v>
      </c>
    </row>
    <row r="26" spans="1:5" hidden="1" x14ac:dyDescent="0.25">
      <c r="A26">
        <v>24</v>
      </c>
      <c r="B26" t="s">
        <v>1199</v>
      </c>
      <c r="C26" t="s">
        <v>1397</v>
      </c>
      <c r="D26" t="str">
        <f>_xlfn.CONCAT("md ",Table1523[[#This Row],[inicial]])</f>
        <v>md b</v>
      </c>
      <c r="E26" t="str">
        <f>_xlfn.CONCAT("if not exist ",Table1523[[#This Row],[inicial]],"\",Table1523[[#This Row],[id]],".html ","copy ","""","BOCETO DE CANTOS.html",""""," ",Table1523[[#This Row],[inicial]],"\",Table1523[[#This Row],[id]],".html")</f>
        <v>if not exist b\balaam.html copy "BOCETO DE CANTOS.html" b\balaam.html</v>
      </c>
    </row>
    <row r="27" spans="1:5" hidden="1" x14ac:dyDescent="0.25">
      <c r="A27">
        <v>179</v>
      </c>
      <c r="B27" t="s">
        <v>1351</v>
      </c>
      <c r="C27" t="s">
        <v>1418</v>
      </c>
      <c r="D27" t="str">
        <f>_xlfn.CONCAT("md ",Table1523[[#This Row],[inicial]])</f>
        <v>md liturgia</v>
      </c>
      <c r="E27" t="str">
        <f>_xlfn.CONCAT("if not exist ",Table1523[[#This Row],[inicial]],"\",Table1523[[#This Row],[id]],".html ","copy ","""","BOCETO DE CANTOS.html",""""," ",Table1523[[#This Row],[inicial]],"\",Table1523[[#This Row],[id]],".html")</f>
        <v>if not exist liturgia\aclamacionesalaoraciondelosfieles.html copy "BOCETO DE CANTOS.html" liturgia\aclamacionesalaoraciondelosfieles.html</v>
      </c>
    </row>
    <row r="28" spans="1:5" hidden="1" x14ac:dyDescent="0.25">
      <c r="A28">
        <v>180</v>
      </c>
      <c r="B28" t="s">
        <v>1352</v>
      </c>
      <c r="C28" t="s">
        <v>1418</v>
      </c>
      <c r="D28" t="str">
        <f>_xlfn.CONCAT("md ",Table1523[[#This Row],[inicial]])</f>
        <v>md liturgia</v>
      </c>
      <c r="E28" t="str">
        <f>_xlfn.CONCAT("if not exist ",Table1523[[#This Row],[inicial]],"\",Table1523[[#This Row],[id]],".html ","copy ","""","BOCETO DE CANTOS.html",""""," ",Table1523[[#This Row],[inicial]],"\",Table1523[[#This Row],[id]],".html")</f>
        <v>if not exist liturgia\aleluyainterleccional.html copy "BOCETO DE CANTOS.html" liturgia\aleluyainterleccional.html</v>
      </c>
    </row>
    <row r="29" spans="1:5" hidden="1" x14ac:dyDescent="0.25">
      <c r="A29">
        <v>181</v>
      </c>
      <c r="B29" t="s">
        <v>1353</v>
      </c>
      <c r="C29" t="s">
        <v>1418</v>
      </c>
      <c r="D29" t="str">
        <f>_xlfn.CONCAT("md ",Table1523[[#This Row],[inicial]])</f>
        <v>md liturgia</v>
      </c>
      <c r="E29" t="str">
        <f>_xlfn.CONCAT("if not exist ",Table1523[[#This Row],[inicial]],"\",Table1523[[#This Row],[id]],".html ","copy ","""","BOCETO DE CANTOS.html",""""," ",Table1523[[#This Row],[inicial]],"\",Table1523[[#This Row],[id]],".html")</f>
        <v>if not exist liturgia\aleluyapascual.html copy "BOCETO DE CANTOS.html" liturgia\aleluyapascual.html</v>
      </c>
    </row>
    <row r="30" spans="1:5" hidden="1" x14ac:dyDescent="0.25">
      <c r="A30">
        <v>182</v>
      </c>
      <c r="B30" t="s">
        <v>1354</v>
      </c>
      <c r="C30" t="s">
        <v>1418</v>
      </c>
      <c r="D30" t="str">
        <f>_xlfn.CONCAT("md ",Table1523[[#This Row],[inicial]])</f>
        <v>md liturgia</v>
      </c>
      <c r="E30" t="str">
        <f>_xlfn.CONCAT("if not exist ",Table1523[[#This Row],[inicial]],"\",Table1523[[#This Row],[id]],".html ","copy ","""","BOCETO DE CANTOS.html",""""," ",Table1523[[#This Row],[inicial]],"\",Table1523[[#This Row],[id]],".html")</f>
        <v>if not exist liturgia\antifonaparaelevangelio.html copy "BOCETO DE CANTOS.html" liturgia\antifonaparaelevangelio.html</v>
      </c>
    </row>
    <row r="31" spans="1:5" x14ac:dyDescent="0.25">
      <c r="A31">
        <v>25</v>
      </c>
      <c r="B31" t="s">
        <v>1200</v>
      </c>
      <c r="C31" t="s">
        <v>1397</v>
      </c>
      <c r="D31" t="str">
        <f>_xlfn.CONCAT("md ",Table1523[[#This Row],[inicial]])</f>
        <v>md b</v>
      </c>
      <c r="E31" t="str">
        <f>_xlfn.CONCAT("if not exist ",Table1523[[#This Row],[inicial]],"\",Table1523[[#This Row],[id]],".html ","copy ","""","BOCETO DE CANTOS.html",""""," ",Table1523[[#This Row],[inicial]],"\",Table1523[[#This Row],[id]],".html")</f>
        <v>if not exist b\bendecirealsenorentodotiempo.html copy "BOCETO DE CANTOS.html" b\bendecirealsenorentodotiempo.html</v>
      </c>
    </row>
    <row r="32" spans="1:5" x14ac:dyDescent="0.25">
      <c r="A32">
        <v>26</v>
      </c>
      <c r="B32" t="s">
        <v>1201</v>
      </c>
      <c r="C32" t="s">
        <v>1397</v>
      </c>
      <c r="D32" t="str">
        <f>_xlfn.CONCAT("md ",Table1523[[#This Row],[inicial]])</f>
        <v>md b</v>
      </c>
      <c r="E32" t="str">
        <f>_xlfn.CONCAT("if not exist ",Table1523[[#This Row],[inicial]],"\",Table1523[[#This Row],[id]],".html ","copy ","""","BOCETO DE CANTOS.html",""""," ",Table1523[[#This Row],[inicial]],"\",Table1523[[#This Row],[id]],".html")</f>
        <v>if not exist b\bendicealmamiaayahveh.html copy "BOCETO DE CANTOS.html" b\bendicealmamiaayahveh.html</v>
      </c>
    </row>
    <row r="33" spans="1:5" x14ac:dyDescent="0.25">
      <c r="A33">
        <v>183</v>
      </c>
      <c r="B33" t="s">
        <v>1355</v>
      </c>
      <c r="C33" t="s">
        <v>1418</v>
      </c>
      <c r="D33" t="str">
        <f>_xlfn.CONCAT("md ",Table1523[[#This Row],[inicial]])</f>
        <v>md liturgia</v>
      </c>
      <c r="E33" t="str">
        <f>_xlfn.CONCAT("if not exist ",Table1523[[#This Row],[inicial]],"\",Table1523[[#This Row],[id]],".html ","copy ","""","BOCETO DE CANTOS.html",""""," ",Table1523[[#This Row],[inicial]],"\",Table1523[[#This Row],[id]],".html")</f>
        <v>if not exist liturgia\bendiciondelagua.html copy "BOCETO DE CANTOS.html" liturgia\bendiciondelagua.html</v>
      </c>
    </row>
    <row r="34" spans="1:5" x14ac:dyDescent="0.25">
      <c r="A34">
        <v>27</v>
      </c>
      <c r="B34" t="s">
        <v>1202</v>
      </c>
      <c r="C34" t="s">
        <v>1397</v>
      </c>
      <c r="D34" t="str">
        <f>_xlfn.CONCAT("md ",Table1523[[#This Row],[inicial]])</f>
        <v>md b</v>
      </c>
      <c r="E34" t="str">
        <f>_xlfn.CONCAT("if not exist ",Table1523[[#This Row],[inicial]],"\",Table1523[[#This Row],[id]],".html ","copy ","""","BOCETO DE CANTOS.html",""""," ",Table1523[[#This Row],[inicial]],"\",Table1523[[#This Row],[id]],".html")</f>
        <v>if not exist b\benditaerestumaria.html copy "BOCETO DE CANTOS.html" b\benditaerestumaria.html</v>
      </c>
    </row>
    <row r="35" spans="1:5" x14ac:dyDescent="0.25">
      <c r="A35">
        <v>28</v>
      </c>
      <c r="B35" t="s">
        <v>1203</v>
      </c>
      <c r="C35" t="s">
        <v>1397</v>
      </c>
      <c r="D35" t="str">
        <f>_xlfn.CONCAT("md ",Table1523[[#This Row],[inicial]])</f>
        <v>md b</v>
      </c>
      <c r="E35" t="str">
        <f>_xlfn.CONCAT("if not exist ",Table1523[[#This Row],[inicial]],"\",Table1523[[#This Row],[id]],".html ","copy ","""","BOCETO DE CANTOS.html",""""," ",Table1523[[#This Row],[inicial]],"\",Table1523[[#This Row],[id]],".html")</f>
        <v>if not exist b\benditoeressenor.html copy "BOCETO DE CANTOS.html" b\benditoeressenor.html</v>
      </c>
    </row>
    <row r="36" spans="1:5" x14ac:dyDescent="0.25">
      <c r="A36">
        <v>29</v>
      </c>
      <c r="B36" t="s">
        <v>1204</v>
      </c>
      <c r="C36" t="s">
        <v>1397</v>
      </c>
      <c r="D36" t="str">
        <f>_xlfn.CONCAT("md ",Table1523[[#This Row],[inicial]])</f>
        <v>md b</v>
      </c>
      <c r="E36" t="str">
        <f>_xlfn.CONCAT("if not exist ",Table1523[[#This Row],[inicial]],"\",Table1523[[#This Row],[id]],".html ","copy ","""","BOCETO DE CANTOS.html",""""," ",Table1523[[#This Row],[inicial]],"\",Table1523[[#This Row],[id]],".html")</f>
        <v>if not exist b\benditoseadios.html copy "BOCETO DE CANTOS.html" b\benditoseadios.html</v>
      </c>
    </row>
    <row r="37" spans="1:5" x14ac:dyDescent="0.25">
      <c r="A37">
        <v>30</v>
      </c>
      <c r="B37" t="s">
        <v>1205</v>
      </c>
      <c r="C37" t="s">
        <v>1397</v>
      </c>
      <c r="D37" t="str">
        <f>_xlfn.CONCAT("md ",Table1523[[#This Row],[inicial]])</f>
        <v>md b</v>
      </c>
      <c r="E37" t="str">
        <f>_xlfn.CONCAT("if not exist ",Table1523[[#This Row],[inicial]],"\",Table1523[[#This Row],[id]],".html ","copy ","""","BOCETO DE CANTOS.html",""""," ",Table1523[[#This Row],[inicial]],"\",Table1523[[#This Row],[id]],".html")</f>
        <v>if not exist b\benedictus.html copy "BOCETO DE CANTOS.html" b\benedictus.html</v>
      </c>
    </row>
    <row r="38" spans="1:5" x14ac:dyDescent="0.25">
      <c r="A38">
        <v>31</v>
      </c>
      <c r="B38" t="s">
        <v>1206</v>
      </c>
      <c r="C38" t="s">
        <v>279</v>
      </c>
      <c r="D38" t="str">
        <f>_xlfn.CONCAT("md ",Table1523[[#This Row],[inicial]])</f>
        <v>md c</v>
      </c>
      <c r="E38" t="str">
        <f>_xlfn.CONCAT("if not exist ",Table1523[[#This Row],[inicial]],"\",Table1523[[#This Row],[id]],".html ","copy ","""","BOCETO DE CANTOS.html",""""," ",Table1523[[#This Row],[inicial]],"\",Table1523[[#This Row],[id]],".html")</f>
        <v>if not exist c\cantadadios.html copy "BOCETO DE CANTOS.html" c\cantadadios.html</v>
      </c>
    </row>
    <row r="39" spans="1:5" x14ac:dyDescent="0.25">
      <c r="A39">
        <v>32</v>
      </c>
      <c r="B39" t="s">
        <v>1207</v>
      </c>
      <c r="C39" t="s">
        <v>279</v>
      </c>
      <c r="D39" t="str">
        <f>_xlfn.CONCAT("md ",Table1523[[#This Row],[inicial]])</f>
        <v>md c</v>
      </c>
      <c r="E39" t="str">
        <f>_xlfn.CONCAT("if not exist ",Table1523[[#This Row],[inicial]],"\",Table1523[[#This Row],[id]],".html ","copy ","""","BOCETO DE CANTOS.html",""""," ",Table1523[[#This Row],[inicial]],"\",Table1523[[#This Row],[id]],".html")</f>
        <v>if not exist c\cantadalsenor.html copy "BOCETO DE CANTOS.html" c\cantadalsenor.html</v>
      </c>
    </row>
    <row r="40" spans="1:5" x14ac:dyDescent="0.25">
      <c r="A40">
        <v>33</v>
      </c>
      <c r="B40" t="s">
        <v>1208</v>
      </c>
      <c r="C40" t="s">
        <v>279</v>
      </c>
      <c r="D40" t="str">
        <f>_xlfn.CONCAT("md ",Table1523[[#This Row],[inicial]])</f>
        <v>md c</v>
      </c>
      <c r="E40" t="str">
        <f>_xlfn.CONCAT("if not exist ",Table1523[[#This Row],[inicial]],"\",Table1523[[#This Row],[id]],".html ","copy ","""","BOCETO DE CANTOS.html",""""," ",Table1523[[#This Row],[inicial]],"\",Table1523[[#This Row],[id]],".html")</f>
        <v>if not exist c\canticodelostresjovenes.html copy "BOCETO DE CANTOS.html" c\canticodelostresjovenes.html</v>
      </c>
    </row>
    <row r="41" spans="1:5" x14ac:dyDescent="0.25">
      <c r="A41">
        <v>34</v>
      </c>
      <c r="B41" t="s">
        <v>1209</v>
      </c>
      <c r="C41" t="s">
        <v>279</v>
      </c>
      <c r="D41" t="str">
        <f>_xlfn.CONCAT("md ",Table1523[[#This Row],[inicial]])</f>
        <v>md c</v>
      </c>
      <c r="E41" t="str">
        <f>_xlfn.CONCAT("if not exist ",Table1523[[#This Row],[inicial]],"\",Table1523[[#This Row],[id]],".html ","copy ","""","BOCETO DE CANTOS.html",""""," ",Table1523[[#This Row],[inicial]],"\",Table1523[[#This Row],[id]],".html")</f>
        <v>if not exist c\cantodemoises.html copy "BOCETO DE CANTOS.html" c\cantodemoises.html</v>
      </c>
    </row>
    <row r="42" spans="1:5" x14ac:dyDescent="0.25">
      <c r="A42">
        <v>35</v>
      </c>
      <c r="B42" t="s">
        <v>1210</v>
      </c>
      <c r="C42" t="s">
        <v>279</v>
      </c>
      <c r="D42" t="str">
        <f>_xlfn.CONCAT("md ",Table1523[[#This Row],[inicial]])</f>
        <v>md c</v>
      </c>
      <c r="E42" t="str">
        <f>_xlfn.CONCAT("if not exist ",Table1523[[#This Row],[inicial]],"\",Table1523[[#This Row],[id]],".html ","copy ","""","BOCETO DE CANTOS.html",""""," ",Table1523[[#This Row],[inicial]],"\",Table1523[[#This Row],[id]],".html")</f>
        <v>if not exist c\caritaschristiurgetnos.html copy "BOCETO DE CANTOS.html" c\caritaschristiurgetnos.html</v>
      </c>
    </row>
    <row r="43" spans="1:5" x14ac:dyDescent="0.25">
      <c r="A43">
        <v>36</v>
      </c>
      <c r="B43" t="s">
        <v>1211</v>
      </c>
      <c r="C43" t="s">
        <v>279</v>
      </c>
      <c r="D43" t="str">
        <f>_xlfn.CONCAT("md ",Table1523[[#This Row],[inicial]])</f>
        <v>md c</v>
      </c>
      <c r="E43" t="str">
        <f>_xlfn.CONCAT("if not exist ",Table1523[[#This Row],[inicial]],"\",Table1523[[#This Row],[id]],".html ","copy ","""","BOCETO DE CANTOS.html",""""," ",Table1523[[#This Row],[inicial]],"\",Table1523[[#This Row],[id]],".html")</f>
        <v>if not exist c\carmen63(estanrotasmisataduras).html copy "BOCETO DE CANTOS.html" c\carmen63(estanrotasmisataduras).html</v>
      </c>
    </row>
    <row r="44" spans="1:5" x14ac:dyDescent="0.25">
      <c r="A44">
        <v>185</v>
      </c>
      <c r="B44" t="s">
        <v>1356</v>
      </c>
      <c r="C44" t="s">
        <v>1418</v>
      </c>
      <c r="D44" t="str">
        <f>_xlfn.CONCAT("md ",Table1523[[#This Row],[inicial]])</f>
        <v>md liturgia</v>
      </c>
      <c r="E44" t="str">
        <f>_xlfn.CONCAT("if not exist ",Table1523[[#This Row],[inicial]],"\",Table1523[[#This Row],[id]],".html ","copy ","""","BOCETO DE CANTOS.html",""""," ",Table1523[[#This Row],[inicial]],"\",Table1523[[#This Row],[id]],".html")</f>
        <v>if not exist liturgia\celebracionpenitencial(bendicionpenitencial).html copy "BOCETO DE CANTOS.html" liturgia\celebracionpenitencial(bendicionpenitencial).html</v>
      </c>
    </row>
    <row r="45" spans="1:5" x14ac:dyDescent="0.25">
      <c r="A45">
        <v>37</v>
      </c>
      <c r="B45" t="s">
        <v>1212</v>
      </c>
      <c r="C45" t="s">
        <v>279</v>
      </c>
      <c r="D45" t="str">
        <f>_xlfn.CONCAT("md ",Table1523[[#This Row],[inicial]])</f>
        <v>md c</v>
      </c>
      <c r="E45" t="str">
        <f>_xlfn.CONCAT("if not exist ",Table1523[[#This Row],[inicial]],"\",Table1523[[#This Row],[id]],".html ","copy ","""","BOCETO DE CANTOS.html",""""," ",Table1523[[#This Row],[inicial]],"\",Table1523[[#This Row],[id]],".html")</f>
        <v>if not exist c\comocondenadosamuerte.html copy "BOCETO DE CANTOS.html" c\comocondenadosamuerte.html</v>
      </c>
    </row>
    <row r="46" spans="1:5" x14ac:dyDescent="0.25">
      <c r="A46">
        <f>+A45+1</f>
        <v>38</v>
      </c>
      <c r="B46" t="s">
        <v>1391</v>
      </c>
      <c r="C46" t="s">
        <v>279</v>
      </c>
      <c r="D46" t="str">
        <f>_xlfn.CONCAT("md ",Table1523[[#This Row],[inicial]])</f>
        <v>md c</v>
      </c>
      <c r="E46" t="str">
        <f>_xlfn.CONCAT("if not exist ",Table1523[[#This Row],[inicial]],"\",Table1523[[#This Row],[id]],".html ","copy ","""","BOCETO DE CANTOS.html",""""," ",Table1523[[#This Row],[inicial]],"\",Table1523[[#This Row],[id]],".html")</f>
        <v>if not exist c\comodestilalamiel.html copy "BOCETO DE CANTOS.html" c\comodestilalamiel.html</v>
      </c>
    </row>
    <row r="47" spans="1:5" x14ac:dyDescent="0.25">
      <c r="A47">
        <v>221</v>
      </c>
      <c r="B47" t="s">
        <v>1373</v>
      </c>
      <c r="C47" t="s">
        <v>279</v>
      </c>
      <c r="D47" t="str">
        <f>_xlfn.CONCAT("md ",Table1523[[#This Row],[inicial]])</f>
        <v>md c</v>
      </c>
      <c r="E47" t="str">
        <f>_xlfn.CONCAT("if not exist ",Table1523[[#This Row],[inicial]],"\",Table1523[[#This Row],[id]],".html ","copy ","""","BOCETO DE CANTOS.html",""""," ",Table1523[[#This Row],[inicial]],"\",Table1523[[#This Row],[id]],".html")</f>
        <v>if not exist c\comoelimpulsoquesientelaira.html copy "BOCETO DE CANTOS.html" c\comoelimpulsoquesientelaira.html</v>
      </c>
    </row>
    <row r="48" spans="1:5" x14ac:dyDescent="0.25">
      <c r="A48">
        <v>38</v>
      </c>
      <c r="B48" t="s">
        <v>1213</v>
      </c>
      <c r="C48" t="s">
        <v>279</v>
      </c>
      <c r="D48" t="str">
        <f>_xlfn.CONCAT("md ",Table1523[[#This Row],[inicial]])</f>
        <v>md c</v>
      </c>
      <c r="E48" t="str">
        <f>_xlfn.CONCAT("if not exist ",Table1523[[#This Row],[inicial]],"\",Table1523[[#This Row],[id]],".html ","copy ","""","BOCETO DE CANTOS.html",""""," ",Table1523[[#This Row],[inicial]],"\",Table1523[[#This Row],[id]],".html")</f>
        <v>if not exist c\comoesmaravilloso.html copy "BOCETO DE CANTOS.html" c\comoesmaravilloso.html</v>
      </c>
    </row>
    <row r="49" spans="1:5" x14ac:dyDescent="0.25">
      <c r="A49">
        <v>39</v>
      </c>
      <c r="B49" t="s">
        <v>1214</v>
      </c>
      <c r="C49" t="s">
        <v>279</v>
      </c>
      <c r="D49" t="str">
        <f>_xlfn.CONCAT("md ",Table1523[[#This Row],[inicial]])</f>
        <v>md c</v>
      </c>
      <c r="E49" t="str">
        <f>_xlfn.CONCAT("if not exist ",Table1523[[#This Row],[inicial]],"\",Table1523[[#This Row],[id]],".html ","copy ","""","BOCETO DE CANTOS.html",""""," ",Table1523[[#This Row],[inicial]],"\",Table1523[[#This Row],[id]],".html")</f>
        <v>if not exist c\comolacierva.html copy "BOCETO DE CANTOS.html" c\comolacierva.html</v>
      </c>
    </row>
    <row r="50" spans="1:5" x14ac:dyDescent="0.25">
      <c r="A50">
        <f>+A49+1</f>
        <v>40</v>
      </c>
      <c r="B50" t="s">
        <v>1392</v>
      </c>
      <c r="C50" t="s">
        <v>279</v>
      </c>
      <c r="D50" t="str">
        <f>_xlfn.CONCAT("md ",Table1523[[#This Row],[inicial]])</f>
        <v>md c</v>
      </c>
      <c r="E50" t="str">
        <f>_xlfn.CONCAT("if not exist ",Table1523[[#This Row],[inicial]],"\",Table1523[[#This Row],[id]],".html ","copy ","""","BOCETO DE CANTOS.html",""""," ",Table1523[[#This Row],[inicial]],"\",Table1523[[#This Row],[id]],".html")</f>
        <v>if not exist c\comolirioentreloscardos.html copy "BOCETO DE CANTOS.html" c\comolirioentreloscardos.html</v>
      </c>
    </row>
    <row r="51" spans="1:5" x14ac:dyDescent="0.25">
      <c r="A51">
        <v>40</v>
      </c>
      <c r="B51" t="s">
        <v>1215</v>
      </c>
      <c r="C51" t="s">
        <v>279</v>
      </c>
      <c r="D51" t="str">
        <f>_xlfn.CONCAT("md ",Table1523[[#This Row],[inicial]])</f>
        <v>md c</v>
      </c>
      <c r="E51" t="str">
        <f>_xlfn.CONCAT("if not exist ",Table1523[[#This Row],[inicial]],"\",Table1523[[#This Row],[id]],".html ","copy ","""","BOCETO DE CANTOS.html",""""," ",Table1523[[#This Row],[inicial]],"\",Table1523[[#This Row],[id]],".html")</f>
        <v>if not exist c\comoovejaqueve.html copy "BOCETO DE CANTOS.html" c\comoovejaqueve.html</v>
      </c>
    </row>
    <row r="52" spans="1:5" x14ac:dyDescent="0.25">
      <c r="A52">
        <v>41</v>
      </c>
      <c r="B52" t="s">
        <v>1216</v>
      </c>
      <c r="C52" t="s">
        <v>279</v>
      </c>
      <c r="D52" t="str">
        <f>_xlfn.CONCAT("md ",Table1523[[#This Row],[inicial]])</f>
        <v>md c</v>
      </c>
      <c r="E52" t="str">
        <f>_xlfn.CONCAT("if not exist ",Table1523[[#This Row],[inicial]],"\",Table1523[[#This Row],[id]],".html ","copy ","""","BOCETO DE CANTOS.html",""""," ",Table1523[[#This Row],[inicial]],"\",Table1523[[#This Row],[id]],".html")</f>
        <v>if not exist c\consoladamipueblo.html copy "BOCETO DE CANTOS.html" c\consoladamipueblo.html</v>
      </c>
    </row>
    <row r="53" spans="1:5" x14ac:dyDescent="0.25">
      <c r="A53">
        <v>186</v>
      </c>
      <c r="B53" t="s">
        <v>1357</v>
      </c>
      <c r="C53" t="s">
        <v>1418</v>
      </c>
      <c r="D53" t="str">
        <f>_xlfn.CONCAT("md ",Table1523[[#This Row],[inicial]])</f>
        <v>md liturgia</v>
      </c>
      <c r="E53" t="str">
        <f>_xlfn.CONCAT("if not exist ",Table1523[[#This Row],[inicial]],"\",Table1523[[#This Row],[id]],".html ","copy ","""","BOCETO DE CANTOS.html",""""," ",Table1523[[#This Row],[inicial]],"\",Table1523[[#This Row],[id]],".html")</f>
        <v>if not exist liturgia\corderodedios.html copy "BOCETO DE CANTOS.html" liturgia\corderodedios.html</v>
      </c>
    </row>
    <row r="54" spans="1:5" x14ac:dyDescent="0.25">
      <c r="A54">
        <v>187</v>
      </c>
      <c r="B54" t="s">
        <v>1097</v>
      </c>
      <c r="C54" t="s">
        <v>1418</v>
      </c>
      <c r="D54" t="str">
        <f>_xlfn.CONCAT("md ",Table1523[[#This Row],[inicial]])</f>
        <v>md liturgia</v>
      </c>
      <c r="E54" t="str">
        <f>_xlfn.CONCAT("if not exist ",Table1523[[#This Row],[inicial]],"\",Table1523[[#This Row],[id]],".html ","copy ","""","BOCETO DE CANTOS.html",""""," ",Table1523[[#This Row],[inicial]],"\",Table1523[[#This Row],[id]],".html")</f>
        <v>if not exist liturgia\credo.html copy "BOCETO DE CANTOS.html" liturgia\credo.html</v>
      </c>
    </row>
    <row r="55" spans="1:5" x14ac:dyDescent="0.25">
      <c r="A55">
        <v>42</v>
      </c>
      <c r="B55" t="s">
        <v>1217</v>
      </c>
      <c r="C55" t="s">
        <v>279</v>
      </c>
      <c r="D55" t="str">
        <f>_xlfn.CONCAT("md ",Table1523[[#This Row],[inicial]])</f>
        <v>md c</v>
      </c>
      <c r="E55" t="str">
        <f>_xlfn.CONCAT("if not exist ",Table1523[[#This Row],[inicial]],"\",Table1523[[#This Row],[id]],".html ","copy ","""","BOCETO DE CANTOS.html",""""," ",Table1523[[#This Row],[inicial]],"\",Table1523[[#This Row],[id]],".html")</f>
        <v>if not exist c\cristoeslaluz.html copy "BOCETO DE CANTOS.html" c\cristoeslaluz.html</v>
      </c>
    </row>
    <row r="56" spans="1:5" x14ac:dyDescent="0.25">
      <c r="A56">
        <v>222</v>
      </c>
      <c r="B56" t="s">
        <v>1374</v>
      </c>
      <c r="C56" t="s">
        <v>279</v>
      </c>
      <c r="D56" t="str">
        <f>_xlfn.CONCAT("md ",Table1523[[#This Row],[inicial]])</f>
        <v>md c</v>
      </c>
      <c r="E56" t="str">
        <f>_xlfn.CONCAT("if not exist ",Table1523[[#This Row],[inicial]],"\",Table1523[[#This Row],[id]],".html ","copy ","""","BOCETO DE CANTOS.html",""""," ",Table1523[[#This Row],[inicial]],"\",Table1523[[#This Row],[id]],".html")</f>
        <v>if not exist c\cuandodormia.html copy "BOCETO DE CANTOS.html" c\cuandodormia.html</v>
      </c>
    </row>
    <row r="57" spans="1:5" x14ac:dyDescent="0.25">
      <c r="A57">
        <v>43</v>
      </c>
      <c r="B57" t="s">
        <v>1218</v>
      </c>
      <c r="C57" t="s">
        <v>279</v>
      </c>
      <c r="D57" t="str">
        <f>_xlfn.CONCAT("md ",Table1523[[#This Row],[inicial]])</f>
        <v>md c</v>
      </c>
      <c r="E57" t="str">
        <f>_xlfn.CONCAT("if not exist ",Table1523[[#This Row],[inicial]],"\",Table1523[[#This Row],[id]],".html ","copy ","""","BOCETO DE CANTOS.html",""""," ",Table1523[[#This Row],[inicial]],"\",Table1523[[#This Row],[id]],".html")</f>
        <v>if not exist c\cuandoelsenor.html copy "BOCETO DE CANTOS.html" c\cuandoelsenor.html</v>
      </c>
    </row>
    <row r="58" spans="1:5" x14ac:dyDescent="0.25">
      <c r="A58">
        <v>44</v>
      </c>
      <c r="B58" t="s">
        <v>1219</v>
      </c>
      <c r="C58" t="s">
        <v>279</v>
      </c>
      <c r="D58" t="str">
        <f>_xlfn.CONCAT("md ",Table1523[[#This Row],[inicial]])</f>
        <v>md c</v>
      </c>
      <c r="E58" t="str">
        <f>_xlfn.CONCAT("if not exist ",Table1523[[#This Row],[inicial]],"\",Table1523[[#This Row],[id]],".html ","copy ","""","BOCETO DE CANTOS.html",""""," ",Table1523[[#This Row],[inicial]],"\",Table1523[[#This Row],[id]],".html")</f>
        <v>if not exist c\cuandoisraelsaliodeegipto.html copy "BOCETO DE CANTOS.html" c\cuandoisraelsaliodeegipto.html</v>
      </c>
    </row>
    <row r="59" spans="1:5" x14ac:dyDescent="0.25">
      <c r="A59">
        <v>45</v>
      </c>
      <c r="B59" t="s">
        <v>1068</v>
      </c>
      <c r="C59" t="s">
        <v>1398</v>
      </c>
      <c r="D59" t="str">
        <f>_xlfn.CONCAT("md ",Table1523[[#This Row],[inicial]])</f>
        <v>md d</v>
      </c>
      <c r="E59" t="str">
        <f>_xlfn.CONCAT("if not exist ",Table1523[[#This Row],[inicial]],"\",Table1523[[#This Row],[id]],".html ","copy ","""","BOCETO DE CANTOS.html",""""," ",Table1523[[#This Row],[inicial]],"\",Table1523[[#This Row],[id]],".html")</f>
        <v>if not exist d\dayenu.html copy "BOCETO DE CANTOS.html" d\dayenu.html</v>
      </c>
    </row>
    <row r="60" spans="1:5" x14ac:dyDescent="0.25">
      <c r="A60">
        <v>223</v>
      </c>
      <c r="B60" t="s">
        <v>1375</v>
      </c>
      <c r="C60" t="s">
        <v>1398</v>
      </c>
      <c r="D60" t="str">
        <f>_xlfn.CONCAT("md ",Table1523[[#This Row],[inicial]])</f>
        <v>md d</v>
      </c>
      <c r="E60" t="str">
        <f>_xlfn.CONCAT("if not exist ",Table1523[[#This Row],[inicial]],"\",Table1523[[#This Row],[id]],".html ","copy ","""","BOCETO DE CANTOS.html",""""," ",Table1523[[#This Row],[inicial]],"\",Table1523[[#This Row],[id]],".html")</f>
        <v>if not exist d\debora.html copy "BOCETO DE CANTOS.html" d\debora.html</v>
      </c>
    </row>
    <row r="61" spans="1:5" x14ac:dyDescent="0.25">
      <c r="A61">
        <v>48</v>
      </c>
      <c r="B61" t="s">
        <v>1221</v>
      </c>
      <c r="C61" t="s">
        <v>1398</v>
      </c>
      <c r="D61" t="str">
        <f>_xlfn.CONCAT("md ",Table1523[[#This Row],[inicial]])</f>
        <v>md d</v>
      </c>
      <c r="E61" t="str">
        <f>_xlfn.CONCAT("if not exist ",Table1523[[#This Row],[inicial]],"\",Table1523[[#This Row],[id]],".html ","copy ","""","BOCETO DE CANTOS.html",""""," ",Table1523[[#This Row],[inicial]],"\",Table1523[[#This Row],[id]],".html")</f>
        <v>if not exist d\decidlealosdecorazoncansado.html copy "BOCETO DE CANTOS.html" d\decidlealosdecorazoncansado.html</v>
      </c>
    </row>
    <row r="62" spans="1:5" x14ac:dyDescent="0.25">
      <c r="A62">
        <v>49</v>
      </c>
      <c r="B62" t="s">
        <v>1222</v>
      </c>
      <c r="C62" t="s">
        <v>1398</v>
      </c>
      <c r="D62" t="str">
        <f>_xlfn.CONCAT("md ",Table1523[[#This Row],[inicial]])</f>
        <v>md d</v>
      </c>
      <c r="E62" t="str">
        <f>_xlfn.CONCAT("if not exist ",Table1523[[#This Row],[inicial]],"\",Table1523[[#This Row],[id]],".html ","copy ","""","BOCETO DE CANTOS.html",""""," ",Table1523[[#This Row],[inicial]],"\",Table1523[[#This Row],[id]],".html")</f>
        <v>if not exist d\delantedelosangeles.html copy "BOCETO DE CANTOS.html" d\delantedelosangeles.html</v>
      </c>
    </row>
    <row r="63" spans="1:5" x14ac:dyDescent="0.25">
      <c r="A63">
        <v>47</v>
      </c>
      <c r="B63" t="s">
        <v>1220</v>
      </c>
      <c r="C63" t="s">
        <v>1398</v>
      </c>
      <c r="D63" t="str">
        <f>_xlfn.CONCAT("md ",Table1523[[#This Row],[inicial]])</f>
        <v>md d</v>
      </c>
      <c r="E63" t="str">
        <f>_xlfn.CONCAT("if not exist ",Table1523[[#This Row],[inicial]],"\",Table1523[[#This Row],[id]],".html ","copy ","""","BOCETO DE CANTOS.html",""""," ",Table1523[[#This Row],[inicial]],"\",Table1523[[#This Row],[id]],".html")</f>
        <v>if not exist d\deprofundis.html copy "BOCETO DE CANTOS.html" d\deprofundis.html</v>
      </c>
    </row>
    <row r="64" spans="1:5" x14ac:dyDescent="0.25">
      <c r="A64">
        <v>50</v>
      </c>
      <c r="B64" t="s">
        <v>1223</v>
      </c>
      <c r="C64" t="s">
        <v>1398</v>
      </c>
      <c r="D64" t="str">
        <f>_xlfn.CONCAT("md ",Table1523[[#This Row],[inicial]])</f>
        <v>md d</v>
      </c>
      <c r="E64" t="str">
        <f>_xlfn.CONCAT("if not exist ",Table1523[[#This Row],[inicial]],"\",Table1523[[#This Row],[id]],".html ","copy ","""","BOCETO DE CANTOS.html",""""," ",Table1523[[#This Row],[inicial]],"\",Table1523[[#This Row],[id]],".html")</f>
        <v>if not exist d\diadereposo.html copy "BOCETO DE CANTOS.html" d\diadereposo.html</v>
      </c>
    </row>
    <row r="65" spans="1:5" x14ac:dyDescent="0.25">
      <c r="A65">
        <v>51</v>
      </c>
      <c r="B65" t="s">
        <v>1224</v>
      </c>
      <c r="C65" t="s">
        <v>1398</v>
      </c>
      <c r="D65" t="str">
        <f>_xlfn.CONCAT("md ",Table1523[[#This Row],[inicial]])</f>
        <v>md d</v>
      </c>
      <c r="E65" t="str">
        <f>_xlfn.CONCAT("if not exist ",Table1523[[#This Row],[inicial]],"\",Table1523[[#This Row],[id]],".html ","copy ","""","BOCETO DE CANTOS.html",""""," ",Table1523[[#This Row],[inicial]],"\",Table1523[[#This Row],[id]],".html")</f>
        <v>if not exist d\diceelsenoramisenor.html copy "BOCETO DE CANTOS.html" d\diceelsenoramisenor.html</v>
      </c>
    </row>
    <row r="66" spans="1:5" x14ac:dyDescent="0.25">
      <c r="A66">
        <v>52</v>
      </c>
      <c r="B66" t="s">
        <v>1225</v>
      </c>
      <c r="C66" t="s">
        <v>1398</v>
      </c>
      <c r="D66" t="str">
        <f>_xlfn.CONCAT("md ",Table1523[[#This Row],[inicial]])</f>
        <v>md d</v>
      </c>
      <c r="E66" t="str">
        <f>_xlfn.CONCAT("if not exist ",Table1523[[#This Row],[inicial]],"\",Table1523[[#This Row],[id]],".html ","copy ","""","BOCETO DE CANTOS.html",""""," ",Table1523[[#This Row],[inicial]],"\",Table1523[[#This Row],[id]],".html")</f>
        <v>if not exist d\dichosoelhombre.html copy "BOCETO DE CANTOS.html" d\dichosoelhombre.html</v>
      </c>
    </row>
    <row r="67" spans="1:5" x14ac:dyDescent="0.25">
      <c r="A67">
        <v>53</v>
      </c>
      <c r="B67" t="s">
        <v>1226</v>
      </c>
      <c r="C67" t="s">
        <v>1399</v>
      </c>
      <c r="D67" t="str">
        <f>_xlfn.CONCAT("md ",Table1523[[#This Row],[inicial]])</f>
        <v>md e</v>
      </c>
      <c r="E67" t="str">
        <f>_xlfn.CONCAT("if not exist ",Table1523[[#This Row],[inicial]],"\",Table1523[[#This Row],[id]],".html ","copy ","""","BOCETO DE CANTOS.html",""""," ",Table1523[[#This Row],[inicial]],"\",Table1523[[#This Row],[id]],".html")</f>
        <v>if not exist e\elcombateescatologico.html copy "BOCETO DE CANTOS.html" e\elcombateescatologico.html</v>
      </c>
    </row>
    <row r="68" spans="1:5" x14ac:dyDescent="0.25">
      <c r="A68">
        <v>54</v>
      </c>
      <c r="B68" t="s">
        <v>1227</v>
      </c>
      <c r="C68" t="s">
        <v>1399</v>
      </c>
      <c r="D68" t="str">
        <f>_xlfn.CONCAT("md ",Table1523[[#This Row],[inicial]])</f>
        <v>md e</v>
      </c>
      <c r="E68" t="str">
        <f>_xlfn.CONCAT("if not exist ",Table1523[[#This Row],[inicial]],"\",Table1523[[#This Row],[id]],".html ","copy ","""","BOCETO DE CANTOS.html",""""," ",Table1523[[#This Row],[inicial]],"\",Table1523[[#This Row],[id]],".html")</f>
        <v>if not exist e\elespiritudelsenorestasobremi.html copy "BOCETO DE CANTOS.html" e\elespiritudelsenorestasobremi.html</v>
      </c>
    </row>
    <row r="69" spans="1:5" x14ac:dyDescent="0.25">
      <c r="A69">
        <v>63</v>
      </c>
      <c r="B69" t="s">
        <v>1236</v>
      </c>
      <c r="C69" t="s">
        <v>1399</v>
      </c>
      <c r="D69" t="str">
        <f>_xlfn.CONCAT("md ",Table1523[[#This Row],[inicial]])</f>
        <v>md e</v>
      </c>
      <c r="E69" t="str">
        <f>_xlfn.CONCAT("if not exist ",Table1523[[#This Row],[inicial]],"\",Table1523[[#This Row],[id]],".html ","copy ","""","BOCETO DE CANTOS.html",""""," ",Table1523[[#This Row],[inicial]],"\",Table1523[[#This Row],[id]],".html")</f>
        <v>if not exist e\elielilamasabactani.html copy "BOCETO DE CANTOS.html" e\elielilamasabactani.html</v>
      </c>
    </row>
    <row r="70" spans="1:5" x14ac:dyDescent="0.25">
      <c r="A70">
        <v>55</v>
      </c>
      <c r="B70" t="s">
        <v>1228</v>
      </c>
      <c r="C70" t="s">
        <v>1399</v>
      </c>
      <c r="D70" t="str">
        <f>_xlfn.CONCAT("md ",Table1523[[#This Row],[inicial]])</f>
        <v>md e</v>
      </c>
      <c r="E70" t="str">
        <f>_xlfn.CONCAT("if not exist ",Table1523[[#This Row],[inicial]],"\",Table1523[[#This Row],[id]],".html ","copy ","""","BOCETO DE CANTOS.html",""""," ",Table1523[[#This Row],[inicial]],"\",Table1523[[#This Row],[id]],".html")</f>
        <v>if not exist e\eljacaldelospastores.html copy "BOCETO DE CANTOS.html" e\eljacaldelospastores.html</v>
      </c>
    </row>
    <row r="71" spans="1:5" x14ac:dyDescent="0.25">
      <c r="A71">
        <v>56</v>
      </c>
      <c r="B71" t="s">
        <v>1229</v>
      </c>
      <c r="C71" t="s">
        <v>1399</v>
      </c>
      <c r="D71" t="str">
        <f>_xlfn.CONCAT("md ",Table1523[[#This Row],[inicial]])</f>
        <v>md e</v>
      </c>
      <c r="E71" t="str">
        <f>_xlfn.CONCAT("if not exist ",Table1523[[#This Row],[inicial]],"\",Table1523[[#This Row],[id]],".html ","copy ","""","BOCETO DE CANTOS.html",""""," ",Table1523[[#This Row],[inicial]],"\",Table1523[[#This Row],[id]],".html")</f>
        <v>if not exist e\ellagarero.html copy "BOCETO DE CANTOS.html" e\ellagarero.html</v>
      </c>
    </row>
    <row r="72" spans="1:5" x14ac:dyDescent="0.25">
      <c r="A72">
        <v>57</v>
      </c>
      <c r="B72" t="s">
        <v>1230</v>
      </c>
      <c r="C72" t="s">
        <v>1399</v>
      </c>
      <c r="D72" t="str">
        <f>_xlfn.CONCAT("md ",Table1523[[#This Row],[inicial]])</f>
        <v>md e</v>
      </c>
      <c r="E72" t="str">
        <f>_xlfn.CONCAT("if not exist ",Table1523[[#This Row],[inicial]],"\",Table1523[[#This Row],[id]],".html ","copy ","""","BOCETO DE CANTOS.html",""""," ",Table1523[[#This Row],[inicial]],"\",Table1523[[#This Row],[id]],".html")</f>
        <v>if not exist e\elmesiasleon.html copy "BOCETO DE CANTOS.html" e\elmesiasleon.html</v>
      </c>
    </row>
    <row r="73" spans="1:5" x14ac:dyDescent="0.25">
      <c r="A73">
        <v>224</v>
      </c>
      <c r="B73" t="s">
        <v>1376</v>
      </c>
      <c r="C73" t="s">
        <v>1399</v>
      </c>
      <c r="D73" t="str">
        <f>_xlfn.CONCAT("md ",Table1523[[#This Row],[inicial]])</f>
        <v>md e</v>
      </c>
      <c r="E73" t="str">
        <f>_xlfn.CONCAT("if not exist ",Table1523[[#This Row],[inicial]],"\",Table1523[[#This Row],[id]],".html ","copy ","""","BOCETO DE CANTOS.html",""""," ",Table1523[[#This Row],[inicial]],"\",Table1523[[#This Row],[id]],".html")</f>
        <v>if not exist e\elmismodios.html copy "BOCETO DE CANTOS.html" e\elmismodios.html</v>
      </c>
    </row>
    <row r="74" spans="1:5" x14ac:dyDescent="0.25">
      <c r="A74">
        <v>58</v>
      </c>
      <c r="B74" t="s">
        <v>1231</v>
      </c>
      <c r="C74" t="s">
        <v>1399</v>
      </c>
      <c r="D74" t="str">
        <f>_xlfn.CONCAT("md ",Table1523[[#This Row],[inicial]])</f>
        <v>md e</v>
      </c>
      <c r="E74" t="str">
        <f>_xlfn.CONCAT("if not exist ",Table1523[[#This Row],[inicial]],"\",Table1523[[#This Row],[id]],".html ","copy ","""","BOCETO DE CANTOS.html",""""," ",Table1523[[#This Row],[inicial]],"\",Table1523[[#This Row],[id]],".html")</f>
        <v>if not exist e\elneciopiensaquediosnoexiste.html copy "BOCETO DE CANTOS.html" e\elneciopiensaquediosnoexiste.html</v>
      </c>
    </row>
    <row r="75" spans="1:5" x14ac:dyDescent="0.25">
      <c r="A75">
        <v>59</v>
      </c>
      <c r="B75" t="s">
        <v>1232</v>
      </c>
      <c r="C75" t="s">
        <v>1399</v>
      </c>
      <c r="D75" t="str">
        <f>_xlfn.CONCAT("md ",Table1523[[#This Row],[inicial]])</f>
        <v>md e</v>
      </c>
      <c r="E75" t="str">
        <f>_xlfn.CONCAT("if not exist ",Table1523[[#This Row],[inicial]],"\",Table1523[[#This Row],[id]],".html ","copy ","""","BOCETO DE CANTOS.html",""""," ",Table1523[[#This Row],[inicial]],"\",Table1523[[#This Row],[id]],".html")</f>
        <v>if not exist e\elpuebloquecaminabaenlastinieblas.html copy "BOCETO DE CANTOS.html" e\elpuebloquecaminabaenlastinieblas.html</v>
      </c>
    </row>
    <row r="76" spans="1:5" x14ac:dyDescent="0.25">
      <c r="A76">
        <v>225</v>
      </c>
      <c r="B76" t="s">
        <v>1377</v>
      </c>
      <c r="C76" t="s">
        <v>1399</v>
      </c>
      <c r="D76" t="str">
        <f>_xlfn.CONCAT("md ",Table1523[[#This Row],[inicial]])</f>
        <v>md e</v>
      </c>
      <c r="E76" t="str">
        <f>_xlfn.CONCAT("if not exist ",Table1523[[#This Row],[inicial]],"\",Table1523[[#This Row],[id]],".html ","copy ","""","BOCETO DE CANTOS.html",""""," ",Table1523[[#This Row],[inicial]],"\",Table1523[[#This Row],[id]],".html")</f>
        <v>if not exist e\elsembrador.html copy "BOCETO DE CANTOS.html" e\elsembrador.html</v>
      </c>
    </row>
    <row r="77" spans="1:5" x14ac:dyDescent="0.25">
      <c r="A77">
        <v>60</v>
      </c>
      <c r="B77" t="s">
        <v>1233</v>
      </c>
      <c r="C77" t="s">
        <v>1399</v>
      </c>
      <c r="D77" t="str">
        <f>_xlfn.CONCAT("md ",Table1523[[#This Row],[inicial]])</f>
        <v>md e</v>
      </c>
      <c r="E77" t="str">
        <f>_xlfn.CONCAT("if not exist ",Table1523[[#This Row],[inicial]],"\",Table1523[[#This Row],[id]],".html ","copy ","""","BOCETO DE CANTOS.html",""""," ",Table1523[[#This Row],[inicial]],"\",Table1523[[#This Row],[id]],".html")</f>
        <v>if not exist e\elsenoranunciaunanoticia.html copy "BOCETO DE CANTOS.html" e\elsenoranunciaunanoticia.html</v>
      </c>
    </row>
    <row r="78" spans="1:5" x14ac:dyDescent="0.25">
      <c r="A78">
        <v>61</v>
      </c>
      <c r="B78" t="s">
        <v>1234</v>
      </c>
      <c r="C78" t="s">
        <v>1399</v>
      </c>
      <c r="D78" t="str">
        <f>_xlfn.CONCAT("md ",Table1523[[#This Row],[inicial]])</f>
        <v>md e</v>
      </c>
      <c r="E78" t="str">
        <f>_xlfn.CONCAT("if not exist ",Table1523[[#This Row],[inicial]],"\",Table1523[[#This Row],[id]],".html ","copy ","""","BOCETO DE CANTOS.html",""""," ",Table1523[[#This Row],[inicial]],"\",Table1523[[#This Row],[id]],".html")</f>
        <v>if not exist e\elsenoresmipastor.html copy "BOCETO DE CANTOS.html" e\elsenoresmipastor.html</v>
      </c>
    </row>
    <row r="79" spans="1:5" x14ac:dyDescent="0.25">
      <c r="A79">
        <v>62</v>
      </c>
      <c r="B79" t="s">
        <v>1235</v>
      </c>
      <c r="C79" t="s">
        <v>1399</v>
      </c>
      <c r="D79" t="str">
        <f>_xlfn.CONCAT("md ",Table1523[[#This Row],[inicial]])</f>
        <v>md e</v>
      </c>
      <c r="E79" t="str">
        <f>_xlfn.CONCAT("if not exist ",Table1523[[#This Row],[inicial]],"\",Table1523[[#This Row],[id]],".html ","copy ","""","BOCETO DE CANTOS.html",""""," ",Table1523[[#This Row],[inicial]],"\",Table1523[[#This Row],[id]],".html")</f>
        <v>if not exist e\elsenormehadado.html copy "BOCETO DE CANTOS.html" e\elsenormehadado.html</v>
      </c>
    </row>
    <row r="80" spans="1:5" x14ac:dyDescent="0.25">
      <c r="A80">
        <v>64</v>
      </c>
      <c r="B80" t="s">
        <v>1237</v>
      </c>
      <c r="C80" t="s">
        <v>1399</v>
      </c>
      <c r="D80" t="str">
        <f>_xlfn.CONCAT("md ",Table1523[[#This Row],[inicial]])</f>
        <v>md e</v>
      </c>
      <c r="E80" t="str">
        <f>_xlfn.CONCAT("if not exist ",Table1523[[#This Row],[inicial]],"\",Table1523[[#This Row],[id]],".html ","copy ","""","BOCETO DE CANTOS.html",""""," ",Table1523[[#This Row],[inicial]],"\",Table1523[[#This Row],[id]],".html")</f>
        <v>if not exist e\enmediodeaquelgentio.html copy "BOCETO DE CANTOS.html" e\enmediodeaquelgentio.html</v>
      </c>
    </row>
    <row r="81" spans="1:5" x14ac:dyDescent="0.25">
      <c r="A81">
        <v>65</v>
      </c>
      <c r="B81" t="s">
        <v>1238</v>
      </c>
      <c r="C81" t="s">
        <v>1399</v>
      </c>
      <c r="D81" t="str">
        <f>_xlfn.CONCAT("md ",Table1523[[#This Row],[inicial]])</f>
        <v>md e</v>
      </c>
      <c r="E81" t="str">
        <f>_xlfn.CONCAT("if not exist ",Table1523[[#This Row],[inicial]],"\",Table1523[[#This Row],[id]],".html ","copy ","""","BOCETO DE CANTOS.html",""""," ",Table1523[[#This Row],[inicial]],"\",Table1523[[#This Row],[id]],".html")</f>
        <v>if not exist e\enunanocheoscura.html copy "BOCETO DE CANTOS.html" e\enunanocheoscura.html</v>
      </c>
    </row>
    <row r="82" spans="1:5" x14ac:dyDescent="0.25">
      <c r="A82">
        <v>66</v>
      </c>
      <c r="B82" t="s">
        <v>1239</v>
      </c>
      <c r="C82" t="s">
        <v>1399</v>
      </c>
      <c r="D82" t="str">
        <f>_xlfn.CONCAT("md ",Table1523[[#This Row],[inicial]])</f>
        <v>md e</v>
      </c>
      <c r="E82" t="str">
        <f>_xlfn.CONCAT("if not exist ",Table1523[[#This Row],[inicial]],"\",Table1523[[#This Row],[id]],".html ","copy ","""","BOCETO DE CANTOS.html",""""," ",Table1523[[#This Row],[inicial]],"\",Table1523[[#This Row],[id]],".html")</f>
        <v>if not exist e\eresdignodetomarellibro.html copy "BOCETO DE CANTOS.html" e\eresdignodetomarellibro.html</v>
      </c>
    </row>
    <row r="83" spans="1:5" x14ac:dyDescent="0.25">
      <c r="A83">
        <v>67</v>
      </c>
      <c r="B83" t="s">
        <v>1240</v>
      </c>
      <c r="C83" t="s">
        <v>1399</v>
      </c>
      <c r="D83" t="str">
        <f>_xlfn.CONCAT("md ",Table1523[[#This Row],[inicial]])</f>
        <v>md e</v>
      </c>
      <c r="E83" t="str">
        <f>_xlfn.CONCAT("if not exist ",Table1523[[#This Row],[inicial]],"\",Table1523[[#This Row],[id]],".html ","copy ","""","BOCETO DE CANTOS.html",""""," ",Table1523[[#This Row],[inicial]],"\",Table1523[[#This Row],[id]],".html")</f>
        <v>if not exist e\ereshermoso.html copy "BOCETO DE CANTOS.html" e\ereshermoso.html</v>
      </c>
    </row>
    <row r="84" spans="1:5" x14ac:dyDescent="0.25">
      <c r="A84">
        <v>69</v>
      </c>
      <c r="B84" t="s">
        <v>1242</v>
      </c>
      <c r="C84" t="s">
        <v>1399</v>
      </c>
      <c r="D84" t="str">
        <f>_xlfn.CONCAT("md ",Table1523[[#This Row],[inicial]])</f>
        <v>md e</v>
      </c>
      <c r="E84" t="str">
        <f>_xlfn.CONCAT("if not exist ",Table1523[[#This Row],[inicial]],"\",Table1523[[#This Row],[id]],".html ","copy ","""","BOCETO DE CANTOS.html",""""," ",Table1523[[#This Row],[inicial]],"\",Table1523[[#This Row],[id]],".html")</f>
        <v>if not exist e\escondemeenloocultodetutienda.html copy "BOCETO DE CANTOS.html" e\escondemeenloocultodetutienda.html</v>
      </c>
    </row>
    <row r="85" spans="1:5" x14ac:dyDescent="0.25">
      <c r="A85">
        <v>70</v>
      </c>
      <c r="B85" t="s">
        <v>1243</v>
      </c>
      <c r="C85" t="s">
        <v>1399</v>
      </c>
      <c r="D85" t="str">
        <f>_xlfn.CONCAT("md ",Table1523[[#This Row],[inicial]])</f>
        <v>md e</v>
      </c>
      <c r="E85" t="str">
        <f>_xlfn.CONCAT("if not exist ",Table1523[[#This Row],[inicial]],"\",Table1523[[#This Row],[id]],".html ","copy ","""","BOCETO DE CANTOS.html",""""," ",Table1523[[#This Row],[inicial]],"\",Table1523[[#This Row],[id]],".html")</f>
        <v>if not exist e\escuchadislaslejanas.html copy "BOCETO DE CANTOS.html" e\escuchadislaslejanas.html</v>
      </c>
    </row>
    <row r="86" spans="1:5" x14ac:dyDescent="0.25">
      <c r="A86">
        <v>68</v>
      </c>
      <c r="B86" t="s">
        <v>1241</v>
      </c>
      <c r="C86" t="s">
        <v>1399</v>
      </c>
      <c r="D86" t="str">
        <f>_xlfn.CONCAT("md ",Table1523[[#This Row],[inicial]])</f>
        <v>md e</v>
      </c>
      <c r="E86" t="str">
        <f>_xlfn.CONCAT("if not exist ",Table1523[[#This Row],[inicial]],"\",Table1523[[#This Row],[id]],".html ","copy ","""","BOCETO DE CANTOS.html",""""," ",Table1523[[#This Row],[inicial]],"\",Table1523[[#This Row],[id]],".html")</f>
        <v>if not exist e\espaciente.html copy "BOCETO DE CANTOS.html" e\espaciente.html</v>
      </c>
    </row>
    <row r="87" spans="1:5" x14ac:dyDescent="0.25">
      <c r="A87">
        <v>71</v>
      </c>
      <c r="B87" t="s">
        <v>1244</v>
      </c>
      <c r="C87" t="s">
        <v>1399</v>
      </c>
      <c r="D87" t="str">
        <f>_xlfn.CONCAT("md ",Table1523[[#This Row],[inicial]])</f>
        <v>md e</v>
      </c>
      <c r="E87" t="str">
        <f>_xlfn.CONCAT("if not exist ",Table1523[[#This Row],[inicial]],"\",Table1523[[#This Row],[id]],".html ","copy ","""","BOCETO DE CANTOS.html",""""," ",Table1523[[#This Row],[inicial]],"\",Table1523[[#This Row],[id]],".html")</f>
        <v>if not exist e\esteeseldiaenqueactuoelsenor.html copy "BOCETO DE CANTOS.html" e\esteeseldiaenqueactuoelsenor.html</v>
      </c>
    </row>
    <row r="88" spans="1:5" x14ac:dyDescent="0.25">
      <c r="A88">
        <v>72</v>
      </c>
      <c r="B88" t="s">
        <v>1245</v>
      </c>
      <c r="C88" t="s">
        <v>1399</v>
      </c>
      <c r="D88" t="str">
        <f>_xlfn.CONCAT("md ",Table1523[[#This Row],[inicial]])</f>
        <v>md e</v>
      </c>
      <c r="E88" t="str">
        <f>_xlfn.CONCAT("if not exist ",Table1523[[#This Row],[inicial]],"\",Table1523[[#This Row],[id]],".html ","copy ","""","BOCETO DE CANTOS.html",""""," ",Table1523[[#This Row],[inicial]],"\",Table1523[[#This Row],[id]],".html")</f>
        <v>if not exist e\esteeselmandamientomio.html copy "BOCETO DE CANTOS.html" e\esteeselmandamientomio.html</v>
      </c>
    </row>
    <row r="89" spans="1:5" x14ac:dyDescent="0.25">
      <c r="A89">
        <v>73</v>
      </c>
      <c r="B89" t="s">
        <v>1246</v>
      </c>
      <c r="C89" t="s">
        <v>1399</v>
      </c>
      <c r="D89" t="str">
        <f>_xlfn.CONCAT("md ",Table1523[[#This Row],[inicial]])</f>
        <v>md e</v>
      </c>
      <c r="E89" t="str">
        <f>_xlfn.CONCAT("if not exist ",Table1523[[#This Row],[inicial]],"\",Table1523[[#This Row],[id]],".html ","copy ","""","BOCETO DE CANTOS.html",""""," ",Table1523[[#This Row],[inicial]],"\",Table1523[[#This Row],[id]],".html")</f>
        <v>if not exist e\evenushalomalejem.html copy "BOCETO DE CANTOS.html" e\evenushalomalejem.html</v>
      </c>
    </row>
    <row r="90" spans="1:5" x14ac:dyDescent="0.25">
      <c r="A90">
        <v>74</v>
      </c>
      <c r="B90" t="s">
        <v>1247</v>
      </c>
      <c r="C90" t="s">
        <v>1399</v>
      </c>
      <c r="D90" t="str">
        <f>_xlfn.CONCAT("md ",Table1523[[#This Row],[inicial]])</f>
        <v>md e</v>
      </c>
      <c r="E90" t="str">
        <f>_xlfn.CONCAT("if not exist ",Table1523[[#This Row],[inicial]],"\",Table1523[[#This Row],[id]],".html ","copy ","""","BOCETO DE CANTOS.html",""""," ",Table1523[[#This Row],[inicial]],"\",Table1523[[#This Row],[id]],".html")</f>
        <v>if not exist e\extiendomismanos.html copy "BOCETO DE CANTOS.html" e\extiendomismanos.html</v>
      </c>
    </row>
    <row r="91" spans="1:5" x14ac:dyDescent="0.25">
      <c r="A91">
        <v>75</v>
      </c>
      <c r="B91" t="s">
        <v>1248</v>
      </c>
      <c r="C91" t="s">
        <v>1399</v>
      </c>
      <c r="D91" t="str">
        <f>_xlfn.CONCAT("md ",Table1523[[#This Row],[inicial]])</f>
        <v>md e</v>
      </c>
      <c r="E91" t="str">
        <f>_xlfn.CONCAT("if not exist ",Table1523[[#This Row],[inicial]],"\",Table1523[[#This Row],[id]],".html ","copy ","""","BOCETO DE CANTOS.html",""""," ",Table1523[[#This Row],[inicial]],"\",Table1523[[#This Row],[id]],".html")</f>
        <v>if not exist e\exultadjustosenelsenor.html copy "BOCETO DE CANTOS.html" e\exultadjustosenelsenor.html</v>
      </c>
    </row>
    <row r="92" spans="1:5" x14ac:dyDescent="0.25">
      <c r="A92">
        <v>76</v>
      </c>
      <c r="B92" t="s">
        <v>1249</v>
      </c>
      <c r="C92" t="s">
        <v>1400</v>
      </c>
      <c r="D92" t="str">
        <f>_xlfn.CONCAT("md ",Table1523[[#This Row],[inicial]])</f>
        <v>md f</v>
      </c>
      <c r="E92" t="str">
        <f>_xlfn.CONCAT("if not exist ",Table1523[[#This Row],[inicial]],"\",Table1523[[#This Row],[id]],".html ","copy ","""","BOCETO DE CANTOS.html",""""," ",Table1523[[#This Row],[inicial]],"\",Table1523[[#This Row],[id]],".html")</f>
        <v>if not exist f\felicidadparaelhombre.html copy "BOCETO DE CANTOS.html" f\felicidadparaelhombre.html</v>
      </c>
    </row>
    <row r="93" spans="1:5" x14ac:dyDescent="0.25">
      <c r="A93">
        <v>188</v>
      </c>
      <c r="B93" t="s">
        <v>1358</v>
      </c>
      <c r="C93" t="s">
        <v>1418</v>
      </c>
      <c r="D93" t="str">
        <f>_xlfn.CONCAT("md ",Table1523[[#This Row],[inicial]])</f>
        <v>md liturgia</v>
      </c>
      <c r="E93" t="str">
        <f>_xlfn.CONCAT("if not exist ",Table1523[[#This Row],[inicial]],"\",Table1523[[#This Row],[id]],".html ","copy ","""","BOCETO DE CANTOS.html",""""," ",Table1523[[#This Row],[inicial]],"\",Table1523[[#This Row],[id]],".html")</f>
        <v>if not exist liturgia\gloriaadiosenloaltodelcielo.html copy "BOCETO DE CANTOS.html" liturgia\gloriaadiosenloaltodelcielo.html</v>
      </c>
    </row>
    <row r="94" spans="1:5" x14ac:dyDescent="0.25">
      <c r="A94">
        <v>77</v>
      </c>
      <c r="B94" t="s">
        <v>1250</v>
      </c>
      <c r="C94" t="s">
        <v>1401</v>
      </c>
      <c r="D94" t="str">
        <f>_xlfn.CONCAT("md ",Table1523[[#This Row],[inicial]])</f>
        <v>md g</v>
      </c>
      <c r="E94" t="str">
        <f>_xlfn.CONCAT("if not exist ",Table1523[[#This Row],[inicial]],"\",Table1523[[#This Row],[id]],".html ","copy ","""","BOCETO DE CANTOS.html",""""," ",Table1523[[#This Row],[inicial]],"\",Table1523[[#This Row],[id]],".html")</f>
        <v>if not exist g\graciasayahveh.html copy "BOCETO DE CANTOS.html" g\graciasayahveh.html</v>
      </c>
    </row>
    <row r="95" spans="1:5" x14ac:dyDescent="0.25">
      <c r="A95">
        <v>78</v>
      </c>
      <c r="B95" t="s">
        <v>1251</v>
      </c>
      <c r="C95" t="s">
        <v>1401</v>
      </c>
      <c r="D95" t="str">
        <f>_xlfn.CONCAT("md ",Table1523[[#This Row],[inicial]])</f>
        <v>md g</v>
      </c>
      <c r="E95" t="str">
        <f>_xlfn.CONCAT("if not exist ",Table1523[[#This Row],[inicial]],"\",Table1523[[#This Row],[id]],".html ","copy ","""","BOCETO DE CANTOS.html",""""," ",Table1523[[#This Row],[inicial]],"\",Table1523[[#This Row],[id]],".html")</f>
        <v>if not exist g\gritadjubilosos.html copy "BOCETO DE CANTOS.html" g\gritadjubilosos.html</v>
      </c>
    </row>
    <row r="96" spans="1:5" x14ac:dyDescent="0.25">
      <c r="A96">
        <v>79</v>
      </c>
      <c r="B96" t="s">
        <v>1252</v>
      </c>
      <c r="C96" t="s">
        <v>1402</v>
      </c>
      <c r="D96" t="str">
        <f>_xlfn.CONCAT("md ",Table1523[[#This Row],[inicial]])</f>
        <v>md h</v>
      </c>
      <c r="E96" t="str">
        <f>_xlfn.CONCAT("if not exist ",Table1523[[#This Row],[inicial]],"\",Table1523[[#This Row],[id]],".html ","copy ","""","BOCETO DE CANTOS.html",""""," ",Table1523[[#This Row],[inicial]],"\",Table1523[[#This Row],[id]],".html")</f>
        <v>if not exist h\haciatimoradasanta.html copy "BOCETO DE CANTOS.html" h\haciatimoradasanta.html</v>
      </c>
    </row>
    <row r="97" spans="1:5" x14ac:dyDescent="0.25">
      <c r="A97">
        <v>80</v>
      </c>
      <c r="B97" t="s">
        <v>1253</v>
      </c>
      <c r="C97" t="s">
        <v>1402</v>
      </c>
      <c r="D97" t="str">
        <f>_xlfn.CONCAT("md ",Table1523[[#This Row],[inicial]])</f>
        <v>md h</v>
      </c>
      <c r="E97" t="str">
        <f>_xlfn.CONCAT("if not exist ",Table1523[[#This Row],[inicial]],"\",Table1523[[#This Row],[id]],".html ","copy ","""","BOCETO DE CANTOS.html",""""," ",Table1523[[#This Row],[inicial]],"\",Table1523[[#This Row],[id]],".html")</f>
        <v>if not exist h\hastacuando.html copy "BOCETO DE CANTOS.html" h\hastacuando.html</v>
      </c>
    </row>
    <row r="98" spans="1:5" x14ac:dyDescent="0.25">
      <c r="A98">
        <v>81</v>
      </c>
      <c r="B98" t="s">
        <v>1254</v>
      </c>
      <c r="C98" t="s">
        <v>1402</v>
      </c>
      <c r="D98" t="str">
        <f>_xlfn.CONCAT("md ",Table1523[[#This Row],[inicial]])</f>
        <v>md h</v>
      </c>
      <c r="E98" t="str">
        <f>_xlfn.CONCAT("if not exist ",Table1523[[#This Row],[inicial]],"\",Table1523[[#This Row],[id]],".html ","copy ","""","BOCETO DE CANTOS.html",""""," ",Table1523[[#This Row],[inicial]],"\",Table1523[[#This Row],[id]],".html")</f>
        <v>if not exist h\heaquimisiervo.html copy "BOCETO DE CANTOS.html" h\heaquimisiervo.html</v>
      </c>
    </row>
    <row r="99" spans="1:5" x14ac:dyDescent="0.25">
      <c r="A99">
        <v>226</v>
      </c>
      <c r="B99" t="s">
        <v>1378</v>
      </c>
      <c r="C99" t="s">
        <v>1402</v>
      </c>
      <c r="D99" t="str">
        <f>_xlfn.CONCAT("md ",Table1523[[#This Row],[inicial]])</f>
        <v>md h</v>
      </c>
      <c r="E99" t="str">
        <f>_xlfn.CONCAT("if not exist ",Table1523[[#This Row],[inicial]],"\",Table1523[[#This Row],[id]],".html ","copy ","""","BOCETO DE CANTOS.html",""""," ",Table1523[[#This Row],[inicial]],"\",Table1523[[#This Row],[id]],".html")</f>
        <v>if not exist h\heaquiquenuestroespejoeselsenor.html copy "BOCETO DE CANTOS.html" h\heaquiquenuestroespejoeselsenor.html</v>
      </c>
    </row>
    <row r="100" spans="1:5" x14ac:dyDescent="0.25">
      <c r="A100">
        <v>82</v>
      </c>
      <c r="B100" t="s">
        <v>1255</v>
      </c>
      <c r="C100" t="s">
        <v>1402</v>
      </c>
      <c r="D100" t="str">
        <f>_xlfn.CONCAT("md ",Table1523[[#This Row],[inicial]])</f>
        <v>md h</v>
      </c>
      <c r="E100" t="str">
        <f>_xlfn.CONCAT("if not exist ",Table1523[[#This Row],[inicial]],"\",Table1523[[#This Row],[id]],".html ","copy ","""","BOCETO DE CANTOS.html",""""," ",Table1523[[#This Row],[inicial]],"\",Table1523[[#This Row],[id]],".html")</f>
        <v>if not exist h\heaquiquevengopresto.html copy "BOCETO DE CANTOS.html" h\heaquiquevengopresto.html</v>
      </c>
    </row>
    <row r="101" spans="1:5" x14ac:dyDescent="0.25">
      <c r="A101">
        <v>83</v>
      </c>
      <c r="B101" t="s">
        <v>1256</v>
      </c>
      <c r="C101" t="s">
        <v>1402</v>
      </c>
      <c r="D101" t="str">
        <f>_xlfn.CONCAT("md ",Table1523[[#This Row],[inicial]])</f>
        <v>md h</v>
      </c>
      <c r="E101" t="str">
        <f>_xlfn.CONCAT("if not exist ",Table1523[[#This Row],[inicial]],"\",Table1523[[#This Row],[id]],".html ","copy ","""","BOCETO DE CANTOS.html",""""," ",Table1523[[#This Row],[inicial]],"\",Table1523[[#This Row],[id]],".html")</f>
        <v>if not exist h\heesperadoenelsenor.html copy "BOCETO DE CANTOS.html" h\heesperadoenelsenor.html</v>
      </c>
    </row>
    <row r="102" spans="1:5" x14ac:dyDescent="0.25">
      <c r="A102">
        <f>+A101+1</f>
        <v>84</v>
      </c>
      <c r="B102" t="s">
        <v>1393</v>
      </c>
      <c r="C102" t="s">
        <v>1402</v>
      </c>
      <c r="D102" t="str">
        <f>_xlfn.CONCAT("md ",Table1523[[#This Row],[inicial]])</f>
        <v>md h</v>
      </c>
      <c r="E102" t="str">
        <f>_xlfn.CONCAT("if not exist ",Table1523[[#This Row],[inicial]],"\",Table1523[[#This Row],[id]],".html ","copy ","""","BOCETO DE CANTOS.html",""""," ",Table1523[[#This Row],[inicial]],"\",Table1523[[#This Row],[id]],".html")</f>
        <v>if not exist h\hermosaeresamigamia.html copy "BOCETO DE CANTOS.html" h\hermosaeresamigamia.html</v>
      </c>
    </row>
    <row r="103" spans="1:5" x14ac:dyDescent="0.25">
      <c r="A103">
        <v>84</v>
      </c>
      <c r="B103" t="s">
        <v>1257</v>
      </c>
      <c r="C103" t="s">
        <v>1402</v>
      </c>
      <c r="D103" t="str">
        <f>_xlfn.CONCAT("md ",Table1523[[#This Row],[inicial]])</f>
        <v>md h</v>
      </c>
      <c r="E103" t="str">
        <f>_xlfn.CONCAT("if not exist ",Table1523[[#This Row],[inicial]],"\",Table1523[[#This Row],[id]],".html ","copy ","""","BOCETO DE CANTOS.html",""""," ",Table1523[[#This Row],[inicial]],"\",Table1523[[#This Row],[id]],".html")</f>
        <v>if not exist h\hijasdejerusalen.html copy "BOCETO DE CANTOS.html" h\hijasdejerusalen.html</v>
      </c>
    </row>
    <row r="104" spans="1:5" x14ac:dyDescent="0.25">
      <c r="A104">
        <v>85</v>
      </c>
      <c r="B104" t="s">
        <v>1258</v>
      </c>
      <c r="C104" t="s">
        <v>1402</v>
      </c>
      <c r="D104" t="str">
        <f>_xlfn.CONCAT("md ",Table1523[[#This Row],[inicial]])</f>
        <v>md h</v>
      </c>
      <c r="E104" t="str">
        <f>_xlfn.CONCAT("if not exist ",Table1523[[#This Row],[inicial]],"\",Table1523[[#This Row],[id]],".html ","copy ","""","BOCETO DE CANTOS.html",""""," ",Table1523[[#This Row],[inicial]],"\",Table1523[[#This Row],[id]],".html")</f>
        <v>if not exist h\himnoacristoluz.html copy "BOCETO DE CANTOS.html" h\himnoacristoluz.html</v>
      </c>
    </row>
    <row r="105" spans="1:5" x14ac:dyDescent="0.25">
      <c r="A105">
        <v>86</v>
      </c>
      <c r="B105" t="s">
        <v>1259</v>
      </c>
      <c r="C105" t="s">
        <v>1402</v>
      </c>
      <c r="D105" t="str">
        <f>_xlfn.CONCAT("md ",Table1523[[#This Row],[inicial]])</f>
        <v>md h</v>
      </c>
      <c r="E105" t="str">
        <f>_xlfn.CONCAT("if not exist ",Table1523[[#This Row],[inicial]],"\",Table1523[[#This Row],[id]],".html ","copy ","""","BOCETO DE CANTOS.html",""""," ",Table1523[[#This Row],[inicial]],"\",Table1523[[#This Row],[id]],".html")</f>
        <v>if not exist h\himnoalacaridad.html copy "BOCETO DE CANTOS.html" h\himnoalacaridad.html</v>
      </c>
    </row>
    <row r="106" spans="1:5" x14ac:dyDescent="0.25">
      <c r="A106">
        <v>227</v>
      </c>
      <c r="B106" t="s">
        <v>1379</v>
      </c>
      <c r="C106" t="s">
        <v>1402</v>
      </c>
      <c r="D106" t="str">
        <f>_xlfn.CONCAT("md ",Table1523[[#This Row],[inicial]])</f>
        <v>md h</v>
      </c>
      <c r="E106" t="str">
        <f>_xlfn.CONCAT("if not exist ",Table1523[[#This Row],[inicial]],"\",Table1523[[#This Row],[id]],".html ","copy ","""","BOCETO DE CANTOS.html",""""," ",Table1523[[#This Row],[inicial]],"\",Table1523[[#This Row],[id]],".html")</f>
        <v>if not exist h\himnoalacruzgloriosa.html copy "BOCETO DE CANTOS.html" h\himnoalacruzgloriosa.html</v>
      </c>
    </row>
    <row r="107" spans="1:5" x14ac:dyDescent="0.25">
      <c r="A107">
        <v>87</v>
      </c>
      <c r="B107" t="s">
        <v>1260</v>
      </c>
      <c r="C107" t="s">
        <v>1402</v>
      </c>
      <c r="D107" t="str">
        <f>_xlfn.CONCAT("md ",Table1523[[#This Row],[inicial]])</f>
        <v>md h</v>
      </c>
      <c r="E107" t="str">
        <f>_xlfn.CONCAT("if not exist ",Table1523[[#This Row],[inicial]],"\",Table1523[[#This Row],[id]],".html ","copy ","""","BOCETO DE CANTOS.html",""""," ",Table1523[[#This Row],[inicial]],"\",Table1523[[#This Row],[id]],".html")</f>
        <v>if not exist h\himnoalakenosis.html copy "BOCETO DE CANTOS.html" h\himnoalakenosis.html</v>
      </c>
    </row>
    <row r="108" spans="1:5" x14ac:dyDescent="0.25">
      <c r="A108">
        <v>88</v>
      </c>
      <c r="B108" t="s">
        <v>1261</v>
      </c>
      <c r="C108" t="s">
        <v>1402</v>
      </c>
      <c r="D108" t="str">
        <f>_xlfn.CONCAT("md ",Table1523[[#This Row],[inicial]])</f>
        <v>md h</v>
      </c>
      <c r="E108" t="str">
        <f>_xlfn.CONCAT("if not exist ",Table1523[[#This Row],[inicial]],"\",Table1523[[#This Row],[id]],".html ","copy ","""","BOCETO DE CANTOS.html",""""," ",Table1523[[#This Row],[inicial]],"\",Table1523[[#This Row],[id]],".html")</f>
        <v>if not exist h\himnodeadviento.html copy "BOCETO DE CANTOS.html" h\himnodeadviento.html</v>
      </c>
    </row>
    <row r="109" spans="1:5" x14ac:dyDescent="0.25">
      <c r="A109">
        <v>89</v>
      </c>
      <c r="B109" t="s">
        <v>1262</v>
      </c>
      <c r="C109" t="s">
        <v>1402</v>
      </c>
      <c r="D109" t="str">
        <f>_xlfn.CONCAT("md ",Table1523[[#This Row],[inicial]])</f>
        <v>md h</v>
      </c>
      <c r="E109" t="str">
        <f>_xlfn.CONCAT("if not exist ",Table1523[[#This Row],[inicial]],"\",Table1523[[#This Row],[id]],".html ","copy ","""","BOCETO DE CANTOS.html",""""," ",Table1523[[#This Row],[inicial]],"\",Table1523[[#This Row],[id]],".html")</f>
        <v>if not exist h\himnodelaascension.html copy "BOCETO DE CANTOS.html" h\himnodelaascension.html</v>
      </c>
    </row>
    <row r="110" spans="1:5" x14ac:dyDescent="0.25">
      <c r="A110">
        <v>90</v>
      </c>
      <c r="B110" t="s">
        <v>1263</v>
      </c>
      <c r="C110" t="s">
        <v>1402</v>
      </c>
      <c r="D110" t="str">
        <f>_xlfn.CONCAT("md ",Table1523[[#This Row],[inicial]])</f>
        <v>md h</v>
      </c>
      <c r="E110" t="str">
        <f>_xlfn.CONCAT("if not exist ",Table1523[[#This Row],[inicial]],"\",Table1523[[#This Row],[id]],".html ","copy ","""","BOCETO DE CANTOS.html",""""," ",Table1523[[#This Row],[inicial]],"\",Table1523[[#This Row],[id]],".html")</f>
        <v>if not exist h\himnodepascua.html copy "BOCETO DE CANTOS.html" h\himnodepascua.html</v>
      </c>
    </row>
    <row r="111" spans="1:5" x14ac:dyDescent="0.25">
      <c r="A111">
        <v>91</v>
      </c>
      <c r="B111" t="s">
        <v>1264</v>
      </c>
      <c r="C111" t="s">
        <v>1402</v>
      </c>
      <c r="D111" t="str">
        <f>_xlfn.CONCAT("md ",Table1523[[#This Row],[inicial]])</f>
        <v>md h</v>
      </c>
      <c r="E111" t="str">
        <f>_xlfn.CONCAT("if not exist ",Table1523[[#This Row],[inicial]],"\",Table1523[[#This Row],[id]],".html ","copy ","""","BOCETO DE CANTOS.html",""""," ",Table1523[[#This Row],[inicial]],"\",Table1523[[#This Row],[id]],".html")</f>
        <v>if not exist h\huyeamadomio.html copy "BOCETO DE CANTOS.html" h\huyeamadomio.html</v>
      </c>
    </row>
    <row r="112" spans="1:5" x14ac:dyDescent="0.25">
      <c r="A112">
        <v>92</v>
      </c>
      <c r="B112" t="s">
        <v>1265</v>
      </c>
      <c r="C112" t="s">
        <v>1403</v>
      </c>
      <c r="D112" t="str">
        <f>_xlfn.CONCAT("md ",Table1523[[#This Row],[inicial]])</f>
        <v>md i</v>
      </c>
      <c r="E112" t="str">
        <f>_xlfn.CONCAT("if not exist ",Table1523[[#This Row],[inicial]],"\",Table1523[[#This Row],[id]],".html ","copy ","""","BOCETO DE CANTOS.html",""""," ",Table1523[[#This Row],[inicial]],"\",Table1523[[#This Row],[id]],".html")</f>
        <v>if not exist i\idyanunciadamishermanos.html copy "BOCETO DE CANTOS.html" i\idyanunciadamishermanos.html</v>
      </c>
    </row>
    <row r="113" spans="1:5" x14ac:dyDescent="0.25">
      <c r="A113">
        <v>93</v>
      </c>
      <c r="B113" t="s">
        <v>1266</v>
      </c>
      <c r="C113" t="s">
        <v>1403</v>
      </c>
      <c r="D113" t="str">
        <f>_xlfn.CONCAT("md ",Table1523[[#This Row],[inicial]])</f>
        <v>md i</v>
      </c>
      <c r="E113" t="str">
        <f>_xlfn.CONCAT("if not exist ",Table1523[[#This Row],[inicial]],"\",Table1523[[#This Row],[id]],".html ","copy ","""","BOCETO DE CANTOS.html",""""," ",Table1523[[#This Row],[inicial]],"\",Table1523[[#This Row],[id]],".html")</f>
        <v>if not exist i\improperios.html copy "BOCETO DE CANTOS.html" i\improperios.html</v>
      </c>
    </row>
    <row r="114" spans="1:5" x14ac:dyDescent="0.25">
      <c r="A114">
        <v>228</v>
      </c>
      <c r="B114" t="s">
        <v>1380</v>
      </c>
      <c r="C114" t="s">
        <v>1404</v>
      </c>
      <c r="D114" t="str">
        <f>_xlfn.CONCAT("md ",Table1523[[#This Row],[inicial]])</f>
        <v>md j</v>
      </c>
      <c r="E114" t="str">
        <f>_xlfn.CONCAT("if not exist ",Table1523[[#This Row],[inicial]],"\",Table1523[[#This Row],[id]],".html ","copy ","""","BOCETO DE CANTOS.html",""""," ",Table1523[[#This Row],[inicial]],"\",Table1523[[#This Row],[id]],".html")</f>
        <v>if not exist j\jacob.html copy "BOCETO DE CANTOS.html" j\jacob.html</v>
      </c>
    </row>
    <row r="115" spans="1:5" x14ac:dyDescent="0.25">
      <c r="A115">
        <v>94</v>
      </c>
      <c r="B115" t="s">
        <v>1267</v>
      </c>
      <c r="C115" t="s">
        <v>1404</v>
      </c>
      <c r="D115" t="str">
        <f>_xlfn.CONCAT("md ",Table1523[[#This Row],[inicial]])</f>
        <v>md j</v>
      </c>
      <c r="E115" t="str">
        <f>_xlfn.CONCAT("if not exist ",Table1523[[#This Row],[inicial]],"\",Table1523[[#This Row],[id]],".html ","copy ","""","BOCETO DE CANTOS.html",""""," ",Table1523[[#This Row],[inicial]],"\",Table1523[[#This Row],[id]],".html")</f>
        <v>if not exist j\jerusalenreconstruida.html copy "BOCETO DE CANTOS.html" j\jerusalenreconstruida.html</v>
      </c>
    </row>
    <row r="116" spans="1:5" x14ac:dyDescent="0.25">
      <c r="A116">
        <v>95</v>
      </c>
      <c r="B116" t="s">
        <v>1268</v>
      </c>
      <c r="C116" t="s">
        <v>1404</v>
      </c>
      <c r="D116" t="str">
        <f>_xlfn.CONCAT("md ",Table1523[[#This Row],[inicial]])</f>
        <v>md j</v>
      </c>
      <c r="E116" t="str">
        <f>_xlfn.CONCAT("if not exist ",Table1523[[#This Row],[inicial]],"\",Table1523[[#This Row],[id]],".html ","copy ","""","BOCETO DE CANTOS.html",""""," ",Table1523[[#This Row],[inicial]],"\",Table1523[[#This Row],[id]],".html")</f>
        <v>if not exist j\jesusrecorriatodaslasciudades.html copy "BOCETO DE CANTOS.html" j\jesusrecorriatodaslasciudades.html</v>
      </c>
    </row>
    <row r="117" spans="1:5" x14ac:dyDescent="0.25">
      <c r="A117">
        <v>96</v>
      </c>
      <c r="B117" t="s">
        <v>1269</v>
      </c>
      <c r="C117" t="s">
        <v>1405</v>
      </c>
      <c r="D117" t="str">
        <f>_xlfn.CONCAT("md ",Table1523[[#This Row],[inicial]])</f>
        <v>md l</v>
      </c>
      <c r="E117" t="str">
        <f>_xlfn.CONCAT("if not exist ",Table1523[[#This Row],[inicial]],"\",Table1523[[#This Row],[id]],".html ","copy ","""","BOCETO DE CANTOS.html",""""," ",Table1523[[#This Row],[inicial]],"\",Table1523[[#This Row],[id]],".html")</f>
        <v>if not exist l\lacorderadedios.html copy "BOCETO DE CANTOS.html" l\lacorderadedios.html</v>
      </c>
    </row>
    <row r="118" spans="1:5" x14ac:dyDescent="0.25">
      <c r="A118">
        <v>97</v>
      </c>
      <c r="B118" t="s">
        <v>1270</v>
      </c>
      <c r="C118" t="s">
        <v>1405</v>
      </c>
      <c r="D118" t="str">
        <f>_xlfn.CONCAT("md ",Table1523[[#This Row],[inicial]])</f>
        <v>md l</v>
      </c>
      <c r="E118" t="str">
        <f>_xlfn.CONCAT("if not exist ",Table1523[[#This Row],[inicial]],"\",Table1523[[#This Row],[id]],".html ","copy ","""","BOCETO DE CANTOS.html",""""," ",Table1523[[#This Row],[inicial]],"\",Table1523[[#This Row],[id]],".html")</f>
        <v>if not exist l\laespada.html copy "BOCETO DE CANTOS.html" l\laespada.html</v>
      </c>
    </row>
    <row r="119" spans="1:5" x14ac:dyDescent="0.25">
      <c r="A119">
        <v>98</v>
      </c>
      <c r="B119" t="s">
        <v>1271</v>
      </c>
      <c r="C119" t="s">
        <v>1405</v>
      </c>
      <c r="D119" t="str">
        <f>_xlfn.CONCAT("md ",Table1523[[#This Row],[inicial]])</f>
        <v>md l</v>
      </c>
      <c r="E119" t="str">
        <f>_xlfn.CONCAT("if not exist ",Table1523[[#This Row],[inicial]],"\",Table1523[[#This Row],[id]],".html ","copy ","""","BOCETO DE CANTOS.html",""""," ",Table1523[[#This Row],[inicial]],"\",Table1523[[#This Row],[id]],".html")</f>
        <v>if not exist l\lamarchaesdura.html copy "BOCETO DE CANTOS.html" l\lamarchaesdura.html</v>
      </c>
    </row>
    <row r="120" spans="1:5" x14ac:dyDescent="0.25">
      <c r="A120">
        <f>+A119+1</f>
        <v>99</v>
      </c>
      <c r="B120" t="s">
        <v>1394</v>
      </c>
      <c r="C120" t="s">
        <v>1405</v>
      </c>
      <c r="D120" t="str">
        <f>_xlfn.CONCAT("md ",Table1523[[#This Row],[inicial]])</f>
        <v>md l</v>
      </c>
      <c r="E120" t="str">
        <f>_xlfn.CONCAT("if not exist ",Table1523[[#This Row],[inicial]],"\",Table1523[[#This Row],[id]],".html ","copy ","""","BOCETO DE CANTOS.html",""""," ",Table1523[[#This Row],[inicial]],"\",Table1523[[#This Row],[id]],".html")</f>
        <v>if not exist l\lapalomavolo.html copy "BOCETO DE CANTOS.html" l\lapalomavolo.html</v>
      </c>
    </row>
    <row r="121" spans="1:5" x14ac:dyDescent="0.25">
      <c r="A121">
        <v>99</v>
      </c>
      <c r="B121" t="s">
        <v>1272</v>
      </c>
      <c r="C121" t="s">
        <v>1405</v>
      </c>
      <c r="D121" t="str">
        <f>_xlfn.CONCAT("md ",Table1523[[#This Row],[inicial]])</f>
        <v>md l</v>
      </c>
      <c r="E121" t="str">
        <f>_xlfn.CONCAT("if not exist ",Table1523[[#This Row],[inicial]],"\",Table1523[[#This Row],[id]],".html ","copy ","""","BOCETO DE CANTOS.html",""""," ",Table1523[[#This Row],[inicial]],"\",Table1523[[#This Row],[id]],".html")</f>
        <v>if not exist l\lasalve.html copy "BOCETO DE CANTOS.html" l\lasalve.html</v>
      </c>
    </row>
    <row r="122" spans="1:5" x14ac:dyDescent="0.25">
      <c r="A122">
        <v>102</v>
      </c>
      <c r="B122" t="s">
        <v>1275</v>
      </c>
      <c r="C122" t="s">
        <v>1405</v>
      </c>
      <c r="D122" t="str">
        <f>_xlfn.CONCAT("md ",Table1523[[#This Row],[inicial]])</f>
        <v>md l</v>
      </c>
      <c r="E122" t="str">
        <f>_xlfn.CONCAT("if not exist ",Table1523[[#This Row],[inicial]],"\",Table1523[[#This Row],[id]],".html ","copy ","""","BOCETO DE CANTOS.html",""""," ",Table1523[[#This Row],[inicial]],"\",Table1523[[#This Row],[id]],".html")</f>
        <v>if not exist l\lasarmasdelaluz.html copy "BOCETO DE CANTOS.html" l\lasarmasdelaluz.html</v>
      </c>
    </row>
    <row r="123" spans="1:5" x14ac:dyDescent="0.25">
      <c r="A123">
        <v>100</v>
      </c>
      <c r="B123" t="s">
        <v>1273</v>
      </c>
      <c r="C123" t="s">
        <v>1405</v>
      </c>
      <c r="D123" t="str">
        <f>_xlfn.CONCAT("md ",Table1523[[#This Row],[inicial]])</f>
        <v>md l</v>
      </c>
      <c r="E123" t="str">
        <f>_xlfn.CONCAT("if not exist ",Table1523[[#This Row],[inicial]],"\",Table1523[[#This Row],[id]],".html ","copy ","""","BOCETO DE CANTOS.html",""""," ",Table1523[[#This Row],[inicial]],"\",Table1523[[#This Row],[id]],".html")</f>
        <v>if not exist l\lasiegadelasnaciones.html copy "BOCETO DE CANTOS.html" l\lasiegadelasnaciones.html</v>
      </c>
    </row>
    <row r="124" spans="1:5" x14ac:dyDescent="0.25">
      <c r="A124">
        <v>103</v>
      </c>
      <c r="B124" t="s">
        <v>1276</v>
      </c>
      <c r="C124" t="s">
        <v>1405</v>
      </c>
      <c r="D124" t="str">
        <f>_xlfn.CONCAT("md ",Table1523[[#This Row],[inicial]])</f>
        <v>md l</v>
      </c>
      <c r="E124" t="str">
        <f>_xlfn.CONCAT("if not exist ",Table1523[[#This Row],[inicial]],"\",Table1523[[#This Row],[id]],".html ","copy ","""","BOCETO DE CANTOS.html",""""," ",Table1523[[#This Row],[inicial]],"\",Table1523[[#This Row],[id]],".html")</f>
        <v>if not exist l\laudasion.html copy "BOCETO DE CANTOS.html" l\laudasion.html</v>
      </c>
    </row>
    <row r="125" spans="1:5" x14ac:dyDescent="0.25">
      <c r="A125">
        <v>101</v>
      </c>
      <c r="B125" t="s">
        <v>1274</v>
      </c>
      <c r="C125" t="s">
        <v>1405</v>
      </c>
      <c r="D125" t="str">
        <f>_xlfn.CONCAT("md ",Table1523[[#This Row],[inicial]])</f>
        <v>md l</v>
      </c>
      <c r="E125" t="str">
        <f>_xlfn.CONCAT("if not exist ",Table1523[[#This Row],[inicial]],"\",Table1523[[#This Row],[id]],".html ","copy ","""","BOCETO DE CANTOS.html",""""," ",Table1523[[#This Row],[inicial]],"\",Table1523[[#This Row],[id]],".html")</f>
        <v>if not exist l\lavozdemiamado.html copy "BOCETO DE CANTOS.html" l\lavozdemiamado.html</v>
      </c>
    </row>
    <row r="126" spans="1:5" x14ac:dyDescent="0.25">
      <c r="A126">
        <v>189</v>
      </c>
      <c r="B126" t="s">
        <v>1359</v>
      </c>
      <c r="C126" t="s">
        <v>1418</v>
      </c>
      <c r="D126" t="str">
        <f>_xlfn.CONCAT("md ",Table1523[[#This Row],[inicial]])</f>
        <v>md liturgia</v>
      </c>
      <c r="E126" t="str">
        <f>_xlfn.CONCAT("if not exist ",Table1523[[#This Row],[inicial]],"\",Table1523[[#This Row],[id]],".html ","copy ","""","BOCETO DE CANTOS.html",""""," ",Table1523[[#This Row],[inicial]],"\",Table1523[[#This Row],[id]],".html")</f>
        <v>if not exist liturgia\letaniasdelossantos.html copy "BOCETO DE CANTOS.html" liturgia\letaniasdelossantos.html</v>
      </c>
    </row>
    <row r="127" spans="1:5" x14ac:dyDescent="0.25">
      <c r="A127">
        <v>191</v>
      </c>
      <c r="B127" t="s">
        <v>1360</v>
      </c>
      <c r="C127" t="s">
        <v>1418</v>
      </c>
      <c r="D127" t="str">
        <f>_xlfn.CONCAT("md ",Table1523[[#This Row],[inicial]])</f>
        <v>md liturgia</v>
      </c>
      <c r="E127" t="str">
        <f>_xlfn.CONCAT("if not exist ",Table1523[[#This Row],[inicial]],"\",Table1523[[#This Row],[id]],".html ","copy ","""","BOCETO DE CANTOS.html",""""," ",Table1523[[#This Row],[inicial]],"\",Table1523[[#This Row],[id]],".html")</f>
        <v>if not exist liturgia\letaniaspenitencialesi.html copy "BOCETO DE CANTOS.html" liturgia\letaniaspenitencialesi.html</v>
      </c>
    </row>
    <row r="128" spans="1:5" x14ac:dyDescent="0.25">
      <c r="A128">
        <v>105</v>
      </c>
      <c r="B128" t="s">
        <v>1277</v>
      </c>
      <c r="C128" t="s">
        <v>1405</v>
      </c>
      <c r="D128" t="str">
        <f>_xlfn.CONCAT("md ",Table1523[[#This Row],[inicial]])</f>
        <v>md l</v>
      </c>
      <c r="E128" t="str">
        <f>_xlfn.CONCAT("if not exist ",Table1523[[#This Row],[inicial]],"\",Table1523[[#This Row],[id]],".html ","copy ","""","BOCETO DE CANTOS.html",""""," ",Table1523[[#This Row],[inicial]],"\",Table1523[[#This Row],[id]],".html")</f>
        <v>if not exist l\levantomisojosalosmontes.html copy "BOCETO DE CANTOS.html" l\levantomisojosalosmontes.html</v>
      </c>
    </row>
    <row r="129" spans="1:5" x14ac:dyDescent="0.25">
      <c r="A129">
        <v>106</v>
      </c>
      <c r="B129" t="s">
        <v>1278</v>
      </c>
      <c r="C129" t="s">
        <v>1405</v>
      </c>
      <c r="D129" t="str">
        <f>_xlfn.CONCAT("md ",Table1523[[#This Row],[inicial]])</f>
        <v>md l</v>
      </c>
      <c r="E129" t="str">
        <f>_xlfn.CONCAT("if not exist ",Table1523[[#This Row],[inicial]],"\",Table1523[[#This Row],[id]],".html ","copy ","""","BOCETO DE CANTOS.html",""""," ",Table1523[[#This Row],[inicial]],"\",Table1523[[#This Row],[id]],".html")</f>
        <v>if not exist l\lleguehastatupresenciamiclamor.html copy "BOCETO DE CANTOS.html" l\lleguehastatupresenciamiclamor.html</v>
      </c>
    </row>
    <row r="130" spans="1:5" x14ac:dyDescent="0.25">
      <c r="A130">
        <v>107</v>
      </c>
      <c r="B130" t="s">
        <v>1279</v>
      </c>
      <c r="C130" t="s">
        <v>1405</v>
      </c>
      <c r="D130" t="str">
        <f>_xlfn.CONCAT("md ",Table1523[[#This Row],[inicial]])</f>
        <v>md l</v>
      </c>
      <c r="E130" t="str">
        <f>_xlfn.CONCAT("if not exist ",Table1523[[#This Row],[inicial]],"\",Table1523[[#This Row],[id]],".html ","copy ","""","BOCETO DE CANTOS.html",""""," ",Table1523[[#This Row],[inicial]],"\",Table1523[[#This Row],[id]],".html")</f>
        <v>if not exist l\llevamealcielo.html copy "BOCETO DE CANTOS.html" l\llevamealcielo.html</v>
      </c>
    </row>
    <row r="131" spans="1:5" x14ac:dyDescent="0.25">
      <c r="A131">
        <v>108</v>
      </c>
      <c r="B131" t="s">
        <v>1280</v>
      </c>
      <c r="C131" t="s">
        <v>1121</v>
      </c>
      <c r="D131" t="str">
        <f>_xlfn.CONCAT("md ",Table1523[[#This Row],[inicial]])</f>
        <v>md m</v>
      </c>
      <c r="E131" t="str">
        <f>_xlfn.CONCAT("if not exist ",Table1523[[#This Row],[inicial]],"\",Table1523[[#This Row],[id]],".html ","copy ","""","BOCETO DE CANTOS.html",""""," ",Table1523[[#This Row],[inicial]],"\",Table1523[[#This Row],[id]],".html")</f>
        <v>if not exist m\magnificat.html copy "BOCETO DE CANTOS.html" m\magnificat.html</v>
      </c>
    </row>
    <row r="132" spans="1:5" x14ac:dyDescent="0.25">
      <c r="A132">
        <v>109</v>
      </c>
      <c r="B132" t="s">
        <v>1281</v>
      </c>
      <c r="C132" t="s">
        <v>1121</v>
      </c>
      <c r="D132" t="str">
        <f>_xlfn.CONCAT("md ",Table1523[[#This Row],[inicial]])</f>
        <v>md m</v>
      </c>
      <c r="E132" t="str">
        <f>_xlfn.CONCAT("if not exist ",Table1523[[#This Row],[inicial]],"\",Table1523[[#This Row],[id]],".html ","copy ","""","BOCETO DE CANTOS.html",""""," ",Table1523[[#This Row],[inicial]],"\",Table1523[[#This Row],[id]],".html")</f>
        <v>if not exist m\mariacasadebendicion.html copy "BOCETO DE CANTOS.html" m\mariacasadebendicion.html</v>
      </c>
    </row>
    <row r="133" spans="1:5" x14ac:dyDescent="0.25">
      <c r="A133">
        <v>110</v>
      </c>
      <c r="B133" t="s">
        <v>1282</v>
      </c>
      <c r="C133" t="s">
        <v>1121</v>
      </c>
      <c r="D133" t="str">
        <f>_xlfn.CONCAT("md ",Table1523[[#This Row],[inicial]])</f>
        <v>md m</v>
      </c>
      <c r="E133" t="str">
        <f>_xlfn.CONCAT("if not exist ",Table1523[[#This Row],[inicial]],"\",Table1523[[#This Row],[id]],".html ","copy ","""","BOCETO DE CANTOS.html",""""," ",Table1523[[#This Row],[inicial]],"\",Table1523[[#This Row],[id]],".html")</f>
        <v>if not exist m\mariadejasnagöra.html copy "BOCETO DE CANTOS.html" m\mariadejasnagöra.html</v>
      </c>
    </row>
    <row r="134" spans="1:5" x14ac:dyDescent="0.25">
      <c r="A134">
        <v>111</v>
      </c>
      <c r="B134" t="s">
        <v>1283</v>
      </c>
      <c r="C134" t="s">
        <v>1121</v>
      </c>
      <c r="D134" t="str">
        <f>_xlfn.CONCAT("md ",Table1523[[#This Row],[inicial]])</f>
        <v>md m</v>
      </c>
      <c r="E134" t="str">
        <f>_xlfn.CONCAT("if not exist ",Table1523[[#This Row],[inicial]],"\",Table1523[[#This Row],[id]],".html ","copy ","""","BOCETO DE CANTOS.html",""""," ",Table1523[[#This Row],[inicial]],"\",Table1523[[#This Row],[id]],".html")</f>
        <v>if not exist m\mariamadredelaiglesia.html copy "BOCETO DE CANTOS.html" m\mariamadredelaiglesia.html</v>
      </c>
    </row>
    <row r="135" spans="1:5" x14ac:dyDescent="0.25">
      <c r="A135">
        <v>112</v>
      </c>
      <c r="B135" t="s">
        <v>1284</v>
      </c>
      <c r="C135" t="s">
        <v>1121</v>
      </c>
      <c r="D135" t="str">
        <f>_xlfn.CONCAT("md ",Table1523[[#This Row],[inicial]])</f>
        <v>md m</v>
      </c>
      <c r="E135" t="str">
        <f>_xlfn.CONCAT("if not exist ",Table1523[[#This Row],[inicial]],"\",Table1523[[#This Row],[id]],".html ","copy ","""","BOCETO DE CANTOS.html",""""," ",Table1523[[#This Row],[inicial]],"\",Table1523[[#This Row],[id]],".html")</f>
        <v>if not exist m\mariamadredelcaminoardiente.html copy "BOCETO DE CANTOS.html" m\mariamadredelcaminoardiente.html</v>
      </c>
    </row>
    <row r="136" spans="1:5" x14ac:dyDescent="0.25">
      <c r="A136">
        <v>113</v>
      </c>
      <c r="B136" t="s">
        <v>1285</v>
      </c>
      <c r="C136" t="s">
        <v>1121</v>
      </c>
      <c r="D136" t="str">
        <f>_xlfn.CONCAT("md ",Table1523[[#This Row],[inicial]])</f>
        <v>md m</v>
      </c>
      <c r="E136" t="str">
        <f>_xlfn.CONCAT("if not exist ",Table1523[[#This Row],[inicial]],"\",Table1523[[#This Row],[id]],".html ","copy ","""","BOCETO DE CANTOS.html",""""," ",Table1523[[#This Row],[inicial]],"\",Table1523[[#This Row],[id]],".html")</f>
        <v>if not exist m\mariapequenamaria.html copy "BOCETO DE CANTOS.html" m\mariapequenamaria.html</v>
      </c>
    </row>
    <row r="137" spans="1:5" x14ac:dyDescent="0.25">
      <c r="A137">
        <v>114</v>
      </c>
      <c r="B137" t="s">
        <v>1286</v>
      </c>
      <c r="C137" t="s">
        <v>1121</v>
      </c>
      <c r="D137" t="str">
        <f>_xlfn.CONCAT("md ",Table1523[[#This Row],[inicial]])</f>
        <v>md m</v>
      </c>
      <c r="E137" t="str">
        <f>_xlfn.CONCAT("if not exist ",Table1523[[#This Row],[inicial]],"\",Table1523[[#This Row],[id]],".html ","copy ","""","BOCETO DE CANTOS.html",""""," ",Table1523[[#This Row],[inicial]],"\",Table1523[[#This Row],[id]],".html")</f>
        <v>if not exist m\meensenaraselcaminodelavida.html copy "BOCETO DE CANTOS.html" m\meensenaraselcaminodelavida.html</v>
      </c>
    </row>
    <row r="138" spans="1:5" x14ac:dyDescent="0.25">
      <c r="A138">
        <v>115</v>
      </c>
      <c r="B138" t="s">
        <v>1287</v>
      </c>
      <c r="C138" t="s">
        <v>1121</v>
      </c>
      <c r="D138" t="str">
        <f>_xlfn.CONCAT("md ",Table1523[[#This Row],[inicial]])</f>
        <v>md m</v>
      </c>
      <c r="E138" t="str">
        <f>_xlfn.CONCAT("if not exist ",Table1523[[#This Row],[inicial]],"\",Table1523[[#This Row],[id]],".html ","copy ","""","BOCETO DE CANTOS.html",""""," ",Table1523[[#This Row],[inicial]],"\",Table1523[[#This Row],[id]],".html")</f>
        <v>if not exist m\mehasseducidosenor.html copy "BOCETO DE CANTOS.html" m\mehasseducidosenor.html</v>
      </c>
    </row>
    <row r="139" spans="1:5" x14ac:dyDescent="0.25">
      <c r="A139">
        <f>+A138+1</f>
        <v>116</v>
      </c>
      <c r="B139" t="s">
        <v>1395</v>
      </c>
      <c r="C139" t="s">
        <v>1121</v>
      </c>
      <c r="D139" t="str">
        <f>_xlfn.CONCAT("md ",Table1523[[#This Row],[inicial]])</f>
        <v>md m</v>
      </c>
      <c r="E139" t="str">
        <f>_xlfn.CONCAT("if not exist ",Table1523[[#This Row],[inicial]],"\",Table1523[[#This Row],[id]],".html ","copy ","""","BOCETO DE CANTOS.html",""""," ",Table1523[[#This Row],[inicial]],"\",Table1523[[#This Row],[id]],".html")</f>
        <v>if not exist m\merobasteelcorazon.html copy "BOCETO DE CANTOS.html" m\merobasteelcorazon.html</v>
      </c>
    </row>
    <row r="140" spans="1:5" x14ac:dyDescent="0.25">
      <c r="A140">
        <v>116</v>
      </c>
      <c r="B140" t="s">
        <v>1288</v>
      </c>
      <c r="C140" t="s">
        <v>1406</v>
      </c>
      <c r="D140" t="str">
        <f>_xlfn.CONCAT("md ",Table1523[[#This Row],[inicial]])</f>
        <v>md ¡</v>
      </c>
      <c r="E140" t="str">
        <f>_xlfn.CONCAT("if not exist ",Table1523[[#This Row],[inicial]],"\",Table1523[[#This Row],[id]],".html ","copy ","""","BOCETO DE CANTOS.html",""""," ",Table1523[[#This Row],[inicial]],"\",Table1523[[#This Row],[id]],".html")</f>
        <v>if not exist ¡\miradqueestupendo.html copy "BOCETO DE CANTOS.html" ¡\miradqueestupendo.html</v>
      </c>
    </row>
    <row r="141" spans="1:5" x14ac:dyDescent="0.25">
      <c r="A141">
        <v>117</v>
      </c>
      <c r="B141" t="s">
        <v>1289</v>
      </c>
      <c r="C141" t="s">
        <v>1121</v>
      </c>
      <c r="D141" t="str">
        <f>_xlfn.CONCAT("md ",Table1523[[#This Row],[inicial]])</f>
        <v>md m</v>
      </c>
      <c r="E141" t="str">
        <f>_xlfn.CONCAT("if not exist ",Table1523[[#This Row],[inicial]],"\",Table1523[[#This Row],[id]],".html ","copy ","""","BOCETO DE CANTOS.html",""""," ",Table1523[[#This Row],[inicial]],"\",Table1523[[#This Row],[id]],".html")</f>
        <v>if not exist m\misericordiadiosmio.html copy "BOCETO DE CANTOS.html" m\misericordiadiosmio.html</v>
      </c>
    </row>
    <row r="142" spans="1:5" x14ac:dyDescent="0.25">
      <c r="A142">
        <v>118</v>
      </c>
      <c r="B142" t="s">
        <v>1290</v>
      </c>
      <c r="C142" t="s">
        <v>1121</v>
      </c>
      <c r="D142" t="str">
        <f>_xlfn.CONCAT("md ",Table1523[[#This Row],[inicial]])</f>
        <v>md m</v>
      </c>
      <c r="E142" t="str">
        <f>_xlfn.CONCAT("if not exist ",Table1523[[#This Row],[inicial]],"\",Table1523[[#This Row],[id]],".html ","copy ","""","BOCETO DE CANTOS.html",""""," ",Table1523[[#This Row],[inicial]],"\",Table1523[[#This Row],[id]],".html")</f>
        <v>if not exist m\misericordiamiamisericordia.html copy "BOCETO DE CANTOS.html" m\misericordiamiamisericordia.html</v>
      </c>
    </row>
    <row r="143" spans="1:5" x14ac:dyDescent="0.25">
      <c r="A143">
        <v>119</v>
      </c>
      <c r="B143" t="s">
        <v>1291</v>
      </c>
      <c r="C143" t="s">
        <v>1121</v>
      </c>
      <c r="D143" t="str">
        <f>_xlfn.CONCAT("md ",Table1523[[#This Row],[inicial]])</f>
        <v>md m</v>
      </c>
      <c r="E143" t="str">
        <f>_xlfn.CONCAT("if not exist ",Table1523[[#This Row],[inicial]],"\",Table1523[[#This Row],[id]],".html ","copy ","""","BOCETO DE CANTOS.html",""""," ",Table1523[[#This Row],[inicial]],"\",Table1523[[#This Row],[id]],".html")</f>
        <v>if not exist m\muchomehanperseguido.html copy "BOCETO DE CANTOS.html" m\muchomehanperseguido.html</v>
      </c>
    </row>
    <row r="144" spans="1:5" x14ac:dyDescent="0.25">
      <c r="A144">
        <v>229</v>
      </c>
      <c r="B144" t="s">
        <v>1381</v>
      </c>
      <c r="C144" t="s">
        <v>1407</v>
      </c>
      <c r="D144" t="str">
        <f>_xlfn.CONCAT("md ",Table1523[[#This Row],[inicial]])</f>
        <v>md n</v>
      </c>
      <c r="E144" t="str">
        <f>_xlfn.CONCAT("if not exist ",Table1523[[#This Row],[inicial]],"\",Table1523[[#This Row],[id]],".html ","copy ","""","BOCETO DE CANTOS.html",""""," ",Table1523[[#This Row],[inicial]],"\",Table1523[[#This Row],[id]],".html")</f>
        <v>if not exist n\ningunopuedeserviradossenores.html copy "BOCETO DE CANTOS.html" n\ningunopuedeserviradossenores.html</v>
      </c>
    </row>
    <row r="145" spans="1:5" x14ac:dyDescent="0.25">
      <c r="A145">
        <v>120</v>
      </c>
      <c r="B145" t="s">
        <v>1292</v>
      </c>
      <c r="C145" t="s">
        <v>1407</v>
      </c>
      <c r="D145" t="str">
        <f>_xlfn.CONCAT("md ",Table1523[[#This Row],[inicial]])</f>
        <v>md n</v>
      </c>
      <c r="E145" t="str">
        <f>_xlfn.CONCAT("if not exist ",Table1523[[#This Row],[inicial]],"\",Table1523[[#This Row],[id]],".html ","copy ","""","BOCETO DE CANTOS.html",""""," ",Table1523[[#This Row],[inicial]],"\",Table1523[[#This Row],[id]],".html")</f>
        <v>if not exist n\noestaaquiresucito.html copy "BOCETO DE CANTOS.html" n\noestaaquiresucito.html</v>
      </c>
    </row>
    <row r="146" spans="1:5" x14ac:dyDescent="0.25">
      <c r="A146">
        <v>121</v>
      </c>
      <c r="B146" t="s">
        <v>1293</v>
      </c>
      <c r="C146" t="s">
        <v>1407</v>
      </c>
      <c r="D146" t="str">
        <f>_xlfn.CONCAT("md ",Table1523[[#This Row],[inicial]])</f>
        <v>md n</v>
      </c>
      <c r="E146" t="str">
        <f>_xlfn.CONCAT("if not exist ",Table1523[[#This Row],[inicial]],"\",Table1523[[#This Row],[id]],".html ","copy ","""","BOCETO DE CANTOS.html",""""," ",Table1523[[#This Row],[inicial]],"\",Table1523[[#This Row],[id]],".html")</f>
        <v>if not exist n\nohayenelparecer.html copy "BOCETO DE CANTOS.html" n\nohayenelparecer.html</v>
      </c>
    </row>
    <row r="147" spans="1:5" x14ac:dyDescent="0.25">
      <c r="A147">
        <v>122</v>
      </c>
      <c r="B147" t="s">
        <v>1294</v>
      </c>
      <c r="C147" t="s">
        <v>1407</v>
      </c>
      <c r="D147" t="str">
        <f>_xlfn.CONCAT("md ",Table1523[[#This Row],[inicial]])</f>
        <v>md n</v>
      </c>
      <c r="E147" t="str">
        <f>_xlfn.CONCAT("if not exist ",Table1523[[#This Row],[inicial]],"\",Table1523[[#This Row],[id]],".html ","copy ","""","BOCETO DE CANTOS.html",""""," ",Table1523[[#This Row],[inicial]],"\",Table1523[[#This Row],[id]],".html")</f>
        <v>if not exist n\nolimetangere.html copy "BOCETO DE CANTOS.html" n\nolimetangere.html</v>
      </c>
    </row>
    <row r="148" spans="1:5" x14ac:dyDescent="0.25">
      <c r="A148">
        <v>230</v>
      </c>
      <c r="B148" t="s">
        <v>1382</v>
      </c>
      <c r="C148" t="s">
        <v>1407</v>
      </c>
      <c r="D148" t="str">
        <f>_xlfn.CONCAT("md ",Table1523[[#This Row],[inicial]])</f>
        <v>md n</v>
      </c>
      <c r="E148" t="str">
        <f>_xlfn.CONCAT("if not exist ",Table1523[[#This Row],[inicial]],"\",Table1523[[#This Row],[id]],".html ","copy ","""","BOCETO DE CANTOS.html",""""," ",Table1523[[#This Row],[inicial]],"\",Table1523[[#This Row],[id]],".html")</f>
        <v>if not exist n\noresistaisalmal.html copy "BOCETO DE CANTOS.html" n\noresistaisalmal.html</v>
      </c>
    </row>
    <row r="149" spans="1:5" x14ac:dyDescent="0.25">
      <c r="A149">
        <v>231</v>
      </c>
      <c r="B149" t="s">
        <v>1383</v>
      </c>
      <c r="C149" t="s">
        <v>1407</v>
      </c>
      <c r="D149" t="str">
        <f>_xlfn.CONCAT("md ",Table1523[[#This Row],[inicial]])</f>
        <v>md n</v>
      </c>
      <c r="E149" t="str">
        <f>_xlfn.CONCAT("if not exist ",Table1523[[#This Row],[inicial]],"\",Table1523[[#This Row],[id]],".html ","copy ","""","BOCETO DE CANTOS.html",""""," ",Table1523[[#This Row],[inicial]],"\",Table1523[[#This Row],[id]],".html")</f>
        <v>if not exist n\nosufrasporlosmalvados.html copy "BOCETO DE CANTOS.html" n\nosufrasporlosmalvados.html</v>
      </c>
    </row>
    <row r="150" spans="1:5" x14ac:dyDescent="0.25">
      <c r="A150">
        <v>123</v>
      </c>
      <c r="B150" t="s">
        <v>1295</v>
      </c>
      <c r="C150" t="s">
        <v>1408</v>
      </c>
      <c r="D150" t="str">
        <f>_xlfn.CONCAT("md ",Table1523[[#This Row],[inicial]])</f>
        <v>md o</v>
      </c>
      <c r="E150" t="str">
        <f>_xlfn.CONCAT("if not exist ",Table1523[[#This Row],[inicial]],"\",Table1523[[#This Row],[id]],".html ","copy ","""","BOCETO DE CANTOS.html",""""," ",Table1523[[#This Row],[inicial]],"\",Table1523[[#This Row],[id]],".html")</f>
        <v>if not exist o\ohcieloslloveddeloalto.html copy "BOCETO DE CANTOS.html" o\ohcieloslloveddeloalto.html</v>
      </c>
    </row>
    <row r="151" spans="1:5" x14ac:dyDescent="0.25">
      <c r="A151">
        <v>124</v>
      </c>
      <c r="B151" t="s">
        <v>1296</v>
      </c>
      <c r="C151" t="s">
        <v>1408</v>
      </c>
      <c r="D151" t="str">
        <f>_xlfn.CONCAT("md ",Table1523[[#This Row],[inicial]])</f>
        <v>md o</v>
      </c>
      <c r="E151" t="str">
        <f>_xlfn.CONCAT("if not exist ",Table1523[[#This Row],[inicial]],"\",Table1523[[#This Row],[id]],".html ","copy ","""","BOCETO DE CANTOS.html",""""," ",Table1523[[#This Row],[inicial]],"\",Table1523[[#This Row],[id]],".html")</f>
        <v>if not exist o\ohdiosportunombresalvame.html copy "BOCETO DE CANTOS.html" o\ohdiosportunombresalvame.html</v>
      </c>
    </row>
    <row r="152" spans="1:5" x14ac:dyDescent="0.25">
      <c r="A152">
        <v>125</v>
      </c>
      <c r="B152" t="s">
        <v>1297</v>
      </c>
      <c r="C152" t="s">
        <v>1408</v>
      </c>
      <c r="D152" t="str">
        <f>_xlfn.CONCAT("md ",Table1523[[#This Row],[inicial]])</f>
        <v>md o</v>
      </c>
      <c r="E152" t="str">
        <f>_xlfn.CONCAT("if not exist ",Table1523[[#This Row],[inicial]],"\",Table1523[[#This Row],[id]],".html ","copy ","""","BOCETO DE CANTOS.html",""""," ",Table1523[[#This Row],[inicial]],"\",Table1523[[#This Row],[id]],".html")</f>
        <v>if not exist o\ohdiostueresmidios.html copy "BOCETO DE CANTOS.html" o\ohdiostueresmidios.html</v>
      </c>
    </row>
    <row r="153" spans="1:5" x14ac:dyDescent="0.25">
      <c r="A153">
        <v>126</v>
      </c>
      <c r="B153" t="s">
        <v>1298</v>
      </c>
      <c r="C153" t="s">
        <v>1408</v>
      </c>
      <c r="D153" t="str">
        <f>_xlfn.CONCAT("md ",Table1523[[#This Row],[inicial]])</f>
        <v>md o</v>
      </c>
      <c r="E153" t="str">
        <f>_xlfn.CONCAT("if not exist ",Table1523[[#This Row],[inicial]],"\",Table1523[[#This Row],[id]],".html ","copy ","""","BOCETO DE CANTOS.html",""""," ",Table1523[[#This Row],[inicial]],"\",Table1523[[#This Row],[id]],".html")</f>
        <v>if not exist o\ohjesusamormio.html copy "BOCETO DE CANTOS.html" o\ohjesusamormio.html</v>
      </c>
    </row>
    <row r="154" spans="1:5" x14ac:dyDescent="0.25">
      <c r="A154">
        <v>127</v>
      </c>
      <c r="B154" t="s">
        <v>1299</v>
      </c>
      <c r="C154" t="s">
        <v>1408</v>
      </c>
      <c r="D154" t="str">
        <f>_xlfn.CONCAT("md ",Table1523[[#This Row],[inicial]])</f>
        <v>md o</v>
      </c>
      <c r="E154" t="str">
        <f>_xlfn.CONCAT("if not exist ",Table1523[[#This Row],[inicial]],"\",Table1523[[#This Row],[id]],".html ","copy ","""","BOCETO DE CANTOS.html",""""," ",Table1523[[#This Row],[inicial]],"\",Table1523[[#This Row],[id]],".html")</f>
        <v>if not exist o\ohmuerte¿dondeestatuvictoria?.html copy "BOCETO DE CANTOS.html" o\ohmuerte¿dondeestatuvictoria?.html</v>
      </c>
    </row>
    <row r="155" spans="1:5" x14ac:dyDescent="0.25">
      <c r="A155">
        <v>232</v>
      </c>
      <c r="B155" t="s">
        <v>1384</v>
      </c>
      <c r="C155" t="s">
        <v>1408</v>
      </c>
      <c r="D155" t="str">
        <f>_xlfn.CONCAT("md ",Table1523[[#This Row],[inicial]])</f>
        <v>md o</v>
      </c>
      <c r="E155" t="str">
        <f>_xlfn.CONCAT("if not exist ",Table1523[[#This Row],[inicial]],"\",Table1523[[#This Row],[id]],".html ","copy ","""","BOCETO DE CANTOS.html",""""," ",Table1523[[#This Row],[inicial]],"\",Table1523[[#This Row],[id]],".html")</f>
        <v>if not exist o\ohsenormicorazonyanoesambicioso.html copy "BOCETO DE CANTOS.html" o\ohsenormicorazonyanoesambicioso.html</v>
      </c>
    </row>
    <row r="156" spans="1:5" x14ac:dyDescent="0.25">
      <c r="A156">
        <v>128</v>
      </c>
      <c r="B156" t="s">
        <v>1300</v>
      </c>
      <c r="C156" t="s">
        <v>1408</v>
      </c>
      <c r="D156" t="str">
        <f>_xlfn.CONCAT("md ",Table1523[[#This Row],[inicial]])</f>
        <v>md o</v>
      </c>
      <c r="E156" t="str">
        <f>_xlfn.CONCAT("if not exist ",Table1523[[#This Row],[inicial]],"\",Table1523[[#This Row],[id]],".html ","copy ","""","BOCETO DE CANTOS.html",""""," ",Table1523[[#This Row],[inicial]],"\",Table1523[[#This Row],[id]],".html")</f>
        <v>if not exist o\ohsenornuestrodios.html copy "BOCETO DE CANTOS.html" o\ohsenornuestrodios.html</v>
      </c>
    </row>
    <row r="157" spans="1:5" x14ac:dyDescent="0.25">
      <c r="A157">
        <v>129</v>
      </c>
      <c r="B157" t="s">
        <v>1301</v>
      </c>
      <c r="C157" t="s">
        <v>1408</v>
      </c>
      <c r="D157" t="str">
        <f>_xlfn.CONCAT("md ",Table1523[[#This Row],[inicial]])</f>
        <v>md o</v>
      </c>
      <c r="E157" t="str">
        <f>_xlfn.CONCAT("if not exist ",Table1523[[#This Row],[inicial]],"\",Table1523[[#This Row],[id]],".html ","copy ","""","BOCETO DE CANTOS.html",""""," ",Table1523[[#This Row],[inicial]],"\",Table1523[[#This Row],[id]],".html")</f>
        <v>if not exist o\ostomaredeentrelasnaciones.html copy "BOCETO DE CANTOS.html" o\ostomaredeentrelasnaciones.html</v>
      </c>
    </row>
    <row r="158" spans="1:5" x14ac:dyDescent="0.25">
      <c r="A158">
        <v>193</v>
      </c>
      <c r="B158" t="s">
        <v>1361</v>
      </c>
      <c r="C158" t="s">
        <v>1418</v>
      </c>
      <c r="D158" t="str">
        <f>_xlfn.CONCAT("md ",Table1523[[#This Row],[inicial]])</f>
        <v>md liturgia</v>
      </c>
      <c r="E158" t="str">
        <f>_xlfn.CONCAT("if not exist ",Table1523[[#This Row],[inicial]],"\",Table1523[[#This Row],[id]],".html ","copy ","""","BOCETO DE CANTOS.html",""""," ",Table1523[[#This Row],[inicial]],"\",Table1523[[#This Row],[id]],".html")</f>
        <v>if not exist liturgia\padrenuestro.html copy "BOCETO DE CANTOS.html" liturgia\padrenuestro.html</v>
      </c>
    </row>
    <row r="159" spans="1:5" x14ac:dyDescent="0.25">
      <c r="A159">
        <v>130</v>
      </c>
      <c r="B159" t="s">
        <v>1302</v>
      </c>
      <c r="C159" t="s">
        <v>1409</v>
      </c>
      <c r="D159" t="str">
        <f>_xlfn.CONCAT("md ",Table1523[[#This Row],[inicial]])</f>
        <v>md p</v>
      </c>
      <c r="E159" t="str">
        <f>_xlfn.CONCAT("if not exist ",Table1523[[#This Row],[inicial]],"\",Table1523[[#This Row],[id]],".html ","copy ","""","BOCETO DE CANTOS.html",""""," ",Table1523[[#This Row],[inicial]],"\",Table1523[[#This Row],[id]],".html")</f>
        <v>if not exist p\palomaincorrupta.html copy "BOCETO DE CANTOS.html" p\palomaincorrupta.html</v>
      </c>
    </row>
    <row r="160" spans="1:5" x14ac:dyDescent="0.25">
      <c r="A160">
        <v>131</v>
      </c>
      <c r="B160" t="s">
        <v>1303</v>
      </c>
      <c r="C160" t="s">
        <v>1409</v>
      </c>
      <c r="D160" t="str">
        <f>_xlfn.CONCAT("md ",Table1523[[#This Row],[inicial]])</f>
        <v>md p</v>
      </c>
      <c r="E160" t="str">
        <f>_xlfn.CONCAT("if not exist ",Table1523[[#This Row],[inicial]],"\",Table1523[[#This Row],[id]],".html ","copy ","""","BOCETO DE CANTOS.html",""""," ",Table1523[[#This Row],[inicial]],"\",Table1523[[#This Row],[id]],".html")</f>
        <v>if not exist p\pentecostes.html copy "BOCETO DE CANTOS.html" p\pentecostes.html</v>
      </c>
    </row>
    <row r="161" spans="1:5" x14ac:dyDescent="0.25">
      <c r="A161">
        <v>194</v>
      </c>
      <c r="B161" t="s">
        <v>1362</v>
      </c>
      <c r="C161" t="s">
        <v>1418</v>
      </c>
      <c r="D161" t="str">
        <f>_xlfn.CONCAT("md ",Table1523[[#This Row],[inicial]])</f>
        <v>md liturgia</v>
      </c>
      <c r="E161" t="str">
        <f>_xlfn.CONCAT("if not exist ",Table1523[[#This Row],[inicial]],"\",Table1523[[#This Row],[id]],".html ","copy ","""","BOCETO DE CANTOS.html",""""," ",Table1523[[#This Row],[inicial]],"\",Table1523[[#This Row],[id]],".html")</f>
        <v>if not exist liturgia\plegariaeucaristicaii.html copy "BOCETO DE CANTOS.html" liturgia\plegariaeucaristicaii.html</v>
      </c>
    </row>
    <row r="162" spans="1:5" x14ac:dyDescent="0.25">
      <c r="A162">
        <v>197</v>
      </c>
      <c r="B162" t="s">
        <v>1362</v>
      </c>
      <c r="C162" t="s">
        <v>1418</v>
      </c>
      <c r="D162" t="str">
        <f>_xlfn.CONCAT("md ",Table1523[[#This Row],[inicial]])</f>
        <v>md liturgia</v>
      </c>
      <c r="E162" t="str">
        <f>_xlfn.CONCAT("if not exist ",Table1523[[#This Row],[inicial]],"\",Table1523[[#This Row],[id]],".html ","copy ","""","BOCETO DE CANTOS.html",""""," ",Table1523[[#This Row],[inicial]],"\",Table1523[[#This Row],[id]],".html")</f>
        <v>if not exist liturgia\plegariaeucaristicaii.html copy "BOCETO DE CANTOS.html" liturgia\plegariaeucaristicaii.html</v>
      </c>
    </row>
    <row r="163" spans="1:5" x14ac:dyDescent="0.25">
      <c r="A163">
        <v>200</v>
      </c>
      <c r="B163" t="s">
        <v>1363</v>
      </c>
      <c r="C163" t="s">
        <v>1418</v>
      </c>
      <c r="D163" t="str">
        <f>_xlfn.CONCAT("md ",Table1523[[#This Row],[inicial]])</f>
        <v>md liturgia</v>
      </c>
      <c r="E163" t="str">
        <f>_xlfn.CONCAT("if not exist ",Table1523[[#This Row],[inicial]],"\",Table1523[[#This Row],[id]],".html ","copy ","""","BOCETO DE CANTOS.html",""""," ",Table1523[[#This Row],[inicial]],"\",Table1523[[#This Row],[id]],".html")</f>
        <v>if not exist liturgia\plegariaeucaristicaiv.html copy "BOCETO DE CANTOS.html" liturgia\plegariaeucaristicaiv.html</v>
      </c>
    </row>
    <row r="164" spans="1:5" x14ac:dyDescent="0.25">
      <c r="A164">
        <v>132</v>
      </c>
      <c r="B164" t="s">
        <v>1304</v>
      </c>
      <c r="C164" t="s">
        <v>1409</v>
      </c>
      <c r="D164" t="str">
        <f>_xlfn.CONCAT("md ",Table1523[[#This Row],[inicial]])</f>
        <v>md p</v>
      </c>
      <c r="E164" t="str">
        <f>_xlfn.CONCAT("if not exist ",Table1523[[#This Row],[inicial]],"\",Table1523[[#This Row],[id]],".html ","copy ","""","BOCETO DE CANTOS.html",""""," ",Table1523[[#This Row],[inicial]],"\",Table1523[[#This Row],[id]],".html")</f>
        <v>if not exist p\porelamordemisamigos.html copy "BOCETO DE CANTOS.html" p\porelamordemisamigos.html</v>
      </c>
    </row>
    <row r="165" spans="1:5" x14ac:dyDescent="0.25">
      <c r="A165">
        <v>133</v>
      </c>
      <c r="B165" t="s">
        <v>1305</v>
      </c>
      <c r="C165" t="s">
        <v>1409</v>
      </c>
      <c r="D165" t="str">
        <f>_xlfn.CONCAT("md ",Table1523[[#This Row],[inicial]])</f>
        <v>md p</v>
      </c>
      <c r="E165" t="str">
        <f>_xlfn.CONCAT("if not exist ",Table1523[[#This Row],[inicial]],"\",Table1523[[#This Row],[id]],".html ","copy ","""","BOCETO DE CANTOS.html",""""," ",Table1523[[#This Row],[inicial]],"\",Table1523[[#This Row],[id]],".html")</f>
        <v>if not exist p\porqueestanocheesdiferente.html copy "BOCETO DE CANTOS.html" p\porqueestanocheesdiferente.html</v>
      </c>
    </row>
    <row r="166" spans="1:5" x14ac:dyDescent="0.25">
      <c r="A166">
        <v>134</v>
      </c>
      <c r="B166" t="s">
        <v>1306</v>
      </c>
      <c r="C166" t="s">
        <v>1409</v>
      </c>
      <c r="D166" t="str">
        <f>_xlfn.CONCAT("md ",Table1523[[#This Row],[inicial]])</f>
        <v>md p</v>
      </c>
      <c r="E166" t="str">
        <f>_xlfn.CONCAT("if not exist ",Table1523[[#This Row],[inicial]],"\",Table1523[[#This Row],[id]],".html ","copy ","""","BOCETO DE CANTOS.html",""""," ",Table1523[[#This Row],[inicial]],"\",Table1523[[#This Row],[id]],".html")</f>
        <v>if not exist p\porquelasgentesconjuran.html copy "BOCETO DE CANTOS.html" p\porquelasgentesconjuran.html</v>
      </c>
    </row>
    <row r="167" spans="1:5" x14ac:dyDescent="0.25">
      <c r="A167">
        <v>135</v>
      </c>
      <c r="B167" t="s">
        <v>1307</v>
      </c>
      <c r="C167" t="s">
        <v>1409</v>
      </c>
      <c r="D167" t="str">
        <f>_xlfn.CONCAT("md ",Table1523[[#This Row],[inicial]])</f>
        <v>md p</v>
      </c>
      <c r="E167" t="str">
        <f>_xlfn.CONCAT("if not exist ",Table1523[[#This Row],[inicial]],"\",Table1523[[#This Row],[id]],".html ","copy ","""","BOCETO DE CANTOS.html",""""," ",Table1523[[#This Row],[inicial]],"\",Table1523[[#This Row],[id]],".html")</f>
        <v>if not exist p\porquemiyugoessuave.html copy "BOCETO DE CANTOS.html" p\porquemiyugoessuave.html</v>
      </c>
    </row>
    <row r="168" spans="1:5" x14ac:dyDescent="0.25">
      <c r="A168">
        <v>204</v>
      </c>
      <c r="B168" t="s">
        <v>1364</v>
      </c>
      <c r="C168" t="s">
        <v>1418</v>
      </c>
      <c r="D168" t="str">
        <f>_xlfn.CONCAT("md ",Table1523[[#This Row],[inicial]])</f>
        <v>md liturgia</v>
      </c>
      <c r="E168" t="str">
        <f>_xlfn.CONCAT("if not exist ",Table1523[[#This Row],[inicial]],"\",Table1523[[#This Row],[id]],".html ","copy ","""","BOCETO DE CANTOS.html",""""," ",Table1523[[#This Row],[inicial]],"\",Table1523[[#This Row],[id]],".html")</f>
        <v>if not exist liturgia\prefacioparaadvientoynavidad.html copy "BOCETO DE CANTOS.html" liturgia\prefacioparaadvientoynavidad.html</v>
      </c>
    </row>
    <row r="169" spans="1:5" x14ac:dyDescent="0.25">
      <c r="A169">
        <v>205</v>
      </c>
      <c r="B169" t="s">
        <v>1365</v>
      </c>
      <c r="C169" t="s">
        <v>1418</v>
      </c>
      <c r="D169" t="str">
        <f>_xlfn.CONCAT("md ",Table1523[[#This Row],[inicial]])</f>
        <v>md liturgia</v>
      </c>
      <c r="E169" t="str">
        <f>_xlfn.CONCAT("if not exist ",Table1523[[#This Row],[inicial]],"\",Table1523[[#This Row],[id]],".html ","copy ","""","BOCETO DE CANTOS.html",""""," ",Table1523[[#This Row],[inicial]],"\",Table1523[[#This Row],[id]],".html")</f>
        <v>if not exist liturgia\prefacioparaeltiempopascual.html copy "BOCETO DE CANTOS.html" liturgia\prefacioparaeltiempopascual.html</v>
      </c>
    </row>
    <row r="170" spans="1:5" x14ac:dyDescent="0.25">
      <c r="A170">
        <v>206</v>
      </c>
      <c r="B170" t="s">
        <v>1366</v>
      </c>
      <c r="C170" t="s">
        <v>1418</v>
      </c>
      <c r="D170" t="str">
        <f>_xlfn.CONCAT("md ",Table1523[[#This Row],[inicial]])</f>
        <v>md liturgia</v>
      </c>
      <c r="E170" t="str">
        <f>_xlfn.CONCAT("if not exist ",Table1523[[#This Row],[inicial]],"\",Table1523[[#This Row],[id]],".html ","copy ","""","BOCETO DE CANTOS.html",""""," ",Table1523[[#This Row],[inicial]],"\",Table1523[[#This Row],[id]],".html")</f>
        <v>if not exist liturgia\pregonpascual.html copy "BOCETO DE CANTOS.html" liturgia\pregonpascual.html</v>
      </c>
    </row>
    <row r="171" spans="1:5" x14ac:dyDescent="0.25">
      <c r="A171">
        <v>136</v>
      </c>
      <c r="B171" t="s">
        <v>1308</v>
      </c>
      <c r="C171" t="s">
        <v>1410</v>
      </c>
      <c r="D171" t="str">
        <f>_xlfn.CONCAT("md ",Table1523[[#This Row],[inicial]])</f>
        <v>md q</v>
      </c>
      <c r="E171" t="str">
        <f>_xlfn.CONCAT("if not exist ",Table1523[[#This Row],[inicial]],"\",Table1523[[#This Row],[id]],".html ","copy ","""","BOCETO DE CANTOS.html",""""," ",Table1523[[#This Row],[inicial]],"\",Table1523[[#This Row],[id]],".html")</f>
        <v>if not exist q\queamablessontusmoradas.html copy "BOCETO DE CANTOS.html" q\queamablessontusmoradas.html</v>
      </c>
    </row>
    <row r="172" spans="1:5" x14ac:dyDescent="0.25">
      <c r="A172">
        <v>137</v>
      </c>
      <c r="B172" t="s">
        <v>1309</v>
      </c>
      <c r="C172" t="s">
        <v>1410</v>
      </c>
      <c r="D172" t="str">
        <f>_xlfn.CONCAT("md ",Table1523[[#This Row],[inicial]])</f>
        <v>md q</v>
      </c>
      <c r="E172" t="str">
        <f>_xlfn.CONCAT("if not exist ",Table1523[[#This Row],[inicial]],"\",Table1523[[#This Row],[id]],".html ","copy ","""","BOCETO DE CANTOS.html",""""," ",Table1523[[#This Row],[inicial]],"\",Table1523[[#This Row],[id]],".html")</f>
        <v>if not exist q\queestupendoquealegria.html copy "BOCETO DE CANTOS.html" q\queestupendoquealegria.html</v>
      </c>
    </row>
    <row r="173" spans="1:5" x14ac:dyDescent="0.25">
      <c r="A173">
        <v>138</v>
      </c>
      <c r="B173" t="s">
        <v>1310</v>
      </c>
      <c r="C173" t="s">
        <v>1410</v>
      </c>
      <c r="D173" t="str">
        <f>_xlfn.CONCAT("md ",Table1523[[#This Row],[inicial]])</f>
        <v>md q</v>
      </c>
      <c r="E173" t="str">
        <f>_xlfn.CONCAT("if not exist ",Table1523[[#This Row],[inicial]],"\",Table1523[[#This Row],[id]],".html ","copy ","""","BOCETO DE CANTOS.html",""""," ",Table1523[[#This Row],[inicial]],"\",Table1523[[#This Row],[id]],".html")</f>
        <v>if not exist q\quienesestaquesubedeldesierto.html copy "BOCETO DE CANTOS.html" q\quienesestaquesubedeldesierto.html</v>
      </c>
    </row>
    <row r="174" spans="1:5" x14ac:dyDescent="0.25">
      <c r="A174">
        <v>139</v>
      </c>
      <c r="B174" t="s">
        <v>1311</v>
      </c>
      <c r="C174" t="s">
        <v>1410</v>
      </c>
      <c r="D174" t="str">
        <f>_xlfn.CONCAT("md ",Table1523[[#This Row],[inicial]])</f>
        <v>md q</v>
      </c>
      <c r="E174" t="str">
        <f>_xlfn.CONCAT("if not exist ",Table1523[[#This Row],[inicial]],"\",Table1523[[#This Row],[id]],".html ","copy ","""","BOCETO DE CANTOS.html",""""," ",Table1523[[#This Row],[inicial]],"\",Table1523[[#This Row],[id]],".html")</f>
        <v>if not exist q\quiennosseparara.html copy "BOCETO DE CANTOS.html" q\quiennosseparara.html</v>
      </c>
    </row>
    <row r="175" spans="1:5" x14ac:dyDescent="0.25">
      <c r="A175">
        <v>140</v>
      </c>
      <c r="B175" t="s">
        <v>1312</v>
      </c>
      <c r="C175" t="s">
        <v>1410</v>
      </c>
      <c r="D175" t="str">
        <f>_xlfn.CONCAT("md ",Table1523[[#This Row],[inicial]])</f>
        <v>md q</v>
      </c>
      <c r="E175" t="str">
        <f>_xlfn.CONCAT("if not exist ",Table1523[[#This Row],[inicial]],"\",Table1523[[#This Row],[id]],".html ","copy ","""","BOCETO DE CANTOS.html",""""," ",Table1523[[#This Row],[inicial]],"\",Table1523[[#This Row],[id]],".html")</f>
        <v>if not exist q\quieroandarmadreajerusalen.html copy "BOCETO DE CANTOS.html" q\quieroandarmadreajerusalen.html</v>
      </c>
    </row>
    <row r="176" spans="1:5" x14ac:dyDescent="0.25">
      <c r="A176">
        <v>141</v>
      </c>
      <c r="B176" t="s">
        <v>1313</v>
      </c>
      <c r="C176" t="s">
        <v>1410</v>
      </c>
      <c r="D176" t="str">
        <f>_xlfn.CONCAT("md ",Table1523[[#This Row],[inicial]])</f>
        <v>md q</v>
      </c>
      <c r="E176" t="str">
        <f>_xlfn.CONCAT("if not exist ",Table1523[[#This Row],[inicial]],"\",Table1523[[#This Row],[id]],".html ","copy ","""","BOCETO DE CANTOS.html",""""," ",Table1523[[#This Row],[inicial]],"\",Table1523[[#This Row],[id]],".html")</f>
        <v>if not exist q\quierocantar.html copy "BOCETO DE CANTOS.html" q\quierocantar.html</v>
      </c>
    </row>
    <row r="177" spans="1:5" x14ac:dyDescent="0.25">
      <c r="A177">
        <v>142</v>
      </c>
      <c r="B177" t="s">
        <v>1314</v>
      </c>
      <c r="C177" t="s">
        <v>1411</v>
      </c>
      <c r="D177" t="str">
        <f>_xlfn.CONCAT("md ",Table1523[[#This Row],[inicial]])</f>
        <v>md r</v>
      </c>
      <c r="E177" t="str">
        <f>_xlfn.CONCAT("if not exist ",Table1523[[#This Row],[inicial]],"\",Table1523[[#This Row],[id]],".html ","copy ","""","BOCETO DE CANTOS.html",""""," ",Table1523[[#This Row],[inicial]],"\",Table1523[[#This Row],[id]],".html")</f>
        <v>if not exist r\resucito.html copy "BOCETO DE CANTOS.html" r\resucito.html</v>
      </c>
    </row>
    <row r="178" spans="1:5" x14ac:dyDescent="0.25">
      <c r="A178">
        <v>143</v>
      </c>
      <c r="B178" t="s">
        <v>1315</v>
      </c>
      <c r="C178" t="s">
        <v>1411</v>
      </c>
      <c r="D178" t="str">
        <f>_xlfn.CONCAT("md ",Table1523[[#This Row],[inicial]])</f>
        <v>md r</v>
      </c>
      <c r="E178" t="str">
        <f>_xlfn.CONCAT("if not exist ",Table1523[[#This Row],[inicial]],"\",Table1523[[#This Row],[id]],".html ","copy ","""","BOCETO DE CANTOS.html",""""," ",Table1523[[#This Row],[inicial]],"\",Table1523[[#This Row],[id]],".html")</f>
        <v>if not exist r\resurrexit.html copy "BOCETO DE CANTOS.html" r\resurrexit.html</v>
      </c>
    </row>
    <row r="179" spans="1:5" x14ac:dyDescent="0.25">
      <c r="A179">
        <v>208</v>
      </c>
      <c r="B179" t="s">
        <v>1367</v>
      </c>
      <c r="C179" t="s">
        <v>1418</v>
      </c>
      <c r="D179" t="str">
        <f>_xlfn.CONCAT("md ",Table1523[[#This Row],[inicial]])</f>
        <v>md liturgia</v>
      </c>
      <c r="E179" t="str">
        <f>_xlfn.CONCAT("if not exist ",Table1523[[#This Row],[inicial]],"\",Table1523[[#This Row],[id]],".html ","copy ","""","BOCETO DE CANTOS.html",""""," ",Table1523[[#This Row],[inicial]],"\",Table1523[[#This Row],[id]],".html")</f>
        <v>if not exist liturgia\salmodiaparaelevangelio.html copy "BOCETO DE CANTOS.html" liturgia\salmodiaparaelevangelio.html</v>
      </c>
    </row>
    <row r="180" spans="1:5" x14ac:dyDescent="0.25">
      <c r="A180">
        <v>209</v>
      </c>
      <c r="B180" t="s">
        <v>1368</v>
      </c>
      <c r="C180" t="s">
        <v>1418</v>
      </c>
      <c r="D180" t="str">
        <f>_xlfn.CONCAT("md ",Table1523[[#This Row],[inicial]])</f>
        <v>md liturgia</v>
      </c>
      <c r="E180" t="str">
        <f>_xlfn.CONCAT("if not exist ",Table1523[[#This Row],[inicial]],"\",Table1523[[#This Row],[id]],".html ","copy ","""","BOCETO DE CANTOS.html",""""," ",Table1523[[#This Row],[inicial]],"\",Table1523[[#This Row],[id]],".html")</f>
        <v>if not exist liturgia\salmodiaparaelrosario.html copy "BOCETO DE CANTOS.html" liturgia\salmodiaparaelrosario.html</v>
      </c>
    </row>
    <row r="181" spans="1:5" x14ac:dyDescent="0.25">
      <c r="A181">
        <v>210</v>
      </c>
      <c r="B181" t="s">
        <v>1369</v>
      </c>
      <c r="C181" t="s">
        <v>1418</v>
      </c>
      <c r="D181" t="str">
        <f>_xlfn.CONCAT("md ",Table1523[[#This Row],[inicial]])</f>
        <v>md liturgia</v>
      </c>
      <c r="E181" t="str">
        <f>_xlfn.CONCAT("if not exist ",Table1523[[#This Row],[inicial]],"\",Table1523[[#This Row],[id]],".html ","copy ","""","BOCETO DE CANTOS.html",""""," ",Table1523[[#This Row],[inicial]],"\",Table1523[[#This Row],[id]],".html")</f>
        <v>if not exist liturgia\salmodiaparaelsalmoresponsorial.html copy "BOCETO DE CANTOS.html" liturgia\salmodiaparaelsalmoresponsorial.html</v>
      </c>
    </row>
    <row r="182" spans="1:5" x14ac:dyDescent="0.25">
      <c r="A182">
        <v>211</v>
      </c>
      <c r="B182" t="s">
        <v>1370</v>
      </c>
      <c r="C182" t="s">
        <v>1418</v>
      </c>
      <c r="D182" t="str">
        <f>_xlfn.CONCAT("md ",Table1523[[#This Row],[inicial]])</f>
        <v>md liturgia</v>
      </c>
      <c r="E182" t="str">
        <f>_xlfn.CONCAT("if not exist ",Table1523[[#This Row],[inicial]],"\",Table1523[[#This Row],[id]],".html ","copy ","""","BOCETO DE CANTOS.html",""""," ",Table1523[[#This Row],[inicial]],"\",Table1523[[#This Row],[id]],".html")</f>
        <v>if not exist liturgia\salmodiasparalaoraciondelosfieles.html copy "BOCETO DE CANTOS.html" liturgia\salmodiasparalaoraciondelosfieles.html</v>
      </c>
    </row>
    <row r="183" spans="1:5" x14ac:dyDescent="0.25">
      <c r="A183">
        <v>212</v>
      </c>
      <c r="B183" t="s">
        <v>1371</v>
      </c>
      <c r="C183" t="s">
        <v>1418</v>
      </c>
      <c r="D183" t="str">
        <f>_xlfn.CONCAT("md ",Table1523[[#This Row],[inicial]])</f>
        <v>md liturgia</v>
      </c>
      <c r="E183" t="str">
        <f>_xlfn.CONCAT("if not exist ",Table1523[[#This Row],[inicial]],"\",Table1523[[#This Row],[id]],".html ","copy ","""","BOCETO DE CANTOS.html",""""," ",Table1523[[#This Row],[inicial]],"\",Table1523[[#This Row],[id]],".html")</f>
        <v>if not exist liturgia\salmodiasparalaudes.html copy "BOCETO DE CANTOS.html" liturgia\salmodiasparalaudes.html</v>
      </c>
    </row>
    <row r="184" spans="1:5" x14ac:dyDescent="0.25">
      <c r="A184">
        <v>144</v>
      </c>
      <c r="B184" t="s">
        <v>1316</v>
      </c>
      <c r="C184" t="s">
        <v>1412</v>
      </c>
      <c r="D184" t="str">
        <f>_xlfn.CONCAT("md ",Table1523[[#This Row],[inicial]])</f>
        <v>md s</v>
      </c>
      <c r="E184" t="str">
        <f>_xlfn.CONCAT("if not exist ",Table1523[[#This Row],[inicial]],"\",Table1523[[#This Row],[id]],".html ","copy ","""","BOCETO DE CANTOS.html",""""," ",Table1523[[#This Row],[inicial]],"\",Table1523[[#This Row],[id]],".html")</f>
        <v>if not exist s\salvereinadeloscielos.html copy "BOCETO DE CANTOS.html" s\salvereinadeloscielos.html</v>
      </c>
    </row>
    <row r="185" spans="1:5" x14ac:dyDescent="0.25">
      <c r="A185">
        <v>214</v>
      </c>
      <c r="B185" t="s">
        <v>1103</v>
      </c>
      <c r="C185" t="s">
        <v>1418</v>
      </c>
      <c r="D185" t="str">
        <f>_xlfn.CONCAT("md ",Table1523[[#This Row],[inicial]])</f>
        <v>md liturgia</v>
      </c>
      <c r="E185" t="str">
        <f>_xlfn.CONCAT("if not exist ",Table1523[[#This Row],[inicial]],"\",Table1523[[#This Row],[id]],".html ","copy ","""","BOCETO DE CANTOS.html",""""," ",Table1523[[#This Row],[inicial]],"\",Table1523[[#This Row],[id]],".html")</f>
        <v>if not exist liturgia\santo.html copy "BOCETO DE CANTOS.html" liturgia\santo.html</v>
      </c>
    </row>
    <row r="186" spans="1:5" x14ac:dyDescent="0.25">
      <c r="A186">
        <v>215</v>
      </c>
      <c r="B186" t="s">
        <v>1103</v>
      </c>
      <c r="C186" t="s">
        <v>1418</v>
      </c>
      <c r="D186" t="str">
        <f>_xlfn.CONCAT("md ",Table1523[[#This Row],[inicial]])</f>
        <v>md liturgia</v>
      </c>
      <c r="E186" t="str">
        <f>_xlfn.CONCAT("if not exist ",Table1523[[#This Row],[inicial]],"\",Table1523[[#This Row],[id]],".html ","copy ","""","BOCETO DE CANTOS.html",""""," ",Table1523[[#This Row],[inicial]],"\",Table1523[[#This Row],[id]],".html")</f>
        <v>if not exist liturgia\santo.html copy "BOCETO DE CANTOS.html" liturgia\santo.html</v>
      </c>
    </row>
    <row r="187" spans="1:5" x14ac:dyDescent="0.25">
      <c r="A187">
        <v>216</v>
      </c>
      <c r="B187" t="s">
        <v>1103</v>
      </c>
      <c r="C187" t="s">
        <v>1418</v>
      </c>
      <c r="D187" t="str">
        <f>_xlfn.CONCAT("md ",Table1523[[#This Row],[inicial]])</f>
        <v>md liturgia</v>
      </c>
      <c r="E187" t="str">
        <f>_xlfn.CONCAT("if not exist ",Table1523[[#This Row],[inicial]],"\",Table1523[[#This Row],[id]],".html ","copy ","""","BOCETO DE CANTOS.html",""""," ",Table1523[[#This Row],[inicial]],"\",Table1523[[#This Row],[id]],".html")</f>
        <v>if not exist liturgia\santo.html copy "BOCETO DE CANTOS.html" liturgia\santo.html</v>
      </c>
    </row>
    <row r="188" spans="1:5" x14ac:dyDescent="0.25">
      <c r="A188">
        <v>217</v>
      </c>
      <c r="B188" t="s">
        <v>1103</v>
      </c>
      <c r="C188" t="s">
        <v>1418</v>
      </c>
      <c r="D188" t="str">
        <f>_xlfn.CONCAT("md ",Table1523[[#This Row],[inicial]])</f>
        <v>md liturgia</v>
      </c>
      <c r="E188" t="str">
        <f>_xlfn.CONCAT("if not exist ",Table1523[[#This Row],[inicial]],"\",Table1523[[#This Row],[id]],".html ","copy ","""","BOCETO DE CANTOS.html",""""," ",Table1523[[#This Row],[inicial]],"\",Table1523[[#This Row],[id]],".html")</f>
        <v>if not exist liturgia\santo.html copy "BOCETO DE CANTOS.html" liturgia\santo.html</v>
      </c>
    </row>
    <row r="189" spans="1:5" x14ac:dyDescent="0.25">
      <c r="A189">
        <v>218</v>
      </c>
      <c r="B189" t="s">
        <v>1103</v>
      </c>
      <c r="C189" t="s">
        <v>1418</v>
      </c>
      <c r="D189" t="str">
        <f>_xlfn.CONCAT("md ",Table1523[[#This Row],[inicial]])</f>
        <v>md liturgia</v>
      </c>
      <c r="E189" t="str">
        <f>_xlfn.CONCAT("if not exist ",Table1523[[#This Row],[inicial]],"\",Table1523[[#This Row],[id]],".html ","copy ","""","BOCETO DE CANTOS.html",""""," ",Table1523[[#This Row],[inicial]],"\",Table1523[[#This Row],[id]],".html")</f>
        <v>if not exist liturgia\santo.html copy "BOCETO DE CANTOS.html" liturgia\santo.html</v>
      </c>
    </row>
    <row r="190" spans="1:5" x14ac:dyDescent="0.25">
      <c r="A190">
        <v>219</v>
      </c>
      <c r="B190" t="s">
        <v>1103</v>
      </c>
      <c r="C190" t="s">
        <v>1418</v>
      </c>
      <c r="D190" t="str">
        <f>_xlfn.CONCAT("md ",Table1523[[#This Row],[inicial]])</f>
        <v>md liturgia</v>
      </c>
      <c r="E190" t="str">
        <f>_xlfn.CONCAT("if not exist ",Table1523[[#This Row],[inicial]],"\",Table1523[[#This Row],[id]],".html ","copy ","""","BOCETO DE CANTOS.html",""""," ",Table1523[[#This Row],[inicial]],"\",Table1523[[#This Row],[id]],".html")</f>
        <v>if not exist liturgia\santo.html copy "BOCETO DE CANTOS.html" liturgia\santo.html</v>
      </c>
    </row>
    <row r="191" spans="1:5" x14ac:dyDescent="0.25">
      <c r="A191">
        <v>145</v>
      </c>
      <c r="B191" t="s">
        <v>1317</v>
      </c>
      <c r="C191" t="s">
        <v>1412</v>
      </c>
      <c r="D191" t="str">
        <f>_xlfn.CONCAT("md ",Table1523[[#This Row],[inicial]])</f>
        <v>md s</v>
      </c>
      <c r="E191" t="str">
        <f>_xlfn.CONCAT("if not exist ",Table1523[[#This Row],[inicial]],"\",Table1523[[#This Row],[id]],".html ","copy ","""","BOCETO DE CANTOS.html",""""," ",Table1523[[#This Row],[inicial]],"\",Table1523[[#This Row],[id]],".html")</f>
        <v>if not exist s\seencontrarondosangeles.html copy "BOCETO DE CANTOS.html" s\seencontrarondosangeles.html</v>
      </c>
    </row>
    <row r="192" spans="1:5" x14ac:dyDescent="0.25">
      <c r="A192">
        <v>146</v>
      </c>
      <c r="B192" t="s">
        <v>1318</v>
      </c>
      <c r="C192" t="s">
        <v>1412</v>
      </c>
      <c r="D192" t="str">
        <f>_xlfn.CONCAT("md ",Table1523[[#This Row],[inicial]])</f>
        <v>md s</v>
      </c>
      <c r="E192" t="str">
        <f>_xlfn.CONCAT("if not exist ",Table1523[[#This Row],[inicial]],"\",Table1523[[#This Row],[id]],".html ","copy ","""","BOCETO DE CANTOS.html",""""," ",Table1523[[#This Row],[inicial]],"\",Table1523[[#This Row],[id]],".html")</f>
        <v>if not exist s\senorayudameanodudardeti.html copy "BOCETO DE CANTOS.html" s\senorayudameanodudardeti.html</v>
      </c>
    </row>
    <row r="193" spans="1:5" x14ac:dyDescent="0.25">
      <c r="A193">
        <v>147</v>
      </c>
      <c r="B193" t="s">
        <v>1319</v>
      </c>
      <c r="C193" t="s">
        <v>1412</v>
      </c>
      <c r="D193" t="str">
        <f>_xlfn.CONCAT("md ",Table1523[[#This Row],[inicial]])</f>
        <v>md s</v>
      </c>
      <c r="E193" t="str">
        <f>_xlfn.CONCAT("if not exist ",Table1523[[#This Row],[inicial]],"\",Table1523[[#This Row],[id]],".html ","copy ","""","BOCETO DE CANTOS.html",""""," ",Table1523[[#This Row],[inicial]],"\",Table1523[[#This Row],[id]],".html")</f>
        <v>if not exist s\senornomecorrijasentucolera.html copy "BOCETO DE CANTOS.html" s\senornomecorrijasentucolera.html</v>
      </c>
    </row>
    <row r="194" spans="1:5" x14ac:dyDescent="0.25">
      <c r="A194">
        <f>+A193+1</f>
        <v>148</v>
      </c>
      <c r="B194" t="s">
        <v>1385</v>
      </c>
      <c r="C194" t="s">
        <v>1412</v>
      </c>
      <c r="D194" t="str">
        <f>_xlfn.CONCAT("md ",Table1523[[#This Row],[inicial]])</f>
        <v>md s</v>
      </c>
      <c r="E194" t="str">
        <f>_xlfn.CONCAT("if not exist ",Table1523[[#This Row],[inicial]],"\",Table1523[[#This Row],[id]],".html ","copy ","""","BOCETO DE CANTOS.html",""""," ",Table1523[[#This Row],[inicial]],"\",Table1523[[#This Row],[id]],".html")</f>
        <v>if not exist s\senortumeescrutasyconoces.html copy "BOCETO DE CANTOS.html" s\senortumeescrutasyconoces.html</v>
      </c>
    </row>
    <row r="195" spans="1:5" x14ac:dyDescent="0.25">
      <c r="A195">
        <v>148</v>
      </c>
      <c r="B195" t="s">
        <v>1320</v>
      </c>
      <c r="C195" t="s">
        <v>1412</v>
      </c>
      <c r="D195" t="str">
        <f>_xlfn.CONCAT("md ",Table1523[[#This Row],[inicial]])</f>
        <v>md s</v>
      </c>
      <c r="E195" t="str">
        <f>_xlfn.CONCAT("if not exist ",Table1523[[#This Row],[inicial]],"\",Table1523[[#This Row],[id]],".html ","copy ","""","BOCETO DE CANTOS.html",""""," ",Table1523[[#This Row],[inicial]],"\",Table1523[[#This Row],[id]],".html")</f>
        <v>if not exist s\sermondelamontana.html copy "BOCETO DE CANTOS.html" s\sermondelamontana.html</v>
      </c>
    </row>
    <row r="196" spans="1:5" x14ac:dyDescent="0.25">
      <c r="A196">
        <f>+A195+1</f>
        <v>149</v>
      </c>
      <c r="B196" t="s">
        <v>1386</v>
      </c>
      <c r="C196" t="s">
        <v>1412</v>
      </c>
      <c r="D196" t="str">
        <f>_xlfn.CONCAT("md ",Table1523[[#This Row],[inicial]])</f>
        <v>md s</v>
      </c>
      <c r="E196" t="str">
        <f>_xlfn.CONCAT("if not exist ",Table1523[[#This Row],[inicial]],"\",Table1523[[#This Row],[id]],".html ","copy ","""","BOCETO DE CANTOS.html",""""," ",Table1523[[#This Row],[inicial]],"\",Table1523[[#This Row],[id]],".html")</f>
        <v>if not exist s\shemaisrael.html copy "BOCETO DE CANTOS.html" s\shemaisrael.html</v>
      </c>
    </row>
    <row r="197" spans="1:5" x14ac:dyDescent="0.25">
      <c r="A197">
        <v>149</v>
      </c>
      <c r="B197" t="s">
        <v>1321</v>
      </c>
      <c r="C197" t="s">
        <v>1412</v>
      </c>
      <c r="D197" t="str">
        <f>_xlfn.CONCAT("md ",Table1523[[#This Row],[inicial]])</f>
        <v>md s</v>
      </c>
      <c r="E197" t="str">
        <f>_xlfn.CONCAT("if not exist ",Table1523[[#This Row],[inicial]],"\",Table1523[[#This Row],[id]],".html ","copy ","""","BOCETO DE CANTOS.html",""""," ",Table1523[[#This Row],[inicial]],"\",Table1523[[#This Row],[id]],".html")</f>
        <v>if not exist s\shlomlejmariam.html copy "BOCETO DE CANTOS.html" s\shlomlejmariam.html</v>
      </c>
    </row>
    <row r="198" spans="1:5" x14ac:dyDescent="0.25">
      <c r="A198">
        <v>150</v>
      </c>
      <c r="B198" t="s">
        <v>1322</v>
      </c>
      <c r="C198" t="s">
        <v>1412</v>
      </c>
      <c r="D198" t="str">
        <f>_xlfn.CONCAT("md ",Table1523[[#This Row],[inicial]])</f>
        <v>md s</v>
      </c>
      <c r="E198" t="str">
        <f>_xlfn.CONCAT("if not exist ",Table1523[[#This Row],[inicial]],"\",Table1523[[#This Row],[id]],".html ","copy ","""","BOCETO DE CANTOS.html",""""," ",Table1523[[#This Row],[inicial]],"\",Table1523[[#This Row],[id]],".html")</f>
        <v>if not exist s\sielsenornoconstruyelacasa.html copy "BOCETO DE CANTOS.html" s\sielsenornoconstruyelacasa.html</v>
      </c>
    </row>
    <row r="199" spans="1:5" x14ac:dyDescent="0.25">
      <c r="A199">
        <f>+A198+1</f>
        <v>151</v>
      </c>
      <c r="B199" t="s">
        <v>1387</v>
      </c>
      <c r="C199" t="s">
        <v>1412</v>
      </c>
      <c r="D199" t="str">
        <f>_xlfn.CONCAT("md ",Table1523[[#This Row],[inicial]])</f>
        <v>md s</v>
      </c>
      <c r="E199" t="str">
        <f>_xlfn.CONCAT("if not exist ",Table1523[[#This Row],[inicial]],"\",Table1523[[#This Row],[id]],".html ","copy ","""","BOCETO DE CANTOS.html",""""," ",Table1523[[#This Row],[inicial]],"\",Table1523[[#This Row],[id]],".html")</f>
        <v>if not exist s\sientatesolitarioysilencioso.html copy "BOCETO DE CANTOS.html" s\sientatesolitarioysilencioso.html</v>
      </c>
    </row>
    <row r="200" spans="1:5" x14ac:dyDescent="0.25">
      <c r="A200">
        <v>151</v>
      </c>
      <c r="B200" t="s">
        <v>1323</v>
      </c>
      <c r="C200" t="s">
        <v>1412</v>
      </c>
      <c r="D200" t="str">
        <f>_xlfn.CONCAT("md ",Table1523[[#This Row],[inicial]])</f>
        <v>md s</v>
      </c>
      <c r="E200" t="str">
        <f>_xlfn.CONCAT("if not exist ",Table1523[[#This Row],[inicial]],"\",Table1523[[#This Row],[id]],".html ","copy ","""","BOCETO DE CANTOS.html",""""," ",Table1523[[#This Row],[inicial]],"\",Table1523[[#This Row],[id]],".html")</f>
        <v>if not exist s\sihabeisresucitadoconcristo.html copy "BOCETO DE CANTOS.html" s\sihabeisresucitadoconcristo.html</v>
      </c>
    </row>
    <row r="201" spans="1:5" x14ac:dyDescent="0.25">
      <c r="A201">
        <v>152</v>
      </c>
      <c r="B201" t="s">
        <v>1324</v>
      </c>
      <c r="C201" t="s">
        <v>1412</v>
      </c>
      <c r="D201" t="str">
        <f>_xlfn.CONCAT("md ",Table1523[[#This Row],[inicial]])</f>
        <v>md s</v>
      </c>
      <c r="E201" t="str">
        <f>_xlfn.CONCAT("if not exist ",Table1523[[#This Row],[inicial]],"\",Table1523[[#This Row],[id]],".html ","copy ","""","BOCETO DE CANTOS.html",""""," ",Table1523[[#This Row],[inicial]],"\",Table1523[[#This Row],[id]],".html")</f>
        <v>if not exist s\sihoyescuchaissuvoz.html copy "BOCETO DE CANTOS.html" s\sihoyescuchaissuvoz.html</v>
      </c>
    </row>
    <row r="202" spans="1:5" x14ac:dyDescent="0.25">
      <c r="A202">
        <v>153</v>
      </c>
      <c r="B202" t="s">
        <v>1325</v>
      </c>
      <c r="C202" t="s">
        <v>1412</v>
      </c>
      <c r="D202" t="str">
        <f>_xlfn.CONCAT("md ",Table1523[[#This Row],[inicial]])</f>
        <v>md s</v>
      </c>
      <c r="E202" t="str">
        <f>_xlfn.CONCAT("if not exist ",Table1523[[#This Row],[inicial]],"\",Table1523[[#This Row],[id]],".html ","copy ","""","BOCETO DE CANTOS.html",""""," ",Table1523[[#This Row],[inicial]],"\",Table1523[[#This Row],[id]],".html")</f>
        <v>if not exist s\simeherefugiadoenelsenor.html copy "BOCETO DE CANTOS.html" s\simeherefugiadoenelsenor.html</v>
      </c>
    </row>
    <row r="203" spans="1:5" x14ac:dyDescent="0.25">
      <c r="A203">
        <v>154</v>
      </c>
      <c r="B203" t="s">
        <v>1326</v>
      </c>
      <c r="C203" t="s">
        <v>1412</v>
      </c>
      <c r="D203" t="str">
        <f>_xlfn.CONCAT("md ",Table1523[[#This Row],[inicial]])</f>
        <v>md s</v>
      </c>
      <c r="E203" t="str">
        <f>_xlfn.CONCAT("if not exist ",Table1523[[#This Row],[inicial]],"\",Table1523[[#This Row],[id]],".html ","copy ","""","BOCETO DE CANTOS.html",""""," ",Table1523[[#This Row],[inicial]],"\",Table1523[[#This Row],[id]],".html")</f>
        <v>if not exist s\sionmadredetodoslospueblos.html copy "BOCETO DE CANTOS.html" s\sionmadredetodoslospueblos.html</v>
      </c>
    </row>
    <row r="204" spans="1:5" x14ac:dyDescent="0.25">
      <c r="A204">
        <v>155</v>
      </c>
      <c r="B204" t="s">
        <v>1327</v>
      </c>
      <c r="C204" t="s">
        <v>1412</v>
      </c>
      <c r="D204" t="str">
        <f>_xlfn.CONCAT("md ",Table1523[[#This Row],[inicial]])</f>
        <v>md s</v>
      </c>
      <c r="E204" t="str">
        <f>_xlfn.CONCAT("if not exist ",Table1523[[#This Row],[inicial]],"\",Table1523[[#This Row],[id]],".html ","copy ","""","BOCETO DE CANTOS.html",""""," ",Table1523[[#This Row],[inicial]],"\",Table1523[[#This Row],[id]],".html")</f>
        <v>if not exist s\solaasolo.html copy "BOCETO DE CANTOS.html" s\solaasolo.html</v>
      </c>
    </row>
    <row r="205" spans="1:5" x14ac:dyDescent="0.25">
      <c r="A205">
        <v>156</v>
      </c>
      <c r="B205" t="s">
        <v>1328</v>
      </c>
      <c r="C205" t="s">
        <v>1412</v>
      </c>
      <c r="D205" t="str">
        <f>_xlfn.CONCAT("md ",Table1523[[#This Row],[inicial]])</f>
        <v>md s</v>
      </c>
      <c r="E205" t="str">
        <f>_xlfn.CONCAT("if not exist ",Table1523[[#This Row],[inicial]],"\",Table1523[[#This Row],[id]],".html ","copy ","""","BOCETO DE CANTOS.html",""""," ",Table1523[[#This Row],[inicial]],"\",Table1523[[#This Row],[id]],".html")</f>
        <v>if not exist s\stabatmaterdolorosa.html copy "BOCETO DE CANTOS.html" s\stabatmaterdolorosa.html</v>
      </c>
    </row>
    <row r="206" spans="1:5" x14ac:dyDescent="0.25">
      <c r="A206">
        <f>+A205+1</f>
        <v>157</v>
      </c>
      <c r="B206" t="s">
        <v>1396</v>
      </c>
      <c r="C206" t="s">
        <v>1412</v>
      </c>
      <c r="D206" t="str">
        <f>_xlfn.CONCAT("md ",Table1523[[#This Row],[inicial]])</f>
        <v>md s</v>
      </c>
      <c r="E206" t="str">
        <f>_xlfn.CONCAT("if not exist ",Table1523[[#This Row],[inicial]],"\",Table1523[[#This Row],[id]],".html ","copy ","""","BOCETO DE CANTOS.html",""""," ",Table1523[[#This Row],[inicial]],"\",Table1523[[#This Row],[id]],".html")</f>
        <v>if not exist s\subaelesposoallenodesutalamo.html copy "BOCETO DE CANTOS.html" s\subaelesposoallenodesutalamo.html</v>
      </c>
    </row>
    <row r="207" spans="1:5" x14ac:dyDescent="0.25">
      <c r="A207">
        <v>157</v>
      </c>
      <c r="B207" t="s">
        <v>1329</v>
      </c>
      <c r="C207" t="s">
        <v>1412</v>
      </c>
      <c r="D207" t="str">
        <f>_xlfn.CONCAT("md ",Table1523[[#This Row],[inicial]])</f>
        <v>md s</v>
      </c>
      <c r="E207" t="str">
        <f>_xlfn.CONCAT("if not exist ",Table1523[[#This Row],[inicial]],"\",Table1523[[#This Row],[id]],".html ","copy ","""","BOCETO DE CANTOS.html",""""," ",Table1523[[#This Row],[inicial]],"\",Table1523[[#This Row],[id]],".html")</f>
        <v>if not exist s\subediosentreaclamaciones.html copy "BOCETO DE CANTOS.html" s\subediosentreaclamaciones.html</v>
      </c>
    </row>
    <row r="208" spans="1:5" x14ac:dyDescent="0.25">
      <c r="A208">
        <v>220</v>
      </c>
      <c r="B208" t="s">
        <v>1372</v>
      </c>
      <c r="C208" t="s">
        <v>1418</v>
      </c>
      <c r="D208" t="str">
        <f>_xlfn.CONCAT("md ",Table1523[[#This Row],[inicial]])</f>
        <v>md liturgia</v>
      </c>
      <c r="E208" t="str">
        <f>_xlfn.CONCAT("if not exist ",Table1523[[#This Row],[inicial]],"\",Table1523[[#This Row],[id]],".html ","copy ","""","BOCETO DE CANTOS.html",""""," ",Table1523[[#This Row],[inicial]],"\",Table1523[[#This Row],[id]],".html")</f>
        <v>if not exist liturgia\tedeum.html copy "BOCETO DE CANTOS.html" liturgia\tedeum.html</v>
      </c>
    </row>
    <row r="209" spans="1:5" x14ac:dyDescent="0.25">
      <c r="A209">
        <v>158</v>
      </c>
      <c r="B209" t="s">
        <v>1330</v>
      </c>
      <c r="C209" t="s">
        <v>1413</v>
      </c>
      <c r="D209" t="str">
        <f>_xlfn.CONCAT("md ",Table1523[[#This Row],[inicial]])</f>
        <v>md t</v>
      </c>
      <c r="E209" t="str">
        <f>_xlfn.CONCAT("if not exist ",Table1523[[#This Row],[inicial]],"\",Table1523[[#This Row],[id]],".html ","copy ","""","BOCETO DE CANTOS.html",""""," ",Table1523[[#This Row],[inicial]],"\",Table1523[[#This Row],[id]],".html")</f>
        <v>if not exist t\teestoyllamandosenor.html copy "BOCETO DE CANTOS.html" t\teestoyllamandosenor.html</v>
      </c>
    </row>
    <row r="210" spans="1:5" x14ac:dyDescent="0.25">
      <c r="A210">
        <v>159</v>
      </c>
      <c r="B210" t="s">
        <v>1331</v>
      </c>
      <c r="C210" t="s">
        <v>1413</v>
      </c>
      <c r="D210" t="str">
        <f>_xlfn.CONCAT("md ",Table1523[[#This Row],[inicial]])</f>
        <v>md t</v>
      </c>
      <c r="E210" t="str">
        <f>_xlfn.CONCAT("if not exist ",Table1523[[#This Row],[inicial]],"\",Table1523[[#This Row],[id]],".html ","copy ","""","BOCETO DE CANTOS.html",""""," ",Table1523[[#This Row],[inicial]],"\",Table1523[[#This Row],[id]],".html")</f>
        <v>if not exist t\tehemanifestadomipecado.html copy "BOCETO DE CANTOS.html" t\tehemanifestadomipecado.html</v>
      </c>
    </row>
    <row r="211" spans="1:5" x14ac:dyDescent="0.25">
      <c r="A211">
        <f>+A210+1</f>
        <v>160</v>
      </c>
      <c r="B211" t="s">
        <v>1388</v>
      </c>
      <c r="C211" t="s">
        <v>1413</v>
      </c>
      <c r="D211" t="str">
        <f>_xlfn.CONCAT("md ",Table1523[[#This Row],[inicial]])</f>
        <v>md t</v>
      </c>
      <c r="E211" t="str">
        <f>_xlfn.CONCAT("if not exist ",Table1523[[#This Row],[inicial]],"\",Table1523[[#This Row],[id]],".html ","copy ","""","BOCETO DE CANTOS.html",""""," ",Table1523[[#This Row],[inicial]],"\",Table1523[[#This Row],[id]],".html")</f>
        <v>if not exist t\tueresmiesperanzasenor.html copy "BOCETO DE CANTOS.html" t\tueresmiesperanzasenor.html</v>
      </c>
    </row>
    <row r="212" spans="1:5" x14ac:dyDescent="0.25">
      <c r="A212">
        <v>160</v>
      </c>
      <c r="B212" t="s">
        <v>1332</v>
      </c>
      <c r="C212" t="s">
        <v>1413</v>
      </c>
      <c r="D212" t="str">
        <f>_xlfn.CONCAT("md ",Table1523[[#This Row],[inicial]])</f>
        <v>md t</v>
      </c>
      <c r="E212" t="str">
        <f>_xlfn.CONCAT("if not exist ",Table1523[[#This Row],[inicial]],"\",Table1523[[#This Row],[id]],".html ","copy ","""","BOCETO DE CANTOS.html",""""," ",Table1523[[#This Row],[inicial]],"\",Table1523[[#This Row],[id]],".html")</f>
        <v>if not exist t\tuhascubiertodevergüenzalamuerte.html copy "BOCETO DE CANTOS.html" t\tuhascubiertodevergüenzalamuerte.html</v>
      </c>
    </row>
    <row r="213" spans="1:5" x14ac:dyDescent="0.25">
      <c r="A213">
        <v>161</v>
      </c>
      <c r="B213" t="s">
        <v>1333</v>
      </c>
      <c r="C213" t="s">
        <v>1413</v>
      </c>
      <c r="D213" t="str">
        <f>_xlfn.CONCAT("md ",Table1523[[#This Row],[inicial]])</f>
        <v>md t</v>
      </c>
      <c r="E213" t="str">
        <f>_xlfn.CONCAT("if not exist ",Table1523[[#This Row],[inicial]],"\",Table1523[[#This Row],[id]],".html ","copy ","""","BOCETO DE CANTOS.html",""""," ",Table1523[[#This Row],[inicial]],"\",Table1523[[#This Row],[id]],".html")</f>
        <v>if not exist t\tuqueeresfiel.html copy "BOCETO DE CANTOS.html" t\tuqueeresfiel.html</v>
      </c>
    </row>
    <row r="214" spans="1:5" x14ac:dyDescent="0.25">
      <c r="A214">
        <v>163</v>
      </c>
      <c r="B214" t="s">
        <v>1335</v>
      </c>
      <c r="C214" t="s">
        <v>1414</v>
      </c>
      <c r="D214" t="str">
        <f>_xlfn.CONCAT("md ",Table1523[[#This Row],[inicial]])</f>
        <v>md u</v>
      </c>
      <c r="E214" t="str">
        <f>_xlfn.CONCAT("if not exist ",Table1523[[#This Row],[inicial]],"\",Table1523[[#This Row],[id]],".html ","copy ","""","BOCETO DE CANTOS.html",""""," ",Table1523[[#This Row],[inicial]],"\",Table1523[[#This Row],[id]],".html")</f>
        <v>if not exist u\unagransenal.html copy "BOCETO DE CANTOS.html" u\unagransenal.html</v>
      </c>
    </row>
    <row r="215" spans="1:5" x14ac:dyDescent="0.25">
      <c r="A215">
        <v>162</v>
      </c>
      <c r="B215" t="s">
        <v>1334</v>
      </c>
      <c r="C215" t="s">
        <v>1414</v>
      </c>
      <c r="D215" t="str">
        <f>_xlfn.CONCAT("md ",Table1523[[#This Row],[inicial]])</f>
        <v>md u</v>
      </c>
      <c r="E215" t="str">
        <f>_xlfn.CONCAT("if not exist ",Table1523[[#This Row],[inicial]],"\",Table1523[[#This Row],[id]],".html ","copy ","""","BOCETO DE CANTOS.html",""""," ",Table1523[[#This Row],[inicial]],"\",Table1523[[#This Row],[id]],".html")</f>
        <v>if not exist u\unretonobrotadeltroncodejese.html copy "BOCETO DE CANTOS.html" u\unretonobrotadeltroncodejese.html</v>
      </c>
    </row>
    <row r="216" spans="1:5" x14ac:dyDescent="0.25">
      <c r="A216">
        <v>164</v>
      </c>
      <c r="B216" t="s">
        <v>1336</v>
      </c>
      <c r="C216" t="s">
        <v>1414</v>
      </c>
      <c r="D216" t="str">
        <f>_xlfn.CONCAT("md ",Table1523[[#This Row],[inicial]])</f>
        <v>md u</v>
      </c>
      <c r="E216" t="str">
        <f>_xlfn.CONCAT("if not exist ",Table1523[[#This Row],[inicial]],"\",Table1523[[#This Row],[id]],".html ","copy ","""","BOCETO DE CANTOS.html",""""," ",Table1523[[#This Row],[inicial]],"\",Table1523[[#This Row],[id]],".html")</f>
        <v>if not exist u\uriuriura.html copy "BOCETO DE CANTOS.html" u\uriuriura.html</v>
      </c>
    </row>
    <row r="217" spans="1:5" x14ac:dyDescent="0.25">
      <c r="A217">
        <v>165</v>
      </c>
      <c r="B217" t="s">
        <v>1337</v>
      </c>
      <c r="C217" t="s">
        <v>1415</v>
      </c>
      <c r="D217" t="str">
        <f>_xlfn.CONCAT("md ",Table1523[[#This Row],[inicial]])</f>
        <v>md v</v>
      </c>
      <c r="E217" t="str">
        <f>_xlfn.CONCAT("if not exist ",Table1523[[#This Row],[inicial]],"\",Table1523[[#This Row],[id]],".html ","copy ","""","BOCETO DE CANTOS.html",""""," ",Table1523[[#This Row],[inicial]],"\",Table1523[[#This Row],[id]],".html")</f>
        <v>if not exist v\vamosyapastores.html copy "BOCETO DE CANTOS.html" v\vamosyapastores.html</v>
      </c>
    </row>
    <row r="218" spans="1:5" x14ac:dyDescent="0.25">
      <c r="A218">
        <v>166</v>
      </c>
      <c r="B218" t="s">
        <v>1338</v>
      </c>
      <c r="C218" t="s">
        <v>1415</v>
      </c>
      <c r="D218" t="str">
        <f>_xlfn.CONCAT("md ",Table1523[[#This Row],[inicial]])</f>
        <v>md v</v>
      </c>
      <c r="E218" t="str">
        <f>_xlfn.CONCAT("if not exist ",Table1523[[#This Row],[inicial]],"\",Table1523[[#This Row],[id]],".html ","copy ","""","BOCETO DE CANTOS.html",""""," ",Table1523[[#This Row],[inicial]],"\",Table1523[[#This Row],[id]],".html")</f>
        <v>if not exist v\vendellibano.html copy "BOCETO DE CANTOS.html" v\vendellibano.html</v>
      </c>
    </row>
    <row r="219" spans="1:5" x14ac:dyDescent="0.25">
      <c r="A219">
        <v>167</v>
      </c>
      <c r="B219" t="s">
        <v>1339</v>
      </c>
      <c r="C219" t="s">
        <v>1415</v>
      </c>
      <c r="D219" t="str">
        <f>_xlfn.CONCAT("md ",Table1523[[#This Row],[inicial]])</f>
        <v>md v</v>
      </c>
      <c r="E219" t="str">
        <f>_xlfn.CONCAT("if not exist ",Table1523[[#This Row],[inicial]],"\",Table1523[[#This Row],[id]],".html ","copy ","""","BOCETO DE CANTOS.html",""""," ",Table1523[[#This Row],[inicial]],"\",Table1523[[#This Row],[id]],".html")</f>
        <v>if not exist v\venespiritusanto.html copy "BOCETO DE CANTOS.html" v\venespiritusanto.html</v>
      </c>
    </row>
    <row r="220" spans="1:5" x14ac:dyDescent="0.25">
      <c r="A220">
        <v>168</v>
      </c>
      <c r="B220" t="s">
        <v>1340</v>
      </c>
      <c r="C220" t="s">
        <v>1415</v>
      </c>
      <c r="D220" t="str">
        <f>_xlfn.CONCAT("md ",Table1523[[#This Row],[inicial]])</f>
        <v>md v</v>
      </c>
      <c r="E220" t="str">
        <f>_xlfn.CONCAT("if not exist ",Table1523[[#This Row],[inicial]],"\",Table1523[[#This Row],[id]],".html ","copy ","""","BOCETO DE CANTOS.html",""""," ",Table1523[[#This Row],[inicial]],"\",Table1523[[#This Row],[id]],".html")</f>
        <v>if not exist v\venhijodelhombre.html copy "BOCETO DE CANTOS.html" v\venhijodelhombre.html</v>
      </c>
    </row>
    <row r="221" spans="1:5" x14ac:dyDescent="0.25">
      <c r="A221">
        <v>169</v>
      </c>
      <c r="B221" t="s">
        <v>1341</v>
      </c>
      <c r="C221" t="s">
        <v>1415</v>
      </c>
      <c r="D221" t="str">
        <f>_xlfn.CONCAT("md ",Table1523[[#This Row],[inicial]])</f>
        <v>md v</v>
      </c>
      <c r="E221" t="str">
        <f>_xlfn.CONCAT("if not exist ",Table1523[[#This Row],[inicial]],"\",Table1523[[#This Row],[id]],".html ","copy ","""","BOCETO DE CANTOS.html",""""," ",Table1523[[#This Row],[inicial]],"\",Table1523[[#This Row],[id]],".html")</f>
        <v>if not exist v\venicreator.html copy "BOCETO DE CANTOS.html" v\venicreator.html</v>
      </c>
    </row>
    <row r="222" spans="1:5" x14ac:dyDescent="0.25">
      <c r="A222">
        <v>170</v>
      </c>
      <c r="B222" t="s">
        <v>1342</v>
      </c>
      <c r="C222" t="s">
        <v>1415</v>
      </c>
      <c r="D222" t="str">
        <f>_xlfn.CONCAT("md ",Table1523[[#This Row],[inicial]])</f>
        <v>md v</v>
      </c>
      <c r="E222" t="str">
        <f>_xlfn.CONCAT("if not exist ",Table1523[[#This Row],[inicial]],"\",Table1523[[#This Row],[id]],".html ","copy ","""","BOCETO DE CANTOS.html",""""," ",Table1523[[#This Row],[inicial]],"\",Table1523[[#This Row],[id]],".html")</f>
        <v>if not exist v\vieneelsenor.html copy "BOCETO DE CANTOS.html" v\vieneelsenor.html</v>
      </c>
    </row>
    <row r="223" spans="1:5" x14ac:dyDescent="0.25">
      <c r="A223">
        <v>171</v>
      </c>
      <c r="B223" t="s">
        <v>1343</v>
      </c>
      <c r="C223" t="s">
        <v>1415</v>
      </c>
      <c r="D223" t="str">
        <f>_xlfn.CONCAT("md ",Table1523[[#This Row],[inicial]])</f>
        <v>md v</v>
      </c>
      <c r="E223" t="str">
        <f>_xlfn.CONCAT("if not exist ",Table1523[[#This Row],[inicial]],"\",Table1523[[#This Row],[id]],".html ","copy ","""","BOCETO DE CANTOS.html",""""," ",Table1523[[#This Row],[inicial]],"\",Table1523[[#This Row],[id]],".html")</f>
        <v>if not exist v\virgendelamaravilla.html copy "BOCETO DE CANTOS.html" v\virgendelamaravilla.html</v>
      </c>
    </row>
    <row r="224" spans="1:5" x14ac:dyDescent="0.25">
      <c r="A224">
        <v>172</v>
      </c>
      <c r="B224" t="s">
        <v>1344</v>
      </c>
      <c r="C224" t="s">
        <v>1415</v>
      </c>
      <c r="D224" t="str">
        <f>_xlfn.CONCAT("md ",Table1523[[#This Row],[inicial]])</f>
        <v>md v</v>
      </c>
      <c r="E224" t="str">
        <f>_xlfn.CONCAT("if not exist ",Table1523[[#This Row],[inicial]],"\",Table1523[[#This Row],[id]],".html ","copy ","""","BOCETO DE CANTOS.html",""""," ",Table1523[[#This Row],[inicial]],"\",Table1523[[#This Row],[id]],".html")</f>
        <v>if not exist v\vividalegres.html copy "BOCETO DE CANTOS.html" v\vividalegres.html</v>
      </c>
    </row>
    <row r="225" spans="1:5" hidden="1" x14ac:dyDescent="0.25">
      <c r="A225">
        <f>+A224+1</f>
        <v>173</v>
      </c>
      <c r="B225" t="s">
        <v>1389</v>
      </c>
      <c r="C225" t="s">
        <v>1164</v>
      </c>
      <c r="D225" t="str">
        <f>_xlfn.CONCAT("md ",Table1523[[#This Row],[inicial]])</f>
        <v>md a</v>
      </c>
      <c r="E225" t="str">
        <f>_xlfn.CONCAT("if not exist ",Table1523[[#This Row],[inicial]],"\",Table1523[[#This Row],[id]],".html ","copy ","""","BOCETO DE CANTOS.html",""""," ",Table1523[[#This Row],[inicial]],"\",Table1523[[#This Row],[id]],".html")</f>
        <v>if not exist a\alacenadelcordero.html copy "BOCETO DE CANTOS.html" a\alacenadelcordero.html</v>
      </c>
    </row>
    <row r="226" spans="1:5" hidden="1" x14ac:dyDescent="0.25">
      <c r="A226">
        <f>+A225+1</f>
        <v>174</v>
      </c>
      <c r="B226" t="s">
        <v>1390</v>
      </c>
      <c r="C226" t="s">
        <v>1164</v>
      </c>
      <c r="D226" t="str">
        <f>_xlfn.CONCAT("md ",Table1523[[#This Row],[inicial]])</f>
        <v>md a</v>
      </c>
      <c r="E226" t="str">
        <f>_xlfn.CONCAT("if not exist ",Table1523[[#This Row],[inicial]],"\",Table1523[[#This Row],[id]],".html ","copy ","""","BOCETO DE CANTOS.html",""""," ",Table1523[[#This Row],[inicial]],"\",Table1523[[#This Row],[id]],".html")</f>
        <v>if not exist a\adondeteescondisteamado.html copy "BOCETO DE CANTOS.html" a\adondeteescondisteamado.html</v>
      </c>
    </row>
    <row r="227" spans="1:5" x14ac:dyDescent="0.25">
      <c r="A227">
        <v>173</v>
      </c>
      <c r="B227" t="s">
        <v>1345</v>
      </c>
      <c r="C227" t="s">
        <v>1415</v>
      </c>
      <c r="D227" t="str">
        <f>_xlfn.CONCAT("md ",Table1523[[#This Row],[inicial]])</f>
        <v>md v</v>
      </c>
      <c r="E227" t="str">
        <f>_xlfn.CONCAT("if not exist ",Table1523[[#This Row],[inicial]],"\",Table1523[[#This Row],[id]],".html ","copy ","""","BOCETO DE CANTOS.html",""""," ",Table1523[[#This Row],[inicial]],"\",Table1523[[#This Row],[id]],".html")</f>
        <v>if not exist v\vosotrossoislaluzdelmundo.html copy "BOCETO DE CANTOS.html" v\vosotrossoislaluzdelmundo.html</v>
      </c>
    </row>
    <row r="228" spans="1:5" x14ac:dyDescent="0.25">
      <c r="A228">
        <v>175</v>
      </c>
      <c r="B228" t="s">
        <v>1347</v>
      </c>
      <c r="C228" t="s">
        <v>1416</v>
      </c>
      <c r="D228" t="str">
        <f>_xlfn.CONCAT("md ",Table1523[[#This Row],[inicial]])</f>
        <v>md y</v>
      </c>
      <c r="E228" t="str">
        <f>_xlfn.CONCAT("if not exist ",Table1523[[#This Row],[inicial]],"\",Table1523[[#This Row],[id]],".html ","copy ","""","BOCETO DE CANTOS.html",""""," ",Table1523[[#This Row],[inicial]],"\",Table1523[[#This Row],[id]],".html")</f>
        <v>if not exist y\yahvehtueresmidios.html copy "BOCETO DE CANTOS.html" y\yahvehtueresmidios.html</v>
      </c>
    </row>
    <row r="229" spans="1:5" x14ac:dyDescent="0.25">
      <c r="A229">
        <v>174</v>
      </c>
      <c r="B229" t="s">
        <v>1346</v>
      </c>
      <c r="C229" t="s">
        <v>1416</v>
      </c>
      <c r="D229" t="str">
        <f>_xlfn.CONCAT("md ",Table1523[[#This Row],[inicial]])</f>
        <v>md y</v>
      </c>
      <c r="E229" t="str">
        <f>_xlfn.CONCAT("if not exist ",Table1523[[#This Row],[inicial]],"\",Table1523[[#This Row],[id]],".html ","copy ","""","BOCETO DE CANTOS.html",""""," ",Table1523[[#This Row],[inicial]],"\",Table1523[[#This Row],[id]],".html")</f>
        <v>if not exist y\yavienemidios.html copy "BOCETO DE CANTOS.html" y\yavienemidios.html</v>
      </c>
    </row>
    <row r="230" spans="1:5" x14ac:dyDescent="0.25">
      <c r="A230">
        <v>176</v>
      </c>
      <c r="B230" t="s">
        <v>1348</v>
      </c>
      <c r="C230" t="s">
        <v>1416</v>
      </c>
      <c r="D230" t="str">
        <f>_xlfn.CONCAT("md ",Table1523[[#This Row],[inicial]])</f>
        <v>md y</v>
      </c>
      <c r="E230" t="str">
        <f>_xlfn.CONCAT("if not exist ",Table1523[[#This Row],[inicial]],"\",Table1523[[#This Row],[id]],".html ","copy ","""","BOCETO DE CANTOS.html",""""," ",Table1523[[#This Row],[inicial]],"\",Table1523[[#This Row],[id]],".html")</f>
        <v>if not exist y\yoteamosenor.html copy "BOCETO DE CANTOS.html" y\yoteamosenor.html</v>
      </c>
    </row>
    <row r="231" spans="1:5" x14ac:dyDescent="0.25">
      <c r="A231">
        <v>177</v>
      </c>
      <c r="B231" t="s">
        <v>1349</v>
      </c>
      <c r="C231" t="s">
        <v>1416</v>
      </c>
      <c r="D231" t="str">
        <f>_xlfn.CONCAT("md ",Table1523[[#This Row],[inicial]])</f>
        <v>md y</v>
      </c>
      <c r="E231" t="str">
        <f>_xlfn.CONCAT("if not exist ",Table1523[[#This Row],[inicial]],"\",Table1523[[#This Row],[id]],".html ","copy ","""","BOCETO DE CANTOS.html",""""," ",Table1523[[#This Row],[inicial]],"\",Table1523[[#This Row],[id]],".html")</f>
        <v>if not exist y\yovengoareunir.html copy "BOCETO DE CANTOS.html" y\yovengoareunir.html</v>
      </c>
    </row>
    <row r="232" spans="1:5" x14ac:dyDescent="0.25">
      <c r="A232">
        <v>178</v>
      </c>
      <c r="B232" t="s">
        <v>1350</v>
      </c>
      <c r="C232" t="s">
        <v>1417</v>
      </c>
      <c r="D232" t="str">
        <f>_xlfn.CONCAT("md ",Table1523[[#This Row],[inicial]])</f>
        <v>md z</v>
      </c>
      <c r="E232" t="str">
        <f>_xlfn.CONCAT("if not exist ",Table1523[[#This Row],[inicial]],"\",Table1523[[#This Row],[id]],".html ","copy ","""","BOCETO DE CANTOS.html",""""," ",Table1523[[#This Row],[inicial]],"\",Table1523[[#This Row],[id]],".html")</f>
        <v>if not exist z\zaqueo.html copy "BOCETO DE CANTOS.html" z\zaqueo.html</v>
      </c>
    </row>
  </sheetData>
  <dataConsolidate/>
  <phoneticPr fontId="8" type="noConversion"/>
  <hyperlinks>
    <hyperlink ref="B1" location="Indice!A1" display="Indice!A1" xr:uid="{B4E85A53-E1D4-49D2-9BDD-3ED4FAEE3512}"/>
  </hyperlinks>
  <pageMargins left="0.7" right="0.7" top="0.75" bottom="0.75" header="0.3" footer="0.3"/>
  <pageSetup orientation="portrait"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E57EF-E467-469A-AA51-7608F48FC6F8}">
  <sheetPr codeName="Sheet6">
    <tabColor theme="5"/>
  </sheetPr>
  <dimension ref="A1:L241"/>
  <sheetViews>
    <sheetView zoomScale="175" zoomScaleNormal="175" workbookViewId="0">
      <pane xSplit="1" ySplit="1" topLeftCell="B2" activePane="bottomRight" state="frozen"/>
      <selection pane="topRight" activeCell="B1" sqref="B1"/>
      <selection pane="bottomLeft" activeCell="A2" sqref="A2"/>
      <selection pane="bottomRight" activeCell="J12" sqref="J12"/>
    </sheetView>
  </sheetViews>
  <sheetFormatPr defaultRowHeight="15" x14ac:dyDescent="0.25"/>
  <cols>
    <col min="1" max="2" width="24.140625" customWidth="1"/>
    <col min="3" max="3" width="40.42578125" bestFit="1" customWidth="1"/>
    <col min="4" max="4" width="27.5703125" customWidth="1"/>
    <col min="5" max="5" width="22.7109375" customWidth="1"/>
    <col min="6" max="6" width="40.7109375" bestFit="1" customWidth="1"/>
    <col min="7" max="7" width="23.5703125" customWidth="1"/>
  </cols>
  <sheetData>
    <row r="1" spans="1:12" ht="36" x14ac:dyDescent="0.55000000000000004">
      <c r="A1" s="61"/>
      <c r="B1" s="346" t="str" cm="1">
        <f t="array" aca="1" ref="B1" ca="1">MID(CELL("filename", A1), FIND("]", CELL("filename", A1)) + 1, 255)</f>
        <v>Find bk2</v>
      </c>
      <c r="C1" s="346"/>
      <c r="D1" s="346"/>
      <c r="E1" s="346"/>
      <c r="F1" s="10" t="s">
        <v>763</v>
      </c>
      <c r="H1" t="s">
        <v>773</v>
      </c>
    </row>
    <row r="2" spans="1:12" x14ac:dyDescent="0.25">
      <c r="A2" s="10" t="s">
        <v>764</v>
      </c>
    </row>
    <row r="3" spans="1:12" x14ac:dyDescent="0.25">
      <c r="A3" s="10" t="s">
        <v>765</v>
      </c>
    </row>
    <row r="4" spans="1:12" x14ac:dyDescent="0.25">
      <c r="A4" s="10" t="s">
        <v>766</v>
      </c>
    </row>
    <row r="5" spans="1:12" x14ac:dyDescent="0.25">
      <c r="A5" s="10" t="s">
        <v>767</v>
      </c>
    </row>
    <row r="6" spans="1:12" x14ac:dyDescent="0.25">
      <c r="A6" s="10" t="s">
        <v>768</v>
      </c>
      <c r="D6" s="10" t="s">
        <v>776</v>
      </c>
    </row>
    <row r="7" spans="1:12" x14ac:dyDescent="0.25">
      <c r="D7" s="11" t="s">
        <v>777</v>
      </c>
    </row>
    <row r="8" spans="1:12" x14ac:dyDescent="0.25">
      <c r="A8" s="10" t="s">
        <v>769</v>
      </c>
      <c r="G8" t="s">
        <v>1161</v>
      </c>
    </row>
    <row r="9" spans="1:12" x14ac:dyDescent="0.25">
      <c r="B9" t="s">
        <v>778</v>
      </c>
    </row>
    <row r="10" spans="1:12" x14ac:dyDescent="0.25">
      <c r="B10" t="str">
        <f>_xlfn.CONCAT("{ ","""","id","""",": ","""","",B29,"""",", ","""","titulo","""",": ","""",C29,"""",", ","""","salmo","""",": ","""",I29,"""",", ","""","letra","""",": ","""",J29,"""",", ","""","archivo","""",": ",K29,"},")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12" x14ac:dyDescent="0.25">
      <c r="A11" t="s">
        <v>152</v>
      </c>
      <c r="B11" t="s">
        <v>770</v>
      </c>
      <c r="C11" t="s">
        <v>774</v>
      </c>
      <c r="D11" t="s">
        <v>1162</v>
      </c>
      <c r="E11" t="s">
        <v>1159</v>
      </c>
      <c r="F11" t="s">
        <v>1158</v>
      </c>
      <c r="G11" t="s">
        <v>1160</v>
      </c>
      <c r="H11" t="s">
        <v>290</v>
      </c>
      <c r="I11" t="s">
        <v>150</v>
      </c>
      <c r="J11" t="s">
        <v>151</v>
      </c>
      <c r="K11" t="s">
        <v>775</v>
      </c>
      <c r="L11" t="s">
        <v>756</v>
      </c>
    </row>
    <row r="12" spans="1:12" x14ac:dyDescent="0.25">
      <c r="A12">
        <v>1</v>
      </c>
      <c r="B12" t="str" cm="1">
        <f t="array" ref="B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alavictimapascual</v>
      </c>
      <c r="C12" t="s">
        <v>324</v>
      </c>
      <c r="D12" t="str">
        <f>VLOOKUP(Table15[[#This Row],['#]],'data-Cantos'!A3:AP235,11, FALSE)</f>
        <v xml:space="preserve">Secuencia de Pascua - Himno lat. «Victimae paschall laudes» </v>
      </c>
      <c r="E12" t="s">
        <v>772</v>
      </c>
      <c r="F12" t="str">
        <f>IF(Table15[[#This Row],[Categoria]]="LITÚRGICOS","liturgia",LOWER(LEFT(Table15[[#This Row],[titulo]],1)))</f>
        <v>a</v>
      </c>
      <c r="G12" t="str">
        <f>VLOOKUP(Table15[[#This Row],['#]],'Codigo Canto'!A4:AQ239, 38, FALSE)</f>
        <v>A LA VÍCTIMA PASCUAL</v>
      </c>
      <c r="H12" t="str">
        <f>VLOOKUP(Table15[[#This Row],['#]],'Codigo Canto'!A4:AQ239, 16, FALSE)</f>
        <v>PRECATECUMENADO</v>
      </c>
      <c r="I12" t="str">
        <f>VLOOKUP(Table15[[#This Row],['#]],'Codigo Canto'!A4:AQ239, 11, FALSE)</f>
        <v>"</v>
      </c>
      <c r="J12" t="s">
        <v>0</v>
      </c>
      <c r="K12" t="str">
        <f>_xlfn.CONCAT("""","archivo","""",": ","""","/cantos/resucito/",Table15[[#This Row],[inicial]],"/",Table15[[#This Row],[id]],".html","""")</f>
        <v>"archivo": "/cantos/resucito/a/alavictimapascual.html"</v>
      </c>
      <c r="L12" t="str">
        <f>_xlfn.CONCAT("{ ","""","id","""",": ","""","",B12,"""",", ","""","titulo","""",": ","""",C12,"""",", ","""","salmo","""",": ","""",Table15[[#This Row],[salmo]],"",I12,", ","""","letra","""",": ","""",J12,"""",", ",K12,"},")</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12" x14ac:dyDescent="0.25">
      <c r="A13">
        <v>2</v>
      </c>
      <c r="B13" t="str" cm="1">
        <f t="array" ref="B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
        <v>883</v>
      </c>
      <c r="D13" t="str">
        <f>VLOOKUP(Table15[[#This Row],['#]],'data-Cantos'!A3:AP235,11, FALSE)</f>
        <v>2ª Corintios 6,3ss</v>
      </c>
      <c r="E13" t="s">
        <v>116</v>
      </c>
      <c r="F13" t="str">
        <f>IF(Table15[[#This Row],[Categoria]]="LITÚRGICOS","liturgia",LOWER(LEFT(Table15[[#This Row],[titulo]],1)))</f>
        <v>a</v>
      </c>
      <c r="G13" t="str">
        <f>VLOOKUP(Table15[[#This Row],['#]],'Codigo Canto'!A4:AQ239, 38, FALSE)</f>
        <v>A NADIE DEMOS OCASIÓN DE TROPIEZO</v>
      </c>
      <c r="H13" t="str">
        <f>VLOOKUP(Table15[[#This Row],['#]],'Codigo Canto'!A4:AQ239, 16, FALSE)</f>
        <v>PRECATECUMENADO</v>
      </c>
      <c r="I13" t="str">
        <f>VLOOKUP(Table15[[#This Row],['#]],'Codigo Canto'!A4:AQ239, 11, FALSE)</f>
        <v>"</v>
      </c>
      <c r="J13" t="s">
        <v>779</v>
      </c>
      <c r="K13" t="str">
        <f>_xlfn.CONCAT("""","archivo","""",": ","""","/cantos/resucito/",Table15[[#This Row],[inicial]],"/",Table15[[#This Row],[id]],".html","""")</f>
        <v>"archivo": "/cantos/resucito/a/anadiedemosocasiondetropiezo.html"</v>
      </c>
      <c r="L13" t="str">
        <f>_xlfn.CONCAT("{ ","""","id","""",": ","""","",B13,"""",", ","""","titulo","""",": ","""",C13,"""",", ","""","salmo","""",": ","""",Table15[[#This Row],[salmo]],"",I13,", ","""","letra","""",": ","""",J13,"""",", ",K13,"},")</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12" x14ac:dyDescent="0.25">
      <c r="A14">
        <v>3</v>
      </c>
      <c r="B14" t="str" cm="1">
        <f t="array" ref="B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atilevantomisojos</v>
      </c>
      <c r="C14" t="s">
        <v>884</v>
      </c>
      <c r="D14" t="str">
        <f>VLOOKUP(Table15[[#This Row],['#]],'data-Cantos'!A3:AP235,11, FALSE)</f>
        <v>Salmo 123 (122)</v>
      </c>
      <c r="E14" t="s">
        <v>117</v>
      </c>
      <c r="F14" t="str">
        <f>IF(Table15[[#This Row],[Categoria]]="LITÚRGICOS","liturgia",LOWER(LEFT(Table15[[#This Row],[titulo]],1)))</f>
        <v>a</v>
      </c>
      <c r="G14" t="str">
        <f>VLOOKUP(Table15[[#This Row],['#]],'Codigo Canto'!A4:AQ239, 38, FALSE)</f>
        <v>A TI LEVANTO MIS OJOS</v>
      </c>
      <c r="H14" t="str">
        <f>VLOOKUP(Table15[[#This Row],['#]],'Codigo Canto'!A4:AQ239, 16, FALSE)</f>
        <v>PRECATECUMENADO</v>
      </c>
      <c r="I14" t="str">
        <f>VLOOKUP(Table15[[#This Row],['#]],'Codigo Canto'!A4:AQ239, 11, FALSE)</f>
        <v>"</v>
      </c>
      <c r="J14" t="s">
        <v>122</v>
      </c>
      <c r="K14" t="str">
        <f>_xlfn.CONCAT("""","archivo","""",": ","""","/cantos/resucito/",Table15[[#This Row],[inicial]],"/",Table15[[#This Row],[id]],".html","""")</f>
        <v>"archivo": "/cantos/resucito/a/atilevantomisojos.html"</v>
      </c>
      <c r="L14" t="str">
        <f>_xlfn.CONCAT("{ ","""","id","""",": ","""","",B14,"""",", ","""","titulo","""",": ","""",C14,"""",", ","""","salmo","""",": ","""",Table15[[#This Row],[salmo]],"",I14,", ","""","letra","""",": ","""",J14,"""",", ",K14,"},")</f>
        <v>{ "id": "atilevantomisojos", "titulo": "A ti levanto mis ojos ", "salmo": "Salmo 123 (122)",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12" x14ac:dyDescent="0.25">
      <c r="A15">
        <v>4</v>
      </c>
      <c r="B15" t="str" cm="1">
        <f t="array" ref="B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
        <v>335</v>
      </c>
      <c r="D15" t="str">
        <f>VLOOKUP(Table15[[#This Row],['#]],'data-Cantos'!A3:AP235,11, FALSE)</f>
        <v>Salmo 142 (141)</v>
      </c>
      <c r="E15" t="s">
        <v>118</v>
      </c>
      <c r="F15" t="str">
        <f>IF(Table15[[#This Row],[Categoria]]="LITÚRGICOS","liturgia",LOWER(LEFT(Table15[[#This Row],[titulo]],1)))</f>
        <v>a</v>
      </c>
      <c r="G15" t="str">
        <f>VLOOKUP(Table15[[#This Row],['#]],'Codigo Canto'!A4:AQ239, 38, FALSE)</f>
        <v>A TI, SEÑOR, EN MI CLAMOR IMPLORO</v>
      </c>
      <c r="H15" t="str">
        <f>VLOOKUP(Table15[[#This Row],['#]],'Codigo Canto'!A4:AQ239, 16, FALSE)</f>
        <v>PRECATECUMENADO</v>
      </c>
      <c r="I15" t="str">
        <f>VLOOKUP(Table15[[#This Row],['#]],'Codigo Canto'!A4:AQ239, 11, FALSE)</f>
        <v>"</v>
      </c>
      <c r="J15" t="s">
        <v>121</v>
      </c>
      <c r="K15" t="str">
        <f>_xlfn.CONCAT("""","archivo","""",": ","""","/cantos/resucito/",Table15[[#This Row],[inicial]],"/",Table15[[#This Row],[id]],".html","""")</f>
        <v>"archivo": "/cantos/resucito/a/atisenorenmiclamorimploro.html"</v>
      </c>
      <c r="L15" t="str">
        <f>_xlfn.CONCAT("{ ","""","id","""",": ","""","",B15,"""",", ","""","titulo","""",": ","""",C15,"""",", ","""","salmo","""",": ","""",Table15[[#This Row],[salmo]],"",I15,", ","""","letra","""",": ","""",J15,"""",", ",K15,"},")</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12" x14ac:dyDescent="0.25">
      <c r="A16">
        <v>5</v>
      </c>
      <c r="B16" t="str" cm="1">
        <f t="array" ref="B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atisenorlevantomialma</v>
      </c>
      <c r="C16" t="s">
        <v>948</v>
      </c>
      <c r="D16" t="str">
        <f>VLOOKUP(Table15[[#This Row],['#]],'data-Cantos'!A3:AP235,11, FALSE)</f>
        <v>Salmo 25 (24)</v>
      </c>
      <c r="E16" t="s">
        <v>119</v>
      </c>
      <c r="F16" t="str">
        <f>IF(Table15[[#This Row],[Categoria]]="LITÚRGICOS","liturgia",LOWER(LEFT(Table15[[#This Row],[titulo]],1)))</f>
        <v>a</v>
      </c>
      <c r="G16" t="str">
        <f>VLOOKUP(Table15[[#This Row],['#]],'Codigo Canto'!A4:AQ239, 38, FALSE)</f>
        <v>A TI, SEÑOR, LEVANTO MI ALMA</v>
      </c>
      <c r="H16" t="str">
        <f>VLOOKUP(Table15[[#This Row],['#]],'Codigo Canto'!A4:AQ239, 16, FALSE)</f>
        <v>PRECATECUMENADO</v>
      </c>
      <c r="I16" t="str">
        <f>VLOOKUP(Table15[[#This Row],['#]],'Codigo Canto'!A4:AQ239, 11, FALSE)</f>
        <v>"</v>
      </c>
      <c r="J16" t="s">
        <v>780</v>
      </c>
      <c r="K16" t="str">
        <f>_xlfn.CONCAT("""","archivo","""",": ","""","/cantos/resucito/",Table15[[#This Row],[inicial]],"/",Table15[[#This Row],[id]],".html","""")</f>
        <v>"archivo": "/cantos/resucito/a/atisenorlevantomialma.html"</v>
      </c>
      <c r="L16" t="str">
        <f>_xlfn.CONCAT("{ ","""","id","""",": ","""","",B16,"""",", ","""","titulo","""",": ","""",C16,"""",", ","""","salmo","""",": ","""",Table15[[#This Row],[salmo]],"",I16,", ","""","letra","""",": ","""",J16,"""",", ",K16,"},")</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12" x14ac:dyDescent="0.25">
      <c r="A17">
        <v>6</v>
      </c>
      <c r="B17" t="str" cm="1">
        <f t="array" ref="B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
        <v>949</v>
      </c>
      <c r="D17" t="str">
        <f>VLOOKUP(Table15[[#This Row],['#]],'data-Cantos'!A3:AP235,11, FALSE)</f>
        <v>Salmo 65 (64)</v>
      </c>
      <c r="E17" t="s">
        <v>120</v>
      </c>
      <c r="F17" t="str">
        <f>IF(Table15[[#This Row],[Categoria]]="LITÚRGICOS","liturgia",LOWER(LEFT(Table15[[#This Row],[titulo]],1)))</f>
        <v>a</v>
      </c>
      <c r="G17" t="str">
        <f>VLOOKUP(Table15[[#This Row],['#]],'Codigo Canto'!A4:AQ239, 38, FALSE)</f>
        <v>A TI, SEÑOR, SE DEBE LA ALABANZA EN SIÓN</v>
      </c>
      <c r="H17" t="str">
        <f>VLOOKUP(Table15[[#This Row],['#]],'Codigo Canto'!A4:AQ239, 16, FALSE)</f>
        <v>PRECATECUMENADO</v>
      </c>
      <c r="I17" t="str">
        <f>VLOOKUP(Table15[[#This Row],['#]],'Codigo Canto'!A4:AQ239, 11, FALSE)</f>
        <v>"</v>
      </c>
      <c r="J17" t="s">
        <v>123</v>
      </c>
      <c r="K17" t="str">
        <f>_xlfn.CONCAT("""","archivo","""",": ","""","/cantos/resucito/",Table15[[#This Row],[inicial]],"/",Table15[[#This Row],[id]],".html","""")</f>
        <v>"archivo": "/cantos/resucito/a/atisenorsedebelaalabanzaension.html"</v>
      </c>
      <c r="L17" t="str">
        <f>_xlfn.CONCAT("{ ","""","id","""",": ","""","",B17,"""",", ","""","titulo","""",": ","""",C17,"""",", ","""","salmo","""",": ","""",Table15[[#This Row],[salmo]],"",I17,", ","""","letra","""",": ","""",J17,"""",", ",K17,"},")</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12" x14ac:dyDescent="0.25">
      <c r="A18">
        <v>7</v>
      </c>
      <c r="B18" t="str" cm="1">
        <f t="array" ref="B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abbapadre</v>
      </c>
      <c r="C18" t="s">
        <v>341</v>
      </c>
      <c r="D18" t="str">
        <f>VLOOKUP(Table15[[#This Row],['#]],'data-Cantos'!A3:AP235,11, FALSE)</f>
        <v>Romanos 8,15–17</v>
      </c>
      <c r="E18" t="s">
        <v>124</v>
      </c>
      <c r="F18" t="str">
        <f>IF(Table15[[#This Row],[Categoria]]="LITÚRGICOS","liturgia",LOWER(LEFT(Table15[[#This Row],[titulo]],1)))</f>
        <v>a</v>
      </c>
      <c r="G18" t="str">
        <f>VLOOKUP(Table15[[#This Row],['#]],'Codigo Canto'!A4:AQ239, 38, FALSE)</f>
        <v>ABBÁ, PADRE</v>
      </c>
      <c r="H18" t="str">
        <f>VLOOKUP(Table15[[#This Row],['#]],'Codigo Canto'!A4:AQ239, 16, FALSE)</f>
        <v>PRECATECUMENADO</v>
      </c>
      <c r="I18" t="str">
        <f>VLOOKUP(Table15[[#This Row],['#]],'Codigo Canto'!A4:AQ239, 11, FALSE)</f>
        <v>"</v>
      </c>
      <c r="J18" t="s">
        <v>781</v>
      </c>
      <c r="K18" t="str">
        <f>_xlfn.CONCAT("""","archivo","""",": ","""","/cantos/resucito/",Table15[[#This Row],[inicial]],"/",Table15[[#This Row],[id]],".html","""")</f>
        <v>"archivo": "/cantos/resucito/a/abbapadre.html"</v>
      </c>
      <c r="L18" t="str">
        <f>_xlfn.CONCAT("{ ","""","id","""",": ","""","",B18,"""",", ","""","titulo","""",": ","""",C18,"""",", ","""","salmo","""",": ","""",Table15[[#This Row],[salmo]],"",I18,", ","""","letra","""",": ","""",J18,"""",", ",K18,"},")</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12" x14ac:dyDescent="0.25">
      <c r="A19">
        <v>8</v>
      </c>
      <c r="B19" t="str" cm="1">
        <f t="array" ref="B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abraham</v>
      </c>
      <c r="C19" t="s">
        <v>343</v>
      </c>
      <c r="D19" t="str">
        <f>VLOOKUP(Table15[[#This Row],['#]],'data-Cantos'!A3:AP235,11, FALSE)</f>
        <v>Génesis 18,1–5 – Teofanía de Mambré</v>
      </c>
      <c r="E19" t="s">
        <v>125</v>
      </c>
      <c r="F19" t="str">
        <f>IF(Table15[[#This Row],[Categoria]]="LITÚRGICOS","liturgia",LOWER(LEFT(Table15[[#This Row],[titulo]],1)))</f>
        <v>a</v>
      </c>
      <c r="G19" t="str">
        <f>VLOOKUP(Table15[[#This Row],['#]],'Codigo Canto'!A4:AQ239, 38, FALSE)</f>
        <v>ABRAHAM</v>
      </c>
      <c r="H19" t="str">
        <f>VLOOKUP(Table15[[#This Row],['#]],'Codigo Canto'!A4:AQ239, 16, FALSE)</f>
        <v>PRECATECUMENADO</v>
      </c>
      <c r="I19" t="str">
        <f>VLOOKUP(Table15[[#This Row],['#]],'Codigo Canto'!A4:AQ239, 11, FALSE)</f>
        <v>"</v>
      </c>
      <c r="J19" t="s">
        <v>127</v>
      </c>
      <c r="K19" t="str">
        <f>_xlfn.CONCAT("""","archivo","""",": ","""","/cantos/resucito/",Table15[[#This Row],[inicial]],"/",Table15[[#This Row],[id]],".html","""")</f>
        <v>"archivo": "/cantos/resucito/a/abraham.html"</v>
      </c>
      <c r="L19" t="str">
        <f>_xlfn.CONCAT("{ ","""","id","""",": ","""","",B19,"""",", ","""","titulo","""",": ","""",C19,"""",", ","""","salmo","""",": ","""",Table15[[#This Row],[salmo]],"",I19,", ","""","letra","""",": ","""",J19,"""",", ",K19,"},")</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12" x14ac:dyDescent="0.25">
      <c r="A20">
        <v>9</v>
      </c>
      <c r="B20" t="str" cm="1">
        <f t="array" ref="B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aclamadalsenor</v>
      </c>
      <c r="C20" t="s">
        <v>950</v>
      </c>
      <c r="D20" t="str">
        <f>VLOOKUP(Table15[[#This Row],['#]],'data-Cantos'!A3:AP235,11, FALSE)</f>
        <v>Salmo 100 (99)</v>
      </c>
      <c r="E20" t="s">
        <v>126</v>
      </c>
      <c r="F20" t="str">
        <f>IF(Table15[[#This Row],[Categoria]]="LITÚRGICOS","liturgia",LOWER(LEFT(Table15[[#This Row],[titulo]],1)))</f>
        <v>a</v>
      </c>
      <c r="G20" t="str">
        <f>VLOOKUP(Table15[[#This Row],['#]],'Codigo Canto'!A4:AQ239, 38, FALSE)</f>
        <v>ACLAMAD AL SEÑOR</v>
      </c>
      <c r="H20" t="str">
        <f>VLOOKUP(Table15[[#This Row],['#]],'Codigo Canto'!A4:AQ239, 16, FALSE)</f>
        <v>PRECATECUMENADO</v>
      </c>
      <c r="I20" t="str">
        <f>VLOOKUP(Table15[[#This Row],['#]],'Codigo Canto'!A4:AQ239, 11, FALSE)</f>
        <v>"</v>
      </c>
      <c r="J20" t="s">
        <v>782</v>
      </c>
      <c r="K20" t="str">
        <f>_xlfn.CONCAT("""","archivo","""",": ","""","/cantos/resucito/",Table15[[#This Row],[inicial]],"/",Table15[[#This Row],[id]],".html","""")</f>
        <v>"archivo": "/cantos/resucito/a/aclamadalsenor.html"</v>
      </c>
      <c r="L20" t="str">
        <f>_xlfn.CONCAT("{ ","""","id","""",": ","""","",B20,"""",", ","""","titulo","""",": ","""",C20,"""",", ","""","salmo","""",": ","""",Table15[[#This Row],[salmo]],"",I20,", ","""","letra","""",": ","""",J20,"""",", ",K20,"},")</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12" x14ac:dyDescent="0.25">
      <c r="A21">
        <v>10</v>
      </c>
      <c r="B21" t="str" cm="1">
        <f t="array" ref="B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aldespertar</v>
      </c>
      <c r="C21" t="s">
        <v>351</v>
      </c>
      <c r="D21" t="str">
        <f>VLOOKUP(Table15[[#This Row],['#]],'data-Cantos'!A3:AP235,11, FALSE)</f>
        <v xml:space="preserve">Salmo 17 (16) </v>
      </c>
      <c r="E21" t="s">
        <v>131</v>
      </c>
      <c r="F21" t="str">
        <f>IF(Table15[[#This Row],[Categoria]]="LITÚRGICOS","liturgia",LOWER(LEFT(Table15[[#This Row],[titulo]],1)))</f>
        <v>a</v>
      </c>
      <c r="G21" t="str">
        <f>VLOOKUP(Table15[[#This Row],['#]],'Codigo Canto'!A4:AQ239, 38, FALSE)</f>
        <v>AL DESPERTAR</v>
      </c>
      <c r="H21" t="str">
        <f>VLOOKUP(Table15[[#This Row],['#]],'Codigo Canto'!A4:AQ239, 16, FALSE)</f>
        <v>PRECATECUMENADO</v>
      </c>
      <c r="I21" t="str">
        <f>VLOOKUP(Table15[[#This Row],['#]],'Codigo Canto'!A4:AQ239, 11, FALSE)</f>
        <v>"</v>
      </c>
      <c r="J21" t="s">
        <v>128</v>
      </c>
      <c r="K21" t="str">
        <f>_xlfn.CONCAT("""","archivo","""",": ","""","/cantos/resucito/",Table15[[#This Row],[inicial]],"/",Table15[[#This Row],[id]],".html","""")</f>
        <v>"archivo": "/cantos/resucito/a/aldespertar.html"</v>
      </c>
      <c r="L21" t="str">
        <f>_xlfn.CONCAT("{ ","""","id","""",": ","""","",B21,"""",", ","""","titulo","""",": ","""",C21,"""",", ","""","salmo","""",": ","""",Table15[[#This Row],[salmo]],"",I21,", ","""","letra","""",": ","""",J21,"""",", ",K21,"},")</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12" x14ac:dyDescent="0.25">
      <c r="A22">
        <v>11</v>
      </c>
      <c r="B22" t="str" cm="1">
        <f t="array" ref="B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alabadalsenorenelcielo</v>
      </c>
      <c r="C22" t="s">
        <v>353</v>
      </c>
      <c r="D22" t="str">
        <f>VLOOKUP(Table15[[#This Row],['#]],'data-Cantos'!A3:AP235,11, FALSE)</f>
        <v xml:space="preserve">Salmo 148 </v>
      </c>
      <c r="E22" t="s">
        <v>132</v>
      </c>
      <c r="F22" t="str">
        <f>IF(Table15[[#This Row],[Categoria]]="LITÚRGICOS","liturgia",LOWER(LEFT(Table15[[#This Row],[titulo]],1)))</f>
        <v>a</v>
      </c>
      <c r="G22" t="str">
        <f>VLOOKUP(Table15[[#This Row],['#]],'Codigo Canto'!A4:AQ239, 38, FALSE)</f>
        <v>ALABAD AL SEÑOR EN EL CIELO</v>
      </c>
      <c r="H22" t="str">
        <f>VLOOKUP(Table15[[#This Row],['#]],'Codigo Canto'!A4:AQ239, 16, FALSE)</f>
        <v>PRECATECUMENADO</v>
      </c>
      <c r="I22" t="str">
        <f>VLOOKUP(Table15[[#This Row],['#]],'Codigo Canto'!A4:AQ239, 11, FALSE)</f>
        <v>"</v>
      </c>
      <c r="J22" t="s">
        <v>129</v>
      </c>
      <c r="K22" t="str">
        <f>_xlfn.CONCAT("""","archivo","""",": ","""","/cantos/resucito/",Table15[[#This Row],[inicial]],"/",Table15[[#This Row],[id]],".html","""")</f>
        <v>"archivo": "/cantos/resucito/a/alabadalsenorenelcielo.html"</v>
      </c>
      <c r="L22" t="str">
        <f>_xlfn.CONCAT("{ ","""","id","""",": ","""","",B22,"""",", ","""","titulo","""",": ","""",C22,"""",", ","""","salmo","""",": ","""",Table15[[#This Row],[salmo]],"",I22,", ","""","letra","""",": ","""",J22,"""",", ",K22,"},")</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12" x14ac:dyDescent="0.25">
      <c r="A23">
        <v>12</v>
      </c>
      <c r="B23" t="str" cm="1">
        <f t="array" ref="B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
        <v>356</v>
      </c>
      <c r="D23" t="str">
        <f>VLOOKUP(Table15[[#This Row],['#]],'data-Cantos'!A3:AP235,11, FALSE)</f>
        <v>Villancico (Kiko Argüello)</v>
      </c>
      <c r="E23" t="s">
        <v>133</v>
      </c>
      <c r="F23" t="str">
        <f>IF(Table15[[#This Row],[Categoria]]="LITÚRGICOS","liturgia",LOWER(LEFT(Table15[[#This Row],[titulo]],1)))</f>
        <v>a</v>
      </c>
      <c r="G23" t="str">
        <f>VLOOKUP(Table15[[#This Row],['#]],'Codigo Canto'!A4:AQ239, 38, FALSE)</f>
        <v>ALEGRÍA, HA NACIDO EL SALVADOR</v>
      </c>
      <c r="H23" t="str">
        <f>VLOOKUP(Table15[[#This Row],['#]],'Codigo Canto'!A4:AQ239, 16, FALSE)</f>
        <v>PRECATECUMENADO</v>
      </c>
      <c r="I23" t="str">
        <f>VLOOKUP(Table15[[#This Row],['#]],'Codigo Canto'!A4:AQ239, 11, FALSE)</f>
        <v>"</v>
      </c>
      <c r="J23" t="s">
        <v>130</v>
      </c>
      <c r="K23" t="str">
        <f>_xlfn.CONCAT("""","archivo","""",": ","""","/cantos/resucito/",Table15[[#This Row],[inicial]],"/",Table15[[#This Row],[id]],".html","""")</f>
        <v>"archivo": "/cantos/resucito/a/alegriahanacidoelsalvador.html"</v>
      </c>
      <c r="L23" t="str">
        <f>_xlfn.CONCAT("{ ","""","id","""",": ","""","",B23,"""",", ","""","titulo","""",": ","""",C23,"""",", ","""","salmo","""",": ","""",Table15[[#This Row],[salmo]],"",I23,", ","""","letra","""",": ","""",J23,"""",", ",K23,"},")</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12" x14ac:dyDescent="0.25">
      <c r="A24">
        <v>13</v>
      </c>
      <c r="B24" t="str" cm="1">
        <f t="array" ref="B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aleluyaalabadalsenor</v>
      </c>
      <c r="C24" t="s">
        <v>363</v>
      </c>
      <c r="D24" t="str">
        <f>VLOOKUP(Table15[[#This Row],['#]],'data-Cantos'!A3:AP235,11, FALSE)</f>
        <v>Salmo 150</v>
      </c>
      <c r="E24" t="s">
        <v>135</v>
      </c>
      <c r="F24" t="str">
        <f>IF(Table15[[#This Row],[Categoria]]="LITÚRGICOS","liturgia",LOWER(LEFT(Table15[[#This Row],[titulo]],1)))</f>
        <v>a</v>
      </c>
      <c r="G24" t="str">
        <f>VLOOKUP(Table15[[#This Row],['#]],'Codigo Canto'!A4:AQ239, 38, FALSE)</f>
        <v>ALELUYA, ALABAD AL SEÑOR</v>
      </c>
      <c r="H24" t="str">
        <f>VLOOKUP(Table15[[#This Row],['#]],'Codigo Canto'!A4:AQ239, 16, FALSE)</f>
        <v>PRECATECUMENADO</v>
      </c>
      <c r="I24" t="str">
        <f>VLOOKUP(Table15[[#This Row],['#]],'Codigo Canto'!A4:AQ239, 11, FALSE)</f>
        <v>"</v>
      </c>
      <c r="J24" t="s">
        <v>1</v>
      </c>
      <c r="K24" t="str">
        <f>_xlfn.CONCAT("""","archivo","""",": ","""","/cantos/resucito/",Table15[[#This Row],[inicial]],"/",Table15[[#This Row],[id]],".html","""")</f>
        <v>"archivo": "/cantos/resucito/a/aleluyaalabadalsenor.html"</v>
      </c>
      <c r="L24" t="str">
        <f>_xlfn.CONCAT("{ ","""","id","""",": ","""","",B24,"""",", ","""","titulo","""",": ","""",C24,"""",", ","""","salmo","""",": ","""",Table15[[#This Row],[salmo]],"",I24,", ","""","letra","""",": ","""",J24,"""",", ",K24,"},")</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12" x14ac:dyDescent="0.25">
      <c r="A25">
        <v>14</v>
      </c>
      <c r="B25" t="str" cm="1">
        <f t="array" ref="B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aleluyabendecidalsenor</v>
      </c>
      <c r="C25" t="s">
        <v>366</v>
      </c>
      <c r="D25" t="str">
        <f>VLOOKUP(Table15[[#This Row],['#]],'data-Cantos'!A3:AP235,11, FALSE)</f>
        <v>Salmo 1.34 (1.33) - Melodía hebraica</v>
      </c>
      <c r="E25" t="s">
        <v>136</v>
      </c>
      <c r="F25" t="str">
        <f>IF(Table15[[#This Row],[Categoria]]="LITÚRGICOS","liturgia",LOWER(LEFT(Table15[[#This Row],[titulo]],1)))</f>
        <v>a</v>
      </c>
      <c r="G25" t="str">
        <f>VLOOKUP(Table15[[#This Row],['#]],'Codigo Canto'!A4:AQ239, 38, FALSE)</f>
        <v>ALELUYA, BENDECID AL SEÑOR</v>
      </c>
      <c r="H25" t="str">
        <f>VLOOKUP(Table15[[#This Row],['#]],'Codigo Canto'!A4:AQ239, 16, FALSE)</f>
        <v>PRECATECUMENADO</v>
      </c>
      <c r="I25" t="str">
        <f>VLOOKUP(Table15[[#This Row],['#]],'Codigo Canto'!A4:AQ239, 11, FALSE)</f>
        <v>"</v>
      </c>
      <c r="J25" t="s">
        <v>2</v>
      </c>
      <c r="K25" t="str">
        <f>_xlfn.CONCAT("""","archivo","""",": ","""","/cantos/resucito/",Table15[[#This Row],[inicial]],"/",Table15[[#This Row],[id]],".html","""")</f>
        <v>"archivo": "/cantos/resucito/a/aleluyabendecidalsenor.html"</v>
      </c>
      <c r="L25" t="str">
        <f>_xlfn.CONCAT("{ ","""","id","""",": ","""","",B25,"""",", ","""","titulo","""",": ","""",C25,"""",", ","""","salmo","""",": ","""",Table15[[#This Row],[salmo]],"",I25,", ","""","letra","""",": ","""",J25,"""",", ",K25,"},")</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12" x14ac:dyDescent="0.25">
      <c r="A26">
        <v>15</v>
      </c>
      <c r="B26" t="str" cm="1">
        <f t="array" ref="B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aleluyayallegoelreino</v>
      </c>
      <c r="C26" t="s">
        <v>368</v>
      </c>
      <c r="D26" t="str">
        <f>VLOOKUP(Table15[[#This Row],['#]],'data-Cantos'!A3:AP235,11, FALSE)</f>
        <v>Apocalipsis 19,6-9</v>
      </c>
      <c r="E26" t="s">
        <v>137</v>
      </c>
      <c r="F26" t="str">
        <f>IF(Table15[[#This Row],[Categoria]]="LITÚRGICOS","liturgia",LOWER(LEFT(Table15[[#This Row],[titulo]],1)))</f>
        <v>a</v>
      </c>
      <c r="G26" t="str">
        <f>VLOOKUP(Table15[[#This Row],['#]],'Codigo Canto'!A4:AQ239, 38, FALSE)</f>
        <v>ALELUYA, YA LLEGÓ EL REINO</v>
      </c>
      <c r="H26" t="str">
        <f>VLOOKUP(Table15[[#This Row],['#]],'Codigo Canto'!A4:AQ239, 16, FALSE)</f>
        <v>PRECATECUMENADO</v>
      </c>
      <c r="I26" t="str">
        <f>VLOOKUP(Table15[[#This Row],['#]],'Codigo Canto'!A4:AQ239, 11, FALSE)</f>
        <v>"</v>
      </c>
      <c r="J26" t="s">
        <v>783</v>
      </c>
      <c r="K26" t="str">
        <f>_xlfn.CONCAT("""","archivo","""",": ","""","/cantos/resucito/",Table15[[#This Row],[inicial]],"/",Table15[[#This Row],[id]],".html","""")</f>
        <v>"archivo": "/cantos/resucito/a/aleluyayallegoelreino.html"</v>
      </c>
      <c r="L26" t="str">
        <f>_xlfn.CONCAT("{ ","""","id","""",": ","""","",B26,"""",", ","""","titulo","""",": ","""",C26,"""",", ","""","salmo","""",": ","""",Table15[[#This Row],[salmo]],"",I26,", ","""","letra","""",": ","""",J26,"""",", ",K26,"},")</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12" x14ac:dyDescent="0.25">
      <c r="A27">
        <v>16</v>
      </c>
      <c r="B27" t="str" cm="1">
        <f t="array" ref="B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alzaospuertas</v>
      </c>
      <c r="C27" t="s">
        <v>885</v>
      </c>
      <c r="D27" t="str">
        <f>VLOOKUP(Table15[[#This Row],['#]],'data-Cantos'!A3:AP235,11, FALSE)</f>
        <v>Salmo 24 (23)</v>
      </c>
      <c r="E27" t="s">
        <v>139</v>
      </c>
      <c r="F27" t="str">
        <f>IF(Table15[[#This Row],[Categoria]]="LITÚRGICOS","liturgia",LOWER(LEFT(Table15[[#This Row],[titulo]],1)))</f>
        <v>a</v>
      </c>
      <c r="G27" t="str">
        <f>VLOOKUP(Table15[[#This Row],['#]],'Codigo Canto'!A4:AQ239, 38, FALSE)</f>
        <v>ALZAOS, PUERTAS</v>
      </c>
      <c r="H27" t="str">
        <f>VLOOKUP(Table15[[#This Row],['#]],'Codigo Canto'!A4:AQ239, 16, FALSE)</f>
        <v>PRECATECUMENADO</v>
      </c>
      <c r="I27" t="str">
        <f>VLOOKUP(Table15[[#This Row],['#]],'Codigo Canto'!A4:AQ239, 11, FALSE)</f>
        <v>"</v>
      </c>
      <c r="J27" t="s">
        <v>784</v>
      </c>
      <c r="K27" t="str">
        <f>_xlfn.CONCAT("""","archivo","""",": ","""","/cantos/resucito/",Table15[[#This Row],[inicial]],"/",Table15[[#This Row],[id]],".html","""")</f>
        <v>"archivo": "/cantos/resucito/a/alzaospuertas.html"</v>
      </c>
      <c r="L27" t="str">
        <f>_xlfn.CONCAT("{ ","""","id","""",": ","""","",B27,"""",", ","""","titulo","""",": ","""",C27,"""",", ","""","salmo","""",": ","""",Table15[[#This Row],[salmo]],"",I27,", ","""","letra","""",": ","""",J27,"""",", ",K27,"},")</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12" x14ac:dyDescent="0.25">
      <c r="A28">
        <v>17</v>
      </c>
      <c r="B28" t="str" cm="1">
        <f t="array" ref="B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amenamenamen</v>
      </c>
      <c r="C28" t="s">
        <v>371</v>
      </c>
      <c r="D28" t="str">
        <f>VLOOKUP(Table15[[#This Row],['#]],'data-Cantos'!A3:AP235,11, FALSE)</f>
        <v xml:space="preserve">Apocalipsis 7,12-14 </v>
      </c>
      <c r="E28" t="s">
        <v>140</v>
      </c>
      <c r="F28" t="str">
        <f>IF(Table15[[#This Row],[Categoria]]="LITÚRGICOS","liturgia",LOWER(LEFT(Table15[[#This Row],[titulo]],1)))</f>
        <v>a</v>
      </c>
      <c r="G28" t="str">
        <f>VLOOKUP(Table15[[#This Row],['#]],'Codigo Canto'!A4:AQ239, 38, FALSE)</f>
        <v>AMÉN, AMÉN, AMÉN</v>
      </c>
      <c r="H28" t="str">
        <f>VLOOKUP(Table15[[#This Row],['#]],'Codigo Canto'!A4:AQ239, 16, FALSE)</f>
        <v>PRECATECUMENADO</v>
      </c>
      <c r="I28" t="str">
        <f>VLOOKUP(Table15[[#This Row],['#]],'Codigo Canto'!A4:AQ239, 11, FALSE)</f>
        <v>"</v>
      </c>
      <c r="J28" t="s">
        <v>785</v>
      </c>
      <c r="K28" t="str">
        <f>_xlfn.CONCAT("""","archivo","""",": ","""","/cantos/resucito/",Table15[[#This Row],[inicial]],"/",Table15[[#This Row],[id]],".html","""")</f>
        <v>"archivo": "/cantos/resucito/a/amenamenamen.html"</v>
      </c>
      <c r="L28" t="str">
        <f>_xlfn.CONCAT("{ ","""","id","""",": ","""","",B28,"""",", ","""","titulo","""",": ","""",C28,"""",", ","""","salmo","""",": ","""",Table15[[#This Row],[salmo]],"",I28,", ","""","letra","""",": ","""",J28,"""",", ",K28,"},")</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12" x14ac:dyDescent="0.25">
      <c r="A29">
        <v>18</v>
      </c>
      <c r="B29" t="str" cm="1">
        <f t="array" ref="B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amoalsenor</v>
      </c>
      <c r="C29" t="s">
        <v>373</v>
      </c>
      <c r="D29" t="str">
        <f>VLOOKUP(Table15[[#This Row],['#]],'data-Cantos'!A3:AP235,11, FALSE)</f>
        <v>Salmo 116 (114-115)</v>
      </c>
      <c r="E29" t="s">
        <v>141</v>
      </c>
      <c r="F29" t="str">
        <f>IF(Table15[[#This Row],[Categoria]]="LITÚRGICOS","liturgia",LOWER(LEFT(Table15[[#This Row],[titulo]],1)))</f>
        <v>a</v>
      </c>
      <c r="G29" t="str">
        <f>VLOOKUP(Table15[[#This Row],['#]],'Codigo Canto'!A4:AQ239, 38, FALSE)</f>
        <v>AMO AL SEÑOR</v>
      </c>
      <c r="H29" t="str">
        <f>VLOOKUP(Table15[[#This Row],['#]],'Codigo Canto'!A4:AQ239, 16, FALSE)</f>
        <v>PRECATECUMENADO</v>
      </c>
      <c r="I29" t="str">
        <f>VLOOKUP(Table15[[#This Row],['#]],'Codigo Canto'!A4:AQ239, 11, FALSE)</f>
        <v>"</v>
      </c>
      <c r="J29" t="s">
        <v>3</v>
      </c>
      <c r="K29" t="str">
        <f>_xlfn.CONCAT("""","archivo","""",": ","""","/cantos/resucito/",Table15[[#This Row],[inicial]],"/",Table15[[#This Row],[id]],".html","""")</f>
        <v>"archivo": "/cantos/resucito/a/amoalsenor.html"</v>
      </c>
      <c r="L29" t="str">
        <f>_xlfn.CONCAT("{ ","""","id","""",": ","""","",B29,"""",", ","""","titulo","""",": ","""",C29,"""",", ","""","salmo","""",": ","""",Table15[[#This Row],[salmo]],"",I29,", ","""","letra","""",": ","""",J29,"""",", ",K29,"},")</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12" x14ac:dyDescent="0.25">
      <c r="A30">
        <v>19</v>
      </c>
      <c r="B30" t="str" cm="1">
        <f t="array" ref="B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aquedah</v>
      </c>
      <c r="C30" t="s">
        <v>378</v>
      </c>
      <c r="D30" t="str">
        <f>VLOOKUP(Table15[[#This Row],['#]],'data-Cantos'!A3:AP235,11, FALSE)</f>
        <v>Gn 22,1-19 - Del Targum Neofiti sobre el sacrificio de Isaac</v>
      </c>
      <c r="E30" t="s">
        <v>142</v>
      </c>
      <c r="F30" t="str">
        <f>IF(Table15[[#This Row],[Categoria]]="LITÚRGICOS","liturgia",LOWER(LEFT(Table15[[#This Row],[titulo]],1)))</f>
        <v>a</v>
      </c>
      <c r="G30" t="str">
        <f>VLOOKUP(Table15[[#This Row],['#]],'Codigo Canto'!A4:AQ239, 38, FALSE)</f>
        <v>AQUEDAH</v>
      </c>
      <c r="H30" t="str">
        <f>VLOOKUP(Table15[[#This Row],['#]],'Codigo Canto'!A4:AQ239, 16, FALSE)</f>
        <v>PRECATECUMENADO</v>
      </c>
      <c r="I30" t="str">
        <f>VLOOKUP(Table15[[#This Row],['#]],'Codigo Canto'!A4:AQ239, 11, FALSE)</f>
        <v>"</v>
      </c>
      <c r="J30" t="s">
        <v>4</v>
      </c>
      <c r="K30" t="str">
        <f>_xlfn.CONCAT("""","archivo","""",": ","""","/cantos/resucito/",Table15[[#This Row],[inicial]],"/",Table15[[#This Row],[id]],".html","""")</f>
        <v>"archivo": "/cantos/resucito/a/aquedah.html"</v>
      </c>
      <c r="L30" t="str">
        <f>_xlfn.CONCAT("{ ","""","id","""",": ","""","",B30,"""",", ","""","titulo","""",": ","""",C30,"""",", ","""","salmo","""",": ","""",Table15[[#This Row],[salmo]],"",I30,", ","""","letra","""",": ","""",J30,"""",", ",K30,"},")</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12" x14ac:dyDescent="0.25">
      <c r="A31">
        <v>20</v>
      </c>
      <c r="B31" t="str" cm="1">
        <f t="array" ref="B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asihablaelamen</v>
      </c>
      <c r="C31" t="s">
        <v>380</v>
      </c>
      <c r="D31" t="str">
        <f>VLOOKUP(Table15[[#This Row],['#]],'data-Cantos'!A3:AP235,11, FALSE)</f>
        <v>Ap 3,14-20</v>
      </c>
      <c r="E31" t="s">
        <v>143</v>
      </c>
      <c r="F31" t="str">
        <f>IF(Table15[[#This Row],[Categoria]]="LITÚRGICOS","liturgia",LOWER(LEFT(Table15[[#This Row],[titulo]],1)))</f>
        <v>a</v>
      </c>
      <c r="G31" t="str">
        <f>VLOOKUP(Table15[[#This Row],['#]],'Codigo Canto'!A4:AQ239, 38, FALSE)</f>
        <v>ASÍ HABLA EL AMÉN</v>
      </c>
      <c r="H31" t="str">
        <f>VLOOKUP(Table15[[#This Row],['#]],'Codigo Canto'!A4:AQ239, 16, FALSE)</f>
        <v>PRECATECUMENADO</v>
      </c>
      <c r="I31" t="str">
        <f>VLOOKUP(Table15[[#This Row],['#]],'Codigo Canto'!A4:AQ239, 11, FALSE)</f>
        <v>"</v>
      </c>
      <c r="J31" t="s">
        <v>786</v>
      </c>
      <c r="K31" t="str">
        <f>_xlfn.CONCAT("""","archivo","""",": ","""","/cantos/resucito/",Table15[[#This Row],[inicial]],"/",Table15[[#This Row],[id]],".html","""")</f>
        <v>"archivo": "/cantos/resucito/a/asihablaelamen.html"</v>
      </c>
      <c r="L31" t="str">
        <f>_xlfn.CONCAT("{ ","""","id","""",": ","""","",B31,"""",", ","""","titulo","""",": ","""",C31,"""",", ","""","salmo","""",": ","""",Table15[[#This Row],[salmo]],"",I31,", ","""","letra","""",": ","""",J31,"""",", ",K31,"},")</f>
        <v>{ "id": "asihablaelamen", "titulo": "Así habla el amén", "salmo": "Ap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12" x14ac:dyDescent="0.25">
      <c r="A32">
        <v>21</v>
      </c>
      <c r="B32" t="str" cm="1">
        <f t="array" ref="B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v>
      </c>
      <c r="C32" t="s">
        <v>382</v>
      </c>
      <c r="D32" t="str">
        <f>VLOOKUP(Table15[[#This Row],['#]],'data-Cantos'!A3:AP235,11, FALSE)</f>
        <v>Lc 1,28ss</v>
      </c>
      <c r="E32" t="s">
        <v>145</v>
      </c>
      <c r="F32" t="str">
        <f>IF(Table15[[#This Row],[Categoria]]="LITÚRGICOS","liturgia",LOWER(LEFT(Table15[[#This Row],[titulo]],1)))</f>
        <v>a</v>
      </c>
      <c r="G32" t="str">
        <f>VLOOKUP(Table15[[#This Row],['#]],'Codigo Canto'!A4:AQ239, 38, FALSE)</f>
        <v>AVE MARÍA I</v>
      </c>
      <c r="H32" t="str">
        <f>VLOOKUP(Table15[[#This Row],['#]],'Codigo Canto'!A4:AQ239, 16, FALSE)</f>
        <v>PRECATECUMENADO</v>
      </c>
      <c r="I32" t="str">
        <f>VLOOKUP(Table15[[#This Row],['#]],'Codigo Canto'!A4:AQ239, 11, FALSE)</f>
        <v>"</v>
      </c>
      <c r="J32" t="s">
        <v>787</v>
      </c>
      <c r="K32" t="str">
        <f>_xlfn.CONCAT("""","archivo","""",": ","""","/cantos/resucito/",Table15[[#This Row],[inicial]],"/",Table15[[#This Row],[id]],".html","""")</f>
        <v>"archivo": "/cantos/resucito/a/avemariai.html"</v>
      </c>
      <c r="L32" t="str">
        <f>_xlfn.CONCAT("{ ","""","id","""",": ","""","",B32,"""",", ","""","titulo","""",": ","""",C32,"""",", ","""","salmo","""",": ","""",Table15[[#This Row],[salmo]],"",I32,", ","""","letra","""",": ","""",J32,"""",", ",K32,"},")</f>
        <v>{ "id": "avemariai", "titulo": "Ave María I", "salmo": "Lc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12" x14ac:dyDescent="0.25">
      <c r="A33">
        <v>22</v>
      </c>
      <c r="B33" t="str" cm="1">
        <f t="array" ref="B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avemariaii(1984)</v>
      </c>
      <c r="C33" t="s">
        <v>954</v>
      </c>
      <c r="D33" t="str">
        <f>VLOOKUP(Table15[[#This Row],['#]],'data-Cantos'!A3:AP235,11, FALSE)</f>
        <v xml:space="preserve">Lc 1,28ss - 1984 </v>
      </c>
      <c r="E33" t="s">
        <v>144</v>
      </c>
      <c r="F33" t="str">
        <f>IF(Table15[[#This Row],[Categoria]]="LITÚRGICOS","liturgia",LOWER(LEFT(Table15[[#This Row],[titulo]],1)))</f>
        <v>a</v>
      </c>
      <c r="G33" t="str">
        <f>VLOOKUP(Table15[[#This Row],['#]],'Codigo Canto'!A4:AQ239, 38, FALSE)</f>
        <v>AVE MARÍA II (1984)</v>
      </c>
      <c r="H33" t="str">
        <f>VLOOKUP(Table15[[#This Row],['#]],'Codigo Canto'!A4:AQ239, 16, FALSE)</f>
        <v>PRECATECUMENADO</v>
      </c>
      <c r="I33" t="str">
        <f>VLOOKUP(Table15[[#This Row],['#]],'Codigo Canto'!A4:AQ239, 11, FALSE)</f>
        <v>"</v>
      </c>
      <c r="J33" t="s">
        <v>788</v>
      </c>
      <c r="K33" t="str">
        <f>_xlfn.CONCAT("""","archivo","""",": ","""","/cantos/resucito/",Table15[[#This Row],[inicial]],"/",Table15[[#This Row],[id]],".html","""")</f>
        <v>"archivo": "/cantos/resucito/a/avemariaii(1984).html"</v>
      </c>
      <c r="L33" t="str">
        <f>_xlfn.CONCAT("{ ","""","id","""",": ","""","",B33,"""",", ","""","titulo","""",": ","""",C33,"""",", ","""","salmo","""",": ","""",Table15[[#This Row],[salmo]],"",I33,", ","""","letra","""",": ","""",J33,"""",", ",K33,"},")</f>
        <v>{ "id": "avemariaii(1984)", "titulo": "Ave María II", "salmo": "Lc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"/cantos/resucito/a/avemariaii(1984).html"},</v>
      </c>
    </row>
    <row r="34" spans="1:12" x14ac:dyDescent="0.25">
      <c r="A34">
        <v>23</v>
      </c>
      <c r="B34" t="str" cm="1">
        <f t="array" ref="B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babiloniacriminal</v>
      </c>
      <c r="C34" t="s">
        <v>886</v>
      </c>
      <c r="D34" t="str">
        <f>VLOOKUP(Table15[[#This Row],['#]],'data-Cantos'!A3:AP235,11, FALSE)</f>
        <v>Sal 137 (136)</v>
      </c>
      <c r="E34" t="s">
        <v>157</v>
      </c>
      <c r="F34" t="str">
        <f>IF(Table15[[#This Row],[Categoria]]="LITÚRGICOS","liturgia",LOWER(LEFT(Table15[[#This Row],[titulo]],1)))</f>
        <v>b</v>
      </c>
      <c r="G34" t="str">
        <f>VLOOKUP(Table15[[#This Row],['#]],'Codigo Canto'!A4:AQ239, 38, FALSE)</f>
        <v>BABILONIA CRIMINAL</v>
      </c>
      <c r="H34" t="str">
        <f>VLOOKUP(Table15[[#This Row],['#]],'Codigo Canto'!A4:AQ239, 16, FALSE)</f>
        <v>PRECATECUMENADO</v>
      </c>
      <c r="I34" t="str">
        <f>VLOOKUP(Table15[[#This Row],['#]],'Codigo Canto'!A4:AQ239, 11, FALSE)</f>
        <v>"</v>
      </c>
      <c r="J34" t="s">
        <v>158</v>
      </c>
      <c r="K34" t="str">
        <f>_xlfn.CONCAT("""","archivo","""",": ","""","/cantos/resucito/",Table15[[#This Row],[inicial]],"/",Table15[[#This Row],[id]],".html","""")</f>
        <v>"archivo": "/cantos/resucito/b/babiloniacriminal.html"</v>
      </c>
      <c r="L34" t="str">
        <f>_xlfn.CONCAT("{ ","""","id","""",": ","""","",B34,"""",", ","""","titulo","""",": ","""",C34,"""",", ","""","salmo","""",": ","""",Table15[[#This Row],[salmo]],"",I34,", ","""","letra","""",": ","""",J34,"""",", ",K34,"},")</f>
        <v>{ "id": "babiloniacriminal", "titulo": "Babilonia criminal ", "salmo": "Sal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12" x14ac:dyDescent="0.25">
      <c r="A35">
        <v>24</v>
      </c>
      <c r="B35" t="str" cm="1">
        <f t="array" ref="B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balaam</v>
      </c>
      <c r="C35" t="s">
        <v>388</v>
      </c>
      <c r="D35" t="str">
        <f>VLOOKUP(Table15[[#This Row],['#]],'data-Cantos'!A3:AP235,11, FALSE)</f>
        <v>Nm 23,7-24</v>
      </c>
      <c r="E35" t="s">
        <v>146</v>
      </c>
      <c r="F35" t="str">
        <f>IF(Table15[[#This Row],[Categoria]]="LITÚRGICOS","liturgia",LOWER(LEFT(Table15[[#This Row],[titulo]],1)))</f>
        <v>b</v>
      </c>
      <c r="G35" t="str">
        <f>VLOOKUP(Table15[[#This Row],['#]],'Codigo Canto'!A4:AQ239, 38, FALSE)</f>
        <v>BALAAM</v>
      </c>
      <c r="H35" t="str">
        <f>VLOOKUP(Table15[[#This Row],['#]],'Codigo Canto'!A4:AQ239, 16, FALSE)</f>
        <v>PRECATECUMENADO</v>
      </c>
      <c r="I35" t="str">
        <f>VLOOKUP(Table15[[#This Row],['#]],'Codigo Canto'!A4:AQ239, 11, FALSE)</f>
        <v>"</v>
      </c>
      <c r="J35" t="s">
        <v>789</v>
      </c>
      <c r="K35" t="str">
        <f>_xlfn.CONCAT("""","archivo","""",": ","""","/cantos/resucito/",Table15[[#This Row],[inicial]],"/",Table15[[#This Row],[id]],".html","""")</f>
        <v>"archivo": "/cantos/resucito/b/balaam.html"</v>
      </c>
      <c r="L35" t="str">
        <f>_xlfn.CONCAT("{ ","""","id","""",": ","""","",B35,"""",", ","""","titulo","""",": ","""",C35,"""",", ","""","salmo","""",": ","""",Table15[[#This Row],[salmo]],"",I35,", ","""","letra","""",": ","""",J35,"""",", ",K35,"},")</f>
        <v>{ "id": "balaam", "titulo": "Balaam", "salmo": "Nm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12" x14ac:dyDescent="0.25">
      <c r="A36">
        <v>25</v>
      </c>
      <c r="B36" t="str" cm="1">
        <f t="array" ref="B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bendecirealsenorentodotiempo</v>
      </c>
      <c r="C36" t="s">
        <v>951</v>
      </c>
      <c r="D36" t="str">
        <f>VLOOKUP(Table15[[#This Row],['#]],'data-Cantos'!A3:AP235,11, FALSE)</f>
        <v>Sal 34 (33)</v>
      </c>
      <c r="E36" t="s">
        <v>147</v>
      </c>
      <c r="F36" t="str">
        <f>IF(Table15[[#This Row],[Categoria]]="LITÚRGICOS","liturgia",LOWER(LEFT(Table15[[#This Row],[titulo]],1)))</f>
        <v>b</v>
      </c>
      <c r="G36" t="str">
        <f>VLOOKUP(Table15[[#This Row],['#]],'Codigo Canto'!A4:AQ239, 38, FALSE)</f>
        <v>BENDECIRÉ AL SEÑOR EN TODO TIEMPO</v>
      </c>
      <c r="H36" t="str">
        <f>VLOOKUP(Table15[[#This Row],['#]],'Codigo Canto'!A4:AQ239, 16, FALSE)</f>
        <v>PRECATECUMENADO</v>
      </c>
      <c r="I36" t="str">
        <f>VLOOKUP(Table15[[#This Row],['#]],'Codigo Canto'!A4:AQ239, 11, FALSE)</f>
        <v>"</v>
      </c>
      <c r="J36" t="s">
        <v>5</v>
      </c>
      <c r="K36" t="str">
        <f>_xlfn.CONCAT("""","archivo","""",": ","""","/cantos/resucito/",Table15[[#This Row],[inicial]],"/",Table15[[#This Row],[id]],".html","""")</f>
        <v>"archivo": "/cantos/resucito/b/bendecirealsenorentodotiempo.html"</v>
      </c>
      <c r="L36" t="str">
        <f>_xlfn.CONCAT("{ ","""","id","""",": ","""","",B36,"""",", ","""","titulo","""",": ","""",C36,"""",", ","""","salmo","""",": ","""",Table15[[#This Row],[salmo]],"",I36,", ","""","letra","""",": ","""",J36,"""",", ",K36,"},")</f>
        <v>{ "id": "bendecirealsenorentodotiempo", "titulo": "Bendediré al Señor en todo tiempo", "salmo": "Sal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"/cantos/resucito/b/bendecirealsenorentodotiempo.html"},</v>
      </c>
    </row>
    <row r="37" spans="1:12" x14ac:dyDescent="0.25">
      <c r="A37">
        <v>26</v>
      </c>
      <c r="B37" t="str" cm="1">
        <f t="array" ref="B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bendicealmamiaayahveh</v>
      </c>
      <c r="C37" t="s">
        <v>946</v>
      </c>
      <c r="D37" t="str">
        <f>VLOOKUP(Table15[[#This Row],['#]],'data-Cantos'!A3:AP235,11, FALSE)</f>
        <v>Sal 103 (102)</v>
      </c>
      <c r="E37" t="s">
        <v>148</v>
      </c>
      <c r="F37" t="str">
        <f>IF(Table15[[#This Row],[Categoria]]="LITÚRGICOS","liturgia",LOWER(LEFT(Table15[[#This Row],[titulo]],1)))</f>
        <v>b</v>
      </c>
      <c r="G37" t="str">
        <f>VLOOKUP(Table15[[#This Row],['#]],'Codigo Canto'!A4:AQ239, 38, FALSE)</f>
        <v>BENDICE, ALMA MÍA, A YAHVEH</v>
      </c>
      <c r="H37" t="str">
        <f>VLOOKUP(Table15[[#This Row],['#]],'Codigo Canto'!A4:AQ239, 16, FALSE)</f>
        <v>PRECATECUMENADO</v>
      </c>
      <c r="I37" t="str">
        <f>VLOOKUP(Table15[[#This Row],['#]],'Codigo Canto'!A4:AQ239, 11, FALSE)</f>
        <v>"</v>
      </c>
      <c r="J37" t="s">
        <v>6</v>
      </c>
      <c r="K37" t="str">
        <f>_xlfn.CONCAT("""","archivo","""",": ","""","/cantos/resucito/",Table15[[#This Row],[inicial]],"/",Table15[[#This Row],[id]],".html","""")</f>
        <v>"archivo": "/cantos/resucito/b/bendicealmamiaayahveh.html"</v>
      </c>
      <c r="L37" t="str">
        <f>_xlfn.CONCAT("{ ","""","id","""",": ","""","",B37,"""",", ","""","titulo","""",": ","""",C37,"""",", ","""","salmo","""",": ","""",Table15[[#This Row],[salmo]],"",I37,", ","""","letra","""",": ","""",J37,"""",", ",K37,"},")</f>
        <v>{ "id": "bendicealmamiaayahveh", "titulo": "Bendice, alma mia, a Yahveh", "salmo": "Sal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12" x14ac:dyDescent="0.25">
      <c r="A38">
        <v>27</v>
      </c>
      <c r="B38" t="str" cm="1">
        <f t="array" ref="B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benditaerestumaria</v>
      </c>
      <c r="C38" t="s">
        <v>947</v>
      </c>
      <c r="D38" t="str">
        <f>VLOOKUP(Table15[[#This Row],['#]],'data-Cantos'!A3:AP235,11, FALSE)</f>
        <v>Lucas 1,42-45</v>
      </c>
      <c r="E38" t="s">
        <v>153</v>
      </c>
      <c r="F38" t="str">
        <f>IF(Table15[[#This Row],[Categoria]]="LITÚRGICOS","liturgia",LOWER(LEFT(Table15[[#This Row],[titulo]],1)))</f>
        <v>b</v>
      </c>
      <c r="G38" t="str">
        <f>VLOOKUP(Table15[[#This Row],['#]],'Codigo Canto'!A4:AQ239, 38, FALSE)</f>
        <v>BENDITA ERES TÚ, MARÍA</v>
      </c>
      <c r="H38" t="str">
        <f>VLOOKUP(Table15[[#This Row],['#]],'Codigo Canto'!A4:AQ239, 16, FALSE)</f>
        <v>PRECATECUMENADO</v>
      </c>
      <c r="I38" t="str">
        <f>VLOOKUP(Table15[[#This Row],['#]],'Codigo Canto'!A4:AQ239, 11, FALSE)</f>
        <v>"</v>
      </c>
      <c r="J38" t="s">
        <v>7</v>
      </c>
      <c r="K38" t="str">
        <f>_xlfn.CONCAT("""","archivo","""",": ","""","/cantos/resucito/",Table15[[#This Row],[inicial]],"/",Table15[[#This Row],[id]],".html","""")</f>
        <v>"archivo": "/cantos/resucito/b/benditaerestumaria.html"</v>
      </c>
      <c r="L38" t="str">
        <f>_xlfn.CONCAT("{ ","""","id","""",": ","""","",B38,"""",", ","""","titulo","""",": ","""",C38,"""",", ","""","salmo","""",": ","""",Table15[[#This Row],[salmo]],"",I38,", ","""","letra","""",": ","""",J38,"""",", ",K38,"},")</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12" x14ac:dyDescent="0.25">
      <c r="A39">
        <v>28</v>
      </c>
      <c r="B39" t="str" cm="1">
        <f t="array" ref="B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benditoeressenor</v>
      </c>
      <c r="C39" t="s">
        <v>399</v>
      </c>
      <c r="D39" t="str">
        <f>VLOOKUP(Table15[[#This Row],['#]],'data-Cantos'!A3:AP235,11, FALSE)</f>
        <v>Daniel 3,52-57</v>
      </c>
      <c r="E39" t="s">
        <v>154</v>
      </c>
      <c r="F39" t="str">
        <f>IF(Table15[[#This Row],[Categoria]]="LITÚRGICOS","liturgia",LOWER(LEFT(Table15[[#This Row],[titulo]],1)))</f>
        <v>b</v>
      </c>
      <c r="G39" t="str">
        <f>VLOOKUP(Table15[[#This Row],['#]],'Codigo Canto'!A4:AQ239, 38, FALSE)</f>
        <v>BENDITO ERES, SEÑOR</v>
      </c>
      <c r="H39" t="str">
        <f>VLOOKUP(Table15[[#This Row],['#]],'Codigo Canto'!A4:AQ239, 16, FALSE)</f>
        <v>PRECATECUMENADO</v>
      </c>
      <c r="I39" t="str">
        <f>VLOOKUP(Table15[[#This Row],['#]],'Codigo Canto'!A4:AQ239, 11, FALSE)</f>
        <v>"</v>
      </c>
      <c r="J39" t="s">
        <v>790</v>
      </c>
      <c r="K39" t="str">
        <f>_xlfn.CONCAT("""","archivo","""",": ","""","/cantos/resucito/",Table15[[#This Row],[inicial]],"/",Table15[[#This Row],[id]],".html","""")</f>
        <v>"archivo": "/cantos/resucito/b/benditoeressenor.html"</v>
      </c>
      <c r="L39" t="str">
        <f>_xlfn.CONCAT("{ ","""","id","""",": ","""","",B39,"""",", ","""","titulo","""",": ","""",C39,"""",", ","""","salmo","""",": ","""",Table15[[#This Row],[salmo]],"",I39,", ","""","letra","""",": ","""",J39,"""",", ",K39,"},")</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12" x14ac:dyDescent="0.25">
      <c r="A40">
        <v>29</v>
      </c>
      <c r="B40" t="str" cm="1">
        <f t="array" ref="B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benditoseadios</v>
      </c>
      <c r="C40" t="s">
        <v>401</v>
      </c>
      <c r="D40" t="str">
        <f>VLOOKUP(Table15[[#This Row],['#]],'data-Cantos'!A3:AP235,11, FALSE)</f>
        <v>Efesios 1,3-13</v>
      </c>
      <c r="E40" t="s">
        <v>155</v>
      </c>
      <c r="F40" t="str">
        <f>IF(Table15[[#This Row],[Categoria]]="LITÚRGICOS","liturgia",LOWER(LEFT(Table15[[#This Row],[titulo]],1)))</f>
        <v>b</v>
      </c>
      <c r="G40" t="str">
        <f>VLOOKUP(Table15[[#This Row],['#]],'Codigo Canto'!A4:AQ239, 38, FALSE)</f>
        <v>BENDITO SEA DIOS</v>
      </c>
      <c r="H40" t="str">
        <f>VLOOKUP(Table15[[#This Row],['#]],'Codigo Canto'!A4:AQ239, 16, FALSE)</f>
        <v>PRECATECUMENADO</v>
      </c>
      <c r="I40" t="str">
        <f>VLOOKUP(Table15[[#This Row],['#]],'Codigo Canto'!A4:AQ239, 11, FALSE)</f>
        <v>"</v>
      </c>
      <c r="J40" t="s">
        <v>791</v>
      </c>
      <c r="K40" t="str">
        <f>_xlfn.CONCAT("""","archivo","""",": ","""","/cantos/resucito/",Table15[[#This Row],[inicial]],"/",Table15[[#This Row],[id]],".html","""")</f>
        <v>"archivo": "/cantos/resucito/b/benditoseadios.html"</v>
      </c>
      <c r="L40" t="str">
        <f>_xlfn.CONCAT("{ ","""","id","""",": ","""","",B40,"""",", ","""","titulo","""",": ","""",C40,"""",", ","""","salmo","""",": ","""",Table15[[#This Row],[salmo]],"",I40,", ","""","letra","""",": ","""",J40,"""",", ",K40,"},")</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12" x14ac:dyDescent="0.25">
      <c r="A41">
        <v>30</v>
      </c>
      <c r="B41" t="str" cm="1">
        <f t="array" ref="B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benedictus</v>
      </c>
      <c r="C41" t="s">
        <v>887</v>
      </c>
      <c r="D41" t="str">
        <f>VLOOKUP(Table15[[#This Row],['#]],'data-Cantos'!A3:AP235,11, FALSE)</f>
        <v>Lucas 1,67-80</v>
      </c>
      <c r="E41" t="s">
        <v>156</v>
      </c>
      <c r="F41" t="str">
        <f>IF(Table15[[#This Row],[Categoria]]="LITÚRGICOS","liturgia",LOWER(LEFT(Table15[[#This Row],[titulo]],1)))</f>
        <v>b</v>
      </c>
      <c r="G41" t="str">
        <f>VLOOKUP(Table15[[#This Row],['#]],'Codigo Canto'!A4:AQ239, 38, FALSE)</f>
        <v>BENEDICTUS</v>
      </c>
      <c r="H41" t="str">
        <f>VLOOKUP(Table15[[#This Row],['#]],'Codigo Canto'!A4:AQ239, 16, FALSE)</f>
        <v>PRECATECUMENADO</v>
      </c>
      <c r="I41" t="str">
        <f>VLOOKUP(Table15[[#This Row],['#]],'Codigo Canto'!A4:AQ239, 11, FALSE)</f>
        <v>"</v>
      </c>
      <c r="J41" t="s">
        <v>792</v>
      </c>
      <c r="K41" t="str">
        <f>_xlfn.CONCAT("""","archivo","""",": ","""","/cantos/resucito/",Table15[[#This Row],[inicial]],"/",Table15[[#This Row],[id]],".html","""")</f>
        <v>"archivo": "/cantos/resucito/b/benedictus.html"</v>
      </c>
      <c r="L41" t="str">
        <f>_xlfn.CONCAT("{ ","""","id","""",": ","""","",B41,"""",", ","""","titulo","""",": ","""",C41,"""",", ","""","salmo","""",": ","""",Table15[[#This Row],[salmo]],"",I41,", ","""","letra","""",": ","""",J41,"""",", ",K41,"},")</f>
        <v>{ "id": "benedictus",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"/cantos/resucito/b/benedictus.html"},</v>
      </c>
    </row>
    <row r="42" spans="1:12" x14ac:dyDescent="0.25">
      <c r="A42">
        <v>31</v>
      </c>
      <c r="B42" t="str" cm="1">
        <f t="array" ref="B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cantadadios</v>
      </c>
      <c r="C42" t="s">
        <v>405</v>
      </c>
      <c r="D42" t="str">
        <f>VLOOKUP(Table15[[#This Row],['#]],'data-Cantos'!A3:AP235,11, FALSE)</f>
        <v>Salmo 67 (68) 2.4-7</v>
      </c>
      <c r="E42" t="s">
        <v>159</v>
      </c>
      <c r="F42" t="str">
        <f>IF(Table15[[#This Row],[Categoria]]="LITÚRGICOS","liturgia",LOWER(LEFT(Table15[[#This Row],[titulo]],1)))</f>
        <v>c</v>
      </c>
      <c r="G42" t="str">
        <f>VLOOKUP(Table15[[#This Row],['#]],'Codigo Canto'!A4:AQ239, 38, FALSE)</f>
        <v>CANTAD A DIOS</v>
      </c>
      <c r="H42" t="str">
        <f>VLOOKUP(Table15[[#This Row],['#]],'Codigo Canto'!A4:AQ239, 16, FALSE)</f>
        <v>PRECATECUMENADO</v>
      </c>
      <c r="I42" t="str">
        <f>VLOOKUP(Table15[[#This Row],['#]],'Codigo Canto'!A4:AQ239, 11, FALSE)</f>
        <v>"</v>
      </c>
      <c r="J42" t="s">
        <v>793</v>
      </c>
      <c r="K42" t="str">
        <f>_xlfn.CONCAT("""","archivo","""",": ","""","/cantos/resucito/",Table15[[#This Row],[inicial]],"/",Table15[[#This Row],[id]],".html","""")</f>
        <v>"archivo": "/cantos/resucito/c/cantadadios.html"</v>
      </c>
      <c r="L42" t="str">
        <f>_xlfn.CONCAT("{ ","""","id","""",": ","""","",B42,"""",", ","""","titulo","""",": ","""",C42,"""",", ","""","salmo","""",": ","""",Table15[[#This Row],[salmo]],"",I42,", ","""","letra","""",": ","""",J42,"""",", ",K42,"},")</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12" x14ac:dyDescent="0.25">
      <c r="A43">
        <v>32</v>
      </c>
      <c r="B43" t="str" cm="1">
        <f t="array" ref="B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cantadalsenor</v>
      </c>
      <c r="C43" t="s">
        <v>407</v>
      </c>
      <c r="D43" t="str">
        <f>VLOOKUP(Table15[[#This Row],['#]],'data-Cantos'!A3:AP235,11, FALSE)</f>
        <v>Salmo 117 (116)</v>
      </c>
      <c r="E43" t="s">
        <v>160</v>
      </c>
      <c r="F43" t="str">
        <f>IF(Table15[[#This Row],[Categoria]]="LITÚRGICOS","liturgia",LOWER(LEFT(Table15[[#This Row],[titulo]],1)))</f>
        <v>c</v>
      </c>
      <c r="G43" t="str">
        <f>VLOOKUP(Table15[[#This Row],['#]],'Codigo Canto'!A4:AQ239, 38, FALSE)</f>
        <v>CANTAD AL SEÑOR</v>
      </c>
      <c r="H43" t="str">
        <f>VLOOKUP(Table15[[#This Row],['#]],'Codigo Canto'!A4:AQ239, 16, FALSE)</f>
        <v>PRECATECUMENADO</v>
      </c>
      <c r="I43" t="str">
        <f>VLOOKUP(Table15[[#This Row],['#]],'Codigo Canto'!A4:AQ239, 11, FALSE)</f>
        <v>"</v>
      </c>
      <c r="J43" t="s">
        <v>8</v>
      </c>
      <c r="K43" t="str">
        <f>_xlfn.CONCAT("""","archivo","""",": ","""","/cantos/resucito/",Table15[[#This Row],[inicial]],"/",Table15[[#This Row],[id]],".html","""")</f>
        <v>"archivo": "/cantos/resucito/c/cantadalsenor.html"</v>
      </c>
      <c r="L43" t="str">
        <f>_xlfn.CONCAT("{ ","""","id","""",": ","""","",B43,"""",", ","""","titulo","""",": ","""",C43,"""",", ","""","salmo","""",": ","""",Table15[[#This Row],[salmo]],"",I43,", ","""","letra","""",": ","""",J43,"""",", ",K43,"},")</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12" x14ac:dyDescent="0.25">
      <c r="A44">
        <v>33</v>
      </c>
      <c r="B44" t="str" cm="1">
        <f t="array" ref="B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canticodelostresjovenes</v>
      </c>
      <c r="C44" t="s">
        <v>888</v>
      </c>
      <c r="D44" t="str">
        <f>VLOOKUP(Table15[[#This Row],['#]],'data-Cantos'!A3:AP235,11, FALSE)</f>
        <v>Daniel 3,57-58</v>
      </c>
      <c r="E44" t="s">
        <v>161</v>
      </c>
      <c r="F44" t="str">
        <f>IF(Table15[[#This Row],[Categoria]]="LITÚRGICOS","liturgia",LOWER(LEFT(Table15[[#This Row],[titulo]],1)))</f>
        <v>c</v>
      </c>
      <c r="G44" t="str">
        <f>VLOOKUP(Table15[[#This Row],['#]],'Codigo Canto'!A4:AQ239, 38, FALSE)</f>
        <v>CÁNTICO DE LOS TRES JÓVENES</v>
      </c>
      <c r="H44" t="str">
        <f>VLOOKUP(Table15[[#This Row],['#]],'Codigo Canto'!A4:AQ239, 16, FALSE)</f>
        <v>PRECATECUMENADO</v>
      </c>
      <c r="I44" t="str">
        <f>VLOOKUP(Table15[[#This Row],['#]],'Codigo Canto'!A4:AQ239, 11, FALSE)</f>
        <v>"</v>
      </c>
      <c r="J44" t="s">
        <v>9</v>
      </c>
      <c r="K44" t="str">
        <f>_xlfn.CONCAT("""","archivo","""",": ","""","/cantos/resucito/",Table15[[#This Row],[inicial]],"/",Table15[[#This Row],[id]],".html","""")</f>
        <v>"archivo": "/cantos/resucito/c/canticodelostresjovenes.html"</v>
      </c>
      <c r="L44" t="str">
        <f>_xlfn.CONCAT("{ ","""","id","""",": ","""","",B44,"""",", ","""","titulo","""",": ","""",C44,"""",", ","""","salmo","""",": ","""",Table15[[#This Row],[salmo]],"",I44,", ","""","letra","""",": ","""",J44,"""",", ",K44,"},")</f>
        <v>{ "id": "canticodelostresjovenes",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"/cantos/resucito/c/canticodelostresjovenes.html"},</v>
      </c>
    </row>
    <row r="45" spans="1:12" x14ac:dyDescent="0.25">
      <c r="A45">
        <v>34</v>
      </c>
      <c r="B45" t="str" cm="1">
        <f t="array" ref="B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cantodemoises</v>
      </c>
      <c r="C45" t="s">
        <v>889</v>
      </c>
      <c r="D45" t="str">
        <f>VLOOKUP(Table15[[#This Row],['#]],'data-Cantos'!A3:AP235,11, FALSE)</f>
        <v>Éxodo 15,1-18</v>
      </c>
      <c r="E45" t="s">
        <v>162</v>
      </c>
      <c r="F45" t="str">
        <f>IF(Table15[[#This Row],[Categoria]]="LITÚRGICOS","liturgia",LOWER(LEFT(Table15[[#This Row],[titulo]],1)))</f>
        <v>c</v>
      </c>
      <c r="G45" t="str">
        <f>VLOOKUP(Table15[[#This Row],['#]],'Codigo Canto'!A4:AQ239, 38, FALSE)</f>
        <v>CANTO DE MOISÉS</v>
      </c>
      <c r="H45" t="str">
        <f>VLOOKUP(Table15[[#This Row],['#]],'Codigo Canto'!A4:AQ239, 16, FALSE)</f>
        <v>PRECATECUMENADO</v>
      </c>
      <c r="I45" t="str">
        <f>VLOOKUP(Table15[[#This Row],['#]],'Codigo Canto'!A4:AQ239, 11, FALSE)</f>
        <v>"</v>
      </c>
      <c r="J45" t="s">
        <v>794</v>
      </c>
      <c r="K45" t="str">
        <f>_xlfn.CONCAT("""","archivo","""",": ","""","/cantos/resucito/",Table15[[#This Row],[inicial]],"/",Table15[[#This Row],[id]],".html","""")</f>
        <v>"archivo": "/cantos/resucito/c/cantodemoises.html"</v>
      </c>
      <c r="L45" t="str">
        <f>_xlfn.CONCAT("{ ","""","id","""",": ","""","",B45,"""",", ","""","titulo","""",": ","""",C45,"""",", ","""","salmo","""",": ","""",Table15[[#This Row],[salmo]],"",I45,", ","""","letra","""",": ","""",J45,"""",", ",K45,"},")</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12" x14ac:dyDescent="0.25">
      <c r="A46">
        <v>35</v>
      </c>
      <c r="B46" t="str" cm="1">
        <f t="array" ref="B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caritaschristiurgetnos</v>
      </c>
      <c r="C46" t="s">
        <v>890</v>
      </c>
      <c r="D46" t="str">
        <f>VLOOKUP(Table15[[#This Row],['#]],'data-Cantos'!A3:AP235,11, FALSE)</f>
        <v>2ª Corintios 5,14.15.17.21</v>
      </c>
      <c r="E46" t="s">
        <v>163</v>
      </c>
      <c r="F46" t="str">
        <f>IF(Table15[[#This Row],[Categoria]]="LITÚRGICOS","liturgia",LOWER(LEFT(Table15[[#This Row],[titulo]],1)))</f>
        <v>c</v>
      </c>
      <c r="G46" t="str">
        <f>VLOOKUP(Table15[[#This Row],['#]],'Codigo Canto'!A4:AQ239, 38, FALSE)</f>
        <v>CARITAS CHRISTI URGET NOS</v>
      </c>
      <c r="H46" t="str">
        <f>VLOOKUP(Table15[[#This Row],['#]],'Codigo Canto'!A4:AQ239, 16, FALSE)</f>
        <v>PRECATECUMENADO</v>
      </c>
      <c r="I46" t="str">
        <f>VLOOKUP(Table15[[#This Row],['#]],'Codigo Canto'!A4:AQ239, 11, FALSE)</f>
        <v>"</v>
      </c>
      <c r="J46" t="s">
        <v>795</v>
      </c>
      <c r="K46" t="str">
        <f>_xlfn.CONCAT("""","archivo","""",": ","""","/cantos/resucito/",Table15[[#This Row],[inicial]],"/",Table15[[#This Row],[id]],".html","""")</f>
        <v>"archivo": "/cantos/resucito/c/caritaschristiurgetnos.html"</v>
      </c>
      <c r="L46" t="str">
        <f>_xlfn.CONCAT("{ ","""","id","""",": ","""","",B46,"""",", ","""","titulo","""",": ","""",C46,"""",", ","""","salmo","""",": ","""",Table15[[#This Row],[salmo]],"",I46,", ","""","letra","""",": ","""",J46,"""",", ",K46,"},")</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12" x14ac:dyDescent="0.25">
      <c r="A47">
        <v>36</v>
      </c>
      <c r="B47" t="str" cm="1">
        <f t="array" ref="B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carmen63(estanrotasmisataduras)</v>
      </c>
      <c r="C47" t="s">
        <v>891</v>
      </c>
      <c r="D47" t="str">
        <f>VLOOKUP(Table15[[#This Row],['#]],'data-Cantos'!A3:AP235,11, FALSE)</f>
        <v>(Rabindranath Tagore)*</v>
      </c>
      <c r="E47" t="s">
        <v>164</v>
      </c>
      <c r="F47" t="str">
        <f>IF(Table15[[#This Row],[Categoria]]="LITÚRGICOS","liturgia",LOWER(LEFT(Table15[[#This Row],[titulo]],1)))</f>
        <v>c</v>
      </c>
      <c r="G47" t="str">
        <f>VLOOKUP(Table15[[#This Row],['#]],'Codigo Canto'!A4:AQ239, 38, FALSE)</f>
        <v>CARMEN 63 - (ESTÁN ROTAS MIS ATADURAS )</v>
      </c>
      <c r="H47" t="str">
        <f>VLOOKUP(Table15[[#This Row],['#]],'Codigo Canto'!A4:AQ239, 16, FALSE)</f>
        <v>PRECATECUMENADO</v>
      </c>
      <c r="I47" t="str">
        <f>VLOOKUP(Table15[[#This Row],['#]],'Codigo Canto'!A4:AQ239, 11, FALSE)</f>
        <v>"</v>
      </c>
      <c r="J47" t="s">
        <v>10</v>
      </c>
      <c r="K47" t="str">
        <f>_xlfn.CONCAT("""","archivo","""",": ","""","/cantos/resucito/",Table15[[#This Row],[inicial]],"/",Table15[[#This Row],[id]],".html","""")</f>
        <v>"archivo": "/cantos/resucito/c/carmen63(estanrotasmisataduras).html"</v>
      </c>
      <c r="L47" t="str">
        <f>_xlfn.CONCAT("{ ","""","id","""",": ","""","",B47,"""",", ","""","titulo","""",": ","""",C47,"""",", ","""","salmo","""",": ","""",Table15[[#This Row],[salmo]],"",I47,", ","""","letra","""",": ","""",J47,"""",", ",K47,"},")</f>
        <v>{ "id": "carmen63(estanrotasmisataduras)",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"/cantos/resucito/c/carmen63(estanrotasmisataduras).html"},</v>
      </c>
    </row>
    <row r="48" spans="1:12" x14ac:dyDescent="0.25">
      <c r="A48">
        <v>37</v>
      </c>
      <c r="B48" t="str" cm="1">
        <f t="array" ref="B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comocondenadosamuerte</v>
      </c>
      <c r="C48" t="s">
        <v>892</v>
      </c>
      <c r="D48" t="str">
        <f>VLOOKUP(Table15[[#This Row],['#]],'data-Cantos'!A3:AP235,11, FALSE)</f>
        <v>1ª Corintios 4,9-13</v>
      </c>
      <c r="E48" t="s">
        <v>165</v>
      </c>
      <c r="F48" t="str">
        <f>IF(Table15[[#This Row],[Categoria]]="LITÚRGICOS","liturgia",LOWER(LEFT(Table15[[#This Row],[titulo]],1)))</f>
        <v>c</v>
      </c>
      <c r="G48" t="str">
        <f>VLOOKUP(Table15[[#This Row],['#]],'Codigo Canto'!A4:AQ239, 38, FALSE)</f>
        <v>COMO CONDENADOS A MUERTE</v>
      </c>
      <c r="H48" t="str">
        <f>VLOOKUP(Table15[[#This Row],['#]],'Codigo Canto'!A4:AQ239, 16, FALSE)</f>
        <v>PRECATECUMENADO</v>
      </c>
      <c r="I48" t="str">
        <f>VLOOKUP(Table15[[#This Row],['#]],'Codigo Canto'!A4:AQ239, 11, FALSE)</f>
        <v>"</v>
      </c>
      <c r="J48" t="s">
        <v>796</v>
      </c>
      <c r="K48" t="str">
        <f>_xlfn.CONCAT("""","archivo","""",": ","""","/cantos/resucito/",Table15[[#This Row],[inicial]],"/",Table15[[#This Row],[id]],".html","""")</f>
        <v>"archivo": "/cantos/resucito/c/comocondenadosamuerte.html"</v>
      </c>
      <c r="L48" t="str">
        <f>_xlfn.CONCAT("{ ","""","id","""",": ","""","",B48,"""",", ","""","titulo","""",": ","""",C48,"""",", ","""","salmo","""",": ","""",Table15[[#This Row],[salmo]],"",I48,", ","""","letra","""",": ","""",J48,"""",", ",K48,"},")</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12" x14ac:dyDescent="0.25">
      <c r="A49">
        <v>38</v>
      </c>
      <c r="B49" t="str" cm="1">
        <f t="array" ref="B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comoesmaravilloso</v>
      </c>
      <c r="C49" t="s">
        <v>425</v>
      </c>
      <c r="D49" t="str">
        <f>VLOOKUP(Table15[[#This Row],['#]],'data-Cantos'!A3:AP235,11, FALSE)</f>
        <v>Salmo 133 (132)</v>
      </c>
      <c r="E49" t="s">
        <v>166</v>
      </c>
      <c r="F49" t="str">
        <f>IF(Table15[[#This Row],[Categoria]]="LITÚRGICOS","liturgia",LOWER(LEFT(Table15[[#This Row],[titulo]],1)))</f>
        <v>c</v>
      </c>
      <c r="G49" t="str">
        <f>VLOOKUP(Table15[[#This Row],['#]],'Codigo Canto'!A4:AQ239, 38, FALSE)</f>
        <v>CÓMO ES MARAVILLOSO</v>
      </c>
      <c r="H49" t="str">
        <f>VLOOKUP(Table15[[#This Row],['#]],'Codigo Canto'!A4:AQ239, 16, FALSE)</f>
        <v>PRECATECUMENADO</v>
      </c>
      <c r="I49" t="str">
        <f>VLOOKUP(Table15[[#This Row],['#]],'Codigo Canto'!A4:AQ239, 11, FALSE)</f>
        <v>"</v>
      </c>
      <c r="J49" t="s">
        <v>11</v>
      </c>
      <c r="K49" t="str">
        <f>_xlfn.CONCAT("""","archivo","""",": ","""","/cantos/resucito/",Table15[[#This Row],[inicial]],"/",Table15[[#This Row],[id]],".html","""")</f>
        <v>"archivo": "/cantos/resucito/c/comoesmaravilloso.html"</v>
      </c>
      <c r="L49" t="str">
        <f>_xlfn.CONCAT("{ ","""","id","""",": ","""","",B49,"""",", ","""","titulo","""",": ","""",C49,"""",", ","""","salmo","""",": ","""",Table15[[#This Row],[salmo]],"",I49,", ","""","letra","""",": ","""",J49,"""",", ",K49,"},")</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12" x14ac:dyDescent="0.25">
      <c r="A50">
        <v>39</v>
      </c>
      <c r="B50" t="str" cm="1">
        <f t="array" ref="B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comolacierva</v>
      </c>
      <c r="C50" t="s">
        <v>427</v>
      </c>
      <c r="D50" t="str">
        <f>VLOOKUP(Table15[[#This Row],['#]],'data-Cantos'!A3:AP235,11, FALSE)</f>
        <v>Salmo 42-43 (41-42)</v>
      </c>
      <c r="E50" t="s">
        <v>167</v>
      </c>
      <c r="F50" t="str">
        <f>IF(Table15[[#This Row],[Categoria]]="LITÚRGICOS","liturgia",LOWER(LEFT(Table15[[#This Row],[titulo]],1)))</f>
        <v>c</v>
      </c>
      <c r="G50" t="str">
        <f>VLOOKUP(Table15[[#This Row],['#]],'Codigo Canto'!A4:AQ239, 38, FALSE)</f>
        <v>COMO LA CIERVA</v>
      </c>
      <c r="H50" t="str">
        <f>VLOOKUP(Table15[[#This Row],['#]],'Codigo Canto'!A4:AQ239, 16, FALSE)</f>
        <v>PRECATECUMENADO</v>
      </c>
      <c r="I50" t="str">
        <f>VLOOKUP(Table15[[#This Row],['#]],'Codigo Canto'!A4:AQ239, 11, FALSE)</f>
        <v>"</v>
      </c>
      <c r="J50" t="s">
        <v>797</v>
      </c>
      <c r="K50" t="str">
        <f>_xlfn.CONCAT("""","archivo","""",": ","""","/cantos/resucito/",Table15[[#This Row],[inicial]],"/",Table15[[#This Row],[id]],".html","""")</f>
        <v>"archivo": "/cantos/resucito/c/comolacierva.html"</v>
      </c>
      <c r="L50" t="str">
        <f>_xlfn.CONCAT("{ ","""","id","""",": ","""","",B50,"""",", ","""","titulo","""",": ","""",C50,"""",", ","""","salmo","""",": ","""",Table15[[#This Row],[salmo]],"",I50,", ","""","letra","""",": ","""",J50,"""",", ",K50,"},")</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12" x14ac:dyDescent="0.25">
      <c r="A51">
        <v>40</v>
      </c>
      <c r="B51" t="str" cm="1">
        <f t="array" ref="B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comoovejaqueve</v>
      </c>
      <c r="C51" t="s">
        <v>431</v>
      </c>
      <c r="D51" t="str">
        <f>VLOOKUP(Table15[[#This Row],['#]],'data-Cantos'!A3:AP235,11, FALSE)</f>
        <v>Kontáklon (Romano el Meloda)</v>
      </c>
      <c r="E51" t="s">
        <v>168</v>
      </c>
      <c r="F51" t="str">
        <f>IF(Table15[[#This Row],[Categoria]]="LITÚRGICOS","liturgia",LOWER(LEFT(Table15[[#This Row],[titulo]],1)))</f>
        <v>c</v>
      </c>
      <c r="G51" t="str">
        <f>VLOOKUP(Table15[[#This Row],['#]],'Codigo Canto'!A4:AQ239, 38, FALSE)</f>
        <v>COMO OVEJA QUE VE</v>
      </c>
      <c r="H51" t="str">
        <f>VLOOKUP(Table15[[#This Row],['#]],'Codigo Canto'!A4:AQ239, 16, FALSE)</f>
        <v>PRECATECUMENADO</v>
      </c>
      <c r="I51" t="str">
        <f>VLOOKUP(Table15[[#This Row],['#]],'Codigo Canto'!A4:AQ239, 11, FALSE)</f>
        <v>"</v>
      </c>
      <c r="J51" t="s">
        <v>798</v>
      </c>
      <c r="K51" t="str">
        <f>_xlfn.CONCAT("""","archivo","""",": ","""","/cantos/resucito/",Table15[[#This Row],[inicial]],"/",Table15[[#This Row],[id]],".html","""")</f>
        <v>"archivo": "/cantos/resucito/c/comoovejaqueve.html"</v>
      </c>
      <c r="L51" t="str">
        <f>_xlfn.CONCAT("{ ","""","id","""",": ","""","",B51,"""",", ","""","titulo","""",": ","""",C51,"""",", ","""","salmo","""",": ","""",Table15[[#This Row],[salmo]],"",I51,", ","""","letra","""",": ","""",J51,"""",", ",K51,"},")</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12" x14ac:dyDescent="0.25">
      <c r="A52">
        <v>41</v>
      </c>
      <c r="B52" t="str" cm="1">
        <f t="array" ref="B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consoladamipueblo</v>
      </c>
      <c r="C52" t="s">
        <v>433</v>
      </c>
      <c r="D52" t="str">
        <f>VLOOKUP(Table15[[#This Row],['#]],'data-Cantos'!A3:AP235,11, FALSE)</f>
        <v xml:space="preserve">Isaías 40,1-11 - Melodía hebraica </v>
      </c>
      <c r="E52" t="s">
        <v>170</v>
      </c>
      <c r="F52" t="str">
        <f>IF(Table15[[#This Row],[Categoria]]="LITÚRGICOS","liturgia",LOWER(LEFT(Table15[[#This Row],[titulo]],1)))</f>
        <v>c</v>
      </c>
      <c r="G52" t="str">
        <f>VLOOKUP(Table15[[#This Row],['#]],'Codigo Canto'!A4:AQ239, 38, FALSE)</f>
        <v>CONSOLAD A MI PUEBLO</v>
      </c>
      <c r="H52" t="str">
        <f>VLOOKUP(Table15[[#This Row],['#]],'Codigo Canto'!A4:AQ239, 16, FALSE)</f>
        <v>PRECATECUMENADO</v>
      </c>
      <c r="I52" t="str">
        <f>VLOOKUP(Table15[[#This Row],['#]],'Codigo Canto'!A4:AQ239, 11, FALSE)</f>
        <v>"</v>
      </c>
      <c r="J52" t="s">
        <v>12</v>
      </c>
      <c r="K52" t="str">
        <f>_xlfn.CONCAT("""","archivo","""",": ","""","/cantos/resucito/",Table15[[#This Row],[inicial]],"/",Table15[[#This Row],[id]],".html","""")</f>
        <v>"archivo": "/cantos/resucito/c/consoladamipueblo.html"</v>
      </c>
      <c r="L52" t="str">
        <f>_xlfn.CONCAT("{ ","""","id","""",": ","""","",B52,"""",", ","""","titulo","""",": ","""",C52,"""",", ","""","salmo","""",": ","""",Table15[[#This Row],[salmo]],"",I52,", ","""","letra","""",": ","""",J52,"""",", ",K52,"},")</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12" x14ac:dyDescent="0.25">
      <c r="A53">
        <v>42</v>
      </c>
      <c r="B53" t="str" cm="1">
        <f t="array" ref="B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cristoeslaluz</v>
      </c>
      <c r="C53" t="s">
        <v>893</v>
      </c>
      <c r="D53" t="str">
        <f>VLOOKUP(Table15[[#This Row],['#]],'data-Cantos'!A3:AP235,11, FALSE)</f>
        <v>Himno - Juan 8,12; 14,6</v>
      </c>
      <c r="E53" t="s">
        <v>171</v>
      </c>
      <c r="F53" t="str">
        <f>IF(Table15[[#This Row],[Categoria]]="LITÚRGICOS","liturgia",LOWER(LEFT(Table15[[#This Row],[titulo]],1)))</f>
        <v>c</v>
      </c>
      <c r="G53" t="str">
        <f>VLOOKUP(Table15[[#This Row],['#]],'Codigo Canto'!A4:AQ239, 38, FALSE)</f>
        <v>CRISTO ES LA LUZ</v>
      </c>
      <c r="H53" t="str">
        <f>VLOOKUP(Table15[[#This Row],['#]],'Codigo Canto'!A4:AQ239, 16, FALSE)</f>
        <v>PRECATECUMENADO</v>
      </c>
      <c r="I53" t="str">
        <f>VLOOKUP(Table15[[#This Row],['#]],'Codigo Canto'!A4:AQ239, 11, FALSE)</f>
        <v>"</v>
      </c>
      <c r="J53" t="s">
        <v>13</v>
      </c>
      <c r="K53" t="str">
        <f>_xlfn.CONCAT("""","archivo","""",": ","""","/cantos/resucito/",Table15[[#This Row],[inicial]],"/",Table15[[#This Row],[id]],".html","""")</f>
        <v>"archivo": "/cantos/resucito/c/cristoeslaluz.html"</v>
      </c>
      <c r="L53" t="str">
        <f>_xlfn.CONCAT("{ ","""","id","""",": ","""","",B53,"""",", ","""","titulo","""",": ","""",C53,"""",", ","""","salmo","""",": ","""",Table15[[#This Row],[salmo]],"",I53,", ","""","letra","""",": ","""",J53,"""",", ",K53,"},")</f>
        <v>{ "id": "cristoeslaluz", "titulo": "Cristo es la luz ", "salmo": "Himno - Juan 8,12; 14,6", "letra": "cristo es la luz juan 8,12; 14,6 cristo es la luz. él es la salvación cristo es el camino. cristo es la verdad. cristo es la vida.", "archivo": "/cantos/resucito/c/cristoeslaluz.html"},</v>
      </c>
    </row>
    <row r="54" spans="1:12" x14ac:dyDescent="0.25">
      <c r="A54">
        <v>43</v>
      </c>
      <c r="B54" t="str" cm="1">
        <f t="array" ref="B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cuandoelsenor</v>
      </c>
      <c r="C54" t="s">
        <v>443</v>
      </c>
      <c r="D54" t="str">
        <f>VLOOKUP(Table15[[#This Row],['#]],'data-Cantos'!A3:AP235,11, FALSE)</f>
        <v>Salmo 126 (125)</v>
      </c>
      <c r="E54" t="s">
        <v>172</v>
      </c>
      <c r="F54" t="str">
        <f>IF(Table15[[#This Row],[Categoria]]="LITÚRGICOS","liturgia",LOWER(LEFT(Table15[[#This Row],[titulo]],1)))</f>
        <v>c</v>
      </c>
      <c r="G54" t="str">
        <f>VLOOKUP(Table15[[#This Row],['#]],'Codigo Canto'!A4:AQ239, 38, FALSE)</f>
        <v>CUANDO EL SEÑOR</v>
      </c>
      <c r="H54" t="str">
        <f>VLOOKUP(Table15[[#This Row],['#]],'Codigo Canto'!A4:AQ239, 16, FALSE)</f>
        <v>PRECATECUMENADO</v>
      </c>
      <c r="I54" t="str">
        <f>VLOOKUP(Table15[[#This Row],['#]],'Codigo Canto'!A4:AQ239, 11, FALSE)</f>
        <v>"</v>
      </c>
      <c r="J54" t="s">
        <v>14</v>
      </c>
      <c r="K54" t="str">
        <f>_xlfn.CONCAT("""","archivo","""",": ","""","/cantos/resucito/",Table15[[#This Row],[inicial]],"/",Table15[[#This Row],[id]],".html","""")</f>
        <v>"archivo": "/cantos/resucito/c/cuandoelsenor.html"</v>
      </c>
      <c r="L54" t="str">
        <f>_xlfn.CONCAT("{ ","""","id","""",": ","""","",B54,"""",", ","""","titulo","""",": ","""",C54,"""",", ","""","salmo","""",": ","""",Table15[[#This Row],[salmo]],"",I54,", ","""","letra","""",": ","""",J54,"""",", ",K54,"},")</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12" x14ac:dyDescent="0.25">
      <c r="A55">
        <v>44</v>
      </c>
      <c r="B55" t="str" cm="1">
        <f t="array" ref="B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cuandoisraelsaliodeegipto</v>
      </c>
      <c r="C55" t="s">
        <v>894</v>
      </c>
      <c r="D55" t="str">
        <f>VLOOKUP(Table15[[#This Row],['#]],'data-Cantos'!A3:AP235,11, FALSE)</f>
        <v>Salmo 114 (113)</v>
      </c>
      <c r="E55" t="s">
        <v>173</v>
      </c>
      <c r="F55" t="str">
        <f>IF(Table15[[#This Row],[Categoria]]="LITÚRGICOS","liturgia",LOWER(LEFT(Table15[[#This Row],[titulo]],1)))</f>
        <v>c</v>
      </c>
      <c r="G55" t="str">
        <f>VLOOKUP(Table15[[#This Row],['#]],'Codigo Canto'!A4:AQ239, 38, FALSE)</f>
        <v>CUANDO ISRAEL SALIÓ DE EGIPTO</v>
      </c>
      <c r="H55" t="str">
        <f>VLOOKUP(Table15[[#This Row],['#]],'Codigo Canto'!A4:AQ239, 16, FALSE)</f>
        <v>PRECATECUMENADO</v>
      </c>
      <c r="I55" t="str">
        <f>VLOOKUP(Table15[[#This Row],['#]],'Codigo Canto'!A4:AQ239, 11, FALSE)</f>
        <v>"</v>
      </c>
      <c r="J55" t="s">
        <v>799</v>
      </c>
      <c r="K55" t="str">
        <f>_xlfn.CONCAT("""","archivo","""",": ","""","/cantos/resucito/",Table15[[#This Row],[inicial]],"/",Table15[[#This Row],[id]],".html","""")</f>
        <v>"archivo": "/cantos/resucito/c/cuandoisraelsaliodeegipto.html"</v>
      </c>
      <c r="L55" t="str">
        <f>_xlfn.CONCAT("{ ","""","id","""",": ","""","",B55,"""",", ","""","titulo","""",": ","""",C55,"""",", ","""","salmo","""",": ","""",Table15[[#This Row],[salmo]],"",I55,", ","""","letra","""",": ","""",J55,"""",", ",K55,"},")</f>
        <v>{ "id": "cuandoisraelsaliodeegipto",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"/cantos/resucito/c/cuandoisraelsaliodeegipto.html"},</v>
      </c>
    </row>
    <row r="56" spans="1:12" x14ac:dyDescent="0.25">
      <c r="A56">
        <v>45</v>
      </c>
      <c r="B56" t="str" cm="1">
        <f t="array" ref="B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dayenu</v>
      </c>
      <c r="C56" t="s">
        <v>447</v>
      </c>
      <c r="D56" t="str">
        <f>VLOOKUP(Table15[[#This Row],['#]],'data-Cantos'!A3:AP235,11, FALSE)</f>
        <v>De la Hagadá de Pésaj hebrea</v>
      </c>
      <c r="E56" t="s">
        <v>174</v>
      </c>
      <c r="F56" t="str">
        <f>IF(Table15[[#This Row],[Categoria]]="LITÚRGICOS","liturgia",LOWER(LEFT(Table15[[#This Row],[titulo]],1)))</f>
        <v>d</v>
      </c>
      <c r="G56" t="str">
        <f>VLOOKUP(Table15[[#This Row],['#]],'Codigo Canto'!A4:AQ239, 38, FALSE)</f>
        <v>DAYENÚ</v>
      </c>
      <c r="H56" t="str">
        <f>VLOOKUP(Table15[[#This Row],['#]],'Codigo Canto'!A4:AQ239, 16, FALSE)</f>
        <v>PRECATECUMENADO</v>
      </c>
      <c r="I56" t="str">
        <f>VLOOKUP(Table15[[#This Row],['#]],'Codigo Canto'!A4:AQ239, 11, FALSE)</f>
        <v>"</v>
      </c>
      <c r="J56" t="s">
        <v>15</v>
      </c>
      <c r="K56" t="str">
        <f>_xlfn.CONCAT("""","archivo","""",": ","""","/cantos/resucito/",Table15[[#This Row],[inicial]],"/",Table15[[#This Row],[id]],".html","""")</f>
        <v>"archivo": "/cantos/resucito/d/dayenu.html"</v>
      </c>
      <c r="L56" t="str">
        <f>_xlfn.CONCAT("{ ","""","id","""",": ","""","",B56,"""",", ","""","titulo","""",": ","""",C56,"""",", ","""","salmo","""",": ","""",Table15[[#This Row],[salmo]],"",I56,", ","""","letra","""",": ","""",J56,"""",", ",K56,"},")</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12" x14ac:dyDescent="0.25">
      <c r="A57">
        <v>47</v>
      </c>
      <c r="B57" t="str" cm="1">
        <f t="array" ref="B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deprofundis</v>
      </c>
      <c r="C57" t="s">
        <v>895</v>
      </c>
      <c r="D57" t="str">
        <f>VLOOKUP(Table15[[#This Row],['#]],'data-Cantos'!A3:AP235,11, FALSE)</f>
        <v>Salmo 130 (129)</v>
      </c>
      <c r="E57" t="s">
        <v>175</v>
      </c>
      <c r="F57" t="str">
        <f>IF(Table15[[#This Row],[Categoria]]="LITÚRGICOS","liturgia",LOWER(LEFT(Table15[[#This Row],[titulo]],1)))</f>
        <v>d</v>
      </c>
      <c r="G57" t="str">
        <f>VLOOKUP(Table15[[#This Row],['#]],'Codigo Canto'!A4:AQ239, 38, FALSE)</f>
        <v>DE PROFUNDIS</v>
      </c>
      <c r="H57" t="str">
        <f>VLOOKUP(Table15[[#This Row],['#]],'Codigo Canto'!A4:AQ239, 16, FALSE)</f>
        <v>PRECATECUMENADO</v>
      </c>
      <c r="I57" t="str">
        <f>VLOOKUP(Table15[[#This Row],['#]],'Codigo Canto'!A4:AQ239, 11, FALSE)</f>
        <v>"</v>
      </c>
      <c r="J57" t="s">
        <v>16</v>
      </c>
      <c r="K57" t="str">
        <f>_xlfn.CONCAT("""","archivo","""",": ","""","/cantos/resucito/",Table15[[#This Row],[inicial]],"/",Table15[[#This Row],[id]],".html","""")</f>
        <v>"archivo": "/cantos/resucito/d/deprofundis.html"</v>
      </c>
      <c r="L57" t="str">
        <f>_xlfn.CONCAT("{ ","""","id","""",": ","""","",B57,"""",", ","""","titulo","""",": ","""",C57,"""",", ","""","salmo","""",": ","""",Table15[[#This Row],[salmo]],"",I57,", ","""","letra","""",": ","""",J57,"""",", ",K57,"},")</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12" x14ac:dyDescent="0.25">
      <c r="A58">
        <v>48</v>
      </c>
      <c r="B58" t="str" cm="1">
        <f t="array" ref="B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
        <v>453</v>
      </c>
      <c r="D58" t="str">
        <f>VLOOKUP(Table15[[#This Row],['#]],'data-Cantos'!A3:AP235,11, FALSE)</f>
        <v>Isaías 35,4ss</v>
      </c>
      <c r="E58" t="s">
        <v>176</v>
      </c>
      <c r="F58" t="str">
        <f>IF(Table15[[#This Row],[Categoria]]="LITÚRGICOS","liturgia",LOWER(LEFT(Table15[[#This Row],[titulo]],1)))</f>
        <v>d</v>
      </c>
      <c r="G58" t="str">
        <f>VLOOKUP(Table15[[#This Row],['#]],'Codigo Canto'!A4:AQ239, 38, FALSE)</f>
        <v>DECIDLE A LOS DE CORAZÓN CANSADO</v>
      </c>
      <c r="H58" t="str">
        <f>VLOOKUP(Table15[[#This Row],['#]],'Codigo Canto'!A4:AQ239, 16, FALSE)</f>
        <v>PRECATECUMENADO</v>
      </c>
      <c r="I58" t="str">
        <f>VLOOKUP(Table15[[#This Row],['#]],'Codigo Canto'!A4:AQ239, 11, FALSE)</f>
        <v>"</v>
      </c>
      <c r="J58" t="s">
        <v>800</v>
      </c>
      <c r="K58" t="str">
        <f>_xlfn.CONCAT("""","archivo","""",": ","""","/cantos/resucito/",Table15[[#This Row],[inicial]],"/",Table15[[#This Row],[id]],".html","""")</f>
        <v>"archivo": "/cantos/resucito/d/decidlealosdecorazoncansado.html"</v>
      </c>
      <c r="L58" t="str">
        <f>_xlfn.CONCAT("{ ","""","id","""",": ","""","",B58,"""",", ","""","titulo","""",": ","""",C58,"""",", ","""","salmo","""",": ","""",Table15[[#This Row],[salmo]],"",I58,", ","""","letra","""",": ","""",J58,"""",", ",K58,"},")</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12" x14ac:dyDescent="0.25">
      <c r="A59">
        <v>49</v>
      </c>
      <c r="B59" t="str" cm="1">
        <f t="array" ref="B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delantedelosangeles</v>
      </c>
      <c r="C59" t="s">
        <v>896</v>
      </c>
      <c r="D59" t="str">
        <f>VLOOKUP(Table15[[#This Row],['#]],'data-Cantos'!A3:AP235,11, FALSE)</f>
        <v>Salmo 138 (137)</v>
      </c>
      <c r="E59" t="s">
        <v>177</v>
      </c>
      <c r="F59" t="str">
        <f>IF(Table15[[#This Row],[Categoria]]="LITÚRGICOS","liturgia",LOWER(LEFT(Table15[[#This Row],[titulo]],1)))</f>
        <v>d</v>
      </c>
      <c r="G59" t="str">
        <f>VLOOKUP(Table15[[#This Row],['#]],'Codigo Canto'!A4:AQ239, 38, FALSE)</f>
        <v>DELANTE DE LOS ÁNGELES</v>
      </c>
      <c r="H59" t="str">
        <f>VLOOKUP(Table15[[#This Row],['#]],'Codigo Canto'!A4:AQ239, 16, FALSE)</f>
        <v>PRECATECUMENADO</v>
      </c>
      <c r="I59" t="str">
        <f>VLOOKUP(Table15[[#This Row],['#]],'Codigo Canto'!A4:AQ239, 11, FALSE)</f>
        <v>"</v>
      </c>
      <c r="J59" t="s">
        <v>17</v>
      </c>
      <c r="K59" t="str">
        <f>_xlfn.CONCAT("""","archivo","""",": ","""","/cantos/resucito/",Table15[[#This Row],[inicial]],"/",Table15[[#This Row],[id]],".html","""")</f>
        <v>"archivo": "/cantos/resucito/d/delantedelosangeles.html"</v>
      </c>
      <c r="L59" t="str">
        <f>_xlfn.CONCAT("{ ","""","id","""",": ","""","",B59,"""",", ","""","titulo","""",": ","""",C59,"""",", ","""","salmo","""",": ","""",Table15[[#This Row],[salmo]],"",I59,", ","""","letra","""",": ","""",J59,"""",", ",K59,"},")</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12" x14ac:dyDescent="0.25">
      <c r="A60">
        <v>50</v>
      </c>
      <c r="B60" t="str" cm="1">
        <f t="array" ref="B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diadereposo</v>
      </c>
      <c r="C60" t="s">
        <v>897</v>
      </c>
      <c r="D60" t="str">
        <f>VLOOKUP(Table15[[#This Row],['#]],'data-Cantos'!A3:AP235,11, FALSE)</f>
        <v>Juan 8,52</v>
      </c>
      <c r="E60" t="s">
        <v>178</v>
      </c>
      <c r="F60" t="str">
        <f>IF(Table15[[#This Row],[Categoria]]="LITÚRGICOS","liturgia",LOWER(LEFT(Table15[[#This Row],[titulo]],1)))</f>
        <v>d</v>
      </c>
      <c r="G60" t="str">
        <f>VLOOKUP(Table15[[#This Row],['#]],'Codigo Canto'!A4:AQ239, 38, FALSE)</f>
        <v>DÍA DE REPOSO</v>
      </c>
      <c r="H60" t="str">
        <f>VLOOKUP(Table15[[#This Row],['#]],'Codigo Canto'!A4:AQ239, 16, FALSE)</f>
        <v>PRECATECUMENADO</v>
      </c>
      <c r="I60" t="str">
        <f>VLOOKUP(Table15[[#This Row],['#]],'Codigo Canto'!A4:AQ239, 11, FALSE)</f>
        <v>"</v>
      </c>
      <c r="J60" t="s">
        <v>18</v>
      </c>
      <c r="K60" t="str">
        <f>_xlfn.CONCAT("""","archivo","""",": ","""","/cantos/resucito/",Table15[[#This Row],[inicial]],"/",Table15[[#This Row],[id]],".html","""")</f>
        <v>"archivo": "/cantos/resucito/d/diadereposo.html"</v>
      </c>
      <c r="L60" t="str">
        <f>_xlfn.CONCAT("{ ","""","id","""",": ","""","",B60,"""",", ","""","titulo","""",": ","""",C60,"""",", ","""","salmo","""",": ","""",Table15[[#This Row],[salmo]],"",I60,", ","""","letra","""",": ","""",J60,"""",", ",K60,"},")</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12" x14ac:dyDescent="0.25">
      <c r="A61">
        <v>51</v>
      </c>
      <c r="B61" t="str" cm="1">
        <f t="array" ref="B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diceelsenoramisenor</v>
      </c>
      <c r="C61" t="s">
        <v>459</v>
      </c>
      <c r="D61" t="str">
        <f>VLOOKUP(Table15[[#This Row],['#]],'data-Cantos'!A3:AP235,11, FALSE)</f>
        <v>Salmo 110 (109)</v>
      </c>
      <c r="E61" t="s">
        <v>179</v>
      </c>
      <c r="F61" t="str">
        <f>IF(Table15[[#This Row],[Categoria]]="LITÚRGICOS","liturgia",LOWER(LEFT(Table15[[#This Row],[titulo]],1)))</f>
        <v>d</v>
      </c>
      <c r="G61" t="str">
        <f>VLOOKUP(Table15[[#This Row],['#]],'Codigo Canto'!A4:AQ239, 38, FALSE)</f>
        <v>DICE EL SEÑOR A MI SEÑOR</v>
      </c>
      <c r="H61" t="str">
        <f>VLOOKUP(Table15[[#This Row],['#]],'Codigo Canto'!A4:AQ239, 16, FALSE)</f>
        <v>PRECATECUMENADO</v>
      </c>
      <c r="I61" t="str">
        <f>VLOOKUP(Table15[[#This Row],['#]],'Codigo Canto'!A4:AQ239, 11, FALSE)</f>
        <v>"</v>
      </c>
      <c r="J61" t="s">
        <v>19</v>
      </c>
      <c r="K61" t="str">
        <f>_xlfn.CONCAT("""","archivo","""",": ","""","/cantos/resucito/",Table15[[#This Row],[inicial]],"/",Table15[[#This Row],[id]],".html","""")</f>
        <v>"archivo": "/cantos/resucito/d/diceelsenoramisenor.html"</v>
      </c>
      <c r="L61" t="str">
        <f>_xlfn.CONCAT("{ ","""","id","""",": ","""","",B61,"""",", ","""","titulo","""",": ","""",C61,"""",", ","""","salmo","""",": ","""",Table15[[#This Row],[salmo]],"",I61,", ","""","letra","""",": ","""",J61,"""",", ",K61,"},")</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12" x14ac:dyDescent="0.25">
      <c r="A62">
        <v>52</v>
      </c>
      <c r="B62" t="str" cm="1">
        <f t="array" ref="B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dichosoelhombre</v>
      </c>
      <c r="C62" t="s">
        <v>461</v>
      </c>
      <c r="D62" t="str">
        <f>VLOOKUP(Table15[[#This Row],['#]],'data-Cantos'!A3:AP235,11, FALSE)</f>
        <v>Salmo 1</v>
      </c>
      <c r="E62" t="s">
        <v>180</v>
      </c>
      <c r="F62" t="str">
        <f>IF(Table15[[#This Row],[Categoria]]="LITÚRGICOS","liturgia",LOWER(LEFT(Table15[[#This Row],[titulo]],1)))</f>
        <v>d</v>
      </c>
      <c r="G62" t="str">
        <f>VLOOKUP(Table15[[#This Row],['#]],'Codigo Canto'!A4:AQ239, 38, FALSE)</f>
        <v>DICHOSO EL HOMBRE</v>
      </c>
      <c r="H62" t="str">
        <f>VLOOKUP(Table15[[#This Row],['#]],'Codigo Canto'!A4:AQ239, 16, FALSE)</f>
        <v>PRECATECUMENADO</v>
      </c>
      <c r="I62" t="str">
        <f>VLOOKUP(Table15[[#This Row],['#]],'Codigo Canto'!A4:AQ239, 11, FALSE)</f>
        <v>"</v>
      </c>
      <c r="J62" t="s">
        <v>20</v>
      </c>
      <c r="K62" t="str">
        <f>_xlfn.CONCAT("""","archivo","""",": ","""","/cantos/resucito/",Table15[[#This Row],[inicial]],"/",Table15[[#This Row],[id]],".html","""")</f>
        <v>"archivo": "/cantos/resucito/d/dichosoelhombre.html"</v>
      </c>
      <c r="L62" t="str">
        <f>_xlfn.CONCAT("{ ","""","id","""",": ","""","",B62,"""",", ","""","titulo","""",": ","""",C62,"""",", ","""","salmo","""",": ","""",Table15[[#This Row],[salmo]],"",I62,", ","""","letra","""",": ","""",J62,"""",", ",K62,"},")</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12" x14ac:dyDescent="0.25">
      <c r="A63">
        <v>53</v>
      </c>
      <c r="B63" t="str" cm="1">
        <f t="array" ref="B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elcombateescatologico</v>
      </c>
      <c r="C63" t="s">
        <v>463</v>
      </c>
      <c r="D63" t="str">
        <f>VLOOKUP(Table15[[#This Row],['#]],'data-Cantos'!A3:AP235,11, FALSE)</f>
        <v>Apocalipsis 19,11-20</v>
      </c>
      <c r="E63" t="s">
        <v>181</v>
      </c>
      <c r="F63" t="str">
        <f>IF(Table15[[#This Row],[Categoria]]="LITÚRGICOS","liturgia",LOWER(LEFT(Table15[[#This Row],[titulo]],1)))</f>
        <v>e</v>
      </c>
      <c r="G63" t="str">
        <f>VLOOKUP(Table15[[#This Row],['#]],'Codigo Canto'!A4:AQ239, 38, FALSE)</f>
        <v>EL COMBATE ESCATOLÓGICO</v>
      </c>
      <c r="H63" t="str">
        <f>VLOOKUP(Table15[[#This Row],['#]],'Codigo Canto'!A4:AQ239, 16, FALSE)</f>
        <v>PRECATECUMENADO</v>
      </c>
      <c r="I63" t="str">
        <f>VLOOKUP(Table15[[#This Row],['#]],'Codigo Canto'!A4:AQ239, 11, FALSE)</f>
        <v>"</v>
      </c>
      <c r="J63" t="s">
        <v>801</v>
      </c>
      <c r="K63" t="str">
        <f>_xlfn.CONCAT("""","archivo","""",": ","""","/cantos/resucito/",Table15[[#This Row],[inicial]],"/",Table15[[#This Row],[id]],".html","""")</f>
        <v>"archivo": "/cantos/resucito/e/elcombateescatologico.html"</v>
      </c>
      <c r="L63" t="str">
        <f>_xlfn.CONCAT("{ ","""","id","""",": ","""","",B63,"""",", ","""","titulo","""",": ","""",C63,"""",", ","""","salmo","""",": ","""",Table15[[#This Row],[salmo]],"",I63,", ","""","letra","""",": ","""",J63,"""",", ",K63,"},")</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12" x14ac:dyDescent="0.25">
      <c r="A64">
        <v>54</v>
      </c>
      <c r="B64" t="str" cm="1">
        <f t="array" ref="B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
        <v>952</v>
      </c>
      <c r="D64" t="str">
        <f>VLOOKUP(Table15[[#This Row],['#]],'data-Cantos'!A3:AP235,11, FALSE)</f>
        <v>Lucas 4,18 – Isaías 61,1-3</v>
      </c>
      <c r="E64" t="s">
        <v>182</v>
      </c>
      <c r="F64" t="str">
        <f>IF(Table15[[#This Row],[Categoria]]="LITÚRGICOS","liturgia",LOWER(LEFT(Table15[[#This Row],[titulo]],1)))</f>
        <v>e</v>
      </c>
      <c r="G64" t="str">
        <f>VLOOKUP(Table15[[#This Row],['#]],'Codigo Canto'!A4:AQ239, 38, FALSE)</f>
        <v>EL ESPÍRITU DEL SEÑOR ESTÁ SOBRE MÍ</v>
      </c>
      <c r="H64" t="str">
        <f>VLOOKUP(Table15[[#This Row],['#]],'Codigo Canto'!A4:AQ239, 16, FALSE)</f>
        <v>PRECATECUMENADO</v>
      </c>
      <c r="I64" t="str">
        <f>VLOOKUP(Table15[[#This Row],['#]],'Codigo Canto'!A4:AQ239, 11, FALSE)</f>
        <v>"</v>
      </c>
      <c r="J64" t="s">
        <v>21</v>
      </c>
      <c r="K64" t="str">
        <f>_xlfn.CONCAT("""","archivo","""",": ","""","/cantos/resucito/",Table15[[#This Row],[inicial]],"/",Table15[[#This Row],[id]],".html","""")</f>
        <v>"archivo": "/cantos/resucito/e/elespiritudelsenorestasobremi.html"</v>
      </c>
      <c r="L64" t="str">
        <f>_xlfn.CONCAT("{ ","""","id","""",": ","""","",B64,"""",", ","""","titulo","""",": ","""",C64,"""",", ","""","salmo","""",": ","""",Table15[[#This Row],[salmo]],"",I64,", ","""","letra","""",": ","""",J64,"""",", ",K64,"},")</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12" x14ac:dyDescent="0.25">
      <c r="A65">
        <v>55</v>
      </c>
      <c r="B65" t="str" cm="1">
        <f t="array" ref="B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eljacaldelospastores</v>
      </c>
      <c r="C65" t="s">
        <v>467</v>
      </c>
      <c r="D65" t="str">
        <f>VLOOKUP(Table15[[#This Row],['#]],'data-Cantos'!A3:AP235,11, FALSE)</f>
        <v>Cantar de los Cantares 1,2-8</v>
      </c>
      <c r="E65" t="s">
        <v>183</v>
      </c>
      <c r="F65" t="str">
        <f>IF(Table15[[#This Row],[Categoria]]="LITÚRGICOS","liturgia",LOWER(LEFT(Table15[[#This Row],[titulo]],1)))</f>
        <v>e</v>
      </c>
      <c r="G65" t="str">
        <f>VLOOKUP(Table15[[#This Row],['#]],'Codigo Canto'!A4:AQ239, 38, FALSE)</f>
        <v>EL JACAL DE LOS PASTORES</v>
      </c>
      <c r="H65" t="str">
        <f>VLOOKUP(Table15[[#This Row],['#]],'Codigo Canto'!A4:AQ239, 16, FALSE)</f>
        <v>PRECATECUMENADO</v>
      </c>
      <c r="I65" t="str">
        <f>VLOOKUP(Table15[[#This Row],['#]],'Codigo Canto'!A4:AQ239, 11, FALSE)</f>
        <v>"</v>
      </c>
      <c r="J65" t="s">
        <v>22</v>
      </c>
      <c r="K65" t="str">
        <f>_xlfn.CONCAT("""","archivo","""",": ","""","/cantos/resucito/",Table15[[#This Row],[inicial]],"/",Table15[[#This Row],[id]],".html","""")</f>
        <v>"archivo": "/cantos/resucito/e/eljacaldelospastores.html"</v>
      </c>
      <c r="L65" t="str">
        <f>_xlfn.CONCAT("{ ","""","id","""",": ","""","",B65,"""",", ","""","titulo","""",": ","""",C65,"""",", ","""","salmo","""",": ","""",Table15[[#This Row],[salmo]],"",I65,", ","""","letra","""",": ","""",J65,"""",", ",K65,"},")</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12" x14ac:dyDescent="0.25">
      <c r="A66">
        <v>56</v>
      </c>
      <c r="B66" t="str" cm="1">
        <f t="array" ref="B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ellagarero</v>
      </c>
      <c r="C66" t="s">
        <v>898</v>
      </c>
      <c r="D66" t="str">
        <f>VLOOKUP(Table15[[#This Row],['#]],'data-Cantos'!A3:AP235,11, FALSE)</f>
        <v>Isaías 63,1-6</v>
      </c>
      <c r="E66" t="s">
        <v>184</v>
      </c>
      <c r="F66" t="str">
        <f>IF(Table15[[#This Row],[Categoria]]="LITÚRGICOS","liturgia",LOWER(LEFT(Table15[[#This Row],[titulo]],1)))</f>
        <v>e</v>
      </c>
      <c r="G66" t="str">
        <f>VLOOKUP(Table15[[#This Row],['#]],'Codigo Canto'!A4:AQ239, 38, FALSE)</f>
        <v>EL LAGARERO</v>
      </c>
      <c r="H66" t="str">
        <f>VLOOKUP(Table15[[#This Row],['#]],'Codigo Canto'!A4:AQ239, 16, FALSE)</f>
        <v>PRECATECUMENADO</v>
      </c>
      <c r="I66" t="str">
        <f>VLOOKUP(Table15[[#This Row],['#]],'Codigo Canto'!A4:AQ239, 11, FALSE)</f>
        <v>"</v>
      </c>
      <c r="J66" t="s">
        <v>23</v>
      </c>
      <c r="K66" t="str">
        <f>_xlfn.CONCAT("""","archivo","""",": ","""","/cantos/resucito/",Table15[[#This Row],[inicial]],"/",Table15[[#This Row],[id]],".html","""")</f>
        <v>"archivo": "/cantos/resucito/e/ellagarero.html"</v>
      </c>
      <c r="L66" t="str">
        <f>_xlfn.CONCAT("{ ","""","id","""",": ","""","",B66,"""",", ","""","titulo","""",": ","""",C66,"""",", ","""","salmo","""",": ","""",Table15[[#This Row],[salmo]],"",I66,", ","""","letra","""",": ","""",J66,"""",", ",K66,"},")</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12" x14ac:dyDescent="0.25">
      <c r="A67">
        <v>57</v>
      </c>
      <c r="B67" t="str" cm="1">
        <f t="array" ref="B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elmesiasleon</v>
      </c>
      <c r="C67" t="s">
        <v>899</v>
      </c>
      <c r="D67" t="str">
        <f>VLOOKUP(Table15[[#This Row],['#]],'data-Cantos'!A3:AP235,11, FALSE)</f>
        <v>Comentario al Apocalipsis (Victorino de Pettau)</v>
      </c>
      <c r="E67" t="s">
        <v>185</v>
      </c>
      <c r="F67" t="str">
        <f>IF(Table15[[#This Row],[Categoria]]="LITÚRGICOS","liturgia",LOWER(LEFT(Table15[[#This Row],[titulo]],1)))</f>
        <v>e</v>
      </c>
      <c r="G67" t="str">
        <f>VLOOKUP(Table15[[#This Row],['#]],'Codigo Canto'!A4:AQ239, 38, FALSE)</f>
        <v>EL MESÍAS LEÓN</v>
      </c>
      <c r="H67" t="str">
        <f>VLOOKUP(Table15[[#This Row],['#]],'Codigo Canto'!A4:AQ239, 16, FALSE)</f>
        <v>PRECATECUMENADO</v>
      </c>
      <c r="I67" t="str">
        <f>VLOOKUP(Table15[[#This Row],['#]],'Codigo Canto'!A4:AQ239, 11, FALSE)</f>
        <v>"</v>
      </c>
      <c r="J67" t="s">
        <v>24</v>
      </c>
      <c r="K67" t="str">
        <f>_xlfn.CONCAT("""","archivo","""",": ","""","/cantos/resucito/",Table15[[#This Row],[inicial]],"/",Table15[[#This Row],[id]],".html","""")</f>
        <v>"archivo": "/cantos/resucito/e/elmesiasleon.html"</v>
      </c>
      <c r="L67" t="str">
        <f>_xlfn.CONCAT("{ ","""","id","""",": ","""","",B67,"""",", ","""","titulo","""",": ","""",C67,"""",", ","""","salmo","""",": ","""",Table15[[#This Row],[salmo]],"",I67,", ","""","letra","""",": ","""",J67,"""",", ",K67,"},")</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12" x14ac:dyDescent="0.25">
      <c r="A68">
        <v>58</v>
      </c>
      <c r="B68" t="str" cm="1">
        <f t="array" ref="B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
        <v>475</v>
      </c>
      <c r="D68" t="str">
        <f>VLOOKUP(Table15[[#This Row],['#]],'data-Cantos'!A3:AP235,11, FALSE)</f>
        <v>Salmo 14 (13)</v>
      </c>
      <c r="E68" t="s">
        <v>186</v>
      </c>
      <c r="F68" t="str">
        <f>IF(Table15[[#This Row],[Categoria]]="LITÚRGICOS","liturgia",LOWER(LEFT(Table15[[#This Row],[titulo]],1)))</f>
        <v>e</v>
      </c>
      <c r="G68" t="str">
        <f>VLOOKUP(Table15[[#This Row],['#]],'Codigo Canto'!A4:AQ239, 38, FALSE)</f>
        <v>EL NECIO PIENSA QUE DIOS NO EXISTE</v>
      </c>
      <c r="H68" t="str">
        <f>VLOOKUP(Table15[[#This Row],['#]],'Codigo Canto'!A4:AQ239, 16, FALSE)</f>
        <v>PRECATECUMENADO</v>
      </c>
      <c r="I68" t="str">
        <f>VLOOKUP(Table15[[#This Row],['#]],'Codigo Canto'!A4:AQ239, 11, FALSE)</f>
        <v>"</v>
      </c>
      <c r="J68" t="s">
        <v>802</v>
      </c>
      <c r="K68" t="str">
        <f>_xlfn.CONCAT("""","archivo","""",": ","""","/cantos/resucito/",Table15[[#This Row],[inicial]],"/",Table15[[#This Row],[id]],".html","""")</f>
        <v>"archivo": "/cantos/resucito/e/elneciopiensaquediosnoexiste.html"</v>
      </c>
      <c r="L68" t="str">
        <f>_xlfn.CONCAT("{ ","""","id","""",": ","""","",B68,"""",", ","""","titulo","""",": ","""",C68,"""",", ","""","salmo","""",": ","""",Table15[[#This Row],[salmo]],"",I68,", ","""","letra","""",": ","""",J68,"""",", ",K68,"},")</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12" x14ac:dyDescent="0.25">
      <c r="A69">
        <v>59</v>
      </c>
      <c r="B69" t="str" cm="1">
        <f t="array" ref="B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
        <v>477</v>
      </c>
      <c r="D69" t="str">
        <f>VLOOKUP(Table15[[#This Row],['#]],'data-Cantos'!A3:AP235,11, FALSE)</f>
        <v>Isaías 9,1-5</v>
      </c>
      <c r="E69" t="s">
        <v>187</v>
      </c>
      <c r="F69" t="str">
        <f>IF(Table15[[#This Row],[Categoria]]="LITÚRGICOS","liturgia",LOWER(LEFT(Table15[[#This Row],[titulo]],1)))</f>
        <v>e</v>
      </c>
      <c r="G69" t="str">
        <f>VLOOKUP(Table15[[#This Row],['#]],'Codigo Canto'!A4:AQ239, 38, FALSE)</f>
        <v>EL PUEBLO QUE CAMINABA EN LAS TINIEBLAS</v>
      </c>
      <c r="H69" t="str">
        <f>VLOOKUP(Table15[[#This Row],['#]],'Codigo Canto'!A4:AQ239, 16, FALSE)</f>
        <v>PRECATECUMENADO</v>
      </c>
      <c r="I69" t="str">
        <f>VLOOKUP(Table15[[#This Row],['#]],'Codigo Canto'!A4:AQ239, 11, FALSE)</f>
        <v>"</v>
      </c>
      <c r="J69" t="s">
        <v>803</v>
      </c>
      <c r="K69" t="str">
        <f>_xlfn.CONCAT("""","archivo","""",": ","""","/cantos/resucito/",Table15[[#This Row],[inicial]],"/",Table15[[#This Row],[id]],".html","""")</f>
        <v>"archivo": "/cantos/resucito/e/elpuebloquecaminabaenlastinieblas.html"</v>
      </c>
      <c r="L69" t="str">
        <f>_xlfn.CONCAT("{ ","""","id","""",": ","""","",B69,"""",", ","""","titulo","""",": ","""",C69,"""",", ","""","salmo","""",": ","""",Table15[[#This Row],[salmo]],"",I69,", ","""","letra","""",": ","""",J69,"""",", ",K69,"},")</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12" x14ac:dyDescent="0.25">
      <c r="A70">
        <v>60</v>
      </c>
      <c r="B70" t="str" cm="1">
        <f t="array" ref="B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elsenoranunciaunanoticia</v>
      </c>
      <c r="C70" t="s">
        <v>481</v>
      </c>
      <c r="D70" t="str">
        <f>VLOOKUP(Table15[[#This Row],['#]],'data-Cantos'!A3:AP235,11, FALSE)</f>
        <v>Salmo 68 (67)</v>
      </c>
      <c r="E70" t="s">
        <v>188</v>
      </c>
      <c r="F70" t="str">
        <f>IF(Table15[[#This Row],[Categoria]]="LITÚRGICOS","liturgia",LOWER(LEFT(Table15[[#This Row],[titulo]],1)))</f>
        <v>e</v>
      </c>
      <c r="G70" t="str">
        <f>VLOOKUP(Table15[[#This Row],['#]],'Codigo Canto'!A4:AQ239, 38, FALSE)</f>
        <v>EL SEÑOR ANUNCIA UNA NOTICIA</v>
      </c>
      <c r="H70" t="str">
        <f>VLOOKUP(Table15[[#This Row],['#]],'Codigo Canto'!A4:AQ239, 16, FALSE)</f>
        <v>PRECATECUMENADO</v>
      </c>
      <c r="I70" t="str">
        <f>VLOOKUP(Table15[[#This Row],['#]],'Codigo Canto'!A4:AQ239, 11, FALSE)</f>
        <v>"</v>
      </c>
      <c r="J70" t="s">
        <v>804</v>
      </c>
      <c r="K70" t="str">
        <f>_xlfn.CONCAT("""","archivo","""",": ","""","/cantos/resucito/",Table15[[#This Row],[inicial]],"/",Table15[[#This Row],[id]],".html","""")</f>
        <v>"archivo": "/cantos/resucito/e/elsenoranunciaunanoticia.html"</v>
      </c>
      <c r="L70" t="str">
        <f>_xlfn.CONCAT("{ ","""","id","""",": ","""","",B70,"""",", ","""","titulo","""",": ","""",C70,"""",", ","""","salmo","""",": ","""",Table15[[#This Row],[salmo]],"",I70,", ","""","letra","""",": ","""",J70,"""",", ",K70,"},")</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12" x14ac:dyDescent="0.25">
      <c r="A71">
        <v>61</v>
      </c>
      <c r="B71" t="str" cm="1">
        <f t="array" ref="B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elsenoresmipastor</v>
      </c>
      <c r="C71" t="s">
        <v>483</v>
      </c>
      <c r="D71" t="str">
        <f>VLOOKUP(Table15[[#This Row],['#]],'data-Cantos'!A3:AP235,11, FALSE)</f>
        <v>Salmo 23 (22)</v>
      </c>
      <c r="E71" t="s">
        <v>189</v>
      </c>
      <c r="F71" t="str">
        <f>IF(Table15[[#This Row],[Categoria]]="LITÚRGICOS","liturgia",LOWER(LEFT(Table15[[#This Row],[titulo]],1)))</f>
        <v>e</v>
      </c>
      <c r="G71" t="str">
        <f>VLOOKUP(Table15[[#This Row],['#]],'Codigo Canto'!A4:AQ239, 38, FALSE)</f>
        <v>EL SEÑOR ES MI PASTOR</v>
      </c>
      <c r="H71" t="str">
        <f>VLOOKUP(Table15[[#This Row],['#]],'Codigo Canto'!A4:AQ239, 16, FALSE)</f>
        <v>PRECATECUMENADO</v>
      </c>
      <c r="I71" t="str">
        <f>VLOOKUP(Table15[[#This Row],['#]],'Codigo Canto'!A4:AQ239, 11, FALSE)</f>
        <v>"</v>
      </c>
      <c r="J71" t="s">
        <v>25</v>
      </c>
      <c r="K71" t="str">
        <f>_xlfn.CONCAT("""","archivo","""",": ","""","/cantos/resucito/",Table15[[#This Row],[inicial]],"/",Table15[[#This Row],[id]],".html","""")</f>
        <v>"archivo": "/cantos/resucito/e/elsenoresmipastor.html"</v>
      </c>
      <c r="L71" t="str">
        <f>_xlfn.CONCAT("{ ","""","id","""",": ","""","",B71,"""",", ","""","titulo","""",": ","""",C71,"""",", ","""","salmo","""",": ","""",Table15[[#This Row],[salmo]],"",I71,", ","""","letra","""",": ","""",J71,"""",", ",K71,"},")</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12" x14ac:dyDescent="0.25">
      <c r="A72">
        <v>62</v>
      </c>
      <c r="B72" t="str" cm="1">
        <f t="array" ref="B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elsenormehadado</v>
      </c>
      <c r="C72" t="s">
        <v>485</v>
      </c>
      <c r="D72" t="str">
        <f>VLOOKUP(Table15[[#This Row],['#]],'data-Cantos'!A3:AP235,11, FALSE)</f>
        <v>Isaías 50,4-10  - Tercer canto del Siervo de Yahveh</v>
      </c>
      <c r="E72" t="s">
        <v>190</v>
      </c>
      <c r="F72" t="str">
        <f>IF(Table15[[#This Row],[Categoria]]="LITÚRGICOS","liturgia",LOWER(LEFT(Table15[[#This Row],[titulo]],1)))</f>
        <v>e</v>
      </c>
      <c r="G72" t="str">
        <f>VLOOKUP(Table15[[#This Row],['#]],'Codigo Canto'!A4:AQ239, 38, FALSE)</f>
        <v>EL SEÑOR ME HA DADO</v>
      </c>
      <c r="H72" t="str">
        <f>VLOOKUP(Table15[[#This Row],['#]],'Codigo Canto'!A4:AQ239, 16, FALSE)</f>
        <v>PRECATECUMENADO</v>
      </c>
      <c r="I72" t="str">
        <f>VLOOKUP(Table15[[#This Row],['#]],'Codigo Canto'!A4:AQ239, 11, FALSE)</f>
        <v>"</v>
      </c>
      <c r="J72" t="s">
        <v>805</v>
      </c>
      <c r="K72" t="str">
        <f>_xlfn.CONCAT("""","archivo","""",": ","""","/cantos/resucito/",Table15[[#This Row],[inicial]],"/",Table15[[#This Row],[id]],".html","""")</f>
        <v>"archivo": "/cantos/resucito/e/elsenormehadado.html"</v>
      </c>
      <c r="L72" t="str">
        <f>_xlfn.CONCAT("{ ","""","id","""",": ","""","",B72,"""",", ","""","titulo","""",": ","""",C72,"""",", ","""","salmo","""",": ","""",Table15[[#This Row],[salmo]],"",I72,", ","""","letra","""",": ","""",J72,"""",", ",K72,"},")</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12" x14ac:dyDescent="0.25">
      <c r="A73">
        <v>63</v>
      </c>
      <c r="B73" t="str" cm="1">
        <f t="array" ref="B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elielilamasabactani</v>
      </c>
      <c r="C73" t="s">
        <v>900</v>
      </c>
      <c r="D73" t="str">
        <f>VLOOKUP(Table15[[#This Row],['#]],'data-Cantos'!A3:AP235,11, FALSE)</f>
        <v>Salmo 22 (21)</v>
      </c>
      <c r="E73" t="s">
        <v>191</v>
      </c>
      <c r="F73" t="str">
        <f>IF(Table15[[#This Row],[Categoria]]="LITÚRGICOS","liturgia",LOWER(LEFT(Table15[[#This Row],[titulo]],1)))</f>
        <v>e</v>
      </c>
      <c r="G73" t="str">
        <f>VLOOKUP(Table15[[#This Row],['#]],'Codigo Canto'!A4:AQ239, 38, FALSE)</f>
        <v>ELÍ, ELÍ, LAMÁ SABACTANÍ</v>
      </c>
      <c r="H73" t="str">
        <f>VLOOKUP(Table15[[#This Row],['#]],'Codigo Canto'!A4:AQ239, 16, FALSE)</f>
        <v>PRECATECUMENADO</v>
      </c>
      <c r="I73" t="str">
        <f>VLOOKUP(Table15[[#This Row],['#]],'Codigo Canto'!A4:AQ239, 11, FALSE)</f>
        <v>"</v>
      </c>
      <c r="J73" t="s">
        <v>806</v>
      </c>
      <c r="K73" t="str">
        <f>_xlfn.CONCAT("""","archivo","""",": ","""","/cantos/resucito/",Table15[[#This Row],[inicial]],"/",Table15[[#This Row],[id]],".html","""")</f>
        <v>"archivo": "/cantos/resucito/e/elielilamasabactani.html"</v>
      </c>
      <c r="L73" t="str">
        <f>_xlfn.CONCAT("{ ","""","id","""",": ","""","",B73,"""",", ","""","titulo","""",": ","""",C73,"""",", ","""","salmo","""",": ","""",Table15[[#This Row],[salmo]],"",I73,", ","""","letra","""",": ","""",J73,"""",", ",K73,"},")</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12" x14ac:dyDescent="0.25">
      <c r="A74">
        <v>64</v>
      </c>
      <c r="B74" t="str" cm="1">
        <f t="array" ref="B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enmediodeaquelgentio</v>
      </c>
      <c r="C74" t="s">
        <v>901</v>
      </c>
      <c r="D74" t="str">
        <f>VLOOKUP(Table15[[#This Row],['#]],'data-Cantos'!A3:AP235,11, FALSE)</f>
        <v>Lucas 8,42b-48</v>
      </c>
      <c r="E74" t="s">
        <v>192</v>
      </c>
      <c r="F74" t="str">
        <f>IF(Table15[[#This Row],[Categoria]]="LITÚRGICOS","liturgia",LOWER(LEFT(Table15[[#This Row],[titulo]],1)))</f>
        <v>e</v>
      </c>
      <c r="G74" t="str">
        <f>VLOOKUP(Table15[[#This Row],['#]],'Codigo Canto'!A4:AQ239, 38, FALSE)</f>
        <v>EN MEDIO DE AQUEL GENTÍO</v>
      </c>
      <c r="H74" t="str">
        <f>VLOOKUP(Table15[[#This Row],['#]],'Codigo Canto'!A4:AQ239, 16, FALSE)</f>
        <v>PRECATECUMENADO</v>
      </c>
      <c r="I74" t="str">
        <f>VLOOKUP(Table15[[#This Row],['#]],'Codigo Canto'!A4:AQ239, 11, FALSE)</f>
        <v>"</v>
      </c>
      <c r="J74" t="s">
        <v>807</v>
      </c>
      <c r="K74" t="str">
        <f>_xlfn.CONCAT("""","archivo","""",": ","""","/cantos/resucito/",Table15[[#This Row],[inicial]],"/",Table15[[#This Row],[id]],".html","""")</f>
        <v>"archivo": "/cantos/resucito/e/enmediodeaquelgentio.html"</v>
      </c>
      <c r="L74" t="str">
        <f>_xlfn.CONCAT("{ ","""","id","""",": ","""","",B74,"""",", ","""","titulo","""",": ","""",C74,"""",", ","""","salmo","""",": ","""",Table15[[#This Row],[salmo]],"",I74,", ","""","letra","""",": ","""",J74,"""",", ",K74,"},")</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12" x14ac:dyDescent="0.25">
      <c r="A75">
        <v>65</v>
      </c>
      <c r="B75" t="str" cm="1">
        <f t="array" ref="B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enunanocheoscura</v>
      </c>
      <c r="C75" t="s">
        <v>902</v>
      </c>
      <c r="D75" t="str">
        <f>VLOOKUP(Table15[[#This Row],['#]],'data-Cantos'!A3:AP235,11, FALSE)</f>
        <v>Subida al Monte Carmelo – San Juan de la Cruz</v>
      </c>
      <c r="E75" t="s">
        <v>193</v>
      </c>
      <c r="F75" t="str">
        <f>IF(Table15[[#This Row],[Categoria]]="LITÚRGICOS","liturgia",LOWER(LEFT(Table15[[#This Row],[titulo]],1)))</f>
        <v>e</v>
      </c>
      <c r="G75" t="str">
        <f>VLOOKUP(Table15[[#This Row],['#]],'Codigo Canto'!A4:AQ239, 38, FALSE)</f>
        <v>EN UNA NOCHE OSCURA</v>
      </c>
      <c r="H75" t="str">
        <f>VLOOKUP(Table15[[#This Row],['#]],'Codigo Canto'!A4:AQ239, 16, FALSE)</f>
        <v>PRECATECUMENADO</v>
      </c>
      <c r="I75" t="str">
        <f>VLOOKUP(Table15[[#This Row],['#]],'Codigo Canto'!A4:AQ239, 11, FALSE)</f>
        <v>"</v>
      </c>
      <c r="J75" t="s">
        <v>26</v>
      </c>
      <c r="K75" t="str">
        <f>_xlfn.CONCAT("""","archivo","""",": ","""","/cantos/resucito/",Table15[[#This Row],[inicial]],"/",Table15[[#This Row],[id]],".html","""")</f>
        <v>"archivo": "/cantos/resucito/e/enunanocheoscura.html"</v>
      </c>
      <c r="L75" t="str">
        <f>_xlfn.CONCAT("{ ","""","id","""",": ","""","",B75,"""",", ","""","titulo","""",": ","""",C75,"""",", ","""","salmo","""",": ","""",Table15[[#This Row],[salmo]],"",I75,", ","""","letra","""",": ","""",J75,"""",", ",K75,"},")</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12" x14ac:dyDescent="0.25">
      <c r="A76">
        <v>66</v>
      </c>
      <c r="B76" t="str" cm="1">
        <f t="array" ref="B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eresdignodetomarellibro</v>
      </c>
      <c r="C76" t="s">
        <v>493</v>
      </c>
      <c r="D76" t="str">
        <f>VLOOKUP(Table15[[#This Row],['#]],'data-Cantos'!A3:AP235,11, FALSE)</f>
        <v>Apocalipsis 5,9ss</v>
      </c>
      <c r="E76" t="s">
        <v>194</v>
      </c>
      <c r="F76" t="str">
        <f>IF(Table15[[#This Row],[Categoria]]="LITÚRGICOS","liturgia",LOWER(LEFT(Table15[[#This Row],[titulo]],1)))</f>
        <v>e</v>
      </c>
      <c r="G76" t="str">
        <f>VLOOKUP(Table15[[#This Row],['#]],'Codigo Canto'!A4:AQ239, 38, FALSE)</f>
        <v>ERES DIGNO DE TOMAR EL LIBRO</v>
      </c>
      <c r="H76" t="str">
        <f>VLOOKUP(Table15[[#This Row],['#]],'Codigo Canto'!A4:AQ239, 16, FALSE)</f>
        <v>PRECATECUMENADO</v>
      </c>
      <c r="I76" t="str">
        <f>VLOOKUP(Table15[[#This Row],['#]],'Codigo Canto'!A4:AQ239, 11, FALSE)</f>
        <v>"</v>
      </c>
      <c r="J76" t="s">
        <v>808</v>
      </c>
      <c r="K76" t="str">
        <f>_xlfn.CONCAT("""","archivo","""",": ","""","/cantos/resucito/",Table15[[#This Row],[inicial]],"/",Table15[[#This Row],[id]],".html","""")</f>
        <v>"archivo": "/cantos/resucito/e/eresdignodetomarellibro.html"</v>
      </c>
      <c r="L76" t="str">
        <f>_xlfn.CONCAT("{ ","""","id","""",": ","""","",B76,"""",", ","""","titulo","""",": ","""",C76,"""",", ","""","salmo","""",": ","""",Table15[[#This Row],[salmo]],"",I76,", ","""","letra","""",": ","""",J76,"""",", ",K76,"},")</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12" x14ac:dyDescent="0.25">
      <c r="A77">
        <v>67</v>
      </c>
      <c r="B77" t="str" cm="1">
        <f t="array" ref="B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ereshermoso</v>
      </c>
      <c r="C77" t="s">
        <v>494</v>
      </c>
      <c r="D77" t="str">
        <f>VLOOKUP(Table15[[#This Row],['#]],'data-Cantos'!A3:AP235,11, FALSE)</f>
        <v xml:space="preserve">Salmo 45 (44) </v>
      </c>
      <c r="E77" t="s">
        <v>196</v>
      </c>
      <c r="F77" t="str">
        <f>IF(Table15[[#This Row],[Categoria]]="LITÚRGICOS","liturgia",LOWER(LEFT(Table15[[#This Row],[titulo]],1)))</f>
        <v>e</v>
      </c>
      <c r="G77" t="str">
        <f>VLOOKUP(Table15[[#This Row],['#]],'Codigo Canto'!A4:AQ239, 38, FALSE)</f>
        <v>ERES HERMOSO</v>
      </c>
      <c r="H77" t="str">
        <f>VLOOKUP(Table15[[#This Row],['#]],'Codigo Canto'!A4:AQ239, 16, FALSE)</f>
        <v>PRECATECUMENADO</v>
      </c>
      <c r="I77" t="str">
        <f>VLOOKUP(Table15[[#This Row],['#]],'Codigo Canto'!A4:AQ239, 11, FALSE)</f>
        <v>"</v>
      </c>
      <c r="J77" t="s">
        <v>27</v>
      </c>
      <c r="K77" t="str">
        <f>_xlfn.CONCAT("""","archivo","""",": ","""","/cantos/resucito/",Table15[[#This Row],[inicial]],"/",Table15[[#This Row],[id]],".html","""")</f>
        <v>"archivo": "/cantos/resucito/e/ereshermoso.html"</v>
      </c>
      <c r="L77" t="str">
        <f>_xlfn.CONCAT("{ ","""","id","""",": ","""","",B77,"""",", ","""","titulo","""",": ","""",C77,"""",", ","""","salmo","""",": ","""",Table15[[#This Row],[salmo]],"",I77,", ","""","letra","""",": ","""",J77,"""",", ",K77,"},")</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12" x14ac:dyDescent="0.25">
      <c r="A78">
        <v>68</v>
      </c>
      <c r="B78" t="str" cm="1">
        <f t="array" ref="B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espaciente</v>
      </c>
      <c r="C78" t="s">
        <v>496</v>
      </c>
      <c r="D78" t="str">
        <f>VLOOKUP(Table15[[#This Row],['#]],'data-Cantos'!A3:AP235,11, FALSE)</f>
        <v xml:space="preserve">Himno al Espíritu Santo (Kiko Argüello) </v>
      </c>
      <c r="E78" t="s">
        <v>197</v>
      </c>
      <c r="F78" t="str">
        <f>IF(Table15[[#This Row],[Categoria]]="LITÚRGICOS","liturgia",LOWER(LEFT(Table15[[#This Row],[titulo]],1)))</f>
        <v>e</v>
      </c>
      <c r="G78" t="str">
        <f>VLOOKUP(Table15[[#This Row],['#]],'Codigo Canto'!A4:AQ239, 38, FALSE)</f>
        <v>ES PACIENTE</v>
      </c>
      <c r="H78" t="str">
        <f>VLOOKUP(Table15[[#This Row],['#]],'Codigo Canto'!A4:AQ239, 16, FALSE)</f>
        <v>PRECATECUMENADO</v>
      </c>
      <c r="I78" t="str">
        <f>VLOOKUP(Table15[[#This Row],['#]],'Codigo Canto'!A4:AQ239, 11, FALSE)</f>
        <v>"</v>
      </c>
      <c r="J78" t="s">
        <v>809</v>
      </c>
      <c r="K78" t="str">
        <f>_xlfn.CONCAT("""","archivo","""",": ","""","/cantos/resucito/",Table15[[#This Row],[inicial]],"/",Table15[[#This Row],[id]],".html","""")</f>
        <v>"archivo": "/cantos/resucito/e/espaciente.html"</v>
      </c>
      <c r="L78" t="str">
        <f>_xlfn.CONCAT("{ ","""","id","""",": ","""","",B78,"""",", ","""","titulo","""",": ","""",C78,"""",", ","""","salmo","""",": ","""",Table15[[#This Row],[salmo]],"",I78,", ","""","letra","""",": ","""",J78,"""",", ",K78,"},")</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12" x14ac:dyDescent="0.25">
      <c r="A79">
        <v>69</v>
      </c>
      <c r="B79" t="str" cm="1">
        <f t="array" ref="B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
        <v>903</v>
      </c>
      <c r="D79" t="str">
        <f>VLOOKUP(Table15[[#This Row],['#]],'data-Cantos'!A3:AP235,11, FALSE)</f>
        <v>Salmo 27 (26)</v>
      </c>
      <c r="E79" t="s">
        <v>198</v>
      </c>
      <c r="F79" t="str">
        <f>IF(Table15[[#This Row],[Categoria]]="LITÚRGICOS","liturgia",LOWER(LEFT(Table15[[#This Row],[titulo]],1)))</f>
        <v>e</v>
      </c>
      <c r="G79" t="str">
        <f>VLOOKUP(Table15[[#This Row],['#]],'Codigo Canto'!A4:AQ239, 38, FALSE)</f>
        <v>ESCÓNDEME EN LO OCULTO DE TU TIENDA</v>
      </c>
      <c r="H79" t="str">
        <f>VLOOKUP(Table15[[#This Row],['#]],'Codigo Canto'!A4:AQ239, 16, FALSE)</f>
        <v>PRECATECUMENADO</v>
      </c>
      <c r="I79" t="str">
        <f>VLOOKUP(Table15[[#This Row],['#]],'Codigo Canto'!A4:AQ239, 11, FALSE)</f>
        <v>"</v>
      </c>
      <c r="J79" t="s">
        <v>28</v>
      </c>
      <c r="K79" t="str">
        <f>_xlfn.CONCAT("""","archivo","""",": ","""","/cantos/resucito/",Table15[[#This Row],[inicial]],"/",Table15[[#This Row],[id]],".html","""")</f>
        <v>"archivo": "/cantos/resucito/e/escondemeenloocultodetutienda.html"</v>
      </c>
      <c r="L79" t="str">
        <f>_xlfn.CONCAT("{ ","""","id","""",": ","""","",B79,"""",", ","""","titulo","""",": ","""",C79,"""",", ","""","salmo","""",": ","""",Table15[[#This Row],[salmo]],"",I79,", ","""","letra","""",": ","""",J79,"""",", ",K79,"},")</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12" x14ac:dyDescent="0.25">
      <c r="A80">
        <v>70</v>
      </c>
      <c r="B80" t="str" cm="1">
        <f t="array" ref="B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escuchadislaslejanas</v>
      </c>
      <c r="C80" t="s">
        <v>904</v>
      </c>
      <c r="D80" t="str">
        <f>VLOOKUP(Table15[[#This Row],['#]],'data-Cantos'!A3:AP235,11, FALSE)</f>
        <v>Isaias 49,1-16 - Segundo canto de Siervo de Yahveh</v>
      </c>
      <c r="E80" t="s">
        <v>199</v>
      </c>
      <c r="F80" t="str">
        <f>IF(Table15[[#This Row],[Categoria]]="LITÚRGICOS","liturgia",LOWER(LEFT(Table15[[#This Row],[titulo]],1)))</f>
        <v>e</v>
      </c>
      <c r="G80" t="str">
        <f>VLOOKUP(Table15[[#This Row],['#]],'Codigo Canto'!A4:AQ239, 38, FALSE)</f>
        <v>ESCUCHAD, ISLAS LEJANAS</v>
      </c>
      <c r="H80" t="str">
        <f>VLOOKUP(Table15[[#This Row],['#]],'Codigo Canto'!A4:AQ239, 16, FALSE)</f>
        <v>PRECATECUMENADO</v>
      </c>
      <c r="I80" t="str">
        <f>VLOOKUP(Table15[[#This Row],['#]],'Codigo Canto'!A4:AQ239, 11, FALSE)</f>
        <v>"</v>
      </c>
      <c r="J80" t="s">
        <v>29</v>
      </c>
      <c r="K80" t="str">
        <f>_xlfn.CONCAT("""","archivo","""",": ","""","/cantos/resucito/",Table15[[#This Row],[inicial]],"/",Table15[[#This Row],[id]],".html","""")</f>
        <v>"archivo": "/cantos/resucito/e/escuchadislaslejanas.html"</v>
      </c>
      <c r="L80" t="str">
        <f>_xlfn.CONCAT("{ ","""","id","""",": ","""","",B80,"""",", ","""","titulo","""",": ","""",C80,"""",", ","""","salmo","""",": ","""",Table15[[#This Row],[salmo]],"",I80,", ","""","letra","""",": ","""",J80,"""",", ",K80,"},")</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12" x14ac:dyDescent="0.25">
      <c r="A81">
        <v>71</v>
      </c>
      <c r="B81" t="str" cm="1">
        <f t="array" ref="B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
        <v>953</v>
      </c>
      <c r="D81" t="str">
        <f>VLOOKUP(Table15[[#This Row],['#]],'data-Cantos'!A3:AP235,11, FALSE)</f>
        <v>Sal 118 (117)</v>
      </c>
      <c r="E81" t="s">
        <v>200</v>
      </c>
      <c r="F81" t="str">
        <f>IF(Table15[[#This Row],[Categoria]]="LITÚRGICOS","liturgia",LOWER(LEFT(Table15[[#This Row],[titulo]],1)))</f>
        <v>e</v>
      </c>
      <c r="G81" t="str">
        <f>VLOOKUP(Table15[[#This Row],['#]],'Codigo Canto'!A4:AQ239, 38, FALSE)</f>
        <v>ÉSTE ES EL DÍA EN QUE ACTUÓ EL SEÑOR</v>
      </c>
      <c r="H81" t="str">
        <f>VLOOKUP(Table15[[#This Row],['#]],'Codigo Canto'!A4:AQ239, 16, FALSE)</f>
        <v>PRECATECUMENADO</v>
      </c>
      <c r="I81" t="str">
        <f>VLOOKUP(Table15[[#This Row],['#]],'Codigo Canto'!A4:AQ239, 11, FALSE)</f>
        <v>"</v>
      </c>
      <c r="J81" t="s">
        <v>30</v>
      </c>
      <c r="K81" t="str">
        <f>_xlfn.CONCAT("""","archivo","""",": ","""","/cantos/resucito/",Table15[[#This Row],[inicial]],"/",Table15[[#This Row],[id]],".html","""")</f>
        <v>"archivo": "/cantos/resucito/e/esteeseldiaenqueactuoelsenor.html"</v>
      </c>
      <c r="L81" t="str">
        <f>_xlfn.CONCAT("{ ","""","id","""",": ","""","",B81,"""",", ","""","titulo","""",": ","""",C81,"""",", ","""","salmo","""",": ","""",Table15[[#This Row],[salmo]],"",I81,", ","""","letra","""",": ","""",J81,"""",", ",K81,"},")</f>
        <v>{ "id": "esteeseldiaenqueactuoelsenor", "titulo": "Este es el día en que actuó el Señor ", "salmo": "Sal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12" x14ac:dyDescent="0.25">
      <c r="A82">
        <v>72</v>
      </c>
      <c r="B82" t="str" cm="1">
        <f t="array" ref="B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esteeselmandamientomio</v>
      </c>
      <c r="C82" t="s">
        <v>905</v>
      </c>
      <c r="D82" t="str">
        <f>VLOOKUP(Table15[[#This Row],['#]],'data-Cantos'!A3:AP235,11, FALSE)</f>
        <v>Jn 15,12ss</v>
      </c>
      <c r="E82" t="s">
        <v>201</v>
      </c>
      <c r="F82" t="str">
        <f>IF(Table15[[#This Row],[Categoria]]="LITÚRGICOS","liturgia",LOWER(LEFT(Table15[[#This Row],[titulo]],1)))</f>
        <v>e</v>
      </c>
      <c r="G82" t="str">
        <f>VLOOKUP(Table15[[#This Row],['#]],'Codigo Canto'!A4:AQ239, 38, FALSE)</f>
        <v>ESTE ES EL MANDAMIENTO MÍO</v>
      </c>
      <c r="H82" t="str">
        <f>VLOOKUP(Table15[[#This Row],['#]],'Codigo Canto'!A4:AQ239, 16, FALSE)</f>
        <v>PRECATECUMENADO</v>
      </c>
      <c r="I82" t="str">
        <f>VLOOKUP(Table15[[#This Row],['#]],'Codigo Canto'!A4:AQ239, 11, FALSE)</f>
        <v>"</v>
      </c>
      <c r="J82" t="s">
        <v>31</v>
      </c>
      <c r="K82" t="str">
        <f>_xlfn.CONCAT("""","archivo","""",": ","""","/cantos/resucito/",Table15[[#This Row],[inicial]],"/",Table15[[#This Row],[id]],".html","""")</f>
        <v>"archivo": "/cantos/resucito/e/esteeselmandamientomio.html"</v>
      </c>
      <c r="L82" t="str">
        <f>_xlfn.CONCAT("{ ","""","id","""",": ","""","",B82,"""",", ","""","titulo","""",": ","""",C82,"""",", ","""","salmo","""",": ","""",Table15[[#This Row],[salmo]],"",I82,", ","""","letra","""",": ","""",J82,"""",", ",K82,"},")</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12" x14ac:dyDescent="0.25">
      <c r="A83">
        <v>73</v>
      </c>
      <c r="B83" t="str" cm="1">
        <f t="array" ref="B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evenushalomalejem</v>
      </c>
      <c r="C83" t="s">
        <v>906</v>
      </c>
      <c r="D83" t="str">
        <f>VLOOKUP(Table15[[#This Row],['#]],'data-Cantos'!A3:AP235,11, FALSE)</f>
        <v>Melodía hebraica</v>
      </c>
      <c r="E83" t="s">
        <v>203</v>
      </c>
      <c r="F83" t="str">
        <f>IF(Table15[[#This Row],[Categoria]]="LITÚRGICOS","liturgia",LOWER(LEFT(Table15[[#This Row],[titulo]],1)))</f>
        <v>e</v>
      </c>
      <c r="G83" t="str">
        <f>VLOOKUP(Table15[[#This Row],['#]],'Codigo Canto'!A4:AQ239, 38, FALSE)</f>
        <v>EVENU SHALOM ALEJEM</v>
      </c>
      <c r="H83" t="str">
        <f>VLOOKUP(Table15[[#This Row],['#]],'Codigo Canto'!A4:AQ239, 16, FALSE)</f>
        <v>PRECATECUMENADO</v>
      </c>
      <c r="I83" t="str">
        <f>VLOOKUP(Table15[[#This Row],['#]],'Codigo Canto'!A4:AQ239, 11, FALSE)</f>
        <v>"</v>
      </c>
      <c r="J83" t="s">
        <v>32</v>
      </c>
      <c r="K83" t="str">
        <f>_xlfn.CONCAT("""","archivo","""",": ","""","/cantos/resucito/",Table15[[#This Row],[inicial]],"/",Table15[[#This Row],[id]],".html","""")</f>
        <v>"archivo": "/cantos/resucito/e/evenushalomalejem.html"</v>
      </c>
      <c r="L83" t="str">
        <f>_xlfn.CONCAT("{ ","""","id","""",": ","""","",B83,"""",", ","""","titulo","""",": ","""",C83,"""",", ","""","salmo","""",": ","""",Table15[[#This Row],[salmo]],"",I83,", ","""","letra","""",": ","""",J83,"""",", ",K83,"},")</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12" x14ac:dyDescent="0.25">
      <c r="A84">
        <v>74</v>
      </c>
      <c r="B84" t="str" cm="1">
        <f t="array" ref="B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extiendomismanos</v>
      </c>
      <c r="C84" t="s">
        <v>907</v>
      </c>
      <c r="D84" t="str">
        <f>VLOOKUP(Table15[[#This Row],['#]],'data-Cantos'!A3:AP235,11, FALSE)</f>
        <v>Oda XXVII de Salomón</v>
      </c>
      <c r="E84" t="s">
        <v>205</v>
      </c>
      <c r="F84" t="str">
        <f>IF(Table15[[#This Row],[Categoria]]="LITÚRGICOS","liturgia",LOWER(LEFT(Table15[[#This Row],[titulo]],1)))</f>
        <v>e</v>
      </c>
      <c r="G84" t="str">
        <f>VLOOKUP(Table15[[#This Row],['#]],'Codigo Canto'!A4:AQ239, 38, FALSE)</f>
        <v>EXTIENDO MIS MANOS</v>
      </c>
      <c r="H84" t="str">
        <f>VLOOKUP(Table15[[#This Row],['#]],'Codigo Canto'!A4:AQ239, 16, FALSE)</f>
        <v>PRECATECUMENADO</v>
      </c>
      <c r="I84" t="str">
        <f>VLOOKUP(Table15[[#This Row],['#]],'Codigo Canto'!A4:AQ239, 11, FALSE)</f>
        <v>"</v>
      </c>
      <c r="J84" t="s">
        <v>33</v>
      </c>
      <c r="K84" t="str">
        <f>_xlfn.CONCAT("""","archivo","""",": ","""","/cantos/resucito/",Table15[[#This Row],[inicial]],"/",Table15[[#This Row],[id]],".html","""")</f>
        <v>"archivo": "/cantos/resucito/e/extiendomismanos.html"</v>
      </c>
      <c r="L84" t="str">
        <f>_xlfn.CONCAT("{ ","""","id","""",": ","""","",B84,"""",", ","""","titulo","""",": ","""",C84,"""",", ","""","salmo","""",": ","""",Table15[[#This Row],[salmo]],"",I84,", ","""","letra","""",": ","""",J84,"""",", ",K84,"},")</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12" x14ac:dyDescent="0.25">
      <c r="A85">
        <v>75</v>
      </c>
      <c r="B85" t="str" cm="1">
        <f t="array" ref="B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exultadjustosenelsenor</v>
      </c>
      <c r="C85" t="s">
        <v>507</v>
      </c>
      <c r="D85" t="str">
        <f>VLOOKUP(Table15[[#This Row],['#]],'data-Cantos'!A3:AP235,11, FALSE)</f>
        <v>Sal 33 (32)</v>
      </c>
      <c r="E85" t="s">
        <v>207</v>
      </c>
      <c r="F85" t="str">
        <f>IF(Table15[[#This Row],[Categoria]]="LITÚRGICOS","liturgia",LOWER(LEFT(Table15[[#This Row],[titulo]],1)))</f>
        <v>e</v>
      </c>
      <c r="G85" t="str">
        <f>VLOOKUP(Table15[[#This Row],['#]],'Codigo Canto'!A4:AQ239, 38, FALSE)</f>
        <v>EXULTAD, JUSTOS, EN EL SEÑOR</v>
      </c>
      <c r="H85" t="str">
        <f>VLOOKUP(Table15[[#This Row],['#]],'Codigo Canto'!A4:AQ239, 16, FALSE)</f>
        <v>PRECATECUMENADO</v>
      </c>
      <c r="I85" t="str">
        <f>VLOOKUP(Table15[[#This Row],['#]],'Codigo Canto'!A4:AQ239, 11, FALSE)</f>
        <v>"</v>
      </c>
      <c r="J85" t="s">
        <v>34</v>
      </c>
      <c r="K85" t="str">
        <f>_xlfn.CONCAT("""","archivo","""",": ","""","/cantos/resucito/",Table15[[#This Row],[inicial]],"/",Table15[[#This Row],[id]],".html","""")</f>
        <v>"archivo": "/cantos/resucito/e/exultadjustosenelsenor.html"</v>
      </c>
      <c r="L85" t="str">
        <f>_xlfn.CONCAT("{ ","""","id","""",": ","""","",B85,"""",", ","""","titulo","""",": ","""",C85,"""",", ","""","salmo","""",": ","""",Table15[[#This Row],[salmo]],"",I85,", ","""","letra","""",": ","""",J85,"""",", ",K85,"},")</f>
        <v>{ "id": "exultadjustosenelsenor", "titulo": "Exultad, justos, en el Señor", "salmo": "Sal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12" x14ac:dyDescent="0.25">
      <c r="A86">
        <v>76</v>
      </c>
      <c r="B86" t="str" cm="1">
        <f t="array" ref="B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felicidadparaelhombre</v>
      </c>
      <c r="C86" t="s">
        <v>908</v>
      </c>
      <c r="D86" t="str">
        <f>VLOOKUP(Table15[[#This Row],['#]],'data-Cantos'!A3:AP235,11, FALSE)</f>
        <v>Sal 128 (127)</v>
      </c>
      <c r="E86" t="s">
        <v>208</v>
      </c>
      <c r="F86" t="str">
        <f>IF(Table15[[#This Row],[Categoria]]="LITÚRGICOS","liturgia",LOWER(LEFT(Table15[[#This Row],[titulo]],1)))</f>
        <v>f</v>
      </c>
      <c r="G86" t="str">
        <f>VLOOKUP(Table15[[#This Row],['#]],'Codigo Canto'!A4:AQ239, 38, FALSE)</f>
        <v>FELICIDAD PARA EL HOMBRE</v>
      </c>
      <c r="H86" t="str">
        <f>VLOOKUP(Table15[[#This Row],['#]],'Codigo Canto'!A4:AQ239, 16, FALSE)</f>
        <v>PRECATECUMENADO</v>
      </c>
      <c r="I86" t="str">
        <f>VLOOKUP(Table15[[#This Row],['#]],'Codigo Canto'!A4:AQ239, 11, FALSE)</f>
        <v>"</v>
      </c>
      <c r="J86" t="s">
        <v>810</v>
      </c>
      <c r="K86" t="str">
        <f>_xlfn.CONCAT("""","archivo","""",": ","""","/cantos/resucito/",Table15[[#This Row],[inicial]],"/",Table15[[#This Row],[id]],".html","""")</f>
        <v>"archivo": "/cantos/resucito/f/felicidadparaelhombre.html"</v>
      </c>
      <c r="L86" t="str">
        <f>_xlfn.CONCAT("{ ","""","id","""",": ","""","",B86,"""",", ","""","titulo","""",": ","""",C86,"""",", ","""","salmo","""",": ","""",Table15[[#This Row],[salmo]],"",I86,", ","""","letra","""",": ","""",J86,"""",", ",K86,"},")</f>
        <v>{ "id": "felicidadparaelhombre", "titulo": "Felicidad para el hombre ", "salmo": "Sal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12" x14ac:dyDescent="0.25">
      <c r="A87">
        <v>77</v>
      </c>
      <c r="B87" t="str" cm="1">
        <f t="array" ref="B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graciasayahveh</v>
      </c>
      <c r="C87" t="s">
        <v>512</v>
      </c>
      <c r="D87" t="str">
        <f>VLOOKUP(Table15[[#This Row],['#]],'data-Cantos'!A3:AP235,11, FALSE)</f>
        <v>Sal 136 (135) - Melodía hebraica</v>
      </c>
      <c r="E87" t="s">
        <v>210</v>
      </c>
      <c r="F87" t="str">
        <f>IF(Table15[[#This Row],[Categoria]]="LITÚRGICOS","liturgia",LOWER(LEFT(Table15[[#This Row],[titulo]],1)))</f>
        <v>g</v>
      </c>
      <c r="G87" t="str">
        <f>VLOOKUP(Table15[[#This Row],['#]],'Codigo Canto'!A4:AQ239, 38, FALSE)</f>
        <v>GRACIAS A YAHVEH</v>
      </c>
      <c r="H87" t="str">
        <f>VLOOKUP(Table15[[#This Row],['#]],'Codigo Canto'!A4:AQ239, 16, FALSE)</f>
        <v>PRECATECUMENADO</v>
      </c>
      <c r="I87" t="str">
        <f>VLOOKUP(Table15[[#This Row],['#]],'Codigo Canto'!A4:AQ239, 11, FALSE)</f>
        <v>"</v>
      </c>
      <c r="J87" t="s">
        <v>811</v>
      </c>
      <c r="K87" t="str">
        <f>_xlfn.CONCAT("""","archivo","""",": ","""","/cantos/resucito/",Table15[[#This Row],[inicial]],"/",Table15[[#This Row],[id]],".html","""")</f>
        <v>"archivo": "/cantos/resucito/g/graciasayahveh.html"</v>
      </c>
      <c r="L87" t="str">
        <f>_xlfn.CONCAT("{ ","""","id","""",": ","""","",B87,"""",", ","""","titulo","""",": ","""",C87,"""",", ","""","salmo","""",": ","""",Table15[[#This Row],[salmo]],"",I87,", ","""","letra","""",": ","""",J87,"""",", ",K87,"},")</f>
        <v>{ "id": "graciasayahveh", "titulo": "Gracias a Yahveh", "salmo": "Sal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12" x14ac:dyDescent="0.25">
      <c r="A88">
        <v>78</v>
      </c>
      <c r="B88" t="str" cm="1">
        <f t="array" ref="B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gritadjubilosos</v>
      </c>
      <c r="C88" t="s">
        <v>513</v>
      </c>
      <c r="D88" t="str">
        <f>VLOOKUP(Table15[[#This Row],['#]],'data-Cantos'!A3:AP235,11, FALSE)</f>
        <v>Isaías 12,1ss</v>
      </c>
      <c r="E88" t="s">
        <v>212</v>
      </c>
      <c r="F88" t="str">
        <f>IF(Table15[[#This Row],[Categoria]]="LITÚRGICOS","liturgia",LOWER(LEFT(Table15[[#This Row],[titulo]],1)))</f>
        <v>g</v>
      </c>
      <c r="G88" t="str">
        <f>VLOOKUP(Table15[[#This Row],['#]],'Codigo Canto'!A4:AQ239, 38, FALSE)</f>
        <v>GRITAD JUBILOSOS</v>
      </c>
      <c r="H88" t="str">
        <f>VLOOKUP(Table15[[#This Row],['#]],'Codigo Canto'!A4:AQ239, 16, FALSE)</f>
        <v>PRECATECUMENADO</v>
      </c>
      <c r="I88" t="str">
        <f>VLOOKUP(Table15[[#This Row],['#]],'Codigo Canto'!A4:AQ239, 11, FALSE)</f>
        <v>"</v>
      </c>
      <c r="J88" t="s">
        <v>812</v>
      </c>
      <c r="K88" t="str">
        <f>_xlfn.CONCAT("""","archivo","""",": ","""","/cantos/resucito/",Table15[[#This Row],[inicial]],"/",Table15[[#This Row],[id]],".html","""")</f>
        <v>"archivo": "/cantos/resucito/g/gritadjubilosos.html"</v>
      </c>
      <c r="L88" t="str">
        <f>_xlfn.CONCAT("{ ","""","id","""",": ","""","",B88,"""",", ","""","titulo","""",": ","""",C88,"""",", ","""","salmo","""",": ","""",Table15[[#This Row],[salmo]],"",I88,", ","""","letra","""",": ","""",J88,"""",", ",K88,"},")</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12" x14ac:dyDescent="0.25">
      <c r="A89">
        <v>79</v>
      </c>
      <c r="B89" t="str" cm="1">
        <f t="array" ref="B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haciatimoradasanta</v>
      </c>
      <c r="C89" t="s">
        <v>515</v>
      </c>
      <c r="D89" t="str">
        <f>VLOOKUP(Table15[[#This Row],['#]],'data-Cantos'!A3:AP235,11, FALSE)</f>
        <v>Himno procesional eucarístico (Kiko Argüello)</v>
      </c>
      <c r="E89" t="s">
        <v>213</v>
      </c>
      <c r="F89" t="str">
        <f>IF(Table15[[#This Row],[Categoria]]="LITÚRGICOS","liturgia",LOWER(LEFT(Table15[[#This Row],[titulo]],1)))</f>
        <v>h</v>
      </c>
      <c r="G89" t="str">
        <f>VLOOKUP(Table15[[#This Row],['#]],'Codigo Canto'!A4:AQ239, 38, FALSE)</f>
        <v>HACIA TI, MORADA SANTA</v>
      </c>
      <c r="H89" t="str">
        <f>VLOOKUP(Table15[[#This Row],['#]],'Codigo Canto'!A4:AQ239, 16, FALSE)</f>
        <v>PRECATECUMENADO</v>
      </c>
      <c r="I89" t="str">
        <f>VLOOKUP(Table15[[#This Row],['#]],'Codigo Canto'!A4:AQ239, 11, FALSE)</f>
        <v>"</v>
      </c>
      <c r="J89" t="s">
        <v>35</v>
      </c>
      <c r="K89" t="str">
        <f>_xlfn.CONCAT("""","archivo","""",": ","""","/cantos/resucito/",Table15[[#This Row],[inicial]],"/",Table15[[#This Row],[id]],".html","""")</f>
        <v>"archivo": "/cantos/resucito/h/haciatimoradasanta.html"</v>
      </c>
      <c r="L89" t="str">
        <f>_xlfn.CONCAT("{ ","""","id","""",": ","""","",B89,"""",", ","""","titulo","""",": ","""",C89,"""",", ","""","salmo","""",": ","""",Table15[[#This Row],[salmo]],"",I89,", ","""","letra","""",": ","""",J89,"""",", ",K89,"},")</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12" x14ac:dyDescent="0.25">
      <c r="A90">
        <v>80</v>
      </c>
      <c r="B90" t="str" cm="1">
        <f t="array" ref="B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hastacuando</v>
      </c>
      <c r="C90" t="s">
        <v>517</v>
      </c>
      <c r="D90" t="str">
        <f>VLOOKUP(Table15[[#This Row],['#]],'data-Cantos'!A3:AP235,11, FALSE)</f>
        <v>Sal 13 (12)</v>
      </c>
      <c r="E90" t="s">
        <v>214</v>
      </c>
      <c r="F90" t="str">
        <f>IF(Table15[[#This Row],[Categoria]]="LITÚRGICOS","liturgia",LOWER(LEFT(Table15[[#This Row],[titulo]],1)))</f>
        <v>h</v>
      </c>
      <c r="G90" t="str">
        <f>VLOOKUP(Table15[[#This Row],['#]],'Codigo Canto'!A4:AQ239, 38, FALSE)</f>
        <v>HASTA CUÁNDO</v>
      </c>
      <c r="H90" t="str">
        <f>VLOOKUP(Table15[[#This Row],['#]],'Codigo Canto'!A4:AQ239, 16, FALSE)</f>
        <v>PRECATECUMENADO</v>
      </c>
      <c r="I90" t="str">
        <f>VLOOKUP(Table15[[#This Row],['#]],'Codigo Canto'!A4:AQ239, 11, FALSE)</f>
        <v>"</v>
      </c>
      <c r="J90" t="s">
        <v>36</v>
      </c>
      <c r="K90" t="str">
        <f>_xlfn.CONCAT("""","archivo","""",": ","""","/cantos/resucito/",Table15[[#This Row],[inicial]],"/",Table15[[#This Row],[id]],".html","""")</f>
        <v>"archivo": "/cantos/resucito/h/hastacuando.html"</v>
      </c>
      <c r="L90" t="str">
        <f>_xlfn.CONCAT("{ ","""","id","""",": ","""","",B90,"""",", ","""","titulo","""",": ","""",C90,"""",", ","""","salmo","""",": ","""",Table15[[#This Row],[salmo]],"",I90,", ","""","letra","""",": ","""",J90,"""",", ",K90,"},")</f>
        <v>{ "id": "hastacuando", "titulo": "Hasta cuándo", "salmo": "Sal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12" x14ac:dyDescent="0.25">
      <c r="A91">
        <v>81</v>
      </c>
      <c r="B91" t="str" cm="1">
        <f t="array" ref="B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heaquimisiervo</v>
      </c>
      <c r="C91" t="s">
        <v>518</v>
      </c>
      <c r="D91" t="str">
        <f>VLOOKUP(Table15[[#This Row],['#]],'data-Cantos'!A3:AP235,11, FALSE)</f>
        <v>Isaías 42,1-4; Mateo 12,18-21 - Primer canto de Siervo de Yahveh</v>
      </c>
      <c r="E91" t="s">
        <v>216</v>
      </c>
      <c r="F91" t="str">
        <f>IF(Table15[[#This Row],[Categoria]]="LITÚRGICOS","liturgia",LOWER(LEFT(Table15[[#This Row],[titulo]],1)))</f>
        <v>h</v>
      </c>
      <c r="G91" t="str">
        <f>VLOOKUP(Table15[[#This Row],['#]],'Codigo Canto'!A4:AQ239, 38, FALSE)</f>
        <v>HE AQUÍ MI SIERVO</v>
      </c>
      <c r="H91" t="str">
        <f>VLOOKUP(Table15[[#This Row],['#]],'Codigo Canto'!A4:AQ239, 16, FALSE)</f>
        <v>PRECATECUMENADO</v>
      </c>
      <c r="I91" t="str">
        <f>VLOOKUP(Table15[[#This Row],['#]],'Codigo Canto'!A4:AQ239, 11, FALSE)</f>
        <v>"</v>
      </c>
      <c r="J91" t="s">
        <v>37</v>
      </c>
      <c r="K91" t="str">
        <f>_xlfn.CONCAT("""","archivo","""",": ","""","/cantos/resucito/",Table15[[#This Row],[inicial]],"/",Table15[[#This Row],[id]],".html","""")</f>
        <v>"archivo": "/cantos/resucito/h/heaquimisiervo.html"</v>
      </c>
      <c r="L91" t="str">
        <f>_xlfn.CONCAT("{ ","""","id","""",": ","""","",B91,"""",", ","""","titulo","""",": ","""",C91,"""",", ","""","salmo","""",": ","""",Table15[[#This Row],[salmo]],"",I91,", ","""","letra","""",": ","""",J91,"""",", ",K91,"},")</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12" x14ac:dyDescent="0.25">
      <c r="A92">
        <v>82</v>
      </c>
      <c r="B92" t="str" cm="1">
        <f t="array" ref="B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heaquiquevengopresto</v>
      </c>
      <c r="C92" t="s">
        <v>522</v>
      </c>
      <c r="D92" t="str">
        <f>VLOOKUP(Table15[[#This Row],['#]],'data-Cantos'!A3:AP235,11, FALSE)</f>
        <v>Apocalipsis 22,12-16</v>
      </c>
      <c r="E92" t="s">
        <v>217</v>
      </c>
      <c r="F92" t="str">
        <f>IF(Table15[[#This Row],[Categoria]]="LITÚRGICOS","liturgia",LOWER(LEFT(Table15[[#This Row],[titulo]],1)))</f>
        <v>h</v>
      </c>
      <c r="G92" t="str">
        <f>VLOOKUP(Table15[[#This Row],['#]],'Codigo Canto'!A4:AQ239, 38, FALSE)</f>
        <v>HE AQUÍ QUE VENGO PRESTO</v>
      </c>
      <c r="H92" t="str">
        <f>VLOOKUP(Table15[[#This Row],['#]],'Codigo Canto'!A4:AQ239, 16, FALSE)</f>
        <v>PRECATECUMENADO</v>
      </c>
      <c r="I92" t="str">
        <f>VLOOKUP(Table15[[#This Row],['#]],'Codigo Canto'!A4:AQ239, 11, FALSE)</f>
        <v>"</v>
      </c>
      <c r="J92" t="s">
        <v>38</v>
      </c>
      <c r="K92" t="str">
        <f>_xlfn.CONCAT("""","archivo","""",": ","""","/cantos/resucito/",Table15[[#This Row],[inicial]],"/",Table15[[#This Row],[id]],".html","""")</f>
        <v>"archivo": "/cantos/resucito/h/heaquiquevengopresto.html"</v>
      </c>
      <c r="L92" t="str">
        <f>_xlfn.CONCAT("{ ","""","id","""",": ","""","",B92,"""",", ","""","titulo","""",": ","""",C92,"""",", ","""","salmo","""",": ","""",Table15[[#This Row],[salmo]],"",I92,", ","""","letra","""",": ","""",J92,"""",", ",K92,"},")</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12" x14ac:dyDescent="0.25">
      <c r="A93">
        <v>83</v>
      </c>
      <c r="B93" t="str" cm="1">
        <f t="array" ref="B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heesperadoenelsenor</v>
      </c>
      <c r="C93" t="s">
        <v>524</v>
      </c>
      <c r="D93" t="str">
        <f>VLOOKUP(Table15[[#This Row],['#]],'data-Cantos'!A3:AP235,11, FALSE)</f>
        <v>Salmo 40 (39)</v>
      </c>
      <c r="E93" t="s">
        <v>218</v>
      </c>
      <c r="F93" t="str">
        <f>IF(Table15[[#This Row],[Categoria]]="LITÚRGICOS","liturgia",LOWER(LEFT(Table15[[#This Row],[titulo]],1)))</f>
        <v>h</v>
      </c>
      <c r="G93" t="str">
        <f>VLOOKUP(Table15[[#This Row],['#]],'Codigo Canto'!A4:AQ239, 38, FALSE)</f>
        <v>HE ESPERADO EN EL SEÑOR</v>
      </c>
      <c r="H93" t="str">
        <f>VLOOKUP(Table15[[#This Row],['#]],'Codigo Canto'!A4:AQ239, 16, FALSE)</f>
        <v>PRECATECUMENADO</v>
      </c>
      <c r="I93" t="str">
        <f>VLOOKUP(Table15[[#This Row],['#]],'Codigo Canto'!A4:AQ239, 11, FALSE)</f>
        <v>"</v>
      </c>
      <c r="J93" t="s">
        <v>813</v>
      </c>
      <c r="K93" t="str">
        <f>_xlfn.CONCAT("""","archivo","""",": ","""","/cantos/resucito/",Table15[[#This Row],[inicial]],"/",Table15[[#This Row],[id]],".html","""")</f>
        <v>"archivo": "/cantos/resucito/h/heesperadoenelsenor.html"</v>
      </c>
      <c r="L93" t="str">
        <f>_xlfn.CONCAT("{ ","""","id","""",": ","""","",B93,"""",", ","""","titulo","""",": ","""",C93,"""",", ","""","salmo","""",": ","""",Table15[[#This Row],[salmo]],"",I93,", ","""","letra","""",": ","""",J93,"""",", ",K93,"},")</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12" x14ac:dyDescent="0.25">
      <c r="A94">
        <v>84</v>
      </c>
      <c r="B94" t="str" cm="1">
        <f t="array" ref="B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hijasdejerusalen</v>
      </c>
      <c r="C94" t="s">
        <v>909</v>
      </c>
      <c r="D94" t="str">
        <f>VLOOKUP(Table15[[#This Row],['#]],'data-Cantos'!A3:AP235,11, FALSE)</f>
        <v>Lucas 23,28-46</v>
      </c>
      <c r="E94" t="s">
        <v>219</v>
      </c>
      <c r="F94" t="str">
        <f>IF(Table15[[#This Row],[Categoria]]="LITÚRGICOS","liturgia",LOWER(LEFT(Table15[[#This Row],[titulo]],1)))</f>
        <v>h</v>
      </c>
      <c r="G94" t="str">
        <f>VLOOKUP(Table15[[#This Row],['#]],'Codigo Canto'!A4:AQ239, 38, FALSE)</f>
        <v>HIJAS DE JERUSALÉN</v>
      </c>
      <c r="H94" t="str">
        <f>VLOOKUP(Table15[[#This Row],['#]],'Codigo Canto'!A4:AQ239, 16, FALSE)</f>
        <v>PRECATECUMENADO</v>
      </c>
      <c r="I94" t="str">
        <f>VLOOKUP(Table15[[#This Row],['#]],'Codigo Canto'!A4:AQ239, 11, FALSE)</f>
        <v>"</v>
      </c>
      <c r="J94" t="s">
        <v>39</v>
      </c>
      <c r="K94" t="str">
        <f>_xlfn.CONCAT("""","archivo","""",": ","""","/cantos/resucito/",Table15[[#This Row],[inicial]],"/",Table15[[#This Row],[id]],".html","""")</f>
        <v>"archivo": "/cantos/resucito/h/hijasdejerusalen.html"</v>
      </c>
      <c r="L94" t="str">
        <f>_xlfn.CONCAT("{ ","""","id","""",": ","""","",B94,"""",", ","""","titulo","""",": ","""",C94,"""",", ","""","salmo","""",": ","""",Table15[[#This Row],[salmo]],"",I94,", ","""","letra","""",": ","""",J94,"""",", ",K94,"},")</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12" x14ac:dyDescent="0.25">
      <c r="A95">
        <v>85</v>
      </c>
      <c r="B95" t="str" cm="1">
        <f t="array" ref="B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himnoacristoluz</v>
      </c>
      <c r="C95" t="s">
        <v>910</v>
      </c>
      <c r="D95" t="str">
        <f>VLOOKUP(Table15[[#This Row],['#]],'data-Cantos'!A3:AP235,11, FALSE)</f>
        <v>Himno vespertino (San Gregorio Nacianceno)</v>
      </c>
      <c r="E95" t="s">
        <v>220</v>
      </c>
      <c r="F95" t="str">
        <f>IF(Table15[[#This Row],[Categoria]]="LITÚRGICOS","liturgia",LOWER(LEFT(Table15[[#This Row],[titulo]],1)))</f>
        <v>h</v>
      </c>
      <c r="G95" t="str">
        <f>VLOOKUP(Table15[[#This Row],['#]],'Codigo Canto'!A4:AQ239, 38, FALSE)</f>
        <v>HIMNO A CRISTO LUZ</v>
      </c>
      <c r="H95" t="str">
        <f>VLOOKUP(Table15[[#This Row],['#]],'Codigo Canto'!A4:AQ239, 16, FALSE)</f>
        <v>PRECATECUMENADO</v>
      </c>
      <c r="I95" t="str">
        <f>VLOOKUP(Table15[[#This Row],['#]],'Codigo Canto'!A4:AQ239, 11, FALSE)</f>
        <v>"</v>
      </c>
      <c r="J95" t="s">
        <v>814</v>
      </c>
      <c r="K95" t="str">
        <f>_xlfn.CONCAT("""","archivo","""",": ","""","/cantos/resucito/",Table15[[#This Row],[inicial]],"/",Table15[[#This Row],[id]],".html","""")</f>
        <v>"archivo": "/cantos/resucito/h/himnoacristoluz.html"</v>
      </c>
      <c r="L95" t="str">
        <f>_xlfn.CONCAT("{ ","""","id","""",": ","""","",B95,"""",", ","""","titulo","""",": ","""",C95,"""",", ","""","salmo","""",": ","""",Table15[[#This Row],[salmo]],"",I95,", ","""","letra","""",": ","""",J95,"""",", ",K95,"},")</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12" x14ac:dyDescent="0.25">
      <c r="A96">
        <v>86</v>
      </c>
      <c r="B96" t="str" cm="1">
        <f t="array" ref="B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himnoalacaridad</v>
      </c>
      <c r="C96" t="s">
        <v>531</v>
      </c>
      <c r="D96" t="str">
        <f>VLOOKUP(Table15[[#This Row],['#]],'data-Cantos'!A3:AP235,11, FALSE)</f>
        <v>1 Corintios 13,1-7</v>
      </c>
      <c r="E96" t="s">
        <v>222</v>
      </c>
      <c r="F96" t="str">
        <f>IF(Table15[[#This Row],[Categoria]]="LITÚRGICOS","liturgia",LOWER(LEFT(Table15[[#This Row],[titulo]],1)))</f>
        <v>h</v>
      </c>
      <c r="G96" t="str">
        <f>VLOOKUP(Table15[[#This Row],['#]],'Codigo Canto'!A4:AQ239, 38, FALSE)</f>
        <v>HIMNO A LA CARIDAD</v>
      </c>
      <c r="H96" t="str">
        <f>VLOOKUP(Table15[[#This Row],['#]],'Codigo Canto'!A4:AQ239, 16, FALSE)</f>
        <v>PRECATECUMENADO</v>
      </c>
      <c r="I96" t="str">
        <f>VLOOKUP(Table15[[#This Row],['#]],'Codigo Canto'!A4:AQ239, 11, FALSE)</f>
        <v>"</v>
      </c>
      <c r="J96" t="s">
        <v>815</v>
      </c>
      <c r="K96" t="str">
        <f>_xlfn.CONCAT("""","archivo","""",": ","""","/cantos/resucito/",Table15[[#This Row],[inicial]],"/",Table15[[#This Row],[id]],".html","""")</f>
        <v>"archivo": "/cantos/resucito/h/himnoalacaridad.html"</v>
      </c>
      <c r="L96" t="str">
        <f>_xlfn.CONCAT("{ ","""","id","""",": ","""","",B96,"""",", ","""","titulo","""",": ","""",C96,"""",", ","""","salmo","""",": ","""",Table15[[#This Row],[salmo]],"",I96,", ","""","letra","""",": ","""",J96,"""",", ",K96,"},")</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12" x14ac:dyDescent="0.25">
      <c r="A97">
        <v>87</v>
      </c>
      <c r="B97" t="str" cm="1">
        <f t="array" ref="B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himnoalakenosis</v>
      </c>
      <c r="C97" t="s">
        <v>535</v>
      </c>
      <c r="D97" t="str">
        <f>VLOOKUP(Table15[[#This Row],['#]],'data-Cantos'!A3:AP235,11, FALSE)</f>
        <v>Filipenses 2,1-11</v>
      </c>
      <c r="E97" t="s">
        <v>223</v>
      </c>
      <c r="F97" t="str">
        <f>IF(Table15[[#This Row],[Categoria]]="LITÚRGICOS","liturgia",LOWER(LEFT(Table15[[#This Row],[titulo]],1)))</f>
        <v>h</v>
      </c>
      <c r="G97" t="str">
        <f>VLOOKUP(Table15[[#This Row],['#]],'Codigo Canto'!A4:AQ239, 38, FALSE)</f>
        <v>HIMNO A LA KENOSIS</v>
      </c>
      <c r="H97" t="str">
        <f>VLOOKUP(Table15[[#This Row],['#]],'Codigo Canto'!A4:AQ239, 16, FALSE)</f>
        <v>PRECATECUMENADO</v>
      </c>
      <c r="I97" t="str">
        <f>VLOOKUP(Table15[[#This Row],['#]],'Codigo Canto'!A4:AQ239, 11, FALSE)</f>
        <v>"</v>
      </c>
      <c r="J97" t="s">
        <v>816</v>
      </c>
      <c r="K97" t="str">
        <f>_xlfn.CONCAT("""","archivo","""",": ","""","/cantos/resucito/",Table15[[#This Row],[inicial]],"/",Table15[[#This Row],[id]],".html","""")</f>
        <v>"archivo": "/cantos/resucito/h/himnoalakenosis.html"</v>
      </c>
      <c r="L97" t="str">
        <f>_xlfn.CONCAT("{ ","""","id","""",": ","""","",B97,"""",", ","""","titulo","""",": ","""",C97,"""",", ","""","salmo","""",": ","""",Table15[[#This Row],[salmo]],"",I97,", ","""","letra","""",": ","""",J97,"""",", ",K97,"},")</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12" x14ac:dyDescent="0.25">
      <c r="A98">
        <v>88</v>
      </c>
      <c r="B98" t="str" cm="1">
        <f t="array" ref="B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himnodeadviento</v>
      </c>
      <c r="C98" t="s">
        <v>911</v>
      </c>
      <c r="D98" t="str">
        <f>VLOOKUP(Table15[[#This Row],['#]],'data-Cantos'!A3:AP235,11, FALSE)</f>
        <v>Himno lat. «Vox clara ecce Intonat»</v>
      </c>
      <c r="E98" t="s">
        <v>224</v>
      </c>
      <c r="F98" t="str">
        <f>IF(Table15[[#This Row],[Categoria]]="LITÚRGICOS","liturgia",LOWER(LEFT(Table15[[#This Row],[titulo]],1)))</f>
        <v>h</v>
      </c>
      <c r="G98" t="str">
        <f>VLOOKUP(Table15[[#This Row],['#]],'Codigo Canto'!A4:AQ239, 38, FALSE)</f>
        <v>HIMNO DE ADVIENTO</v>
      </c>
      <c r="H98" t="str">
        <f>VLOOKUP(Table15[[#This Row],['#]],'Codigo Canto'!A4:AQ239, 16, FALSE)</f>
        <v>PRECATECUMENADO</v>
      </c>
      <c r="I98" t="str">
        <f>VLOOKUP(Table15[[#This Row],['#]],'Codigo Canto'!A4:AQ239, 11, FALSE)</f>
        <v>"</v>
      </c>
      <c r="J98" t="s">
        <v>40</v>
      </c>
      <c r="K98" t="str">
        <f>_xlfn.CONCAT("""","archivo","""",": ","""","/cantos/resucito/",Table15[[#This Row],[inicial]],"/",Table15[[#This Row],[id]],".html","""")</f>
        <v>"archivo": "/cantos/resucito/h/himnodeadviento.html"</v>
      </c>
      <c r="L98" t="str">
        <f>_xlfn.CONCAT("{ ","""","id","""",": ","""","",B98,"""",", ","""","titulo","""",": ","""",C98,"""",", ","""","salmo","""",": ","""",Table15[[#This Row],[salmo]],"",I98,", ","""","letra","""",": ","""",J98,"""",", ",K98,"},")</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12" x14ac:dyDescent="0.25">
      <c r="A99">
        <v>89</v>
      </c>
      <c r="B99" t="str" cm="1">
        <f t="array" ref="B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himnodelaascension</v>
      </c>
      <c r="C99" t="s">
        <v>912</v>
      </c>
      <c r="D99" t="str">
        <f>VLOOKUP(Table15[[#This Row],['#]],'data-Cantos'!A3:AP235,11, FALSE)</f>
        <v xml:space="preserve">Himno de Laudes del tiempo Pascual, de la Ascensión a Pentecostés  / Himno de la liturgia de las horas </v>
      </c>
      <c r="E99" t="s">
        <v>225</v>
      </c>
      <c r="F99" t="str">
        <f>IF(Table15[[#This Row],[Categoria]]="LITÚRGICOS","liturgia",LOWER(LEFT(Table15[[#This Row],[titulo]],1)))</f>
        <v>h</v>
      </c>
      <c r="G99" t="str">
        <f>VLOOKUP(Table15[[#This Row],['#]],'Codigo Canto'!A4:AQ239, 38, FALSE)</f>
        <v>HIMNO DE LA ASCENSIÓN</v>
      </c>
      <c r="H99" t="str">
        <f>VLOOKUP(Table15[[#This Row],['#]],'Codigo Canto'!A4:AQ239, 16, FALSE)</f>
        <v>PRECATECUMENADO</v>
      </c>
      <c r="I99" t="str">
        <f>VLOOKUP(Table15[[#This Row],['#]],'Codigo Canto'!A4:AQ239, 11, FALSE)</f>
        <v>"</v>
      </c>
      <c r="J99" t="s">
        <v>817</v>
      </c>
      <c r="K99" t="str">
        <f>_xlfn.CONCAT("""","archivo","""",": ","""","/cantos/resucito/",Table15[[#This Row],[inicial]],"/",Table15[[#This Row],[id]],".html","""")</f>
        <v>"archivo": "/cantos/resucito/h/himnodelaascension.html"</v>
      </c>
      <c r="L99" t="str">
        <f>_xlfn.CONCAT("{ ","""","id","""",": ","""","",B99,"""",", ","""","titulo","""",": ","""",C99,"""",", ","""","salmo","""",": ","""",Table15[[#This Row],[salmo]],"",I99,", ","""","letra","""",": ","""",J99,"""",", ",K99,"},")</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12" x14ac:dyDescent="0.25">
      <c r="A100">
        <v>90</v>
      </c>
      <c r="B100" t="str" cm="1">
        <f t="array" ref="B1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himnodepascua</v>
      </c>
      <c r="C100" t="s">
        <v>913</v>
      </c>
      <c r="D100" t="str">
        <f>VLOOKUP(Table15[[#This Row],['#]],'data-Cantos'!A3:AP235,11, FALSE)</f>
        <v>Himno lat. «Aurora lucis rutiiat»</v>
      </c>
      <c r="E100" t="s">
        <v>226</v>
      </c>
      <c r="F100" t="str">
        <f>IF(Table15[[#This Row],[Categoria]]="LITÚRGICOS","liturgia",LOWER(LEFT(Table15[[#This Row],[titulo]],1)))</f>
        <v>h</v>
      </c>
      <c r="G100" t="str">
        <f>VLOOKUP(Table15[[#This Row],['#]],'Codigo Canto'!A4:AQ239, 38, FALSE)</f>
        <v>HIMNO DE PASCUA</v>
      </c>
      <c r="H100" t="str">
        <f>VLOOKUP(Table15[[#This Row],['#]],'Codigo Canto'!A4:AQ239, 16, FALSE)</f>
        <v>PRECATECUMENADO</v>
      </c>
      <c r="I100" t="str">
        <f>VLOOKUP(Table15[[#This Row],['#]],'Codigo Canto'!A4:AQ239, 11, FALSE)</f>
        <v>"</v>
      </c>
      <c r="J100" t="s">
        <v>41</v>
      </c>
      <c r="K100" t="str">
        <f>_xlfn.CONCAT("""","archivo","""",": ","""","/cantos/resucito/",Table15[[#This Row],[inicial]],"/",Table15[[#This Row],[id]],".html","""")</f>
        <v>"archivo": "/cantos/resucito/h/himnodepascua.html"</v>
      </c>
      <c r="L100" t="str">
        <f>_xlfn.CONCAT("{ ","""","id","""",": ","""","",B100,"""",", ","""","titulo","""",": ","""",C100,"""",", ","""","salmo","""",": ","""",Table15[[#This Row],[salmo]],"",I100,", ","""","letra","""",": ","""",J100,"""",", ",K100,"},")</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12" x14ac:dyDescent="0.25">
      <c r="A101">
        <v>91</v>
      </c>
      <c r="B101" t="str" cm="1">
        <f t="array" ref="B1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huyeamadomio</v>
      </c>
      <c r="C101" t="s">
        <v>543</v>
      </c>
      <c r="D101" t="str">
        <f>VLOOKUP(Table15[[#This Row],['#]],'data-Cantos'!A3:AP235,11, FALSE)</f>
        <v>Cantar de los Cantares 8,10-14</v>
      </c>
      <c r="E101" t="s">
        <v>227</v>
      </c>
      <c r="F101" t="str">
        <f>IF(Table15[[#This Row],[Categoria]]="LITÚRGICOS","liturgia",LOWER(LEFT(Table15[[#This Row],[titulo]],1)))</f>
        <v>h</v>
      </c>
      <c r="G101" t="str">
        <f>VLOOKUP(Table15[[#This Row],['#]],'Codigo Canto'!A4:AQ239, 38, FALSE)</f>
        <v>HUYE, AMADO MÍO</v>
      </c>
      <c r="H101" t="str">
        <f>VLOOKUP(Table15[[#This Row],['#]],'Codigo Canto'!A4:AQ239, 16, FALSE)</f>
        <v>PRECATECUMENADO</v>
      </c>
      <c r="I101" t="str">
        <f>VLOOKUP(Table15[[#This Row],['#]],'Codigo Canto'!A4:AQ239, 11, FALSE)</f>
        <v>"</v>
      </c>
      <c r="J101" t="s">
        <v>42</v>
      </c>
      <c r="K101" t="str">
        <f>_xlfn.CONCAT("""","archivo","""",": ","""","/cantos/resucito/",Table15[[#This Row],[inicial]],"/",Table15[[#This Row],[id]],".html","""")</f>
        <v>"archivo": "/cantos/resucito/h/huyeamadomio.html"</v>
      </c>
      <c r="L101" t="str">
        <f>_xlfn.CONCAT("{ ","""","id","""",": ","""","",B101,"""",", ","""","titulo","""",": ","""",C101,"""",", ","""","salmo","""",": ","""",Table15[[#This Row],[salmo]],"",I101,", ","""","letra","""",": ","""",J101,"""",", ",K101,"},")</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12" x14ac:dyDescent="0.25">
      <c r="A102">
        <v>92</v>
      </c>
      <c r="B102" t="str" cm="1">
        <f t="array" ref="B1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idyanunciadamishermanos</v>
      </c>
      <c r="C102" t="s">
        <v>545</v>
      </c>
      <c r="D102" t="str">
        <f>VLOOKUP(Table15[[#This Row],['#]],'data-Cantos'!A3:AP235,11, FALSE)</f>
        <v>Mateo 28,10.16-20</v>
      </c>
      <c r="E102" t="s">
        <v>228</v>
      </c>
      <c r="F102" t="str">
        <f>IF(Table15[[#This Row],[Categoria]]="LITÚRGICOS","liturgia",LOWER(LEFT(Table15[[#This Row],[titulo]],1)))</f>
        <v>i</v>
      </c>
      <c r="G102" t="str">
        <f>VLOOKUP(Table15[[#This Row],['#]],'Codigo Canto'!A4:AQ239, 38, FALSE)</f>
        <v>ID Y ANUNCIAD A MIS HERMANOS</v>
      </c>
      <c r="H102" t="str">
        <f>VLOOKUP(Table15[[#This Row],['#]],'Codigo Canto'!A4:AQ239, 16, FALSE)</f>
        <v>PRECATECUMENADO</v>
      </c>
      <c r="I102" t="str">
        <f>VLOOKUP(Table15[[#This Row],['#]],'Codigo Canto'!A4:AQ239, 11, FALSE)</f>
        <v>"</v>
      </c>
      <c r="J102" t="s">
        <v>43</v>
      </c>
      <c r="K102" t="str">
        <f>_xlfn.CONCAT("""","archivo","""",": ","""","/cantos/resucito/",Table15[[#This Row],[inicial]],"/",Table15[[#This Row],[id]],".html","""")</f>
        <v>"archivo": "/cantos/resucito/i/idyanunciadamishermanos.html"</v>
      </c>
      <c r="L102" t="str">
        <f>_xlfn.CONCAT("{ ","""","id","""",": ","""","",B102,"""",", ","""","titulo","""",": ","""",C102,"""",", ","""","salmo","""",": ","""",Table15[[#This Row],[salmo]],"",I102,", ","""","letra","""",": ","""",J102,"""",", ",K102,"},")</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12" x14ac:dyDescent="0.25">
      <c r="A103">
        <v>93</v>
      </c>
      <c r="B103" t="str" cm="1">
        <f t="array" ref="B1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improperios</v>
      </c>
      <c r="C103" t="s">
        <v>547</v>
      </c>
      <c r="D103" t="str">
        <f>VLOOKUP(Table15[[#This Row],['#]],'data-Cantos'!A3:AP235,11, FALSE)</f>
        <v>Adoración de la santa Cruz el Viernes santo</v>
      </c>
      <c r="E103" t="s">
        <v>229</v>
      </c>
      <c r="F103" t="str">
        <f>IF(Table15[[#This Row],[Categoria]]="LITÚRGICOS","liturgia",LOWER(LEFT(Table15[[#This Row],[titulo]],1)))</f>
        <v>i</v>
      </c>
      <c r="G103" t="str">
        <f>VLOOKUP(Table15[[#This Row],['#]],'Codigo Canto'!A4:AQ239, 38, FALSE)</f>
        <v>IMPROPERIOS</v>
      </c>
      <c r="H103" t="str">
        <f>VLOOKUP(Table15[[#This Row],['#]],'Codigo Canto'!A4:AQ239, 16, FALSE)</f>
        <v>PRECATECUMENADO</v>
      </c>
      <c r="I103" t="str">
        <f>VLOOKUP(Table15[[#This Row],['#]],'Codigo Canto'!A4:AQ239, 11, FALSE)</f>
        <v>"</v>
      </c>
      <c r="J103" t="s">
        <v>44</v>
      </c>
      <c r="K103" t="str">
        <f>_xlfn.CONCAT("""","archivo","""",": ","""","/cantos/resucito/",Table15[[#This Row],[inicial]],"/",Table15[[#This Row],[id]],".html","""")</f>
        <v>"archivo": "/cantos/resucito/i/improperios.html"</v>
      </c>
      <c r="L103" t="str">
        <f>_xlfn.CONCAT("{ ","""","id","""",": ","""","",B103,"""",", ","""","titulo","""",": ","""",C103,"""",", ","""","salmo","""",": ","""",Table15[[#This Row],[salmo]],"",I103,", ","""","letra","""",": ","""",J103,"""",", ",K103,"},")</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12" x14ac:dyDescent="0.25">
      <c r="A104">
        <v>94</v>
      </c>
      <c r="B104" t="str" cm="1">
        <f t="array" ref="B1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jerusalenreconstruida</v>
      </c>
      <c r="C104" t="s">
        <v>550</v>
      </c>
      <c r="D104" t="str">
        <f>VLOOKUP(Table15[[#This Row],['#]],'data-Cantos'!A3:AP235,11, FALSE)</f>
        <v>Tobias 13,11-17</v>
      </c>
      <c r="E104" t="s">
        <v>231</v>
      </c>
      <c r="F104" t="str">
        <f>IF(Table15[[#This Row],[Categoria]]="LITÚRGICOS","liturgia",LOWER(LEFT(Table15[[#This Row],[titulo]],1)))</f>
        <v>j</v>
      </c>
      <c r="G104" t="str">
        <f>VLOOKUP(Table15[[#This Row],['#]],'Codigo Canto'!A4:AQ239, 38, FALSE)</f>
        <v>JERUSALÉN RECONSTRUIDA</v>
      </c>
      <c r="H104" t="str">
        <f>VLOOKUP(Table15[[#This Row],['#]],'Codigo Canto'!A4:AQ239, 16, FALSE)</f>
        <v>PRECATECUMENADO</v>
      </c>
      <c r="I104" t="str">
        <f>VLOOKUP(Table15[[#This Row],['#]],'Codigo Canto'!A4:AQ239, 11, FALSE)</f>
        <v>"</v>
      </c>
      <c r="J104" t="s">
        <v>45</v>
      </c>
      <c r="K104" t="str">
        <f>_xlfn.CONCAT("""","archivo","""",": ","""","/cantos/resucito/",Table15[[#This Row],[inicial]],"/",Table15[[#This Row],[id]],".html","""")</f>
        <v>"archivo": "/cantos/resucito/j/jerusalenreconstruida.html"</v>
      </c>
      <c r="L104" t="str">
        <f>_xlfn.CONCAT("{ ","""","id","""",": ","""","",B104,"""",", ","""","titulo","""",": ","""",C104,"""",", ","""","salmo","""",": ","""",Table15[[#This Row],[salmo]],"",I104,", ","""","letra","""",": ","""",J104,"""",", ",K104,"},")</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12" x14ac:dyDescent="0.25">
      <c r="A105">
        <v>95</v>
      </c>
      <c r="B105" t="str" cm="1">
        <f t="array" ref="B1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
        <v>552</v>
      </c>
      <c r="D105" t="str">
        <f>VLOOKUP(Table15[[#This Row],['#]],'data-Cantos'!A3:AP235,11, FALSE)</f>
        <v xml:space="preserve">Mateo 9,35ss; 10 </v>
      </c>
      <c r="E105" t="s">
        <v>232</v>
      </c>
      <c r="F105" t="str">
        <f>IF(Table15[[#This Row],[Categoria]]="LITÚRGICOS","liturgia",LOWER(LEFT(Table15[[#This Row],[titulo]],1)))</f>
        <v>j</v>
      </c>
      <c r="G105" t="str">
        <f>VLOOKUP(Table15[[#This Row],['#]],'Codigo Canto'!A4:AQ239, 38, FALSE)</f>
        <v>JESÚS RECORRÍA TODAS LAS CIUDADES</v>
      </c>
      <c r="H105" t="str">
        <f>VLOOKUP(Table15[[#This Row],['#]],'Codigo Canto'!A4:AQ239, 16, FALSE)</f>
        <v>PRECATECUMENADO</v>
      </c>
      <c r="I105" t="str">
        <f>VLOOKUP(Table15[[#This Row],['#]],'Codigo Canto'!A4:AQ239, 11, FALSE)</f>
        <v>"</v>
      </c>
      <c r="J105" t="s">
        <v>818</v>
      </c>
      <c r="K105" t="str">
        <f>_xlfn.CONCAT("""","archivo","""",": ","""","/cantos/resucito/",Table15[[#This Row],[inicial]],"/",Table15[[#This Row],[id]],".html","""")</f>
        <v>"archivo": "/cantos/resucito/j/jesusrecorriatodaslasciudades.html"</v>
      </c>
      <c r="L105" t="str">
        <f>_xlfn.CONCAT("{ ","""","id","""",": ","""","",B105,"""",", ","""","titulo","""",": ","""",C105,"""",", ","""","salmo","""",": ","""",Table15[[#This Row],[salmo]],"",I105,", ","""","letra","""",": ","""",J105,"""",", ",K105,"},")</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12" x14ac:dyDescent="0.25">
      <c r="A106">
        <v>96</v>
      </c>
      <c r="B106" t="str" cm="1">
        <f t="array" ref="B1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lacorderadedios</v>
      </c>
      <c r="C106" t="s">
        <v>554</v>
      </c>
      <c r="D106" t="str">
        <f>VLOOKUP(Table15[[#This Row],['#]],'data-Cantos'!A3:AP235,11, FALSE)</f>
        <v>Mateo 1,18s; 2,13s.18</v>
      </c>
      <c r="E106" t="s">
        <v>233</v>
      </c>
      <c r="F106" t="str">
        <f>IF(Table15[[#This Row],[Categoria]]="LITÚRGICOS","liturgia",LOWER(LEFT(Table15[[#This Row],[titulo]],1)))</f>
        <v>l</v>
      </c>
      <c r="G106" t="str">
        <f>VLOOKUP(Table15[[#This Row],['#]],'Codigo Canto'!A4:AQ239, 38, FALSE)</f>
        <v>LA CORDERA DE DIOS</v>
      </c>
      <c r="H106" t="str">
        <f>VLOOKUP(Table15[[#This Row],['#]],'Codigo Canto'!A4:AQ239, 16, FALSE)</f>
        <v>PRECATECUMENADO</v>
      </c>
      <c r="I106" t="str">
        <f>VLOOKUP(Table15[[#This Row],['#]],'Codigo Canto'!A4:AQ239, 11, FALSE)</f>
        <v>"</v>
      </c>
      <c r="J106" t="s">
        <v>882</v>
      </c>
      <c r="K106" t="str">
        <f>_xlfn.CONCAT("""","archivo","""",": ","""","/cantos/resucito/",Table15[[#This Row],[inicial]],"/",Table15[[#This Row],[id]],".html","""")</f>
        <v>"archivo": "/cantos/resucito/l/lacorderadedios.html"</v>
      </c>
      <c r="L106" t="str">
        <f>_xlfn.CONCAT("{ ","""","id","""",": ","""","",B106,"""",", ","""","titulo","""",": ","""",C106,"""",", ","""","salmo","""",": ","""",Table15[[#This Row],[salmo]],"",I106,", ","""","letra","""",": ","""",J106,"""",", ",K106,"},")</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12" x14ac:dyDescent="0.25">
      <c r="A107">
        <v>97</v>
      </c>
      <c r="B107" t="str" cm="1">
        <f t="array" ref="B1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laespada</v>
      </c>
      <c r="C107" t="s">
        <v>556</v>
      </c>
      <c r="D107" t="str">
        <f>VLOOKUP(Table15[[#This Row],['#]],'data-Cantos'!A3:AP235,11, FALSE)</f>
        <v>Ezequiel 21,14-22</v>
      </c>
      <c r="E107" t="s">
        <v>234</v>
      </c>
      <c r="F107" t="str">
        <f>IF(Table15[[#This Row],[Categoria]]="LITÚRGICOS","liturgia",LOWER(LEFT(Table15[[#This Row],[titulo]],1)))</f>
        <v>l</v>
      </c>
      <c r="G107" t="str">
        <f>VLOOKUP(Table15[[#This Row],['#]],'Codigo Canto'!A4:AQ239, 38, FALSE)</f>
        <v>LA ESPADA</v>
      </c>
      <c r="H107" t="str">
        <f>VLOOKUP(Table15[[#This Row],['#]],'Codigo Canto'!A4:AQ239, 16, FALSE)</f>
        <v>PRECATECUMENADO</v>
      </c>
      <c r="I107" t="str">
        <f>VLOOKUP(Table15[[#This Row],['#]],'Codigo Canto'!A4:AQ239, 11, FALSE)</f>
        <v>"</v>
      </c>
      <c r="J107" t="s">
        <v>819</v>
      </c>
      <c r="K107" t="str">
        <f>_xlfn.CONCAT("""","archivo","""",": ","""","/cantos/resucito/",Table15[[#This Row],[inicial]],"/",Table15[[#This Row],[id]],".html","""")</f>
        <v>"archivo": "/cantos/resucito/l/laespada.html"</v>
      </c>
      <c r="L107" t="str">
        <f>_xlfn.CONCAT("{ ","""","id","""",": ","""","",B107,"""",", ","""","titulo","""",": ","""",C107,"""",", ","""","salmo","""",": ","""",Table15[[#This Row],[salmo]],"",I107,", ","""","letra","""",": ","""",J107,"""",", ",K107,"},")</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12" x14ac:dyDescent="0.25">
      <c r="A108">
        <v>98</v>
      </c>
      <c r="B108" t="str" cm="1">
        <f t="array" ref="B1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lamarchaesdura</v>
      </c>
      <c r="C108" t="s">
        <v>558</v>
      </c>
      <c r="D108" t="str">
        <f>VLOOKUP(Table15[[#This Row],['#]],'data-Cantos'!A3:AP235,11, FALSE)</f>
        <v>Espiritual negro «Go down, Moses»</v>
      </c>
      <c r="E108" t="s">
        <v>235</v>
      </c>
      <c r="F108" t="str">
        <f>IF(Table15[[#This Row],[Categoria]]="LITÚRGICOS","liturgia",LOWER(LEFT(Table15[[#This Row],[titulo]],1)))</f>
        <v>l</v>
      </c>
      <c r="G108" t="str">
        <f>VLOOKUP(Table15[[#This Row],['#]],'Codigo Canto'!A4:AQ239, 38, FALSE)</f>
        <v>LA MARCHA ES DURA</v>
      </c>
      <c r="H108" t="str">
        <f>VLOOKUP(Table15[[#This Row],['#]],'Codigo Canto'!A4:AQ239, 16, FALSE)</f>
        <v>PRECATECUMENADO</v>
      </c>
      <c r="I108" t="str">
        <f>VLOOKUP(Table15[[#This Row],['#]],'Codigo Canto'!A4:AQ239, 11, FALSE)</f>
        <v>"</v>
      </c>
      <c r="J108" t="s">
        <v>46</v>
      </c>
      <c r="K108" t="str">
        <f>_xlfn.CONCAT("""","archivo","""",": ","""","/cantos/resucito/",Table15[[#This Row],[inicial]],"/",Table15[[#This Row],[id]],".html","""")</f>
        <v>"archivo": "/cantos/resucito/l/lamarchaesdura.html"</v>
      </c>
      <c r="L108" t="str">
        <f>_xlfn.CONCAT("{ ","""","id","""",": ","""","",B108,"""",", ","""","titulo","""",": ","""",C108,"""",", ","""","salmo","""",": ","""",Table15[[#This Row],[salmo]],"",I108,", ","""","letra","""",": ","""",J108,"""",", ",K108,"},")</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12" x14ac:dyDescent="0.25">
      <c r="A109">
        <v>99</v>
      </c>
      <c r="B109" t="str" cm="1">
        <f t="array" ref="B1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lasalve</v>
      </c>
      <c r="C109" t="s">
        <v>914</v>
      </c>
      <c r="D109" t="str">
        <f>VLOOKUP(Table15[[#This Row],['#]],'data-Cantos'!A3:AP235,11, FALSE)</f>
        <v>Himno lat. «Salve Regina»</v>
      </c>
      <c r="E109" t="s">
        <v>237</v>
      </c>
      <c r="F109" t="str">
        <f>IF(Table15[[#This Row],[Categoria]]="LITÚRGICOS","liturgia",LOWER(LEFT(Table15[[#This Row],[titulo]],1)))</f>
        <v>l</v>
      </c>
      <c r="G109" t="str">
        <f>VLOOKUP(Table15[[#This Row],['#]],'Codigo Canto'!A4:AQ239, 38, FALSE)</f>
        <v>LA SALVE</v>
      </c>
      <c r="H109" t="str">
        <f>VLOOKUP(Table15[[#This Row],['#]],'Codigo Canto'!A4:AQ239, 16, FALSE)</f>
        <v>PRECATECUMENADO</v>
      </c>
      <c r="I109" t="str">
        <f>VLOOKUP(Table15[[#This Row],['#]],'Codigo Canto'!A4:AQ239, 11, FALSE)</f>
        <v>"</v>
      </c>
      <c r="J109" t="s">
        <v>820</v>
      </c>
      <c r="K109" t="str">
        <f>_xlfn.CONCAT("""","archivo","""",": ","""","/cantos/resucito/",Table15[[#This Row],[inicial]],"/",Table15[[#This Row],[id]],".html","""")</f>
        <v>"archivo": "/cantos/resucito/l/lasalve.html"</v>
      </c>
      <c r="L109" t="str">
        <f>_xlfn.CONCAT("{ ","""","id","""",": ","""","",B109,"""",", ","""","titulo","""",": ","""",C109,"""",", ","""","salmo","""",": ","""",Table15[[#This Row],[salmo]],"",I109,", ","""","letra","""",": ","""",J109,"""",", ",K109,"},")</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12" x14ac:dyDescent="0.25">
      <c r="A110">
        <v>100</v>
      </c>
      <c r="B110" t="str" cm="1">
        <f t="array" ref="B1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lasiegadelasnaciones</v>
      </c>
      <c r="C110" t="s">
        <v>562</v>
      </c>
      <c r="D110" t="str">
        <f>VLOOKUP(Table15[[#This Row],['#]],'data-Cantos'!A3:AP235,11, FALSE)</f>
        <v>Juan 4,31-38</v>
      </c>
      <c r="E110" t="s">
        <v>239</v>
      </c>
      <c r="F110" t="str">
        <f>IF(Table15[[#This Row],[Categoria]]="LITÚRGICOS","liturgia",LOWER(LEFT(Table15[[#This Row],[titulo]],1)))</f>
        <v>l</v>
      </c>
      <c r="G110" t="str">
        <f>VLOOKUP(Table15[[#This Row],['#]],'Codigo Canto'!A4:AQ239, 38, FALSE)</f>
        <v>LA SIEGA DE LAS NACIONES</v>
      </c>
      <c r="H110" t="str">
        <f>VLOOKUP(Table15[[#This Row],['#]],'Codigo Canto'!A4:AQ239, 16, FALSE)</f>
        <v>PRECATECUMENADO</v>
      </c>
      <c r="I110" t="str">
        <f>VLOOKUP(Table15[[#This Row],['#]],'Codigo Canto'!A4:AQ239, 11, FALSE)</f>
        <v>"</v>
      </c>
      <c r="J110" t="s">
        <v>47</v>
      </c>
      <c r="K110" t="str">
        <f>_xlfn.CONCAT("""","archivo","""",": ","""","/cantos/resucito/",Table15[[#This Row],[inicial]],"/",Table15[[#This Row],[id]],".html","""")</f>
        <v>"archivo": "/cantos/resucito/l/lasiegadelasnaciones.html"</v>
      </c>
      <c r="L110" t="str">
        <f>_xlfn.CONCAT("{ ","""","id","""",": ","""","",B110,"""",", ","""","titulo","""",": ","""",C110,"""",", ","""","salmo","""",": ","""",Table15[[#This Row],[salmo]],"",I110,", ","""","letra","""",": ","""",J110,"""",", ",K110,"},")</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12" x14ac:dyDescent="0.25">
      <c r="A111">
        <v>101</v>
      </c>
      <c r="B111" t="str" cm="1">
        <f t="array" ref="B1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lavozdemiamado</v>
      </c>
      <c r="C111" t="s">
        <v>564</v>
      </c>
      <c r="D111" t="str">
        <f>VLOOKUP(Table15[[#This Row],['#]],'data-Cantos'!A3:AP235,11, FALSE)</f>
        <v>Cantar de los Cantares 2,8-17</v>
      </c>
      <c r="E111" t="s">
        <v>240</v>
      </c>
      <c r="F111" t="str">
        <f>IF(Table15[[#This Row],[Categoria]]="LITÚRGICOS","liturgia",LOWER(LEFT(Table15[[#This Row],[titulo]],1)))</f>
        <v>l</v>
      </c>
      <c r="G111" t="str">
        <f>VLOOKUP(Table15[[#This Row],['#]],'Codigo Canto'!A4:AQ239, 38, FALSE)</f>
        <v>LA VOZ DE MI AMADO</v>
      </c>
      <c r="H111" t="str">
        <f>VLOOKUP(Table15[[#This Row],['#]],'Codigo Canto'!A4:AQ239, 16, FALSE)</f>
        <v>PRECATECUMENADO</v>
      </c>
      <c r="I111" t="str">
        <f>VLOOKUP(Table15[[#This Row],['#]],'Codigo Canto'!A4:AQ239, 11, FALSE)</f>
        <v>"</v>
      </c>
      <c r="J111" t="s">
        <v>48</v>
      </c>
      <c r="K111" t="str">
        <f>_xlfn.CONCAT("""","archivo","""",": ","""","/cantos/resucito/",Table15[[#This Row],[inicial]],"/",Table15[[#This Row],[id]],".html","""")</f>
        <v>"archivo": "/cantos/resucito/l/lavozdemiamado.html"</v>
      </c>
      <c r="L111" t="str">
        <f>_xlfn.CONCAT("{ ","""","id","""",": ","""","",B111,"""",", ","""","titulo","""",": ","""",C111,"""",", ","""","salmo","""",": ","""",Table15[[#This Row],[salmo]],"",I111,", ","""","letra","""",": ","""",J111,"""",", ",K111,"},")</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12" x14ac:dyDescent="0.25">
      <c r="A112">
        <v>102</v>
      </c>
      <c r="B112" t="str" cm="1">
        <f t="array" ref="B1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lasarmasdelaluz</v>
      </c>
      <c r="C112" t="s">
        <v>566</v>
      </c>
      <c r="D112" t="str">
        <f>VLOOKUP(Table15[[#This Row],['#]],'data-Cantos'!A3:AP235,11, FALSE)</f>
        <v>cf Efesios 6,11.ss</v>
      </c>
      <c r="E112" t="s">
        <v>241</v>
      </c>
      <c r="F112" t="str">
        <f>IF(Table15[[#This Row],[Categoria]]="LITÚRGICOS","liturgia",LOWER(LEFT(Table15[[#This Row],[titulo]],1)))</f>
        <v>l</v>
      </c>
      <c r="G112" t="str">
        <f>VLOOKUP(Table15[[#This Row],['#]],'Codigo Canto'!A4:AQ239, 38, FALSE)</f>
        <v>LAS ARMAS DE LA LUZ</v>
      </c>
      <c r="H112" t="str">
        <f>VLOOKUP(Table15[[#This Row],['#]],'Codigo Canto'!A4:AQ239, 16, FALSE)</f>
        <v>PRECATECUMENADO</v>
      </c>
      <c r="I112" t="str">
        <f>VLOOKUP(Table15[[#This Row],['#]],'Codigo Canto'!A4:AQ239, 11, FALSE)</f>
        <v>"</v>
      </c>
      <c r="J112" t="s">
        <v>821</v>
      </c>
      <c r="K112" t="str">
        <f>_xlfn.CONCAT("""","archivo","""",": ","""","/cantos/resucito/",Table15[[#This Row],[inicial]],"/",Table15[[#This Row],[id]],".html","""")</f>
        <v>"archivo": "/cantos/resucito/l/lasarmasdelaluz.html"</v>
      </c>
      <c r="L112" t="str">
        <f>_xlfn.CONCAT("{ ","""","id","""",": ","""","",B112,"""",", ","""","titulo","""",": ","""",C112,"""",", ","""","salmo","""",": ","""",Table15[[#This Row],[salmo]],"",I112,", ","""","letra","""",": ","""",J112,"""",", ",K112,"},")</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12" x14ac:dyDescent="0.25">
      <c r="A113">
        <v>103</v>
      </c>
      <c r="B113" t="str" cm="1">
        <f t="array" ref="B1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laudasion</v>
      </c>
      <c r="C113" t="s">
        <v>915</v>
      </c>
      <c r="D113" t="str">
        <f>VLOOKUP(Table15[[#This Row],['#]],'data-Cantos'!A3:AP235,11, FALSE)</f>
        <v xml:space="preserve">Secuencia del Corpus Christi (Santo Tomas de Aquino) </v>
      </c>
      <c r="E113" t="s">
        <v>242</v>
      </c>
      <c r="F113" t="str">
        <f>IF(Table15[[#This Row],[Categoria]]="LITÚRGICOS","liturgia",LOWER(LEFT(Table15[[#This Row],[titulo]],1)))</f>
        <v>l</v>
      </c>
      <c r="G113" t="str">
        <f>VLOOKUP(Table15[[#This Row],['#]],'Codigo Canto'!A4:AQ239, 38, FALSE)</f>
        <v>LAUDA SIÓN</v>
      </c>
      <c r="H113" t="str">
        <f>VLOOKUP(Table15[[#This Row],['#]],'Codigo Canto'!A4:AQ239, 16, FALSE)</f>
        <v>PRECATECUMENADO</v>
      </c>
      <c r="I113" t="str">
        <f>VLOOKUP(Table15[[#This Row],['#]],'Codigo Canto'!A4:AQ239, 11, FALSE)</f>
        <v>"</v>
      </c>
      <c r="J113" t="s">
        <v>49</v>
      </c>
      <c r="K113" t="str">
        <f>_xlfn.CONCAT("""","archivo","""",": ","""","/cantos/resucito/",Table15[[#This Row],[inicial]],"/",Table15[[#This Row],[id]],".html","""")</f>
        <v>"archivo": "/cantos/resucito/l/laudasion.html"</v>
      </c>
      <c r="L113" t="str">
        <f>_xlfn.CONCAT("{ ","""","id","""",": ","""","",B113,"""",", ","""","titulo","""",": ","""",C113,"""",", ","""","salmo","""",": ","""",Table15[[#This Row],[salmo]],"",I113,", ","""","letra","""",": ","""",J113,"""",", ",K113,"},")</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12" x14ac:dyDescent="0.25">
      <c r="A114">
        <v>105</v>
      </c>
      <c r="B114" t="str" cm="1">
        <f t="array" ref="B1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
        <v>575</v>
      </c>
      <c r="D114" t="str">
        <f>VLOOKUP(Table15[[#This Row],['#]],'data-Cantos'!A3:AP235,11, FALSE)</f>
        <v>Sal 121 (120)</v>
      </c>
      <c r="E114" t="s">
        <v>243</v>
      </c>
      <c r="F114" t="str">
        <f>IF(Table15[[#This Row],[Categoria]]="LITÚRGICOS","liturgia",LOWER(LEFT(Table15[[#This Row],[titulo]],1)))</f>
        <v>l</v>
      </c>
      <c r="G114" t="str">
        <f>VLOOKUP(Table15[[#This Row],['#]],'Codigo Canto'!A4:AQ239, 38, FALSE)</f>
        <v>LEVANTO MIS OJOS A LOS MONTES</v>
      </c>
      <c r="H114" t="str">
        <f>VLOOKUP(Table15[[#This Row],['#]],'Codigo Canto'!A4:AQ239, 16, FALSE)</f>
        <v>PRECATECUMENADO</v>
      </c>
      <c r="I114" t="str">
        <f>VLOOKUP(Table15[[#This Row],['#]],'Codigo Canto'!A4:AQ239, 11, FALSE)</f>
        <v>"</v>
      </c>
      <c r="J114" t="s">
        <v>50</v>
      </c>
      <c r="K114" t="str">
        <f>_xlfn.CONCAT("""","archivo","""",": ","""","/cantos/resucito/",Table15[[#This Row],[inicial]],"/",Table15[[#This Row],[id]],".html","""")</f>
        <v>"archivo": "/cantos/resucito/l/levantomisojosalosmontes.html"</v>
      </c>
      <c r="L114" t="str">
        <f>_xlfn.CONCAT("{ ","""","id","""",": ","""","",B114,"""",", ","""","titulo","""",": ","""",C114,"""",", ","""","salmo","""",": ","""",Table15[[#This Row],[salmo]],"",I114,", ","""","letra","""",": ","""",J114,"""",", ",K114,"},")</f>
        <v>{ "id": "levantomisojosalosmontes", "titulo": "Levanto mis ojos a los montes", "salmo": "Sal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12" x14ac:dyDescent="0.25">
      <c r="A115">
        <v>106</v>
      </c>
      <c r="B115" t="str" cm="1">
        <f t="array" ref="B1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
        <v>576</v>
      </c>
      <c r="D115" t="str">
        <f>VLOOKUP(Table15[[#This Row],['#]],'data-Cantos'!A3:AP235,11, FALSE)</f>
        <v>Sal 119 (118)</v>
      </c>
      <c r="E115" t="s">
        <v>245</v>
      </c>
      <c r="F115" t="str">
        <f>IF(Table15[[#This Row],[Categoria]]="LITÚRGICOS","liturgia",LOWER(LEFT(Table15[[#This Row],[titulo]],1)))</f>
        <v>l</v>
      </c>
      <c r="G115" t="str">
        <f>VLOOKUP(Table15[[#This Row],['#]],'Codigo Canto'!A4:AQ239, 38, FALSE)</f>
        <v>LLEGUE HASTA TU PRESENCIA MI CLAMOR</v>
      </c>
      <c r="H115" t="str">
        <f>VLOOKUP(Table15[[#This Row],['#]],'Codigo Canto'!A4:AQ239, 16, FALSE)</f>
        <v>PRECATECUMENADO</v>
      </c>
      <c r="I115" t="str">
        <f>VLOOKUP(Table15[[#This Row],['#]],'Codigo Canto'!A4:AQ239, 11, FALSE)</f>
        <v>"</v>
      </c>
      <c r="J115" t="s">
        <v>51</v>
      </c>
      <c r="K115" t="str">
        <f>_xlfn.CONCAT("""","archivo","""",": ","""","/cantos/resucito/",Table15[[#This Row],[inicial]],"/",Table15[[#This Row],[id]],".html","""")</f>
        <v>"archivo": "/cantos/resucito/l/lleguehastatupresenciamiclamor.html"</v>
      </c>
      <c r="L115" t="str">
        <f>_xlfn.CONCAT("{ ","""","id","""",": ","""","",B115,"""",", ","""","titulo","""",": ","""",C115,"""",", ","""","salmo","""",": ","""",Table15[[#This Row],[salmo]],"",I115,", ","""","letra","""",": ","""",J115,"""",", ",K115,"},")</f>
        <v>{ "id": "lleguehastatupresenciamiclamor", "titulo": "Llegue hasta tu presencia mi clamor", "salmo": "Sal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12" x14ac:dyDescent="0.25">
      <c r="A116">
        <v>107</v>
      </c>
      <c r="B116" t="str" cm="1">
        <f t="array" ref="B1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llevamealcielo</v>
      </c>
      <c r="C116" t="s">
        <v>577</v>
      </c>
      <c r="D116" t="str">
        <f>VLOOKUP(Table15[[#This Row],['#]],'data-Cantos'!A3:AP235,11, FALSE)</f>
        <v>Filipenses 1,23</v>
      </c>
      <c r="E116" t="s">
        <v>247</v>
      </c>
      <c r="F116" t="str">
        <f>IF(Table15[[#This Row],[Categoria]]="LITÚRGICOS","liturgia",LOWER(LEFT(Table15[[#This Row],[titulo]],1)))</f>
        <v>l</v>
      </c>
      <c r="G116" t="str">
        <f>VLOOKUP(Table15[[#This Row],['#]],'Codigo Canto'!A4:AQ239, 38, FALSE)</f>
        <v>LLÉVAME AL CIELO</v>
      </c>
      <c r="H116" t="str">
        <f>VLOOKUP(Table15[[#This Row],['#]],'Codigo Canto'!A4:AQ239, 16, FALSE)</f>
        <v>PRECATECUMENADO</v>
      </c>
      <c r="I116" t="str">
        <f>VLOOKUP(Table15[[#This Row],['#]],'Codigo Canto'!A4:AQ239, 11, FALSE)</f>
        <v>"</v>
      </c>
      <c r="J116" t="s">
        <v>52</v>
      </c>
      <c r="K116" t="str">
        <f>_xlfn.CONCAT("""","archivo","""",": ","""","/cantos/resucito/",Table15[[#This Row],[inicial]],"/",Table15[[#This Row],[id]],".html","""")</f>
        <v>"archivo": "/cantos/resucito/l/llevamealcielo.html"</v>
      </c>
      <c r="L116" t="str">
        <f>_xlfn.CONCAT("{ ","""","id","""",": ","""","",B116,"""",", ","""","titulo","""",": ","""",C116,"""",", ","""","salmo","""",": ","""",Table15[[#This Row],[salmo]],"",I116,", ","""","letra","""",": ","""",J116,"""",", ",K116,"},")</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12" x14ac:dyDescent="0.25">
      <c r="A117">
        <v>108</v>
      </c>
      <c r="B117" t="str" cm="1">
        <f t="array" ref="B1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magnificat</v>
      </c>
      <c r="C117" t="s">
        <v>579</v>
      </c>
      <c r="D117" t="str">
        <f>VLOOKUP(Table15[[#This Row],['#]],'data-Cantos'!A3:AP235,11, FALSE)</f>
        <v>Lucas 1,46-55</v>
      </c>
      <c r="E117" t="s">
        <v>248</v>
      </c>
      <c r="F117" t="str">
        <f>IF(Table15[[#This Row],[Categoria]]="LITÚRGICOS","liturgia",LOWER(LEFT(Table15[[#This Row],[titulo]],1)))</f>
        <v>m</v>
      </c>
      <c r="G117" t="str">
        <f>VLOOKUP(Table15[[#This Row],['#]],'Codigo Canto'!A4:AQ239, 38, FALSE)</f>
        <v>MAGNÍFICAT</v>
      </c>
      <c r="H117" t="str">
        <f>VLOOKUP(Table15[[#This Row],['#]],'Codigo Canto'!A4:AQ239, 16, FALSE)</f>
        <v>PRECATECUMENADO</v>
      </c>
      <c r="I117" t="str">
        <f>VLOOKUP(Table15[[#This Row],['#]],'Codigo Canto'!A4:AQ239, 11, FALSE)</f>
        <v>"</v>
      </c>
      <c r="J117" t="s">
        <v>822</v>
      </c>
      <c r="K117" t="str">
        <f>_xlfn.CONCAT("""","archivo","""",": ","""","/cantos/resucito/",Table15[[#This Row],[inicial]],"/",Table15[[#This Row],[id]],".html","""")</f>
        <v>"archivo": "/cantos/resucito/m/magnificat.html"</v>
      </c>
      <c r="L117" t="str">
        <f>_xlfn.CONCAT("{ ","""","id","""",": ","""","",B117,"""",", ","""","titulo","""",": ","""",C117,"""",", ","""","salmo","""",": ","""",Table15[[#This Row],[salmo]],"",I117,", ","""","letra","""",": ","""",J117,"""",", ",K117,"},")</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12" x14ac:dyDescent="0.25">
      <c r="A118">
        <v>109</v>
      </c>
      <c r="B118" t="str" cm="1">
        <f t="array" ref="B1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mariacasadebendicion</v>
      </c>
      <c r="C118" t="s">
        <v>583</v>
      </c>
      <c r="D118" t="str">
        <f>VLOOKUP(Table15[[#This Row],['#]],'data-Cantos'!A3:AP235,11, FALSE)</f>
        <v>Juan 2,1–11 – Las Bodas de Caná</v>
      </c>
      <c r="E118" t="s">
        <v>249</v>
      </c>
      <c r="F118" t="str">
        <f>IF(Table15[[#This Row],[Categoria]]="LITÚRGICOS","liturgia",LOWER(LEFT(Table15[[#This Row],[titulo]],1)))</f>
        <v>m</v>
      </c>
      <c r="G118" t="str">
        <f>VLOOKUP(Table15[[#This Row],['#]],'Codigo Canto'!A4:AQ239, 38, FALSE)</f>
        <v>MARÍA, CASA DE BENDICIÓN</v>
      </c>
      <c r="H118" t="str">
        <f>VLOOKUP(Table15[[#This Row],['#]],'Codigo Canto'!A4:AQ239, 16, FALSE)</f>
        <v>PRECATECUMENADO</v>
      </c>
      <c r="I118" t="str">
        <f>VLOOKUP(Table15[[#This Row],['#]],'Codigo Canto'!A4:AQ239, 11, FALSE)</f>
        <v>"</v>
      </c>
      <c r="J118" t="s">
        <v>53</v>
      </c>
      <c r="K118" t="str">
        <f>_xlfn.CONCAT("""","archivo","""",": ","""","/cantos/resucito/",Table15[[#This Row],[inicial]],"/",Table15[[#This Row],[id]],".html","""")</f>
        <v>"archivo": "/cantos/resucito/m/mariacasadebendicion.html"</v>
      </c>
      <c r="L118" t="str">
        <f>_xlfn.CONCAT("{ ","""","id","""",": ","""","",B118,"""",", ","""","titulo","""",": ","""",C118,"""",", ","""","salmo","""",": ","""",Table15[[#This Row],[salmo]],"",I118,", ","""","letra","""",": ","""",J118,"""",", ",K118,"},")</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12" x14ac:dyDescent="0.25">
      <c r="A119">
        <v>110</v>
      </c>
      <c r="B119" t="str" cm="1">
        <f t="array" ref="B1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mariadejasnagöra</v>
      </c>
      <c r="C119" t="s">
        <v>916</v>
      </c>
      <c r="D119" t="str">
        <f>VLOOKUP(Table15[[#This Row],['#]],'data-Cantos'!A3:AP235,11, FALSE)</f>
        <v xml:space="preserve">Himno a la Virgen de Jasna Göra, Częstochowa Polonia (Kiko Argüello) </v>
      </c>
      <c r="E119" t="s">
        <v>250</v>
      </c>
      <c r="F119" t="str">
        <f>IF(Table15[[#This Row],[Categoria]]="LITÚRGICOS","liturgia",LOWER(LEFT(Table15[[#This Row],[titulo]],1)))</f>
        <v>m</v>
      </c>
      <c r="G119" t="str">
        <f>VLOOKUP(Table15[[#This Row],['#]],'Codigo Canto'!A4:AQ239, 38, FALSE)</f>
        <v>MARÍA DE JASNA GÖRA</v>
      </c>
      <c r="H119" t="str">
        <f>VLOOKUP(Table15[[#This Row],['#]],'Codigo Canto'!A4:AQ239, 16, FALSE)</f>
        <v>PRECATECUMENADO</v>
      </c>
      <c r="I119" t="str">
        <f>VLOOKUP(Table15[[#This Row],['#]],'Codigo Canto'!A4:AQ239, 11, FALSE)</f>
        <v>"</v>
      </c>
      <c r="J119" t="s">
        <v>54</v>
      </c>
      <c r="K119" t="str">
        <f>_xlfn.CONCAT("""","archivo","""",": ","""","/cantos/resucito/",Table15[[#This Row],[inicial]],"/",Table15[[#This Row],[id]],".html","""")</f>
        <v>"archivo": "/cantos/resucito/m/mariadejasnagöra.html"</v>
      </c>
      <c r="L119" t="str">
        <f>_xlfn.CONCAT("{ ","""","id","""",": ","""","",B119,"""",", ","""","titulo","""",": ","""",C119,"""",", ","""","salmo","""",": ","""",Table15[[#This Row],[salmo]],"",I119,", ","""","letra","""",": ","""",J119,"""",", ",K119,"},")</f>
        <v>{ "id": "mariadejasnagöra",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"/cantos/resucito/m/mariadejasnagöra.html"},</v>
      </c>
    </row>
    <row r="120" spans="1:12" x14ac:dyDescent="0.25">
      <c r="A120">
        <v>111</v>
      </c>
      <c r="B120" t="str" cm="1">
        <f t="array" ref="B1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mariamadredelaiglesia</v>
      </c>
      <c r="C120" t="s">
        <v>917</v>
      </c>
      <c r="D120" t="str">
        <f>VLOOKUP(Table15[[#This Row],['#]],'data-Cantos'!A3:AP235,11, FALSE)</f>
        <v>Juan 19,26-34</v>
      </c>
      <c r="E120" t="s">
        <v>251</v>
      </c>
      <c r="F120" t="str">
        <f>IF(Table15[[#This Row],[Categoria]]="LITÚRGICOS","liturgia",LOWER(LEFT(Table15[[#This Row],[titulo]],1)))</f>
        <v>m</v>
      </c>
      <c r="G120" t="str">
        <f>VLOOKUP(Table15[[#This Row],['#]],'Codigo Canto'!A4:AQ239, 38, FALSE)</f>
        <v>MARÍA, MADRE DE LA IGLESIA</v>
      </c>
      <c r="H120" t="str">
        <f>VLOOKUP(Table15[[#This Row],['#]],'Codigo Canto'!A4:AQ239, 16, FALSE)</f>
        <v>PRECATECUMENADO</v>
      </c>
      <c r="I120" t="str">
        <f>VLOOKUP(Table15[[#This Row],['#]],'Codigo Canto'!A4:AQ239, 11, FALSE)</f>
        <v>"</v>
      </c>
      <c r="J120" t="s">
        <v>55</v>
      </c>
      <c r="K120" t="str">
        <f>_xlfn.CONCAT("""","archivo","""",": ","""","/cantos/resucito/",Table15[[#This Row],[inicial]],"/",Table15[[#This Row],[id]],".html","""")</f>
        <v>"archivo": "/cantos/resucito/m/mariamadredelaiglesia.html"</v>
      </c>
      <c r="L120" t="str">
        <f>_xlfn.CONCAT("{ ","""","id","""",": ","""","",B120,"""",", ","""","titulo","""",": ","""",C120,"""",", ","""","salmo","""",": ","""",Table15[[#This Row],[salmo]],"",I120,", ","""","letra","""",": ","""",J120,"""",", ",K120,"},")</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12" x14ac:dyDescent="0.25">
      <c r="A121">
        <v>112</v>
      </c>
      <c r="B121" t="str" cm="1">
        <f t="array" ref="B1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
        <v>587</v>
      </c>
      <c r="D121" t="str">
        <f>VLOOKUP(Table15[[#This Row],['#]],'data-Cantos'!A3:AP235,11, FALSE)</f>
        <v>Himno a la Virgen del Tercer Milenio (Kiko Argüello)</v>
      </c>
      <c r="E121" t="s">
        <v>252</v>
      </c>
      <c r="F121" t="str">
        <f>IF(Table15[[#This Row],[Categoria]]="LITÚRGICOS","liturgia",LOWER(LEFT(Table15[[#This Row],[titulo]],1)))</f>
        <v>m</v>
      </c>
      <c r="G121" t="str">
        <f>VLOOKUP(Table15[[#This Row],['#]],'Codigo Canto'!A4:AQ239, 38, FALSE)</f>
        <v>MARÍA, MADRE DEL CAMINO ARDIENTE</v>
      </c>
      <c r="H121" t="str">
        <f>VLOOKUP(Table15[[#This Row],['#]],'Codigo Canto'!A4:AQ239, 16, FALSE)</f>
        <v>PRECATECUMENADO</v>
      </c>
      <c r="I121" t="str">
        <f>VLOOKUP(Table15[[#This Row],['#]],'Codigo Canto'!A4:AQ239, 11, FALSE)</f>
        <v>"</v>
      </c>
      <c r="J121" t="s">
        <v>56</v>
      </c>
      <c r="K121" t="str">
        <f>_xlfn.CONCAT("""","archivo","""",": ","""","/cantos/resucito/",Table15[[#This Row],[inicial]],"/",Table15[[#This Row],[id]],".html","""")</f>
        <v>"archivo": "/cantos/resucito/m/mariamadredelcaminoardiente.html"</v>
      </c>
      <c r="L121" t="str">
        <f>_xlfn.CONCAT("{ ","""","id","""",": ","""","",B121,"""",", ","""","titulo","""",": ","""",C121,"""",", ","""","salmo","""",": ","""",Table15[[#This Row],[salmo]],"",I121,", ","""","letra","""",": ","""",J121,"""",", ",K121,"},")</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12" x14ac:dyDescent="0.25">
      <c r="A122">
        <v>113</v>
      </c>
      <c r="B122" t="str" cm="1">
        <f t="array" ref="B1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mariapequenamaria</v>
      </c>
      <c r="C122" t="s">
        <v>918</v>
      </c>
      <c r="D122" t="str">
        <f>VLOOKUP(Table15[[#This Row],['#]],'data-Cantos'!A3:AP235,11, FALSE)</f>
        <v>Himno a la Virgen María (Kiko Argüello)</v>
      </c>
      <c r="E122" t="s">
        <v>253</v>
      </c>
      <c r="F122" t="str">
        <f>IF(Table15[[#This Row],[Categoria]]="LITÚRGICOS","liturgia",LOWER(LEFT(Table15[[#This Row],[titulo]],1)))</f>
        <v>m</v>
      </c>
      <c r="G122" t="str">
        <f>VLOOKUP(Table15[[#This Row],['#]],'Codigo Canto'!A4:AQ239, 38, FALSE)</f>
        <v>MARÍA, PEQUEÑA MARÍA</v>
      </c>
      <c r="H122" t="str">
        <f>VLOOKUP(Table15[[#This Row],['#]],'Codigo Canto'!A4:AQ239, 16, FALSE)</f>
        <v>PRECATECUMENADO</v>
      </c>
      <c r="I122" t="str">
        <f>VLOOKUP(Table15[[#This Row],['#]],'Codigo Canto'!A4:AQ239, 11, FALSE)</f>
        <v>"</v>
      </c>
      <c r="J122" t="s">
        <v>823</v>
      </c>
      <c r="K122" t="str">
        <f>_xlfn.CONCAT("""","archivo","""",": ","""","/cantos/resucito/",Table15[[#This Row],[inicial]],"/",Table15[[#This Row],[id]],".html","""")</f>
        <v>"archivo": "/cantos/resucito/m/mariapequenamaria.html"</v>
      </c>
      <c r="L122" t="str">
        <f>_xlfn.CONCAT("{ ","""","id","""",": ","""","",B122,"""",", ","""","titulo","""",": ","""",C122,"""",", ","""","salmo","""",": ","""",Table15[[#This Row],[salmo]],"",I122,", ","""","letra","""",": ","""",J122,"""",", ",K122,"},")</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12" x14ac:dyDescent="0.25">
      <c r="A123">
        <v>114</v>
      </c>
      <c r="B123" t="str" cm="1">
        <f t="array" ref="B1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
        <v>590</v>
      </c>
      <c r="D123" t="str">
        <f>VLOOKUP(Table15[[#This Row],['#]],'data-Cantos'!A3:AP235,11, FALSE)</f>
        <v>Sal 16 (15)</v>
      </c>
      <c r="E123" t="s">
        <v>255</v>
      </c>
      <c r="F123" t="str">
        <f>IF(Table15[[#This Row],[Categoria]]="LITÚRGICOS","liturgia",LOWER(LEFT(Table15[[#This Row],[titulo]],1)))</f>
        <v>m</v>
      </c>
      <c r="G123" t="str">
        <f>VLOOKUP(Table15[[#This Row],['#]],'Codigo Canto'!A4:AQ239, 38, FALSE)</f>
        <v>ME ENSEÑARÁS EL CAMINO DE LA VIDA</v>
      </c>
      <c r="H123" t="str">
        <f>VLOOKUP(Table15[[#This Row],['#]],'Codigo Canto'!A4:AQ239, 16, FALSE)</f>
        <v>PRECATECUMENADO</v>
      </c>
      <c r="I123" t="str">
        <f>VLOOKUP(Table15[[#This Row],['#]],'Codigo Canto'!A4:AQ239, 11, FALSE)</f>
        <v>"</v>
      </c>
      <c r="J123" t="s">
        <v>824</v>
      </c>
      <c r="K123" t="str">
        <f>_xlfn.CONCAT("""","archivo","""",": ","""","/cantos/resucito/",Table15[[#This Row],[inicial]],"/",Table15[[#This Row],[id]],".html","""")</f>
        <v>"archivo": "/cantos/resucito/m/meensenaraselcaminodelavida.html"</v>
      </c>
      <c r="L123" t="str">
        <f>_xlfn.CONCAT("{ ","""","id","""",": ","""","",B123,"""",", ","""","titulo","""",": ","""",C123,"""",", ","""","salmo","""",": ","""",Table15[[#This Row],[salmo]],"",I123,", ","""","letra","""",": ","""",J123,"""",", ",K123,"},")</f>
        <v>{ "id": "meensenaraselcaminodelavida", "titulo": "Me enseñarás el camino de la vida", "salmo": "Sal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12" x14ac:dyDescent="0.25">
      <c r="A124">
        <v>115</v>
      </c>
      <c r="B124" t="str" cm="1">
        <f t="array" ref="B1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mehasseducidosenor</v>
      </c>
      <c r="C124" t="s">
        <v>591</v>
      </c>
      <c r="D124" t="str">
        <f>VLOOKUP(Table15[[#This Row],['#]],'data-Cantos'!A3:AP235,11, FALSE)</f>
        <v>Jeremias 20,7-18</v>
      </c>
      <c r="E124" t="s">
        <v>257</v>
      </c>
      <c r="F124" t="str">
        <f>IF(Table15[[#This Row],[Categoria]]="LITÚRGICOS","liturgia",LOWER(LEFT(Table15[[#This Row],[titulo]],1)))</f>
        <v>m</v>
      </c>
      <c r="G124" t="str">
        <f>VLOOKUP(Table15[[#This Row],['#]],'Codigo Canto'!A4:AQ239, 38, FALSE)</f>
        <v>ME HAS SEDUCIDO, SEÑOR</v>
      </c>
      <c r="H124" t="str">
        <f>VLOOKUP(Table15[[#This Row],['#]],'Codigo Canto'!A4:AQ239, 16, FALSE)</f>
        <v>PRECATECUMENADO</v>
      </c>
      <c r="I124" t="str">
        <f>VLOOKUP(Table15[[#This Row],['#]],'Codigo Canto'!A4:AQ239, 11, FALSE)</f>
        <v>"</v>
      </c>
      <c r="J124" t="s">
        <v>57</v>
      </c>
      <c r="K124" t="str">
        <f>_xlfn.CONCAT("""","archivo","""",": ","""","/cantos/resucito/",Table15[[#This Row],[inicial]],"/",Table15[[#This Row],[id]],".html","""")</f>
        <v>"archivo": "/cantos/resucito/m/mehasseducidosenor.html"</v>
      </c>
      <c r="L124" t="str">
        <f>_xlfn.CONCAT("{ ","""","id","""",": ","""","",B124,"""",", ","""","titulo","""",": ","""",C124,"""",", ","""","salmo","""",": ","""",Table15[[#This Row],[salmo]],"",I124,", ","""","letra","""",": ","""",J124,"""",", ",K124,"},")</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12" x14ac:dyDescent="0.25">
      <c r="A125">
        <v>116</v>
      </c>
      <c r="B125" t="str" cm="1">
        <f t="array" ref="B1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miradqueestupendo</v>
      </c>
      <c r="C125" t="s">
        <v>919</v>
      </c>
      <c r="D125" t="str">
        <f>VLOOKUP(Table15[[#This Row],['#]],'data-Cantos'!A3:AP235,11, FALSE)</f>
        <v>Sal 133 (132)</v>
      </c>
      <c r="E125" t="s">
        <v>258</v>
      </c>
      <c r="F125" t="str">
        <f>IF(Table15[[#This Row],[Categoria]]="LITÚRGICOS","liturgia",LOWER(LEFT(Table15[[#This Row],[titulo]],1)))</f>
        <v>¡</v>
      </c>
      <c r="G125" t="str">
        <f>VLOOKUP(Table15[[#This Row],['#]],'Codigo Canto'!A4:AQ239, 38, FALSE)</f>
        <v>MIRAD QUÉ ESTUPENDO</v>
      </c>
      <c r="H125" t="str">
        <f>VLOOKUP(Table15[[#This Row],['#]],'Codigo Canto'!A4:AQ239, 16, FALSE)</f>
        <v>PRECATECUMENADO</v>
      </c>
      <c r="I125" t="str">
        <f>VLOOKUP(Table15[[#This Row],['#]],'Codigo Canto'!A4:AQ239, 11, FALSE)</f>
        <v>"</v>
      </c>
      <c r="J125" t="s">
        <v>58</v>
      </c>
      <c r="K125" t="str">
        <f>_xlfn.CONCAT("""","archivo","""",": ","""","/cantos/resucito/",Table15[[#This Row],[inicial]],"/",Table15[[#This Row],[id]],".html","""")</f>
        <v>"archivo": "/cantos/resucito/¡/miradqueestupendo.html"</v>
      </c>
      <c r="L125" t="str">
        <f>_xlfn.CONCAT("{ ","""","id","""",": ","""","",B125,"""",", ","""","titulo","""",": ","""",C125,"""",", ","""","salmo","""",": ","""",Table15[[#This Row],[salmo]],"",I125,", ","""","letra","""",": ","""",J125,"""",", ",K125,"},")</f>
        <v>{ "id": "miradqueestupendo", "titulo": "¡mirad qué estupendo!", "salmo": "Sal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12" x14ac:dyDescent="0.25">
      <c r="A126">
        <v>117</v>
      </c>
      <c r="B126" t="str" cm="1">
        <f t="array" ref="B1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misericordiadiosmio</v>
      </c>
      <c r="C126" t="s">
        <v>597</v>
      </c>
      <c r="D126" t="str">
        <f>VLOOKUP(Table15[[#This Row],['#]],'data-Cantos'!A3:AP235,11, FALSE)</f>
        <v>Sal 51(50)</v>
      </c>
      <c r="E126" t="s">
        <v>260</v>
      </c>
      <c r="F126" t="str">
        <f>IF(Table15[[#This Row],[Categoria]]="LITÚRGICOS","liturgia",LOWER(LEFT(Table15[[#This Row],[titulo]],1)))</f>
        <v>m</v>
      </c>
      <c r="G126" t="str">
        <f>VLOOKUP(Table15[[#This Row],['#]],'Codigo Canto'!A4:AQ239, 38, FALSE)</f>
        <v>MISERICORDIA, DIOS MÍO</v>
      </c>
      <c r="H126" t="str">
        <f>VLOOKUP(Table15[[#This Row],['#]],'Codigo Canto'!A4:AQ239, 16, FALSE)</f>
        <v>PRECATECUMENADO</v>
      </c>
      <c r="I126" t="str">
        <f>VLOOKUP(Table15[[#This Row],['#]],'Codigo Canto'!A4:AQ239, 11, FALSE)</f>
        <v>"</v>
      </c>
      <c r="J126" t="s">
        <v>825</v>
      </c>
      <c r="K126" t="str">
        <f>_xlfn.CONCAT("""","archivo","""",": ","""","/cantos/resucito/",Table15[[#This Row],[inicial]],"/",Table15[[#This Row],[id]],".html","""")</f>
        <v>"archivo": "/cantos/resucito/m/misericordiadiosmio.html"</v>
      </c>
      <c r="L126" t="str">
        <f>_xlfn.CONCAT("{ ","""","id","""",": ","""","",B126,"""",", ","""","titulo","""",": ","""",C126,"""",", ","""","salmo","""",": ","""",Table15[[#This Row],[salmo]],"",I126,", ","""","letra","""",": ","""",J126,"""",", ",K126,"},")</f>
        <v>{ "id": "misericordiadiosmio", "titulo": "Misericordia, Dios mío", "salmo": "Sal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12" x14ac:dyDescent="0.25">
      <c r="A127">
        <v>118</v>
      </c>
      <c r="B127" t="str" cm="1">
        <f t="array" ref="B1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
        <v>596</v>
      </c>
      <c r="D127" t="str">
        <f>VLOOKUP(Table15[[#This Row],['#]],'data-Cantos'!A3:AP235,11, FALSE)</f>
        <v>Sal 51 (50)</v>
      </c>
      <c r="E127" t="s">
        <v>262</v>
      </c>
      <c r="F127" t="str">
        <f>IF(Table15[[#This Row],[Categoria]]="LITÚRGICOS","liturgia",LOWER(LEFT(Table15[[#This Row],[titulo]],1)))</f>
        <v>m</v>
      </c>
      <c r="G127" t="str">
        <f>VLOOKUP(Table15[[#This Row],['#]],'Codigo Canto'!A4:AQ239, 38, FALSE)</f>
        <v>MISERICORDIA MÍA, MISERICORDIA</v>
      </c>
      <c r="H127" t="str">
        <f>VLOOKUP(Table15[[#This Row],['#]],'Codigo Canto'!A4:AQ239, 16, FALSE)</f>
        <v>PRECATECUMENADO</v>
      </c>
      <c r="I127" t="str">
        <f>VLOOKUP(Table15[[#This Row],['#]],'Codigo Canto'!A4:AQ239, 11, FALSE)</f>
        <v>"</v>
      </c>
      <c r="J127" t="s">
        <v>826</v>
      </c>
      <c r="K127" t="str">
        <f>_xlfn.CONCAT("""","archivo","""",": ","""","/cantos/resucito/",Table15[[#This Row],[inicial]],"/",Table15[[#This Row],[id]],".html","""")</f>
        <v>"archivo": "/cantos/resucito/m/misericordiamiamisericordia.html"</v>
      </c>
      <c r="L127" t="str">
        <f>_xlfn.CONCAT("{ ","""","id","""",": ","""","",B127,"""",", ","""","titulo","""",": ","""",C127,"""",", ","""","salmo","""",": ","""",Table15[[#This Row],[salmo]],"",I127,", ","""","letra","""",": ","""",J127,"""",", ",K127,"},")</f>
        <v>{ "id": "misericordiamiamisericordia", "titulo": "Misericordia mía, misericordia", "salmo": "Sal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12" x14ac:dyDescent="0.25">
      <c r="A128">
        <v>119</v>
      </c>
      <c r="B128" t="str" cm="1">
        <f t="array" ref="B1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muchomehanperseguido</v>
      </c>
      <c r="C128" t="s">
        <v>598</v>
      </c>
      <c r="D128" t="str">
        <f>VLOOKUP(Table15[[#This Row],['#]],'data-Cantos'!A3:AP235,11, FALSE)</f>
        <v>Sal 129 (128)</v>
      </c>
      <c r="E128" t="s">
        <v>264</v>
      </c>
      <c r="F128" t="str">
        <f>IF(Table15[[#This Row],[Categoria]]="LITÚRGICOS","liturgia",LOWER(LEFT(Table15[[#This Row],[titulo]],1)))</f>
        <v>m</v>
      </c>
      <c r="G128" t="str">
        <f>VLOOKUP(Table15[[#This Row],['#]],'Codigo Canto'!A4:AQ239, 38, FALSE)</f>
        <v>MUCHO ME HAN PERSEGUIDO</v>
      </c>
      <c r="H128" t="str">
        <f>VLOOKUP(Table15[[#This Row],['#]],'Codigo Canto'!A4:AQ239, 16, FALSE)</f>
        <v>PRECATECUMENADO</v>
      </c>
      <c r="I128" t="str">
        <f>VLOOKUP(Table15[[#This Row],['#]],'Codigo Canto'!A4:AQ239, 11, FALSE)</f>
        <v>"</v>
      </c>
      <c r="J128" t="s">
        <v>59</v>
      </c>
      <c r="K128" t="str">
        <f>_xlfn.CONCAT("""","archivo","""",": ","""","/cantos/resucito/",Table15[[#This Row],[inicial]],"/",Table15[[#This Row],[id]],".html","""")</f>
        <v>"archivo": "/cantos/resucito/m/muchomehanperseguido.html"</v>
      </c>
      <c r="L128" t="str">
        <f>_xlfn.CONCAT("{ ","""","id","""",": ","""","",B128,"""",", ","""","titulo","""",": ","""",C128,"""",", ","""","salmo","""",": ","""",Table15[[#This Row],[salmo]],"",I128,", ","""","letra","""",": ","""",J128,"""",", ",K128,"},")</f>
        <v>{ "id": "muchomehanperseguido", "titulo": "Mucho me han perseguido", "salmo": "Sal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12" x14ac:dyDescent="0.25">
      <c r="A129">
        <v>120</v>
      </c>
      <c r="B129" t="str" cm="1">
        <f t="array" ref="B1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noestaaquiresucito</v>
      </c>
      <c r="C129" t="s">
        <v>601</v>
      </c>
      <c r="D129" t="str">
        <f>VLOOKUP(Table15[[#This Row],['#]],'data-Cantos'!A3:AP235,11, FALSE)</f>
        <v>Mateo 28,1-8</v>
      </c>
      <c r="E129" t="s">
        <v>266</v>
      </c>
      <c r="F129" t="str">
        <f>IF(Table15[[#This Row],[Categoria]]="LITÚRGICOS","liturgia",LOWER(LEFT(Table15[[#This Row],[titulo]],1)))</f>
        <v>n</v>
      </c>
      <c r="G129" t="str">
        <f>VLOOKUP(Table15[[#This Row],['#]],'Codigo Canto'!A4:AQ239, 38, FALSE)</f>
        <v>NO ESTÁ AQUÍ, RESUCITÓ</v>
      </c>
      <c r="H129" t="str">
        <f>VLOOKUP(Table15[[#This Row],['#]],'Codigo Canto'!A4:AQ239, 16, FALSE)</f>
        <v>PRECATECUMENADO</v>
      </c>
      <c r="I129" t="str">
        <f>VLOOKUP(Table15[[#This Row],['#]],'Codigo Canto'!A4:AQ239, 11, FALSE)</f>
        <v>"</v>
      </c>
      <c r="J129" t="s">
        <v>60</v>
      </c>
      <c r="K129" t="str">
        <f>_xlfn.CONCAT("""","archivo","""",": ","""","/cantos/resucito/",Table15[[#This Row],[inicial]],"/",Table15[[#This Row],[id]],".html","""")</f>
        <v>"archivo": "/cantos/resucito/n/noestaaquiresucito.html"</v>
      </c>
      <c r="L129" t="str">
        <f>_xlfn.CONCAT("{ ","""","id","""",": ","""","",B129,"""",", ","""","titulo","""",": ","""",C129,"""",", ","""","salmo","""",": ","""",Table15[[#This Row],[salmo]],"",I129,", ","""","letra","""",": ","""",J129,"""",", ",K129,"},")</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12" x14ac:dyDescent="0.25">
      <c r="A130">
        <v>121</v>
      </c>
      <c r="B130" t="str" cm="1">
        <f t="array" ref="B1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nohayenelparecer</v>
      </c>
      <c r="C130" t="s">
        <v>603</v>
      </c>
      <c r="D130" t="str">
        <f>VLOOKUP(Table15[[#This Row],['#]],'data-Cantos'!A3:AP235,11, FALSE)</f>
        <v>Isaías 53,2ss - Cuarto canto del Siervo de Yahveh</v>
      </c>
      <c r="E130" t="s">
        <v>267</v>
      </c>
      <c r="F130" t="str">
        <f>IF(Table15[[#This Row],[Categoria]]="LITÚRGICOS","liturgia",LOWER(LEFT(Table15[[#This Row],[titulo]],1)))</f>
        <v>n</v>
      </c>
      <c r="G130" t="str">
        <f>VLOOKUP(Table15[[#This Row],['#]],'Codigo Canto'!A4:AQ239, 38, FALSE)</f>
        <v>NO HAY EN ÉL PARECER</v>
      </c>
      <c r="H130" t="str">
        <f>VLOOKUP(Table15[[#This Row],['#]],'Codigo Canto'!A4:AQ239, 16, FALSE)</f>
        <v>PRECATECUMENADO</v>
      </c>
      <c r="I130" t="str">
        <f>VLOOKUP(Table15[[#This Row],['#]],'Codigo Canto'!A4:AQ239, 11, FALSE)</f>
        <v>"</v>
      </c>
      <c r="J130" t="s">
        <v>61</v>
      </c>
      <c r="K130" t="str">
        <f>_xlfn.CONCAT("""","archivo","""",": ","""","/cantos/resucito/",Table15[[#This Row],[inicial]],"/",Table15[[#This Row],[id]],".html","""")</f>
        <v>"archivo": "/cantos/resucito/n/nohayenelparecer.html"</v>
      </c>
      <c r="L130" t="str">
        <f>_xlfn.CONCAT("{ ","""","id","""",": ","""","",B130,"""",", ","""","titulo","""",": ","""",C130,"""",", ","""","salmo","""",": ","""",Table15[[#This Row],[salmo]],"",I130,", ","""","letra","""",": ","""",J130,"""",", ",K130,"},")</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12" x14ac:dyDescent="0.25">
      <c r="A131">
        <v>122</v>
      </c>
      <c r="B131" t="str" cm="1">
        <f t="array" ref="B1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nolimetangere</v>
      </c>
      <c r="C131" t="s">
        <v>609</v>
      </c>
      <c r="D131" t="str">
        <f>VLOOKUP(Table15[[#This Row],['#]],'data-Cantos'!A3:AP235,11, FALSE)</f>
        <v>Juan 20,15-17</v>
      </c>
      <c r="E131" t="s">
        <v>268</v>
      </c>
      <c r="F131" t="str">
        <f>IF(Table15[[#This Row],[Categoria]]="LITÚRGICOS","liturgia",LOWER(LEFT(Table15[[#This Row],[titulo]],1)))</f>
        <v>n</v>
      </c>
      <c r="G131" t="str">
        <f>VLOOKUP(Table15[[#This Row],['#]],'Codigo Canto'!A4:AQ239, 38, FALSE)</f>
        <v>NOLI ME TANGERE</v>
      </c>
      <c r="H131" t="str">
        <f>VLOOKUP(Table15[[#This Row],['#]],'Codigo Canto'!A4:AQ239, 16, FALSE)</f>
        <v>PRECATECUMENADO</v>
      </c>
      <c r="I131" t="str">
        <f>VLOOKUP(Table15[[#This Row],['#]],'Codigo Canto'!A4:AQ239, 11, FALSE)</f>
        <v>"</v>
      </c>
      <c r="J131" t="s">
        <v>827</v>
      </c>
      <c r="K131" t="str">
        <f>_xlfn.CONCAT("""","archivo","""",": ","""","/cantos/resucito/",Table15[[#This Row],[inicial]],"/",Table15[[#This Row],[id]],".html","""")</f>
        <v>"archivo": "/cantos/resucito/n/nolimetangere.html"</v>
      </c>
      <c r="L131" t="str">
        <f>_xlfn.CONCAT("{ ","""","id","""",": ","""","",B131,"""",", ","""","titulo","""",": ","""",C131,"""",", ","""","salmo","""",": ","""",Table15[[#This Row],[salmo]],"",I131,", ","""","letra","""",": ","""",J131,"""",", ",K131,"},")</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12" x14ac:dyDescent="0.25">
      <c r="A132">
        <v>123</v>
      </c>
      <c r="B132" t="str" cm="1">
        <f t="array" ref="B1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ohcieloslloveddeloalto</v>
      </c>
      <c r="C132" t="s">
        <v>920</v>
      </c>
      <c r="D132" t="str">
        <f>VLOOKUP(Table15[[#This Row],['#]],'data-Cantos'!A3:AP235,11, FALSE)</f>
        <v>Isaías 45,8</v>
      </c>
      <c r="E132" t="s">
        <v>269</v>
      </c>
      <c r="F132" t="str">
        <f>IF(Table15[[#This Row],[Categoria]]="LITÚRGICOS","liturgia",LOWER(LEFT(Table15[[#This Row],[titulo]],1)))</f>
        <v>o</v>
      </c>
      <c r="G132" t="str">
        <f>VLOOKUP(Table15[[#This Row],['#]],'Codigo Canto'!A4:AQ239, 38, FALSE)</f>
        <v>OH CIELOS, LLOVED DE LO ALTO</v>
      </c>
      <c r="H132" t="str">
        <f>VLOOKUP(Table15[[#This Row],['#]],'Codigo Canto'!A4:AQ239, 16, FALSE)</f>
        <v>PRECATECUMENADO</v>
      </c>
      <c r="I132" t="str">
        <f>VLOOKUP(Table15[[#This Row],['#]],'Codigo Canto'!A4:AQ239, 11, FALSE)</f>
        <v>"</v>
      </c>
      <c r="J132" t="s">
        <v>62</v>
      </c>
      <c r="K132" t="str">
        <f>_xlfn.CONCAT("""","archivo","""",": ","""","/cantos/resucito/",Table15[[#This Row],[inicial]],"/",Table15[[#This Row],[id]],".html","""")</f>
        <v>"archivo": "/cantos/resucito/o/ohcieloslloveddeloalto.html"</v>
      </c>
      <c r="L132" t="str">
        <f>_xlfn.CONCAT("{ ","""","id","""",": ","""","",B132,"""",", ","""","titulo","""",": ","""",C132,"""",", ","""","salmo","""",": ","""",Table15[[#This Row],[salmo]],"",I132,", ","""","letra","""",": ","""",J132,"""",", ",K132,"},")</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12" x14ac:dyDescent="0.25">
      <c r="A133">
        <v>124</v>
      </c>
      <c r="B133" t="str" cm="1">
        <f t="array" ref="B1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
        <v>613</v>
      </c>
      <c r="D133" t="str">
        <f>VLOOKUP(Table15[[#This Row],['#]],'data-Cantos'!A3:AP235,11, FALSE)</f>
        <v>Sal 54 (53)</v>
      </c>
      <c r="E133" t="s">
        <v>270</v>
      </c>
      <c r="F133" t="str">
        <f>IF(Table15[[#This Row],[Categoria]]="LITÚRGICOS","liturgia",LOWER(LEFT(Table15[[#This Row],[titulo]],1)))</f>
        <v>o</v>
      </c>
      <c r="G133" t="str">
        <f>VLOOKUP(Table15[[#This Row],['#]],'Codigo Canto'!A4:AQ239, 38, FALSE)</f>
        <v>OH DIOS, POR TU NOMBRE SÁLVAME</v>
      </c>
      <c r="H133" t="str">
        <f>VLOOKUP(Table15[[#This Row],['#]],'Codigo Canto'!A4:AQ239, 16, FALSE)</f>
        <v>PRECATECUMENADO</v>
      </c>
      <c r="I133" t="str">
        <f>VLOOKUP(Table15[[#This Row],['#]],'Codigo Canto'!A4:AQ239, 11, FALSE)</f>
        <v>"</v>
      </c>
      <c r="J133" t="s">
        <v>828</v>
      </c>
      <c r="K133" t="str">
        <f>_xlfn.CONCAT("""","archivo","""",": ","""","/cantos/resucito/",Table15[[#This Row],[inicial]],"/",Table15[[#This Row],[id]],".html","""")</f>
        <v>"archivo": "/cantos/resucito/o/ohdiosportunombresalvame.html"</v>
      </c>
      <c r="L133" t="str">
        <f>_xlfn.CONCAT("{ ","""","id","""",": ","""","",B133,"""",", ","""","titulo","""",": ","""",C133,"""",", ","""","salmo","""",": ","""",Table15[[#This Row],[salmo]],"",I133,", ","""","letra","""",": ","""",J133,"""",", ",K133,"},")</f>
        <v>{ "id": "ohdiosportunombresalvame", "titulo": "Oh Dios, por tu nombre sálvame", "salmo": "Sal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12" x14ac:dyDescent="0.25">
      <c r="A134">
        <v>125</v>
      </c>
      <c r="B134" t="str" cm="1">
        <f t="array" ref="B1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ohdiostueresmidios</v>
      </c>
      <c r="C134" t="s">
        <v>614</v>
      </c>
      <c r="D134" t="str">
        <f>VLOOKUP(Table15[[#This Row],['#]],'data-Cantos'!A3:AP235,11, FALSE)</f>
        <v>Sal 63 (62)</v>
      </c>
      <c r="E134" t="s">
        <v>272</v>
      </c>
      <c r="F134" t="str">
        <f>IF(Table15[[#This Row],[Categoria]]="LITÚRGICOS","liturgia",LOWER(LEFT(Table15[[#This Row],[titulo]],1)))</f>
        <v>o</v>
      </c>
      <c r="G134" t="str">
        <f>VLOOKUP(Table15[[#This Row],['#]],'Codigo Canto'!A4:AQ239, 38, FALSE)</f>
        <v>OH DIOS, TÚ ERES MI DIOS</v>
      </c>
      <c r="H134" t="str">
        <f>VLOOKUP(Table15[[#This Row],['#]],'Codigo Canto'!A4:AQ239, 16, FALSE)</f>
        <v>PRECATECUMENADO</v>
      </c>
      <c r="I134" t="str">
        <f>VLOOKUP(Table15[[#This Row],['#]],'Codigo Canto'!A4:AQ239, 11, FALSE)</f>
        <v>"</v>
      </c>
      <c r="J134" t="s">
        <v>829</v>
      </c>
      <c r="K134" t="str">
        <f>_xlfn.CONCAT("""","archivo","""",": ","""","/cantos/resucito/",Table15[[#This Row],[inicial]],"/",Table15[[#This Row],[id]],".html","""")</f>
        <v>"archivo": "/cantos/resucito/o/ohdiostueresmidios.html"</v>
      </c>
      <c r="L134" t="str">
        <f>_xlfn.CONCAT("{ ","""","id","""",": ","""","",B134,"""",", ","""","titulo","""",": ","""",C134,"""",", ","""","salmo","""",": ","""",Table15[[#This Row],[salmo]],"",I134,", ","""","letra","""",": ","""",J134,"""",", ",K134,"},")</f>
        <v>{ "id": "ohdiostueresmidios", "titulo": "Oh Dios, tú eres mi Dios", "salmo": "Sal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12" x14ac:dyDescent="0.25">
      <c r="A135">
        <v>126</v>
      </c>
      <c r="B135" t="str" cm="1">
        <f t="array" ref="B1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ohjesusamormio</v>
      </c>
      <c r="C135" t="s">
        <v>921</v>
      </c>
      <c r="D135" t="str">
        <f>VLOOKUP(Table15[[#This Row],['#]],'data-Cantos'!A3:AP235,11, FALSE)</f>
        <v>(Kiko Argüello)</v>
      </c>
      <c r="E135" t="s">
        <v>274</v>
      </c>
      <c r="F135" t="str">
        <f>IF(Table15[[#This Row],[Categoria]]="LITÚRGICOS","liturgia",LOWER(LEFT(Table15[[#This Row],[titulo]],1)))</f>
        <v>o</v>
      </c>
      <c r="G135" t="str">
        <f>VLOOKUP(Table15[[#This Row],['#]],'Codigo Canto'!A4:AQ239, 38, FALSE)</f>
        <v>OH JESÚS, AMOR MÍO</v>
      </c>
      <c r="H135" t="str">
        <f>VLOOKUP(Table15[[#This Row],['#]],'Codigo Canto'!A4:AQ239, 16, FALSE)</f>
        <v>PRECATECUMENADO</v>
      </c>
      <c r="I135" t="str">
        <f>VLOOKUP(Table15[[#This Row],['#]],'Codigo Canto'!A4:AQ239, 11, FALSE)</f>
        <v>"</v>
      </c>
      <c r="J135" t="s">
        <v>63</v>
      </c>
      <c r="K135" t="str">
        <f>_xlfn.CONCAT("""","archivo","""",": ","""","/cantos/resucito/",Table15[[#This Row],[inicial]],"/",Table15[[#This Row],[id]],".html","""")</f>
        <v>"archivo": "/cantos/resucito/o/ohjesusamormio.html"</v>
      </c>
      <c r="L135" t="str">
        <f>_xlfn.CONCAT("{ ","""","id","""",": ","""","",B135,"""",", ","""","titulo","""",": ","""",C135,"""",", ","""","salmo","""",": ","""",Table15[[#This Row],[salmo]],"",I135,", ","""","letra","""",": ","""",J135,"""",", ",K135,"},")</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12" x14ac:dyDescent="0.25">
      <c r="A136">
        <v>127</v>
      </c>
      <c r="B136" t="str" cm="1">
        <f t="array" ref="B1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ohmuerte¿dondeestatuvictoria?</v>
      </c>
      <c r="C136" t="s">
        <v>616</v>
      </c>
      <c r="D136" t="str">
        <f>VLOOKUP(Table15[[#This Row],['#]],'data-Cantos'!A3:AP235,11, FALSE)</f>
        <v>1 Corintios 15</v>
      </c>
      <c r="E136" t="str">
        <f>VLOOKUP(Table15[[#This Row],['#]],'Codigo Canto'!A4:AQ239, 40, FALSE)</f>
        <v>1 Corintios 15</v>
      </c>
      <c r="F136" t="str">
        <f>IF(Table15[[#This Row],[Categoria]]="LITÚRGICOS","liturgia",LOWER(LEFT(Table15[[#This Row],[titulo]],1)))</f>
        <v>o</v>
      </c>
      <c r="G136" t="str">
        <f>VLOOKUP(Table15[[#This Row],['#]],'Codigo Canto'!A4:AQ239, 38, FALSE)</f>
        <v>OH MUERTE, ¿DÓNDE ESTÁ TU VICTORIA?</v>
      </c>
      <c r="H136" t="str">
        <f>VLOOKUP(Table15[[#This Row],['#]],'Codigo Canto'!A4:AQ239, 16, FALSE)</f>
        <v>PRECATECUMENADO</v>
      </c>
      <c r="I136" t="str">
        <f>VLOOKUP(Table15[[#This Row],['#]],'Codigo Canto'!A4:AQ239, 11, FALSE)</f>
        <v>"</v>
      </c>
      <c r="J136" t="s">
        <v>64</v>
      </c>
      <c r="K136" t="str">
        <f>_xlfn.CONCAT("""","archivo","""",": ","""","/cantos/resucito/",Table15[[#This Row],[inicial]],"/",Table15[[#This Row],[id]],".html","""")</f>
        <v>"archivo": "/cantos/resucito/o/ohmuerte¿dondeestatuvictoria?.html"</v>
      </c>
      <c r="L136" t="str">
        <f>_xlfn.CONCAT("{ ","""","id","""",": ","""","",B136,"""",", ","""","titulo","""",": ","""",C136,"""",", ","""","salmo","""",": ","""",Table15[[#This Row],[salmo]],"",I136,", ","""","letra","""",": ","""",J136,"""",", ",K136,"},")</f>
        <v>{ "id": "ohmuerte¿dondeestatuvictoria?",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"/cantos/resucito/o/ohmuerte¿dondeestatuvictoria?.html"},</v>
      </c>
    </row>
    <row r="137" spans="1:12" x14ac:dyDescent="0.25">
      <c r="A137">
        <v>128</v>
      </c>
      <c r="B137" t="str" cm="1">
        <f t="array" ref="B1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ohsenornuestrodios</v>
      </c>
      <c r="C137" t="s">
        <v>620</v>
      </c>
      <c r="D137" t="str">
        <f>VLOOKUP(Table15[[#This Row],['#]],'data-Cantos'!A3:AP235,11, FALSE)</f>
        <v>Salmo 8</v>
      </c>
      <c r="E137" t="str">
        <f>VLOOKUP(Table15[[#This Row],['#]],'Codigo Canto'!A4:AQ239, 40, FALSE)</f>
        <v>Salmo 8</v>
      </c>
      <c r="F137" t="str">
        <f>IF(Table15[[#This Row],[Categoria]]="LITÚRGICOS","liturgia",LOWER(LEFT(Table15[[#This Row],[titulo]],1)))</f>
        <v>o</v>
      </c>
      <c r="G137" t="str">
        <f>VLOOKUP(Table15[[#This Row],['#]],'Codigo Canto'!A4:AQ239, 38, FALSE)</f>
        <v>OH SEÑOR, NUESTRO DIOS</v>
      </c>
      <c r="H137" t="str">
        <f>VLOOKUP(Table15[[#This Row],['#]],'Codigo Canto'!A4:AQ239, 16, FALSE)</f>
        <v>PRECATECUMENADO</v>
      </c>
      <c r="I137" t="str">
        <f>VLOOKUP(Table15[[#This Row],['#]],'Codigo Canto'!A4:AQ239, 11, FALSE)</f>
        <v>"</v>
      </c>
      <c r="J137" t="s">
        <v>956</v>
      </c>
      <c r="K137" t="str">
        <f>_xlfn.CONCAT("""","archivo","""",": ","""","/cantos/resucito/",Table15[[#This Row],[inicial]],"/",Table15[[#This Row],[id]],".html","""")</f>
        <v>"archivo": "/cantos/resucito/o/ohsenornuestrodios.html"</v>
      </c>
      <c r="L137" t="str">
        <f>_xlfn.CONCAT("{ ","""","id","""",": ","""","",B137,"""",", ","""","titulo","""",": ","""",C137,"""",", ","""","salmo","""",": ","""",Table15[[#This Row],[salmo]],"",I137,", ","""","letra","""",": ","""",J137,"""",", ",K137,"},")</f>
        <v>{ "id": "ohsenornuestrodios",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"/cantos/resucito/o/ohsenornuestrodios.html"},</v>
      </c>
    </row>
    <row r="138" spans="1:12" x14ac:dyDescent="0.25">
      <c r="A138">
        <v>129</v>
      </c>
      <c r="B138" t="str" cm="1">
        <f t="array" ref="B1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ostomaredeentrelasnaciones</v>
      </c>
      <c r="C138" t="s">
        <v>622</v>
      </c>
      <c r="D138" t="str">
        <f>VLOOKUP(Table15[[#This Row],['#]],'data-Cantos'!A3:AP235,11, FALSE)</f>
        <v>Ezequiel 36,24-28</v>
      </c>
      <c r="E138" t="str">
        <f>VLOOKUP(Table15[[#This Row],['#]],'Codigo Canto'!A4:AQ239, 40, FALSE)</f>
        <v>Ezequiel 36,24-28</v>
      </c>
      <c r="F138" t="str">
        <f>IF(Table15[[#This Row],[Categoria]]="LITÚRGICOS","liturgia",LOWER(LEFT(Table15[[#This Row],[titulo]],1)))</f>
        <v>o</v>
      </c>
      <c r="G138" t="str">
        <f>VLOOKUP(Table15[[#This Row],['#]],'Codigo Canto'!A4:AQ239, 38, FALSE)</f>
        <v>OS TOMARÉ DE ENTRE LAS NACIONES</v>
      </c>
      <c r="H138" t="str">
        <f>VLOOKUP(Table15[[#This Row],['#]],'Codigo Canto'!A4:AQ239, 16, FALSE)</f>
        <v>PRECATECUMENADO</v>
      </c>
      <c r="I138" t="str">
        <f>VLOOKUP(Table15[[#This Row],['#]],'Codigo Canto'!A4:AQ239, 11, FALSE)</f>
        <v>"</v>
      </c>
      <c r="J138" t="s">
        <v>831</v>
      </c>
      <c r="K138" t="str">
        <f>_xlfn.CONCAT("""","archivo","""",": ","""","/cantos/resucito/",Table15[[#This Row],[inicial]],"/",Table15[[#This Row],[id]],".html","""")</f>
        <v>"archivo": "/cantos/resucito/o/ostomaredeentrelasnaciones.html"</v>
      </c>
      <c r="L138" t="str">
        <f>_xlfn.CONCAT("{ ","""","id","""",": ","""","",B138,"""",", ","""","titulo","""",": ","""",C138,"""",", ","""","salmo","""",": ","""",Table15[[#This Row],[salmo]],"",I138,", ","""","letra","""",": ","""",J138,"""",", ",K138,"},")</f>
        <v>{ "id": "ostomaredeentrelasnaciones",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"/cantos/resucito/o/ostomaredeentrelasnaciones.html"},</v>
      </c>
    </row>
    <row r="139" spans="1:12" x14ac:dyDescent="0.25">
      <c r="A139">
        <v>130</v>
      </c>
      <c r="B139" t="str" cm="1">
        <f t="array" ref="B1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palomaincorrupta</v>
      </c>
      <c r="C139" t="s">
        <v>626</v>
      </c>
      <c r="D139" t="str">
        <f>VLOOKUP(Table15[[#This Row],['#]],'data-Cantos'!A3:AP235,11, FALSE)</f>
        <v>Kontákion (Romano el Meloda)</v>
      </c>
      <c r="E139" t="str">
        <f>VLOOKUP(Table15[[#This Row],['#]],'Codigo Canto'!A4:AQ239, 40, FALSE)</f>
        <v>Kontákion (Romano el Meloda)</v>
      </c>
      <c r="F139" t="str">
        <f>IF(Table15[[#This Row],[Categoria]]="LITÚRGICOS","liturgia",LOWER(LEFT(Table15[[#This Row],[titulo]],1)))</f>
        <v>p</v>
      </c>
      <c r="G139" t="str">
        <f>VLOOKUP(Table15[[#This Row],['#]],'Codigo Canto'!A4:AQ239, 38, FALSE)</f>
        <v>PALOMA INCORRUPTA</v>
      </c>
      <c r="H139" t="str">
        <f>VLOOKUP(Table15[[#This Row],['#]],'Codigo Canto'!A4:AQ239, 16, FALSE)</f>
        <v>PRECATECUMENADO</v>
      </c>
      <c r="I139" t="str">
        <f>VLOOKUP(Table15[[#This Row],['#]],'Codigo Canto'!A4:AQ239, 11, FALSE)</f>
        <v>"</v>
      </c>
      <c r="J139" t="s">
        <v>832</v>
      </c>
      <c r="K139" t="str">
        <f>_xlfn.CONCAT("""","archivo","""",": ","""","/cantos/resucito/",Table15[[#This Row],[inicial]],"/",Table15[[#This Row],[id]],".html","""")</f>
        <v>"archivo": "/cantos/resucito/p/palomaincorrupta.html"</v>
      </c>
      <c r="L139" t="str">
        <f>_xlfn.CONCAT("{ ","""","id","""",": ","""","",B139,"""",", ","""","titulo","""",": ","""",C139,"""",", ","""","salmo","""",": ","""",Table15[[#This Row],[salmo]],"",I139,", ","""","letra","""",": ","""",J139,"""",", ",K139,"},")</f>
        <v>{ "id": "palomaincorrupta",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"/cantos/resucito/p/palomaincorrupta.html"},</v>
      </c>
    </row>
    <row r="140" spans="1:12" x14ac:dyDescent="0.25">
      <c r="A140">
        <v>131</v>
      </c>
      <c r="B140" t="str" cm="1">
        <f t="array" ref="B1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pentecostes</v>
      </c>
      <c r="C140" t="s">
        <v>296</v>
      </c>
      <c r="D140" t="str">
        <f>VLOOKUP(Table15[[#This Row],['#]],'data-Cantos'!A3:AP235,11, FALSE)</f>
        <v xml:space="preserve">Hchos de los Apostoles 2,1-13 </v>
      </c>
      <c r="E140" t="str">
        <f>VLOOKUP(Table15[[#This Row],['#]],'Codigo Canto'!A4:AQ239, 40, FALSE)</f>
        <v xml:space="preserve">Hchos de los Apostoles 2,1-13 </v>
      </c>
      <c r="F140" t="str">
        <f>IF(Table15[[#This Row],[Categoria]]="LITÚRGICOS","liturgia",LOWER(LEFT(Table15[[#This Row],[titulo]],1)))</f>
        <v>p</v>
      </c>
      <c r="G140" t="str">
        <f>VLOOKUP(Table15[[#This Row],['#]],'Codigo Canto'!A4:AQ239, 38, FALSE)</f>
        <v>PENTECOSTÉS</v>
      </c>
      <c r="H140" t="str">
        <f>VLOOKUP(Table15[[#This Row],['#]],'Codigo Canto'!A4:AQ239, 16, FALSE)</f>
        <v>PRECATECUMENADO</v>
      </c>
      <c r="I140" t="str">
        <f>VLOOKUP(Table15[[#This Row],['#]],'Codigo Canto'!A4:AQ239, 11, FALSE)</f>
        <v>"</v>
      </c>
      <c r="J140" t="s">
        <v>833</v>
      </c>
      <c r="K140" t="str">
        <f>_xlfn.CONCAT("""","archivo","""",": ","""","/cantos/resucito/",Table15[[#This Row],[inicial]],"/",Table15[[#This Row],[id]],".html","""")</f>
        <v>"archivo": "/cantos/resucito/p/pentecostes.html"</v>
      </c>
      <c r="L140" t="str">
        <f>_xlfn.CONCAT("{ ","""","id","""",": ","""","",B140,"""",", ","""","titulo","""",": ","""",C140,"""",", ","""","salmo","""",": ","""",Table15[[#This Row],[salmo]],"",I140,", ","""","letra","""",": ","""",J140,"""",", ",K140,"},")</f>
        <v>{ "id": "pentecostes",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"/cantos/resucito/p/pentecostes.html"},</v>
      </c>
    </row>
    <row r="141" spans="1:12" x14ac:dyDescent="0.25">
      <c r="A141">
        <v>132</v>
      </c>
      <c r="B141" t="str" cm="1">
        <f t="array" ref="B1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porelamordemisamigos</v>
      </c>
      <c r="C141" t="s">
        <v>634</v>
      </c>
      <c r="D141" t="str">
        <f>VLOOKUP(Table15[[#This Row],['#]],'data-Cantos'!A3:AP235,11, FALSE)</f>
        <v xml:space="preserve">Sal 122 (121) - Melodía hebraica </v>
      </c>
      <c r="E141" t="str">
        <f>VLOOKUP(Table15[[#This Row],['#]],'Codigo Canto'!A4:AQ239, 40, FALSE)</f>
        <v xml:space="preserve">Sal 122 (121) - Melodía hebraica </v>
      </c>
      <c r="F141" t="str">
        <f>IF(Table15[[#This Row],[Categoria]]="LITÚRGICOS","liturgia",LOWER(LEFT(Table15[[#This Row],[titulo]],1)))</f>
        <v>p</v>
      </c>
      <c r="G141" t="str">
        <f>VLOOKUP(Table15[[#This Row],['#]],'Codigo Canto'!A4:AQ239, 38, FALSE)</f>
        <v>POR EL AMOR DE MIS AMIGOS</v>
      </c>
      <c r="H141" t="str">
        <f>VLOOKUP(Table15[[#This Row],['#]],'Codigo Canto'!A4:AQ239, 16, FALSE)</f>
        <v>PRECATECUMENADO</v>
      </c>
      <c r="I141" t="str">
        <f>VLOOKUP(Table15[[#This Row],['#]],'Codigo Canto'!A4:AQ239, 11, FALSE)</f>
        <v>"</v>
      </c>
      <c r="J141" t="s">
        <v>65</v>
      </c>
      <c r="K141" t="str">
        <f>_xlfn.CONCAT("""","archivo","""",": ","""","/cantos/resucito/",Table15[[#This Row],[inicial]],"/",Table15[[#This Row],[id]],".html","""")</f>
        <v>"archivo": "/cantos/resucito/p/porelamordemisamigos.html"</v>
      </c>
      <c r="L141" t="str">
        <f>_xlfn.CONCAT("{ ","""","id","""",": ","""","",B141,"""",", ","""","titulo","""",": ","""",C141,"""",", ","""","salmo","""",": ","""",Table15[[#This Row],[salmo]],"",I141,", ","""","letra","""",": ","""",J141,"""",", ",K141,"},")</f>
        <v>{ "id": "porelamordemisamigos", "titulo": "Por el amor de mis amigos", "salmo": "Sal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"/cantos/resucito/p/porelamordemisamigos.html"},</v>
      </c>
    </row>
    <row r="142" spans="1:12" x14ac:dyDescent="0.25">
      <c r="A142">
        <v>133</v>
      </c>
      <c r="B142" t="str" cm="1">
        <f t="array" ref="B1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porqueestanocheesdiferente</v>
      </c>
      <c r="C142" t="s">
        <v>636</v>
      </c>
      <c r="D142" t="str">
        <f>VLOOKUP(Table15[[#This Row],['#]],'data-Cantos'!A3:AP235,11, FALSE)</f>
        <v>Haggadá de Pesaj - Melodía hebraica</v>
      </c>
      <c r="E142" t="str">
        <f>VLOOKUP(Table15[[#This Row],['#]],'Codigo Canto'!A4:AQ239, 40, FALSE)</f>
        <v>Haggadá de Pesaj - Melodía hebraica</v>
      </c>
      <c r="F142" t="str">
        <f>IF(Table15[[#This Row],[Categoria]]="LITÚRGICOS","liturgia",LOWER(LEFT(Table15[[#This Row],[titulo]],1)))</f>
        <v>p</v>
      </c>
      <c r="G142" t="str">
        <f>VLOOKUP(Table15[[#This Row],['#]],'Codigo Canto'!A4:AQ239, 38, FALSE)</f>
        <v>POR QUÉ ESTA NOCHE ES DIFERENTE</v>
      </c>
      <c r="H142" t="str">
        <f>VLOOKUP(Table15[[#This Row],['#]],'Codigo Canto'!A4:AQ239, 16, FALSE)</f>
        <v>PRECATECUMENADO</v>
      </c>
      <c r="I142" t="str">
        <f>VLOOKUP(Table15[[#This Row],['#]],'Codigo Canto'!A4:AQ239, 11, FALSE)</f>
        <v>"</v>
      </c>
      <c r="J142" t="s">
        <v>66</v>
      </c>
      <c r="K142" t="str">
        <f>_xlfn.CONCAT("""","archivo","""",": ","""","/cantos/resucito/",Table15[[#This Row],[inicial]],"/",Table15[[#This Row],[id]],".html","""")</f>
        <v>"archivo": "/cantos/resucito/p/porqueestanocheesdiferente.html"</v>
      </c>
      <c r="L142" t="str">
        <f>_xlfn.CONCAT("{ ","""","id","""",": ","""","",B142,"""",", ","""","titulo","""",": ","""",C142,"""",", ","""","salmo","""",": ","""",Table15[[#This Row],[salmo]],"",I142,", ","""","letra","""",": ","""",J142,"""",", ",K142,"},")</f>
        <v>{ "id": "porqueestanocheesdiferente",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"/cantos/resucito/p/porqueestanocheesdiferente.html"},</v>
      </c>
    </row>
    <row r="143" spans="1:12" x14ac:dyDescent="0.25">
      <c r="A143">
        <v>134</v>
      </c>
      <c r="B143" t="str" cm="1">
        <f t="array" ref="B1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porquelasgentesconjuran</v>
      </c>
      <c r="C143" t="s">
        <v>638</v>
      </c>
      <c r="D143" t="str">
        <f>VLOOKUP(Table15[[#This Row],['#]],'data-Cantos'!A3:AP235,11, FALSE)</f>
        <v>Salmo 2</v>
      </c>
      <c r="E143" t="str">
        <f>VLOOKUP(Table15[[#This Row],['#]],'Codigo Canto'!A4:AQ239, 40, FALSE)</f>
        <v>Salmo 2</v>
      </c>
      <c r="F143" t="str">
        <f>IF(Table15[[#This Row],[Categoria]]="LITÚRGICOS","liturgia",LOWER(LEFT(Table15[[#This Row],[titulo]],1)))</f>
        <v>p</v>
      </c>
      <c r="G143" t="str">
        <f>VLOOKUP(Table15[[#This Row],['#]],'Codigo Canto'!A4:AQ239, 38, FALSE)</f>
        <v>POR QUÉ LAS GENTES CONJURAN</v>
      </c>
      <c r="H143" t="str">
        <f>VLOOKUP(Table15[[#This Row],['#]],'Codigo Canto'!A4:AQ239, 16, FALSE)</f>
        <v>PRECATECUMENADO</v>
      </c>
      <c r="I143" t="str">
        <f>VLOOKUP(Table15[[#This Row],['#]],'Codigo Canto'!A4:AQ239, 11, FALSE)</f>
        <v>"</v>
      </c>
      <c r="J143" t="s">
        <v>67</v>
      </c>
      <c r="K143" t="str">
        <f>_xlfn.CONCAT("""","archivo","""",": ","""","/cantos/resucito/",Table15[[#This Row],[inicial]],"/",Table15[[#This Row],[id]],".html","""")</f>
        <v>"archivo": "/cantos/resucito/p/porquelasgentesconjuran.html"</v>
      </c>
      <c r="L143" t="str">
        <f>_xlfn.CONCAT("{ ","""","id","""",": ","""","",B143,"""",", ","""","titulo","""",": ","""",C143,"""",", ","""","salmo","""",": ","""",Table15[[#This Row],[salmo]],"",I143,", ","""","letra","""",": ","""",J143,"""",", ",K143,"},")</f>
        <v>{ "id": "porquelasgentesconjuran",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"/cantos/resucito/p/porquelasgentesconjuran.html"},</v>
      </c>
    </row>
    <row r="144" spans="1:12" x14ac:dyDescent="0.25">
      <c r="A144">
        <v>135</v>
      </c>
      <c r="B144" t="str" cm="1">
        <f t="array" ref="B1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porquemiyugoessuave</v>
      </c>
      <c r="C144" t="s">
        <v>640</v>
      </c>
      <c r="D144" t="str">
        <f>VLOOKUP(Table15[[#This Row],['#]],'data-Cantos'!A3:AP235,11, FALSE)</f>
        <v>Mateo 11,28ss</v>
      </c>
      <c r="E144" t="str">
        <f>VLOOKUP(Table15[[#This Row],['#]],'Codigo Canto'!A4:AQ239, 40, FALSE)</f>
        <v>Mateo 11,28ss</v>
      </c>
      <c r="F144" t="str">
        <f>IF(Table15[[#This Row],[Categoria]]="LITÚRGICOS","liturgia",LOWER(LEFT(Table15[[#This Row],[titulo]],1)))</f>
        <v>p</v>
      </c>
      <c r="G144" t="str">
        <f>VLOOKUP(Table15[[#This Row],['#]],'Codigo Canto'!A4:AQ239, 38, FALSE)</f>
        <v>PORQUE MI YUGO ES SUAVE</v>
      </c>
      <c r="H144" t="str">
        <f>VLOOKUP(Table15[[#This Row],['#]],'Codigo Canto'!A4:AQ239, 16, FALSE)</f>
        <v>PRECATECUMENADO</v>
      </c>
      <c r="I144" t="str">
        <f>VLOOKUP(Table15[[#This Row],['#]],'Codigo Canto'!A4:AQ239, 11, FALSE)</f>
        <v>"</v>
      </c>
      <c r="J144" t="s">
        <v>68</v>
      </c>
      <c r="K144" t="str">
        <f>_xlfn.CONCAT("""","archivo","""",": ","""","/cantos/resucito/",Table15[[#This Row],[inicial]],"/",Table15[[#This Row],[id]],".html","""")</f>
        <v>"archivo": "/cantos/resucito/p/porquemiyugoessuave.html"</v>
      </c>
      <c r="L144" t="str">
        <f>_xlfn.CONCAT("{ ","""","id","""",": ","""","",B144,"""",", ","""","titulo","""",": ","""",C144,"""",", ","""","salmo","""",": ","""",Table15[[#This Row],[salmo]],"",I144,", ","""","letra","""",": ","""",J144,"""",", ",K144,"},")</f>
        <v>{ "id": "porquemiyugoessuave",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"/cantos/resucito/p/porquemiyugoessuave.html"},</v>
      </c>
    </row>
    <row r="145" spans="1:12" x14ac:dyDescent="0.25">
      <c r="A145">
        <v>136</v>
      </c>
      <c r="B145" t="str" cm="1">
        <f t="array" ref="B1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queamablessontusmoradas</v>
      </c>
      <c r="C145" t="s">
        <v>648</v>
      </c>
      <c r="D145" t="str">
        <f>VLOOKUP(Table15[[#This Row],['#]],'data-Cantos'!A3:AP235,11, FALSE)</f>
        <v>Sal 84 (83)</v>
      </c>
      <c r="E145" t="str">
        <f>VLOOKUP(Table15[[#This Row],['#]],'Codigo Canto'!A4:AQ239, 40, FALSE)</f>
        <v>Sal 84 (83)</v>
      </c>
      <c r="F145" t="str">
        <f>IF(Table15[[#This Row],[Categoria]]="LITÚRGICOS","liturgia",LOWER(LEFT(Table15[[#This Row],[titulo]],1)))</f>
        <v>q</v>
      </c>
      <c r="G145" t="str">
        <f>VLOOKUP(Table15[[#This Row],['#]],'Codigo Canto'!A4:AQ239, 38, FALSE)</f>
        <v>QUÉ AMABLES SON TUS MORADAS</v>
      </c>
      <c r="H145" t="str">
        <f>VLOOKUP(Table15[[#This Row],['#]],'Codigo Canto'!A4:AQ239, 16, FALSE)</f>
        <v>PRECATECUMENADO</v>
      </c>
      <c r="I145" t="str">
        <f>VLOOKUP(Table15[[#This Row],['#]],'Codigo Canto'!A4:AQ239, 11, FALSE)</f>
        <v>"</v>
      </c>
      <c r="J145" t="s">
        <v>834</v>
      </c>
      <c r="K145" t="str">
        <f>_xlfn.CONCAT("""","archivo","""",": ","""","/cantos/resucito/",Table15[[#This Row],[inicial]],"/",Table15[[#This Row],[id]],".html","""")</f>
        <v>"archivo": "/cantos/resucito/q/queamablessontusmoradas.html"</v>
      </c>
      <c r="L145" t="str">
        <f>_xlfn.CONCAT("{ ","""","id","""",": ","""","",B145,"""",", ","""","titulo","""",": ","""",C145,"""",", ","""","salmo","""",": ","""",Table15[[#This Row],[salmo]],"",I145,", ","""","letra","""",": ","""",J145,"""",", ",K145,"},")</f>
        <v>{ "id": "queamablessontusmoradas", "titulo": "Qué amables son tus moradas", "salmo": "Sal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"/cantos/resucito/q/queamablessontusmoradas.html"},</v>
      </c>
    </row>
    <row r="146" spans="1:12" x14ac:dyDescent="0.25">
      <c r="A146">
        <v>137</v>
      </c>
      <c r="B146" t="str" cm="1">
        <f t="array" ref="B1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queestupendoquealegria</v>
      </c>
      <c r="C146" t="s">
        <v>650</v>
      </c>
      <c r="D146" t="str">
        <f>VLOOKUP(Table15[[#This Row],['#]],'data-Cantos'!A3:AP235,11, FALSE)</f>
        <v>Sal 133 (132)</v>
      </c>
      <c r="E146" t="str">
        <f>VLOOKUP(Table15[[#This Row],['#]],'Codigo Canto'!A4:AQ239, 40, FALSE)</f>
        <v>Sal 133 (132)</v>
      </c>
      <c r="F146" t="str">
        <f>IF(Table15[[#This Row],[Categoria]]="LITÚRGICOS","liturgia",LOWER(LEFT(Table15[[#This Row],[titulo]],1)))</f>
        <v>q</v>
      </c>
      <c r="G146" t="str">
        <f>VLOOKUP(Table15[[#This Row],['#]],'Codigo Canto'!A4:AQ239, 38, FALSE)</f>
        <v>QUÉ ESTUPENDO, QUÉ ALEGRÍA</v>
      </c>
      <c r="H146" t="str">
        <f>VLOOKUP(Table15[[#This Row],['#]],'Codigo Canto'!A4:AQ239, 16, FALSE)</f>
        <v>PRECATECUMENADO</v>
      </c>
      <c r="I146" t="str">
        <f>VLOOKUP(Table15[[#This Row],['#]],'Codigo Canto'!A4:AQ239, 11, FALSE)</f>
        <v>"</v>
      </c>
      <c r="J146" t="s">
        <v>69</v>
      </c>
      <c r="K146" t="str">
        <f>_xlfn.CONCAT("""","archivo","""",": ","""","/cantos/resucito/",Table15[[#This Row],[inicial]],"/",Table15[[#This Row],[id]],".html","""")</f>
        <v>"archivo": "/cantos/resucito/q/queestupendoquealegria.html"</v>
      </c>
      <c r="L146" t="str">
        <f>_xlfn.CONCAT("{ ","""","id","""",": ","""","",B146,"""",", ","""","titulo","""",": ","""",C146,"""",", ","""","salmo","""",": ","""",Table15[[#This Row],[salmo]],"",I146,", ","""","letra","""",": ","""",J146,"""",", ",K146,"},")</f>
        <v>{ "id": "queestupendoquealegria", "titulo": "Qué estupendo, qué alegría", "salmo": "Sal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"/cantos/resucito/q/queestupendoquealegria.html"},</v>
      </c>
    </row>
    <row r="147" spans="1:12" x14ac:dyDescent="0.25">
      <c r="A147">
        <v>138</v>
      </c>
      <c r="B147" t="str" cm="1">
        <f t="array" ref="B1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quienesestaquesubedeldesierto</v>
      </c>
      <c r="C147" t="s">
        <v>651</v>
      </c>
      <c r="D147" t="str">
        <f>VLOOKUP(Table15[[#This Row],['#]],'data-Cantos'!A3:AP235,11, FALSE)</f>
        <v>Cantar de los Cantares 8,5-7</v>
      </c>
      <c r="E147" t="str">
        <f>VLOOKUP(Table15[[#This Row],['#]],'Codigo Canto'!A4:AQ239, 40, FALSE)</f>
        <v>Cantar de los Cantares 8,5-7</v>
      </c>
      <c r="F147" t="str">
        <f>IF(Table15[[#This Row],[Categoria]]="LITÚRGICOS","liturgia",LOWER(LEFT(Table15[[#This Row],[titulo]],1)))</f>
        <v>q</v>
      </c>
      <c r="G147" t="str">
        <f>VLOOKUP(Table15[[#This Row],['#]],'Codigo Canto'!A4:AQ239, 38, FALSE)</f>
        <v>QUIÉN ES ÉSTA QUE SUBE DEL DESIERTO</v>
      </c>
      <c r="H147" t="str">
        <f>VLOOKUP(Table15[[#This Row],['#]],'Codigo Canto'!A4:AQ239, 16, FALSE)</f>
        <v>PRECATECUMENADO</v>
      </c>
      <c r="I147" t="str">
        <f>VLOOKUP(Table15[[#This Row],['#]],'Codigo Canto'!A4:AQ239, 11, FALSE)</f>
        <v>"</v>
      </c>
      <c r="J147" t="s">
        <v>70</v>
      </c>
      <c r="K147" t="str">
        <f>_xlfn.CONCAT("""","archivo","""",": ","""","/cantos/resucito/",Table15[[#This Row],[inicial]],"/",Table15[[#This Row],[id]],".html","""")</f>
        <v>"archivo": "/cantos/resucito/q/quienesestaquesubedeldesierto.html"</v>
      </c>
      <c r="L147" t="str">
        <f>_xlfn.CONCAT("{ ","""","id","""",": ","""","",B147,"""",", ","""","titulo","""",": ","""",C147,"""",", ","""","salmo","""",": ","""",Table15[[#This Row],[salmo]],"",I147,", ","""","letra","""",": ","""",J147,"""",", ",K147,"},")</f>
        <v>{ "id": "quienesestaquesubedeldesierto",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"/cantos/resucito/q/quienesestaquesubedeldesierto.html"},</v>
      </c>
    </row>
    <row r="148" spans="1:12" x14ac:dyDescent="0.25">
      <c r="A148">
        <v>139</v>
      </c>
      <c r="B148" t="str" cm="1">
        <f t="array" ref="B1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quiennosseparara</v>
      </c>
      <c r="C148" t="s">
        <v>653</v>
      </c>
      <c r="D148" t="str">
        <f>VLOOKUP(Table15[[#This Row],['#]],'data-Cantos'!A3:AP235,11, FALSE)</f>
        <v>Romanos 8,34-39</v>
      </c>
      <c r="E148" t="str">
        <f>VLOOKUP(Table15[[#This Row],['#]],'Codigo Canto'!A4:AQ239, 40, FALSE)</f>
        <v>Romanos 8,34-39</v>
      </c>
      <c r="F148" t="str">
        <f>IF(Table15[[#This Row],[Categoria]]="LITÚRGICOS","liturgia",LOWER(LEFT(Table15[[#This Row],[titulo]],1)))</f>
        <v>q</v>
      </c>
      <c r="G148" t="str">
        <f>VLOOKUP(Table15[[#This Row],['#]],'Codigo Canto'!A4:AQ239, 38, FALSE)</f>
        <v>QUIÉN NOS SEPARARÁ</v>
      </c>
      <c r="H148" t="str">
        <f>VLOOKUP(Table15[[#This Row],['#]],'Codigo Canto'!A4:AQ239, 16, FALSE)</f>
        <v>PRECATECUMENADO</v>
      </c>
      <c r="I148" t="str">
        <f>VLOOKUP(Table15[[#This Row],['#]],'Codigo Canto'!A4:AQ239, 11, FALSE)</f>
        <v>"</v>
      </c>
      <c r="J148" t="s">
        <v>835</v>
      </c>
      <c r="K148" t="str">
        <f>_xlfn.CONCAT("""","archivo","""",": ","""","/cantos/resucito/",Table15[[#This Row],[inicial]],"/",Table15[[#This Row],[id]],".html","""")</f>
        <v>"archivo": "/cantos/resucito/q/quiennosseparara.html"</v>
      </c>
      <c r="L148" t="str">
        <f>_xlfn.CONCAT("{ ","""","id","""",": ","""","",B148,"""",", ","""","titulo","""",": ","""",C148,"""",", ","""","salmo","""",": ","""",Table15[[#This Row],[salmo]],"",I148,", ","""","letra","""",": ","""",J148,"""",", ",K148,"},")</f>
        <v>{ "id": "quiennosseparara",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"/cantos/resucito/q/quiennosseparara.html"},</v>
      </c>
    </row>
    <row r="149" spans="1:12" x14ac:dyDescent="0.25">
      <c r="A149">
        <v>140</v>
      </c>
      <c r="B149" t="str" cm="1">
        <f t="array" ref="B1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quieroandarmadreajerusalen</v>
      </c>
      <c r="C149" t="s">
        <v>922</v>
      </c>
      <c r="D149" t="str">
        <f>VLOOKUP(Table15[[#This Row],['#]],'data-Cantos'!A3:AP235,11, FALSE)</f>
        <v>Canto sefardí</v>
      </c>
      <c r="E149" t="str">
        <f>VLOOKUP(Table15[[#This Row],['#]],'Codigo Canto'!A4:AQ239, 40, FALSE)</f>
        <v>Canto sefardí</v>
      </c>
      <c r="F149" t="str">
        <f>IF(Table15[[#This Row],[Categoria]]="LITÚRGICOS","liturgia",LOWER(LEFT(Table15[[#This Row],[titulo]],1)))</f>
        <v>q</v>
      </c>
      <c r="G149" t="str">
        <f>VLOOKUP(Table15[[#This Row],['#]],'Codigo Canto'!A4:AQ239, 38, FALSE)</f>
        <v>QUIERO ANDAR, MADRE, A JERUSALÉN</v>
      </c>
      <c r="H149" t="str">
        <f>VLOOKUP(Table15[[#This Row],['#]],'Codigo Canto'!A4:AQ239, 16, FALSE)</f>
        <v>PRECATECUMENADO</v>
      </c>
      <c r="I149" t="str">
        <f>VLOOKUP(Table15[[#This Row],['#]],'Codigo Canto'!A4:AQ239, 11, FALSE)</f>
        <v>"</v>
      </c>
      <c r="J149" t="s">
        <v>71</v>
      </c>
      <c r="K149" t="str">
        <f>_xlfn.CONCAT("""","archivo","""",": ","""","/cantos/resucito/",Table15[[#This Row],[inicial]],"/",Table15[[#This Row],[id]],".html","""")</f>
        <v>"archivo": "/cantos/resucito/q/quieroandarmadreajerusalen.html"</v>
      </c>
      <c r="L149" t="str">
        <f>_xlfn.CONCAT("{ ","""","id","""",": ","""","",B149,"""",", ","""","titulo","""",": ","""",C149,"""",", ","""","salmo","""",": ","""",Table15[[#This Row],[salmo]],"",I149,", ","""","letra","""",": ","""",J149,"""",", ",K149,"},")</f>
        <v>{ "id": "quieroandarmadreajerusalen",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"/cantos/resucito/q/quieroandarmadreajerusalen.html"},</v>
      </c>
    </row>
    <row r="150" spans="1:12" x14ac:dyDescent="0.25">
      <c r="A150">
        <v>141</v>
      </c>
      <c r="B150" t="str" cm="1">
        <f t="array" ref="B1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quierocantar</v>
      </c>
      <c r="C150" t="s">
        <v>657</v>
      </c>
      <c r="D150" t="str">
        <f>VLOOKUP(Table15[[#This Row],['#]],'data-Cantos'!A3:AP235,11, FALSE)</f>
        <v>Sal 57 (56)</v>
      </c>
      <c r="E150" t="str">
        <f>VLOOKUP(Table15[[#This Row],['#]],'Codigo Canto'!A4:AQ239, 40, FALSE)</f>
        <v>Sal 57 (56)</v>
      </c>
      <c r="F150" t="str">
        <f>IF(Table15[[#This Row],[Categoria]]="LITÚRGICOS","liturgia",LOWER(LEFT(Table15[[#This Row],[titulo]],1)))</f>
        <v>q</v>
      </c>
      <c r="G150" t="str">
        <f>VLOOKUP(Table15[[#This Row],['#]],'Codigo Canto'!A4:AQ239, 38, FALSE)</f>
        <v>QUIERO CANTAR</v>
      </c>
      <c r="H150" t="str">
        <f>VLOOKUP(Table15[[#This Row],['#]],'Codigo Canto'!A4:AQ239, 16, FALSE)</f>
        <v>PRECATECUMENADO</v>
      </c>
      <c r="I150" t="str">
        <f>VLOOKUP(Table15[[#This Row],['#]],'Codigo Canto'!A4:AQ239, 11, FALSE)</f>
        <v>"</v>
      </c>
      <c r="J150" t="s">
        <v>836</v>
      </c>
      <c r="K150" t="str">
        <f>_xlfn.CONCAT("""","archivo","""",": ","""","/cantos/resucito/",Table15[[#This Row],[inicial]],"/",Table15[[#This Row],[id]],".html","""")</f>
        <v>"archivo": "/cantos/resucito/q/quierocantar.html"</v>
      </c>
      <c r="L150" t="str">
        <f>_xlfn.CONCAT("{ ","""","id","""",": ","""","",B150,"""",", ","""","titulo","""",": ","""",C150,"""",", ","""","salmo","""",": ","""",Table15[[#This Row],[salmo]],"",I150,", ","""","letra","""",": ","""",J150,"""",", ",K150,"},")</f>
        <v>{ "id": "quierocantar", "titulo": "Quiero cantar", "salmo": "Sal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"/cantos/resucito/q/quierocantar.html"},</v>
      </c>
    </row>
    <row r="151" spans="1:12" x14ac:dyDescent="0.25">
      <c r="A151">
        <v>142</v>
      </c>
      <c r="B151" t="str" cm="1">
        <f t="array" ref="B1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resucito</v>
      </c>
      <c r="C151" t="s">
        <v>659</v>
      </c>
      <c r="D151" t="str">
        <f>VLOOKUP(Table15[[#This Row],['#]],'data-Cantos'!A3:AP235,11, FALSE)</f>
        <v>(Kiko Argüello)</v>
      </c>
      <c r="E151" t="str">
        <f>VLOOKUP(Table15[[#This Row],['#]],'Codigo Canto'!A4:AQ239, 40, FALSE)</f>
        <v>(Kiko Argüello)</v>
      </c>
      <c r="F151" t="str">
        <f>IF(Table15[[#This Row],[Categoria]]="LITÚRGICOS","liturgia",LOWER(LEFT(Table15[[#This Row],[titulo]],1)))</f>
        <v>r</v>
      </c>
      <c r="G151" t="str">
        <f>VLOOKUP(Table15[[#This Row],['#]],'Codigo Canto'!A4:AQ239, 38, FALSE)</f>
        <v>RESUCITÓ</v>
      </c>
      <c r="H151" t="str">
        <f>VLOOKUP(Table15[[#This Row],['#]],'Codigo Canto'!A4:AQ239, 16, FALSE)</f>
        <v>PRECATECUMENADO</v>
      </c>
      <c r="I151" t="str">
        <f>VLOOKUP(Table15[[#This Row],['#]],'Codigo Canto'!A4:AQ239, 11, FALSE)</f>
        <v>"</v>
      </c>
      <c r="J151" t="s">
        <v>72</v>
      </c>
      <c r="K151" t="str">
        <f>_xlfn.CONCAT("""","archivo","""",": ","""","/cantos/resucito/",Table15[[#This Row],[inicial]],"/",Table15[[#This Row],[id]],".html","""")</f>
        <v>"archivo": "/cantos/resucito/r/resucito.html"</v>
      </c>
      <c r="L151" t="str">
        <f>_xlfn.CONCAT("{ ","""","id","""",": ","""","",B151,"""",", ","""","titulo","""",": ","""",C151,"""",", ","""","salmo","""",": ","""",Table15[[#This Row],[salmo]],"",I151,", ","""","letra","""",": ","""",J151,"""",", ",K151,"},")</f>
        <v>{ "id": "resucito",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"/cantos/resucito/r/resucito.html"},</v>
      </c>
    </row>
    <row r="152" spans="1:12" x14ac:dyDescent="0.25">
      <c r="A152">
        <v>143</v>
      </c>
      <c r="B152" t="str" cm="1">
        <f t="array" ref="B1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resurrexit</v>
      </c>
      <c r="C152" t="s">
        <v>660</v>
      </c>
      <c r="D152" t="str">
        <f>VLOOKUP(Table15[[#This Row],['#]],'data-Cantos'!A3:AP235,11, FALSE)</f>
        <v>Juan 11,25s</v>
      </c>
      <c r="E152" t="str">
        <f>VLOOKUP(Table15[[#This Row],['#]],'Codigo Canto'!A4:AQ239, 40, FALSE)</f>
        <v>Juan 11,25s</v>
      </c>
      <c r="F152" t="str">
        <f>IF(Table15[[#This Row],[Categoria]]="LITÚRGICOS","liturgia",LOWER(LEFT(Table15[[#This Row],[titulo]],1)))</f>
        <v>r</v>
      </c>
      <c r="G152" t="str">
        <f>VLOOKUP(Table15[[#This Row],['#]],'Codigo Canto'!A4:AQ239, 38, FALSE)</f>
        <v>RESURREXIT</v>
      </c>
      <c r="H152" t="str">
        <f>VLOOKUP(Table15[[#This Row],['#]],'Codigo Canto'!A4:AQ239, 16, FALSE)</f>
        <v>PRECATECUMENADO</v>
      </c>
      <c r="I152" t="str">
        <f>VLOOKUP(Table15[[#This Row],['#]],'Codigo Canto'!A4:AQ239, 11, FALSE)</f>
        <v>"</v>
      </c>
      <c r="J152" t="s">
        <v>837</v>
      </c>
      <c r="K152" t="str">
        <f>_xlfn.CONCAT("""","archivo","""",": ","""","/cantos/resucito/",Table15[[#This Row],[inicial]],"/",Table15[[#This Row],[id]],".html","""")</f>
        <v>"archivo": "/cantos/resucito/r/resurrexit.html"</v>
      </c>
      <c r="L152" t="str">
        <f>_xlfn.CONCAT("{ ","""","id","""",": ","""","",B152,"""",", ","""","titulo","""",": ","""",C152,"""",", ","""","salmo","""",": ","""",Table15[[#This Row],[salmo]],"",I152,", ","""","letra","""",": ","""",J152,"""",", ",K152,"},")</f>
        <v>{ "id": "resurrexit",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"/cantos/resucito/r/resurrexit.html"},</v>
      </c>
    </row>
    <row r="153" spans="1:12" x14ac:dyDescent="0.25">
      <c r="A153">
        <v>144</v>
      </c>
      <c r="B153" t="str" cm="1">
        <f t="array" ref="B1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salvereinadeloscielos</v>
      </c>
      <c r="C153" t="s">
        <v>670</v>
      </c>
      <c r="D153" t="str">
        <f>VLOOKUP(Table15[[#This Row],['#]],'data-Cantos'!A3:AP235,11, FALSE)</f>
        <v>Himno lat. «Ave, Regina Caelorum»</v>
      </c>
      <c r="E153" t="str">
        <f>VLOOKUP(Table15[[#This Row],['#]],'Codigo Canto'!A4:AQ239, 40, FALSE)</f>
        <v>Himno lat. «Ave, Regina Caelorum»</v>
      </c>
      <c r="F153" t="str">
        <f>IF(Table15[[#This Row],[Categoria]]="LITÚRGICOS","liturgia",LOWER(LEFT(Table15[[#This Row],[titulo]],1)))</f>
        <v>s</v>
      </c>
      <c r="G153" t="str">
        <f>VLOOKUP(Table15[[#This Row],['#]],'Codigo Canto'!A4:AQ239, 38, FALSE)</f>
        <v>SALVE, REINA DE LOS CIELOS</v>
      </c>
      <c r="H153" t="str">
        <f>VLOOKUP(Table15[[#This Row],['#]],'Codigo Canto'!A4:AQ239, 16, FALSE)</f>
        <v>PRECATECUMENADO</v>
      </c>
      <c r="I153" t="str">
        <f>VLOOKUP(Table15[[#This Row],['#]],'Codigo Canto'!A4:AQ239, 11, FALSE)</f>
        <v>"</v>
      </c>
      <c r="J153" t="s">
        <v>73</v>
      </c>
      <c r="K153" t="str">
        <f>_xlfn.CONCAT("""","archivo","""",": ","""","/cantos/resucito/",Table15[[#This Row],[inicial]],"/",Table15[[#This Row],[id]],".html","""")</f>
        <v>"archivo": "/cantos/resucito/s/salvereinadeloscielos.html"</v>
      </c>
      <c r="L153" t="str">
        <f>_xlfn.CONCAT("{ ","""","id","""",": ","""","",B153,"""",", ","""","titulo","""",": ","""",C153,"""",", ","""","salmo","""",": ","""",Table15[[#This Row],[salmo]],"",I153,", ","""","letra","""",": ","""",J153,"""",", ",K153,"},")</f>
        <v>{ "id": "salvereinadeloscielos",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"/cantos/resucito/s/salvereinadeloscielos.html"},</v>
      </c>
    </row>
    <row r="154" spans="1:12" x14ac:dyDescent="0.25">
      <c r="A154">
        <v>145</v>
      </c>
      <c r="B154" t="str" cm="1">
        <f t="array" ref="B1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seencontrarondosangeles</v>
      </c>
      <c r="C154" t="s">
        <v>677</v>
      </c>
      <c r="D154" t="str">
        <f>VLOOKUP(Table15[[#This Row],['#]],'data-Cantos'!A3:AP235,11, FALSE)</f>
        <v>Melodía hebraica</v>
      </c>
      <c r="E154" t="str">
        <f>VLOOKUP(Table15[[#This Row],['#]],'Codigo Canto'!A4:AQ239, 40, FALSE)</f>
        <v>Melodía hebraica</v>
      </c>
      <c r="F154" t="str">
        <f>IF(Table15[[#This Row],[Categoria]]="LITÚRGICOS","liturgia",LOWER(LEFT(Table15[[#This Row],[titulo]],1)))</f>
        <v>s</v>
      </c>
      <c r="G154" t="str">
        <f>VLOOKUP(Table15[[#This Row],['#]],'Codigo Canto'!A4:AQ239, 38, FALSE)</f>
        <v>SE ENCONTRARON DOS ÁNGELES</v>
      </c>
      <c r="H154" t="str">
        <f>VLOOKUP(Table15[[#This Row],['#]],'Codigo Canto'!A4:AQ239, 16, FALSE)</f>
        <v>PRECATECUMENADO</v>
      </c>
      <c r="I154" t="str">
        <f>VLOOKUP(Table15[[#This Row],['#]],'Codigo Canto'!A4:AQ239, 11, FALSE)</f>
        <v>"</v>
      </c>
      <c r="J154" t="s">
        <v>838</v>
      </c>
      <c r="K154" t="str">
        <f>_xlfn.CONCAT("""","archivo","""",": ","""","/cantos/resucito/",Table15[[#This Row],[inicial]],"/",Table15[[#This Row],[id]],".html","""")</f>
        <v>"archivo": "/cantos/resucito/s/seencontrarondosangeles.html"</v>
      </c>
      <c r="L154" t="str">
        <f>_xlfn.CONCAT("{ ","""","id","""",": ","""","",B154,"""",", ","""","titulo","""",": ","""",C154,"""",", ","""","salmo","""",": ","""",Table15[[#This Row],[salmo]],"",I154,", ","""","letra","""",": ","""",J154,"""",", ",K154,"},")</f>
        <v>{ "id": "seencontrarondosangeles",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"/cantos/resucito/s/seencontrarondosangeles.html"},</v>
      </c>
    </row>
    <row r="155" spans="1:12" x14ac:dyDescent="0.25">
      <c r="A155">
        <v>146</v>
      </c>
      <c r="B155" t="str" cm="1">
        <f t="array" ref="B1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senorayudameanodudardeti</v>
      </c>
      <c r="C155" t="s">
        <v>678</v>
      </c>
      <c r="D155" t="str">
        <f>VLOOKUP(Table15[[#This Row],['#]],'data-Cantos'!A3:AP235,11, FALSE)</f>
        <v>(Kiko Argüello)</v>
      </c>
      <c r="E155" t="str">
        <f>VLOOKUP(Table15[[#This Row],['#]],'Codigo Canto'!A4:AQ239, 40, FALSE)</f>
        <v>(Kiko Argüello)</v>
      </c>
      <c r="F155" t="str">
        <f>IF(Table15[[#This Row],[Categoria]]="LITÚRGICOS","liturgia",LOWER(LEFT(Table15[[#This Row],[titulo]],1)))</f>
        <v>s</v>
      </c>
      <c r="G155" t="str">
        <f>VLOOKUP(Table15[[#This Row],['#]],'Codigo Canto'!A4:AQ239, 38, FALSE)</f>
        <v>SEÑOR, AYÚDAME A NO DUDAR DE TI</v>
      </c>
      <c r="H155" t="str">
        <f>VLOOKUP(Table15[[#This Row],['#]],'Codigo Canto'!A4:AQ239, 16, FALSE)</f>
        <v>PRECATECUMENADO</v>
      </c>
      <c r="I155" t="str">
        <f>VLOOKUP(Table15[[#This Row],['#]],'Codigo Canto'!A4:AQ239, 11, FALSE)</f>
        <v>"</v>
      </c>
      <c r="J155" t="s">
        <v>74</v>
      </c>
      <c r="K155" t="str">
        <f>_xlfn.CONCAT("""","archivo","""",": ","""","/cantos/resucito/",Table15[[#This Row],[inicial]],"/",Table15[[#This Row],[id]],".html","""")</f>
        <v>"archivo": "/cantos/resucito/s/senorayudameanodudardeti.html"</v>
      </c>
      <c r="L155" t="str">
        <f>_xlfn.CONCAT("{ ","""","id","""",": ","""","",B155,"""",", ","""","titulo","""",": ","""",C155,"""",", ","""","salmo","""",": ","""",Table15[[#This Row],[salmo]],"",I155,", ","""","letra","""",": ","""",J155,"""",", ",K155,"},")</f>
        <v>{ "id": "senorayudameanodudardeti",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"/cantos/resucito/s/senorayudameanodudardeti.html"},</v>
      </c>
    </row>
    <row r="156" spans="1:12" x14ac:dyDescent="0.25">
      <c r="A156">
        <v>147</v>
      </c>
      <c r="B156" t="str" cm="1">
        <f t="array" ref="B1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senornomecorrijasentucolera</v>
      </c>
      <c r="C156" t="s">
        <v>679</v>
      </c>
      <c r="D156" t="str">
        <f>VLOOKUP(Table15[[#This Row],['#]],'data-Cantos'!A3:AP235,11, FALSE)</f>
        <v>Salmo 6</v>
      </c>
      <c r="E156" t="str">
        <f>VLOOKUP(Table15[[#This Row],['#]],'Codigo Canto'!A4:AQ239, 40, FALSE)</f>
        <v>Salmo 6</v>
      </c>
      <c r="F156" t="str">
        <f>IF(Table15[[#This Row],[Categoria]]="LITÚRGICOS","liturgia",LOWER(LEFT(Table15[[#This Row],[titulo]],1)))</f>
        <v>s</v>
      </c>
      <c r="G156" t="str">
        <f>VLOOKUP(Table15[[#This Row],['#]],'Codigo Canto'!A4:AQ239, 38, FALSE)</f>
        <v>SEÑOR, NO ME CORRIJAS EN TU CÓLERA</v>
      </c>
      <c r="H156" t="str">
        <f>VLOOKUP(Table15[[#This Row],['#]],'Codigo Canto'!A4:AQ239, 16, FALSE)</f>
        <v>PRECATECUMENADO</v>
      </c>
      <c r="I156" t="str">
        <f>VLOOKUP(Table15[[#This Row],['#]],'Codigo Canto'!A4:AQ239, 11, FALSE)</f>
        <v>"</v>
      </c>
      <c r="J156" t="s">
        <v>75</v>
      </c>
      <c r="K156" t="str">
        <f>_xlfn.CONCAT("""","archivo","""",": ","""","/cantos/resucito/",Table15[[#This Row],[inicial]],"/",Table15[[#This Row],[id]],".html","""")</f>
        <v>"archivo": "/cantos/resucito/s/senornomecorrijasentucolera.html"</v>
      </c>
      <c r="L156" t="str">
        <f>_xlfn.CONCAT("{ ","""","id","""",": ","""","",B156,"""",", ","""","titulo","""",": ","""",C156,"""",", ","""","salmo","""",": ","""",Table15[[#This Row],[salmo]],"",I156,", ","""","letra","""",": ","""",J156,"""",", ",K156,"},")</f>
        <v>{ "id": "senornomecorrijasentucolera",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"/cantos/resucito/s/senornomecorrijasentucolera.html"},</v>
      </c>
    </row>
    <row r="157" spans="1:12" x14ac:dyDescent="0.25">
      <c r="A157">
        <v>148</v>
      </c>
      <c r="B157" t="str" cm="1">
        <f t="array" ref="B1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sermondelamontana</v>
      </c>
      <c r="C157" t="s">
        <v>683</v>
      </c>
      <c r="D157" t="str">
        <f>VLOOKUP(Table15[[#This Row],['#]],'data-Cantos'!A3:AP235,11, FALSE)</f>
        <v>Lucas 6,20-38</v>
      </c>
      <c r="E157" t="str">
        <f>VLOOKUP(Table15[[#This Row],['#]],'Codigo Canto'!A4:AQ239, 40, FALSE)</f>
        <v>Lucas 6,20-38</v>
      </c>
      <c r="F157" t="str">
        <f>IF(Table15[[#This Row],[Categoria]]="LITÚRGICOS","liturgia",LOWER(LEFT(Table15[[#This Row],[titulo]],1)))</f>
        <v>s</v>
      </c>
      <c r="G157" t="str">
        <f>VLOOKUP(Table15[[#This Row],['#]],'Codigo Canto'!A4:AQ239, 38, FALSE)</f>
        <v>SERMÓN DE LA MONTAÑA</v>
      </c>
      <c r="H157" t="str">
        <f>VLOOKUP(Table15[[#This Row],['#]],'Codigo Canto'!A4:AQ239, 16, FALSE)</f>
        <v>PRECATECUMENADO</v>
      </c>
      <c r="I157" t="str">
        <f>VLOOKUP(Table15[[#This Row],['#]],'Codigo Canto'!A4:AQ239, 11, FALSE)</f>
        <v>"</v>
      </c>
      <c r="J157" t="s">
        <v>839</v>
      </c>
      <c r="K157" t="str">
        <f>_xlfn.CONCAT("""","archivo","""",": ","""","/cantos/resucito/",Table15[[#This Row],[inicial]],"/",Table15[[#This Row],[id]],".html","""")</f>
        <v>"archivo": "/cantos/resucito/s/sermondelamontana.html"</v>
      </c>
      <c r="L157" t="str">
        <f>_xlfn.CONCAT("{ ","""","id","""",": ","""","",B157,"""",", ","""","titulo","""",": ","""",C157,"""",", ","""","salmo","""",": ","""",Table15[[#This Row],[salmo]],"",I157,", ","""","letra","""",": ","""",J157,"""",", ",K157,"},")</f>
        <v>{ "id": "sermondelamontana",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"/cantos/resucito/s/sermondelamontana.html"},</v>
      </c>
    </row>
    <row r="158" spans="1:12" x14ac:dyDescent="0.25">
      <c r="A158">
        <v>149</v>
      </c>
      <c r="B158" t="str" cm="1">
        <f t="array" ref="B1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shlomlejmariam</v>
      </c>
      <c r="C158" t="s">
        <v>955</v>
      </c>
      <c r="D158" t="str">
        <f>VLOOKUP(Table15[[#This Row],['#]],'data-Cantos'!A3:AP235,11, FALSE)</f>
        <v>Ave María en arameo antiguo</v>
      </c>
      <c r="E158" t="str">
        <f>VLOOKUP(Table15[[#This Row],['#]],'Codigo Canto'!A4:AQ239, 40, FALSE)</f>
        <v>Ave María en arameo antiguo</v>
      </c>
      <c r="F158" t="str">
        <f>IF(Table15[[#This Row],[Categoria]]="LITÚRGICOS","liturgia",LOWER(LEFT(Table15[[#This Row],[titulo]],1)))</f>
        <v>s</v>
      </c>
      <c r="G158" t="str">
        <f>VLOOKUP(Table15[[#This Row],['#]],'Codigo Canto'!A4:AQ239, 38, FALSE)</f>
        <v>SHLOM LEJ MARIAM</v>
      </c>
      <c r="H158" t="str">
        <f>VLOOKUP(Table15[[#This Row],['#]],'Codigo Canto'!A4:AQ239, 16, FALSE)</f>
        <v>PRECATECUMENADO</v>
      </c>
      <c r="I158" t="str">
        <f>VLOOKUP(Table15[[#This Row],['#]],'Codigo Canto'!A4:AQ239, 11, FALSE)</f>
        <v>"</v>
      </c>
      <c r="J158" t="s">
        <v>840</v>
      </c>
      <c r="K158" t="str">
        <f>_xlfn.CONCAT("""","archivo","""",": ","""","/cantos/resucito/",Table15[[#This Row],[inicial]],"/",Table15[[#This Row],[id]],".html","""")</f>
        <v>"archivo": "/cantos/resucito/s/shlomlejmariam.html"</v>
      </c>
      <c r="L158" t="str">
        <f>_xlfn.CONCAT("{ ","""","id","""",": ","""","",B158,"""",", ","""","titulo","""",": ","""",C158,"""",", ","""","salmo","""",": ","""",Table15[[#This Row],[salmo]],"",I158,", ","""","letra","""",": ","""",J158,"""",", ",K158,"},")</f>
        <v>{ "id": "shlomlejmariam",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"/cantos/resucito/s/shlomlejmariam.html"},</v>
      </c>
    </row>
    <row r="159" spans="1:12" x14ac:dyDescent="0.25">
      <c r="A159">
        <v>150</v>
      </c>
      <c r="B159" t="str" cm="1">
        <f t="array" ref="B1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sielsenornoconstruyelacasa</v>
      </c>
      <c r="C159" t="s">
        <v>689</v>
      </c>
      <c r="D159" t="str">
        <f>VLOOKUP(Table15[[#This Row],['#]],'data-Cantos'!A3:AP235,11, FALSE)</f>
        <v>Sal 127 (126)</v>
      </c>
      <c r="E159" t="str">
        <f>VLOOKUP(Table15[[#This Row],['#]],'Codigo Canto'!A4:AQ239, 40, FALSE)</f>
        <v>Sal 127 (126)</v>
      </c>
      <c r="F159" t="str">
        <f>IF(Table15[[#This Row],[Categoria]]="LITÚRGICOS","liturgia",LOWER(LEFT(Table15[[#This Row],[titulo]],1)))</f>
        <v>s</v>
      </c>
      <c r="G159" t="str">
        <f>VLOOKUP(Table15[[#This Row],['#]],'Codigo Canto'!A4:AQ239, 38, FALSE)</f>
        <v>SI EL SEÑOR NO CONSTRUYE LA CASA</v>
      </c>
      <c r="H159" t="str">
        <f>VLOOKUP(Table15[[#This Row],['#]],'Codigo Canto'!A4:AQ239, 16, FALSE)</f>
        <v>PRECATECUMENADO</v>
      </c>
      <c r="I159" t="str">
        <f>VLOOKUP(Table15[[#This Row],['#]],'Codigo Canto'!A4:AQ239, 11, FALSE)</f>
        <v>"</v>
      </c>
      <c r="J159" t="s">
        <v>841</v>
      </c>
      <c r="K159" t="str">
        <f>_xlfn.CONCAT("""","archivo","""",": ","""","/cantos/resucito/",Table15[[#This Row],[inicial]],"/",Table15[[#This Row],[id]],".html","""")</f>
        <v>"archivo": "/cantos/resucito/s/sielsenornoconstruyelacasa.html"</v>
      </c>
      <c r="L159" t="str">
        <f>_xlfn.CONCAT("{ ","""","id","""",": ","""","",B159,"""",", ","""","titulo","""",": ","""",C159,"""",", ","""","salmo","""",": ","""",Table15[[#This Row],[salmo]],"",I159,", ","""","letra","""",": ","""",J159,"""",", ",K159,"},")</f>
        <v>{ "id": "sielsenornoconstruyelacasa", "titulo": "Si el Señor no construye la casa", "salmo": "Sal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"/cantos/resucito/s/sielsenornoconstruyelacasa.html"},</v>
      </c>
    </row>
    <row r="160" spans="1:12" x14ac:dyDescent="0.25">
      <c r="A160">
        <v>151</v>
      </c>
      <c r="B160" t="str" cm="1">
        <f t="array" ref="B1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sihabeisresucitadoconcristo</v>
      </c>
      <c r="C160" t="s">
        <v>923</v>
      </c>
      <c r="D160" t="str">
        <f>VLOOKUP(Table15[[#This Row],['#]],'data-Cantos'!A3:AP235,11, FALSE)</f>
        <v>Colosense 3,1-4</v>
      </c>
      <c r="E160" t="str">
        <f>VLOOKUP(Table15[[#This Row],['#]],'Codigo Canto'!A4:AQ239, 40, FALSE)</f>
        <v>Colosense 3,1-4</v>
      </c>
      <c r="F160" t="str">
        <f>IF(Table15[[#This Row],[Categoria]]="LITÚRGICOS","liturgia",LOWER(LEFT(Table15[[#This Row],[titulo]],1)))</f>
        <v>s</v>
      </c>
      <c r="G160" t="str">
        <f>VLOOKUP(Table15[[#This Row],['#]],'Codigo Canto'!A4:AQ239, 38, FALSE)</f>
        <v>SI HABÉIS RESUCITADO CON CRISTO</v>
      </c>
      <c r="H160" t="str">
        <f>VLOOKUP(Table15[[#This Row],['#]],'Codigo Canto'!A4:AQ239, 16, FALSE)</f>
        <v>PRECATECUMENADO</v>
      </c>
      <c r="I160" t="str">
        <f>VLOOKUP(Table15[[#This Row],['#]],'Codigo Canto'!A4:AQ239, 11, FALSE)</f>
        <v>"</v>
      </c>
      <c r="J160" t="s">
        <v>842</v>
      </c>
      <c r="K160" t="str">
        <f>_xlfn.CONCAT("""","archivo","""",": ","""","/cantos/resucito/",Table15[[#This Row],[inicial]],"/",Table15[[#This Row],[id]],".html","""")</f>
        <v>"archivo": "/cantos/resucito/s/sihabeisresucitadoconcristo.html"</v>
      </c>
      <c r="L160" t="str">
        <f>_xlfn.CONCAT("{ ","""","id","""",": ","""","",B160,"""",", ","""","titulo","""",": ","""",C160,"""",", ","""","salmo","""",": ","""",Table15[[#This Row],[salmo]],"",I160,", ","""","letra","""",": ","""",J160,"""",", ",K160,"},")</f>
        <v>{ "id": "sihabeisresucitadoconcristo",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"/cantos/resucito/s/sihabeisresucitadoconcristo.html"},</v>
      </c>
    </row>
    <row r="161" spans="1:12" x14ac:dyDescent="0.25">
      <c r="A161">
        <v>152</v>
      </c>
      <c r="B161" t="str" cm="1">
        <f t="array" ref="B1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sihoyescuchaissuvoz</v>
      </c>
      <c r="C161" t="s">
        <v>693</v>
      </c>
      <c r="D161" t="str">
        <f>VLOOKUP(Table15[[#This Row],['#]],'data-Cantos'!A3:AP235,11, FALSE)</f>
        <v>Sal 95 (94)</v>
      </c>
      <c r="E161" t="str">
        <f>VLOOKUP(Table15[[#This Row],['#]],'Codigo Canto'!A4:AQ239, 40, FALSE)</f>
        <v>Sal 95 (94)</v>
      </c>
      <c r="F161" t="str">
        <f>IF(Table15[[#This Row],[Categoria]]="LITÚRGICOS","liturgia",LOWER(LEFT(Table15[[#This Row],[titulo]],1)))</f>
        <v>s</v>
      </c>
      <c r="G161" t="str">
        <f>VLOOKUP(Table15[[#This Row],['#]],'Codigo Canto'!A4:AQ239, 38, FALSE)</f>
        <v>SI HOY ESCUCHÁIS SU VOZ</v>
      </c>
      <c r="H161" t="str">
        <f>VLOOKUP(Table15[[#This Row],['#]],'Codigo Canto'!A4:AQ239, 16, FALSE)</f>
        <v>PRECATECUMENADO</v>
      </c>
      <c r="I161" t="str">
        <f>VLOOKUP(Table15[[#This Row],['#]],'Codigo Canto'!A4:AQ239, 11, FALSE)</f>
        <v>"</v>
      </c>
      <c r="J161" t="s">
        <v>843</v>
      </c>
      <c r="K161" t="str">
        <f>_xlfn.CONCAT("""","archivo","""",": ","""","/cantos/resucito/",Table15[[#This Row],[inicial]],"/",Table15[[#This Row],[id]],".html","""")</f>
        <v>"archivo": "/cantos/resucito/s/sihoyescuchaissuvoz.html"</v>
      </c>
      <c r="L161" t="str">
        <f>_xlfn.CONCAT("{ ","""","id","""",": ","""","",B161,"""",", ","""","titulo","""",": ","""",C161,"""",", ","""","salmo","""",": ","""",Table15[[#This Row],[salmo]],"",I161,", ","""","letra","""",": ","""",J161,"""",", ",K161,"},")</f>
        <v>{ "id": "sihoyescuchaissuvoz", "titulo": "Si hoy escucháis su voz", "salmo": "Sal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"/cantos/resucito/s/sihoyescuchaissuvoz.html"},</v>
      </c>
    </row>
    <row r="162" spans="1:12" x14ac:dyDescent="0.25">
      <c r="A162">
        <v>153</v>
      </c>
      <c r="B162" t="str" cm="1">
        <f t="array" ref="B1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simeherefugiadoenelsenor</v>
      </c>
      <c r="C162" t="s">
        <v>695</v>
      </c>
      <c r="D162" t="str">
        <f>VLOOKUP(Table15[[#This Row],['#]],'data-Cantos'!A3:AP235,11, FALSE)</f>
        <v>Sal 11(10)</v>
      </c>
      <c r="E162" t="str">
        <f>VLOOKUP(Table15[[#This Row],['#]],'Codigo Canto'!A4:AQ239, 40, FALSE)</f>
        <v>Sal 11(10)</v>
      </c>
      <c r="F162" t="str">
        <f>IF(Table15[[#This Row],[Categoria]]="LITÚRGICOS","liturgia",LOWER(LEFT(Table15[[#This Row],[titulo]],1)))</f>
        <v>s</v>
      </c>
      <c r="G162" t="str">
        <f>VLOOKUP(Table15[[#This Row],['#]],'Codigo Canto'!A4:AQ239, 38, FALSE)</f>
        <v>SI ME HE REFUGIADO EN EL SEÑOR</v>
      </c>
      <c r="H162" t="str">
        <f>VLOOKUP(Table15[[#This Row],['#]],'Codigo Canto'!A4:AQ239, 16, FALSE)</f>
        <v>PRECATECUMENADO</v>
      </c>
      <c r="I162" t="str">
        <f>VLOOKUP(Table15[[#This Row],['#]],'Codigo Canto'!A4:AQ239, 11, FALSE)</f>
        <v>"</v>
      </c>
      <c r="J162" t="s">
        <v>76</v>
      </c>
      <c r="K162" t="str">
        <f>_xlfn.CONCAT("""","archivo","""",": ","""","/cantos/resucito/",Table15[[#This Row],[inicial]],"/",Table15[[#This Row],[id]],".html","""")</f>
        <v>"archivo": "/cantos/resucito/s/simeherefugiadoenelsenor.html"</v>
      </c>
      <c r="L162" t="str">
        <f>_xlfn.CONCAT("{ ","""","id","""",": ","""","",B162,"""",", ","""","titulo","""",": ","""",C162,"""",", ","""","salmo","""",": ","""",Table15[[#This Row],[salmo]],"",I162,", ","""","letra","""",": ","""",J162,"""",", ",K162,"},")</f>
        <v>{ "id": "simeherefugiadoenelsenor", "titulo": "Si me he refugiado en el Señor", "salmo": "Sal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"/cantos/resucito/s/simeherefugiadoenelsenor.html"},</v>
      </c>
    </row>
    <row r="163" spans="1:12" x14ac:dyDescent="0.25">
      <c r="A163">
        <v>154</v>
      </c>
      <c r="B163" t="str" cm="1">
        <f t="array" ref="B1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sionmadredetodoslospueblos</v>
      </c>
      <c r="C163" t="s">
        <v>699</v>
      </c>
      <c r="D163" t="str">
        <f>VLOOKUP(Table15[[#This Row],['#]],'data-Cantos'!A3:AP235,11, FALSE)</f>
        <v>Sal 87 (86)</v>
      </c>
      <c r="E163" t="str">
        <f>VLOOKUP(Table15[[#This Row],['#]],'Codigo Canto'!A4:AQ239, 40, FALSE)</f>
        <v>Sal 87 (86)</v>
      </c>
      <c r="F163" t="str">
        <f>IF(Table15[[#This Row],[Categoria]]="LITÚRGICOS","liturgia",LOWER(LEFT(Table15[[#This Row],[titulo]],1)))</f>
        <v>s</v>
      </c>
      <c r="G163" t="str">
        <f>VLOOKUP(Table15[[#This Row],['#]],'Codigo Canto'!A4:AQ239, 38, FALSE)</f>
        <v>SIÓN, MADRE DE TODOS LOS PUEBLOS</v>
      </c>
      <c r="H163" t="str">
        <f>VLOOKUP(Table15[[#This Row],['#]],'Codigo Canto'!A4:AQ239, 16, FALSE)</f>
        <v>PRECATECUMENADO</v>
      </c>
      <c r="I163" t="str">
        <f>VLOOKUP(Table15[[#This Row],['#]],'Codigo Canto'!A4:AQ239, 11, FALSE)</f>
        <v>"</v>
      </c>
      <c r="J163" t="s">
        <v>844</v>
      </c>
      <c r="K163" t="str">
        <f>_xlfn.CONCAT("""","archivo","""",": ","""","/cantos/resucito/",Table15[[#This Row],[inicial]],"/",Table15[[#This Row],[id]],".html","""")</f>
        <v>"archivo": "/cantos/resucito/s/sionmadredetodoslospueblos.html"</v>
      </c>
      <c r="L163" t="str">
        <f>_xlfn.CONCAT("{ ","""","id","""",": ","""","",B163,"""",", ","""","titulo","""",": ","""",C163,"""",", ","""","salmo","""",": ","""",Table15[[#This Row],[salmo]],"",I163,", ","""","letra","""",": ","""",J163,"""",", ",K163,"},")</f>
        <v>{ "id": "sionmadredetodoslospueblos", "titulo": "Sión, madre de todos los pueblos", "salmo": "Sal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"/cantos/resucito/s/sionmadredetodoslospueblos.html"},</v>
      </c>
    </row>
    <row r="164" spans="1:12" x14ac:dyDescent="0.25">
      <c r="A164">
        <v>155</v>
      </c>
      <c r="B164" t="str" cm="1">
        <f t="array" ref="B1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solaasolo</v>
      </c>
      <c r="C164" t="s">
        <v>924</v>
      </c>
      <c r="D164" t="str">
        <f>VLOOKUP(Table15[[#This Row],['#]],'data-Cantos'!A3:AP235,11, FALSE)</f>
        <v>(Kiko Argüello)</v>
      </c>
      <c r="E164" t="str">
        <f>VLOOKUP(Table15[[#This Row],['#]],'Codigo Canto'!A4:AQ239, 40, FALSE)</f>
        <v>(Kiko Argüello)</v>
      </c>
      <c r="F164" t="str">
        <f>IF(Table15[[#This Row],[Categoria]]="LITÚRGICOS","liturgia",LOWER(LEFT(Table15[[#This Row],[titulo]],1)))</f>
        <v>s</v>
      </c>
      <c r="G164" t="str">
        <f>VLOOKUP(Table15[[#This Row],['#]],'Codigo Canto'!A4:AQ239, 38, FALSE)</f>
        <v>SOLA A SOLO</v>
      </c>
      <c r="H164" t="str">
        <f>VLOOKUP(Table15[[#This Row],['#]],'Codigo Canto'!A4:AQ239, 16, FALSE)</f>
        <v>PRECATECUMENADO</v>
      </c>
      <c r="I164" t="str">
        <f>VLOOKUP(Table15[[#This Row],['#]],'Codigo Canto'!A4:AQ239, 11, FALSE)</f>
        <v>"</v>
      </c>
      <c r="J164" t="s">
        <v>845</v>
      </c>
      <c r="K164" t="str">
        <f>_xlfn.CONCAT("""","archivo","""",": ","""","/cantos/resucito/",Table15[[#This Row],[inicial]],"/",Table15[[#This Row],[id]],".html","""")</f>
        <v>"archivo": "/cantos/resucito/s/solaasolo.html"</v>
      </c>
      <c r="L164" t="str">
        <f>_xlfn.CONCAT("{ ","""","id","""",": ","""","",B164,"""",", ","""","titulo","""",": ","""",C164,"""",", ","""","salmo","""",": ","""",Table15[[#This Row],[salmo]],"",I164,", ","""","letra","""",": ","""",J164,"""",", ",K164,"},")</f>
        <v>{ "id": "solaasolo",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"/cantos/resucito/s/solaasolo.html"},</v>
      </c>
    </row>
    <row r="165" spans="1:12" x14ac:dyDescent="0.25">
      <c r="A165">
        <v>156</v>
      </c>
      <c r="B165" t="str" cm="1">
        <f t="array" ref="B1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stabatmaterdolorosa</v>
      </c>
      <c r="C165" t="s">
        <v>925</v>
      </c>
      <c r="D165" t="str">
        <f>VLOOKUP(Table15[[#This Row],['#]],'data-Cantos'!A3:AP235,11, FALSE)</f>
        <v>Himno latin</v>
      </c>
      <c r="E165" t="str">
        <f>VLOOKUP(Table15[[#This Row],['#]],'Codigo Canto'!A4:AQ239, 40, FALSE)</f>
        <v>Himno latin</v>
      </c>
      <c r="F165" t="str">
        <f>IF(Table15[[#This Row],[Categoria]]="LITÚRGICOS","liturgia",LOWER(LEFT(Table15[[#This Row],[titulo]],1)))</f>
        <v>s</v>
      </c>
      <c r="G165" t="str">
        <f>VLOOKUP(Table15[[#This Row],['#]],'Codigo Canto'!A4:AQ239, 38, FALSE)</f>
        <v>STABAT MATER DOLOROSA</v>
      </c>
      <c r="H165" t="str">
        <f>VLOOKUP(Table15[[#This Row],['#]],'Codigo Canto'!A4:AQ239, 16, FALSE)</f>
        <v>PRECATECUMENADO</v>
      </c>
      <c r="I165" t="str">
        <f>VLOOKUP(Table15[[#This Row],['#]],'Codigo Canto'!A4:AQ239, 11, FALSE)</f>
        <v>"</v>
      </c>
      <c r="J165" t="s">
        <v>77</v>
      </c>
      <c r="K165" t="str">
        <f>_xlfn.CONCAT("""","archivo","""",": ","""","/cantos/resucito/",Table15[[#This Row],[inicial]],"/",Table15[[#This Row],[id]],".html","""")</f>
        <v>"archivo": "/cantos/resucito/s/stabatmaterdolorosa.html"</v>
      </c>
      <c r="L165" t="str">
        <f>_xlfn.CONCAT("{ ","""","id","""",": ","""","",B165,"""",", ","""","titulo","""",": ","""",C165,"""",", ","""","salmo","""",": ","""",Table15[[#This Row],[salmo]],"",I165,", ","""","letra","""",": ","""",J165,"""",", ",K165,"},")</f>
        <v>{ "id": "stabatmaterdolorosa",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"/cantos/resucito/s/stabatmaterdolorosa.html"},</v>
      </c>
    </row>
    <row r="166" spans="1:12" x14ac:dyDescent="0.25">
      <c r="A166">
        <v>157</v>
      </c>
      <c r="B166" t="str" cm="1">
        <f t="array" ref="B1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subediosentreaclamaciones</v>
      </c>
      <c r="C166" t="s">
        <v>706</v>
      </c>
      <c r="D166" t="str">
        <f>VLOOKUP(Table15[[#This Row],['#]],'data-Cantos'!A3:AP235,11, FALSE)</f>
        <v>Sal 47 (46)</v>
      </c>
      <c r="E166" t="str">
        <f>VLOOKUP(Table15[[#This Row],['#]],'Codigo Canto'!A4:AQ239, 40, FALSE)</f>
        <v>Sal 47 (46)</v>
      </c>
      <c r="F166" t="str">
        <f>IF(Table15[[#This Row],[Categoria]]="LITÚRGICOS","liturgia",LOWER(LEFT(Table15[[#This Row],[titulo]],1)))</f>
        <v>s</v>
      </c>
      <c r="G166" t="str">
        <f>VLOOKUP(Table15[[#This Row],['#]],'Codigo Canto'!A4:AQ239, 38, FALSE)</f>
        <v>SUBE DIOS ENTRE ACLAMACIONES</v>
      </c>
      <c r="H166" t="str">
        <f>VLOOKUP(Table15[[#This Row],['#]],'Codigo Canto'!A4:AQ239, 16, FALSE)</f>
        <v>PRECATECUMENADO</v>
      </c>
      <c r="I166" t="str">
        <f>VLOOKUP(Table15[[#This Row],['#]],'Codigo Canto'!A4:AQ239, 11, FALSE)</f>
        <v>"</v>
      </c>
      <c r="J166" t="s">
        <v>846</v>
      </c>
      <c r="K166" t="str">
        <f>_xlfn.CONCAT("""","archivo","""",": ","""","/cantos/resucito/",Table15[[#This Row],[inicial]],"/",Table15[[#This Row],[id]],".html","""")</f>
        <v>"archivo": "/cantos/resucito/s/subediosentreaclamaciones.html"</v>
      </c>
      <c r="L166" t="str">
        <f>_xlfn.CONCAT("{ ","""","id","""",": ","""","",B166,"""",", ","""","titulo","""",": ","""",C166,"""",", ","""","salmo","""",": ","""",Table15[[#This Row],[salmo]],"",I166,", ","""","letra","""",": ","""",J166,"""",", ",K166,"},")</f>
        <v>{ "id": "subediosentreaclamaciones", "titulo": "Sube Dios entre aclamaciones", "salmo": "Sal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"/cantos/resucito/s/subediosentreaclamaciones.html"},</v>
      </c>
    </row>
    <row r="167" spans="1:12" x14ac:dyDescent="0.25">
      <c r="A167">
        <v>158</v>
      </c>
      <c r="B167" t="str" cm="1">
        <f t="array" ref="B1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teestoyllamandosenor</v>
      </c>
      <c r="C167" t="s">
        <v>710</v>
      </c>
      <c r="D167" t="str">
        <f>VLOOKUP(Table15[[#This Row],['#]],'data-Cantos'!A3:AP235,11, FALSE)</f>
        <v>Sal 141 (140)</v>
      </c>
      <c r="E167" t="str">
        <f>VLOOKUP(Table15[[#This Row],['#]],'Codigo Canto'!A4:AQ239, 40, FALSE)</f>
        <v>Sal 141 (140)</v>
      </c>
      <c r="F167" t="str">
        <f>IF(Table15[[#This Row],[Categoria]]="LITÚRGICOS","liturgia",LOWER(LEFT(Table15[[#This Row],[titulo]],1)))</f>
        <v>t</v>
      </c>
      <c r="G167" t="str">
        <f>VLOOKUP(Table15[[#This Row],['#]],'Codigo Canto'!A4:AQ239, 38, FALSE)</f>
        <v>TE ESTOY LLAMANDO, SEÑOR</v>
      </c>
      <c r="H167" t="str">
        <f>VLOOKUP(Table15[[#This Row],['#]],'Codigo Canto'!A4:AQ239, 16, FALSE)</f>
        <v>PRECATECUMENADO</v>
      </c>
      <c r="I167" t="str">
        <f>VLOOKUP(Table15[[#This Row],['#]],'Codigo Canto'!A4:AQ239, 11, FALSE)</f>
        <v>"</v>
      </c>
      <c r="J167" t="s">
        <v>78</v>
      </c>
      <c r="K167" t="str">
        <f>_xlfn.CONCAT("""","archivo","""",": ","""","/cantos/resucito/",Table15[[#This Row],[inicial]],"/",Table15[[#This Row],[id]],".html","""")</f>
        <v>"archivo": "/cantos/resucito/t/teestoyllamandosenor.html"</v>
      </c>
      <c r="L167" t="str">
        <f>_xlfn.CONCAT("{ ","""","id","""",": ","""","",B167,"""",", ","""","titulo","""",": ","""",C167,"""",", ","""","salmo","""",": ","""",Table15[[#This Row],[salmo]],"",I167,", ","""","letra","""",": ","""",J167,"""",", ",K167,"},")</f>
        <v>{ "id": "teestoyllamandosenor", "titulo": "Te estoy llamando, Señor", "salmo": "Sal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"/cantos/resucito/t/teestoyllamandosenor.html"},</v>
      </c>
    </row>
    <row r="168" spans="1:12" x14ac:dyDescent="0.25">
      <c r="A168">
        <v>159</v>
      </c>
      <c r="B168" t="str" cm="1">
        <f t="array" ref="B1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tehemanifestadomipecado</v>
      </c>
      <c r="C168" t="s">
        <v>712</v>
      </c>
      <c r="D168" t="str">
        <f>VLOOKUP(Table15[[#This Row],['#]],'data-Cantos'!A3:AP235,11, FALSE)</f>
        <v>Sal 32 (31)</v>
      </c>
      <c r="E168" t="str">
        <f>VLOOKUP(Table15[[#This Row],['#]],'Codigo Canto'!A4:AQ239, 40, FALSE)</f>
        <v>Sal 32 (31)</v>
      </c>
      <c r="F168" t="str">
        <f>IF(Table15[[#This Row],[Categoria]]="LITÚRGICOS","liturgia",LOWER(LEFT(Table15[[#This Row],[titulo]],1)))</f>
        <v>t</v>
      </c>
      <c r="G168" t="str">
        <f>VLOOKUP(Table15[[#This Row],['#]],'Codigo Canto'!A4:AQ239, 38, FALSE)</f>
        <v>TE HE MANIFESTADO MI PECADO</v>
      </c>
      <c r="H168" t="str">
        <f>VLOOKUP(Table15[[#This Row],['#]],'Codigo Canto'!A4:AQ239, 16, FALSE)</f>
        <v>PRECATECUMENADO</v>
      </c>
      <c r="I168" t="str">
        <f>VLOOKUP(Table15[[#This Row],['#]],'Codigo Canto'!A4:AQ239, 11, FALSE)</f>
        <v>"</v>
      </c>
      <c r="J168" t="s">
        <v>79</v>
      </c>
      <c r="K168" t="str">
        <f>_xlfn.CONCAT("""","archivo","""",": ","""","/cantos/resucito/",Table15[[#This Row],[inicial]],"/",Table15[[#This Row],[id]],".html","""")</f>
        <v>"archivo": "/cantos/resucito/t/tehemanifestadomipecado.html"</v>
      </c>
      <c r="L168" t="str">
        <f>_xlfn.CONCAT("{ ","""","id","""",": ","""","",B168,"""",", ","""","titulo","""",": ","""",C168,"""",", ","""","salmo","""",": ","""",Table15[[#This Row],[salmo]],"",I168,", ","""","letra","""",": ","""",J168,"""",", ",K168,"},")</f>
        <v>{ "id": "tehemanifestadomipecado", "titulo": "Te he manifestado mi pecado", "salmo": "Sal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"/cantos/resucito/t/tehemanifestadomipecado.html"},</v>
      </c>
    </row>
    <row r="169" spans="1:12" x14ac:dyDescent="0.25">
      <c r="A169">
        <v>160</v>
      </c>
      <c r="B169" t="str" cm="1">
        <f t="array" ref="B1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C169" t="s">
        <v>716</v>
      </c>
      <c r="D169" t="str">
        <f>VLOOKUP(Table15[[#This Row],['#]],'data-Cantos'!A3:AP235,11, FALSE)</f>
        <v>Homilía Pascual (Melltón de Sardes)</v>
      </c>
      <c r="E169" t="str">
        <f>VLOOKUP(Table15[[#This Row],['#]],'Codigo Canto'!A4:AQ239, 40, FALSE)</f>
        <v>Homilía Pascual (Melltón de Sardes)</v>
      </c>
      <c r="F169" t="str">
        <f>IF(Table15[[#This Row],[Categoria]]="LITÚRGICOS","liturgia",LOWER(LEFT(Table15[[#This Row],[titulo]],1)))</f>
        <v>t</v>
      </c>
      <c r="G169" t="str">
        <f>VLOOKUP(Table15[[#This Row],['#]],'Codigo Canto'!A4:AQ239, 38, FALSE)</f>
        <v>TÚ HAS CUBIERTO DE VERGÜENZA LA MUERTE</v>
      </c>
      <c r="H169" t="str">
        <f>VLOOKUP(Table15[[#This Row],['#]],'Codigo Canto'!A4:AQ239, 16, FALSE)</f>
        <v>PRECATECUMENADO</v>
      </c>
      <c r="I169" t="str">
        <f>VLOOKUP(Table15[[#This Row],['#]],'Codigo Canto'!A4:AQ239, 11, FALSE)</f>
        <v>"</v>
      </c>
      <c r="J169" t="s">
        <v>80</v>
      </c>
      <c r="K169" t="str">
        <f>_xlfn.CONCAT("""","archivo","""",": ","""","/cantos/resucito/",Table15[[#This Row],[inicial]],"/",Table15[[#This Row],[id]],".html","""")</f>
        <v>"archivo": "/cantos/resucito/t/tuhascubiertodevergüenzalamuerte.html"</v>
      </c>
      <c r="L169" t="str">
        <f>_xlfn.CONCAT("{ ","""","id","""",": ","""","",B169,"""",", ","""","titulo","""",": ","""",C169,"""",", ","""","salmo","""",": ","""",Table15[[#This Row],[salmo]],"",I169,", ","""","letra","""",": ","""",J169,"""",", ",K169,"},")</f>
        <v>{ "id": "tuhascubiertodevergüenzalamuerte",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"/cantos/resucito/t/tuhascubiertodevergüenzalamuerte.html"},</v>
      </c>
    </row>
    <row r="170" spans="1:12" x14ac:dyDescent="0.25">
      <c r="A170">
        <v>161</v>
      </c>
      <c r="B170" t="str" cm="1">
        <f t="array" ref="B1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tuqueeresfiel</v>
      </c>
      <c r="C170" t="s">
        <v>718</v>
      </c>
      <c r="D170" t="str">
        <f>VLOOKUP(Table15[[#This Row],['#]],'data-Cantos'!A3:AP235,11, FALSE)</f>
        <v>Sal 143 (142)</v>
      </c>
      <c r="E170" t="str">
        <f>VLOOKUP(Table15[[#This Row],['#]],'Codigo Canto'!A4:AQ239, 40, FALSE)</f>
        <v>Sal 143 (142)</v>
      </c>
      <c r="F170" t="str">
        <f>IF(Table15[[#This Row],[Categoria]]="LITÚRGICOS","liturgia",LOWER(LEFT(Table15[[#This Row],[titulo]],1)))</f>
        <v>t</v>
      </c>
      <c r="G170" t="str">
        <f>VLOOKUP(Table15[[#This Row],['#]],'Codigo Canto'!A4:AQ239, 38, FALSE)</f>
        <v>TÚ QUE ERES FIEL</v>
      </c>
      <c r="H170" t="str">
        <f>VLOOKUP(Table15[[#This Row],['#]],'Codigo Canto'!A4:AQ239, 16, FALSE)</f>
        <v>PRECATECUMENADO</v>
      </c>
      <c r="I170" t="str">
        <f>VLOOKUP(Table15[[#This Row],['#]],'Codigo Canto'!A4:AQ239, 11, FALSE)</f>
        <v>"</v>
      </c>
      <c r="J170" t="s">
        <v>847</v>
      </c>
      <c r="K170" t="str">
        <f>_xlfn.CONCAT("""","archivo","""",": ","""","/cantos/resucito/",Table15[[#This Row],[inicial]],"/",Table15[[#This Row],[id]],".html","""")</f>
        <v>"archivo": "/cantos/resucito/t/tuqueeresfiel.html"</v>
      </c>
      <c r="L170" t="str">
        <f>_xlfn.CONCAT("{ ","""","id","""",": ","""","",B170,"""",", ","""","titulo","""",": ","""",C170,"""",", ","""","salmo","""",": ","""",Table15[[#This Row],[salmo]],"",I170,", ","""","letra","""",": ","""",J170,"""",", ",K170,"},")</f>
        <v>{ "id": "tuqueeresfiel", "titulo": "Tú que eres fiel", "salmo": "Sal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"/cantos/resucito/t/tuqueeresfiel.html"},</v>
      </c>
    </row>
    <row r="171" spans="1:12" x14ac:dyDescent="0.25">
      <c r="A171">
        <v>162</v>
      </c>
      <c r="B171" t="str" cm="1">
        <f t="array" ref="B1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unretonobrotadeltroncodejese</v>
      </c>
      <c r="C171" t="s">
        <v>926</v>
      </c>
      <c r="D171" t="str">
        <f>VLOOKUP(Table15[[#This Row],['#]],'data-Cantos'!A3:AP235,11, FALSE)</f>
        <v>Isaías 11,1-11</v>
      </c>
      <c r="E171" t="str">
        <f>VLOOKUP(Table15[[#This Row],['#]],'Codigo Canto'!A4:AQ239, 40, FALSE)</f>
        <v>Isaías 11,1-11</v>
      </c>
      <c r="F171" t="str">
        <f>IF(Table15[[#This Row],[Categoria]]="LITÚRGICOS","liturgia",LOWER(LEFT(Table15[[#This Row],[titulo]],1)))</f>
        <v>u</v>
      </c>
      <c r="G171" t="str">
        <f>VLOOKUP(Table15[[#This Row],['#]],'Codigo Canto'!A4:AQ239, 38, FALSE)</f>
        <v>UN RETOÑO BROTA DEL TRONCO DE JESÉ</v>
      </c>
      <c r="H171" t="str">
        <f>VLOOKUP(Table15[[#This Row],['#]],'Codigo Canto'!A4:AQ239, 16, FALSE)</f>
        <v>PRECATECUMENADO</v>
      </c>
      <c r="I171" t="str">
        <f>VLOOKUP(Table15[[#This Row],['#]],'Codigo Canto'!A4:AQ239, 11, FALSE)</f>
        <v>"</v>
      </c>
      <c r="J171" t="s">
        <v>81</v>
      </c>
      <c r="K171" t="str">
        <f>_xlfn.CONCAT("""","archivo","""",": ","""","/cantos/resucito/",Table15[[#This Row],[inicial]],"/",Table15[[#This Row],[id]],".html","""")</f>
        <v>"archivo": "/cantos/resucito/u/unretonobrotadeltroncodejese.html"</v>
      </c>
      <c r="L171" t="str">
        <f>_xlfn.CONCAT("{ ","""","id","""",": ","""","",B171,"""",", ","""","titulo","""",": ","""",C171,"""",", ","""","salmo","""",": ","""",Table15[[#This Row],[salmo]],"",I171,", ","""","letra","""",": ","""",J171,"""",", ",K171,"},")</f>
        <v>{ "id": "unretonobrotadeltroncodejese",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"/cantos/resucito/u/unretonobrotadeltroncodejese.html"},</v>
      </c>
    </row>
    <row r="172" spans="1:12" x14ac:dyDescent="0.25">
      <c r="A172">
        <v>163</v>
      </c>
      <c r="B172" t="str" cm="1">
        <f t="array" ref="B1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unagransenal</v>
      </c>
      <c r="C172" t="s">
        <v>722</v>
      </c>
      <c r="D172" t="str">
        <f>VLOOKUP(Table15[[#This Row],['#]],'data-Cantos'!A3:AP235,11, FALSE)</f>
        <v>Apocalipsis 12</v>
      </c>
      <c r="E172" t="str">
        <f>VLOOKUP(Table15[[#This Row],['#]],'Codigo Canto'!A4:AQ239, 40, FALSE)</f>
        <v>Apocalipsis 12</v>
      </c>
      <c r="F172" t="str">
        <f>IF(Table15[[#This Row],[Categoria]]="LITÚRGICOS","liturgia",LOWER(LEFT(Table15[[#This Row],[titulo]],1)))</f>
        <v>u</v>
      </c>
      <c r="G172" t="str">
        <f>VLOOKUP(Table15[[#This Row],['#]],'Codigo Canto'!A4:AQ239, 38, FALSE)</f>
        <v>UNA GRAN SEÑAL</v>
      </c>
      <c r="H172" t="str">
        <f>VLOOKUP(Table15[[#This Row],['#]],'Codigo Canto'!A4:AQ239, 16, FALSE)</f>
        <v>PRECATECUMENADO</v>
      </c>
      <c r="I172" t="str">
        <f>VLOOKUP(Table15[[#This Row],['#]],'Codigo Canto'!A4:AQ239, 11, FALSE)</f>
        <v>"</v>
      </c>
      <c r="J172" t="s">
        <v>848</v>
      </c>
      <c r="K172" t="str">
        <f>_xlfn.CONCAT("""","archivo","""",": ","""","/cantos/resucito/",Table15[[#This Row],[inicial]],"/",Table15[[#This Row],[id]],".html","""")</f>
        <v>"archivo": "/cantos/resucito/u/unagransenal.html"</v>
      </c>
      <c r="L172" t="str">
        <f>_xlfn.CONCAT("{ ","""","id","""",": ","""","",B172,"""",", ","""","titulo","""",": ","""",C172,"""",", ","""","salmo","""",": ","""",Table15[[#This Row],[salmo]],"",I172,", ","""","letra","""",": ","""",J172,"""",", ",K172,"},")</f>
        <v>{ "id": "unagransenal",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"/cantos/resucito/u/unagransenal.html"},</v>
      </c>
    </row>
    <row r="173" spans="1:12" x14ac:dyDescent="0.25">
      <c r="A173">
        <v>164</v>
      </c>
      <c r="B173" t="str" cm="1">
        <f t="array" ref="B1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uriuriura</v>
      </c>
      <c r="C173" t="s">
        <v>724</v>
      </c>
      <c r="D173" t="str">
        <f>VLOOKUP(Table15[[#This Row],['#]],'data-Cantos'!A3:AP235,11, FALSE)</f>
        <v>Villancico (Kiko Argüello)</v>
      </c>
      <c r="E173" t="str">
        <f>VLOOKUP(Table15[[#This Row],['#]],'Codigo Canto'!A4:AQ239, 40, FALSE)</f>
        <v>Villancico (Kiko Argüello)</v>
      </c>
      <c r="F173" t="str">
        <f>IF(Table15[[#This Row],[Categoria]]="LITÚRGICOS","liturgia",LOWER(LEFT(Table15[[#This Row],[titulo]],1)))</f>
        <v>u</v>
      </c>
      <c r="G173" t="str">
        <f>VLOOKUP(Table15[[#This Row],['#]],'Codigo Canto'!A4:AQ239, 38, FALSE)</f>
        <v>URÍ, URÍ, URÁ</v>
      </c>
      <c r="H173" t="str">
        <f>VLOOKUP(Table15[[#This Row],['#]],'Codigo Canto'!A4:AQ239, 16, FALSE)</f>
        <v>PRECATECUMENADO</v>
      </c>
      <c r="I173" t="str">
        <f>VLOOKUP(Table15[[#This Row],['#]],'Codigo Canto'!A4:AQ239, 11, FALSE)</f>
        <v>"</v>
      </c>
      <c r="J173" t="s">
        <v>82</v>
      </c>
      <c r="K173" t="str">
        <f>_xlfn.CONCAT("""","archivo","""",": ","""","/cantos/resucito/",Table15[[#This Row],[inicial]],"/",Table15[[#This Row],[id]],".html","""")</f>
        <v>"archivo": "/cantos/resucito/u/uriuriura.html"</v>
      </c>
      <c r="L173" t="str">
        <f>_xlfn.CONCAT("{ ","""","id","""",": ","""","",B173,"""",", ","""","titulo","""",": ","""",C173,"""",", ","""","salmo","""",": ","""",Table15[[#This Row],[salmo]],"",I173,", ","""","letra","""",": ","""",J173,"""",", ",K173,"},")</f>
        <v>{ "id": "uriuriura",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"/cantos/resucito/u/uriuriura.html"},</v>
      </c>
    </row>
    <row r="174" spans="1:12" x14ac:dyDescent="0.25">
      <c r="A174">
        <v>165</v>
      </c>
      <c r="B174" t="str" cm="1">
        <f t="array" ref="B1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vamosyapastores</v>
      </c>
      <c r="C174" t="s">
        <v>725</v>
      </c>
      <c r="D174" t="str">
        <f>VLOOKUP(Table15[[#This Row],['#]],'data-Cantos'!A3:AP235,11, FALSE)</f>
        <v>Villancico (Kiko Argüello)</v>
      </c>
      <c r="E174" t="str">
        <f>VLOOKUP(Table15[[#This Row],['#]],'Codigo Canto'!A4:AQ239, 40, FALSE)</f>
        <v>Villancico (Kiko Argüello)</v>
      </c>
      <c r="F174" t="str">
        <f>IF(Table15[[#This Row],[Categoria]]="LITÚRGICOS","liturgia",LOWER(LEFT(Table15[[#This Row],[titulo]],1)))</f>
        <v>v</v>
      </c>
      <c r="G174" t="str">
        <f>VLOOKUP(Table15[[#This Row],['#]],'Codigo Canto'!A4:AQ239, 38, FALSE)</f>
        <v>VAMOS YA, PASTORES</v>
      </c>
      <c r="H174" t="str">
        <f>VLOOKUP(Table15[[#This Row],['#]],'Codigo Canto'!A4:AQ239, 16, FALSE)</f>
        <v>PRECATECUMENADO</v>
      </c>
      <c r="I174" t="str">
        <f>VLOOKUP(Table15[[#This Row],['#]],'Codigo Canto'!A4:AQ239, 11, FALSE)</f>
        <v>"</v>
      </c>
      <c r="J174" t="s">
        <v>83</v>
      </c>
      <c r="K174" t="str">
        <f>_xlfn.CONCAT("""","archivo","""",": ","""","/cantos/resucito/",Table15[[#This Row],[inicial]],"/",Table15[[#This Row],[id]],".html","""")</f>
        <v>"archivo": "/cantos/resucito/v/vamosyapastores.html"</v>
      </c>
      <c r="L174" t="str">
        <f>_xlfn.CONCAT("{ ","""","id","""",": ","""","",B174,"""",", ","""","titulo","""",": ","""",C174,"""",", ","""","salmo","""",": ","""",Table15[[#This Row],[salmo]],"",I174,", ","""","letra","""",": ","""",J174,"""",", ",K174,"},")</f>
        <v>{ "id": "vamosyapastores",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"/cantos/resucito/v/vamosyapastores.html"},</v>
      </c>
    </row>
    <row r="175" spans="1:12" x14ac:dyDescent="0.25">
      <c r="A175">
        <v>166</v>
      </c>
      <c r="B175" t="str" cm="1">
        <f t="array" ref="B1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vendellibano</v>
      </c>
      <c r="C175" t="s">
        <v>927</v>
      </c>
      <c r="D175" t="str">
        <f>VLOOKUP(Table15[[#This Row],['#]],'data-Cantos'!A3:AP235,11, FALSE)</f>
        <v>Cantar de los cantares 4,8ss</v>
      </c>
      <c r="E175" t="str">
        <f>VLOOKUP(Table15[[#This Row],['#]],'Codigo Canto'!A4:AQ239, 40, FALSE)</f>
        <v>Cantar de los cantares 4,8ss</v>
      </c>
      <c r="F175" t="str">
        <f>IF(Table15[[#This Row],[Categoria]]="LITÚRGICOS","liturgia",LOWER(LEFT(Table15[[#This Row],[titulo]],1)))</f>
        <v>v</v>
      </c>
      <c r="G175" t="str">
        <f>VLOOKUP(Table15[[#This Row],['#]],'Codigo Canto'!A4:AQ239, 38, FALSE)</f>
        <v>VEN DEL LÍBANO</v>
      </c>
      <c r="H175" t="str">
        <f>VLOOKUP(Table15[[#This Row],['#]],'Codigo Canto'!A4:AQ239, 16, FALSE)</f>
        <v>PRECATECUMENADO</v>
      </c>
      <c r="I175" t="str">
        <f>VLOOKUP(Table15[[#This Row],['#]],'Codigo Canto'!A4:AQ239, 11, FALSE)</f>
        <v>"</v>
      </c>
      <c r="J175" t="s">
        <v>84</v>
      </c>
      <c r="K175" t="str">
        <f>_xlfn.CONCAT("""","archivo","""",": ","""","/cantos/resucito/",Table15[[#This Row],[inicial]],"/",Table15[[#This Row],[id]],".html","""")</f>
        <v>"archivo": "/cantos/resucito/v/vendellibano.html"</v>
      </c>
      <c r="L175" t="str">
        <f>_xlfn.CONCAT("{ ","""","id","""",": ","""","",B175,"""",", ","""","titulo","""",": ","""",C175,"""",", ","""","salmo","""",": ","""",Table15[[#This Row],[salmo]],"",I175,", ","""","letra","""",": ","""",J175,"""",", ",K175,"},")</f>
        <v>{ "id": "vendellibano",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"/cantos/resucito/v/vendellibano.html"},</v>
      </c>
    </row>
    <row r="176" spans="1:12" x14ac:dyDescent="0.25">
      <c r="A176">
        <v>167</v>
      </c>
      <c r="B176" t="str" cm="1">
        <f t="array" ref="B1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venespiritusanto</v>
      </c>
      <c r="C176" t="s">
        <v>928</v>
      </c>
      <c r="D176" t="str">
        <f>VLOOKUP(Table15[[#This Row],['#]],'data-Cantos'!A3:AP235,11, FALSE)</f>
        <v>Secuencia de Pentecostés - Himno latin. «Veni, Sancte Spiritus»</v>
      </c>
      <c r="E176" t="str">
        <f>VLOOKUP(Table15[[#This Row],['#]],'Codigo Canto'!A4:AQ239, 40, FALSE)</f>
        <v>Secuencia de Pentecostés - Himno latin. «Veni, Sancte Spiritus»</v>
      </c>
      <c r="F176" t="str">
        <f>IF(Table15[[#This Row],[Categoria]]="LITÚRGICOS","liturgia",LOWER(LEFT(Table15[[#This Row],[titulo]],1)))</f>
        <v>v</v>
      </c>
      <c r="G176" t="str">
        <f>VLOOKUP(Table15[[#This Row],['#]],'Codigo Canto'!A4:AQ239, 38, FALSE)</f>
        <v>VEN, ESPÍRITU SANTO</v>
      </c>
      <c r="H176" t="str">
        <f>VLOOKUP(Table15[[#This Row],['#]],'Codigo Canto'!A4:AQ239, 16, FALSE)</f>
        <v>PRECATECUMENADO</v>
      </c>
      <c r="I176" t="str">
        <f>VLOOKUP(Table15[[#This Row],['#]],'Codigo Canto'!A4:AQ239, 11, FALSE)</f>
        <v>"</v>
      </c>
      <c r="J176" t="s">
        <v>849</v>
      </c>
      <c r="K176" t="str">
        <f>_xlfn.CONCAT("""","archivo","""",": ","""","/cantos/resucito/",Table15[[#This Row],[inicial]],"/",Table15[[#This Row],[id]],".html","""")</f>
        <v>"archivo": "/cantos/resucito/v/venespiritusanto.html"</v>
      </c>
      <c r="L176" t="str">
        <f>_xlfn.CONCAT("{ ","""","id","""",": ","""","",B176,"""",", ","""","titulo","""",": ","""",C176,"""",", ","""","salmo","""",": ","""",Table15[[#This Row],[salmo]],"",I176,", ","""","letra","""",": ","""",J176,"""",", ",K176,"},")</f>
        <v>{ "id": "venespiritusanto",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"/cantos/resucito/v/venespiritusanto.html"},</v>
      </c>
    </row>
    <row r="177" spans="1:12" x14ac:dyDescent="0.25">
      <c r="A177">
        <v>168</v>
      </c>
      <c r="B177" t="str" cm="1">
        <f t="array" ref="B1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venhijodelhombre</v>
      </c>
      <c r="C177" t="s">
        <v>929</v>
      </c>
      <c r="D177" t="str">
        <f>VLOOKUP(Table15[[#This Row],['#]],'data-Cantos'!A3:AP235,11, FALSE)</f>
        <v>Apocalipsis 21,17ss</v>
      </c>
      <c r="E177" t="str">
        <f>VLOOKUP(Table15[[#This Row],['#]],'Codigo Canto'!A4:AQ239, 40, FALSE)</f>
        <v>Apocalipsis 21,17ss</v>
      </c>
      <c r="F177" t="str">
        <f>IF(Table15[[#This Row],[Categoria]]="LITÚRGICOS","liturgia",LOWER(LEFT(Table15[[#This Row],[titulo]],1)))</f>
        <v>v</v>
      </c>
      <c r="G177" t="str">
        <f>VLOOKUP(Table15[[#This Row],['#]],'Codigo Canto'!A4:AQ239, 38, FALSE)</f>
        <v>VEN, HIJO DEL HOMBRE</v>
      </c>
      <c r="H177" t="str">
        <f>VLOOKUP(Table15[[#This Row],['#]],'Codigo Canto'!A4:AQ239, 16, FALSE)</f>
        <v>PRECATECUMENADO</v>
      </c>
      <c r="I177" t="str">
        <f>VLOOKUP(Table15[[#This Row],['#]],'Codigo Canto'!A4:AQ239, 11, FALSE)</f>
        <v>"</v>
      </c>
      <c r="J177" t="s">
        <v>85</v>
      </c>
      <c r="K177" t="str">
        <f>_xlfn.CONCAT("""","archivo","""",": ","""","/cantos/resucito/",Table15[[#This Row],[inicial]],"/",Table15[[#This Row],[id]],".html","""")</f>
        <v>"archivo": "/cantos/resucito/v/venhijodelhombre.html"</v>
      </c>
      <c r="L177" t="str">
        <f>_xlfn.CONCAT("{ ","""","id","""",": ","""","",B177,"""",", ","""","titulo","""",": ","""",C177,"""",", ","""","salmo","""",": ","""",Table15[[#This Row],[salmo]],"",I177,", ","""","letra","""",": ","""",J177,"""",", ",K177,"},")</f>
        <v>{ "id": "venhijodelhombre",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"/cantos/resucito/v/venhijodelhombre.html"},</v>
      </c>
    </row>
    <row r="178" spans="1:12" x14ac:dyDescent="0.25">
      <c r="A178">
        <v>169</v>
      </c>
      <c r="B178" t="str" cm="1">
        <f t="array" ref="B1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venicreator</v>
      </c>
      <c r="C178" t="s">
        <v>930</v>
      </c>
      <c r="D178" t="str">
        <f>VLOOKUP(Table15[[#This Row],['#]],'data-Cantos'!A3:AP235,11, FALSE)</f>
        <v>Himno latin</v>
      </c>
      <c r="E178" t="str">
        <f>VLOOKUP(Table15[[#This Row],['#]],'Codigo Canto'!A4:AQ239, 40, FALSE)</f>
        <v>Himno latin</v>
      </c>
      <c r="F178" t="str">
        <f>IF(Table15[[#This Row],[Categoria]]="LITÚRGICOS","liturgia",LOWER(LEFT(Table15[[#This Row],[titulo]],1)))</f>
        <v>v</v>
      </c>
      <c r="G178" t="str">
        <f>VLOOKUP(Table15[[#This Row],['#]],'Codigo Canto'!A4:AQ239, 38, FALSE)</f>
        <v>VENI CREATOR</v>
      </c>
      <c r="H178" t="str">
        <f>VLOOKUP(Table15[[#This Row],['#]],'Codigo Canto'!A4:AQ239, 16, FALSE)</f>
        <v>PRECATECUMENADO</v>
      </c>
      <c r="I178" t="str">
        <f>VLOOKUP(Table15[[#This Row],['#]],'Codigo Canto'!A4:AQ239, 11, FALSE)</f>
        <v>"</v>
      </c>
      <c r="J178" t="s">
        <v>850</v>
      </c>
      <c r="K178" t="str">
        <f>_xlfn.CONCAT("""","archivo","""",": ","""","/cantos/resucito/",Table15[[#This Row],[inicial]],"/",Table15[[#This Row],[id]],".html","""")</f>
        <v>"archivo": "/cantos/resucito/v/venicreator.html"</v>
      </c>
      <c r="L178" t="str">
        <f>_xlfn.CONCAT("{ ","""","id","""",": ","""","",B178,"""",", ","""","titulo","""",": ","""",C178,"""",", ","""","salmo","""",": ","""",Table15[[#This Row],[salmo]],"",I178,", ","""","letra","""",": ","""",J178,"""",", ",K178,"},")</f>
        <v>{ "id": "venicreator",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"/cantos/resucito/v/venicreator.html"},</v>
      </c>
    </row>
    <row r="179" spans="1:12" x14ac:dyDescent="0.25">
      <c r="A179">
        <v>170</v>
      </c>
      <c r="B179" t="str" cm="1">
        <f t="array" ref="B1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vieneelsenor</v>
      </c>
      <c r="C179" t="s">
        <v>733</v>
      </c>
      <c r="D179" t="str">
        <f>VLOOKUP(Table15[[#This Row],['#]],'data-Cantos'!A3:AP235,11, FALSE)</f>
        <v>Salmo 93 (92) - Apocalipsis 1,5-7</v>
      </c>
      <c r="E179" t="str">
        <f>VLOOKUP(Table15[[#This Row],['#]],'Codigo Canto'!A4:AQ239, 40, FALSE)</f>
        <v>Salmo 93 (92) - Apocalipsis 1,5-7</v>
      </c>
      <c r="F179" t="str">
        <f>IF(Table15[[#This Row],[Categoria]]="LITÚRGICOS","liturgia",LOWER(LEFT(Table15[[#This Row],[titulo]],1)))</f>
        <v>v</v>
      </c>
      <c r="G179" t="str">
        <f>VLOOKUP(Table15[[#This Row],['#]],'Codigo Canto'!A4:AQ239, 38, FALSE)</f>
        <v>VIENE EL SEÑOR</v>
      </c>
      <c r="H179" t="str">
        <f>VLOOKUP(Table15[[#This Row],['#]],'Codigo Canto'!A4:AQ239, 16, FALSE)</f>
        <v>PRECATECUMENADO</v>
      </c>
      <c r="I179" t="str">
        <f>VLOOKUP(Table15[[#This Row],['#]],'Codigo Canto'!A4:AQ239, 11, FALSE)</f>
        <v>"</v>
      </c>
      <c r="J179" t="s">
        <v>86</v>
      </c>
      <c r="K179" t="str">
        <f>_xlfn.CONCAT("""","archivo","""",": ","""","/cantos/resucito/",Table15[[#This Row],[inicial]],"/",Table15[[#This Row],[id]],".html","""")</f>
        <v>"archivo": "/cantos/resucito/v/vieneelsenor.html"</v>
      </c>
      <c r="L179" t="str">
        <f>_xlfn.CONCAT("{ ","""","id","""",": ","""","",B179,"""",", ","""","titulo","""",": ","""",C179,"""",", ","""","salmo","""",": ","""",Table15[[#This Row],[salmo]],"",I179,", ","""","letra","""",": ","""",J179,"""",", ",K179,"},")</f>
        <v>{ "id": "vieneelsenor",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"/cantos/resucito/v/vieneelsenor.html"},</v>
      </c>
    </row>
    <row r="180" spans="1:12" x14ac:dyDescent="0.25">
      <c r="A180">
        <v>171</v>
      </c>
      <c r="B180" t="str" cm="1">
        <f t="array" ref="B1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virgendelamaravilla</v>
      </c>
      <c r="C180" t="s">
        <v>735</v>
      </c>
      <c r="D180" t="str">
        <f>VLOOKUP(Table15[[#This Row],['#]],'data-Cantos'!A3:AP235,11, FALSE)</f>
        <v>(Dante Allghlerl)</v>
      </c>
      <c r="E180" t="str">
        <f>VLOOKUP(Table15[[#This Row],['#]],'Codigo Canto'!A4:AQ239, 40, FALSE)</f>
        <v>(Dante Allghlerl)</v>
      </c>
      <c r="F180" t="str">
        <f>IF(Table15[[#This Row],[Categoria]]="LITÚRGICOS","liturgia",LOWER(LEFT(Table15[[#This Row],[titulo]],1)))</f>
        <v>v</v>
      </c>
      <c r="G180" t="str">
        <f>VLOOKUP(Table15[[#This Row],['#]],'Codigo Canto'!A4:AQ239, 38, FALSE)</f>
        <v>VIRGEN DE LA MARAVILLA</v>
      </c>
      <c r="H180" t="str">
        <f>VLOOKUP(Table15[[#This Row],['#]],'Codigo Canto'!A4:AQ239, 16, FALSE)</f>
        <v>PRECATECUMENADO</v>
      </c>
      <c r="I180" t="str">
        <f>VLOOKUP(Table15[[#This Row],['#]],'Codigo Canto'!A4:AQ239, 11, FALSE)</f>
        <v>"</v>
      </c>
      <c r="J180" t="s">
        <v>851</v>
      </c>
      <c r="K180" t="str">
        <f>_xlfn.CONCAT("""","archivo","""",": ","""","/cantos/resucito/",Table15[[#This Row],[inicial]],"/",Table15[[#This Row],[id]],".html","""")</f>
        <v>"archivo": "/cantos/resucito/v/virgendelamaravilla.html"</v>
      </c>
      <c r="L180" t="str">
        <f>_xlfn.CONCAT("{ ","""","id","""",": ","""","",B180,"""",", ","""","titulo","""",": ","""",C180,"""",", ","""","salmo","""",": ","""",Table15[[#This Row],[salmo]],"",I180,", ","""","letra","""",": ","""",J180,"""",", ",K180,"},")</f>
        <v>{ "id": "virgendelamaravilla",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"/cantos/resucito/v/virgendelamaravilla.html"},</v>
      </c>
    </row>
    <row r="181" spans="1:12" x14ac:dyDescent="0.25">
      <c r="A181">
        <v>172</v>
      </c>
      <c r="B181" t="str" cm="1">
        <f t="array" ref="B1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vividalegres</v>
      </c>
      <c r="C181" t="s">
        <v>737</v>
      </c>
      <c r="D181" t="str">
        <f>VLOOKUP(Table15[[#This Row],['#]],'data-Cantos'!A3:AP235,11, FALSE)</f>
        <v>Filipenses 4,4ss</v>
      </c>
      <c r="E181" t="str">
        <f>VLOOKUP(Table15[[#This Row],['#]],'Codigo Canto'!A4:AQ239, 40, FALSE)</f>
        <v>Filipenses 4,4ss</v>
      </c>
      <c r="F181" t="str">
        <f>IF(Table15[[#This Row],[Categoria]]="LITÚRGICOS","liturgia",LOWER(LEFT(Table15[[#This Row],[titulo]],1)))</f>
        <v>v</v>
      </c>
      <c r="G181" t="str">
        <f>VLOOKUP(Table15[[#This Row],['#]],'Codigo Canto'!A4:AQ239, 38, FALSE)</f>
        <v>VIVID ALEGRES</v>
      </c>
      <c r="H181" t="str">
        <f>VLOOKUP(Table15[[#This Row],['#]],'Codigo Canto'!A4:AQ239, 16, FALSE)</f>
        <v>PRECATECUMENADO</v>
      </c>
      <c r="I181" t="str">
        <f>VLOOKUP(Table15[[#This Row],['#]],'Codigo Canto'!A4:AQ239, 11, FALSE)</f>
        <v>"</v>
      </c>
      <c r="J181" t="s">
        <v>87</v>
      </c>
      <c r="K181" t="str">
        <f>_xlfn.CONCAT("""","archivo","""",": ","""","/cantos/resucito/",Table15[[#This Row],[inicial]],"/",Table15[[#This Row],[id]],".html","""")</f>
        <v>"archivo": "/cantos/resucito/v/vividalegres.html"</v>
      </c>
      <c r="L181" t="str">
        <f>_xlfn.CONCAT("{ ","""","id","""",": ","""","",B181,"""",", ","""","titulo","""",": ","""",C181,"""",", ","""","salmo","""",": ","""",Table15[[#This Row],[salmo]],"",I181,", ","""","letra","""",": ","""",J181,"""",", ",K181,"},")</f>
        <v>{ "id": "vividalegres",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"/cantos/resucito/v/vividalegres.html"},</v>
      </c>
    </row>
    <row r="182" spans="1:12" x14ac:dyDescent="0.25">
      <c r="A182">
        <v>173</v>
      </c>
      <c r="B182" t="str" cm="1">
        <f t="array" ref="B1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vosotrossoislaluzdelmundo</v>
      </c>
      <c r="C182" t="s">
        <v>739</v>
      </c>
      <c r="D182" t="str">
        <f>VLOOKUP(Table15[[#This Row],['#]],'data-Cantos'!A3:AP235,11, FALSE)</f>
        <v xml:space="preserve">Mateo 5,14ss </v>
      </c>
      <c r="E182" t="str">
        <f>VLOOKUP(Table15[[#This Row],['#]],'Codigo Canto'!A4:AQ239, 40, FALSE)</f>
        <v xml:space="preserve">Mateo 5,14ss </v>
      </c>
      <c r="F182" t="str">
        <f>IF(Table15[[#This Row],[Categoria]]="LITÚRGICOS","liturgia",LOWER(LEFT(Table15[[#This Row],[titulo]],1)))</f>
        <v>v</v>
      </c>
      <c r="G182" t="str">
        <f>VLOOKUP(Table15[[#This Row],['#]],'Codigo Canto'!A4:AQ239, 38, FALSE)</f>
        <v>VOSOTROS SOIS LA LUZ DEL MUNDO</v>
      </c>
      <c r="H182" t="str">
        <f>VLOOKUP(Table15[[#This Row],['#]],'Codigo Canto'!A4:AQ239, 16, FALSE)</f>
        <v>PRECATECUMENADO</v>
      </c>
      <c r="I182" t="str">
        <f>VLOOKUP(Table15[[#This Row],['#]],'Codigo Canto'!A4:AQ239, 11, FALSE)</f>
        <v>"</v>
      </c>
      <c r="J182" t="s">
        <v>88</v>
      </c>
      <c r="K182" t="str">
        <f>_xlfn.CONCAT("""","archivo","""",": ","""","/cantos/resucito/",Table15[[#This Row],[inicial]],"/",Table15[[#This Row],[id]],".html","""")</f>
        <v>"archivo": "/cantos/resucito/v/vosotrossoislaluzdelmundo.html"</v>
      </c>
      <c r="L182" t="str">
        <f>_xlfn.CONCAT("{ ","""","id","""",": ","""","",B182,"""",", ","""","titulo","""",": ","""",C182,"""",", ","""","salmo","""",": ","""",Table15[[#This Row],[salmo]],"",I182,", ","""","letra","""",": ","""",J182,"""",", ",K182,"},")</f>
        <v>{ "id": "vosotrossoislaluzdelmundo",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"/cantos/resucito/v/vosotrossoislaluzdelmundo.html"},</v>
      </c>
    </row>
    <row r="183" spans="1:12" x14ac:dyDescent="0.25">
      <c r="A183">
        <v>174</v>
      </c>
      <c r="B183" t="str" cm="1">
        <f t="array" ref="B1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yavienemidios</v>
      </c>
      <c r="C183" t="s">
        <v>741</v>
      </c>
      <c r="D183" t="str">
        <f>VLOOKUP(Table15[[#This Row],['#]],'data-Cantos'!A3:AP235,11, FALSE)</f>
        <v>Villancico (Kiko Argüello)</v>
      </c>
      <c r="E183" t="str">
        <f>VLOOKUP(Table15[[#This Row],['#]],'Codigo Canto'!A4:AQ239, 40, FALSE)</f>
        <v>Villancico (Kiko Argüello)</v>
      </c>
      <c r="F183" t="str">
        <f>IF(Table15[[#This Row],[Categoria]]="LITÚRGICOS","liturgia",LOWER(LEFT(Table15[[#This Row],[titulo]],1)))</f>
        <v>y</v>
      </c>
      <c r="G183" t="str">
        <f>VLOOKUP(Table15[[#This Row],['#]],'Codigo Canto'!A4:AQ239, 38, FALSE)</f>
        <v>YA VIENE MI DIOS</v>
      </c>
      <c r="H183" t="str">
        <f>VLOOKUP(Table15[[#This Row],['#]],'Codigo Canto'!A4:AQ239, 16, FALSE)</f>
        <v>PRECATECUMENADO</v>
      </c>
      <c r="I183" t="str">
        <f>VLOOKUP(Table15[[#This Row],['#]],'Codigo Canto'!A4:AQ239, 11, FALSE)</f>
        <v>"</v>
      </c>
      <c r="J183" t="s">
        <v>852</v>
      </c>
      <c r="K183" t="str">
        <f>_xlfn.CONCAT("""","archivo","""",": ","""","/cantos/resucito/",Table15[[#This Row],[inicial]],"/",Table15[[#This Row],[id]],".html","""")</f>
        <v>"archivo": "/cantos/resucito/y/yavienemidios.html"</v>
      </c>
      <c r="L183" t="str">
        <f>_xlfn.CONCAT("{ ","""","id","""",": ","""","",B183,"""",", ","""","titulo","""",": ","""",C183,"""",", ","""","salmo","""",": ","""",Table15[[#This Row],[salmo]],"",I183,", ","""","letra","""",": ","""",J183,"""",", ",K183,"},")</f>
        <v>{ "id": "yavienemidios",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"/cantos/resucito/y/yavienemidios.html"},</v>
      </c>
    </row>
    <row r="184" spans="1:12" x14ac:dyDescent="0.25">
      <c r="A184">
        <v>175</v>
      </c>
      <c r="B184" t="str" cm="1">
        <f t="array" ref="B1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yahvehtueresmidios</v>
      </c>
      <c r="C184" t="s">
        <v>742</v>
      </c>
      <c r="D184" t="str">
        <f>VLOOKUP(Table15[[#This Row],['#]],'data-Cantos'!A3:AP235,11, FALSE)</f>
        <v>Isaías 25,1-8</v>
      </c>
      <c r="E184" t="str">
        <f>VLOOKUP(Table15[[#This Row],['#]],'Codigo Canto'!A4:AQ239, 40, FALSE)</f>
        <v>Isaías 25,1-8</v>
      </c>
      <c r="F184" t="str">
        <f>IF(Table15[[#This Row],[Categoria]]="LITÚRGICOS","liturgia",LOWER(LEFT(Table15[[#This Row],[titulo]],1)))</f>
        <v>y</v>
      </c>
      <c r="G184" t="str">
        <f>VLOOKUP(Table15[[#This Row],['#]],'Codigo Canto'!A4:AQ239, 38, FALSE)</f>
        <v>YAHVEH, TÚ ERES MI DIOS</v>
      </c>
      <c r="H184" t="str">
        <f>VLOOKUP(Table15[[#This Row],['#]],'Codigo Canto'!A4:AQ239, 16, FALSE)</f>
        <v>PRECATECUMENADO</v>
      </c>
      <c r="I184" t="str">
        <f>VLOOKUP(Table15[[#This Row],['#]],'Codigo Canto'!A4:AQ239, 11, FALSE)</f>
        <v>"</v>
      </c>
      <c r="J184" t="s">
        <v>853</v>
      </c>
      <c r="K184" t="str">
        <f>_xlfn.CONCAT("""","archivo","""",": ","""","/cantos/resucito/",Table15[[#This Row],[inicial]],"/",Table15[[#This Row],[id]],".html","""")</f>
        <v>"archivo": "/cantos/resucito/y/yahvehtueresmidios.html"</v>
      </c>
      <c r="L184" t="str">
        <f>_xlfn.CONCAT("{ ","""","id","""",": ","""","",B184,"""",", ","""","titulo","""",": ","""",C184,"""",", ","""","salmo","""",": ","""",Table15[[#This Row],[salmo]],"",I184,", ","""","letra","""",": ","""",J184,"""",", ",K184,"},")</f>
        <v>{ "id": "yahvehtueresmidios",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"/cantos/resucito/y/yahvehtueresmidios.html"},</v>
      </c>
    </row>
    <row r="185" spans="1:12" x14ac:dyDescent="0.25">
      <c r="A185">
        <v>176</v>
      </c>
      <c r="B185" t="str" cm="1">
        <f t="array" ref="B1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yoteamosenor</v>
      </c>
      <c r="C185" t="s">
        <v>744</v>
      </c>
      <c r="D185" t="str">
        <f>VLOOKUP(Table15[[#This Row],['#]],'data-Cantos'!A3:AP235,11, FALSE)</f>
        <v>Sal 18 (17)</v>
      </c>
      <c r="E185" t="str">
        <f>VLOOKUP(Table15[[#This Row],['#]],'Codigo Canto'!A4:AQ239, 40, FALSE)</f>
        <v>Sal 18 (17)</v>
      </c>
      <c r="F185" t="str">
        <f>IF(Table15[[#This Row],[Categoria]]="LITÚRGICOS","liturgia",LOWER(LEFT(Table15[[#This Row],[titulo]],1)))</f>
        <v>y</v>
      </c>
      <c r="G185" t="str">
        <f>VLOOKUP(Table15[[#This Row],['#]],'Codigo Canto'!A4:AQ239, 38, FALSE)</f>
        <v>YO TE AMO, SEÑOR</v>
      </c>
      <c r="H185" t="str">
        <f>VLOOKUP(Table15[[#This Row],['#]],'Codigo Canto'!A4:AQ239, 16, FALSE)</f>
        <v>PRECATECUMENADO</v>
      </c>
      <c r="I185" t="str">
        <f>VLOOKUP(Table15[[#This Row],['#]],'Codigo Canto'!A4:AQ239, 11, FALSE)</f>
        <v>"</v>
      </c>
      <c r="J185" t="s">
        <v>854</v>
      </c>
      <c r="K185" t="str">
        <f>_xlfn.CONCAT("""","archivo","""",": ","""","/cantos/resucito/",Table15[[#This Row],[inicial]],"/",Table15[[#This Row],[id]],".html","""")</f>
        <v>"archivo": "/cantos/resucito/y/yoteamosenor.html"</v>
      </c>
      <c r="L185" t="str">
        <f>_xlfn.CONCAT("{ ","""","id","""",": ","""","",B185,"""",", ","""","titulo","""",": ","""",C185,"""",", ","""","salmo","""",": ","""",Table15[[#This Row],[salmo]],"",I185,", ","""","letra","""",": ","""",J185,"""",", ",K185,"},")</f>
        <v>{ "id": "yoteamosenor", "titulo": "Yo te amo, Señor", "salmo": "Sal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"/cantos/resucito/y/yoteamosenor.html"},</v>
      </c>
    </row>
    <row r="186" spans="1:12" x14ac:dyDescent="0.25">
      <c r="A186">
        <v>177</v>
      </c>
      <c r="B186" t="str" cm="1">
        <f t="array" ref="B1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yovengoareunir</v>
      </c>
      <c r="C186" t="s">
        <v>746</v>
      </c>
      <c r="D186" t="str">
        <f>VLOOKUP(Table15[[#This Row],['#]],'data-Cantos'!A3:AP235,11, FALSE)</f>
        <v>Isaías 66,18-21</v>
      </c>
      <c r="E186" t="str">
        <f>VLOOKUP(Table15[[#This Row],['#]],'Codigo Canto'!A4:AQ239, 40, FALSE)</f>
        <v>Isaías 66,18-21</v>
      </c>
      <c r="F186" t="str">
        <f>IF(Table15[[#This Row],[Categoria]]="LITÚRGICOS","liturgia",LOWER(LEFT(Table15[[#This Row],[titulo]],1)))</f>
        <v>y</v>
      </c>
      <c r="G186" t="str">
        <f>VLOOKUP(Table15[[#This Row],['#]],'Codigo Canto'!A4:AQ239, 38, FALSE)</f>
        <v>YO VENGO A REUNIR</v>
      </c>
      <c r="H186" t="str">
        <f>VLOOKUP(Table15[[#This Row],['#]],'Codigo Canto'!A4:AQ239, 16, FALSE)</f>
        <v>PRECATECUMENADO</v>
      </c>
      <c r="I186" t="str">
        <f>VLOOKUP(Table15[[#This Row],['#]],'Codigo Canto'!A4:AQ239, 11, FALSE)</f>
        <v>"</v>
      </c>
      <c r="J186" t="s">
        <v>89</v>
      </c>
      <c r="K186" t="str">
        <f>_xlfn.CONCAT("""","archivo","""",": ","""","/cantos/resucito/",Table15[[#This Row],[inicial]],"/",Table15[[#This Row],[id]],".html","""")</f>
        <v>"archivo": "/cantos/resucito/y/yovengoareunir.html"</v>
      </c>
      <c r="L186" t="str">
        <f>_xlfn.CONCAT("{ ","""","id","""",": ","""","",B186,"""",", ","""","titulo","""",": ","""",C186,"""",", ","""","salmo","""",": ","""",Table15[[#This Row],[salmo]],"",I186,", ","""","letra","""",": ","""",J186,"""",", ",K186,"},")</f>
        <v>{ "id": "yovengoareunir",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"/cantos/resucito/y/yovengoareunir.html"},</v>
      </c>
    </row>
    <row r="187" spans="1:12" x14ac:dyDescent="0.25">
      <c r="A187">
        <v>178</v>
      </c>
      <c r="B187" t="str" cm="1">
        <f t="array" ref="B1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zaqueo</v>
      </c>
      <c r="C187" t="s">
        <v>748</v>
      </c>
      <c r="D187" t="str">
        <f>VLOOKUP(Table15[[#This Row],['#]],'data-Cantos'!A3:AP235,11, FALSE)</f>
        <v>Lucas 19,1-10</v>
      </c>
      <c r="E187" t="str">
        <f>VLOOKUP(Table15[[#This Row],['#]],'Codigo Canto'!A4:AQ239, 40, FALSE)</f>
        <v>Lucas 19,1-10</v>
      </c>
      <c r="F187" t="str">
        <f>IF(Table15[[#This Row],[Categoria]]="LITÚRGICOS","liturgia",LOWER(LEFT(Table15[[#This Row],[titulo]],1)))</f>
        <v>z</v>
      </c>
      <c r="G187" t="str">
        <f>VLOOKUP(Table15[[#This Row],['#]],'Codigo Canto'!A4:AQ239, 38, FALSE)</f>
        <v>ZAQUEO</v>
      </c>
      <c r="H187" t="str">
        <f>VLOOKUP(Table15[[#This Row],['#]],'Codigo Canto'!A4:AQ239, 16, FALSE)</f>
        <v>PRECATECUMENADO</v>
      </c>
      <c r="I187" t="str">
        <f>VLOOKUP(Table15[[#This Row],['#]],'Codigo Canto'!A4:AQ239, 11, FALSE)</f>
        <v>"</v>
      </c>
      <c r="J187" t="s">
        <v>90</v>
      </c>
      <c r="K187" t="str">
        <f>_xlfn.CONCAT("""","archivo","""",": ","""","/cantos/resucito/",Table15[[#This Row],[inicial]],"/",Table15[[#This Row],[id]],".html","""")</f>
        <v>"archivo": "/cantos/resucito/z/zaqueo.html"</v>
      </c>
      <c r="L187" t="str">
        <f>_xlfn.CONCAT("{ ","""","id","""",": ","""","",B187,"""",", ","""","titulo","""",": ","""",C187,"""",", ","""","salmo","""",": ","""",Table15[[#This Row],[salmo]],"",I187,", ","""","letra","""",": ","""",J187,"""",", ",K187,"},")</f>
        <v>{ "id": "zaqueo",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"/cantos/resucito/z/zaqueo.html"},</v>
      </c>
    </row>
    <row r="188" spans="1:12" x14ac:dyDescent="0.25">
      <c r="A188">
        <v>179</v>
      </c>
      <c r="B188" t="str" cm="1">
        <f t="array" ref="B1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C188" t="s">
        <v>345</v>
      </c>
      <c r="D188" t="str">
        <f>VLOOKUP(Table15[[#This Row],['#]],'data-Cantos'!A3:AP235,11, FALSE)</f>
        <v>Respuestas a las oraciones de los fieles, Modelo I, II, III, IV</v>
      </c>
      <c r="E188" t="str">
        <f>VLOOKUP(Table15[[#This Row],['#]],'Codigo Canto'!A4:AQ239, 40, FALSE)</f>
        <v>Respuestas a las oraciones de los fieles, Modelo I, II, III, IV</v>
      </c>
      <c r="F188" t="str">
        <f>IF(Table15[[#This Row],[Categoria]]="LITÚRGICOS","liturgia",LOWER(LEFT(Table15[[#This Row],[titulo]],1)))</f>
        <v>liturgia</v>
      </c>
      <c r="G188" t="str">
        <f>VLOOKUP(Table15[[#This Row],['#]],'Codigo Canto'!A4:AQ239, 38, FALSE)</f>
        <v>ACLAMACIONES A LA ORACIÓN DE LOS FIELES</v>
      </c>
      <c r="H188" t="str">
        <f>VLOOKUP(Table15[[#This Row],['#]],'Codigo Canto'!A4:AQ239, 16, FALSE)</f>
        <v>LITÚRGICOS</v>
      </c>
      <c r="I188" t="str">
        <f>VLOOKUP(Table15[[#This Row],['#]],'Codigo Canto'!A4:AQ239, 11, FALSE)</f>
        <v>"</v>
      </c>
      <c r="J188" t="s">
        <v>91</v>
      </c>
      <c r="K188" t="str">
        <f>_xlfn.CONCAT("""","archivo","""",": ","""","/cantos/resucito/",Table15[[#This Row],[inicial]],"/",Table15[[#This Row],[id]],".html","""")</f>
        <v>"archivo": "/cantos/resucito/liturgia/aclamacionesalaoraciondelosfieles.html"</v>
      </c>
      <c r="L188" t="str">
        <f>_xlfn.CONCAT("{ ","""","id","""",": ","""","",B188,"""",", ","""","titulo","""",": ","""",C188,"""",", ","""","salmo","""",": ","""",Table15[[#This Row],[salmo]],"",I188,", ","""","letra","""",": ","""",J188,"""",", ",K188,"},")</f>
        <v>{ "id": "aclamacionesalaoraciondelosfieles",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"/cantos/resucito/liturgia/aclamacionesalaoraciondelosfieles.html"},</v>
      </c>
    </row>
    <row r="189" spans="1:12" x14ac:dyDescent="0.25">
      <c r="A189">
        <v>180</v>
      </c>
      <c r="B189" t="str" cm="1">
        <f t="array" ref="B1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aleluyainterleccional</v>
      </c>
      <c r="C189" t="s">
        <v>359</v>
      </c>
      <c r="D189" t="str">
        <f>VLOOKUP(Table15[[#This Row],['#]],'data-Cantos'!A3:AP235,11, FALSE)</f>
        <v>Modelo I, II, III</v>
      </c>
      <c r="E189" t="str">
        <f>VLOOKUP(Table15[[#This Row],['#]],'Codigo Canto'!A4:AQ239, 40, FALSE)</f>
        <v>Modelo I, II, III</v>
      </c>
      <c r="F189" t="str">
        <f>IF(Table15[[#This Row],[Categoria]]="LITÚRGICOS","liturgia",LOWER(LEFT(Table15[[#This Row],[titulo]],1)))</f>
        <v>liturgia</v>
      </c>
      <c r="G189" t="str">
        <f>VLOOKUP(Table15[[#This Row],['#]],'Codigo Canto'!A4:AQ239, 38, FALSE)</f>
        <v>ALELUYA INTERLECCIONAL</v>
      </c>
      <c r="H189" t="str">
        <f>VLOOKUP(Table15[[#This Row],['#]],'Codigo Canto'!A4:AQ239, 16, FALSE)</f>
        <v>LITÚRGICOS</v>
      </c>
      <c r="I189" t="str">
        <f>VLOOKUP(Table15[[#This Row],['#]],'Codigo Canto'!A4:AQ239, 11, FALSE)</f>
        <v>"</v>
      </c>
      <c r="J189" t="s">
        <v>92</v>
      </c>
      <c r="K189" t="str">
        <f>_xlfn.CONCAT("""","archivo","""",": ","""","/cantos/resucito/",Table15[[#This Row],[inicial]],"/",Table15[[#This Row],[id]],".html","""")</f>
        <v>"archivo": "/cantos/resucito/liturgia/aleluyainterleccional.html"</v>
      </c>
      <c r="L189" t="str">
        <f>_xlfn.CONCAT("{ ","""","id","""",": ","""","",B189,"""",", ","""","titulo","""",": ","""",C189,"""",", ","""","salmo","""",": ","""",Table15[[#This Row],[salmo]],"",I189,", ","""","letra","""",": ","""",J189,"""",", ",K189,"},")</f>
        <v>{ "id": "aleluyainterleccional",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"/cantos/resucito/liturgia/aleluyainterleccional.html"},</v>
      </c>
    </row>
    <row r="190" spans="1:12" x14ac:dyDescent="0.25">
      <c r="A190">
        <v>181</v>
      </c>
      <c r="B190" t="str" cm="1">
        <f t="array" ref="B1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aleluyapascual</v>
      </c>
      <c r="C190" t="s">
        <v>361</v>
      </c>
      <c r="D190" t="str">
        <f>VLOOKUP(Table15[[#This Row],['#]],'data-Cantos'!A3:AP235,11, FALSE)</f>
        <v>Apropiado para el tiempo Pascual</v>
      </c>
      <c r="E190" t="str">
        <f>VLOOKUP(Table15[[#This Row],['#]],'Codigo Canto'!A4:AQ239, 40, FALSE)</f>
        <v>Apropiado para el tiempo Pascual</v>
      </c>
      <c r="F190" t="str">
        <f>IF(Table15[[#This Row],[Categoria]]="LITÚRGICOS","liturgia",LOWER(LEFT(Table15[[#This Row],[titulo]],1)))</f>
        <v>liturgia</v>
      </c>
      <c r="G190" t="str">
        <f>VLOOKUP(Table15[[#This Row],['#]],'Codigo Canto'!A4:AQ239, 38, FALSE)</f>
        <v>ALELUYA PASCUAL</v>
      </c>
      <c r="H190" t="str">
        <f>VLOOKUP(Table15[[#This Row],['#]],'Codigo Canto'!A4:AQ239, 16, FALSE)</f>
        <v>LITÚRGICOS</v>
      </c>
      <c r="I190" t="str">
        <f>VLOOKUP(Table15[[#This Row],['#]],'Codigo Canto'!A4:AQ239, 11, FALSE)</f>
        <v>"</v>
      </c>
      <c r="J190" t="s">
        <v>93</v>
      </c>
      <c r="K190" t="str">
        <f>_xlfn.CONCAT("""","archivo","""",": ","""","/cantos/resucito/",Table15[[#This Row],[inicial]],"/",Table15[[#This Row],[id]],".html","""")</f>
        <v>"archivo": "/cantos/resucito/liturgia/aleluyapascual.html"</v>
      </c>
      <c r="L190" t="str">
        <f>_xlfn.CONCAT("{ ","""","id","""",": ","""","",B190,"""",", ","""","titulo","""",": ","""",C190,"""",", ","""","salmo","""",": ","""",Table15[[#This Row],[salmo]],"",I190,", ","""","letra","""",": ","""",J190,"""",", ",K190,"},")</f>
        <v>{ "id": "aleluyapascual", "titulo": "Aleluya pascual", "salmo": "Apropiado para el tiempo Pascual", "letra": "aleluya pascual cristo jesús ha resucitado. aleluya.", "archivo": "/cantos/resucito/liturgia/aleluyapascual.html"},</v>
      </c>
    </row>
    <row r="191" spans="1:12" x14ac:dyDescent="0.25">
      <c r="A191">
        <v>182</v>
      </c>
      <c r="B191" t="str" cm="1">
        <f t="array" ref="B1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antifonaparaelevangelio</v>
      </c>
      <c r="C191" t="s">
        <v>931</v>
      </c>
      <c r="D191" t="str">
        <f>VLOOKUP(Table15[[#This Row],['#]],'data-Cantos'!A3:AP235,11, FALSE)</f>
        <v>Tiempo de Cuaresma</v>
      </c>
      <c r="E191" t="str">
        <f>VLOOKUP(Table15[[#This Row],['#]],'Codigo Canto'!A4:AQ239, 40, FALSE)</f>
        <v>Tiempo de Cuaresma</v>
      </c>
      <c r="F191" t="str">
        <f>IF(Table15[[#This Row],[Categoria]]="LITÚRGICOS","liturgia",LOWER(LEFT(Table15[[#This Row],[titulo]],1)))</f>
        <v>liturgia</v>
      </c>
      <c r="G191" t="str">
        <f>VLOOKUP(Table15[[#This Row],['#]],'Codigo Canto'!A4:AQ239, 38, FALSE)</f>
        <v>ANTÍFONA PARA EL EVANGELIO</v>
      </c>
      <c r="H191" t="str">
        <f>VLOOKUP(Table15[[#This Row],['#]],'Codigo Canto'!A4:AQ239, 16, FALSE)</f>
        <v>LITÚRGICOS</v>
      </c>
      <c r="I191" t="str">
        <f>VLOOKUP(Table15[[#This Row],['#]],'Codigo Canto'!A4:AQ239, 11, FALSE)</f>
        <v>"</v>
      </c>
      <c r="J191" t="s">
        <v>94</v>
      </c>
      <c r="K191" t="str">
        <f>_xlfn.CONCAT("""","archivo","""",": ","""","/cantos/resucito/",Table15[[#This Row],[inicial]],"/",Table15[[#This Row],[id]],".html","""")</f>
        <v>"archivo": "/cantos/resucito/liturgia/antifonaparaelevangelio.html"</v>
      </c>
      <c r="L191" t="str">
        <f>_xlfn.CONCAT("{ ","""","id","""",": ","""","",B191,"""",", ","""","titulo","""",": ","""",C191,"""",", ","""","salmo","""",": ","""",Table15[[#This Row],[salmo]],"",I191,", ","""","letra","""",": ","""",J191,"""",", ",K191,"},")</f>
        <v>{ "id": "antifonaparaelevangelio",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"/cantos/resucito/liturgia/antifonaparaelevangelio.html"},</v>
      </c>
    </row>
    <row r="192" spans="1:12" x14ac:dyDescent="0.25">
      <c r="A192">
        <v>183</v>
      </c>
      <c r="B192" t="str" cm="1">
        <f t="array" ref="B1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bendiciondelagua</v>
      </c>
      <c r="C192" t="s">
        <v>394</v>
      </c>
      <c r="D192" t="str">
        <f>VLOOKUP(Table15[[#This Row],['#]],'data-Cantos'!A3:AP235,11, FALSE)</f>
        <v>De la liturgia bautismal de la Vigilia pascual</v>
      </c>
      <c r="E192" t="str">
        <f>VLOOKUP(Table15[[#This Row],['#]],'Codigo Canto'!A4:AQ239, 40, FALSE)</f>
        <v>De la liturgia bautismal de la Vigilia pascual</v>
      </c>
      <c r="F192" t="str">
        <f>IF(Table15[[#This Row],[Categoria]]="LITÚRGICOS","liturgia",LOWER(LEFT(Table15[[#This Row],[titulo]],1)))</f>
        <v>liturgia</v>
      </c>
      <c r="G192" t="str">
        <f>VLOOKUP(Table15[[#This Row],['#]],'Codigo Canto'!A4:AQ239, 38, FALSE)</f>
        <v>BENDICIÓN DEL AGUA</v>
      </c>
      <c r="H192" t="str">
        <f>VLOOKUP(Table15[[#This Row],['#]],'Codigo Canto'!A4:AQ239, 16, FALSE)</f>
        <v>LITÚRGICOS</v>
      </c>
      <c r="I192" t="str">
        <f>VLOOKUP(Table15[[#This Row],['#]],'Codigo Canto'!A4:AQ239, 11, FALSE)</f>
        <v>"</v>
      </c>
      <c r="J192" t="s">
        <v>855</v>
      </c>
      <c r="K192" t="str">
        <f>_xlfn.CONCAT("""","archivo","""",": ","""","/cantos/resucito/",Table15[[#This Row],[inicial]],"/",Table15[[#This Row],[id]],".html","""")</f>
        <v>"archivo": "/cantos/resucito/liturgia/bendiciondelagua.html"</v>
      </c>
      <c r="L192" t="str">
        <f>_xlfn.CONCAT("{ ","""","id","""",": ","""","",B192,"""",", ","""","titulo","""",": ","""",C192,"""",", ","""","salmo","""",": ","""",Table15[[#This Row],[salmo]],"",I192,", ","""","letra","""",": ","""",J192,"""",", ",K192,"},")</f>
        <v>{ "id": "bendiciondelagua",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"/cantos/resucito/liturgia/bendiciondelagua.html"},</v>
      </c>
    </row>
    <row r="193" spans="1:12" x14ac:dyDescent="0.25">
      <c r="A193">
        <v>185</v>
      </c>
      <c r="B193" t="str" cm="1">
        <f t="array" ref="B1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C193" t="s">
        <v>932</v>
      </c>
      <c r="D193" t="str">
        <f>VLOOKUP(Table15[[#This Row],['#]],'data-Cantos'!A3:AP235,11, FALSE)</f>
        <v>Acción de gracias</v>
      </c>
      <c r="E193" t="str">
        <f>VLOOKUP(Table15[[#This Row],['#]],'Codigo Canto'!A4:AQ239, 40, FALSE)</f>
        <v>Acción de gracias</v>
      </c>
      <c r="F193" t="str">
        <f>IF(Table15[[#This Row],[Categoria]]="LITÚRGICOS","liturgia",LOWER(LEFT(Table15[[#This Row],[titulo]],1)))</f>
        <v>liturgia</v>
      </c>
      <c r="G193" t="str">
        <f>VLOOKUP(Table15[[#This Row],['#]],'Codigo Canto'!A4:AQ239, 38, FALSE)</f>
        <v>CELEBRACIÓN PENITENCIAL (BENDICIÓN PENITENCIAL )</v>
      </c>
      <c r="H193" t="str">
        <f>VLOOKUP(Table15[[#This Row],['#]],'Codigo Canto'!A4:AQ239, 16, FALSE)</f>
        <v>LITÚRGICOS</v>
      </c>
      <c r="I193" t="str">
        <f>VLOOKUP(Table15[[#This Row],['#]],'Codigo Canto'!A4:AQ239, 11, FALSE)</f>
        <v>"</v>
      </c>
      <c r="J193" t="s">
        <v>856</v>
      </c>
      <c r="K193" t="str">
        <f>_xlfn.CONCAT("""","archivo","""",": ","""","/cantos/resucito/",Table15[[#This Row],[inicial]],"/",Table15[[#This Row],[id]],".html","""")</f>
        <v>"archivo": "/cantos/resucito/liturgia/celebracionpenitencial(bendicionpenitencial).html"</v>
      </c>
      <c r="L193" t="str">
        <f>_xlfn.CONCAT("{ ","""","id","""",": ","""","",B193,"""",", ","""","titulo","""",": ","""",C193,"""",", ","""","salmo","""",": ","""",Table15[[#This Row],[salmo]],"",I193,", ","""","letra","""",": ","""",J193,"""",", ",K193,"},")</f>
        <v>{ "id": "celebracionpenitencial(bendicionpenitencial)",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"/cantos/resucito/liturgia/celebracionpenitencial(bendicionpenitencial).html"},</v>
      </c>
    </row>
    <row r="194" spans="1:12" x14ac:dyDescent="0.25">
      <c r="A194">
        <v>186</v>
      </c>
      <c r="B194" t="str" cm="1">
        <f t="array" ref="B1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corderodedios</v>
      </c>
      <c r="C194" t="s">
        <v>435</v>
      </c>
      <c r="D194" t="str">
        <f>VLOOKUP(Table15[[#This Row],['#]],'data-Cantos'!A3:AP235,11, FALSE)</f>
        <v>Después de la consagración</v>
      </c>
      <c r="E194" t="str">
        <f>VLOOKUP(Table15[[#This Row],['#]],'Codigo Canto'!A4:AQ239, 40, FALSE)</f>
        <v>Después de la consagración</v>
      </c>
      <c r="F194" t="str">
        <f>IF(Table15[[#This Row],[Categoria]]="LITÚRGICOS","liturgia",LOWER(LEFT(Table15[[#This Row],[titulo]],1)))</f>
        <v>liturgia</v>
      </c>
      <c r="G194" t="str">
        <f>VLOOKUP(Table15[[#This Row],['#]],'Codigo Canto'!A4:AQ239, 38, FALSE)</f>
        <v>CORDERO DE DIOS</v>
      </c>
      <c r="H194" t="str">
        <f>VLOOKUP(Table15[[#This Row],['#]],'Codigo Canto'!A4:AQ239, 16, FALSE)</f>
        <v>LITÚRGICOS</v>
      </c>
      <c r="I194" t="str">
        <f>VLOOKUP(Table15[[#This Row],['#]],'Codigo Canto'!A4:AQ239, 11, FALSE)</f>
        <v>"</v>
      </c>
      <c r="J194" t="s">
        <v>857</v>
      </c>
      <c r="K194" t="str">
        <f>_xlfn.CONCAT("""","archivo","""",": ","""","/cantos/resucito/",Table15[[#This Row],[inicial]],"/",Table15[[#This Row],[id]],".html","""")</f>
        <v>"archivo": "/cantos/resucito/liturgia/corderodedios.html"</v>
      </c>
      <c r="L194" t="str">
        <f>_xlfn.CONCAT("{ ","""","id","""",": ","""","",B194,"""",", ","""","titulo","""",": ","""",C194,"""",", ","""","salmo","""",": ","""",Table15[[#This Row],[salmo]],"",I194,", ","""","letra","""",": ","""",J194,"""",", ",K194,"},")</f>
        <v>{ "id": "corderodedios",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"/cantos/resucito/liturgia/corderodedios.html"},</v>
      </c>
    </row>
    <row r="195" spans="1:12" x14ac:dyDescent="0.25">
      <c r="A195">
        <v>187</v>
      </c>
      <c r="B195" t="str" cm="1">
        <f t="array" ref="B1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credo</v>
      </c>
      <c r="C195" t="s">
        <v>437</v>
      </c>
      <c r="D195" t="str">
        <f>VLOOKUP(Table15[[#This Row],['#]],'data-Cantos'!A3:AP235,11, FALSE)</f>
        <v>Símbolo Apostólico</v>
      </c>
      <c r="E195" t="str">
        <f>VLOOKUP(Table15[[#This Row],['#]],'Codigo Canto'!A4:AQ239, 40, FALSE)</f>
        <v>Símbolo Apostólico</v>
      </c>
      <c r="F195" t="str">
        <f>IF(Table15[[#This Row],[Categoria]]="LITÚRGICOS","liturgia",LOWER(LEFT(Table15[[#This Row],[titulo]],1)))</f>
        <v>liturgia</v>
      </c>
      <c r="G195" t="str">
        <f>VLOOKUP(Table15[[#This Row],['#]],'Codigo Canto'!A4:AQ239, 38, FALSE)</f>
        <v>CREDO</v>
      </c>
      <c r="H195" t="str">
        <f>VLOOKUP(Table15[[#This Row],['#]],'Codigo Canto'!A4:AQ239, 16, FALSE)</f>
        <v>LITÚRGICOS</v>
      </c>
      <c r="I195" t="str">
        <f>VLOOKUP(Table15[[#This Row],['#]],'Codigo Canto'!A4:AQ239, 11, FALSE)</f>
        <v>"</v>
      </c>
      <c r="J195" t="s">
        <v>858</v>
      </c>
      <c r="K195" t="str">
        <f>_xlfn.CONCAT("""","archivo","""",": ","""","/cantos/resucito/",Table15[[#This Row],[inicial]],"/",Table15[[#This Row],[id]],".html","""")</f>
        <v>"archivo": "/cantos/resucito/liturgia/credo.html"</v>
      </c>
      <c r="L195" t="str">
        <f>_xlfn.CONCAT("{ ","""","id","""",": ","""","",B195,"""",", ","""","titulo","""",": ","""",C195,"""",", ","""","salmo","""",": ","""",Table15[[#This Row],[salmo]],"",I195,", ","""","letra","""",": ","""",J195,"""",", ",K195,"},")</f>
        <v>{ "id": "credo",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"/cantos/resucito/liturgia/credo.html"},</v>
      </c>
    </row>
    <row r="196" spans="1:12" x14ac:dyDescent="0.25">
      <c r="A196">
        <v>188</v>
      </c>
      <c r="B196" t="str" cm="1">
        <f t="array" ref="B1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gloriaadiosenloaltodelcielo</v>
      </c>
      <c r="C196" t="s">
        <v>510</v>
      </c>
      <c r="D196" t="str">
        <f>VLOOKUP(Table15[[#This Row],['#]],'data-Cantos'!A3:AP235,11, FALSE)</f>
        <v>Himno Litúrgico</v>
      </c>
      <c r="E196" t="str">
        <f>VLOOKUP(Table15[[#This Row],['#]],'Codigo Canto'!A4:AQ239, 40, FALSE)</f>
        <v>Himno Litúrgico</v>
      </c>
      <c r="F196" t="str">
        <f>IF(Table15[[#This Row],[Categoria]]="LITÚRGICOS","liturgia",LOWER(LEFT(Table15[[#This Row],[titulo]],1)))</f>
        <v>liturgia</v>
      </c>
      <c r="G196" t="str">
        <f>VLOOKUP(Table15[[#This Row],['#]],'Codigo Canto'!A4:AQ239, 38, FALSE)</f>
        <v>GLORIA A DIOS EN LO ALTO DEL CIELO</v>
      </c>
      <c r="H196" t="str">
        <f>VLOOKUP(Table15[[#This Row],['#]],'Codigo Canto'!A4:AQ239, 16, FALSE)</f>
        <v>LITÚRGICOS</v>
      </c>
      <c r="I196" t="str">
        <f>VLOOKUP(Table15[[#This Row],['#]],'Codigo Canto'!A4:AQ239, 11, FALSE)</f>
        <v>"</v>
      </c>
      <c r="J196" t="s">
        <v>859</v>
      </c>
      <c r="K196" t="str">
        <f>_xlfn.CONCAT("""","archivo","""",": ","""","/cantos/resucito/",Table15[[#This Row],[inicial]],"/",Table15[[#This Row],[id]],".html","""")</f>
        <v>"archivo": "/cantos/resucito/liturgia/gloriaadiosenloaltodelcielo.html"</v>
      </c>
      <c r="L196" t="str">
        <f>_xlfn.CONCAT("{ ","""","id","""",": ","""","",B196,"""",", ","""","titulo","""",": ","""",C196,"""",", ","""","salmo","""",": ","""",Table15[[#This Row],[salmo]],"",I196,", ","""","letra","""",": ","""",J196,"""",", ",K196,"},")</f>
        <v>{ "id": "gloriaadiosenloaltodelcielo",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"/cantos/resucito/liturgia/gloriaadiosenloaltodelcielo.html"},</v>
      </c>
    </row>
    <row r="197" spans="1:12" x14ac:dyDescent="0.25">
      <c r="A197">
        <v>189</v>
      </c>
      <c r="B197" t="str" cm="1">
        <f t="array" ref="B1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letaniasdelossantos</v>
      </c>
      <c r="C197" t="s">
        <v>570</v>
      </c>
      <c r="D197" t="str">
        <f>VLOOKUP(Table15[[#This Row],['#]],'data-Cantos'!A3:AP235,11, FALSE)</f>
        <v>De la liturgia bautismal de la Vigilia pascual</v>
      </c>
      <c r="E197" t="str">
        <f>VLOOKUP(Table15[[#This Row],['#]],'Codigo Canto'!A4:AQ239, 40, FALSE)</f>
        <v>De la liturgia bautismal de la Vigilia pascual</v>
      </c>
      <c r="F197" t="str">
        <f>IF(Table15[[#This Row],[Categoria]]="LITÚRGICOS","liturgia",LOWER(LEFT(Table15[[#This Row],[titulo]],1)))</f>
        <v>liturgia</v>
      </c>
      <c r="G197" t="str">
        <f>VLOOKUP(Table15[[#This Row],['#]],'Codigo Canto'!A4:AQ239, 38, FALSE)</f>
        <v>LETANÍAS DE LOS SANTOS</v>
      </c>
      <c r="H197" t="str">
        <f>VLOOKUP(Table15[[#This Row],['#]],'Codigo Canto'!A4:AQ239, 16, FALSE)</f>
        <v>LITÚRGICOS</v>
      </c>
      <c r="I197" t="str">
        <f>VLOOKUP(Table15[[#This Row],['#]],'Codigo Canto'!A4:AQ239, 11, FALSE)</f>
        <v>"</v>
      </c>
      <c r="J197" s="1" t="s">
        <v>860</v>
      </c>
      <c r="K197" t="str">
        <f>_xlfn.CONCAT("""","archivo","""",": ","""","/cantos/resucito/",Table15[[#This Row],[inicial]],"/",Table15[[#This Row],[id]],".html","""")</f>
        <v>"archivo": "/cantos/resucito/liturgia/letaniasdelossantos.html"</v>
      </c>
      <c r="L197" t="str">
        <f>_xlfn.CONCAT("{ ","""","id","""",": ","""","",B197,"""",", ","""","titulo","""",": ","""",C197,"""",", ","""","salmo","""",": ","""",Table15[[#This Row],[salmo]],"",I197,", ","""","letra","""",": ","""",J197,"""",", ",K197,"},")</f>
        <v>{ "id": "letaniasdelossantos",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"/cantos/resucito/liturgia/letaniasdelossantos.html"},</v>
      </c>
    </row>
    <row r="198" spans="1:12" x14ac:dyDescent="0.25">
      <c r="A198">
        <v>191</v>
      </c>
      <c r="B198" t="str" cm="1">
        <f t="array" ref="B1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letaniaspenitencialesi</v>
      </c>
      <c r="C198" t="s">
        <v>933</v>
      </c>
      <c r="D198" t="str">
        <f>VLOOKUP(Table15[[#This Row],['#]],'data-Cantos'!A3:AP235,11, FALSE)</f>
        <v>Letanía para la Celebración Penitencial – modelo abreviado</v>
      </c>
      <c r="E198" t="str">
        <f>VLOOKUP(Table15[[#This Row],['#]],'Codigo Canto'!A4:AQ239, 40, FALSE)</f>
        <v>Letanía para la Celebración Penitencial – modelo abreviado</v>
      </c>
      <c r="F198" t="str">
        <f>IF(Table15[[#This Row],[Categoria]]="LITÚRGICOS","liturgia",LOWER(LEFT(Table15[[#This Row],[titulo]],1)))</f>
        <v>liturgia</v>
      </c>
      <c r="G198" t="str">
        <f>VLOOKUP(Table15[[#This Row],['#]],'Codigo Canto'!A4:AQ239, 38, FALSE)</f>
        <v>LETANÍAS PENITENCIALES I</v>
      </c>
      <c r="H198" t="str">
        <f>VLOOKUP(Table15[[#This Row],['#]],'Codigo Canto'!A4:AQ239, 16, FALSE)</f>
        <v>LITÚRGICOS</v>
      </c>
      <c r="I198" t="str">
        <f>VLOOKUP(Table15[[#This Row],['#]],'Codigo Canto'!A4:AQ239, 11, FALSE)</f>
        <v>"</v>
      </c>
      <c r="J198" t="s">
        <v>95</v>
      </c>
      <c r="K198" t="str">
        <f>_xlfn.CONCAT("""","archivo","""",": ","""","/cantos/resucito/",Table15[[#This Row],[inicial]],"/",Table15[[#This Row],[id]],".html","""")</f>
        <v>"archivo": "/cantos/resucito/liturgia/letaniaspenitencialesi.html"</v>
      </c>
      <c r="L198" t="str">
        <f>_xlfn.CONCAT("{ ","""","id","""",": ","""","",B198,"""",", ","""","titulo","""",": ","""",C198,"""",", ","""","salmo","""",": ","""",Table15[[#This Row],[salmo]],"",I198,", ","""","letra","""",": ","""",J198,"""",", ",K198,"},")</f>
        <v>{ "id": "letaniaspenitencialesi",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"/cantos/resucito/liturgia/letaniaspenitencialesi.html"},</v>
      </c>
    </row>
    <row r="199" spans="1:12" x14ac:dyDescent="0.25">
      <c r="A199">
        <v>193</v>
      </c>
      <c r="B199" t="str" cm="1">
        <f t="array" ref="B1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padrenuestro</v>
      </c>
      <c r="C199" t="s">
        <v>624</v>
      </c>
      <c r="D199" t="str">
        <f>VLOOKUP(Table15[[#This Row],['#]],'data-Cantos'!A3:AP235,11, FALSE)</f>
        <v>Tiempo de la Elección</v>
      </c>
      <c r="E199" t="str">
        <f>VLOOKUP(Table15[[#This Row],['#]],'Codigo Canto'!A4:AQ239, 40, FALSE)</f>
        <v>Tiempo de la Elección</v>
      </c>
      <c r="F199" t="str">
        <f>IF(Table15[[#This Row],[Categoria]]="LITÚRGICOS","liturgia",LOWER(LEFT(Table15[[#This Row],[titulo]],1)))</f>
        <v>liturgia</v>
      </c>
      <c r="G199" t="str">
        <f>VLOOKUP(Table15[[#This Row],['#]],'Codigo Canto'!A4:AQ239, 38, FALSE)</f>
        <v>PADRE NUESTRO</v>
      </c>
      <c r="H199" t="str">
        <f>VLOOKUP(Table15[[#This Row],['#]],'Codigo Canto'!A4:AQ239, 16, FALSE)</f>
        <v>LITÚRGICOS</v>
      </c>
      <c r="I199" t="str">
        <f>VLOOKUP(Table15[[#This Row],['#]],'Codigo Canto'!A4:AQ239, 11, FALSE)</f>
        <v>"</v>
      </c>
      <c r="J199" t="s">
        <v>96</v>
      </c>
      <c r="K199" t="str">
        <f>_xlfn.CONCAT("""","archivo","""",": ","""","/cantos/resucito/",Table15[[#This Row],[inicial]],"/",Table15[[#This Row],[id]],".html","""")</f>
        <v>"archivo": "/cantos/resucito/liturgia/padrenuestro.html"</v>
      </c>
      <c r="L199" t="str">
        <f>_xlfn.CONCAT("{ ","""","id","""",": ","""","",B199,"""",", ","""","titulo","""",": ","""",C199,"""",", ","""","salmo","""",": ","""",Table15[[#This Row],[salmo]],"",I199,", ","""","letra","""",": ","""",J199,"""",", ",K199,"},")</f>
        <v>{ "id": "padrenuestro",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"/cantos/resucito/liturgia/padrenuestro.html"},</v>
      </c>
    </row>
    <row r="200" spans="1:12" x14ac:dyDescent="0.25">
      <c r="A200">
        <v>194</v>
      </c>
      <c r="B200" t="str" cm="1">
        <f t="array" ref="B2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0" t="s">
        <v>934</v>
      </c>
      <c r="D200" t="str">
        <f>VLOOKUP(Table15[[#This Row],['#]],'data-Cantos'!A3:AP235,11, FALSE)</f>
        <v>Modelo I</v>
      </c>
      <c r="E200" t="str">
        <f>VLOOKUP(Table15[[#This Row],['#]],'Codigo Canto'!A4:AQ239, 40, FALSE)</f>
        <v>Modelo I</v>
      </c>
      <c r="F200" t="str">
        <f>IF(Table15[[#This Row],[Categoria]]="LITÚRGICOS","liturgia",LOWER(LEFT(Table15[[#This Row],[titulo]],1)))</f>
        <v>liturgia</v>
      </c>
      <c r="G200" t="str">
        <f>VLOOKUP(Table15[[#This Row],['#]],'Codigo Canto'!A4:AQ239, 38, FALSE)</f>
        <v>PLEGARIA EUCARÍSTICA II</v>
      </c>
      <c r="H200" t="str">
        <f>VLOOKUP(Table15[[#This Row],['#]],'Codigo Canto'!A4:AQ239, 16, FALSE)</f>
        <v>LITÚRGICOS</v>
      </c>
      <c r="I200" t="str">
        <f>VLOOKUP(Table15[[#This Row],['#]],'Codigo Canto'!A4:AQ239, 11, FALSE)</f>
        <v>"</v>
      </c>
      <c r="J200" s="1" t="s">
        <v>861</v>
      </c>
      <c r="K200" t="str">
        <f>_xlfn.CONCAT("""","archivo","""",": ","""","/cantos/resucito/",Table15[[#This Row],[inicial]],"/",Table15[[#This Row],[id]],".html","""")</f>
        <v>"archivo": "/cantos/resucito/liturgia/plegariaeucaristicaii.html"</v>
      </c>
      <c r="L200" t="str">
        <f>_xlfn.CONCAT("{ ","""","id","""",": ","""","",B200,"""",", ","""","titulo","""",": ","""",C200,"""",", ","""","salmo","""",": ","""",Table15[[#This Row],[salmo]],"",I200,", ","""","letra","""",": ","""",J200,"""",", ",K200,"},")</f>
        <v>{ "id": "plegariaeucaristicaii",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"/cantos/resucito/liturgia/plegariaeucaristicaii.html"},</v>
      </c>
    </row>
    <row r="201" spans="1:12" x14ac:dyDescent="0.25">
      <c r="A201">
        <v>197</v>
      </c>
      <c r="B201" t="str" cm="1">
        <f t="array" ref="B2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1" t="s">
        <v>934</v>
      </c>
      <c r="D201" t="str">
        <f>VLOOKUP(Table15[[#This Row],['#]],'data-Cantos'!A3:AP235,11, FALSE)</f>
        <v>Modelo II (1987)</v>
      </c>
      <c r="E201" t="str">
        <f>VLOOKUP(Table15[[#This Row],['#]],'Codigo Canto'!A4:AQ239, 40, FALSE)</f>
        <v>Modelo II (1987)</v>
      </c>
      <c r="F201" t="str">
        <f>IF(Table15[[#This Row],[Categoria]]="LITÚRGICOS","liturgia",LOWER(LEFT(Table15[[#This Row],[titulo]],1)))</f>
        <v>liturgia</v>
      </c>
      <c r="G201" t="str">
        <f>VLOOKUP(Table15[[#This Row],['#]],'Codigo Canto'!A4:AQ239, 38, FALSE)</f>
        <v>PLEGARIA EUCARÍSTICA II</v>
      </c>
      <c r="H201" t="str">
        <f>VLOOKUP(Table15[[#This Row],['#]],'Codigo Canto'!A4:AQ239, 16, FALSE)</f>
        <v>LITÚRGICOS</v>
      </c>
      <c r="I201" t="str">
        <f>VLOOKUP(Table15[[#This Row],['#]],'Codigo Canto'!A4:AQ239, 11, FALSE)</f>
        <v>"</v>
      </c>
      <c r="J201" t="s">
        <v>862</v>
      </c>
      <c r="K201" t="str">
        <f>_xlfn.CONCAT("""","archivo","""",": ","""","/cantos/resucito/",Table15[[#This Row],[inicial]],"/",Table15[[#This Row],[id]],".html","""")</f>
        <v>"archivo": "/cantos/resucito/liturgia/plegariaeucaristicaii.html"</v>
      </c>
      <c r="L201" t="str">
        <f>_xlfn.CONCAT("{ ","""","id","""",": ","""","",B201,"""",", ","""","titulo","""",": ","""",C201,"""",", ","""","salmo","""",": ","""",Table15[[#This Row],[salmo]],"",I201,", ","""","letra","""",": ","""",J201,"""",", ",K201,"},")</f>
        <v>{ "id": "plegariaeucaristicaii",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"/cantos/resucito/liturgia/plegariaeucaristicaii.html"},</v>
      </c>
    </row>
    <row r="202" spans="1:12" x14ac:dyDescent="0.25">
      <c r="A202">
        <v>200</v>
      </c>
      <c r="B202" t="str" cm="1">
        <f t="array" ref="B2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plegariaeucaristicaiv</v>
      </c>
      <c r="C202" t="s">
        <v>935</v>
      </c>
      <c r="D202" t="str">
        <f>VLOOKUP(Table15[[#This Row],['#]],'data-Cantos'!A3:AP235,11, FALSE)</f>
        <v>(1988)</v>
      </c>
      <c r="E202" t="str">
        <f>VLOOKUP(Table15[[#This Row],['#]],'Codigo Canto'!A4:AQ239, 40, FALSE)</f>
        <v>(1988)</v>
      </c>
      <c r="F202" t="str">
        <f>IF(Table15[[#This Row],[Categoria]]="LITÚRGICOS","liturgia",LOWER(LEFT(Table15[[#This Row],[titulo]],1)))</f>
        <v>liturgia</v>
      </c>
      <c r="G202" t="str">
        <f>VLOOKUP(Table15[[#This Row],['#]],'Codigo Canto'!A4:AQ239, 38, FALSE)</f>
        <v xml:space="preserve">PLEGARIA EUCARÍSTICA IV </v>
      </c>
      <c r="H202" t="str">
        <f>VLOOKUP(Table15[[#This Row],['#]],'Codigo Canto'!A4:AQ239, 16, FALSE)</f>
        <v>LITÚRGICOS</v>
      </c>
      <c r="I202" t="str">
        <f>VLOOKUP(Table15[[#This Row],['#]],'Codigo Canto'!A4:AQ239, 11, FALSE)</f>
        <v>"</v>
      </c>
      <c r="J202" t="s">
        <v>863</v>
      </c>
      <c r="K202" t="str">
        <f>_xlfn.CONCAT("""","archivo","""",": ","""","/cantos/resucito/",Table15[[#This Row],[inicial]],"/",Table15[[#This Row],[id]],".html","""")</f>
        <v>"archivo": "/cantos/resucito/liturgia/plegariaeucaristicaiv.html"</v>
      </c>
      <c r="L202" t="str">
        <f>_xlfn.CONCAT("{ ","""","id","""",": ","""","",B202,"""",", ","""","titulo","""",": ","""",C202,"""",", ","""","salmo","""",": ","""",Table15[[#This Row],[salmo]],"",I202,", ","""","letra","""",": ","""",J202,"""",", ",K202,"},")</f>
        <v>{ "id": "plegariaeucaristicaiv",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"/cantos/resucito/liturgia/plegariaeucaristicaiv.html"},</v>
      </c>
    </row>
    <row r="203" spans="1:12" x14ac:dyDescent="0.25">
      <c r="A203">
        <v>204</v>
      </c>
      <c r="B203" t="str" cm="1">
        <f t="array" ref="B2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prefacioparaadvientoynavidad</v>
      </c>
      <c r="C203" t="s">
        <v>936</v>
      </c>
      <c r="D203" t="str">
        <f>VLOOKUP(Table15[[#This Row],['#]],'data-Cantos'!A3:AP235,11, FALSE)</f>
        <v>Prefacio IV de Adviento*</v>
      </c>
      <c r="E203" t="str">
        <f>VLOOKUP(Table15[[#This Row],['#]],'Codigo Canto'!A4:AQ239, 40, FALSE)</f>
        <v>Prefacio IV de Adviento*</v>
      </c>
      <c r="F203" t="str">
        <f>IF(Table15[[#This Row],[Categoria]]="LITÚRGICOS","liturgia",LOWER(LEFT(Table15[[#This Row],[titulo]],1)))</f>
        <v>liturgia</v>
      </c>
      <c r="G203" t="str">
        <f>VLOOKUP(Table15[[#This Row],['#]],'Codigo Canto'!A4:AQ239, 38, FALSE)</f>
        <v>PREFACIO PARA ADVIENTO Y NAVIDAD</v>
      </c>
      <c r="H203" t="str">
        <f>VLOOKUP(Table15[[#This Row],['#]],'Codigo Canto'!A4:AQ239, 16, FALSE)</f>
        <v>LITÚRGICOS</v>
      </c>
      <c r="I203" t="str">
        <f>VLOOKUP(Table15[[#This Row],['#]],'Codigo Canto'!A4:AQ239, 11, FALSE)</f>
        <v>"</v>
      </c>
      <c r="J203" t="s">
        <v>864</v>
      </c>
      <c r="K203" t="str">
        <f>_xlfn.CONCAT("""","archivo","""",": ","""","/cantos/resucito/",Table15[[#This Row],[inicial]],"/",Table15[[#This Row],[id]],".html","""")</f>
        <v>"archivo": "/cantos/resucito/liturgia/prefacioparaadvientoynavidad.html"</v>
      </c>
      <c r="L203" t="str">
        <f>_xlfn.CONCAT("{ ","""","id","""",": ","""","",B203,"""",", ","""","titulo","""",": ","""",C203,"""",", ","""","salmo","""",": ","""",Table15[[#This Row],[salmo]],"",I203,", ","""","letra","""",": ","""",J203,"""",", ",K203,"},")</f>
        <v>{ "id": "prefacioparaadvientoynavidad",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"/cantos/resucito/liturgia/prefacioparaadvientoynavidad.html"},</v>
      </c>
    </row>
    <row r="204" spans="1:12" x14ac:dyDescent="0.25">
      <c r="A204">
        <v>205</v>
      </c>
      <c r="B204" t="str" cm="1">
        <f t="array" ref="B2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prefacioparaeltiempopascual</v>
      </c>
      <c r="C204" t="s">
        <v>937</v>
      </c>
      <c r="D204" t="str">
        <f>VLOOKUP(Table15[[#This Row],['#]],'data-Cantos'!A3:AP235,11, FALSE)</f>
        <v>Prefacio I de Pascua*</v>
      </c>
      <c r="E204" t="str">
        <f>VLOOKUP(Table15[[#This Row],['#]],'Codigo Canto'!A4:AQ239, 40, FALSE)</f>
        <v>Prefacio I de Pascua*</v>
      </c>
      <c r="F204" t="str">
        <f>IF(Table15[[#This Row],[Categoria]]="LITÚRGICOS","liturgia",LOWER(LEFT(Table15[[#This Row],[titulo]],1)))</f>
        <v>liturgia</v>
      </c>
      <c r="G204" t="str">
        <f>VLOOKUP(Table15[[#This Row],['#]],'Codigo Canto'!A4:AQ239, 38, FALSE)</f>
        <v>PREFACIO PARA EL TIEMPO PASCUAL</v>
      </c>
      <c r="H204" t="str">
        <f>VLOOKUP(Table15[[#This Row],['#]],'Codigo Canto'!A4:AQ239, 16, FALSE)</f>
        <v>LITÚRGICOS</v>
      </c>
      <c r="I204" t="str">
        <f>VLOOKUP(Table15[[#This Row],['#]],'Codigo Canto'!A4:AQ239, 11, FALSE)</f>
        <v>"</v>
      </c>
      <c r="J204" t="s">
        <v>865</v>
      </c>
      <c r="K204" t="str">
        <f>_xlfn.CONCAT("""","archivo","""",": ","""","/cantos/resucito/",Table15[[#This Row],[inicial]],"/",Table15[[#This Row],[id]],".html","""")</f>
        <v>"archivo": "/cantos/resucito/liturgia/prefacioparaeltiempopascual.html"</v>
      </c>
      <c r="L204" t="str">
        <f>_xlfn.CONCAT("{ ","""","id","""",": ","""","",B204,"""",", ","""","titulo","""",": ","""",C204,"""",", ","""","salmo","""",": ","""",Table15[[#This Row],[salmo]],"",I204,", ","""","letra","""",": ","""",J204,"""",", ",K204,"},")</f>
        <v>{ "id": "prefacioparaeltiempopascual",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"/cantos/resucito/liturgia/prefacioparaeltiempopascual.html"},</v>
      </c>
    </row>
    <row r="205" spans="1:12" x14ac:dyDescent="0.25">
      <c r="A205">
        <v>206</v>
      </c>
      <c r="B205" t="str" cm="1">
        <f t="array" ref="B2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pregonpascual</v>
      </c>
      <c r="C205" t="s">
        <v>938</v>
      </c>
      <c r="D205" t="str">
        <f>VLOOKUP(Table15[[#This Row],['#]],'data-Cantos'!A3:AP235,11, FALSE)</f>
        <v>«Exsultet»</v>
      </c>
      <c r="E205" t="str">
        <f>VLOOKUP(Table15[[#This Row],['#]],'Codigo Canto'!A4:AQ239, 40, FALSE)</f>
        <v>«Exsultet»</v>
      </c>
      <c r="F205" t="str">
        <f>IF(Table15[[#This Row],[Categoria]]="LITÚRGICOS","liturgia",LOWER(LEFT(Table15[[#This Row],[titulo]],1)))</f>
        <v>liturgia</v>
      </c>
      <c r="G205" t="str">
        <f>VLOOKUP(Table15[[#This Row],['#]],'Codigo Canto'!A4:AQ239, 38, FALSE)</f>
        <v>PREGÓN PASCUAL</v>
      </c>
      <c r="H205" t="str">
        <f>VLOOKUP(Table15[[#This Row],['#]],'Codigo Canto'!A4:AQ239, 16, FALSE)</f>
        <v>LITÚRGICOS</v>
      </c>
      <c r="I205" t="str">
        <f>VLOOKUP(Table15[[#This Row],['#]],'Codigo Canto'!A4:AQ239, 11, FALSE)</f>
        <v>"</v>
      </c>
      <c r="J205" t="s">
        <v>866</v>
      </c>
      <c r="K205" t="str">
        <f>_xlfn.CONCAT("""","archivo","""",": ","""","/cantos/resucito/",Table15[[#This Row],[inicial]],"/",Table15[[#This Row],[id]],".html","""")</f>
        <v>"archivo": "/cantos/resucito/liturgia/pregonpascual.html"</v>
      </c>
      <c r="L205" t="str">
        <f>_xlfn.CONCAT("{ ","""","id","""",": ","""","",B205,"""",", ","""","titulo","""",": ","""",C205,"""",", ","""","salmo","""",": ","""",Table15[[#This Row],[salmo]],"",I205,", ","""","letra","""",": ","""",J205,"""",", ",K205,"},")</f>
        <v>{ "id": "pregonpascual",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"/cantos/resucito/liturgia/pregonpascual.html"},</v>
      </c>
    </row>
    <row r="206" spans="1:12" x14ac:dyDescent="0.25">
      <c r="A206">
        <v>208</v>
      </c>
      <c r="B206" t="str" cm="1">
        <f t="array" ref="B2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salmodiaparaelevangelio</v>
      </c>
      <c r="C206" t="s">
        <v>662</v>
      </c>
      <c r="D206" t="str">
        <f>VLOOKUP(Table15[[#This Row],['#]],'data-Cantos'!A3:AP235,11, FALSE)</f>
        <v xml:space="preserve">Juan 3,11-20 </v>
      </c>
      <c r="E206" t="str">
        <f>VLOOKUP(Table15[[#This Row],['#]],'Codigo Canto'!A4:AQ239, 40, FALSE)</f>
        <v xml:space="preserve">Juan 3,11-20 </v>
      </c>
      <c r="F206" t="str">
        <f>IF(Table15[[#This Row],[Categoria]]="LITÚRGICOS","liturgia",LOWER(LEFT(Table15[[#This Row],[titulo]],1)))</f>
        <v>liturgia</v>
      </c>
      <c r="G206" t="str">
        <f>VLOOKUP(Table15[[#This Row],['#]],'Codigo Canto'!A4:AQ239, 38, FALSE)</f>
        <v>SALMODIA PARA EL EVANGELIO</v>
      </c>
      <c r="H206" t="str">
        <f>VLOOKUP(Table15[[#This Row],['#]],'Codigo Canto'!A4:AQ239, 16, FALSE)</f>
        <v>LITÚRGICOS</v>
      </c>
      <c r="I206" t="str">
        <f>VLOOKUP(Table15[[#This Row],['#]],'Codigo Canto'!A4:AQ239, 11, FALSE)</f>
        <v>"</v>
      </c>
      <c r="J206" t="s">
        <v>867</v>
      </c>
      <c r="K206" t="str">
        <f>_xlfn.CONCAT("""","archivo","""",": ","""","/cantos/resucito/",Table15[[#This Row],[inicial]],"/",Table15[[#This Row],[id]],".html","""")</f>
        <v>"archivo": "/cantos/resucito/liturgia/salmodiaparaelevangelio.html"</v>
      </c>
      <c r="L206" t="str">
        <f>_xlfn.CONCAT("{ ","""","id","""",": ","""","",B206,"""",", ","""","titulo","""",": ","""",C206,"""",", ","""","salmo","""",": ","""",Table15[[#This Row],[salmo]],"",I206,", ","""","letra","""",": ","""",J206,"""",", ",K206,"},")</f>
        <v>{ "id": "salmodiaparaelevangelio",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"/cantos/resucito/liturgia/salmodiaparaelevangelio.html"},</v>
      </c>
    </row>
    <row r="207" spans="1:12" x14ac:dyDescent="0.25">
      <c r="A207">
        <v>209</v>
      </c>
      <c r="B207" t="str" cm="1">
        <f t="array" ref="B2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salmodiaparaelrosario</v>
      </c>
      <c r="C207" t="s">
        <v>664</v>
      </c>
      <c r="D207" t="str">
        <f>VLOOKUP(Table15[[#This Row],['#]],'data-Cantos'!A3:AP235,11, FALSE)</f>
        <v>Santo Rosario</v>
      </c>
      <c r="E207" t="str">
        <f>VLOOKUP(Table15[[#This Row],['#]],'Codigo Canto'!A4:AQ239, 40, FALSE)</f>
        <v>Santo Rosario</v>
      </c>
      <c r="F207" t="str">
        <f>IF(Table15[[#This Row],[Categoria]]="LITÚRGICOS","liturgia",LOWER(LEFT(Table15[[#This Row],[titulo]],1)))</f>
        <v>liturgia</v>
      </c>
      <c r="G207" t="str">
        <f>VLOOKUP(Table15[[#This Row],['#]],'Codigo Canto'!A4:AQ239, 38, FALSE)</f>
        <v>SALMODIA PARA EL ROSARIO</v>
      </c>
      <c r="H207" t="str">
        <f>VLOOKUP(Table15[[#This Row],['#]],'Codigo Canto'!A4:AQ239, 16, FALSE)</f>
        <v>LITÚRGICOS</v>
      </c>
      <c r="I207" t="str">
        <f>VLOOKUP(Table15[[#This Row],['#]],'Codigo Canto'!A4:AQ239, 11, FALSE)</f>
        <v>"</v>
      </c>
      <c r="J207" t="s">
        <v>868</v>
      </c>
      <c r="K207" t="str">
        <f>_xlfn.CONCAT("""","archivo","""",": ","""","/cantos/resucito/",Table15[[#This Row],[inicial]],"/",Table15[[#This Row],[id]],".html","""")</f>
        <v>"archivo": "/cantos/resucito/liturgia/salmodiaparaelrosario.html"</v>
      </c>
      <c r="L207" t="str">
        <f>_xlfn.CONCAT("{ ","""","id","""",": ","""","",B207,"""",", ","""","titulo","""",": ","""",C207,"""",", ","""","salmo","""",": ","""",Table15[[#This Row],[salmo]],"",I207,", ","""","letra","""",": ","""",J207,"""",", ",K207,"},")</f>
        <v>{ "id": "salmodiaparaelrosario",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"/cantos/resucito/liturgia/salmodiaparaelrosario.html"},</v>
      </c>
    </row>
    <row r="208" spans="1:12" x14ac:dyDescent="0.25">
      <c r="A208">
        <v>210</v>
      </c>
      <c r="B208" t="str" cm="1">
        <f t="array" ref="B2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C208" t="s">
        <v>939</v>
      </c>
      <c r="D208" t="str">
        <f>VLOOKUP(Table15[[#This Row],['#]],'data-Cantos'!A3:AP235,11, FALSE)</f>
        <v>Modelo I, II, III</v>
      </c>
      <c r="E208" t="str">
        <f>VLOOKUP(Table15[[#This Row],['#]],'Codigo Canto'!A4:AQ239, 40, FALSE)</f>
        <v>Modelo I, II, III</v>
      </c>
      <c r="F208" t="str">
        <f>IF(Table15[[#This Row],[Categoria]]="LITÚRGICOS","liturgia",LOWER(LEFT(Table15[[#This Row],[titulo]],1)))</f>
        <v>liturgia</v>
      </c>
      <c r="G208" t="str">
        <f>VLOOKUP(Table15[[#This Row],['#]],'Codigo Canto'!A4:AQ239, 38, FALSE)</f>
        <v>SALMODIA PARA EL SALMO RESPONSORIAL</v>
      </c>
      <c r="H208" t="str">
        <f>VLOOKUP(Table15[[#This Row],['#]],'Codigo Canto'!A4:AQ239, 16, FALSE)</f>
        <v>LITÚRGICOS</v>
      </c>
      <c r="I208" t="str">
        <f>VLOOKUP(Table15[[#This Row],['#]],'Codigo Canto'!A4:AQ239, 11, FALSE)</f>
        <v>"</v>
      </c>
      <c r="J208" t="s">
        <v>869</v>
      </c>
      <c r="K208" t="str">
        <f>_xlfn.CONCAT("""","archivo","""",": ","""","/cantos/resucito/",Table15[[#This Row],[inicial]],"/",Table15[[#This Row],[id]],".html","""")</f>
        <v>"archivo": "/cantos/resucito/liturgia/salmodiaparaelsalmoresponsorial.html"</v>
      </c>
      <c r="L208" t="str">
        <f>_xlfn.CONCAT("{ ","""","id","""",": ","""","",B208,"""",", ","""","titulo","""",": ","""",C208,"""",", ","""","salmo","""",": ","""",Table15[[#This Row],[salmo]],"",I208,", ","""","letra","""",": ","""",J208,"""",", ",K208,"},")</f>
        <v>{ "id": "salmodiaparaelsalmoresponsorial",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"/cantos/resucito/liturgia/salmodiaparaelsalmoresponsorial.html"},</v>
      </c>
    </row>
    <row r="209" spans="1:12" x14ac:dyDescent="0.25">
      <c r="A209">
        <v>211</v>
      </c>
      <c r="B209" t="str" cm="1">
        <f t="array" ref="B2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C209" t="s">
        <v>666</v>
      </c>
      <c r="D209" t="str">
        <f>VLOOKUP(Table15[[#This Row],['#]],'data-Cantos'!A3:AP235,11, FALSE)</f>
        <v>Para las solemnidades</v>
      </c>
      <c r="E209" t="str">
        <f>VLOOKUP(Table15[[#This Row],['#]],'Codigo Canto'!A4:AQ239, 40, FALSE)</f>
        <v>Para las solemnidades</v>
      </c>
      <c r="F209" t="str">
        <f>IF(Table15[[#This Row],[Categoria]]="LITÚRGICOS","liturgia",LOWER(LEFT(Table15[[#This Row],[titulo]],1)))</f>
        <v>liturgia</v>
      </c>
      <c r="G209" t="str">
        <f>VLOOKUP(Table15[[#This Row],['#]],'Codigo Canto'!A4:AQ239, 38, FALSE)</f>
        <v>SALMODIAS PARA LA ORACIÓN DE LOS FIELES</v>
      </c>
      <c r="H209" t="str">
        <f>VLOOKUP(Table15[[#This Row],['#]],'Codigo Canto'!A4:AQ239, 16, FALSE)</f>
        <v>LITÚRGICOS</v>
      </c>
      <c r="I209" t="str">
        <f>VLOOKUP(Table15[[#This Row],['#]],'Codigo Canto'!A4:AQ239, 11, FALSE)</f>
        <v>"</v>
      </c>
      <c r="J209" t="s">
        <v>870</v>
      </c>
      <c r="K209" t="str">
        <f>_xlfn.CONCAT("""","archivo","""",": ","""","/cantos/resucito/",Table15[[#This Row],[inicial]],"/",Table15[[#This Row],[id]],".html","""")</f>
        <v>"archivo": "/cantos/resucito/liturgia/salmodiasparalaoraciondelosfieles.html"</v>
      </c>
      <c r="L209" t="str">
        <f>_xlfn.CONCAT("{ ","""","id","""",": ","""","",B209,"""",", ","""","titulo","""",": ","""",C209,"""",", ","""","salmo","""",": ","""",Table15[[#This Row],[salmo]],"",I209,", ","""","letra","""",": ","""",J209,"""",", ",K209,"},")</f>
        <v>{ "id": "salmodiasparalaoraciondelosfieles",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"/cantos/resucito/liturgia/salmodiasparalaoraciondelosfieles.html"},</v>
      </c>
    </row>
    <row r="210" spans="1:12" x14ac:dyDescent="0.25">
      <c r="A210">
        <v>212</v>
      </c>
      <c r="B210" t="str" cm="1">
        <f t="array" ref="B2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salmodiasparalaudes</v>
      </c>
      <c r="C210" t="s">
        <v>668</v>
      </c>
      <c r="D210" t="str">
        <f>VLOOKUP(Table15[[#This Row],['#]],'data-Cantos'!A3:AP235,11, FALSE)</f>
        <v>Modelo I, II, III, IV, V</v>
      </c>
      <c r="E210" t="str">
        <f>VLOOKUP(Table15[[#This Row],['#]],'Codigo Canto'!A4:AQ239, 40, FALSE)</f>
        <v>Modelo I, II, III, IV, V</v>
      </c>
      <c r="F210" t="str">
        <f>IF(Table15[[#This Row],[Categoria]]="LITÚRGICOS","liturgia",LOWER(LEFT(Table15[[#This Row],[titulo]],1)))</f>
        <v>liturgia</v>
      </c>
      <c r="G210" t="str">
        <f>VLOOKUP(Table15[[#This Row],['#]],'Codigo Canto'!A4:AQ239, 38, FALSE)</f>
        <v>SALMODIAS PARA LAUDES</v>
      </c>
      <c r="H210" t="str">
        <f>VLOOKUP(Table15[[#This Row],['#]],'Codigo Canto'!A4:AQ239, 16, FALSE)</f>
        <v>LITÚRGICOS</v>
      </c>
      <c r="I210" t="str">
        <f>VLOOKUP(Table15[[#This Row],['#]],'Codigo Canto'!A4:AQ239, 11, FALSE)</f>
        <v>"</v>
      </c>
      <c r="J210" t="s">
        <v>871</v>
      </c>
      <c r="K210" t="str">
        <f>_xlfn.CONCAT("""","archivo","""",": ","""","/cantos/resucito/",Table15[[#This Row],[inicial]],"/",Table15[[#This Row],[id]],".html","""")</f>
        <v>"archivo": "/cantos/resucito/liturgia/salmodiasparalaudes.html"</v>
      </c>
      <c r="L210" t="str">
        <f>_xlfn.CONCAT("{ ","""","id","""",": ","""","",B210,"""",", ","""","titulo","""",": ","""",C210,"""",", ","""","salmo","""",": ","""",Table15[[#This Row],[salmo]],"",I210,", ","""","letra","""",": ","""",J210,"""",", ",K210,"},")</f>
        <v>{ "id": "salmodiasparalaudes",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"/cantos/resucito/liturgia/salmodiasparalaudes.html"},</v>
      </c>
    </row>
    <row r="211" spans="1:12" x14ac:dyDescent="0.25">
      <c r="A211">
        <v>214</v>
      </c>
      <c r="B211" t="str" cm="1">
        <f t="array" ref="B2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1" t="s">
        <v>672</v>
      </c>
      <c r="D211" t="str">
        <f>VLOOKUP(Table15[[#This Row],['#]],'data-Cantos'!A3:AP235,11, FALSE)</f>
        <v>Palomeras 65</v>
      </c>
      <c r="E211" t="str">
        <f>VLOOKUP(Table15[[#This Row],['#]],'Codigo Canto'!A4:AQ239, 40, FALSE)</f>
        <v>Palomeras 65</v>
      </c>
      <c r="F211" t="str">
        <f>IF(Table15[[#This Row],[Categoria]]="LITÚRGICOS","liturgia",LOWER(LEFT(Table15[[#This Row],[titulo]],1)))</f>
        <v>liturgia</v>
      </c>
      <c r="G211" t="str">
        <f>VLOOKUP(Table15[[#This Row],['#]],'Codigo Canto'!A4:AQ239, 38, FALSE)</f>
        <v>SANTO</v>
      </c>
      <c r="H211" t="str">
        <f>VLOOKUP(Table15[[#This Row],['#]],'Codigo Canto'!A4:AQ239, 16, FALSE)</f>
        <v>LITÚRGICOS</v>
      </c>
      <c r="I211" t="str">
        <f>VLOOKUP(Table15[[#This Row],['#]],'Codigo Canto'!A4:AQ239, 11, FALSE)</f>
        <v>"</v>
      </c>
      <c r="J211" t="s">
        <v>872</v>
      </c>
      <c r="K211" t="str">
        <f>_xlfn.CONCAT("""","archivo","""",": ","""","/cantos/resucito/",Table15[[#This Row],[inicial]],"/",Table15[[#This Row],[id]],".html","""")</f>
        <v>"archivo": "/cantos/resucito/liturgia/santo.html"</v>
      </c>
      <c r="L211" t="str">
        <f>_xlfn.CONCAT("{ ","""","id","""",": ","""","",B211,"""",", ","""","titulo","""",": ","""",C211,"""",", ","""","salmo","""",": ","""",Table15[[#This Row],[salmo]],"",I211,", ","""","letra","""",": ","""",J211,"""",", ",K211,"},")</f>
        <v>{ "id": "santo",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"/cantos/resucito/liturgia/santo.html"},</v>
      </c>
    </row>
    <row r="212" spans="1:12" x14ac:dyDescent="0.25">
      <c r="A212">
        <v>215</v>
      </c>
      <c r="B212" t="str" cm="1">
        <f t="array" ref="B2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2" t="s">
        <v>672</v>
      </c>
      <c r="D212" t="str">
        <f>VLOOKUP(Table15[[#This Row],['#]],'data-Cantos'!A3:AP235,11, FALSE)</f>
        <v xml:space="preserve">Melodía hebraica </v>
      </c>
      <c r="E212" t="str">
        <f>VLOOKUP(Table15[[#This Row],['#]],'Codigo Canto'!A4:AQ239, 40, FALSE)</f>
        <v xml:space="preserve">Melodía hebraica </v>
      </c>
      <c r="F212" t="str">
        <f>IF(Table15[[#This Row],[Categoria]]="LITÚRGICOS","liturgia",LOWER(LEFT(Table15[[#This Row],[titulo]],1)))</f>
        <v>liturgia</v>
      </c>
      <c r="G212" t="str">
        <f>VLOOKUP(Table15[[#This Row],['#]],'Codigo Canto'!A4:AQ239, 38, FALSE)</f>
        <v>SANTO</v>
      </c>
      <c r="H212" t="str">
        <f>VLOOKUP(Table15[[#This Row],['#]],'Codigo Canto'!A4:AQ239, 16, FALSE)</f>
        <v>LITÚRGICOS</v>
      </c>
      <c r="I212" t="str">
        <f>VLOOKUP(Table15[[#This Row],['#]],'Codigo Canto'!A4:AQ239, 11, FALSE)</f>
        <v>"</v>
      </c>
      <c r="J212" t="s">
        <v>97</v>
      </c>
      <c r="K212" t="str">
        <f>_xlfn.CONCAT("""","archivo","""",": ","""","/cantos/resucito/",Table15[[#This Row],[inicial]],"/",Table15[[#This Row],[id]],".html","""")</f>
        <v>"archivo": "/cantos/resucito/liturgia/santo.html"</v>
      </c>
      <c r="L212" t="str">
        <f>_xlfn.CONCAT("{ ","""","id","""",": ","""","",B212,"""",", ","""","titulo","""",": ","""",C212,"""",", ","""","salmo","""",": ","""",Table15[[#This Row],[salmo]],"",I212,", ","""","letra","""",": ","""",J212,"""",", ",K212,"},")</f>
        <v>{ "id": "santo",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"/cantos/resucito/liturgia/santo.html"},</v>
      </c>
    </row>
    <row r="213" spans="1:12" x14ac:dyDescent="0.25">
      <c r="A213">
        <v>216</v>
      </c>
      <c r="B213" t="str" cm="1">
        <f t="array" ref="B2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3" t="s">
        <v>672</v>
      </c>
      <c r="D213" t="str">
        <f>VLOOKUP(Table15[[#This Row],['#]],'data-Cantos'!A3:AP235,11, FALSE)</f>
        <v>Palestina 74</v>
      </c>
      <c r="E213" t="str">
        <f>VLOOKUP(Table15[[#This Row],['#]],'Codigo Canto'!A4:AQ239, 40, FALSE)</f>
        <v>Palestina 74</v>
      </c>
      <c r="F213" t="str">
        <f>IF(Table15[[#This Row],[Categoria]]="LITÚRGICOS","liturgia",LOWER(LEFT(Table15[[#This Row],[titulo]],1)))</f>
        <v>liturgia</v>
      </c>
      <c r="G213" t="str">
        <f>VLOOKUP(Table15[[#This Row],['#]],'Codigo Canto'!A4:AQ239, 38, FALSE)</f>
        <v>SANTO</v>
      </c>
      <c r="H213" t="str">
        <f>VLOOKUP(Table15[[#This Row],['#]],'Codigo Canto'!A4:AQ239, 16, FALSE)</f>
        <v>LITÚRGICOS</v>
      </c>
      <c r="I213" t="str">
        <f>VLOOKUP(Table15[[#This Row],['#]],'Codigo Canto'!A4:AQ239, 11, FALSE)</f>
        <v>"</v>
      </c>
      <c r="J213" t="s">
        <v>761</v>
      </c>
      <c r="K213" t="str">
        <f>_xlfn.CONCAT("""","archivo","""",": ","""","/cantos/resucito/",Table15[[#This Row],[inicial]],"/",Table15[[#This Row],[id]],".html","""")</f>
        <v>"archivo": "/cantos/resucito/liturgia/santo.html"</v>
      </c>
      <c r="L213" t="str">
        <f>_xlfn.CONCAT("{ ","""","id","""",": ","""","",B213,"""",", ","""","titulo","""",": ","""",C213,"""",", ","""","salmo","""",": ","""",Table15[[#This Row],[salmo]],"",I213,", ","""","letra","""",": ","""",J213,"""",", ",K213,"},")</f>
        <v>{ "id": "santo",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"/cantos/resucito/liturgia/santo.html"},</v>
      </c>
    </row>
    <row r="214" spans="1:12" x14ac:dyDescent="0.25">
      <c r="A214">
        <v>217</v>
      </c>
      <c r="B214" t="str" cm="1">
        <f t="array" ref="B2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4" t="s">
        <v>672</v>
      </c>
      <c r="D214" t="str">
        <f>VLOOKUP(Table15[[#This Row],['#]],'data-Cantos'!A3:AP235,11, FALSE)</f>
        <v>Roma 77</v>
      </c>
      <c r="E214" t="str">
        <f>VLOOKUP(Table15[[#This Row],['#]],'Codigo Canto'!A4:AQ239, 40, FALSE)</f>
        <v>Roma 77</v>
      </c>
      <c r="F214" t="str">
        <f>IF(Table15[[#This Row],[Categoria]]="LITÚRGICOS","liturgia",LOWER(LEFT(Table15[[#This Row],[titulo]],1)))</f>
        <v>liturgia</v>
      </c>
      <c r="G214" t="str">
        <f>VLOOKUP(Table15[[#This Row],['#]],'Codigo Canto'!A4:AQ239, 38, FALSE)</f>
        <v>SANTO</v>
      </c>
      <c r="H214" t="str">
        <f>VLOOKUP(Table15[[#This Row],['#]],'Codigo Canto'!A4:AQ239, 16, FALSE)</f>
        <v>LITÚRGICOS</v>
      </c>
      <c r="I214" t="str">
        <f>VLOOKUP(Table15[[#This Row],['#]],'Codigo Canto'!A4:AQ239, 11, FALSE)</f>
        <v>"</v>
      </c>
      <c r="J214" t="s">
        <v>98</v>
      </c>
      <c r="K214" t="str">
        <f>_xlfn.CONCAT("""","archivo","""",": ","""","/cantos/resucito/",Table15[[#This Row],[inicial]],"/",Table15[[#This Row],[id]],".html","""")</f>
        <v>"archivo": "/cantos/resucito/liturgia/santo.html"</v>
      </c>
      <c r="L214" t="str">
        <f>_xlfn.CONCAT("{ ","""","id","""",": ","""","",B214,"""",", ","""","titulo","""",": ","""",C214,"""",", ","""","salmo","""",": ","""",Table15[[#This Row],[salmo]],"",I214,", ","""","letra","""",": ","""",J214,"""",", ",K214,"},")</f>
        <v>{ "id": "santo",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"/cantos/resucito/liturgia/santo.html"},</v>
      </c>
    </row>
    <row r="215" spans="1:12" x14ac:dyDescent="0.25">
      <c r="A215">
        <v>218</v>
      </c>
      <c r="B215" t="str" cm="1">
        <f t="array" ref="B2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5" t="s">
        <v>672</v>
      </c>
      <c r="D215">
        <f>VLOOKUP(Table15[[#This Row],['#]],'data-Cantos'!A3:AP235,11, FALSE)</f>
        <v>1982</v>
      </c>
      <c r="E215">
        <f>VLOOKUP(Table15[[#This Row],['#]],'Codigo Canto'!A4:AQ239, 40, FALSE)</f>
        <v>1982</v>
      </c>
      <c r="F215" t="str">
        <f>IF(Table15[[#This Row],[Categoria]]="LITÚRGICOS","liturgia",LOWER(LEFT(Table15[[#This Row],[titulo]],1)))</f>
        <v>liturgia</v>
      </c>
      <c r="G215" t="str">
        <f>VLOOKUP(Table15[[#This Row],['#]],'Codigo Canto'!A4:AQ239, 38, FALSE)</f>
        <v>SANTO</v>
      </c>
      <c r="H215" t="str">
        <f>VLOOKUP(Table15[[#This Row],['#]],'Codigo Canto'!A4:AQ239, 16, FALSE)</f>
        <v>LITÚRGICOS</v>
      </c>
      <c r="I215" t="str">
        <f>VLOOKUP(Table15[[#This Row],['#]],'Codigo Canto'!A4:AQ239, 11, FALSE)</f>
        <v>"</v>
      </c>
      <c r="J215" t="s">
        <v>873</v>
      </c>
      <c r="K215" t="str">
        <f>_xlfn.CONCAT("""","archivo","""",": ","""","/cantos/resucito/",Table15[[#This Row],[inicial]],"/",Table15[[#This Row],[id]],".html","""")</f>
        <v>"archivo": "/cantos/resucito/liturgia/santo.html"</v>
      </c>
      <c r="L215" t="str">
        <f>_xlfn.CONCAT("{ ","""","id","""",": ","""","",B215,"""",", ","""","titulo","""",": ","""",C215,"""",", ","""","salmo","""",": ","""",Table15[[#This Row],[salmo]],"",I215,", ","""","letra","""",": ","""",J215,"""",", ",K215,"},")</f>
        <v>{ "id": "santo",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"/cantos/resucito/liturgia/santo.html"},</v>
      </c>
    </row>
    <row r="216" spans="1:12" x14ac:dyDescent="0.25">
      <c r="A216">
        <v>219</v>
      </c>
      <c r="B216" t="str" cm="1">
        <f t="array" ref="B2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6" t="s">
        <v>672</v>
      </c>
      <c r="D216">
        <f>VLOOKUP(Table15[[#This Row],['#]],'data-Cantos'!A3:AP235,11, FALSE)</f>
        <v>1988</v>
      </c>
      <c r="E216">
        <f>VLOOKUP(Table15[[#This Row],['#]],'Codigo Canto'!A4:AQ239, 40, FALSE)</f>
        <v>1988</v>
      </c>
      <c r="F216" t="str">
        <f>IF(Table15[[#This Row],[Categoria]]="LITÚRGICOS","liturgia",LOWER(LEFT(Table15[[#This Row],[titulo]],1)))</f>
        <v>liturgia</v>
      </c>
      <c r="G216" t="str">
        <f>VLOOKUP(Table15[[#This Row],['#]],'Codigo Canto'!A4:AQ239, 38, FALSE)</f>
        <v>SANTO</v>
      </c>
      <c r="H216" t="str">
        <f>VLOOKUP(Table15[[#This Row],['#]],'Codigo Canto'!A4:AQ239, 16, FALSE)</f>
        <v>LITÚRGICOS</v>
      </c>
      <c r="I216" t="str">
        <f>VLOOKUP(Table15[[#This Row],['#]],'Codigo Canto'!A4:AQ239, 11, FALSE)</f>
        <v>"</v>
      </c>
      <c r="J216" t="s">
        <v>99</v>
      </c>
      <c r="K216" t="str">
        <f>_xlfn.CONCAT("""","archivo","""",": ","""","/cantos/resucito/",Table15[[#This Row],[inicial]],"/",Table15[[#This Row],[id]],".html","""")</f>
        <v>"archivo": "/cantos/resucito/liturgia/santo.html"</v>
      </c>
      <c r="L216" t="str">
        <f>_xlfn.CONCAT("{ ","""","id","""",": ","""","",B216,"""",", ","""","titulo","""",": ","""",C216,"""",", ","""","salmo","""",": ","""",Table15[[#This Row],[salmo]],"",I216,", ","""","letra","""",": ","""",J216,"""",", ",K216,"},")</f>
        <v>{ "id": "santo",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"/cantos/resucito/liturgia/santo.html"},</v>
      </c>
    </row>
    <row r="217" spans="1:12" x14ac:dyDescent="0.25">
      <c r="A217">
        <v>220</v>
      </c>
      <c r="B217" t="str" cm="1">
        <f t="array" ref="B2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tedeum</v>
      </c>
      <c r="C217" t="s">
        <v>940</v>
      </c>
      <c r="D217" t="str">
        <f>VLOOKUP(Table15[[#This Row],['#]],'data-Cantos'!A3:AP235,11, FALSE)</f>
        <v>Himno</v>
      </c>
      <c r="E217" t="str">
        <f>VLOOKUP(Table15[[#This Row],['#]],'Codigo Canto'!A4:AQ239, 40, FALSE)</f>
        <v>Himno</v>
      </c>
      <c r="F217" t="str">
        <f>IF(Table15[[#This Row],[Categoria]]="LITÚRGICOS","liturgia",LOWER(LEFT(Table15[[#This Row],[titulo]],1)))</f>
        <v>liturgia</v>
      </c>
      <c r="G217" t="str">
        <f>VLOOKUP(Table15[[#This Row],['#]],'Codigo Canto'!A4:AQ239, 38, FALSE)</f>
        <v>TE DEUM</v>
      </c>
      <c r="H217" t="str">
        <f>VLOOKUP(Table15[[#This Row],['#]],'Codigo Canto'!A4:AQ239, 16, FALSE)</f>
        <v>LITÚRGICOS</v>
      </c>
      <c r="I217" t="str">
        <f>VLOOKUP(Table15[[#This Row],['#]],'Codigo Canto'!A4:AQ239, 11, FALSE)</f>
        <v>"</v>
      </c>
      <c r="J217" t="s">
        <v>874</v>
      </c>
      <c r="K217" t="str">
        <f>_xlfn.CONCAT("""","archivo","""",": ","""","/cantos/resucito/",Table15[[#This Row],[inicial]],"/",Table15[[#This Row],[id]],".html","""")</f>
        <v>"archivo": "/cantos/resucito/liturgia/tedeum.html"</v>
      </c>
      <c r="L217" t="str">
        <f>_xlfn.CONCAT("{ ","""","id","""",": ","""","",B217,"""",", ","""","titulo","""",": ","""",C217,"""",", ","""","salmo","""",": ","""",Table15[[#This Row],[salmo]],"",I217,", ","""","letra","""",": ","""",J217,"""",", ",K217,"},")</f>
        <v>{ "id": "tedeum",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"/cantos/resucito/liturgia/tedeum.html"},</v>
      </c>
    </row>
    <row r="218" spans="1:12" x14ac:dyDescent="0.25">
      <c r="A218">
        <v>221</v>
      </c>
      <c r="B218" t="str" cm="1">
        <f t="array" ref="B2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comoelimpulsoquesientelaira</v>
      </c>
      <c r="C218" t="s">
        <v>423</v>
      </c>
      <c r="D218" t="str">
        <f>VLOOKUP(Table15[[#This Row],['#]],'data-Cantos'!A3:AP235,11, FALSE)</f>
        <v>Oda VII de Salomón</v>
      </c>
      <c r="E218" t="str">
        <f>VLOOKUP(Table15[[#This Row],['#]],'Codigo Canto'!A4:AQ239, 40, FALSE)</f>
        <v>Oda VII de Salomón</v>
      </c>
      <c r="F218" t="str">
        <f>IF(Table15[[#This Row],[Categoria]]="LITÚRGICOS","liturgia",LOWER(LEFT(Table15[[#This Row],[titulo]],1)))</f>
        <v>c</v>
      </c>
      <c r="G218" t="str">
        <f>VLOOKUP(Table15[[#This Row],['#]],'Codigo Canto'!A4:AQ239, 38, FALSE)</f>
        <v>COMO EL IMPULSO QUE SIENTE LA IRA</v>
      </c>
      <c r="H218" t="str">
        <f>VLOOKUP(Table15[[#This Row],['#]],'Codigo Canto'!A4:AQ239, 16, FALSE)</f>
        <v>CATECUMENADO</v>
      </c>
      <c r="I218" t="str">
        <f>VLOOKUP(Table15[[#This Row],['#]],'Codigo Canto'!A4:AQ239, 11, FALSE)</f>
        <v>"</v>
      </c>
      <c r="J218" t="s">
        <v>100</v>
      </c>
      <c r="K218" t="str">
        <f>_xlfn.CONCAT("""","archivo","""",": ","""","/cantos/resucito/",Table15[[#This Row],[inicial]],"/",Table15[[#This Row],[id]],".html","""")</f>
        <v>"archivo": "/cantos/resucito/c/comoelimpulsoquesientelaira.html"</v>
      </c>
      <c r="L218" t="str">
        <f>_xlfn.CONCAT("{ ","""","id","""",": ","""","",B218,"""",", ","""","titulo","""",": ","""",C218,"""",", ","""","salmo","""",": ","""",Table15[[#This Row],[salmo]],"",I218,", ","""","letra","""",": ","""",J218,"""",", ",K218,"},")</f>
        <v>{ "id": "comoelimpulsoquesientelaira",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"/cantos/resucito/c/comoelimpulsoquesientelaira.html"},</v>
      </c>
    </row>
    <row r="219" spans="1:12" x14ac:dyDescent="0.25">
      <c r="A219">
        <v>222</v>
      </c>
      <c r="B219" t="str" cm="1">
        <f t="array" ref="B2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cuandodormia</v>
      </c>
      <c r="C219" t="s">
        <v>441</v>
      </c>
      <c r="D219" t="str">
        <f>VLOOKUP(Table15[[#This Row],['#]],'data-Cantos'!A3:AP235,11, FALSE)</f>
        <v xml:space="preserve">Cantar de los Cantares 5,2ss </v>
      </c>
      <c r="E219" t="str">
        <f>VLOOKUP(Table15[[#This Row],['#]],'Codigo Canto'!A4:AQ239, 40, FALSE)</f>
        <v xml:space="preserve">Cantar de los Cantares 5,2ss </v>
      </c>
      <c r="F219" t="str">
        <f>IF(Table15[[#This Row],[Categoria]]="LITÚRGICOS","liturgia",LOWER(LEFT(Table15[[#This Row],[titulo]],1)))</f>
        <v>c</v>
      </c>
      <c r="G219" t="str">
        <f>VLOOKUP(Table15[[#This Row],['#]],'Codigo Canto'!A4:AQ239, 38, FALSE)</f>
        <v>CUANDO DORMÍA</v>
      </c>
      <c r="H219" t="str">
        <f>VLOOKUP(Table15[[#This Row],['#]],'Codigo Canto'!A4:AQ239, 16, FALSE)</f>
        <v>CATECUMENADO</v>
      </c>
      <c r="I219" t="str">
        <f>VLOOKUP(Table15[[#This Row],['#]],'Codigo Canto'!A4:AQ239, 11, FALSE)</f>
        <v>"</v>
      </c>
      <c r="J219" t="s">
        <v>101</v>
      </c>
      <c r="K219" t="str">
        <f>_xlfn.CONCAT("""","archivo","""",": ","""","/cantos/resucito/",Table15[[#This Row],[inicial]],"/",Table15[[#This Row],[id]],".html","""")</f>
        <v>"archivo": "/cantos/resucito/c/cuandodormia.html"</v>
      </c>
      <c r="L219" t="str">
        <f>_xlfn.CONCAT("{ ","""","id","""",": ","""","",B219,"""",", ","""","titulo","""",": ","""",C219,"""",", ","""","salmo","""",": ","""",Table15[[#This Row],[salmo]],"",I219,", ","""","letra","""",": ","""",J219,"""",", ",K219,"},")</f>
        <v>{ "id": "cuandodormia",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"/cantos/resucito/c/cuandodormia.html"},</v>
      </c>
    </row>
    <row r="220" spans="1:12" x14ac:dyDescent="0.25">
      <c r="A220">
        <v>223</v>
      </c>
      <c r="B220" t="str" cm="1">
        <f t="array" ref="B2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debora</v>
      </c>
      <c r="C220" t="s">
        <v>451</v>
      </c>
      <c r="D220" t="str">
        <f>VLOOKUP(Table15[[#This Row],['#]],'data-Cantos'!A3:AP235,11, FALSE)</f>
        <v>Jueces 5</v>
      </c>
      <c r="E220" t="str">
        <f>VLOOKUP(Table15[[#This Row],['#]],'Codigo Canto'!A4:AQ239, 40, FALSE)</f>
        <v>Jueces 5</v>
      </c>
      <c r="F220" t="str">
        <f>IF(Table15[[#This Row],[Categoria]]="LITÚRGICOS","liturgia",LOWER(LEFT(Table15[[#This Row],[titulo]],1)))</f>
        <v>d</v>
      </c>
      <c r="G220" t="str">
        <f>VLOOKUP(Table15[[#This Row],['#]],'Codigo Canto'!A4:AQ239, 38, FALSE)</f>
        <v>DÉBORA</v>
      </c>
      <c r="H220" t="str">
        <f>VLOOKUP(Table15[[#This Row],['#]],'Codigo Canto'!A4:AQ239, 16, FALSE)</f>
        <v>CATECUMENADO</v>
      </c>
      <c r="I220" t="str">
        <f>VLOOKUP(Table15[[#This Row],['#]],'Codigo Canto'!A4:AQ239, 11, FALSE)</f>
        <v>"</v>
      </c>
      <c r="J220" t="s">
        <v>875</v>
      </c>
      <c r="K220" t="str">
        <f>_xlfn.CONCAT("""","archivo","""",": ","""","/cantos/resucito/",Table15[[#This Row],[inicial]],"/",Table15[[#This Row],[id]],".html","""")</f>
        <v>"archivo": "/cantos/resucito/d/debora.html"</v>
      </c>
      <c r="L220" t="str">
        <f>_xlfn.CONCAT("{ ","""","id","""",": ","""","",B220,"""",", ","""","titulo","""",": ","""",C220,"""",", ","""","salmo","""",": ","""",Table15[[#This Row],[salmo]],"",I220,", ","""","letra","""",": ","""",J220,"""",", ",K220,"},")</f>
        <v>{ "id": "debora",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"/cantos/resucito/d/debora.html"},</v>
      </c>
    </row>
    <row r="221" spans="1:12" x14ac:dyDescent="0.25">
      <c r="A221">
        <v>224</v>
      </c>
      <c r="B221" t="str" cm="1">
        <f t="array" ref="B2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elmismodios</v>
      </c>
      <c r="C221" t="s">
        <v>473</v>
      </c>
      <c r="D221" t="str">
        <f>VLOOKUP(Table15[[#This Row],['#]],'data-Cantos'!A3:AP235,11, FALSE)</f>
        <v>2 Corintios 4,6-12</v>
      </c>
      <c r="E221" t="str">
        <f>VLOOKUP(Table15[[#This Row],['#]],'Codigo Canto'!A4:AQ239, 40, FALSE)</f>
        <v>2 Corintios 4,6-12</v>
      </c>
      <c r="F221" t="str">
        <f>IF(Table15[[#This Row],[Categoria]]="LITÚRGICOS","liturgia",LOWER(LEFT(Table15[[#This Row],[titulo]],1)))</f>
        <v>e</v>
      </c>
      <c r="G221" t="str">
        <f>VLOOKUP(Table15[[#This Row],['#]],'Codigo Canto'!A4:AQ239, 38, FALSE)</f>
        <v>EL MISMO DIOS</v>
      </c>
      <c r="H221" t="str">
        <f>VLOOKUP(Table15[[#This Row],['#]],'Codigo Canto'!A4:AQ239, 16, FALSE)</f>
        <v>CATECUMENADO</v>
      </c>
      <c r="I221" t="str">
        <f>VLOOKUP(Table15[[#This Row],['#]],'Codigo Canto'!A4:AQ239, 11, FALSE)</f>
        <v>"</v>
      </c>
      <c r="J221" t="s">
        <v>876</v>
      </c>
      <c r="K221" t="str">
        <f>_xlfn.CONCAT("""","archivo","""",": ","""","/cantos/resucito/",Table15[[#This Row],[inicial]],"/",Table15[[#This Row],[id]],".html","""")</f>
        <v>"archivo": "/cantos/resucito/e/elmismodios.html"</v>
      </c>
      <c r="L221" t="str">
        <f>_xlfn.CONCAT("{ ","""","id","""",": ","""","",B221,"""",", ","""","titulo","""",": ","""",C221,"""",", ","""","salmo","""",": ","""",Table15[[#This Row],[salmo]],"",I221,", ","""","letra","""",": ","""",J221,"""",", ",K221,"},")</f>
        <v>{ "id": "elmismodios",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"/cantos/resucito/e/elmismodios.html"},</v>
      </c>
    </row>
    <row r="222" spans="1:12" x14ac:dyDescent="0.25">
      <c r="A222">
        <v>225</v>
      </c>
      <c r="B222" t="str" cm="1">
        <f t="array" ref="B2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elsembrador</v>
      </c>
      <c r="C222" t="s">
        <v>479</v>
      </c>
      <c r="D222" t="str">
        <f>VLOOKUP(Table15[[#This Row],['#]],'data-Cantos'!A3:AP235,11, FALSE)</f>
        <v>Marcos 4,3ss</v>
      </c>
      <c r="E222" t="str">
        <f>VLOOKUP(Table15[[#This Row],['#]],'Codigo Canto'!A4:AQ239, 40, FALSE)</f>
        <v>Marcos 4,3ss</v>
      </c>
      <c r="F222" t="str">
        <f>IF(Table15[[#This Row],[Categoria]]="LITÚRGICOS","liturgia",LOWER(LEFT(Table15[[#This Row],[titulo]],1)))</f>
        <v>e</v>
      </c>
      <c r="G222" t="str">
        <f>VLOOKUP(Table15[[#This Row],['#]],'Codigo Canto'!A4:AQ239, 38, FALSE)</f>
        <v>EL SEMBRADOR</v>
      </c>
      <c r="H222" t="str">
        <f>VLOOKUP(Table15[[#This Row],['#]],'Codigo Canto'!A4:AQ239, 16, FALSE)</f>
        <v>CATECUMENADO</v>
      </c>
      <c r="I222" t="str">
        <f>VLOOKUP(Table15[[#This Row],['#]],'Codigo Canto'!A4:AQ239, 11, FALSE)</f>
        <v>"</v>
      </c>
      <c r="J222" t="s">
        <v>102</v>
      </c>
      <c r="K222" t="str">
        <f>_xlfn.CONCAT("""","archivo","""",": ","""","/cantos/resucito/",Table15[[#This Row],[inicial]],"/",Table15[[#This Row],[id]],".html","""")</f>
        <v>"archivo": "/cantos/resucito/e/elsembrador.html"</v>
      </c>
      <c r="L222" t="str">
        <f>_xlfn.CONCAT("{ ","""","id","""",": ","""","",B222,"""",", ","""","titulo","""",": ","""",C222,"""",", ","""","salmo","""",": ","""",Table15[[#This Row],[salmo]],"",I222,", ","""","letra","""",": ","""",J222,"""",", ",K222,"},")</f>
        <v>{ "id": "elsembrador",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"/cantos/resucito/e/elsembrador.html"},</v>
      </c>
    </row>
    <row r="223" spans="1:12" x14ac:dyDescent="0.25">
      <c r="A223">
        <v>226</v>
      </c>
      <c r="B223" t="str" cm="1">
        <f t="array" ref="B2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C223" t="s">
        <v>520</v>
      </c>
      <c r="D223" t="str">
        <f>VLOOKUP(Table15[[#This Row],['#]],'data-Cantos'!A3:AP235,11, FALSE)</f>
        <v>Oda XIII de Salomón</v>
      </c>
      <c r="E223" t="str">
        <f>VLOOKUP(Table15[[#This Row],['#]],'Codigo Canto'!A4:AQ239, 40, FALSE)</f>
        <v>Oda XIII de Salomón</v>
      </c>
      <c r="F223" t="str">
        <f>IF(Table15[[#This Row],[Categoria]]="LITÚRGICOS","liturgia",LOWER(LEFT(Table15[[#This Row],[titulo]],1)))</f>
        <v>h</v>
      </c>
      <c r="G223" t="str">
        <f>VLOOKUP(Table15[[#This Row],['#]],'Codigo Canto'!A4:AQ239, 38, FALSE)</f>
        <v>HE AQUÍ QUE NUESTRO ESPEJO ES EL SEÑOR</v>
      </c>
      <c r="H223" t="str">
        <f>VLOOKUP(Table15[[#This Row],['#]],'Codigo Canto'!A4:AQ239, 16, FALSE)</f>
        <v>CATECUMENADO</v>
      </c>
      <c r="I223" t="str">
        <f>VLOOKUP(Table15[[#This Row],['#]],'Codigo Canto'!A4:AQ239, 11, FALSE)</f>
        <v>"</v>
      </c>
      <c r="J223" t="s">
        <v>103</v>
      </c>
      <c r="K223" t="str">
        <f>_xlfn.CONCAT("""","archivo","""",": ","""","/cantos/resucito/",Table15[[#This Row],[inicial]],"/",Table15[[#This Row],[id]],".html","""")</f>
        <v>"archivo": "/cantos/resucito/h/heaquiquenuestroespejoeselsenor.html"</v>
      </c>
      <c r="L223" t="str">
        <f>_xlfn.CONCAT("{ ","""","id","""",": ","""","",B223,"""",", ","""","titulo","""",": ","""",C223,"""",", ","""","salmo","""",": ","""",Table15[[#This Row],[salmo]],"",I223,", ","""","letra","""",": ","""",J223,"""",", ",K223,"},")</f>
        <v>{ "id": "heaquiquenuestroespejoeselsenor",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"/cantos/resucito/h/heaquiquenuestroespejoeselsenor.html"},</v>
      </c>
    </row>
    <row r="224" spans="1:12" x14ac:dyDescent="0.25">
      <c r="A224">
        <v>227</v>
      </c>
      <c r="B224" t="str" cm="1">
        <f t="array" ref="B2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himnoalacruzgloriosa</v>
      </c>
      <c r="C224" t="s">
        <v>533</v>
      </c>
      <c r="D224" t="str">
        <f>VLOOKUP(Table15[[#This Row],['#]],'data-Cantos'!A3:AP235,11, FALSE)</f>
        <v>Homilía La Santa Pascua (Anónimo s. II)</v>
      </c>
      <c r="E224" t="str">
        <f>VLOOKUP(Table15[[#This Row],['#]],'Codigo Canto'!A4:AQ239, 40, FALSE)</f>
        <v>Homilía La Santa Pascua (Anónimo s. II)</v>
      </c>
      <c r="F224" t="str">
        <f>IF(Table15[[#This Row],[Categoria]]="LITÚRGICOS","liturgia",LOWER(LEFT(Table15[[#This Row],[titulo]],1)))</f>
        <v>h</v>
      </c>
      <c r="G224" t="str">
        <f>VLOOKUP(Table15[[#This Row],['#]],'Codigo Canto'!A4:AQ239, 38, FALSE)</f>
        <v>HIMNO A LA CRUZ GLORIOSA</v>
      </c>
      <c r="H224" t="str">
        <f>VLOOKUP(Table15[[#This Row],['#]],'Codigo Canto'!A4:AQ239, 16, FALSE)</f>
        <v>CATECUMENADO</v>
      </c>
      <c r="I224" t="str">
        <f>VLOOKUP(Table15[[#This Row],['#]],'Codigo Canto'!A4:AQ239, 11, FALSE)</f>
        <v>"</v>
      </c>
      <c r="J224" t="s">
        <v>877</v>
      </c>
      <c r="K224" t="str">
        <f>_xlfn.CONCAT("""","archivo","""",": ","""","/cantos/resucito/",Table15[[#This Row],[inicial]],"/",Table15[[#This Row],[id]],".html","""")</f>
        <v>"archivo": "/cantos/resucito/h/himnoalacruzgloriosa.html"</v>
      </c>
      <c r="L224" t="str">
        <f>_xlfn.CONCAT("{ ","""","id","""",": ","""","",B224,"""",", ","""","titulo","""",": ","""",C224,"""",", ","""","salmo","""",": ","""",Table15[[#This Row],[salmo]],"",I224,", ","""","letra","""",": ","""",J224,"""",", ",K224,"},")</f>
        <v>{ "id": "himnoalacruzgloriosa",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"/cantos/resucito/h/himnoalacruzgloriosa.html"},</v>
      </c>
    </row>
    <row r="225" spans="1:12" x14ac:dyDescent="0.25">
      <c r="A225">
        <v>228</v>
      </c>
      <c r="B225" t="str" cm="1">
        <f t="array" ref="B2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jacob</v>
      </c>
      <c r="C225" t="s">
        <v>548</v>
      </c>
      <c r="D225" t="str">
        <f>VLOOKUP(Table15[[#This Row],['#]],'data-Cantos'!A3:AP235,11, FALSE)</f>
        <v xml:space="preserve">Genesis 32,23-29 </v>
      </c>
      <c r="E225" t="str">
        <f>VLOOKUP(Table15[[#This Row],['#]],'Codigo Canto'!A4:AQ239, 40, FALSE)</f>
        <v xml:space="preserve">Genesis 32,23-29 </v>
      </c>
      <c r="F225" t="str">
        <f>IF(Table15[[#This Row],[Categoria]]="LITÚRGICOS","liturgia",LOWER(LEFT(Table15[[#This Row],[titulo]],1)))</f>
        <v>j</v>
      </c>
      <c r="G225" t="str">
        <f>VLOOKUP(Table15[[#This Row],['#]],'Codigo Canto'!A4:AQ239, 38, FALSE)</f>
        <v>JACOB</v>
      </c>
      <c r="H225" t="str">
        <f>VLOOKUP(Table15[[#This Row],['#]],'Codigo Canto'!A4:AQ239, 16, FALSE)</f>
        <v>CATECUMENADO</v>
      </c>
      <c r="I225" t="str">
        <f>VLOOKUP(Table15[[#This Row],['#]],'Codigo Canto'!A4:AQ239, 11, FALSE)</f>
        <v>"</v>
      </c>
      <c r="J225" t="s">
        <v>878</v>
      </c>
      <c r="K225" t="str">
        <f>_xlfn.CONCAT("""","archivo","""",": ","""","/cantos/resucito/",Table15[[#This Row],[inicial]],"/",Table15[[#This Row],[id]],".html","""")</f>
        <v>"archivo": "/cantos/resucito/j/jacob.html"</v>
      </c>
      <c r="L225" t="str">
        <f>_xlfn.CONCAT("{ ","""","id","""",": ","""","",B225,"""",", ","""","titulo","""",": ","""",C225,"""",", ","""","salmo","""",": ","""",Table15[[#This Row],[salmo]],"",I225,", ","""","letra","""",": ","""",J225,"""",", ",K225,"},")</f>
        <v>{ "id": "jacob",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"/cantos/resucito/j/jacob.html"},</v>
      </c>
    </row>
    <row r="226" spans="1:12" x14ac:dyDescent="0.25">
      <c r="A226">
        <v>229</v>
      </c>
      <c r="B226" t="str" cm="1">
        <f t="array" ref="B2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ningunopuedeserviradossenores</v>
      </c>
      <c r="C226" t="s">
        <v>599</v>
      </c>
      <c r="D226" t="str">
        <f>VLOOKUP(Table15[[#This Row],['#]],'data-Cantos'!A3:AP235,11, FALSE)</f>
        <v xml:space="preserve">Mateo 6,24-33 </v>
      </c>
      <c r="E226" t="str">
        <f>VLOOKUP(Table15[[#This Row],['#]],'Codigo Canto'!A4:AQ239, 40, FALSE)</f>
        <v xml:space="preserve">Mateo 6,24-33 </v>
      </c>
      <c r="F226" t="str">
        <f>IF(Table15[[#This Row],[Categoria]]="LITÚRGICOS","liturgia",LOWER(LEFT(Table15[[#This Row],[titulo]],1)))</f>
        <v>n</v>
      </c>
      <c r="G226" t="str">
        <f>VLOOKUP(Table15[[#This Row],['#]],'Codigo Canto'!A4:AQ239, 38, FALSE)</f>
        <v>NINGUNO PUEDE SERVIR A DOS SEÑORES</v>
      </c>
      <c r="H226" t="str">
        <f>VLOOKUP(Table15[[#This Row],['#]],'Codigo Canto'!A4:AQ239, 16, FALSE)</f>
        <v>CATECUMENADO</v>
      </c>
      <c r="I226" t="str">
        <f>VLOOKUP(Table15[[#This Row],['#]],'Codigo Canto'!A4:AQ239, 11, FALSE)</f>
        <v>"</v>
      </c>
      <c r="J226" t="s">
        <v>879</v>
      </c>
      <c r="K226" t="str">
        <f>_xlfn.CONCAT("""","archivo","""",": ","""","/cantos/resucito/",Table15[[#This Row],[inicial]],"/",Table15[[#This Row],[id]],".html","""")</f>
        <v>"archivo": "/cantos/resucito/n/ningunopuedeserviradossenores.html"</v>
      </c>
      <c r="L226" t="str">
        <f>_xlfn.CONCAT("{ ","""","id","""",": ","""","",B226,"""",", ","""","titulo","""",": ","""",C226,"""",", ","""","salmo","""",": ","""",Table15[[#This Row],[salmo]],"",I226,", ","""","letra","""",": ","""",J226,"""",", ",K226,"},")</f>
        <v>{ "id": "ningunopuedeserviradossenores",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"/cantos/resucito/n/ningunopuedeserviradossenores.html"},</v>
      </c>
    </row>
    <row r="227" spans="1:12" x14ac:dyDescent="0.25">
      <c r="A227">
        <v>230</v>
      </c>
      <c r="B227" t="str" cm="1">
        <f t="array" ref="B2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noresistaisalmal</v>
      </c>
      <c r="C227" t="s">
        <v>605</v>
      </c>
      <c r="D227" t="str">
        <f>VLOOKUP(Table15[[#This Row],['#]],'data-Cantos'!A3:AP235,11, FALSE)</f>
        <v>Mateo 5,38ss</v>
      </c>
      <c r="E227" t="str">
        <f>VLOOKUP(Table15[[#This Row],['#]],'Codigo Canto'!A4:AQ239, 40, FALSE)</f>
        <v>Mateo 5,38ss</v>
      </c>
      <c r="F227" t="str">
        <f>IF(Table15[[#This Row],[Categoria]]="LITÚRGICOS","liturgia",LOWER(LEFT(Table15[[#This Row],[titulo]],1)))</f>
        <v>n</v>
      </c>
      <c r="G227" t="str">
        <f>VLOOKUP(Table15[[#This Row],['#]],'Codigo Canto'!A4:AQ239, 38, FALSE)</f>
        <v>NO RESISTÁIS AL MAL</v>
      </c>
      <c r="H227" t="str">
        <f>VLOOKUP(Table15[[#This Row],['#]],'Codigo Canto'!A4:AQ239, 16, FALSE)</f>
        <v>CATECUMENADO</v>
      </c>
      <c r="I227" t="str">
        <f>VLOOKUP(Table15[[#This Row],['#]],'Codigo Canto'!A4:AQ239, 11, FALSE)</f>
        <v>"</v>
      </c>
      <c r="J227" t="s">
        <v>104</v>
      </c>
      <c r="K227" t="str">
        <f>_xlfn.CONCAT("""","archivo","""",": ","""","/cantos/resucito/",Table15[[#This Row],[inicial]],"/",Table15[[#This Row],[id]],".html","""")</f>
        <v>"archivo": "/cantos/resucito/n/noresistaisalmal.html"</v>
      </c>
      <c r="L227" t="str">
        <f>_xlfn.CONCAT("{ ","""","id","""",": ","""","",B227,"""",", ","""","titulo","""",": ","""",C227,"""",", ","""","salmo","""",": ","""",Table15[[#This Row],[salmo]],"",I227,", ","""","letra","""",": ","""",J227,"""",", ",K227,"},")</f>
        <v>{ "id": "noresistaisalmal",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"/cantos/resucito/n/noresistaisalmal.html"},</v>
      </c>
    </row>
    <row r="228" spans="1:12" x14ac:dyDescent="0.25">
      <c r="A228">
        <v>231</v>
      </c>
      <c r="B228" t="str" cm="1">
        <f t="array" ref="B2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nosufrasporlosmalvados</v>
      </c>
      <c r="C228" t="s">
        <v>607</v>
      </c>
      <c r="D228" t="str">
        <f>VLOOKUP(Table15[[#This Row],['#]],'data-Cantos'!A3:AP235,11, FALSE)</f>
        <v>Sal 37 (36)</v>
      </c>
      <c r="E228" t="str">
        <f>VLOOKUP(Table15[[#This Row],['#]],'Codigo Canto'!A4:AQ239, 40, FALSE)</f>
        <v>Sal 37 (36)</v>
      </c>
      <c r="F228" t="str">
        <f>IF(Table15[[#This Row],[Categoria]]="LITÚRGICOS","liturgia",LOWER(LEFT(Table15[[#This Row],[titulo]],1)))</f>
        <v>n</v>
      </c>
      <c r="G228" t="str">
        <f>VLOOKUP(Table15[[#This Row],['#]],'Codigo Canto'!A4:AQ239, 38, FALSE)</f>
        <v>NO SUFRAS POR LOS MALVADOS</v>
      </c>
      <c r="H228" t="str">
        <f>VLOOKUP(Table15[[#This Row],['#]],'Codigo Canto'!A4:AQ239, 16, FALSE)</f>
        <v>CATECUMENADO</v>
      </c>
      <c r="I228" t="str">
        <f>VLOOKUP(Table15[[#This Row],['#]],'Codigo Canto'!A4:AQ239, 11, FALSE)</f>
        <v>"</v>
      </c>
      <c r="J228" t="s">
        <v>105</v>
      </c>
      <c r="K228" t="str">
        <f>_xlfn.CONCAT("""","archivo","""",": ","""","/cantos/resucito/",Table15[[#This Row],[inicial]],"/",Table15[[#This Row],[id]],".html","""")</f>
        <v>"archivo": "/cantos/resucito/n/nosufrasporlosmalvados.html"</v>
      </c>
      <c r="L228" t="str">
        <f>_xlfn.CONCAT("{ ","""","id","""",": ","""","",B228,"""",", ","""","titulo","""",": ","""",C228,"""",", ","""","salmo","""",": ","""",Table15[[#This Row],[salmo]],"",I228,", ","""","letra","""",": ","""",J228,"""",", ",K228,"},")</f>
        <v>{ "id": "nosufrasporlosmalvados", "titulo": "No sufras por los malvados", "salmo": "Sal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"/cantos/resucito/n/nosufrasporlosmalvados.html"},</v>
      </c>
    </row>
    <row r="229" spans="1:12" x14ac:dyDescent="0.25">
      <c r="A229">
        <v>232</v>
      </c>
      <c r="B229" t="str" cm="1">
        <f t="array" ref="B2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C229" t="s">
        <v>618</v>
      </c>
      <c r="D229" t="str">
        <f>VLOOKUP(Table15[[#This Row],['#]],'data-Cantos'!A3:AP235,11, FALSE)</f>
        <v>Sal 131 (130)</v>
      </c>
      <c r="E229" t="str">
        <f>VLOOKUP(Table15[[#This Row],['#]],'Codigo Canto'!A4:AQ239, 40, FALSE)</f>
        <v>Sal 131 (130)</v>
      </c>
      <c r="F229" t="str">
        <f>IF(Table15[[#This Row],[Categoria]]="LITÚRGICOS","liturgia",LOWER(LEFT(Table15[[#This Row],[titulo]],1)))</f>
        <v>o</v>
      </c>
      <c r="G229" t="str">
        <f>VLOOKUP(Table15[[#This Row],['#]],'Codigo Canto'!A4:AQ239, 38, FALSE)</f>
        <v>OH SEÑOR, MI CORAZÓN YA NO ES AMBICIOSO</v>
      </c>
      <c r="H229" t="str">
        <f>VLOOKUP(Table15[[#This Row],['#]],'Codigo Canto'!A4:AQ239, 16, FALSE)</f>
        <v>CATECUMENADO</v>
      </c>
      <c r="I229" t="str">
        <f>VLOOKUP(Table15[[#This Row],['#]],'Codigo Canto'!A4:AQ239, 11, FALSE)</f>
        <v>"</v>
      </c>
      <c r="J229" t="s">
        <v>106</v>
      </c>
      <c r="K229" t="str">
        <f>_xlfn.CONCAT("""","archivo","""",": ","""","/cantos/resucito/",Table15[[#This Row],[inicial]],"/",Table15[[#This Row],[id]],".html","""")</f>
        <v>"archivo": "/cantos/resucito/o/ohsenormicorazonyanoesambicioso.html"</v>
      </c>
      <c r="L229" t="str">
        <f>_xlfn.CONCAT("{ ","""","id","""",": ","""","",B229,"""",", ","""","titulo","""",": ","""",C229,"""",", ","""","salmo","""",": ","""",Table15[[#This Row],[salmo]],"",I229,", ","""","letra","""",": ","""",J229,"""",", ",K229,"},")</f>
        <v>{ "id": "ohsenormicorazonyanoesambicioso", "titulo": "Oh Señor, mi corazón ya no es ambicioso", "salmo": "Sal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"/cantos/resucito/o/ohsenormicorazonyanoesambicioso.html"},</v>
      </c>
    </row>
    <row r="230" spans="1:12" x14ac:dyDescent="0.25">
      <c r="A230">
        <f>+A229+1</f>
        <v>233</v>
      </c>
      <c r="B230" t="str" cm="1">
        <f t="array" ref="B2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senortumeescrutasyconoces</v>
      </c>
      <c r="C230" t="s">
        <v>681</v>
      </c>
      <c r="D230" t="str">
        <f>VLOOKUP(Table15[[#This Row],['#]],'data-Cantos'!A3:AP235,11, FALSE)</f>
        <v>Sal 139 (138)</v>
      </c>
      <c r="E230" t="str">
        <f>VLOOKUP(Table15[[#This Row],['#]],'Codigo Canto'!A4:AQ239, 40, FALSE)</f>
        <v>Sal 139 (138)</v>
      </c>
      <c r="F230" t="str">
        <f>IF(Table15[[#This Row],[Categoria]]="LITÚRGICOS","liturgia",LOWER(LEFT(Table15[[#This Row],[titulo]],1)))</f>
        <v>s</v>
      </c>
      <c r="G230" t="str">
        <f>VLOOKUP(Table15[[#This Row],['#]],'Codigo Canto'!A4:AQ239, 38, FALSE)</f>
        <v>SEÑOR, TÚ ME ESCRUTAS Y CONOCES</v>
      </c>
      <c r="H230" t="str">
        <f>VLOOKUP(Table15[[#This Row],['#]],'Codigo Canto'!A4:AQ239, 16, FALSE)</f>
        <v>CATECUMENADO</v>
      </c>
      <c r="I230" t="str">
        <f>VLOOKUP(Table15[[#This Row],['#]],'Codigo Canto'!A4:AQ239, 11, FALSE)</f>
        <v>"</v>
      </c>
      <c r="J230" s="1" t="s">
        <v>107</v>
      </c>
      <c r="K230" t="str">
        <f>_xlfn.CONCAT("""","archivo","""",": ","""","/cantos/resucito/",Table15[[#This Row],[inicial]],"/",Table15[[#This Row],[id]],".html","""")</f>
        <v>"archivo": "/cantos/resucito/s/senortumeescrutasyconoces.html"</v>
      </c>
      <c r="L230" t="str">
        <f>_xlfn.CONCAT("{ ","""","id","""",": ","""","",B230,"""",", ","""","titulo","""",": ","""",C230,"""",", ","""","salmo","""",": ","""",Table15[[#This Row],[salmo]],"",I230,", ","""","letra","""",": ","""",J230,"""",", ",K230,"},")</f>
        <v>{ "id": "senortumeescrutasyconoces", "titulo": "Señor, tú me escrutas y conoces", "salmo": "Sal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"/cantos/resucito/s/senortumeescrutasyconoces.html"},</v>
      </c>
    </row>
    <row r="231" spans="1:12" x14ac:dyDescent="0.25">
      <c r="A231">
        <f t="shared" ref="A231:A241" si="0">+A230+1</f>
        <v>234</v>
      </c>
      <c r="B231" t="str" cm="1">
        <f t="array" ref="B2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shemaisrael</v>
      </c>
      <c r="C231" t="s">
        <v>941</v>
      </c>
      <c r="D231" t="str">
        <f>VLOOKUP(Table15[[#This Row],['#]],'data-Cantos'!A3:AP235,11, FALSE)</f>
        <v>Dt 6,4-9</v>
      </c>
      <c r="E231" t="str">
        <f>VLOOKUP(Table15[[#This Row],['#]],'Codigo Canto'!A4:AQ239, 40, FALSE)</f>
        <v>Dt 6,4-9</v>
      </c>
      <c r="F231" t="str">
        <f>IF(Table15[[#This Row],[Categoria]]="LITÚRGICOS","liturgia",LOWER(LEFT(Table15[[#This Row],[titulo]],1)))</f>
        <v>s</v>
      </c>
      <c r="G231" t="str">
        <f>VLOOKUP(Table15[[#This Row],['#]],'Codigo Canto'!A4:AQ239, 38, FALSE)</f>
        <v>SHEMÁ ISRAEL</v>
      </c>
      <c r="H231" t="str">
        <f>VLOOKUP(Table15[[#This Row],['#]],'Codigo Canto'!A4:AQ239, 16, FALSE)</f>
        <v>CATECUMENADO</v>
      </c>
      <c r="I231" t="str">
        <f>VLOOKUP(Table15[[#This Row],['#]],'Codigo Canto'!A4:AQ239, 11, FALSE)</f>
        <v>"</v>
      </c>
      <c r="J231" t="s">
        <v>880</v>
      </c>
      <c r="K231" t="str">
        <f>_xlfn.CONCAT("""","archivo","""",": ","""","/cantos/resucito/",Table15[[#This Row],[inicial]],"/",Table15[[#This Row],[id]],".html","""")</f>
        <v>"archivo": "/cantos/resucito/s/shemaisrael.html"</v>
      </c>
      <c r="L231" t="str">
        <f>_xlfn.CONCAT("{ ","""","id","""",": ","""","",B231,"""",", ","""","titulo","""",": ","""",C231,"""",", ","""","salmo","""",": ","""",Table15[[#This Row],[salmo]],"",I231,", ","""","letra","""",": ","""",J231,"""",", ",K231,"},")</f>
        <v>{ "id": "shemaisrael", "titulo": "Shemá israel", "salmo": "Dt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"/cantos/resucito/s/shemaisrael.html"},</v>
      </c>
    </row>
    <row r="232" spans="1:12" x14ac:dyDescent="0.25">
      <c r="A232">
        <f t="shared" si="0"/>
        <v>235</v>
      </c>
      <c r="B232" t="str" cm="1">
        <f t="array" ref="B2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sientatesolitarioysilencioso</v>
      </c>
      <c r="C232" t="s">
        <v>697</v>
      </c>
      <c r="D232" t="str">
        <f>VLOOKUP(Table15[[#This Row],['#]],'data-Cantos'!A3:AP235,11, FALSE)</f>
        <v>Lamentaciones 3</v>
      </c>
      <c r="E232" t="str">
        <f>VLOOKUP(Table15[[#This Row],['#]],'Codigo Canto'!A4:AQ239, 40, FALSE)</f>
        <v>Lamentaciones 3</v>
      </c>
      <c r="F232" t="str">
        <f>IF(Table15[[#This Row],[Categoria]]="LITÚRGICOS","liturgia",LOWER(LEFT(Table15[[#This Row],[titulo]],1)))</f>
        <v>s</v>
      </c>
      <c r="G232" t="str">
        <f>VLOOKUP(Table15[[#This Row],['#]],'Codigo Canto'!A4:AQ239, 38, FALSE)</f>
        <v>SIÉNTATE SOLITARIO Y SILENCIOSO</v>
      </c>
      <c r="H232" t="str">
        <f>VLOOKUP(Table15[[#This Row],['#]],'Codigo Canto'!A4:AQ239, 16, FALSE)</f>
        <v>CATECUMENADO</v>
      </c>
      <c r="I232" t="str">
        <f>VLOOKUP(Table15[[#This Row],['#]],'Codigo Canto'!A4:AQ239, 11, FALSE)</f>
        <v>"</v>
      </c>
      <c r="J232" t="s">
        <v>881</v>
      </c>
      <c r="K232" t="str">
        <f>_xlfn.CONCAT("""","archivo","""",": ","""","/cantos/resucito/",Table15[[#This Row],[inicial]],"/",Table15[[#This Row],[id]],".html","""")</f>
        <v>"archivo": "/cantos/resucito/s/sientatesolitarioysilencioso.html"</v>
      </c>
      <c r="L232" t="str">
        <f>_xlfn.CONCAT("{ ","""","id","""",": ","""","",B232,"""",", ","""","titulo","""",": ","""",C232,"""",", ","""","salmo","""",": ","""",Table15[[#This Row],[salmo]],"",I232,", ","""","letra","""",": ","""",J232,"""",", ",K232,"},")</f>
        <v>{ "id": "sientatesolitarioysilencioso",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"/cantos/resucito/s/sientatesolitarioysilencioso.html"},</v>
      </c>
    </row>
    <row r="233" spans="1:12" x14ac:dyDescent="0.25">
      <c r="A233">
        <f t="shared" si="0"/>
        <v>236</v>
      </c>
      <c r="B233" t="str" cm="1">
        <f t="array" ref="B2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tueresmiesperanzasenor</v>
      </c>
      <c r="C233" t="s">
        <v>714</v>
      </c>
      <c r="D233" t="str">
        <f>VLOOKUP(Table15[[#This Row],['#]],'data-Cantos'!A3:AP235,11, FALSE)</f>
        <v>Oda XXIX de Salomón</v>
      </c>
      <c r="E233" t="str">
        <f>VLOOKUP(Table15[[#This Row],['#]],'Codigo Canto'!A4:AQ239, 40, FALSE)</f>
        <v>Oda XXIX de Salomón</v>
      </c>
      <c r="F233" t="str">
        <f>IF(Table15[[#This Row],[Categoria]]="LITÚRGICOS","liturgia",LOWER(LEFT(Table15[[#This Row],[titulo]],1)))</f>
        <v>t</v>
      </c>
      <c r="G233" t="str">
        <f>VLOOKUP(Table15[[#This Row],['#]],'Codigo Canto'!A4:AQ239, 38, FALSE)</f>
        <v>TÚ ERES MI ESPERANZA, SEÑOR</v>
      </c>
      <c r="H233" t="str">
        <f>VLOOKUP(Table15[[#This Row],['#]],'Codigo Canto'!A4:AQ239, 16, FALSE)</f>
        <v>CATECUMENADO</v>
      </c>
      <c r="I233" t="str">
        <f>VLOOKUP(Table15[[#This Row],['#]],'Codigo Canto'!A4:AQ239, 11, FALSE)</f>
        <v>"</v>
      </c>
      <c r="J233" t="s">
        <v>108</v>
      </c>
      <c r="K233" t="str">
        <f>_xlfn.CONCAT("""","archivo","""",": ","""","/cantos/resucito/",Table15[[#This Row],[inicial]],"/",Table15[[#This Row],[id]],".html","""")</f>
        <v>"archivo": "/cantos/resucito/t/tueresmiesperanzasenor.html"</v>
      </c>
      <c r="L233" t="str">
        <f>_xlfn.CONCAT("{ ","""","id","""",": ","""","",B233,"""",", ","""","titulo","""",": ","""",C233,"""",", ","""","salmo","""",": ","""",Table15[[#This Row],[salmo]],"",I233,", ","""","letra","""",": ","""",J233,"""",", ",K233,"},")</f>
        <v>{ "id": "tueresmiesperanzasenor",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"/cantos/resucito/t/tueresmiesperanzasenor.html"},</v>
      </c>
    </row>
    <row r="234" spans="1:12" x14ac:dyDescent="0.25">
      <c r="A234">
        <f t="shared" si="0"/>
        <v>237</v>
      </c>
      <c r="B234" t="str" cm="1">
        <f t="array" ref="B2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alacenadelcordero</v>
      </c>
      <c r="C234" t="s">
        <v>942</v>
      </c>
      <c r="D234" t="str">
        <f>VLOOKUP(Table15[[#This Row],['#]],'data-Cantos'!A3:AP235,11, FALSE)</f>
        <v>Himno lat. «Ad cenam Agni providi»</v>
      </c>
      <c r="E234" t="str">
        <f>VLOOKUP(Table15[[#This Row],['#]],'Codigo Canto'!A4:AQ239, 40, FALSE)</f>
        <v>Himno lat. «Ad cenam Agni providi»</v>
      </c>
      <c r="F234" t="str">
        <f>IF(Table15[[#This Row],[Categoria]]="LITÚRGICOS","liturgia",LOWER(LEFT(Table15[[#This Row],[titulo]],1)))</f>
        <v>a</v>
      </c>
      <c r="G234" t="str">
        <f>VLOOKUP(Table15[[#This Row],['#]],'Codigo Canto'!A4:AQ239, 38, FALSE)</f>
        <v>A LA CENA DEL CORDERO</v>
      </c>
      <c r="H234" t="str">
        <f>VLOOKUP(Table15[[#This Row],['#]],'Codigo Canto'!A4:AQ239, 16, FALSE)</f>
        <v>ELECCIÓN</v>
      </c>
      <c r="I234" t="str">
        <f>VLOOKUP(Table15[[#This Row],['#]],'Codigo Canto'!A4:AQ239, 11, FALSE)</f>
        <v>"</v>
      </c>
      <c r="J234" s="1" t="s">
        <v>109</v>
      </c>
      <c r="K234" t="str">
        <f>_xlfn.CONCAT("""","archivo","""",": ","""","/cantos/resucito/",Table15[[#This Row],[inicial]],"/",Table15[[#This Row],[id]],".html","""")</f>
        <v>"archivo": "/cantos/resucito/a/alacenadelcordero.html"</v>
      </c>
      <c r="L234" t="str">
        <f>_xlfn.CONCAT("{ ","""","id","""",": ","""","",B234,"""",", ","""","titulo","""",": ","""",C234,"""",", ","""","salmo","""",": ","""",Table15[[#This Row],[salmo]],"",I234,", ","""","letra","""",": ","""",J234,"""",", ",K234,"},")</f>
        <v>{ "id": "alacenadelcordero",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"archivo": "/cantos/resucito/a/alacenadelcordero.html"},</v>
      </c>
    </row>
    <row r="235" spans="1:12" x14ac:dyDescent="0.25">
      <c r="A235">
        <f t="shared" si="0"/>
        <v>238</v>
      </c>
      <c r="B235" t="str" cm="1">
        <f t="array" ref="B2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adondeteescondisteamado</v>
      </c>
      <c r="C235" t="s">
        <v>943</v>
      </c>
      <c r="D235" t="str">
        <f>VLOOKUP(Table15[[#This Row],['#]],'data-Cantos'!A3:AP235,11, FALSE)</f>
        <v xml:space="preserve">Cántico espiritual (San Juan de la Cruz) </v>
      </c>
      <c r="E235" t="str">
        <f>VLOOKUP(Table15[[#This Row],['#]],'Codigo Canto'!A4:AQ239, 40, FALSE)</f>
        <v xml:space="preserve">Cántico espiritual (San Juan de la Cruz) </v>
      </c>
      <c r="F235" t="str">
        <f>IF(Table15[[#This Row],[Categoria]]="LITÚRGICOS","liturgia",LOWER(LEFT(Table15[[#This Row],[titulo]],1)))</f>
        <v>a</v>
      </c>
      <c r="G235" t="str">
        <f>VLOOKUP(Table15[[#This Row],['#]],'Codigo Canto'!A4:AQ239, 38, FALSE)</f>
        <v>ADÓNDE TE ESCONDISTE, AMADO</v>
      </c>
      <c r="H235" t="str">
        <f>VLOOKUP(Table15[[#This Row],['#]],'Codigo Canto'!A4:AQ239, 16, FALSE)</f>
        <v>ELECCIÓN</v>
      </c>
      <c r="I235" t="str">
        <f>VLOOKUP(Table15[[#This Row],['#]],'Codigo Canto'!A4:AQ239, 11, FALSE)</f>
        <v>"</v>
      </c>
      <c r="J235" t="s">
        <v>110</v>
      </c>
      <c r="K235" t="str">
        <f>_xlfn.CONCAT("""","archivo","""",": ","""","/cantos/resucito/",Table15[[#This Row],[inicial]],"/",Table15[[#This Row],[id]],".html","""")</f>
        <v>"archivo": "/cantos/resucito/a/adondeteescondisteamado.html"</v>
      </c>
      <c r="L235" t="str">
        <f>_xlfn.CONCAT("{ ","""","id","""",": ","""","",B235,"""",", ","""","titulo","""",": ","""",C235,"""",", ","""","salmo","""",": ","""",Table15[[#This Row],[salmo]],"",I235,", ","""","letra","""",": ","""",J235,"""",", ",K235,"},")</f>
        <v>{ "id": "adondeteescondisteamado",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"/cantos/resucito/a/adondeteescondisteamado.html"},</v>
      </c>
    </row>
    <row r="236" spans="1:12" x14ac:dyDescent="0.25">
      <c r="A236">
        <f t="shared" si="0"/>
        <v>239</v>
      </c>
      <c r="B236" t="str" cm="1">
        <f t="array" ref="B2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comodestilalamiel</v>
      </c>
      <c r="C236" t="s">
        <v>421</v>
      </c>
      <c r="D236" t="str">
        <f>VLOOKUP(Table15[[#This Row],['#]],'data-Cantos'!A3:AP235,11, FALSE)</f>
        <v>Oda XL de Salomón</v>
      </c>
      <c r="E236" t="str">
        <f>VLOOKUP(Table15[[#This Row],['#]],'Codigo Canto'!A4:AQ239, 40, FALSE)</f>
        <v>Oda XL de Salomón</v>
      </c>
      <c r="F236" t="str">
        <f>IF(Table15[[#This Row],[Categoria]]="LITÚRGICOS","liturgia",LOWER(LEFT(Table15[[#This Row],[titulo]],1)))</f>
        <v>c</v>
      </c>
      <c r="G236" t="str">
        <f>VLOOKUP(Table15[[#This Row],['#]],'Codigo Canto'!A4:AQ239, 38, FALSE)</f>
        <v>COMO DESTILA LA MIEL</v>
      </c>
      <c r="H236" t="str">
        <f>VLOOKUP(Table15[[#This Row],['#]],'Codigo Canto'!A4:AQ239, 16, FALSE)</f>
        <v>ELECCIÓN</v>
      </c>
      <c r="I236" t="str">
        <f>VLOOKUP(Table15[[#This Row],['#]],'Codigo Canto'!A4:AQ239, 11, FALSE)</f>
        <v>"</v>
      </c>
      <c r="J236" s="1" t="s">
        <v>762</v>
      </c>
      <c r="K236" t="str">
        <f>_xlfn.CONCAT("""","archivo","""",": ","""","/cantos/resucito/",Table15[[#This Row],[inicial]],"/",Table15[[#This Row],[id]],".html","""")</f>
        <v>"archivo": "/cantos/resucito/c/comodestilalamiel.html"</v>
      </c>
      <c r="L236" t="str">
        <f>_xlfn.CONCAT("{ ","""","id","""",": ","""","",B236,"""",", ","""","titulo","""",": ","""",C236,"""",", ","""","salmo","""",": ","""",Table15[[#This Row],[salmo]],"",I236,", ","""","letra","""",": ","""",J236,"""",", ",K236,"},")</f>
        <v>{ "id": "comodestilalamiel",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"/cantos/resucito/c/comodestilalamiel.html"},</v>
      </c>
    </row>
    <row r="237" spans="1:12" x14ac:dyDescent="0.25">
      <c r="A237">
        <f t="shared" si="0"/>
        <v>240</v>
      </c>
      <c r="B237" t="str" cm="1">
        <f t="array" ref="B2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comolirioentreloscardos</v>
      </c>
      <c r="C237" t="s">
        <v>429</v>
      </c>
      <c r="D237" t="str">
        <f>VLOOKUP(Table15[[#This Row],['#]],'data-Cantos'!A3:AP235,11, FALSE)</f>
        <v xml:space="preserve">Cantar de los cantares 1,13ss </v>
      </c>
      <c r="E237" t="str">
        <f>VLOOKUP(Table15[[#This Row],['#]],'Codigo Canto'!A4:AQ239, 40, FALSE)</f>
        <v xml:space="preserve">Cantar de los cantares 1,13ss </v>
      </c>
      <c r="F237" t="str">
        <f>IF(Table15[[#This Row],[Categoria]]="LITÚRGICOS","liturgia",LOWER(LEFT(Table15[[#This Row],[titulo]],1)))</f>
        <v>c</v>
      </c>
      <c r="G237" t="str">
        <f>VLOOKUP(Table15[[#This Row],['#]],'Codigo Canto'!A4:AQ239, 38, FALSE)</f>
        <v>COMO LIRIO ENTRE LOS CARDOS</v>
      </c>
      <c r="H237" t="str">
        <f>VLOOKUP(Table15[[#This Row],['#]],'Codigo Canto'!A4:AQ239, 16, FALSE)</f>
        <v>ELECCIÓN</v>
      </c>
      <c r="I237" t="str">
        <f>VLOOKUP(Table15[[#This Row],['#]],'Codigo Canto'!A4:AQ239, 11, FALSE)</f>
        <v>"</v>
      </c>
      <c r="J237" t="s">
        <v>111</v>
      </c>
      <c r="K237" t="str">
        <f>_xlfn.CONCAT("""","archivo","""",": ","""","/cantos/resucito/",Table15[[#This Row],[inicial]],"/",Table15[[#This Row],[id]],".html","""")</f>
        <v>"archivo": "/cantos/resucito/c/comolirioentreloscardos.html"</v>
      </c>
      <c r="L237" t="str">
        <f>_xlfn.CONCAT("{ ","""","id","""",": ","""","",B237,"""",", ","""","titulo","""",": ","""",C237,"""",", ","""","salmo","""",": ","""",Table15[[#This Row],[salmo]],"",I237,", ","""","letra","""",": ","""",J237,"""",", ",K237,"},")</f>
        <v>{ "id": "comolirioentreloscardos",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"/cantos/resucito/c/comolirioentreloscardos.html"},</v>
      </c>
    </row>
    <row r="238" spans="1:12" x14ac:dyDescent="0.25">
      <c r="A238">
        <f t="shared" si="0"/>
        <v>241</v>
      </c>
      <c r="B238" t="str" cm="1">
        <f t="array" ref="B2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hermosaeresamigamia</v>
      </c>
      <c r="C238" t="s">
        <v>526</v>
      </c>
      <c r="D238" t="str">
        <f>VLOOKUP(Table15[[#This Row],['#]],'data-Cantos'!A3:AP235,11, FALSE)</f>
        <v>Cantar de los cantares 6-7</v>
      </c>
      <c r="E238" t="str">
        <f>VLOOKUP(Table15[[#This Row],['#]],'Codigo Canto'!A4:AQ239, 40, FALSE)</f>
        <v>Cantar de los cantares 6-7</v>
      </c>
      <c r="F238" t="str">
        <f>IF(Table15[[#This Row],[Categoria]]="LITÚRGICOS","liturgia",LOWER(LEFT(Table15[[#This Row],[titulo]],1)))</f>
        <v>h</v>
      </c>
      <c r="G238" t="str">
        <f>VLOOKUP(Table15[[#This Row],['#]],'Codigo Canto'!A4:AQ239, 38, FALSE)</f>
        <v>HERMOSA ERES, AMIGA MÍA</v>
      </c>
      <c r="H238" t="str">
        <f>VLOOKUP(Table15[[#This Row],['#]],'Codigo Canto'!A4:AQ239, 16, FALSE)</f>
        <v>ELECCIÓN</v>
      </c>
      <c r="I238" t="str">
        <f>VLOOKUP(Table15[[#This Row],['#]],'Codigo Canto'!A4:AQ239, 11, FALSE)</f>
        <v>"</v>
      </c>
      <c r="J238" t="s">
        <v>112</v>
      </c>
      <c r="K238" t="str">
        <f>_xlfn.CONCAT("""","archivo","""",": ","""","/cantos/resucito/",Table15[[#This Row],[inicial]],"/",Table15[[#This Row],[id]],".html","""")</f>
        <v>"archivo": "/cantos/resucito/h/hermosaeresamigamia.html"</v>
      </c>
      <c r="L238" t="str">
        <f>_xlfn.CONCAT("{ ","""","id","""",": ","""","",B238,"""",", ","""","titulo","""",": ","""",C238,"""",", ","""","salmo","""",": ","""",Table15[[#This Row],[salmo]],"",I238,", ","""","letra","""",": ","""",J238,"""",", ",K238,"},")</f>
        <v>{ "id": "hermosaeresamigamia",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"/cantos/resucito/h/hermosaeresamigamia.html"},</v>
      </c>
    </row>
    <row r="239" spans="1:12" x14ac:dyDescent="0.25">
      <c r="A239">
        <f t="shared" si="0"/>
        <v>242</v>
      </c>
      <c r="B239" t="str" cm="1">
        <f t="array" ref="B2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lapalomavolo</v>
      </c>
      <c r="C239" t="s">
        <v>559</v>
      </c>
      <c r="D239" t="str">
        <f>VLOOKUP(Table15[[#This Row],['#]],'data-Cantos'!A3:AP235,11, FALSE)</f>
        <v>Oda XXIV de Salomón</v>
      </c>
      <c r="E239" t="str">
        <f>VLOOKUP(Table15[[#This Row],['#]],'Codigo Canto'!A4:AQ239, 40, FALSE)</f>
        <v>Oda XXIV de Salomón</v>
      </c>
      <c r="F239" t="str">
        <f>IF(Table15[[#This Row],[Categoria]]="LITÚRGICOS","liturgia",LOWER(LEFT(Table15[[#This Row],[titulo]],1)))</f>
        <v>l</v>
      </c>
      <c r="G239" t="str">
        <f>VLOOKUP(Table15[[#This Row],['#]],'Codigo Canto'!A4:AQ239, 38, FALSE)</f>
        <v>LA PALOMA VOLÓ</v>
      </c>
      <c r="H239" t="str">
        <f>VLOOKUP(Table15[[#This Row],['#]],'Codigo Canto'!A4:AQ239, 16, FALSE)</f>
        <v>ELECCIÓN</v>
      </c>
      <c r="I239" t="str">
        <f>VLOOKUP(Table15[[#This Row],['#]],'Codigo Canto'!A4:AQ239, 11, FALSE)</f>
        <v>"</v>
      </c>
      <c r="J239" t="s">
        <v>113</v>
      </c>
      <c r="K239" t="str">
        <f>_xlfn.CONCAT("""","archivo","""",": ","""","/cantos/resucito/",Table15[[#This Row],[inicial]],"/",Table15[[#This Row],[id]],".html","""")</f>
        <v>"archivo": "/cantos/resucito/l/lapalomavolo.html"</v>
      </c>
      <c r="L239" t="str">
        <f>_xlfn.CONCAT("{ ","""","id","""",": ","""","",B239,"""",", ","""","titulo","""",": ","""",C239,"""",", ","""","salmo","""",": ","""",Table15[[#This Row],[salmo]],"",I239,", ","""","letra","""",": ","""",J239,"""",", ",K239,"},")</f>
        <v>{ "id": "lapalomavolo",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"/cantos/resucito/l/lapalomavolo.html"},</v>
      </c>
    </row>
    <row r="240" spans="1:12" x14ac:dyDescent="0.25">
      <c r="A240">
        <f t="shared" si="0"/>
        <v>243</v>
      </c>
      <c r="B240" t="str" cm="1">
        <f t="array" ref="B2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merobasteelcorazon</v>
      </c>
      <c r="C240" t="s">
        <v>593</v>
      </c>
      <c r="D240" t="str">
        <f>VLOOKUP(Table15[[#This Row],['#]],'data-Cantos'!A3:AP235,11, FALSE)</f>
        <v>Cantar de los cantares 4,9 - 5,1</v>
      </c>
      <c r="E240" t="str">
        <f>VLOOKUP(Table15[[#This Row],['#]],'Codigo Canto'!A4:AQ239, 40, FALSE)</f>
        <v>Cantar de los cantares 4,9 - 5,1</v>
      </c>
      <c r="F240" t="str">
        <f>IF(Table15[[#This Row],[Categoria]]="LITÚRGICOS","liturgia",LOWER(LEFT(Table15[[#This Row],[titulo]],1)))</f>
        <v>m</v>
      </c>
      <c r="G240" t="str">
        <f>VLOOKUP(Table15[[#This Row],['#]],'Codigo Canto'!A4:AQ239, 38, FALSE)</f>
        <v>ME ROBASTE EL CORAZÓN</v>
      </c>
      <c r="H240" t="str">
        <f>VLOOKUP(Table15[[#This Row],['#]],'Codigo Canto'!A4:AQ239, 16, FALSE)</f>
        <v>ELECCIÓN</v>
      </c>
      <c r="I240" t="str">
        <f>VLOOKUP(Table15[[#This Row],['#]],'Codigo Canto'!A4:AQ239, 11, FALSE)</f>
        <v>"</v>
      </c>
      <c r="J240" t="s">
        <v>114</v>
      </c>
      <c r="K240" t="str">
        <f>_xlfn.CONCAT("""","archivo","""",": ","""","/cantos/resucito/",Table15[[#This Row],[inicial]],"/",Table15[[#This Row],[id]],".html","""")</f>
        <v>"archivo": "/cantos/resucito/m/merobasteelcorazon.html"</v>
      </c>
      <c r="L240" t="str">
        <f>_xlfn.CONCAT("{ ","""","id","""",": ","""","",B240,"""",", ","""","titulo","""",": ","""",C240,"""",", ","""","salmo","""",": ","""",Table15[[#This Row],[salmo]],"",I240,", ","""","letra","""",": ","""",J240,"""",", ",K240,"},")</f>
        <v>{ "id": "merobasteelcorazon",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"/cantos/resucito/m/merobasteelcorazon.html"},</v>
      </c>
    </row>
    <row r="241" spans="1:12" x14ac:dyDescent="0.25">
      <c r="A241">
        <f t="shared" si="0"/>
        <v>244</v>
      </c>
      <c r="B241" t="str" cm="1">
        <f t="array" ref="B2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subaelesposoallenodesutalamo</v>
      </c>
      <c r="C241" t="s">
        <v>944</v>
      </c>
      <c r="D241" t="str">
        <f>VLOOKUP(Table15[[#This Row],['#]],'data-Cantos'!A3:AP235,11, FALSE)</f>
        <v>Himno (San Quodvultdeus)</v>
      </c>
      <c r="E241" t="str">
        <f>VLOOKUP(Table15[[#This Row],['#]],'Codigo Canto'!A4:AQ239, 40, FALSE)</f>
        <v>Himno (San Quodvultdeus)</v>
      </c>
      <c r="F241" t="str">
        <f>IF(Table15[[#This Row],[Categoria]]="LITÚRGICOS","liturgia",LOWER(LEFT(Table15[[#This Row],[titulo]],1)))</f>
        <v>s</v>
      </c>
      <c r="G241" t="str">
        <f>VLOOKUP(Table15[[#This Row],['#]],'Codigo Canto'!A4:AQ239, 38, FALSE)</f>
        <v>SUBA EL ESPOSO AL LEÑO DE SU TÁLAMO</v>
      </c>
      <c r="H241" t="str">
        <f>VLOOKUP(Table15[[#This Row],['#]],'Codigo Canto'!A4:AQ239, 16, FALSE)</f>
        <v>ELECCIÓN</v>
      </c>
      <c r="I241" t="str">
        <f>VLOOKUP(Table15[[#This Row],['#]],'Codigo Canto'!A4:AQ239, 11, FALSE)</f>
        <v>"</v>
      </c>
      <c r="J241" t="s">
        <v>115</v>
      </c>
      <c r="K241" t="str">
        <f>_xlfn.CONCAT("""","archivo","""",": ","""","/cantos/resucito/",Table15[[#This Row],[inicial]],"/",Table15[[#This Row],[id]],".html","""")</f>
        <v>"archivo": "/cantos/resucito/s/subaelesposoallenodesutalamo.html"</v>
      </c>
      <c r="L241" t="str">
        <f>_xlfn.CONCAT("{ ","""","id","""",": ","""","",B241,"""",", ","""","titulo","""",": ","""",C241,"""",", ","""","salmo","""",": ","""",Table15[[#This Row],[salmo]],"",I241,", ","""","letra","""",": ","""",J241,"""",", ",K241,"},")</f>
        <v>{ "id": "subaelesposoallenodesutalamo",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"/cantos/resucito/s/subaelesposoallenodesutalamo.html"},</v>
      </c>
    </row>
  </sheetData>
  <dataConsolidate/>
  <mergeCells count="1">
    <mergeCell ref="B1:E1"/>
  </mergeCells>
  <hyperlinks>
    <hyperlink ref="B1:E1" location="Indice!A1" display="Indice!A1" xr:uid="{21CE7F7C-6AA9-4836-B98E-10526F04090A}"/>
  </hyperlinks>
  <pageMargins left="0.7" right="0.7" top="0.75" bottom="0.75" header="0.3" footer="0.3"/>
  <pageSetup orientation="portrait"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24DB2-6ABD-493B-BAED-89CEE2265C46}">
  <sheetPr codeName="Sheet4">
    <tabColor rgb="FF92D050"/>
  </sheetPr>
  <dimension ref="A1:AR240"/>
  <sheetViews>
    <sheetView topLeftCell="AE1" zoomScale="190" zoomScaleNormal="190" workbookViewId="0">
      <selection activeCell="AG15" sqref="AG15"/>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16.7109375" customWidth="1"/>
    <col min="43" max="43" width="50" bestFit="1" customWidth="1"/>
  </cols>
  <sheetData>
    <row r="1" spans="1:44" ht="34.5" customHeight="1" x14ac:dyDescent="0.55000000000000004">
      <c r="A1" s="60"/>
      <c r="B1" s="60"/>
      <c r="C1" s="346" t="str" cm="1">
        <f t="array" aca="1" ref="C1" ca="1">MID(CELL("filename", B1), FIND("]", CELL("filename", B1)) + 1, 255)</f>
        <v>Codigo Canto</v>
      </c>
      <c r="D1" s="346"/>
      <c r="E1" s="346"/>
      <c r="F1" s="346"/>
      <c r="G1" s="346"/>
      <c r="H1" s="346"/>
      <c r="I1" s="346"/>
    </row>
    <row r="2" spans="1:44"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c r="AQ2">
        <f t="shared" ref="AQ2" si="41">+AP2+1</f>
        <v>43</v>
      </c>
    </row>
    <row r="3" spans="1:44"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1146</v>
      </c>
      <c r="AH3" t="s">
        <v>306</v>
      </c>
      <c r="AI3" t="s">
        <v>307</v>
      </c>
      <c r="AJ3" t="s">
        <v>1145</v>
      </c>
      <c r="AK3" t="s">
        <v>308</v>
      </c>
      <c r="AL3" t="s">
        <v>149</v>
      </c>
      <c r="AM3" t="s">
        <v>757</v>
      </c>
      <c r="AN3" t="s">
        <v>758</v>
      </c>
      <c r="AO3" t="s">
        <v>759</v>
      </c>
      <c r="AP3" t="s">
        <v>756</v>
      </c>
      <c r="AQ3" t="s">
        <v>760</v>
      </c>
      <c r="AR3" t="s">
        <v>2269</v>
      </c>
    </row>
    <row r="4" spans="1:44" x14ac:dyDescent="0.25">
      <c r="A4">
        <v>237</v>
      </c>
      <c r="B4" t="s">
        <v>309</v>
      </c>
      <c r="C4">
        <v>1</v>
      </c>
      <c r="D4" t="s">
        <v>310</v>
      </c>
      <c r="E4" t="s">
        <v>311</v>
      </c>
      <c r="F4" t="s">
        <v>312</v>
      </c>
      <c r="G4" t="str" cm="1">
        <f t="array" ref="G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LOWER(Table13456[[#This Row],[Titulo]]),
        {"á";"é";"í";"ó";"ú";"ñ";",";" "},
        _xlfn.LAMBDA(_xlpm.acum,_xlpm.caracter, SUBSTITUTE(_xlpm.acum, _xlpm.caracter, CHOOSE(MATCH(_xlpm.caracter, {"á";"é";"í";"ó";"ú";"ñ";",";" "}, 0), "a","e","i","o","u","n","","")))
    ),
    _xlfn.CONCAT("/cantos/resucito/", AJ4, "/", _xlpm.texto_limpio, ".html")
)</f>
        <v>/cantos/resucito/e/alacenadelcordero.html</v>
      </c>
      <c r="AG4" s="66" t="str" cm="1">
        <f t="array" ref="AG4">_xlfn.LET(
    _xlpm.texto_limpio, _xlfn.REDUCE(
        LOWER(Table13456[[#This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LOWER(LEFT(Table13456[[#This Row],[Titulo]],1))</f>
        <v>a</v>
      </c>
      <c r="AJ4" t="str">
        <f>LOWER(LEFT(Table13456[[#This Row],[Categoria]],1))</f>
        <v>e</v>
      </c>
      <c r="AK4" t="str">
        <f>_xlfn.CONCAT(Table13456[[#This Row],[ID]:[c021]])</f>
        <v>{id:1,title: "alacenadelcorderoA la cena del Cordero", subtitle: "Himno lat. «Ad cenam Agni providi»", category: "ELECCIÓN", moments: ["Pascua", "Laudes/Visperas", "Entrada"], url: "/cantos/resucito/e/alacenadelcordero.html/cantos/resucito/a/alacenadelcordero.html"},</v>
      </c>
      <c r="AL4" t="str">
        <f>UPPER(Table13456[[#This Row],[Titulo]])</f>
        <v>A LA CENA DEL CORDERO</v>
      </c>
      <c r="AM4" t="str">
        <f>LOWER(SUBSTITUTE(Table13456[[#This Row],[CANTO]], " ", ""))</f>
        <v>alacenadelcordero</v>
      </c>
      <c r="AN4" t="str">
        <f>Table13456[[#This Row],[Subtitle5]]</f>
        <v>Himno lat. «Ad cenam Agni providi»</v>
      </c>
      <c r="AP4" t="str">
        <f>Table1[[#Headers],[CANTO]]</f>
        <v>CANTO</v>
      </c>
      <c r="AQ4" t="str">
        <f>Table13456[[#This Row],[CANTO]]</f>
        <v>A LA CENA DEL CORDERO</v>
      </c>
      <c r="AR4" t="str">
        <f>_xlfn.CONCAT(Table13456[[#This Row],[Category]:[Entrada]])</f>
        <v>category: "ELECCIÓN", moments: ["Pascua", "Laudes/Visperas", "Entrada</v>
      </c>
    </row>
    <row r="5" spans="1:44" x14ac:dyDescent="0.25">
      <c r="A5">
        <v>1</v>
      </c>
      <c r="B5" t="s">
        <v>309</v>
      </c>
      <c r="C5">
        <v>2</v>
      </c>
      <c r="D5" t="s">
        <v>310</v>
      </c>
      <c r="E5" t="s">
        <v>311</v>
      </c>
      <c r="F5" t="s">
        <v>312</v>
      </c>
      <c r="G5" t="str" cm="1">
        <f t="array" ref="G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G5" s="66" t="str" cm="1">
        <f t="array" ref="AG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LOWER(LEFT(Table13456[[#This Row],[Titulo]],1))</f>
        <v>a</v>
      </c>
      <c r="AJ5" t="str">
        <f>LOWER(LEFT(Table13456[[#This Row],[Categoria]],1))</f>
        <v>p</v>
      </c>
      <c r="AK5" t="str">
        <f>_xlfn.CONCAT(Table13456[[#This Row],[ID]:[c021]])</f>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UPPER(Table13456[[#This Row],[Titulo]])</f>
        <v>A LA VÍCTIMA PASCUAL</v>
      </c>
      <c r="AM5" t="str">
        <f>LOWER(SUBSTITUTE(Table13456[[#This Row],[CANTO]], " ", ""))</f>
        <v>alavíctimapascual</v>
      </c>
      <c r="AN5" t="str">
        <f>Table13456[[#This Row],[Subtitle5]]</f>
        <v xml:space="preserve">Secuencia de Pascua - Himno lat. «Victimae paschall laudes» </v>
      </c>
      <c r="AP5" t="str">
        <f>Table1[[#Headers],[CANTO]]</f>
        <v>CANTO</v>
      </c>
      <c r="AQ5" t="str">
        <f>Table13456[[#This Row],[CANTO]]</f>
        <v>A LA VÍCTIMA PASCUAL</v>
      </c>
      <c r="AR5" t="str">
        <f>_xlfn.CONCAT(Table13456[[#This Row],[Category]:[Entrada]])</f>
        <v>category: "PRECATECUMENADO", moments: ["Pascua", "Pentecostés", "Entrada", "Comunión", "Final", "Nuevo Testamento</v>
      </c>
    </row>
    <row r="6" spans="1:44" x14ac:dyDescent="0.25">
      <c r="A6">
        <v>2</v>
      </c>
      <c r="B6" t="s">
        <v>309</v>
      </c>
      <c r="C6">
        <v>3</v>
      </c>
      <c r="D6" t="s">
        <v>310</v>
      </c>
      <c r="E6" t="s">
        <v>311</v>
      </c>
      <c r="F6" t="s">
        <v>312</v>
      </c>
      <c r="G6" t="str" cm="1">
        <f t="array" ref="G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LOWER(LEFT(Table13456[[#This Row],[Titulo]],1))</f>
        <v>a</v>
      </c>
      <c r="AJ6" t="str">
        <f>LOWER(LEFT(Table13456[[#This Row],[Categoria]],1))</f>
        <v>p</v>
      </c>
      <c r="AK6" t="str">
        <f>_xlfn.CONCAT(Table13456[[#This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UPPER(Table13456[[#This Row],[Titulo]])</f>
        <v>A NADIE DEMOS OCASIÓN DE TROPIEZO</v>
      </c>
      <c r="AM6" t="str">
        <f>LOWER(SUBSTITUTE(Table13456[[#This Row],[CANTO]], " ", ""))</f>
        <v>anadiedemosocasióndetropiezo</v>
      </c>
      <c r="AN6" t="str">
        <f>Table13456[[#This Row],[Subtitle5]]</f>
        <v>2ª Corintios 6,3ss</v>
      </c>
      <c r="AP6" t="str">
        <f>Table1[[#Headers],[CANTO]]</f>
        <v>CANTO</v>
      </c>
      <c r="AQ6" t="str">
        <f>Table13456[[#This Row],[CANTO]]</f>
        <v>A NADIE DEMOS OCASIÓN DE TROPIEZO</v>
      </c>
      <c r="AR6" t="str">
        <f>_xlfn.CONCAT(Table13456[[#This Row],[Category]:[Entrada]])</f>
        <v>category: "PRECATECUMENADO", moments: ["Nuevo Testamento</v>
      </c>
    </row>
    <row r="7" spans="1:44" x14ac:dyDescent="0.25">
      <c r="A7">
        <v>3</v>
      </c>
      <c r="B7" t="s">
        <v>309</v>
      </c>
      <c r="C7">
        <v>4</v>
      </c>
      <c r="D7" t="s">
        <v>310</v>
      </c>
      <c r="E7" t="s">
        <v>311</v>
      </c>
      <c r="F7" t="s">
        <v>312</v>
      </c>
      <c r="G7" t="str" cm="1">
        <f t="array" ref="G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LOWER(LEFT(Table13456[[#This Row],[Titulo]],1))</f>
        <v>a</v>
      </c>
      <c r="AJ7" t="str">
        <f>LOWER(LEFT(Table13456[[#This Row],[Categoria]],1))</f>
        <v>p</v>
      </c>
      <c r="AK7" t="str">
        <f>_xlfn.CONCAT(Table13456[[#This Row],[ID]:[c021]])</f>
        <v>{id:4,title: "atilevantomisojosA ti levanto mis ojos", subtitle: "Salmo 123 (122)", category: "PRECATECUMENADO", moments: ["Cuaresma", "Antiguo Testamento"], url: "/cantos/resucito/a/atilevantomisojos.html/cantos/resucito/a/atilevantomisojos.html"},</v>
      </c>
      <c r="AL7" t="str">
        <f>UPPER(Table13456[[#This Row],[Titulo]])</f>
        <v>A TI LEVANTO MIS OJOS</v>
      </c>
      <c r="AM7" t="str">
        <f>LOWER(SUBSTITUTE(Table13456[[#This Row],[CANTO]], " ", ""))</f>
        <v>atilevantomisojos</v>
      </c>
      <c r="AN7" t="str">
        <f>Table13456[[#This Row],[Subtitle5]]</f>
        <v>Salmo 123 (122)</v>
      </c>
      <c r="AP7" t="str">
        <f>Table1[[#Headers],[CANTO]]</f>
        <v>CANTO</v>
      </c>
      <c r="AQ7" t="str">
        <f>Table13456[[#This Row],[CANTO]]</f>
        <v>A TI LEVANTO MIS OJOS</v>
      </c>
      <c r="AR7" t="str">
        <f>_xlfn.CONCAT(Table13456[[#This Row],[Category]:[Entrada]])</f>
        <v>category: "PRECATECUMENADO", moments: ["Cuaresma", "Antiguo Testamento</v>
      </c>
    </row>
    <row r="8" spans="1:44" x14ac:dyDescent="0.25">
      <c r="A8">
        <v>4</v>
      </c>
      <c r="B8" t="s">
        <v>309</v>
      </c>
      <c r="C8">
        <v>5</v>
      </c>
      <c r="D8" t="s">
        <v>310</v>
      </c>
      <c r="E8" t="s">
        <v>311</v>
      </c>
      <c r="F8" t="s">
        <v>312</v>
      </c>
      <c r="G8" t="str" cm="1">
        <f t="array" ref="G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LOWER(LEFT(Table13456[[#This Row],[Titulo]],1))</f>
        <v>a</v>
      </c>
      <c r="AJ8" t="str">
        <f>LOWER(LEFT(Table13456[[#This Row],[Categoria]],1))</f>
        <v>p</v>
      </c>
      <c r="AK8" t="str">
        <f>_xlfn.CONCAT(Table13456[[#This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UPPER(Table13456[[#This Row],[Titulo]])</f>
        <v>A TI, SEÑOR, EN MI CLAMOR IMPLORO</v>
      </c>
      <c r="AM8" t="str">
        <f>LOWER(SUBSTITUTE(Table13456[[#This Row],[CANTO]], " ", ""))</f>
        <v>ati,señor,enmiclamorimploro</v>
      </c>
      <c r="AN8" t="str">
        <f>Table13456[[#This Row],[Subtitle5]]</f>
        <v>Salmo 142 (141)</v>
      </c>
      <c r="AP8" t="str">
        <f>Table1[[#Headers],[CANTO]]</f>
        <v>CANTO</v>
      </c>
      <c r="AQ8" t="str">
        <f>Table13456[[#This Row],[CANTO]]</f>
        <v>A TI, SEÑOR, EN MI CLAMOR IMPLORO</v>
      </c>
      <c r="AR8" t="str">
        <f>_xlfn.CONCAT(Table13456[[#This Row],[Category]:[Entrada]])</f>
        <v>category: "PRECATECUMENADO", moments: ["Cuaresma", "Antiguo Testamento</v>
      </c>
    </row>
    <row r="9" spans="1:44" x14ac:dyDescent="0.25">
      <c r="A9">
        <v>5</v>
      </c>
      <c r="B9" t="s">
        <v>309</v>
      </c>
      <c r="C9">
        <v>6</v>
      </c>
      <c r="D9" t="s">
        <v>310</v>
      </c>
      <c r="E9" t="s">
        <v>311</v>
      </c>
      <c r="F9" t="s">
        <v>312</v>
      </c>
      <c r="G9" t="str" cm="1">
        <f t="array" ref="G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LOWER(LEFT(Table13456[[#This Row],[Titulo]],1))</f>
        <v>a</v>
      </c>
      <c r="AJ9" t="str">
        <f>LOWER(LEFT(Table13456[[#This Row],[Categoria]],1))</f>
        <v>p</v>
      </c>
      <c r="AK9" t="str">
        <f>_xlfn.CONCAT(Table13456[[#This Row],[ID]:[c021]])</f>
        <v>{id:6,title: "atisenorlevantomialmaA ti, Señor, levanto mi alma", subtitle: "Salmo 25 (24)", category: "PRECATECUMENADO", moments: ["Cuaresma", "Antiguo Testamento"], url: "/cantos/resucito/a/atisenorlevantomialma.html/cantos/resucito/a/atisenorlevantomialma.html"},</v>
      </c>
      <c r="AL9" t="str">
        <f>UPPER(Table13456[[#This Row],[Titulo]])</f>
        <v>A TI, SEÑOR, LEVANTO MI ALMA</v>
      </c>
      <c r="AM9" t="str">
        <f>LOWER(SUBSTITUTE(Table13456[[#This Row],[CANTO]], " ", ""))</f>
        <v>ati,señor,levantomialma</v>
      </c>
      <c r="AN9" t="str">
        <f>Table13456[[#This Row],[Subtitle5]]</f>
        <v>Salmo 25 (24)</v>
      </c>
      <c r="AP9" t="str">
        <f>Table1[[#Headers],[CANTO]]</f>
        <v>CANTO</v>
      </c>
      <c r="AQ9" t="str">
        <f>Table13456[[#This Row],[CANTO]]</f>
        <v>A TI, SEÑOR, LEVANTO MI ALMA</v>
      </c>
      <c r="AR9" t="str">
        <f>_xlfn.CONCAT(Table13456[[#This Row],[Category]:[Entrada]])</f>
        <v>category: "PRECATECUMENADO", moments: ["Cuaresma", "Antiguo Testamento</v>
      </c>
    </row>
    <row r="10" spans="1:44" x14ac:dyDescent="0.25">
      <c r="A10">
        <v>6</v>
      </c>
      <c r="B10" t="s">
        <v>309</v>
      </c>
      <c r="C10">
        <v>7</v>
      </c>
      <c r="D10" t="s">
        <v>310</v>
      </c>
      <c r="E10" t="s">
        <v>311</v>
      </c>
      <c r="F10" t="s">
        <v>312</v>
      </c>
      <c r="G10" t="str" cm="1">
        <f t="array" ref="G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LOWER(LEFT(Table13456[[#This Row],[Titulo]],1))</f>
        <v>a</v>
      </c>
      <c r="AJ10" t="str">
        <f>LOWER(LEFT(Table13456[[#This Row],[Categoria]],1))</f>
        <v>p</v>
      </c>
      <c r="AK10" t="str">
        <f>_xlfn.CONCAT(Table13456[[#This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UPPER(Table13456[[#This Row],[Titulo]])</f>
        <v>A TI, SEÑOR, SE DEBE LA ALABANZA EN SIÓN</v>
      </c>
      <c r="AM10" t="str">
        <f>LOWER(SUBSTITUTE(Table13456[[#This Row],[CANTO]], " ", ""))</f>
        <v>ati,señor,sedebelaalabanzaensión</v>
      </c>
      <c r="AN10" t="str">
        <f>Table13456[[#This Row],[Subtitle5]]</f>
        <v>Salmo 65 (64)</v>
      </c>
      <c r="AP10" t="str">
        <f>Table1[[#Headers],[CANTO]]</f>
        <v>CANTO</v>
      </c>
      <c r="AQ10" t="str">
        <f>Table13456[[#This Row],[CANTO]]</f>
        <v>A TI, SEÑOR, SE DEBE LA ALABANZA EN SIÓN</v>
      </c>
      <c r="AR10" t="str">
        <f>_xlfn.CONCAT(Table13456[[#This Row],[Category]:[Entrada]])</f>
        <v>category: "PRECATECUMENADO", moments: ["Cuaresma", "Laudes/Visperas", "Antiguo Testamento</v>
      </c>
    </row>
    <row r="11" spans="1:44" x14ac:dyDescent="0.25">
      <c r="A11">
        <v>7</v>
      </c>
      <c r="B11" t="s">
        <v>309</v>
      </c>
      <c r="C11">
        <v>8</v>
      </c>
      <c r="D11" t="s">
        <v>310</v>
      </c>
      <c r="E11" t="s">
        <v>311</v>
      </c>
      <c r="F11" t="s">
        <v>312</v>
      </c>
      <c r="G11" t="str" cm="1">
        <f t="array" ref="G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LOWER(LEFT(Table13456[[#This Row],[Titulo]],1))</f>
        <v>a</v>
      </c>
      <c r="AJ11" t="str">
        <f>LOWER(LEFT(Table13456[[#This Row],[Categoria]],1))</f>
        <v>p</v>
      </c>
      <c r="AK11" t="str">
        <f>_xlfn.CONCAT(Table13456[[#This Row],[ID]:[c021]])</f>
        <v>{id:8,title: "abbapadreAbbá, Padre", subtitle: "Romanos 8,15–17", category: "PRECATECUMENADO", moments: ["Laudes/Visperas", "Comunión", "Nuevo Testamento"], url: "/cantos/resucito/a/abbapadre.html/cantos/resucito/a/abbapadre.html"},</v>
      </c>
      <c r="AL11" t="str">
        <f>UPPER(Table13456[[#This Row],[Titulo]])</f>
        <v>ABBÁ, PADRE</v>
      </c>
      <c r="AM11" t="str">
        <f>LOWER(SUBSTITUTE(Table13456[[#This Row],[CANTO]], " ", ""))</f>
        <v>abbá,padre</v>
      </c>
      <c r="AN11" t="str">
        <f>Table13456[[#This Row],[Subtitle5]]</f>
        <v>Romanos 8,15–17</v>
      </c>
      <c r="AP11" t="str">
        <f>Table1[[#Headers],[CANTO]]</f>
        <v>CANTO</v>
      </c>
      <c r="AQ11" t="str">
        <f>Table13456[[#This Row],[CANTO]]</f>
        <v>ABBÁ, PADRE</v>
      </c>
      <c r="AR11" t="str">
        <f>_xlfn.CONCAT(Table13456[[#This Row],[Category]:[Entrada]])</f>
        <v>category: "PRECATECUMENADO", moments: ["Laudes/Visperas", "Comunión", "Nuevo Testamento</v>
      </c>
    </row>
    <row r="12" spans="1:44" x14ac:dyDescent="0.25">
      <c r="A12">
        <v>8</v>
      </c>
      <c r="B12" t="s">
        <v>309</v>
      </c>
      <c r="C12">
        <v>9</v>
      </c>
      <c r="D12" t="s">
        <v>310</v>
      </c>
      <c r="E12" t="s">
        <v>311</v>
      </c>
      <c r="F12" t="s">
        <v>312</v>
      </c>
      <c r="G12" t="str" cm="1">
        <f t="array" ref="G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LOWER(LEFT(Table13456[[#This Row],[Titulo]],1))</f>
        <v>a</v>
      </c>
      <c r="AJ12" t="str">
        <f>LOWER(LEFT(Table13456[[#This Row],[Categoria]],1))</f>
        <v>p</v>
      </c>
      <c r="AK12" t="str">
        <f>_xlfn.CONCAT(Table13456[[#This Row],[ID]:[c021]])</f>
        <v>{id:9,title: "abrahamAbraham", subtitle: "Génesis 18,1–5 – Teofanía de Mambré", category: "PRECATECUMENADO", moments: ["Laudes/Visperas", "Entrada", "Antiguo Testamento"], url: "/cantos/resucito/a/abraham.html/cantos/resucito/a/abraham.html"},</v>
      </c>
      <c r="AL12" t="str">
        <f>UPPER(Table13456[[#This Row],[Titulo]])</f>
        <v>ABRAHAM</v>
      </c>
      <c r="AM12" t="str">
        <f>LOWER(SUBSTITUTE(Table13456[[#This Row],[CANTO]], " ", ""))</f>
        <v>abraham</v>
      </c>
      <c r="AN12" t="str">
        <f>Table13456[[#This Row],[Subtitle5]]</f>
        <v>Génesis 18,1–5 – Teofanía de Mambré</v>
      </c>
      <c r="AP12" t="str">
        <f>Table1[[#Headers],[CANTO]]</f>
        <v>CANTO</v>
      </c>
      <c r="AQ12" t="str">
        <f>Table13456[[#This Row],[CANTO]]</f>
        <v>ABRAHAM</v>
      </c>
      <c r="AR12" t="str">
        <f>_xlfn.CONCAT(Table13456[[#This Row],[Category]:[Entrada]])</f>
        <v>category: "PRECATECUMENADO", moments: ["Laudes/Visperas", "Entrada", "Antiguo Testamento</v>
      </c>
    </row>
    <row r="13" spans="1:44" x14ac:dyDescent="0.25">
      <c r="A13">
        <v>179</v>
      </c>
      <c r="B13" t="s">
        <v>309</v>
      </c>
      <c r="C13">
        <v>10</v>
      </c>
      <c r="D13" t="s">
        <v>310</v>
      </c>
      <c r="E13" t="s">
        <v>311</v>
      </c>
      <c r="F13" t="s">
        <v>312</v>
      </c>
      <c r="G13" t="str" cm="1">
        <f t="array" ref="G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LOWER(LEFT(Table13456[[#This Row],[Titulo]],1))</f>
        <v>a</v>
      </c>
      <c r="AJ13" t="str">
        <f>LOWER(LEFT(Table13456[[#This Row],[Categoria]],1))</f>
        <v>l</v>
      </c>
      <c r="AK13" t="str">
        <f>_xlfn.CONCAT(Table13456[[#This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UPPER(Table13456[[#This Row],[Titulo]])</f>
        <v>ACLAMACIONES A LA ORACIÓN DE LOS FIELES</v>
      </c>
      <c r="AM13" t="str">
        <f>LOWER(SUBSTITUTE(Table13456[[#This Row],[CANTO]], " ", ""))</f>
        <v>aclamacionesalaoracióndelosfieles</v>
      </c>
      <c r="AN13" t="str">
        <f>Table13456[[#This Row],[Subtitle5]]</f>
        <v>Respuestas a las oraciones de los fieles, Modelo I, II, III, IV</v>
      </c>
      <c r="AP13" t="str">
        <f>Table1[[#Headers],[CANTO]]</f>
        <v>CANTO</v>
      </c>
      <c r="AQ13" t="str">
        <f>Table13456[[#This Row],[CANTO]]</f>
        <v>ACLAMACIONES A LA ORACIÓN DE LOS FIELES</v>
      </c>
      <c r="AR13" t="str">
        <f>_xlfn.CONCAT(Table13456[[#This Row],[Category]:[Entrada]])</f>
        <v>category: "LITÚRGICOS", moments: ["Laudes/Visperas", "Final", "Antiguo Testamento</v>
      </c>
    </row>
    <row r="14" spans="1:44" x14ac:dyDescent="0.25">
      <c r="A14">
        <v>9</v>
      </c>
      <c r="B14" t="s">
        <v>309</v>
      </c>
      <c r="C14">
        <v>11</v>
      </c>
      <c r="D14" t="s">
        <v>310</v>
      </c>
      <c r="E14" t="s">
        <v>311</v>
      </c>
      <c r="F14" t="s">
        <v>312</v>
      </c>
      <c r="G14" t="str" cm="1">
        <f t="array" ref="G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LOWER(LEFT(Table13456[[#This Row],[Titulo]],1))</f>
        <v>a</v>
      </c>
      <c r="AJ14" t="str">
        <f>LOWER(LEFT(Table13456[[#This Row],[Categoria]],1))</f>
        <v>p</v>
      </c>
      <c r="AK14" t="str">
        <f>_xlfn.CONCAT(Table13456[[#This Row],[ID]:[c021]])</f>
        <v>{id:11,title: "aclamadalsenorAclamad al Señor", subtitle: "Salmo 100 (99)", category: "PRECATECUMENADO", moments: ["Pascua"], url: "/cantos/resucito/a/aclamadalsenor.html/cantos/resucito/a/aclamadalsenor.html"},</v>
      </c>
      <c r="AL14" t="str">
        <f>UPPER(Table13456[[#This Row],[Titulo]])</f>
        <v>ACLAMAD AL SEÑOR</v>
      </c>
      <c r="AM14" t="str">
        <f>LOWER(SUBSTITUTE(Table13456[[#This Row],[CANTO]], " ", ""))</f>
        <v>aclamadalseñor</v>
      </c>
      <c r="AN14" t="str">
        <f>Table13456[[#This Row],[Subtitle5]]</f>
        <v>Salmo 100 (99)</v>
      </c>
      <c r="AP14" t="str">
        <f>Table1[[#Headers],[CANTO]]</f>
        <v>CANTO</v>
      </c>
      <c r="AQ14" t="str">
        <f>Table13456[[#This Row],[CANTO]]</f>
        <v>ACLAMAD AL SEÑOR</v>
      </c>
      <c r="AR14" t="str">
        <f>_xlfn.CONCAT(Table13456[[#This Row],[Category]:[Entrada]])</f>
        <v>category: "PRECATECUMENADO", moments: ["Pascua</v>
      </c>
    </row>
    <row r="15" spans="1:44" x14ac:dyDescent="0.25">
      <c r="A15">
        <v>238</v>
      </c>
      <c r="B15" t="s">
        <v>309</v>
      </c>
      <c r="C15">
        <v>12</v>
      </c>
      <c r="D15" t="s">
        <v>310</v>
      </c>
      <c r="E15" t="s">
        <v>311</v>
      </c>
      <c r="F15" t="s">
        <v>312</v>
      </c>
      <c r="G15" t="str" cm="1">
        <f t="array" ref="G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LOWER(LEFT(Table13456[[#This Row],[Titulo]],1))</f>
        <v>a</v>
      </c>
      <c r="AJ15" t="str">
        <f>LOWER(LEFT(Table13456[[#This Row],[Categoria]],1))</f>
        <v>e</v>
      </c>
      <c r="AK15" t="str">
        <f>_xlfn.CONCAT(Table13456[[#This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UPPER(Table13456[[#This Row],[Titulo]])</f>
        <v>ADÓNDE TE ESCONDISTE, AMADO</v>
      </c>
      <c r="AM15" t="str">
        <f>LOWER(SUBSTITUTE(Table13456[[#This Row],[CANTO]], " ", ""))</f>
        <v>adóndeteescondiste,amado</v>
      </c>
      <c r="AN15" t="str">
        <f>Table13456[[#This Row],[Subtitle5]]</f>
        <v xml:space="preserve">Cántico espiritual (San Juan de la Cruz) </v>
      </c>
      <c r="AP15" t="str">
        <f>Table1[[#Headers],[CANTO]]</f>
        <v>CANTO</v>
      </c>
      <c r="AQ15" t="str">
        <f>Table13456[[#This Row],[CANTO]]</f>
        <v>ADÓNDE TE ESCONDISTE, AMADO</v>
      </c>
      <c r="AR15" t="str">
        <f>_xlfn.CONCAT(Table13456[[#This Row],[Category]:[Entrada]])</f>
        <v>category: "ELECCIÓN", moments: ["Cuaresma", "Laudes/Visperas", "Antiguo Testamento</v>
      </c>
    </row>
    <row r="16" spans="1:44" x14ac:dyDescent="0.25">
      <c r="A16">
        <v>10</v>
      </c>
      <c r="B16" t="s">
        <v>309</v>
      </c>
      <c r="C16">
        <v>13</v>
      </c>
      <c r="D16" t="s">
        <v>310</v>
      </c>
      <c r="E16" t="s">
        <v>311</v>
      </c>
      <c r="F16" t="s">
        <v>312</v>
      </c>
      <c r="G16" t="str" cm="1">
        <f t="array" ref="G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LOWER(LEFT(Table13456[[#This Row],[Titulo]],1))</f>
        <v>a</v>
      </c>
      <c r="AJ16" t="str">
        <f>LOWER(LEFT(Table13456[[#This Row],[Categoria]],1))</f>
        <v>p</v>
      </c>
      <c r="AK16" t="str">
        <f>_xlfn.CONCAT(Table13456[[#This Row],[ID]:[c021]])</f>
        <v>{id:13,title: "aldespertarAl despertar", subtitle: "Salmo 17 (16) ", category: "PRECATECUMENADO", moments: ["Laudes/Visperas", "Antiguo Testamento"], url: "/cantos/resucito/a/aldespertar.html/cantos/resucito/a/aldespertar.html"},</v>
      </c>
      <c r="AL16" t="str">
        <f>UPPER(Table13456[[#This Row],[Titulo]])</f>
        <v>AL DESPERTAR</v>
      </c>
      <c r="AM16" t="str">
        <f>LOWER(SUBSTITUTE(Table13456[[#This Row],[CANTO]], " ", ""))</f>
        <v>aldespertar</v>
      </c>
      <c r="AN16" t="str">
        <f>Table13456[[#This Row],[Subtitle5]]</f>
        <v xml:space="preserve">Salmo 17 (16) </v>
      </c>
      <c r="AP16" t="str">
        <f>Table1[[#Headers],[CANTO]]</f>
        <v>CANTO</v>
      </c>
      <c r="AQ16" t="str">
        <f>Table13456[[#This Row],[CANTO]]</f>
        <v>AL DESPERTAR</v>
      </c>
      <c r="AR16" t="str">
        <f>_xlfn.CONCAT(Table13456[[#This Row],[Category]:[Entrada]])</f>
        <v>category: "PRECATECUMENADO", moments: ["Laudes/Visperas", "Antiguo Testamento</v>
      </c>
    </row>
    <row r="17" spans="1:44" x14ac:dyDescent="0.25">
      <c r="A17">
        <v>11</v>
      </c>
      <c r="B17" t="s">
        <v>309</v>
      </c>
      <c r="C17">
        <v>14</v>
      </c>
      <c r="D17" t="s">
        <v>310</v>
      </c>
      <c r="E17" t="s">
        <v>311</v>
      </c>
      <c r="F17" t="s">
        <v>312</v>
      </c>
      <c r="G17" t="str" cm="1">
        <f t="array" ref="G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LOWER(LEFT(Table13456[[#This Row],[Titulo]],1))</f>
        <v>a</v>
      </c>
      <c r="AJ17" t="str">
        <f>LOWER(LEFT(Table13456[[#This Row],[Categoria]],1))</f>
        <v>p</v>
      </c>
      <c r="AK17" t="str">
        <f>_xlfn.CONCAT(Table13456[[#This Row],[ID]:[c021]])</f>
        <v>{id:14,title: "alabadalsenorenelcieloAlabad al Señor en el cielo", subtitle: "Salmo 148 ", category: "PRECATECUMENADO", moments: ["Navidad", "Niños"], url: "/cantos/resucito/a/alabadalsenorenelcielo.html/cantos/resucito/a/alabadalsenorenelcielo.html"},</v>
      </c>
      <c r="AL17" t="str">
        <f>UPPER(Table13456[[#This Row],[Titulo]])</f>
        <v>ALABAD AL SEÑOR EN EL CIELO</v>
      </c>
      <c r="AM17" t="str">
        <f>LOWER(SUBSTITUTE(Table13456[[#This Row],[CANTO]], " ", ""))</f>
        <v>alabadalseñorenelcielo</v>
      </c>
      <c r="AN17" t="str">
        <f>Table13456[[#This Row],[Subtitle5]]</f>
        <v xml:space="preserve">Salmo 148 </v>
      </c>
      <c r="AP17" t="str">
        <f>Table1[[#Headers],[CANTO]]</f>
        <v>CANTO</v>
      </c>
      <c r="AQ17" t="str">
        <f>Table13456[[#This Row],[CANTO]]</f>
        <v>ALABAD AL SEÑOR EN EL CIELO</v>
      </c>
      <c r="AR17" t="str">
        <f>_xlfn.CONCAT(Table13456[[#This Row],[Category]:[Entrada]])</f>
        <v>category: "PRECATECUMENADO", moments: ["Navidad", "Niños</v>
      </c>
    </row>
    <row r="18" spans="1:44" x14ac:dyDescent="0.25">
      <c r="A18">
        <v>12</v>
      </c>
      <c r="B18" t="s">
        <v>309</v>
      </c>
      <c r="C18">
        <v>15</v>
      </c>
      <c r="D18" t="s">
        <v>310</v>
      </c>
      <c r="E18" t="s">
        <v>311</v>
      </c>
      <c r="F18" t="s">
        <v>312</v>
      </c>
      <c r="G18" t="str" cm="1">
        <f t="array" ref="G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LOWER(LEFT(Table13456[[#This Row],[Titulo]],1))</f>
        <v>a</v>
      </c>
      <c r="AJ18" t="str">
        <f>LOWER(LEFT(Table13456[[#This Row],[Categoria]],1))</f>
        <v>p</v>
      </c>
      <c r="AK18" t="str">
        <f>_xlfn.CONCAT(Table13456[[#This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UPPER(Table13456[[#This Row],[Titulo]])</f>
        <v>ALEGRÍA, HA NACIDO EL SALVADOR</v>
      </c>
      <c r="AM18" t="str">
        <f>LOWER(SUBSTITUTE(Table13456[[#This Row],[CANTO]], " ", ""))</f>
        <v>alegría,hanacidoelsalvador</v>
      </c>
      <c r="AN18" t="str">
        <f>Table13456[[#This Row],[Subtitle5]]</f>
        <v>Villancico (Kiko Argüello)</v>
      </c>
      <c r="AP18" t="str">
        <f>Table1[[#Headers],[CANTO]]</f>
        <v>CANTO</v>
      </c>
      <c r="AQ18" t="str">
        <f>Table13456[[#This Row],[CANTO]]</f>
        <v>ALEGRÍA, HA NACIDO EL SALVADOR</v>
      </c>
      <c r="AR18" t="str">
        <f>_xlfn.CONCAT(Table13456[[#This Row],[Category]:[Entrada]])</f>
        <v>category: "PRECATECUMENADO", moments: ["Adviento", "Navidad", "Ordinario</v>
      </c>
    </row>
    <row r="19" spans="1:44" x14ac:dyDescent="0.25">
      <c r="A19">
        <v>180</v>
      </c>
      <c r="B19" t="s">
        <v>309</v>
      </c>
      <c r="C19">
        <v>16</v>
      </c>
      <c r="D19" t="s">
        <v>310</v>
      </c>
      <c r="E19" t="s">
        <v>311</v>
      </c>
      <c r="F19" t="s">
        <v>312</v>
      </c>
      <c r="G19" t="str" cm="1">
        <f t="array" ref="G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LOWER(LEFT(Table13456[[#This Row],[Titulo]],1))</f>
        <v>a</v>
      </c>
      <c r="AJ19" t="str">
        <f>LOWER(LEFT(Table13456[[#This Row],[Categoria]],1))</f>
        <v>l</v>
      </c>
      <c r="AK19" t="str">
        <f>_xlfn.CONCAT(Table13456[[#This Row],[ID]:[c021]])</f>
        <v>{id:16,title: "aleluyainterleccionalAleluya interleccional", subtitle: "Modelo I, II, III", category: "LITÚRGICOS", moments: ["Pascua"], url: "/cantos/resucito/a/aleluyainterleccional.html/cantos/resucito/a/aleluyainterleccional.html"},</v>
      </c>
      <c r="AL19" t="str">
        <f>UPPER(Table13456[[#This Row],[Titulo]])</f>
        <v>ALELUYA INTERLECCIONAL</v>
      </c>
      <c r="AM19" t="str">
        <f>LOWER(SUBSTITUTE(Table13456[[#This Row],[CANTO]], " ", ""))</f>
        <v>aleluyainterleccional</v>
      </c>
      <c r="AN19" t="str">
        <f>Table13456[[#This Row],[Subtitle5]]</f>
        <v>Modelo I, II, III</v>
      </c>
      <c r="AP19" t="str">
        <f>Table1[[#Headers],[CANTO]]</f>
        <v>CANTO</v>
      </c>
      <c r="AQ19" t="str">
        <f>Table13456[[#This Row],[CANTO]]</f>
        <v>ALELUYA INTERLECCIONAL</v>
      </c>
      <c r="AR19" t="str">
        <f>_xlfn.CONCAT(Table13456[[#This Row],[Category]:[Entrada]])</f>
        <v>category: "LITÚRGICOS", moments: ["Pascua</v>
      </c>
    </row>
    <row r="20" spans="1:44" x14ac:dyDescent="0.25">
      <c r="A20">
        <v>181</v>
      </c>
      <c r="B20" t="s">
        <v>309</v>
      </c>
      <c r="C20">
        <v>17</v>
      </c>
      <c r="D20" t="s">
        <v>310</v>
      </c>
      <c r="E20" t="s">
        <v>311</v>
      </c>
      <c r="F20" t="s">
        <v>312</v>
      </c>
      <c r="G20" t="str" cm="1">
        <f t="array" ref="G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LOWER(LEFT(Table13456[[#This Row],[Titulo]],1))</f>
        <v>a</v>
      </c>
      <c r="AJ20" t="str">
        <f>LOWER(LEFT(Table13456[[#This Row],[Categoria]],1))</f>
        <v>l</v>
      </c>
      <c r="AK20" t="str">
        <f>_xlfn.CONCAT(Table13456[[#This Row],[ID]:[c021]])</f>
        <v>{id:17,title: "aleluyapascualAleluya pascual", subtitle: "Apropiado para el tiempo Pascual", category: "LITÚRGICOS", moments: ["Pascua", "Laudes/Visperas", "Final", "Antiguo Testamento"], url: "/cantos/resucito/a/aleluyapascual.html/cantos/resucito/a/aleluyapascual.html"},</v>
      </c>
      <c r="AL20" t="str">
        <f>UPPER(Table13456[[#This Row],[Titulo]])</f>
        <v>ALELUYA PASCUAL</v>
      </c>
      <c r="AM20" t="str">
        <f>LOWER(SUBSTITUTE(Table13456[[#This Row],[CANTO]], " ", ""))</f>
        <v>aleluyapascual</v>
      </c>
      <c r="AN20" t="str">
        <f>Table13456[[#This Row],[Subtitle5]]</f>
        <v>Apropiado para el tiempo Pascual</v>
      </c>
      <c r="AP20" t="str">
        <f>Table1[[#Headers],[CANTO]]</f>
        <v>CANTO</v>
      </c>
      <c r="AQ20" t="str">
        <f>Table13456[[#This Row],[CANTO]]</f>
        <v>ALELUYA PASCUAL</v>
      </c>
      <c r="AR20" t="str">
        <f>_xlfn.CONCAT(Table13456[[#This Row],[Category]:[Entrada]])</f>
        <v>category: "LITÚRGICOS", moments: ["Pascua", "Laudes/Visperas", "Final", "Antiguo Testamento</v>
      </c>
    </row>
    <row r="21" spans="1:44" x14ac:dyDescent="0.25">
      <c r="A21">
        <v>13</v>
      </c>
      <c r="B21" t="s">
        <v>309</v>
      </c>
      <c r="C21">
        <v>18</v>
      </c>
      <c r="D21" t="s">
        <v>310</v>
      </c>
      <c r="E21" t="s">
        <v>311</v>
      </c>
      <c r="F21" t="s">
        <v>312</v>
      </c>
      <c r="G21" t="str" cm="1">
        <f t="array" ref="G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LOWER(LEFT(Table13456[[#This Row],[Titulo]],1))</f>
        <v>a</v>
      </c>
      <c r="AJ21" t="str">
        <f>LOWER(LEFT(Table13456[[#This Row],[Categoria]],1))</f>
        <v>p</v>
      </c>
      <c r="AK21" t="str">
        <f>_xlfn.CONCAT(Table13456[[#This Row],[ID]:[c021]])</f>
        <v>{id:18,title: "aleluyaalabadalsenorAleluya, alabad al Señor", subtitle: "Salmo 150", category: "PRECATECUMENADO", moments: ["Pascua", "Niños", "Paz", "Antiguo Testamento"], url: "/cantos/resucito/a/aleluyaalabadalsenor.html/cantos/resucito/a/aleluyaalabadalsenor.html"},</v>
      </c>
      <c r="AL21" t="str">
        <f>UPPER(Table13456[[#This Row],[Titulo]])</f>
        <v>ALELUYA, ALABAD AL SEÑOR</v>
      </c>
      <c r="AM21" t="str">
        <f>LOWER(SUBSTITUTE(Table13456[[#This Row],[CANTO]], " ", ""))</f>
        <v>aleluya,alabadalseñor</v>
      </c>
      <c r="AN21" t="str">
        <f>Table13456[[#This Row],[Subtitle5]]</f>
        <v>Salmo 150</v>
      </c>
      <c r="AP21" t="str">
        <f>Table1[[#Headers],[CANTO]]</f>
        <v>CANTO</v>
      </c>
      <c r="AQ21" t="str">
        <f>Table13456[[#This Row],[CANTO]]</f>
        <v>ALELUYA, ALABAD AL SEÑOR</v>
      </c>
      <c r="AR21" t="str">
        <f>_xlfn.CONCAT(Table13456[[#This Row],[Category]:[Entrada]])</f>
        <v>category: "PRECATECUMENADO", moments: ["Pascua", "Niños", "Paz", "Antiguo Testamento</v>
      </c>
    </row>
    <row r="22" spans="1:44" x14ac:dyDescent="0.25">
      <c r="A22">
        <v>14</v>
      </c>
      <c r="B22" t="s">
        <v>309</v>
      </c>
      <c r="C22">
        <v>19</v>
      </c>
      <c r="D22" t="s">
        <v>310</v>
      </c>
      <c r="E22" t="s">
        <v>311</v>
      </c>
      <c r="F22" t="s">
        <v>312</v>
      </c>
      <c r="G22" t="str" cm="1">
        <f t="array" ref="G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LOWER(LEFT(Table13456[[#This Row],[Titulo]],1))</f>
        <v>a</v>
      </c>
      <c r="AJ22" t="str">
        <f>LOWER(LEFT(Table13456[[#This Row],[Categoria]],1))</f>
        <v>p</v>
      </c>
      <c r="AK22" t="str">
        <f>_xlfn.CONCAT(Table13456[[#This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UPPER(Table13456[[#This Row],[Titulo]])</f>
        <v>ALELUYA, BENDECID AL SEÑOR</v>
      </c>
      <c r="AM22" t="str">
        <f>LOWER(SUBSTITUTE(Table13456[[#This Row],[CANTO]], " ", ""))</f>
        <v>aleluya,bendecidalseñor</v>
      </c>
      <c r="AN22" t="str">
        <f>Table13456[[#This Row],[Subtitle5]]</f>
        <v>Salmo 1.34 (1.33) - Melodía hebraica</v>
      </c>
      <c r="AP22" t="str">
        <f>Table1[[#Headers],[CANTO]]</f>
        <v>CANTO</v>
      </c>
      <c r="AQ22" t="str">
        <f>Table13456[[#This Row],[CANTO]]</f>
        <v>ALELUYA, BENDECID AL SEÑOR</v>
      </c>
      <c r="AR22" t="str">
        <f>_xlfn.CONCAT(Table13456[[#This Row],[Category]:[Entrada]])</f>
        <v>category: "PRECATECUMENADO", moments: ["Laudes/Visperas", "Comunión", "Nuevo Testamento</v>
      </c>
    </row>
    <row r="23" spans="1:44" x14ac:dyDescent="0.25">
      <c r="A23">
        <v>15</v>
      </c>
      <c r="B23" t="s">
        <v>309</v>
      </c>
      <c r="C23">
        <v>20</v>
      </c>
      <c r="D23" t="s">
        <v>310</v>
      </c>
      <c r="E23" t="s">
        <v>311</v>
      </c>
      <c r="F23" t="s">
        <v>312</v>
      </c>
      <c r="G23" t="str" cm="1">
        <f t="array" ref="G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LOWER(LEFT(Table13456[[#This Row],[Titulo]],1))</f>
        <v>a</v>
      </c>
      <c r="AJ23" t="str">
        <f>LOWER(LEFT(Table13456[[#This Row],[Categoria]],1))</f>
        <v>p</v>
      </c>
      <c r="AK23" t="str">
        <f>_xlfn.CONCAT(Table13456[[#This Row],[ID]:[c021]])</f>
        <v>{id:20,title: "aleluyayallegoelreinoAleluya, ya llegó el reino", subtitle: "Apocalipsis 19,6-9", category: "PRECATECUMENADO", moments: ["Entrada", "Antiguo Testamento"], url: "/cantos/resucito/a/aleluyayallegoelreino.html/cantos/resucito/a/aleluyayallegoelreino.html"},</v>
      </c>
      <c r="AL23" t="str">
        <f>UPPER(Table13456[[#This Row],[Titulo]])</f>
        <v>ALELUYA, YA LLEGÓ EL REINO</v>
      </c>
      <c r="AM23" t="str">
        <f>LOWER(SUBSTITUTE(Table13456[[#This Row],[CANTO]], " ", ""))</f>
        <v>aleluya,yallegóelreino</v>
      </c>
      <c r="AN23" t="str">
        <f>Table13456[[#This Row],[Subtitle5]]</f>
        <v>Apocalipsis 19,6-9</v>
      </c>
      <c r="AP23" t="str">
        <f>Table1[[#Headers],[CANTO]]</f>
        <v>CANTO</v>
      </c>
      <c r="AQ23" t="str">
        <f>Table13456[[#This Row],[CANTO]]</f>
        <v>ALELUYA, YA LLEGÓ EL REINO</v>
      </c>
      <c r="AR23" t="str">
        <f>_xlfn.CONCAT(Table13456[[#This Row],[Category]:[Entrada]])</f>
        <v>category: "PRECATECUMENADO", moments: ["Entrada", "Antiguo Testamento</v>
      </c>
    </row>
    <row r="24" spans="1:44" x14ac:dyDescent="0.25">
      <c r="A24">
        <v>16</v>
      </c>
      <c r="B24" t="s">
        <v>309</v>
      </c>
      <c r="C24">
        <v>21</v>
      </c>
      <c r="D24" t="s">
        <v>310</v>
      </c>
      <c r="E24" t="s">
        <v>311</v>
      </c>
      <c r="F24" t="s">
        <v>312</v>
      </c>
      <c r="G24" t="str" cm="1">
        <f t="array" ref="G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LOWER(LEFT(Table13456[[#This Row],[Titulo]],1))</f>
        <v>a</v>
      </c>
      <c r="AJ24" t="str">
        <f>LOWER(LEFT(Table13456[[#This Row],[Categoria]],1))</f>
        <v>p</v>
      </c>
      <c r="AK24" t="str">
        <f>_xlfn.CONCAT(Table13456[[#This Row],[ID]:[c021]])</f>
        <v>{id:21,title: "alzaospuertasAlzaos, puertas", subtitle: "Salmo 24 (23)", category: "PRECATECUMENADO", moments: ["Entrada", "Nuevo Testamento"], url: "/cantos/resucito/a/alzaospuertas.html/cantos/resucito/a/alzaospuertas.html"},</v>
      </c>
      <c r="AL24" t="str">
        <f>UPPER(Table13456[[#This Row],[Titulo]])</f>
        <v>ALZAOS, PUERTAS</v>
      </c>
      <c r="AM24" t="str">
        <f>LOWER(SUBSTITUTE(Table13456[[#This Row],[CANTO]], " ", ""))</f>
        <v>alzaos,puertas</v>
      </c>
      <c r="AN24" t="str">
        <f>Table13456[[#This Row],[Subtitle5]]</f>
        <v>Salmo 24 (23)</v>
      </c>
      <c r="AP24" t="str">
        <f>Table1[[#Headers],[CANTO]]</f>
        <v>CANTO</v>
      </c>
      <c r="AQ24" t="str">
        <f>Table13456[[#This Row],[CANTO]]</f>
        <v>ALZAOS, PUERTAS</v>
      </c>
      <c r="AR24" t="str">
        <f>_xlfn.CONCAT(Table13456[[#This Row],[Category]:[Entrada]])</f>
        <v>category: "PRECATECUMENADO", moments: ["Entrada", "Nuevo Testamento</v>
      </c>
    </row>
    <row r="25" spans="1:44" x14ac:dyDescent="0.25">
      <c r="A25">
        <v>17</v>
      </c>
      <c r="B25" t="s">
        <v>309</v>
      </c>
      <c r="C25">
        <v>22</v>
      </c>
      <c r="D25" t="s">
        <v>310</v>
      </c>
      <c r="E25" t="s">
        <v>311</v>
      </c>
      <c r="F25" t="s">
        <v>312</v>
      </c>
      <c r="G25" t="str" cm="1">
        <f t="array" ref="G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LOWER(LEFT(Table13456[[#This Row],[Titulo]],1))</f>
        <v>a</v>
      </c>
      <c r="AJ25" t="str">
        <f>LOWER(LEFT(Table13456[[#This Row],[Categoria]],1))</f>
        <v>p</v>
      </c>
      <c r="AK25" t="str">
        <f>_xlfn.CONCAT(Table13456[[#This Row],[ID]:[c021]])</f>
        <v>{id:22,title: "amenamenamenAmén, amén, amén", subtitle: "Apocalipsis 7,12-14 ", category: "PRECATECUMENADO", moments: ["Cuaresma", "Laudes/Visperas", "Antiguo Testamento", ""], url: "/cantos/resucito/a/amenamenamen.html/cantos/resucito/a/amenamenamen.html"},</v>
      </c>
      <c r="AL25" t="str">
        <f>UPPER(Table13456[[#This Row],[Titulo]])</f>
        <v>AMÉN, AMÉN, AMÉN</v>
      </c>
      <c r="AM25" t="str">
        <f>LOWER(SUBSTITUTE(Table13456[[#This Row],[CANTO]], " ", ""))</f>
        <v>amén,amén,amén</v>
      </c>
      <c r="AN25" t="str">
        <f>Table13456[[#This Row],[Subtitle5]]</f>
        <v xml:space="preserve">Apocalipsis 7,12-14 </v>
      </c>
      <c r="AP25" t="str">
        <f>Table1[[#Headers],[CANTO]]</f>
        <v>CANTO</v>
      </c>
      <c r="AQ25" t="str">
        <f>Table13456[[#This Row],[CANTO]]</f>
        <v>AMÉN, AMÉN, AMÉN</v>
      </c>
      <c r="AR25" t="str">
        <f>_xlfn.CONCAT(Table13456[[#This Row],[Category]:[Entrada]])</f>
        <v>category: "PRECATECUMENADO", moments: ["Cuaresma", "Laudes/Visperas", "Antiguo Testamento", "</v>
      </c>
    </row>
    <row r="26" spans="1:44" x14ac:dyDescent="0.25">
      <c r="A26">
        <v>18</v>
      </c>
      <c r="B26" t="s">
        <v>309</v>
      </c>
      <c r="C26">
        <v>23</v>
      </c>
      <c r="D26" t="s">
        <v>310</v>
      </c>
      <c r="E26" t="s">
        <v>311</v>
      </c>
      <c r="F26" t="s">
        <v>312</v>
      </c>
      <c r="G26" t="str" cm="1">
        <f t="array" ref="G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LOWER(LEFT(Table13456[[#This Row],[Titulo]],1))</f>
        <v>a</v>
      </c>
      <c r="AJ26" t="str">
        <f>LOWER(LEFT(Table13456[[#This Row],[Categoria]],1))</f>
        <v>p</v>
      </c>
      <c r="AK26" t="str">
        <f>_xlfn.CONCAT(Table13456[[#This Row],[ID]:[c021]])</f>
        <v>{id:23,title: "amoalsenorAmo al Señor", subtitle: "Salmo 116 (114-115)", category: "PRECATECUMENADO", moments: ["Cuaresma"], url: "/cantos/resucito/a/amoalsenor.html/cantos/resucito/a/amoalsenor.html"},</v>
      </c>
      <c r="AL26" t="str">
        <f>UPPER(Table13456[[#This Row],[Titulo]])</f>
        <v>AMO AL SEÑOR</v>
      </c>
      <c r="AM26" t="str">
        <f>LOWER(SUBSTITUTE(Table13456[[#This Row],[CANTO]], " ", ""))</f>
        <v>amoalseñor</v>
      </c>
      <c r="AN26" t="str">
        <f>Table13456[[#This Row],[Subtitle5]]</f>
        <v>Salmo 116 (114-115)</v>
      </c>
      <c r="AP26" t="str">
        <f>Table1[[#Headers],[CANTO]]</f>
        <v>CANTO</v>
      </c>
      <c r="AQ26" t="str">
        <f>Table13456[[#This Row],[CANTO]]</f>
        <v>AMO AL SEÑOR</v>
      </c>
      <c r="AR26" t="str">
        <f>_xlfn.CONCAT(Table13456[[#This Row],[Category]:[Entrada]])</f>
        <v>category: "PRECATECUMENADO", moments: ["Cuaresma</v>
      </c>
    </row>
    <row r="27" spans="1:44" x14ac:dyDescent="0.25">
      <c r="A27">
        <v>182</v>
      </c>
      <c r="B27" t="s">
        <v>309</v>
      </c>
      <c r="C27">
        <v>24</v>
      </c>
      <c r="D27" t="s">
        <v>310</v>
      </c>
      <c r="E27" t="s">
        <v>311</v>
      </c>
      <c r="F27" t="s">
        <v>312</v>
      </c>
      <c r="G27" t="str" cm="1">
        <f t="array" ref="G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LOWER(LEFT(Table13456[[#This Row],[Titulo]],1))</f>
        <v>a</v>
      </c>
      <c r="AJ27" t="str">
        <f>LOWER(LEFT(Table13456[[#This Row],[Categoria]],1))</f>
        <v>l</v>
      </c>
      <c r="AK27" t="str">
        <f>_xlfn.CONCAT(Table13456[[#This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UPPER(Table13456[[#This Row],[Titulo]])</f>
        <v>ANTÍFONA PARA EL EVANGELIO</v>
      </c>
      <c r="AM27" t="str">
        <f>LOWER(SUBSTITUTE(Table13456[[#This Row],[CANTO]], " ", ""))</f>
        <v>antífonaparaelevangelio</v>
      </c>
      <c r="AN27" t="str">
        <f>Table13456[[#This Row],[Subtitle5]]</f>
        <v>Tiempo de Cuaresma</v>
      </c>
      <c r="AP27" t="str">
        <f>Table1[[#Headers],[CANTO]]</f>
        <v>CANTO</v>
      </c>
      <c r="AQ27" t="str">
        <f>Table13456[[#This Row],[CANTO]]</f>
        <v>ANTÍFONA PARA EL EVANGELIO</v>
      </c>
      <c r="AR27" t="str">
        <f>_xlfn.CONCAT(Table13456[[#This Row],[Category]:[Entrada]])</f>
        <v>category: "LITÚRGICOS", moments: ["Pascua", "Niños", "Fracción del Fracción del Pan", "Antiguo Testamento</v>
      </c>
    </row>
    <row r="28" spans="1:44" x14ac:dyDescent="0.25">
      <c r="A28">
        <v>19</v>
      </c>
      <c r="B28" t="s">
        <v>309</v>
      </c>
      <c r="C28">
        <v>25</v>
      </c>
      <c r="D28" t="s">
        <v>310</v>
      </c>
      <c r="E28" t="s">
        <v>311</v>
      </c>
      <c r="F28" t="s">
        <v>312</v>
      </c>
      <c r="G28" t="str" cm="1">
        <f t="array" ref="G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LOWER(LEFT(Table13456[[#This Row],[Titulo]],1))</f>
        <v>a</v>
      </c>
      <c r="AJ28" t="str">
        <f>LOWER(LEFT(Table13456[[#This Row],[Categoria]],1))</f>
        <v>p</v>
      </c>
      <c r="AK28" t="str">
        <f>_xlfn.CONCAT(Table13456[[#This Row],[ID]:[c021]])</f>
        <v>{id:25,title: "aquedahAquedah", subtitle: "Gn 22,1-19 - Del Targum Neofiti sobre el sacrificio de Isaac", category: "PRECATECUMENADO", moments: ["Cuaresma"], url: "/cantos/resucito/a/aquedah.html/cantos/resucito/a/aquedah.html"},</v>
      </c>
      <c r="AL28" t="str">
        <f>UPPER(Table13456[[#This Row],[Titulo]])</f>
        <v>AQUEDAH</v>
      </c>
      <c r="AM28" t="str">
        <f>LOWER(SUBSTITUTE(Table13456[[#This Row],[CANTO]], " ", ""))</f>
        <v>aquedah</v>
      </c>
      <c r="AN28" t="str">
        <f>Table13456[[#This Row],[Subtitle5]]</f>
        <v>Gn 22,1-19 - Del Targum Neofiti sobre el sacrificio de Isaac</v>
      </c>
      <c r="AP28" t="str">
        <f>Table1[[#Headers],[CANTO]]</f>
        <v>CANTO</v>
      </c>
      <c r="AQ28" t="str">
        <f>Table13456[[#This Row],[CANTO]]</f>
        <v>AQUEDAH</v>
      </c>
      <c r="AR28" t="str">
        <f>_xlfn.CONCAT(Table13456[[#This Row],[Category]:[Entrada]])</f>
        <v>category: "PRECATECUMENADO", moments: ["Cuaresma</v>
      </c>
    </row>
    <row r="29" spans="1:44" x14ac:dyDescent="0.25">
      <c r="A29">
        <v>20</v>
      </c>
      <c r="B29" t="s">
        <v>309</v>
      </c>
      <c r="C29">
        <v>26</v>
      </c>
      <c r="D29" t="s">
        <v>310</v>
      </c>
      <c r="E29" t="s">
        <v>311</v>
      </c>
      <c r="F29" t="s">
        <v>312</v>
      </c>
      <c r="G29" t="str" cm="1">
        <f t="array" ref="G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LOWER(LEFT(Table13456[[#This Row],[Titulo]],1))</f>
        <v>a</v>
      </c>
      <c r="AJ29" t="str">
        <f>LOWER(LEFT(Table13456[[#This Row],[Categoria]],1))</f>
        <v>p</v>
      </c>
      <c r="AK29" t="str">
        <f>_xlfn.CONCAT(Table13456[[#This Row],[ID]:[c021]])</f>
        <v>{id:26,title: "asihablaelamenAsí habla el amén", subtitle: "Ap 3,14-20", category: "PRECATECUMENADO", moments: ["Virgen", "Nuevo Testamento"], url: "/cantos/resucito/a/asihablaelamen.html/cantos/resucito/a/asihablaelamen.html"},</v>
      </c>
      <c r="AL29" t="str">
        <f>UPPER(Table13456[[#This Row],[Titulo]])</f>
        <v>ASÍ HABLA EL AMÉN</v>
      </c>
      <c r="AM29" t="str">
        <f>LOWER(SUBSTITUTE(Table13456[[#This Row],[CANTO]], " ", ""))</f>
        <v>asíhablaelamén</v>
      </c>
      <c r="AN29" t="str">
        <f>Table13456[[#This Row],[Subtitle5]]</f>
        <v>Ap 3,14-20</v>
      </c>
      <c r="AP29" t="str">
        <f>Table1[[#Headers],[CANTO]]</f>
        <v>CANTO</v>
      </c>
      <c r="AQ29" t="str">
        <f>Table13456[[#This Row],[CANTO]]</f>
        <v>ASÍ HABLA EL AMÉN</v>
      </c>
      <c r="AR29" t="str">
        <f>_xlfn.CONCAT(Table13456[[#This Row],[Category]:[Entrada]])</f>
        <v>category: "PRECATECUMENADO", moments: ["Virgen", "Nuevo Testamento</v>
      </c>
    </row>
    <row r="30" spans="1:44" x14ac:dyDescent="0.25">
      <c r="A30">
        <v>21</v>
      </c>
      <c r="B30" t="s">
        <v>309</v>
      </c>
      <c r="C30">
        <v>27</v>
      </c>
      <c r="D30" t="s">
        <v>310</v>
      </c>
      <c r="E30" t="s">
        <v>311</v>
      </c>
      <c r="F30" t="s">
        <v>312</v>
      </c>
      <c r="G30" t="str" cm="1">
        <f t="array" ref="G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LOWER(LEFT(Table13456[[#This Row],[Titulo]],1))</f>
        <v>a</v>
      </c>
      <c r="AJ30" t="str">
        <f>LOWER(LEFT(Table13456[[#This Row],[Categoria]],1))</f>
        <v>p</v>
      </c>
      <c r="AK30" t="str">
        <f>_xlfn.CONCAT(Table13456[[#This Row],[ID]:[c021]])</f>
        <v>{id:27,title: "avemariaiAve María I", subtitle: "Lc 1,28ss", category: "PRECATECUMENADO", moments: ["Virgen", "Final", "Nuevo Testamento"], url: "/cantos/resucito/a/avemariai.html/cantos/resucito/a/avemariai.html"},</v>
      </c>
      <c r="AL30" t="str">
        <f>UPPER(Table13456[[#This Row],[Titulo]])</f>
        <v>AVE MARÍA I</v>
      </c>
      <c r="AM30" t="str">
        <f>LOWER(SUBSTITUTE(Table13456[[#This Row],[CANTO]], " ", ""))</f>
        <v>avemaríai</v>
      </c>
      <c r="AN30" t="str">
        <f>Table13456[[#This Row],[Subtitle5]]</f>
        <v>Lc 1,28ss</v>
      </c>
      <c r="AP30" t="str">
        <f>Table1[[#Headers],[CANTO]]</f>
        <v>CANTO</v>
      </c>
      <c r="AQ30" t="str">
        <f>Table13456[[#This Row],[CANTO]]</f>
        <v>AVE MARÍA I</v>
      </c>
      <c r="AR30" t="str">
        <f>_xlfn.CONCAT(Table13456[[#This Row],[Category]:[Entrada]])</f>
        <v>category: "PRECATECUMENADO", moments: ["Virgen", "Final", "Nuevo Testamento</v>
      </c>
    </row>
    <row r="31" spans="1:44" x14ac:dyDescent="0.25">
      <c r="A31">
        <v>22</v>
      </c>
      <c r="B31" t="s">
        <v>309</v>
      </c>
      <c r="C31">
        <v>28</v>
      </c>
      <c r="D31" t="s">
        <v>310</v>
      </c>
      <c r="E31" t="s">
        <v>311</v>
      </c>
      <c r="F31" t="s">
        <v>312</v>
      </c>
      <c r="G31" t="str" cm="1">
        <f t="array" ref="G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LOWER(LEFT(Table13456[[#This Row],[Titulo]],1))</f>
        <v>a</v>
      </c>
      <c r="AJ31" t="str">
        <f>LOWER(LEFT(Table13456[[#This Row],[Categoria]],1))</f>
        <v>p</v>
      </c>
      <c r="AK31" t="str">
        <f>_xlfn.CONCAT(Table13456[[#This Row],[ID]:[c021]])</f>
        <v>{id:28,title: "avemariaii(1984)Ave María II (1984)", subtitle: "Lc 1,28ss - 1984 ", category: "PRECATECUMENADO", moments: ["Cuaresma", "Laudes/Visperas", "Antiguo Testamento"], url: "/cantos/resucito/a/avemariaii(1984).html/cantos/resucito/a/avemariaii(1984).html"},</v>
      </c>
      <c r="AL31" t="str">
        <f>UPPER(Table13456[[#This Row],[Titulo]])</f>
        <v>AVE MARÍA II (1984)</v>
      </c>
      <c r="AM31" t="str">
        <f>LOWER(SUBSTITUTE(Table13456[[#This Row],[CANTO]], " ", ""))</f>
        <v>avemaríaii(1984)</v>
      </c>
      <c r="AN31" t="str">
        <f>Table13456[[#This Row],[Subtitle5]]</f>
        <v xml:space="preserve">Lc 1,28ss - 1984 </v>
      </c>
      <c r="AP31" t="str">
        <f>Table1[[#Headers],[CANTO]]</f>
        <v>CANTO</v>
      </c>
      <c r="AQ31" t="str">
        <f>Table13456[[#This Row],[CANTO]]</f>
        <v>AVE MARÍA II (1984)</v>
      </c>
      <c r="AR31" t="str">
        <f>_xlfn.CONCAT(Table13456[[#This Row],[Category]:[Entrada]])</f>
        <v>category: "PRECATECUMENADO", moments: ["Cuaresma", "Laudes/Visperas", "Antiguo Testamento</v>
      </c>
    </row>
    <row r="32" spans="1:44" x14ac:dyDescent="0.25">
      <c r="A32">
        <v>23</v>
      </c>
      <c r="B32" t="s">
        <v>309</v>
      </c>
      <c r="C32">
        <v>29</v>
      </c>
      <c r="D32" t="s">
        <v>310</v>
      </c>
      <c r="E32" t="s">
        <v>311</v>
      </c>
      <c r="F32" t="s">
        <v>312</v>
      </c>
      <c r="G32" t="str" cm="1">
        <f t="array" ref="G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LOWER(LEFT(Table13456[[#This Row],[Titulo]],1))</f>
        <v>b</v>
      </c>
      <c r="AJ32" t="str">
        <f>LOWER(LEFT(Table13456[[#This Row],[Categoria]],1))</f>
        <v>p</v>
      </c>
      <c r="AK32" t="str">
        <f>_xlfn.CONCAT(Table13456[[#This Row],[ID]:[c021]])</f>
        <v>{id:29,title: "babiloniacriminalBabilonia criminal", subtitle: "Sal 137 (136)", category: "PRECATECUMENADO", moments: ["Paz", "Comunión", "Final", "Antiguo Testamento"], url: "/cantos/resucito/b/babiloniacriminal.html/cantos/resucito/b/babiloniacriminal.html"},</v>
      </c>
      <c r="AL32" t="str">
        <f>UPPER(Table13456[[#This Row],[Titulo]])</f>
        <v>BABILONIA CRIMINAL</v>
      </c>
      <c r="AM32" t="str">
        <f>LOWER(SUBSTITUTE(Table13456[[#This Row],[CANTO]], " ", ""))</f>
        <v>babiloniacriminal</v>
      </c>
      <c r="AN32" t="str">
        <f>Table13456[[#This Row],[Subtitle5]]</f>
        <v>Sal 137 (136)</v>
      </c>
      <c r="AP32" t="str">
        <f>Table1[[#Headers],[CANTO]]</f>
        <v>CANTO</v>
      </c>
      <c r="AQ32" t="str">
        <f>Table13456[[#This Row],[CANTO]]</f>
        <v>BABILONIA CRIMINAL</v>
      </c>
      <c r="AR32" t="str">
        <f>_xlfn.CONCAT(Table13456[[#This Row],[Category]:[Entrada]])</f>
        <v>category: "PRECATECUMENADO", moments: ["Paz", "Comunión", "Final", "Antiguo Testamento</v>
      </c>
    </row>
    <row r="33" spans="1:44" x14ac:dyDescent="0.25">
      <c r="A33">
        <v>24</v>
      </c>
      <c r="B33" t="s">
        <v>309</v>
      </c>
      <c r="C33">
        <v>30</v>
      </c>
      <c r="D33" t="s">
        <v>310</v>
      </c>
      <c r="E33" t="s">
        <v>311</v>
      </c>
      <c r="F33" t="s">
        <v>312</v>
      </c>
      <c r="G33" t="str" cm="1">
        <f t="array" ref="G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LOWER(LEFT(Table13456[[#This Row],[Titulo]],1))</f>
        <v>b</v>
      </c>
      <c r="AJ33" t="str">
        <f>LOWER(LEFT(Table13456[[#This Row],[Categoria]],1))</f>
        <v>p</v>
      </c>
      <c r="AK33" t="str">
        <f>_xlfn.CONCAT(Table13456[[#This Row],[ID]:[c021]])</f>
        <v>{id:30,title: "balaamBalaam", subtitle: "Nm 23,7-24", category: "PRECATECUMENADO", moments: ["Cuaresma", "Laudes/Visperas", "Antiguo Testamento"], url: "/cantos/resucito/b/balaam.html/cantos/resucito/b/balaam.html"},</v>
      </c>
      <c r="AL33" t="str">
        <f>UPPER(Table13456[[#This Row],[Titulo]])</f>
        <v>BALAAM</v>
      </c>
      <c r="AM33" t="str">
        <f>LOWER(SUBSTITUTE(Table13456[[#This Row],[CANTO]], " ", ""))</f>
        <v>balaam</v>
      </c>
      <c r="AN33" t="str">
        <f>Table13456[[#This Row],[Subtitle5]]</f>
        <v>Nm 23,7-24</v>
      </c>
      <c r="AP33" t="str">
        <f>Table1[[#Headers],[CANTO]]</f>
        <v>CANTO</v>
      </c>
      <c r="AQ33" t="str">
        <f>Table13456[[#This Row],[CANTO]]</f>
        <v>BALAAM</v>
      </c>
      <c r="AR33" t="str">
        <f>_xlfn.CONCAT(Table13456[[#This Row],[Category]:[Entrada]])</f>
        <v>category: "PRECATECUMENADO", moments: ["Cuaresma", "Laudes/Visperas", "Antiguo Testamento</v>
      </c>
    </row>
    <row r="34" spans="1:44" x14ac:dyDescent="0.25">
      <c r="A34">
        <v>25</v>
      </c>
      <c r="B34" t="s">
        <v>309</v>
      </c>
      <c r="C34">
        <v>31</v>
      </c>
      <c r="D34" t="s">
        <v>310</v>
      </c>
      <c r="E34" t="s">
        <v>311</v>
      </c>
      <c r="F34" t="s">
        <v>312</v>
      </c>
      <c r="G34" t="str" cm="1">
        <f t="array" ref="G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LOWER(LEFT(Table13456[[#This Row],[Titulo]],1))</f>
        <v>b</v>
      </c>
      <c r="AJ34" t="str">
        <f>LOWER(LEFT(Table13456[[#This Row],[Categoria]],1))</f>
        <v>p</v>
      </c>
      <c r="AK34" t="str">
        <f>_xlfn.CONCAT(Table13456[[#This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UPPER(Table13456[[#This Row],[Titulo]])</f>
        <v>BENDECIRÉ AL SEÑOR EN TODO TIEMPO</v>
      </c>
      <c r="AM34" t="str">
        <f>LOWER(SUBSTITUTE(Table13456[[#This Row],[CANTO]], " ", ""))</f>
        <v>bendeciréalseñorentodotiempo</v>
      </c>
      <c r="AN34" t="str">
        <f>Table13456[[#This Row],[Subtitle5]]</f>
        <v>Sal 34 (33)</v>
      </c>
      <c r="AP34" t="str">
        <f>Table1[[#Headers],[CANTO]]</f>
        <v>CANTO</v>
      </c>
      <c r="AQ34" t="str">
        <f>Table13456[[#This Row],[CANTO]]</f>
        <v>BENDECIRÉ AL SEÑOR EN TODO TIEMPO</v>
      </c>
      <c r="AR34" t="str">
        <f>_xlfn.CONCAT(Table13456[[#This Row],[Category]:[Entrada]])</f>
        <v>category: "PRECATECUMENADO", moments: ["Cuaresma", "Laudes/Visperas", "Antiguo Testamento</v>
      </c>
    </row>
    <row r="35" spans="1:44" x14ac:dyDescent="0.25">
      <c r="A35">
        <v>26</v>
      </c>
      <c r="B35" t="s">
        <v>309</v>
      </c>
      <c r="C35">
        <v>32</v>
      </c>
      <c r="D35" t="s">
        <v>310</v>
      </c>
      <c r="E35" t="s">
        <v>311</v>
      </c>
      <c r="F35" t="s">
        <v>312</v>
      </c>
      <c r="G35" t="str" cm="1">
        <f t="array" ref="G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LOWER(LEFT(Table13456[[#This Row],[Titulo]],1))</f>
        <v>b</v>
      </c>
      <c r="AJ35" t="str">
        <f>LOWER(LEFT(Table13456[[#This Row],[Categoria]],1))</f>
        <v>p</v>
      </c>
      <c r="AK35" t="str">
        <f>_xlfn.CONCAT(Table13456[[#This Row],[ID]:[c021]])</f>
        <v>{id:32,title: "bendicealmamiaayahvehBendice, alma mía, a Yahveh", subtitle: "Sal 103 (102)", category: "PRECATECUMENADO", moments: ["Pascua"], url: "/cantos/resucito/b/bendicealmamiaayahveh.html/cantos/resucito/b/bendicealmamiaayahveh.html"},</v>
      </c>
      <c r="AL35" t="str">
        <f>UPPER(Table13456[[#This Row],[Titulo]])</f>
        <v>BENDICE, ALMA MÍA, A YAHVEH</v>
      </c>
      <c r="AM35" t="str">
        <f>LOWER(SUBSTITUTE(Table13456[[#This Row],[CANTO]], " ", ""))</f>
        <v>bendice,almamía,ayahveh</v>
      </c>
      <c r="AN35" t="str">
        <f>Table13456[[#This Row],[Subtitle5]]</f>
        <v>Sal 103 (102)</v>
      </c>
      <c r="AP35" t="str">
        <f>Table1[[#Headers],[CANTO]]</f>
        <v>CANTO</v>
      </c>
      <c r="AQ35" t="str">
        <f>Table13456[[#This Row],[CANTO]]</f>
        <v>BENDICE, ALMA MÍA, A YAHVEH</v>
      </c>
      <c r="AR35" t="str">
        <f>_xlfn.CONCAT(Table13456[[#This Row],[Category]:[Entrada]])</f>
        <v>category: "PRECATECUMENADO", moments: ["Pascua</v>
      </c>
    </row>
    <row r="36" spans="1:44" x14ac:dyDescent="0.25">
      <c r="A36">
        <v>183</v>
      </c>
      <c r="B36" t="s">
        <v>309</v>
      </c>
      <c r="C36">
        <v>33</v>
      </c>
      <c r="D36" t="s">
        <v>310</v>
      </c>
      <c r="E36" t="s">
        <v>311</v>
      </c>
      <c r="F36" t="s">
        <v>312</v>
      </c>
      <c r="G36" t="str" cm="1">
        <f t="array" ref="G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LOWER(LEFT(Table13456[[#This Row],[Titulo]],1))</f>
        <v>b</v>
      </c>
      <c r="AJ36" t="str">
        <f>LOWER(LEFT(Table13456[[#This Row],[Categoria]],1))</f>
        <v>l</v>
      </c>
      <c r="AK36" t="str">
        <f>_xlfn.CONCAT(Table13456[[#This Row],[ID]:[c021]])</f>
        <v>{id:33,title: "bendiciondelaguaBendición del agua", subtitle: "De la liturgia bautismal de la Vigilia pascual", category: "LITÚRGICOS", moments: [""], url: "/cantos/resucito/b/bendiciondelagua.html/cantos/resucito/b/bendiciondelagua.html"},</v>
      </c>
      <c r="AL36" t="str">
        <f>UPPER(Table13456[[#This Row],[Titulo]])</f>
        <v>BENDICIÓN DEL AGUA</v>
      </c>
      <c r="AM36" t="str">
        <f>LOWER(SUBSTITUTE(Table13456[[#This Row],[CANTO]], " ", ""))</f>
        <v>bendicióndelagua</v>
      </c>
      <c r="AN36" t="str">
        <f>Table13456[[#This Row],[Subtitle5]]</f>
        <v>De la liturgia bautismal de la Vigilia pascual</v>
      </c>
      <c r="AP36" t="str">
        <f>Table1[[#Headers],[CANTO]]</f>
        <v>CANTO</v>
      </c>
      <c r="AQ36" t="str">
        <f>Table13456[[#This Row],[CANTO]]</f>
        <v>BENDICIÓN DEL AGUA</v>
      </c>
      <c r="AR36" t="str">
        <f>_xlfn.CONCAT(Table13456[[#This Row],[Category]:[Entrada]])</f>
        <v>category: "LITÚRGICOS", moments: ["</v>
      </c>
    </row>
    <row r="37" spans="1:44" x14ac:dyDescent="0.25">
      <c r="A37">
        <v>27</v>
      </c>
      <c r="B37" t="s">
        <v>309</v>
      </c>
      <c r="C37">
        <v>34</v>
      </c>
      <c r="D37" t="s">
        <v>310</v>
      </c>
      <c r="E37" t="s">
        <v>311</v>
      </c>
      <c r="F37" t="s">
        <v>312</v>
      </c>
      <c r="G37" t="str" cm="1">
        <f t="array" ref="G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LOWER(LEFT(Table13456[[#This Row],[Titulo]],1))</f>
        <v>b</v>
      </c>
      <c r="AJ37" t="str">
        <f>LOWER(LEFT(Table13456[[#This Row],[Categoria]],1))</f>
        <v>p</v>
      </c>
      <c r="AK37" t="str">
        <f>_xlfn.CONCAT(Table13456[[#This Row],[ID]:[c021]])</f>
        <v>{id:34,title: "benditaerestumariaBendita eres tú, María", subtitle: "Lucas 1,42-45", category: "PRECATECUMENADO", moments: ["Penitencial"], url: "/cantos/resucito/b/benditaerestumaria.html/cantos/resucito/b/benditaerestumaria.html"},</v>
      </c>
      <c r="AL37" t="str">
        <f>UPPER(Table13456[[#This Row],[Titulo]])</f>
        <v>BENDITA ERES TÚ, MARÍA</v>
      </c>
      <c r="AM37" t="str">
        <f>LOWER(SUBSTITUTE(Table13456[[#This Row],[CANTO]], " ", ""))</f>
        <v>benditaerestú,maría</v>
      </c>
      <c r="AN37" t="str">
        <f>Table13456[[#This Row],[Subtitle5]]</f>
        <v>Lucas 1,42-45</v>
      </c>
      <c r="AP37" t="str">
        <f>Table1[[#Headers],[CANTO]]</f>
        <v>CANTO</v>
      </c>
      <c r="AQ37" t="str">
        <f>Table13456[[#This Row],[CANTO]]</f>
        <v>BENDITA ERES TÚ, MARÍA</v>
      </c>
      <c r="AR37" t="str">
        <f>_xlfn.CONCAT(Table13456[[#This Row],[Category]:[Entrada]])</f>
        <v>category: "PRECATECUMENADO", moments: ["Penitencial</v>
      </c>
    </row>
    <row r="38" spans="1:44" x14ac:dyDescent="0.25">
      <c r="A38">
        <v>28</v>
      </c>
      <c r="B38" t="s">
        <v>309</v>
      </c>
      <c r="C38">
        <v>35</v>
      </c>
      <c r="D38" t="s">
        <v>310</v>
      </c>
      <c r="E38" t="s">
        <v>311</v>
      </c>
      <c r="F38" t="s">
        <v>312</v>
      </c>
      <c r="G38" t="str" cm="1">
        <f t="array" ref="G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LOWER(LEFT(Table13456[[#This Row],[Titulo]],1))</f>
        <v>b</v>
      </c>
      <c r="AJ38" t="str">
        <f>LOWER(LEFT(Table13456[[#This Row],[Categoria]],1))</f>
        <v>p</v>
      </c>
      <c r="AK38" t="str">
        <f>_xlfn.CONCAT(Table13456[[#This Row],[ID]:[c021]])</f>
        <v>{id:35,title: "benditoeressenorBendito eres, Señor", subtitle: "Daniel 3,52-57", category: "PRECATECUMENADO", moments: ["Virgen", "Entrada", "Final", "Nuevo Testamento"], url: "/cantos/resucito/b/benditoeressenor.html/cantos/resucito/b/benditoeressenor.html"},</v>
      </c>
      <c r="AL38" t="str">
        <f>UPPER(Table13456[[#This Row],[Titulo]])</f>
        <v>BENDITO ERES, SEÑOR</v>
      </c>
      <c r="AM38" t="str">
        <f>LOWER(SUBSTITUTE(Table13456[[#This Row],[CANTO]], " ", ""))</f>
        <v>benditoeres,señor</v>
      </c>
      <c r="AN38" t="str">
        <f>Table13456[[#This Row],[Subtitle5]]</f>
        <v>Daniel 3,52-57</v>
      </c>
      <c r="AP38" t="str">
        <f>Table1[[#Headers],[CANTO]]</f>
        <v>CANTO</v>
      </c>
      <c r="AQ38" t="str">
        <f>Table13456[[#This Row],[CANTO]]</f>
        <v>BENDITO ERES, SEÑOR</v>
      </c>
      <c r="AR38" t="str">
        <f>_xlfn.CONCAT(Table13456[[#This Row],[Category]:[Entrada]])</f>
        <v>category: "PRECATECUMENADO", moments: ["Virgen", "Entrada", "Final", "Nuevo Testamento</v>
      </c>
    </row>
    <row r="39" spans="1:44" x14ac:dyDescent="0.25">
      <c r="A39">
        <v>29</v>
      </c>
      <c r="B39" t="s">
        <v>309</v>
      </c>
      <c r="C39">
        <v>36</v>
      </c>
      <c r="D39" t="s">
        <v>310</v>
      </c>
      <c r="E39" t="s">
        <v>311</v>
      </c>
      <c r="F39" t="s">
        <v>312</v>
      </c>
      <c r="G39" t="str" cm="1">
        <f t="array" ref="G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LOWER(LEFT(Table13456[[#This Row],[Titulo]],1))</f>
        <v>b</v>
      </c>
      <c r="AJ39" t="str">
        <f>LOWER(LEFT(Table13456[[#This Row],[Categoria]],1))</f>
        <v>p</v>
      </c>
      <c r="AK39" t="str">
        <f>_xlfn.CONCAT(Table13456[[#This Row],[ID]:[c021]])</f>
        <v>{id:36,title: "benditoseadiosBendito sea Dios", subtitle: "Efesios 1,3-13", category: "PRECATECUMENADO", moments: ["Laudes/Visperas", "Antiguo Testamento"], url: "/cantos/resucito/b/benditoseadios.html/cantos/resucito/b/benditoseadios.html"},</v>
      </c>
      <c r="AL39" t="str">
        <f>UPPER(Table13456[[#This Row],[Titulo]])</f>
        <v>BENDITO SEA DIOS</v>
      </c>
      <c r="AM39" t="str">
        <f>LOWER(SUBSTITUTE(Table13456[[#This Row],[CANTO]], " ", ""))</f>
        <v>benditoseadios</v>
      </c>
      <c r="AN39" t="str">
        <f>Table13456[[#This Row],[Subtitle5]]</f>
        <v>Efesios 1,3-13</v>
      </c>
      <c r="AP39" t="str">
        <f>Table1[[#Headers],[CANTO]]</f>
        <v>CANTO</v>
      </c>
      <c r="AQ39" t="str">
        <f>Table13456[[#This Row],[CANTO]]</f>
        <v>BENDITO SEA DIOS</v>
      </c>
      <c r="AR39" t="str">
        <f>_xlfn.CONCAT(Table13456[[#This Row],[Category]:[Entrada]])</f>
        <v>category: "PRECATECUMENADO", moments: ["Laudes/Visperas", "Antiguo Testamento</v>
      </c>
    </row>
    <row r="40" spans="1:44" x14ac:dyDescent="0.25">
      <c r="A40">
        <v>30</v>
      </c>
      <c r="B40" t="s">
        <v>309</v>
      </c>
      <c r="C40">
        <v>37</v>
      </c>
      <c r="D40" t="s">
        <v>310</v>
      </c>
      <c r="E40" t="s">
        <v>311</v>
      </c>
      <c r="F40" t="s">
        <v>312</v>
      </c>
      <c r="G40" t="str" cm="1">
        <f t="array" ref="G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LOWER(LEFT(Table13456[[#This Row],[Titulo]],1))</f>
        <v>b</v>
      </c>
      <c r="AJ40" t="str">
        <f>LOWER(LEFT(Table13456[[#This Row],[Categoria]],1))</f>
        <v>p</v>
      </c>
      <c r="AK40" t="str">
        <f>_xlfn.CONCAT(Table13456[[#This Row],[ID]:[c021]])</f>
        <v>{id:37,title: "benedictusBenedictus", subtitle: "Lucas 1,67-80", category: "PRECATECUMENADO", moments: [""], url: "/cantos/resucito/b/benedictus.html/cantos/resucito/b/benedictus.html"},</v>
      </c>
      <c r="AL40" t="str">
        <f>UPPER(Table13456[[#This Row],[Titulo]])</f>
        <v>BENEDICTUS</v>
      </c>
      <c r="AM40" t="str">
        <f>LOWER(SUBSTITUTE(Table13456[[#This Row],[CANTO]], " ", ""))</f>
        <v>benedictus</v>
      </c>
      <c r="AN40" t="str">
        <f>Table13456[[#This Row],[Subtitle5]]</f>
        <v>Lucas 1,67-80</v>
      </c>
      <c r="AP40" t="str">
        <f>Table1[[#Headers],[CANTO]]</f>
        <v>CANTO</v>
      </c>
      <c r="AQ40" t="str">
        <f>Table13456[[#This Row],[CANTO]]</f>
        <v>BENEDICTUS</v>
      </c>
      <c r="AR40" t="str">
        <f>_xlfn.CONCAT(Table13456[[#This Row],[Category]:[Entrada]])</f>
        <v>category: "PRECATECUMENADO", moments: ["</v>
      </c>
    </row>
    <row r="41" spans="1:44" x14ac:dyDescent="0.25">
      <c r="A41">
        <v>31</v>
      </c>
      <c r="B41" t="s">
        <v>309</v>
      </c>
      <c r="C41">
        <v>38</v>
      </c>
      <c r="D41" t="s">
        <v>310</v>
      </c>
      <c r="E41" t="s">
        <v>311</v>
      </c>
      <c r="F41" t="s">
        <v>312</v>
      </c>
      <c r="G41" t="str" cm="1">
        <f t="array" ref="G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LOWER(LEFT(Table13456[[#This Row],[Titulo]],1))</f>
        <v>c</v>
      </c>
      <c r="AJ41" t="str">
        <f>LOWER(LEFT(Table13456[[#This Row],[Categoria]],1))</f>
        <v>p</v>
      </c>
      <c r="AK41" t="str">
        <f>_xlfn.CONCAT(Table13456[[#This Row],[ID]:[c021]])</f>
        <v>{id:38,title: "cantadadiosCantad a Dios", subtitle: "Salmo 67 (68) 2.4-7", category: "PRECATECUMENADO", moments: ["Laudes/Visperas", "Nuevo Testamento"], url: "/cantos/resucito/c/cantadadios.html/cantos/resucito/c/cantadadios.html"},</v>
      </c>
      <c r="AL41" t="str">
        <f>UPPER(Table13456[[#This Row],[Titulo]])</f>
        <v>CANTAD A DIOS</v>
      </c>
      <c r="AM41" t="str">
        <f>LOWER(SUBSTITUTE(Table13456[[#This Row],[CANTO]], " ", ""))</f>
        <v>cantadadios</v>
      </c>
      <c r="AN41" t="str">
        <f>Table13456[[#This Row],[Subtitle5]]</f>
        <v>Salmo 67 (68) 2.4-7</v>
      </c>
      <c r="AP41" t="str">
        <f>Table1[[#Headers],[CANTO]]</f>
        <v>CANTO</v>
      </c>
      <c r="AQ41" t="str">
        <f>Table13456[[#This Row],[CANTO]]</f>
        <v>CANTAD A DIOS</v>
      </c>
      <c r="AR41" t="str">
        <f>_xlfn.CONCAT(Table13456[[#This Row],[Category]:[Entrada]])</f>
        <v>category: "PRECATECUMENADO", moments: ["Laudes/Visperas", "Nuevo Testamento</v>
      </c>
    </row>
    <row r="42" spans="1:44" x14ac:dyDescent="0.25">
      <c r="A42">
        <v>32</v>
      </c>
      <c r="B42" t="s">
        <v>309</v>
      </c>
      <c r="C42">
        <v>39</v>
      </c>
      <c r="D42" t="s">
        <v>310</v>
      </c>
      <c r="E42" t="s">
        <v>311</v>
      </c>
      <c r="F42" t="s">
        <v>312</v>
      </c>
      <c r="G42" t="str" cm="1">
        <f t="array" ref="G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LOWER(LEFT(Table13456[[#This Row],[Titulo]],1))</f>
        <v>c</v>
      </c>
      <c r="AJ42" t="str">
        <f>LOWER(LEFT(Table13456[[#This Row],[Categoria]],1))</f>
        <v>p</v>
      </c>
      <c r="AK42" t="str">
        <f>_xlfn.CONCAT(Table13456[[#This Row],[ID]:[c021]])</f>
        <v>{id:39,title: "cantadalsenorCantad al Señor", subtitle: "Salmo 117 (116)", category: "PRECATECUMENADO", moments: ["Cuaresma", "Laudes/Visperas", "Antiguo Testamento"], url: "/cantos/resucito/c/cantadalsenor.html/cantos/resucito/c/cantadalsenor.html"},</v>
      </c>
      <c r="AL42" t="str">
        <f>UPPER(Table13456[[#This Row],[Titulo]])</f>
        <v>CANTAD AL SEÑOR</v>
      </c>
      <c r="AM42" t="str">
        <f>LOWER(SUBSTITUTE(Table13456[[#This Row],[CANTO]], " ", ""))</f>
        <v>cantadalseñor</v>
      </c>
      <c r="AN42" t="str">
        <f>Table13456[[#This Row],[Subtitle5]]</f>
        <v>Salmo 117 (116)</v>
      </c>
      <c r="AP42" t="str">
        <f>Table1[[#Headers],[CANTO]]</f>
        <v>CANTO</v>
      </c>
      <c r="AQ42" t="str">
        <f>Table13456[[#This Row],[CANTO]]</f>
        <v>CANTAD AL SEÑOR</v>
      </c>
      <c r="AR42" t="str">
        <f>_xlfn.CONCAT(Table13456[[#This Row],[Category]:[Entrada]])</f>
        <v>category: "PRECATECUMENADO", moments: ["Cuaresma", "Laudes/Visperas", "Antiguo Testamento</v>
      </c>
    </row>
    <row r="43" spans="1:44" x14ac:dyDescent="0.25">
      <c r="A43">
        <v>33</v>
      </c>
      <c r="B43" t="s">
        <v>309</v>
      </c>
      <c r="C43">
        <v>40</v>
      </c>
      <c r="D43" t="s">
        <v>310</v>
      </c>
      <c r="E43" t="s">
        <v>311</v>
      </c>
      <c r="F43" t="s">
        <v>312</v>
      </c>
      <c r="G43" t="str" cm="1">
        <f t="array" ref="G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LOWER(LEFT(Table13456[[#This Row],[Titulo]],1))</f>
        <v>c</v>
      </c>
      <c r="AJ43" t="str">
        <f>LOWER(LEFT(Table13456[[#This Row],[Categoria]],1))</f>
        <v>p</v>
      </c>
      <c r="AK43" t="str">
        <f>_xlfn.CONCAT(Table13456[[#This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UPPER(Table13456[[#This Row],[Titulo]])</f>
        <v>CÁNTICO DE LOS TRES JÓVENES</v>
      </c>
      <c r="AM43" t="str">
        <f>LOWER(SUBSTITUTE(Table13456[[#This Row],[CANTO]], " ", ""))</f>
        <v>cánticodelostresjóvenes</v>
      </c>
      <c r="AN43" t="str">
        <f>Table13456[[#This Row],[Subtitle5]]</f>
        <v>Daniel 3,57-58</v>
      </c>
      <c r="AP43" t="str">
        <f>Table1[[#Headers],[CANTO]]</f>
        <v>CANTO</v>
      </c>
      <c r="AQ43" t="str">
        <f>Table13456[[#This Row],[CANTO]]</f>
        <v>CÁNTICO DE LOS TRES JÓVENES</v>
      </c>
      <c r="AR43" t="str">
        <f>_xlfn.CONCAT(Table13456[[#This Row],[Category]:[Entrada]])</f>
        <v>category: "PRECATECUMENADO", moments: ["Laudes/Visperas", "Entrada", "Final", "Antiguo Testamento</v>
      </c>
    </row>
    <row r="44" spans="1:44" x14ac:dyDescent="0.25">
      <c r="A44">
        <v>34</v>
      </c>
      <c r="B44" t="s">
        <v>309</v>
      </c>
      <c r="C44">
        <v>41</v>
      </c>
      <c r="D44" t="s">
        <v>310</v>
      </c>
      <c r="E44" t="s">
        <v>311</v>
      </c>
      <c r="F44" t="s">
        <v>312</v>
      </c>
      <c r="G44" t="str" cm="1">
        <f t="array" ref="G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LOWER(LEFT(Table13456[[#This Row],[Titulo]],1))</f>
        <v>c</v>
      </c>
      <c r="AJ44" t="str">
        <f>LOWER(LEFT(Table13456[[#This Row],[Categoria]],1))</f>
        <v>p</v>
      </c>
      <c r="AK44" t="str">
        <f>_xlfn.CONCAT(Table13456[[#This Row],[ID]:[c021]])</f>
        <v>{id:41,title: "cantodemoisesCanto de Moisés", subtitle: "Éxodo 15,1-18", category: "PRECATECUMENADO", moments: ["Laudes/Visperas", "Antiguo Testamento"], url: "/cantos/resucito/c/cantodemoises.html/cantos/resucito/c/cantodemoises.html"},</v>
      </c>
      <c r="AL44" t="str">
        <f>UPPER(Table13456[[#This Row],[Titulo]])</f>
        <v>CANTO DE MOISÉS</v>
      </c>
      <c r="AM44" t="str">
        <f>LOWER(SUBSTITUTE(Table13456[[#This Row],[CANTO]], " ", ""))</f>
        <v>cantodemoisés</v>
      </c>
      <c r="AN44" t="str">
        <f>Table13456[[#This Row],[Subtitle5]]</f>
        <v>Éxodo 15,1-18</v>
      </c>
      <c r="AP44" t="str">
        <f>Table1[[#Headers],[CANTO]]</f>
        <v>CANTO</v>
      </c>
      <c r="AQ44" t="str">
        <f>Table13456[[#This Row],[CANTO]]</f>
        <v>CANTO DE MOISÉS</v>
      </c>
      <c r="AR44" t="str">
        <f>_xlfn.CONCAT(Table13456[[#This Row],[Category]:[Entrada]])</f>
        <v>category: "PRECATECUMENADO", moments: ["Laudes/Visperas", "Antiguo Testamento</v>
      </c>
    </row>
    <row r="45" spans="1:44" x14ac:dyDescent="0.25">
      <c r="A45">
        <v>35</v>
      </c>
      <c r="B45" t="s">
        <v>309</v>
      </c>
      <c r="C45">
        <v>42</v>
      </c>
      <c r="D45" t="s">
        <v>310</v>
      </c>
      <c r="E45" t="s">
        <v>311</v>
      </c>
      <c r="F45" t="s">
        <v>312</v>
      </c>
      <c r="G45" t="str" cm="1">
        <f t="array" ref="G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LOWER(LEFT(Table13456[[#This Row],[Titulo]],1))</f>
        <v>c</v>
      </c>
      <c r="AJ45" t="str">
        <f>LOWER(LEFT(Table13456[[#This Row],[Categoria]],1))</f>
        <v>p</v>
      </c>
      <c r="AK45" t="str">
        <f>_xlfn.CONCAT(Table13456[[#This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UPPER(Table13456[[#This Row],[Titulo]])</f>
        <v>CARITAS CHRISTI URGET NOS</v>
      </c>
      <c r="AM45" t="str">
        <f>LOWER(SUBSTITUTE(Table13456[[#This Row],[CANTO]], " ", ""))</f>
        <v>caritaschristiurgetnos</v>
      </c>
      <c r="AN45" t="str">
        <f>Table13456[[#This Row],[Subtitle5]]</f>
        <v>2ª Corintios 5,14.15.17.21</v>
      </c>
      <c r="AP45" t="str">
        <f>Table1[[#Headers],[CANTO]]</f>
        <v>CANTO</v>
      </c>
      <c r="AQ45" t="str">
        <f>Table13456[[#This Row],[CANTO]]</f>
        <v>CARITAS CHRISTI URGET NOS</v>
      </c>
      <c r="AR45" t="str">
        <f>_xlfn.CONCAT(Table13456[[#This Row],[Category]:[Entrada]])</f>
        <v>category: "PRECATECUMENADO", moments: ["Pascua", "Antiguo Testamento</v>
      </c>
    </row>
    <row r="46" spans="1:44" x14ac:dyDescent="0.25">
      <c r="A46">
        <v>36</v>
      </c>
      <c r="B46" t="s">
        <v>309</v>
      </c>
      <c r="C46">
        <v>43</v>
      </c>
      <c r="D46" t="s">
        <v>310</v>
      </c>
      <c r="E46" t="s">
        <v>311</v>
      </c>
      <c r="F46" t="s">
        <v>312</v>
      </c>
      <c r="G46" t="str" cm="1">
        <f t="array" ref="G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LOWER(LEFT(Table13456[[#This Row],[Titulo]],1))</f>
        <v>c</v>
      </c>
      <c r="AJ46" t="str">
        <f>LOWER(LEFT(Table13456[[#This Row],[Categoria]],1))</f>
        <v>p</v>
      </c>
      <c r="AK46" t="str">
        <f>_xlfn.CONCAT(Table13456[[#This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UPPER(Table13456[[#This Row],[Titulo]])</f>
        <v>CARMEN 63 - (ESTÁN ROTAS MIS ATADURAS )</v>
      </c>
      <c r="AM46" t="str">
        <f>LOWER(SUBSTITUTE(Table13456[[#This Row],[CANTO]], " ", ""))</f>
        <v>carmen63-(estánrotasmisataduras)</v>
      </c>
      <c r="AN46" t="str">
        <f>Table13456[[#This Row],[Subtitle5]]</f>
        <v>(Rabindranath Tagore)*</v>
      </c>
      <c r="AP46" t="str">
        <f>Table1[[#Headers],[CANTO]]</f>
        <v>CANTO</v>
      </c>
      <c r="AQ46" t="str">
        <f>Table13456[[#This Row],[CANTO]]</f>
        <v>CARMEN 63 - (ESTÁN ROTAS MIS ATADURAS )</v>
      </c>
      <c r="AR46" t="str">
        <f>_xlfn.CONCAT(Table13456[[#This Row],[Category]:[Entrada]])</f>
        <v>category: "PRECATECUMENADO", moments: ["Nuevo Testamento</v>
      </c>
    </row>
    <row r="47" spans="1:44" x14ac:dyDescent="0.25">
      <c r="A47">
        <v>185</v>
      </c>
      <c r="B47" t="s">
        <v>309</v>
      </c>
      <c r="C47">
        <v>44</v>
      </c>
      <c r="D47" t="s">
        <v>310</v>
      </c>
      <c r="E47" t="s">
        <v>311</v>
      </c>
      <c r="F47" t="s">
        <v>312</v>
      </c>
      <c r="G47" t="str" cm="1">
        <f t="array" ref="G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LOWER(LEFT(Table13456[[#This Row],[Titulo]],1))</f>
        <v>c</v>
      </c>
      <c r="AJ47" t="str">
        <f>LOWER(LEFT(Table13456[[#This Row],[Categoria]],1))</f>
        <v>l</v>
      </c>
      <c r="AK47" t="str">
        <f>_xlfn.CONCAT(Table13456[[#This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UPPER(Table13456[[#This Row],[Titulo]])</f>
        <v>CELEBRACIÓN PENITENCIAL (BENDICIÓN PENITENCIAL )</v>
      </c>
      <c r="AM47" t="str">
        <f>LOWER(SUBSTITUTE(Table13456[[#This Row],[CANTO]], " ", ""))</f>
        <v>celebraciónpenitencial(bendiciónpenitencial)</v>
      </c>
      <c r="AN47" t="str">
        <f>Table13456[[#This Row],[Subtitle5]]</f>
        <v>Acción de gracias</v>
      </c>
      <c r="AP47" t="str">
        <f>Table1[[#Headers],[CANTO]]</f>
        <v>CANTO</v>
      </c>
      <c r="AQ47" t="str">
        <f>Table13456[[#This Row],[CANTO]]</f>
        <v>CELEBRACIÓN PENITENCIAL (BENDICIÓN PENITENCIAL )</v>
      </c>
      <c r="AR47" t="str">
        <f>_xlfn.CONCAT(Table13456[[#This Row],[Category]:[Entrada]])</f>
        <v>category: "LITÚRGICOS", moments: ["Nuevo Testamento</v>
      </c>
    </row>
    <row r="48" spans="1:44" x14ac:dyDescent="0.25">
      <c r="A48">
        <v>37</v>
      </c>
      <c r="B48" t="s">
        <v>309</v>
      </c>
      <c r="C48">
        <v>45</v>
      </c>
      <c r="D48" t="s">
        <v>310</v>
      </c>
      <c r="E48" t="s">
        <v>311</v>
      </c>
      <c r="F48" t="s">
        <v>312</v>
      </c>
      <c r="G48" t="str" cm="1">
        <f t="array" ref="G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LOWER(LEFT(Table13456[[#This Row],[Titulo]],1))</f>
        <v>c</v>
      </c>
      <c r="AJ48" t="str">
        <f>LOWER(LEFT(Table13456[[#This Row],[Categoria]],1))</f>
        <v>p</v>
      </c>
      <c r="AK48" t="str">
        <f>_xlfn.CONCAT(Table13456[[#This Row],[ID]:[c021]])</f>
        <v>{id:45,title: "comocondenadosamuerteComo condenados a muerte", subtitle: "1ª Corintios 4,9-13", category: "PRECATECUMENADO", moments: ["Pascua", "Comunión"], url: "/cantos/resucito/c/comocondenadosamuerte.html/cantos/resucito/c/comocondenadosamuerte.html"},</v>
      </c>
      <c r="AL48" t="str">
        <f>UPPER(Table13456[[#This Row],[Titulo]])</f>
        <v>COMO CONDENADOS A MUERTE</v>
      </c>
      <c r="AM48" t="str">
        <f>LOWER(SUBSTITUTE(Table13456[[#This Row],[CANTO]], " ", ""))</f>
        <v>comocondenadosamuerte</v>
      </c>
      <c r="AN48" t="str">
        <f>Table13456[[#This Row],[Subtitle5]]</f>
        <v>1ª Corintios 4,9-13</v>
      </c>
      <c r="AP48" t="str">
        <f>Table1[[#Headers],[CANTO]]</f>
        <v>CANTO</v>
      </c>
      <c r="AQ48" t="str">
        <f>Table13456[[#This Row],[CANTO]]</f>
        <v>COMO CONDENADOS A MUERTE</v>
      </c>
      <c r="AR48" t="str">
        <f>_xlfn.CONCAT(Table13456[[#This Row],[Category]:[Entrada]])</f>
        <v>category: "PRECATECUMENADO", moments: ["Pascua", "Comunión</v>
      </c>
    </row>
    <row r="49" spans="1:44" x14ac:dyDescent="0.25">
      <c r="A49">
        <v>239</v>
      </c>
      <c r="B49" t="s">
        <v>309</v>
      </c>
      <c r="C49">
        <v>46</v>
      </c>
      <c r="D49" t="s">
        <v>310</v>
      </c>
      <c r="E49" t="s">
        <v>311</v>
      </c>
      <c r="F49" t="s">
        <v>312</v>
      </c>
      <c r="G49" t="str" cm="1">
        <f t="array" ref="G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LOWER(LEFT(Table13456[[#This Row],[Titulo]],1))</f>
        <v>c</v>
      </c>
      <c r="AJ49" t="str">
        <f>LOWER(LEFT(Table13456[[#This Row],[Categoria]],1))</f>
        <v>e</v>
      </c>
      <c r="AK49" t="str">
        <f>_xlfn.CONCAT(Table13456[[#This Row],[ID]:[c021]])</f>
        <v>{id:46,title: "comodestilalamielComo destila la miel", subtitle: "Oda XL de Salomón", category: "ELECCIÓN", moments: ["Laudes/Visperas", "Entrada", "Comunión"], url: "/cantos/resucito/c/comodestilalamiel.html/cantos/resucito/c/comodestilalamiel.html"},</v>
      </c>
      <c r="AL49" t="str">
        <f>UPPER(Table13456[[#This Row],[Titulo]])</f>
        <v>COMO DESTILA LA MIEL</v>
      </c>
      <c r="AM49" t="str">
        <f>LOWER(SUBSTITUTE(Table13456[[#This Row],[CANTO]], " ", ""))</f>
        <v>comodestilalamiel</v>
      </c>
      <c r="AN49" t="str">
        <f>Table13456[[#This Row],[Subtitle5]]</f>
        <v>Oda XL de Salomón</v>
      </c>
      <c r="AP49" t="str">
        <f>Table1[[#Headers],[CANTO]]</f>
        <v>CANTO</v>
      </c>
      <c r="AQ49" t="str">
        <f>Table13456[[#This Row],[CANTO]]</f>
        <v>COMO DESTILA LA MIEL</v>
      </c>
      <c r="AR49" t="str">
        <f>_xlfn.CONCAT(Table13456[[#This Row],[Category]:[Entrada]])</f>
        <v>category: "ELECCIÓN", moments: ["Laudes/Visperas", "Entrada", "Comunión</v>
      </c>
    </row>
    <row r="50" spans="1:44" x14ac:dyDescent="0.25">
      <c r="A50">
        <v>221</v>
      </c>
      <c r="B50" t="s">
        <v>309</v>
      </c>
      <c r="C50">
        <v>47</v>
      </c>
      <c r="D50" t="s">
        <v>310</v>
      </c>
      <c r="E50" t="s">
        <v>311</v>
      </c>
      <c r="F50" t="s">
        <v>312</v>
      </c>
      <c r="G50" t="str" cm="1">
        <f t="array" ref="G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LOWER(LEFT(Table13456[[#This Row],[Titulo]],1))</f>
        <v>c</v>
      </c>
      <c r="AJ50" t="str">
        <f>LOWER(LEFT(Table13456[[#This Row],[Categoria]],1))</f>
        <v>c</v>
      </c>
      <c r="AK50" t="str">
        <f>_xlfn.CONCAT(Table13456[[#This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UPPER(Table13456[[#This Row],[Titulo]])</f>
        <v>COMO EL IMPULSO QUE SIENTE LA IRA</v>
      </c>
      <c r="AM50" t="str">
        <f>LOWER(SUBSTITUTE(Table13456[[#This Row],[CANTO]], " ", ""))</f>
        <v>comoelimpulsoquesientelaira</v>
      </c>
      <c r="AN50" t="str">
        <f>Table13456[[#This Row],[Subtitle5]]</f>
        <v>Oda VII de Salomón</v>
      </c>
      <c r="AP50" t="str">
        <f>Table1[[#Headers],[CANTO]]</f>
        <v>CANTO</v>
      </c>
      <c r="AQ50" t="str">
        <f>Table13456[[#This Row],[CANTO]]</f>
        <v>COMO EL IMPULSO QUE SIENTE LA IRA</v>
      </c>
      <c r="AR50" t="str">
        <f>_xlfn.CONCAT(Table13456[[#This Row],[Category]:[Entrada]])</f>
        <v>category: "CATECUMENADO", moments: ["Paz", "Antiguo Testamento</v>
      </c>
    </row>
    <row r="51" spans="1:44" x14ac:dyDescent="0.25">
      <c r="A51">
        <v>38</v>
      </c>
      <c r="B51" t="s">
        <v>309</v>
      </c>
      <c r="C51">
        <v>48</v>
      </c>
      <c r="D51" t="s">
        <v>310</v>
      </c>
      <c r="E51" t="s">
        <v>311</v>
      </c>
      <c r="F51" t="s">
        <v>312</v>
      </c>
      <c r="G51" t="str" cm="1">
        <f t="array" ref="G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LOWER(LEFT(Table13456[[#This Row],[Titulo]],1))</f>
        <v>c</v>
      </c>
      <c r="AJ51" t="str">
        <f>LOWER(LEFT(Table13456[[#This Row],[Categoria]],1))</f>
        <v>p</v>
      </c>
      <c r="AK51" t="str">
        <f>_xlfn.CONCAT(Table13456[[#This Row],[ID]:[c021]])</f>
        <v>{id:48,title: "comoesmaravillosoCómo es maravilloso", subtitle: "Salmo 133 (132)", category: "PRECATECUMENADO", moments: ["Cuaresma", "Laudes/Visperas", "Antiguo Testamento"], url: "/cantos/resucito/c/comoesmaravilloso.html/cantos/resucito/c/comoesmaravilloso.html"},</v>
      </c>
      <c r="AL51" t="str">
        <f>UPPER(Table13456[[#This Row],[Titulo]])</f>
        <v>CÓMO ES MARAVILLOSO</v>
      </c>
      <c r="AM51" t="str">
        <f>LOWER(SUBSTITUTE(Table13456[[#This Row],[CANTO]], " ", ""))</f>
        <v>cómoesmaravilloso</v>
      </c>
      <c r="AN51" t="str">
        <f>Table13456[[#This Row],[Subtitle5]]</f>
        <v>Salmo 133 (132)</v>
      </c>
      <c r="AP51" t="str">
        <f>Table1[[#Headers],[CANTO]]</f>
        <v>CANTO</v>
      </c>
      <c r="AQ51" t="str">
        <f>Table13456[[#This Row],[CANTO]]</f>
        <v>CÓMO ES MARAVILLOSO</v>
      </c>
      <c r="AR51" t="str">
        <f>_xlfn.CONCAT(Table13456[[#This Row],[Category]:[Entrada]])</f>
        <v>category: "PRECATECUMENADO", moments: ["Cuaresma", "Laudes/Visperas", "Antiguo Testamento</v>
      </c>
    </row>
    <row r="52" spans="1:44" x14ac:dyDescent="0.25">
      <c r="A52">
        <v>39</v>
      </c>
      <c r="B52" t="s">
        <v>309</v>
      </c>
      <c r="C52">
        <v>49</v>
      </c>
      <c r="D52" t="s">
        <v>310</v>
      </c>
      <c r="E52" t="s">
        <v>311</v>
      </c>
      <c r="F52" t="s">
        <v>312</v>
      </c>
      <c r="G52" t="str" cm="1">
        <f t="array" ref="G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LOWER(LEFT(Table13456[[#This Row],[Titulo]],1))</f>
        <v>c</v>
      </c>
      <c r="AJ52" t="str">
        <f>LOWER(LEFT(Table13456[[#This Row],[Categoria]],1))</f>
        <v>p</v>
      </c>
      <c r="AK52" t="str">
        <f>_xlfn.CONCAT(Table13456[[#This Row],[ID]:[c021]])</f>
        <v>{id:49,title: "comolaciervaComo la cierva", subtitle: "Salmo 42-43 (41-42)", category: "PRECATECUMENADO", moments: ["Pascua", "Comunión", "Antiguo Testamento"], url: "/cantos/resucito/c/comolacierva.html/cantos/resucito/c/comolacierva.html"},</v>
      </c>
      <c r="AL52" t="str">
        <f>UPPER(Table13456[[#This Row],[Titulo]])</f>
        <v>COMO LA CIERVA</v>
      </c>
      <c r="AM52" t="str">
        <f>LOWER(SUBSTITUTE(Table13456[[#This Row],[CANTO]], " ", ""))</f>
        <v>comolacierva</v>
      </c>
      <c r="AN52" t="str">
        <f>Table13456[[#This Row],[Subtitle5]]</f>
        <v>Salmo 42-43 (41-42)</v>
      </c>
      <c r="AP52" t="str">
        <f>Table1[[#Headers],[CANTO]]</f>
        <v>CANTO</v>
      </c>
      <c r="AQ52" t="str">
        <f>Table13456[[#This Row],[CANTO]]</f>
        <v>COMO LA CIERVA</v>
      </c>
      <c r="AR52" t="str">
        <f>_xlfn.CONCAT(Table13456[[#This Row],[Category]:[Entrada]])</f>
        <v>category: "PRECATECUMENADO", moments: ["Pascua", "Comunión", "Antiguo Testamento</v>
      </c>
    </row>
    <row r="53" spans="1:44" x14ac:dyDescent="0.25">
      <c r="A53">
        <v>240</v>
      </c>
      <c r="B53" t="s">
        <v>309</v>
      </c>
      <c r="C53">
        <v>50</v>
      </c>
      <c r="D53" t="s">
        <v>310</v>
      </c>
      <c r="E53" t="s">
        <v>311</v>
      </c>
      <c r="F53" t="s">
        <v>312</v>
      </c>
      <c r="G53" t="str" cm="1">
        <f t="array" ref="G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LOWER(LEFT(Table13456[[#This Row],[Titulo]],1))</f>
        <v>c</v>
      </c>
      <c r="AJ53" t="str">
        <f>LOWER(LEFT(Table13456[[#This Row],[Categoria]],1))</f>
        <v>e</v>
      </c>
      <c r="AK53" t="str">
        <f>_xlfn.CONCAT(Table13456[[#This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UPPER(Table13456[[#This Row],[Titulo]])</f>
        <v>COMO LIRIO ENTRE LOS CARDOS</v>
      </c>
      <c r="AM53" t="str">
        <f>LOWER(SUBSTITUTE(Table13456[[#This Row],[CANTO]], " ", ""))</f>
        <v>comolirioentreloscardos</v>
      </c>
      <c r="AN53" t="str">
        <f>Table13456[[#This Row],[Subtitle5]]</f>
        <v xml:space="preserve">Cantar de los cantares 1,13ss </v>
      </c>
      <c r="AP53" t="str">
        <f>Table1[[#Headers],[CANTO]]</f>
        <v>CANTO</v>
      </c>
      <c r="AQ53" t="str">
        <f>Table13456[[#This Row],[CANTO]]</f>
        <v>COMO LIRIO ENTRE LOS CARDOS</v>
      </c>
      <c r="AR53" t="str">
        <f>_xlfn.CONCAT(Table13456[[#This Row],[Category]:[Entrada]])</f>
        <v>category: "ELECCIÓN", moments: ["Adviento", "Entrada", "Paz", "Final", "Antiguo Testamento</v>
      </c>
    </row>
    <row r="54" spans="1:44" x14ac:dyDescent="0.25">
      <c r="A54">
        <v>40</v>
      </c>
      <c r="B54" t="s">
        <v>309</v>
      </c>
      <c r="C54">
        <v>51</v>
      </c>
      <c r="D54" t="s">
        <v>310</v>
      </c>
      <c r="E54" t="s">
        <v>311</v>
      </c>
      <c r="F54" t="s">
        <v>312</v>
      </c>
      <c r="G54" t="str" cm="1">
        <f t="array" ref="G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LOWER(LEFT(Table13456[[#This Row],[Titulo]],1))</f>
        <v>c</v>
      </c>
      <c r="AJ54" t="str">
        <f>LOWER(LEFT(Table13456[[#This Row],[Categoria]],1))</f>
        <v>p</v>
      </c>
      <c r="AK54" t="str">
        <f>_xlfn.CONCAT(Table13456[[#This Row],[ID]:[c021]])</f>
        <v>{id:51,title: "comoovejaqueveComo oveja que ve", subtitle: "Kontáklon (Romano el Meloda)", category: "PRECATECUMENADO", moments: ["Fracción del Pan"], url: "/cantos/resucito/c/comoovejaqueve.html/cantos/resucito/c/comoovejaqueve.html"},</v>
      </c>
      <c r="AL54" t="str">
        <f>UPPER(Table13456[[#This Row],[Titulo]])</f>
        <v>COMO OVEJA QUE VE</v>
      </c>
      <c r="AM54" t="str">
        <f>LOWER(SUBSTITUTE(Table13456[[#This Row],[CANTO]], " ", ""))</f>
        <v>comoovejaqueve</v>
      </c>
      <c r="AN54" t="str">
        <f>Table13456[[#This Row],[Subtitle5]]</f>
        <v>Kontáklon (Romano el Meloda)</v>
      </c>
      <c r="AP54" t="str">
        <f>Table1[[#Headers],[CANTO]]</f>
        <v>CANTO</v>
      </c>
      <c r="AQ54" t="str">
        <f>Table13456[[#This Row],[CANTO]]</f>
        <v>COMO OVEJA QUE VE</v>
      </c>
      <c r="AR54" t="str">
        <f>_xlfn.CONCAT(Table13456[[#This Row],[Category]:[Entrada]])</f>
        <v>category: "PRECATECUMENADO", moments: ["Fracción del Pan</v>
      </c>
    </row>
    <row r="55" spans="1:44" x14ac:dyDescent="0.25">
      <c r="A55">
        <v>41</v>
      </c>
      <c r="B55" t="s">
        <v>309</v>
      </c>
      <c r="C55">
        <v>52</v>
      </c>
      <c r="D55" t="s">
        <v>310</v>
      </c>
      <c r="E55" t="s">
        <v>311</v>
      </c>
      <c r="F55" t="s">
        <v>312</v>
      </c>
      <c r="G55" t="str" cm="1">
        <f t="array" ref="G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LOWER(LEFT(Table13456[[#This Row],[Titulo]],1))</f>
        <v>c</v>
      </c>
      <c r="AJ55" t="str">
        <f>LOWER(LEFT(Table13456[[#This Row],[Categoria]],1))</f>
        <v>p</v>
      </c>
      <c r="AK55" t="str">
        <f>_xlfn.CONCAT(Table13456[[#This Row],[ID]:[c021]])</f>
        <v>{id:52,title: "consoladamipuebloConsolad a mi pueblo", subtitle: "Isaías 40,1-11 - Melodía hebraica ", category: "PRECATECUMENADO", moments: [""], url: "/cantos/resucito/c/consoladamipueblo.html/cantos/resucito/c/consoladamipueblo.html"},</v>
      </c>
      <c r="AL55" t="str">
        <f>UPPER(Table13456[[#This Row],[Titulo]])</f>
        <v>CONSOLAD A MI PUEBLO</v>
      </c>
      <c r="AM55" t="str">
        <f>LOWER(SUBSTITUTE(Table13456[[#This Row],[CANTO]], " ", ""))</f>
        <v>consoladamipueblo</v>
      </c>
      <c r="AN55" t="str">
        <f>Table13456[[#This Row],[Subtitle5]]</f>
        <v xml:space="preserve">Isaías 40,1-11 - Melodía hebraica </v>
      </c>
      <c r="AP55" t="str">
        <f>Table1[[#Headers],[CANTO]]</f>
        <v>CANTO</v>
      </c>
      <c r="AQ55" t="str">
        <f>Table13456[[#This Row],[CANTO]]</f>
        <v>CONSOLAD A MI PUEBLO</v>
      </c>
      <c r="AR55" t="str">
        <f>_xlfn.CONCAT(Table13456[[#This Row],[Category]:[Entrada]])</f>
        <v>category: "PRECATECUMENADO", moments: ["</v>
      </c>
    </row>
    <row r="56" spans="1:44" x14ac:dyDescent="0.25">
      <c r="A56">
        <v>186</v>
      </c>
      <c r="B56" t="s">
        <v>309</v>
      </c>
      <c r="C56">
        <v>53</v>
      </c>
      <c r="D56" t="s">
        <v>310</v>
      </c>
      <c r="E56" t="s">
        <v>311</v>
      </c>
      <c r="F56" t="s">
        <v>312</v>
      </c>
      <c r="G56" t="str" cm="1">
        <f t="array" ref="G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LOWER(LEFT(Table13456[[#This Row],[Titulo]],1))</f>
        <v>c</v>
      </c>
      <c r="AJ56" t="str">
        <f>LOWER(LEFT(Table13456[[#This Row],[Categoria]],1))</f>
        <v>l</v>
      </c>
      <c r="AK56" t="str">
        <f>_xlfn.CONCAT(Table13456[[#This Row],[ID]:[c021]])</f>
        <v>{id:53,title: "corderodediosCordero de Dios", subtitle: "Después de la consagración", category: "LITÚRGICOS", moments: ["Entrada"], url: "/cantos/resucito/c/corderodedios.html/cantos/resucito/c/corderodedios.html"},</v>
      </c>
      <c r="AL56" t="str">
        <f>UPPER(Table13456[[#This Row],[Titulo]])</f>
        <v>CORDERO DE DIOS</v>
      </c>
      <c r="AM56" t="str">
        <f>LOWER(SUBSTITUTE(Table13456[[#This Row],[CANTO]], " ", ""))</f>
        <v>corderodedios</v>
      </c>
      <c r="AN56" t="str">
        <f>Table13456[[#This Row],[Subtitle5]]</f>
        <v>Después de la consagración</v>
      </c>
      <c r="AP56" t="str">
        <f>Table1[[#Headers],[CANTO]]</f>
        <v>CANTO</v>
      </c>
      <c r="AQ56" t="str">
        <f>Table13456[[#This Row],[CANTO]]</f>
        <v>CORDERO DE DIOS</v>
      </c>
      <c r="AR56" t="str">
        <f>_xlfn.CONCAT(Table13456[[#This Row],[Category]:[Entrada]])</f>
        <v>category: "LITÚRGICOS", moments: ["Entrada</v>
      </c>
    </row>
    <row r="57" spans="1:44" x14ac:dyDescent="0.25">
      <c r="A57">
        <v>187</v>
      </c>
      <c r="B57" t="s">
        <v>309</v>
      </c>
      <c r="C57">
        <v>54</v>
      </c>
      <c r="D57" t="s">
        <v>310</v>
      </c>
      <c r="E57" t="s">
        <v>311</v>
      </c>
      <c r="F57" t="s">
        <v>312</v>
      </c>
      <c r="G57" t="str" cm="1">
        <f t="array" ref="G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LOWER(LEFT(Table13456[[#This Row],[Titulo]],1))</f>
        <v>c</v>
      </c>
      <c r="AJ57" t="str">
        <f>LOWER(LEFT(Table13456[[#This Row],[Categoria]],1))</f>
        <v>l</v>
      </c>
      <c r="AK57" t="str">
        <f>_xlfn.CONCAT(Table13456[[#This Row],[ID]:[c021]])</f>
        <v>{id:54,title: "credoCredo", subtitle: "Símbolo Apostólico", category: "LITÚRGICOS", moments: ["Pascua", "Laudes/Visperas", "Comunión", "Antiguo Testamento"], url: "/cantos/resucito/c/credo.html/cantos/resucito/c/credo.html"},</v>
      </c>
      <c r="AL57" t="str">
        <f>UPPER(Table13456[[#This Row],[Titulo]])</f>
        <v>CREDO</v>
      </c>
      <c r="AM57" t="str">
        <f>LOWER(SUBSTITUTE(Table13456[[#This Row],[CANTO]], " ", ""))</f>
        <v>credo</v>
      </c>
      <c r="AN57" t="str">
        <f>Table13456[[#This Row],[Subtitle5]]</f>
        <v>Símbolo Apostólico</v>
      </c>
      <c r="AP57" t="str">
        <f>Table1[[#Headers],[CANTO]]</f>
        <v>CANTO</v>
      </c>
      <c r="AQ57" t="str">
        <f>Table13456[[#This Row],[CANTO]]</f>
        <v>CREDO</v>
      </c>
      <c r="AR57" t="str">
        <f>_xlfn.CONCAT(Table13456[[#This Row],[Category]:[Entrada]])</f>
        <v>category: "LITÚRGICOS", moments: ["Pascua", "Laudes/Visperas", "Comunión", "Antiguo Testamento</v>
      </c>
    </row>
    <row r="58" spans="1:44" x14ac:dyDescent="0.25">
      <c r="A58">
        <v>42</v>
      </c>
      <c r="B58" t="s">
        <v>309</v>
      </c>
      <c r="C58">
        <v>55</v>
      </c>
      <c r="D58" t="s">
        <v>310</v>
      </c>
      <c r="E58" t="s">
        <v>311</v>
      </c>
      <c r="F58" t="s">
        <v>312</v>
      </c>
      <c r="G58" t="str" cm="1">
        <f t="array" ref="G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LOWER(LEFT(Table13456[[#This Row],[Titulo]],1))</f>
        <v>c</v>
      </c>
      <c r="AJ58" t="str">
        <f>LOWER(LEFT(Table13456[[#This Row],[Categoria]],1))</f>
        <v>p</v>
      </c>
      <c r="AK58" t="str">
        <f>_xlfn.CONCAT(Table13456[[#This Row],[ID]:[c021]])</f>
        <v>{id:55,title: "cristoeslaluzCristo es la luz", subtitle: "Himno - Juan 8,12; 14,6", category: "PRECATECUMENADO", moments: ["Cuaresma", "Entrada", "Final", "Antiguo Testamento"], url: "/cantos/resucito/c/cristoeslaluz.html/cantos/resucito/c/cristoeslaluz.html"},</v>
      </c>
      <c r="AL58" t="str">
        <f>UPPER(Table13456[[#This Row],[Titulo]])</f>
        <v>CRISTO ES LA LUZ</v>
      </c>
      <c r="AM58" t="str">
        <f>LOWER(SUBSTITUTE(Table13456[[#This Row],[CANTO]], " ", ""))</f>
        <v>cristoeslaluz</v>
      </c>
      <c r="AN58" t="str">
        <f>Table13456[[#This Row],[Subtitle5]]</f>
        <v>Himno - Juan 8,12; 14,6</v>
      </c>
      <c r="AP58" t="str">
        <f>Table1[[#Headers],[CANTO]]</f>
        <v>CANTO</v>
      </c>
      <c r="AQ58" t="str">
        <f>Table13456[[#This Row],[CANTO]]</f>
        <v>CRISTO ES LA LUZ</v>
      </c>
      <c r="AR58" t="str">
        <f>_xlfn.CONCAT(Table13456[[#This Row],[Category]:[Entrada]])</f>
        <v>category: "PRECATECUMENADO", moments: ["Cuaresma", "Entrada", "Final", "Antiguo Testamento</v>
      </c>
    </row>
    <row r="59" spans="1:44" x14ac:dyDescent="0.25">
      <c r="A59">
        <v>222</v>
      </c>
      <c r="B59" t="s">
        <v>309</v>
      </c>
      <c r="C59">
        <v>56</v>
      </c>
      <c r="D59" t="s">
        <v>310</v>
      </c>
      <c r="E59" t="s">
        <v>311</v>
      </c>
      <c r="F59" t="s">
        <v>312</v>
      </c>
      <c r="G59" t="str" cm="1">
        <f t="array" ref="G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LOWER(LEFT(Table13456[[#This Row],[Titulo]],1))</f>
        <v>c</v>
      </c>
      <c r="AJ59" t="str">
        <f>LOWER(LEFT(Table13456[[#This Row],[Categoria]],1))</f>
        <v>c</v>
      </c>
      <c r="AK59" t="str">
        <f>_xlfn.CONCAT(Table13456[[#This Row],[ID]:[c021]])</f>
        <v>{id:56,title: "cuandodormiaCuando dormía", subtitle: "Cantar de los Cantares 5,2ss ", category: "CATECUMENADO", moments: ["Pascua", "Laudes/Visperas", "Antiguo Testamento"], url: "/cantos/resucito/c/cuandodormia.html/cantos/resucito/c/cuandodormia.html"},</v>
      </c>
      <c r="AL59" t="str">
        <f>UPPER(Table13456[[#This Row],[Titulo]])</f>
        <v>CUANDO DORMÍA</v>
      </c>
      <c r="AM59" t="str">
        <f>LOWER(SUBSTITUTE(Table13456[[#This Row],[CANTO]], " ", ""))</f>
        <v>cuandodormía</v>
      </c>
      <c r="AN59" t="str">
        <f>Table13456[[#This Row],[Subtitle5]]</f>
        <v xml:space="preserve">Cantar de los Cantares 5,2ss </v>
      </c>
      <c r="AP59" t="str">
        <f>Table1[[#Headers],[CANTO]]</f>
        <v>CANTO</v>
      </c>
      <c r="AQ59" t="str">
        <f>Table13456[[#This Row],[CANTO]]</f>
        <v>CUANDO DORMÍA</v>
      </c>
      <c r="AR59" t="str">
        <f>_xlfn.CONCAT(Table13456[[#This Row],[Category]:[Entrada]])</f>
        <v>category: "CATECUMENADO", moments: ["Pascua", "Laudes/Visperas", "Antiguo Testamento</v>
      </c>
    </row>
    <row r="60" spans="1:44" x14ac:dyDescent="0.25">
      <c r="A60">
        <v>43</v>
      </c>
      <c r="B60" t="s">
        <v>309</v>
      </c>
      <c r="C60">
        <v>57</v>
      </c>
      <c r="D60" t="s">
        <v>310</v>
      </c>
      <c r="E60" t="s">
        <v>311</v>
      </c>
      <c r="F60" t="s">
        <v>312</v>
      </c>
      <c r="G60" t="str" cm="1">
        <f t="array" ref="G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LOWER(LEFT(Table13456[[#This Row],[Titulo]],1))</f>
        <v>c</v>
      </c>
      <c r="AJ60" t="str">
        <f>LOWER(LEFT(Table13456[[#This Row],[Categoria]],1))</f>
        <v>p</v>
      </c>
      <c r="AK60" t="str">
        <f>_xlfn.CONCAT(Table13456[[#This Row],[ID]:[c021]])</f>
        <v>{id:57,title: "cuandoelsenorCuando el Señor", subtitle: "Salmo 126 (125)", category: "PRECATECUMENADO", moments: ["Pascua", "Paz", "Final"], url: "/cantos/resucito/c/cuandoelsenor.html/cantos/resucito/c/cuandoelsenor.html"},</v>
      </c>
      <c r="AL60" t="str">
        <f>UPPER(Table13456[[#This Row],[Titulo]])</f>
        <v>CUANDO EL SEÑOR</v>
      </c>
      <c r="AM60" t="str">
        <f>LOWER(SUBSTITUTE(Table13456[[#This Row],[CANTO]], " ", ""))</f>
        <v>cuandoelseñor</v>
      </c>
      <c r="AN60" t="str">
        <f>Table13456[[#This Row],[Subtitle5]]</f>
        <v>Salmo 126 (125)</v>
      </c>
      <c r="AP60" t="str">
        <f>Table1[[#Headers],[CANTO]]</f>
        <v>CANTO</v>
      </c>
      <c r="AQ60" t="str">
        <f>Table13456[[#This Row],[CANTO]]</f>
        <v>CUANDO EL SEÑOR</v>
      </c>
      <c r="AR60" t="str">
        <f>_xlfn.CONCAT(Table13456[[#This Row],[Category]:[Entrada]])</f>
        <v>category: "PRECATECUMENADO", moments: ["Pascua", "Paz", "Final</v>
      </c>
    </row>
    <row r="61" spans="1:44" x14ac:dyDescent="0.25">
      <c r="A61">
        <v>44</v>
      </c>
      <c r="B61" t="s">
        <v>309</v>
      </c>
      <c r="C61">
        <v>58</v>
      </c>
      <c r="D61" t="s">
        <v>310</v>
      </c>
      <c r="E61" t="s">
        <v>311</v>
      </c>
      <c r="F61" t="s">
        <v>312</v>
      </c>
      <c r="G61" t="str" cm="1">
        <f t="array" ref="G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LOWER(LEFT(Table13456[[#This Row],[Titulo]],1))</f>
        <v>c</v>
      </c>
      <c r="AJ61" t="str">
        <f>LOWER(LEFT(Table13456[[#This Row],[Categoria]],1))</f>
        <v>p</v>
      </c>
      <c r="AK61" t="str">
        <f>_xlfn.CONCAT(Table13456[[#This Row],[ID]:[c021]])</f>
        <v>{id:58,title: "cuandoisraelsaliodeegiptoCuando Israel salió de Egipto", subtitle: "Salmo 114 (113)", category: "PRECATECUMENADO", moments: ["Pascua", "Paz"], url: "/cantos/resucito/c/cuandoisraelsaliodeegipto.html/cantos/resucito/c/cuandoisraelsaliodeegipto.html"},</v>
      </c>
      <c r="AL61" t="str">
        <f>UPPER(Table13456[[#This Row],[Titulo]])</f>
        <v>CUANDO ISRAEL SALIÓ DE EGIPTO</v>
      </c>
      <c r="AM61" t="str">
        <f>LOWER(SUBSTITUTE(Table13456[[#This Row],[CANTO]], " ", ""))</f>
        <v>cuandoisraelsaliódeegipto</v>
      </c>
      <c r="AN61" t="str">
        <f>Table13456[[#This Row],[Subtitle5]]</f>
        <v>Salmo 114 (113)</v>
      </c>
      <c r="AP61" t="str">
        <f>Table1[[#Headers],[CANTO]]</f>
        <v>CANTO</v>
      </c>
      <c r="AQ61" t="str">
        <f>Table13456[[#This Row],[CANTO]]</f>
        <v>CUANDO ISRAEL SALIÓ DE EGIPTO</v>
      </c>
      <c r="AR61" t="str">
        <f>_xlfn.CONCAT(Table13456[[#This Row],[Category]:[Entrada]])</f>
        <v>category: "PRECATECUMENADO", moments: ["Pascua", "Paz</v>
      </c>
    </row>
    <row r="62" spans="1:44" x14ac:dyDescent="0.25">
      <c r="A62">
        <v>45</v>
      </c>
      <c r="B62" t="s">
        <v>309</v>
      </c>
      <c r="C62">
        <v>59</v>
      </c>
      <c r="D62" t="s">
        <v>310</v>
      </c>
      <c r="E62" t="s">
        <v>311</v>
      </c>
      <c r="F62" t="s">
        <v>312</v>
      </c>
      <c r="G62" t="str" cm="1">
        <f t="array" ref="G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LOWER(LEFT(Table13456[[#This Row],[Titulo]],1))</f>
        <v>d</v>
      </c>
      <c r="AJ62" t="str">
        <f>LOWER(LEFT(Table13456[[#This Row],[Categoria]],1))</f>
        <v>p</v>
      </c>
      <c r="AK62" t="str">
        <f>_xlfn.CONCAT(Table13456[[#This Row],[ID]:[c021]])</f>
        <v>{id:59,title: "dayenuDayenú", subtitle: "De la Hagadá de Pésaj hebrea", category: "PRECATECUMENADO", moments: ["Cuaresma", "Antiguo Testamento"], url: "/cantos/resucito/d/dayenu.html/cantos/resucito/d/dayenu.html"},</v>
      </c>
      <c r="AL62" t="str">
        <f>UPPER(Table13456[[#This Row],[Titulo]])</f>
        <v>DAYENÚ</v>
      </c>
      <c r="AM62" t="str">
        <f>LOWER(SUBSTITUTE(Table13456[[#This Row],[CANTO]], " ", ""))</f>
        <v>dayenú</v>
      </c>
      <c r="AN62" t="str">
        <f>Table13456[[#This Row],[Subtitle5]]</f>
        <v>De la Hagadá de Pésaj hebrea</v>
      </c>
      <c r="AP62" t="str">
        <f>Table1[[#Headers],[CANTO]]</f>
        <v>CANTO</v>
      </c>
      <c r="AQ62" t="str">
        <f>Table13456[[#This Row],[CANTO]]</f>
        <v>DAYENÚ</v>
      </c>
      <c r="AR62" t="str">
        <f>_xlfn.CONCAT(Table13456[[#This Row],[Category]:[Entrada]])</f>
        <v>category: "PRECATECUMENADO", moments: ["Cuaresma", "Antiguo Testamento</v>
      </c>
    </row>
    <row r="63" spans="1:44" x14ac:dyDescent="0.25">
      <c r="A63">
        <v>47</v>
      </c>
      <c r="B63" t="s">
        <v>309</v>
      </c>
      <c r="C63">
        <v>60</v>
      </c>
      <c r="D63" t="s">
        <v>310</v>
      </c>
      <c r="E63" t="s">
        <v>311</v>
      </c>
      <c r="F63" t="s">
        <v>312</v>
      </c>
      <c r="G63" t="str" cm="1">
        <f t="array" ref="G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LOWER(LEFT(Table13456[[#This Row],[Titulo]],1))</f>
        <v>d</v>
      </c>
      <c r="AJ63" t="str">
        <f>LOWER(LEFT(Table13456[[#This Row],[Categoria]],1))</f>
        <v>p</v>
      </c>
      <c r="AK63" t="str">
        <f>_xlfn.CONCAT(Table13456[[#This Row],[ID]:[c021]])</f>
        <v>{id:60,title: "deprofundisDe Profundis", subtitle: "Salmo 130 (129)", category: "PRECATECUMENADO", moments: ["Adviento", "Virgen", "Antiguo Testamento"], url: "/cantos/resucito/d/deprofundis.html/cantos/resucito/d/deprofundis.html"},</v>
      </c>
      <c r="AL63" t="str">
        <f>UPPER(Table13456[[#This Row],[Titulo]])</f>
        <v>DE PROFUNDIS</v>
      </c>
      <c r="AM63" t="str">
        <f>LOWER(SUBSTITUTE(Table13456[[#This Row],[CANTO]], " ", ""))</f>
        <v>deprofundis</v>
      </c>
      <c r="AN63" t="str">
        <f>Table13456[[#This Row],[Subtitle5]]</f>
        <v>Salmo 130 (129)</v>
      </c>
      <c r="AP63" t="str">
        <f>Table1[[#Headers],[CANTO]]</f>
        <v>CANTO</v>
      </c>
      <c r="AQ63" t="str">
        <f>Table13456[[#This Row],[CANTO]]</f>
        <v>DE PROFUNDIS</v>
      </c>
      <c r="AR63" t="str">
        <f>_xlfn.CONCAT(Table13456[[#This Row],[Category]:[Entrada]])</f>
        <v>category: "PRECATECUMENADO", moments: ["Adviento", "Virgen", "Antiguo Testamento</v>
      </c>
    </row>
    <row r="64" spans="1:44" x14ac:dyDescent="0.25">
      <c r="A64">
        <v>223</v>
      </c>
      <c r="B64" t="s">
        <v>309</v>
      </c>
      <c r="C64">
        <v>61</v>
      </c>
      <c r="D64" t="s">
        <v>310</v>
      </c>
      <c r="E64" t="s">
        <v>311</v>
      </c>
      <c r="F64" t="s">
        <v>312</v>
      </c>
      <c r="G64" t="str" cm="1">
        <f t="array" ref="G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LOWER(LEFT(Table13456[[#This Row],[Titulo]],1))</f>
        <v>d</v>
      </c>
      <c r="AJ64" t="str">
        <f>LOWER(LEFT(Table13456[[#This Row],[Categoria]],1))</f>
        <v>c</v>
      </c>
      <c r="AK64" t="str">
        <f>_xlfn.CONCAT(Table13456[[#This Row],[ID]:[c021]])</f>
        <v>{id:61,title: "deboraDébora", subtitle: "Jueces 5", category: "CATECUMENADO", moments: ["Cuaresma", "Entrada", "Antiguo Testamento"], url: "/cantos/resucito/d/debora.html/cantos/resucito/d/debora.html"},</v>
      </c>
      <c r="AL64" t="str">
        <f>UPPER(Table13456[[#This Row],[Titulo]])</f>
        <v>DÉBORA</v>
      </c>
      <c r="AM64" t="str">
        <f>LOWER(SUBSTITUTE(Table13456[[#This Row],[CANTO]], " ", ""))</f>
        <v>débora</v>
      </c>
      <c r="AN64" t="str">
        <f>Table13456[[#This Row],[Subtitle5]]</f>
        <v>Jueces 5</v>
      </c>
      <c r="AP64" t="str">
        <f>Table1[[#Headers],[CANTO]]</f>
        <v>CANTO</v>
      </c>
      <c r="AQ64" t="str">
        <f>Table13456[[#This Row],[CANTO]]</f>
        <v>DÉBORA</v>
      </c>
      <c r="AR64" t="str">
        <f>_xlfn.CONCAT(Table13456[[#This Row],[Category]:[Entrada]])</f>
        <v>category: "CATECUMENADO", moments: ["Cuaresma", "Entrada", "Antiguo Testamento</v>
      </c>
    </row>
    <row r="65" spans="1:44" x14ac:dyDescent="0.25">
      <c r="A65">
        <v>48</v>
      </c>
      <c r="B65" t="s">
        <v>309</v>
      </c>
      <c r="C65">
        <v>62</v>
      </c>
      <c r="D65" t="s">
        <v>310</v>
      </c>
      <c r="E65" t="s">
        <v>311</v>
      </c>
      <c r="F65" t="s">
        <v>312</v>
      </c>
      <c r="G65" t="str" cm="1">
        <f t="array" ref="G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LOWER(LEFT(Table13456[[#This Row],[Titulo]],1))</f>
        <v>d</v>
      </c>
      <c r="AJ65" t="str">
        <f>LOWER(LEFT(Table13456[[#This Row],[Categoria]],1))</f>
        <v>p</v>
      </c>
      <c r="AK65" t="str">
        <f>_xlfn.CONCAT(Table13456[[#This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UPPER(Table13456[[#This Row],[Titulo]])</f>
        <v>DECIDLE A LOS DE CORAZÓN CANSADO</v>
      </c>
      <c r="AM65" t="str">
        <f>LOWER(SUBSTITUTE(Table13456[[#This Row],[CANTO]], " ", ""))</f>
        <v>decidlealosdecorazóncansado</v>
      </c>
      <c r="AN65" t="str">
        <f>Table13456[[#This Row],[Subtitle5]]</f>
        <v>Isaías 35,4ss</v>
      </c>
      <c r="AP65" t="str">
        <f>Table1[[#Headers],[CANTO]]</f>
        <v>CANTO</v>
      </c>
      <c r="AQ65" t="str">
        <f>Table13456[[#This Row],[CANTO]]</f>
        <v>DECIDLE A LOS DE CORAZÓN CANSADO</v>
      </c>
      <c r="AR65" t="str">
        <f>_xlfn.CONCAT(Table13456[[#This Row],[Category]:[Entrada]])</f>
        <v>category: "PRECATECUMENADO", moments: ["Laudes/Visperas", "Antiguo Testamento</v>
      </c>
    </row>
    <row r="66" spans="1:44" x14ac:dyDescent="0.25">
      <c r="A66">
        <v>49</v>
      </c>
      <c r="B66" t="s">
        <v>309</v>
      </c>
      <c r="C66">
        <v>63</v>
      </c>
      <c r="D66" t="s">
        <v>310</v>
      </c>
      <c r="E66" t="s">
        <v>311</v>
      </c>
      <c r="F66" t="s">
        <v>312</v>
      </c>
      <c r="G66" t="str" cm="1">
        <f t="array" ref="G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LOWER(LEFT(Table13456[[#This Row],[Titulo]],1))</f>
        <v>d</v>
      </c>
      <c r="AJ66" t="str">
        <f>LOWER(LEFT(Table13456[[#This Row],[Categoria]],1))</f>
        <v>p</v>
      </c>
      <c r="AK66" t="str">
        <f>_xlfn.CONCAT(Table13456[[#This Row],[ID]:[c021]])</f>
        <v>{id:63,title: "delantedelosangelesDelante de los ángeles", subtitle: "Salmo 138 (137)", category: "PRECATECUMENADO", moments: ["Final", "Nuevo Testamento"], url: "/cantos/resucito/d/delantedelosangeles.html/cantos/resucito/d/delantedelosangeles.html"},</v>
      </c>
      <c r="AL66" t="str">
        <f>UPPER(Table13456[[#This Row],[Titulo]])</f>
        <v>DELANTE DE LOS ÁNGELES</v>
      </c>
      <c r="AM66" t="str">
        <f>LOWER(SUBSTITUTE(Table13456[[#This Row],[CANTO]], " ", ""))</f>
        <v>delantedelosángeles</v>
      </c>
      <c r="AN66" t="str">
        <f>Table13456[[#This Row],[Subtitle5]]</f>
        <v>Salmo 138 (137)</v>
      </c>
      <c r="AP66" t="str">
        <f>Table1[[#Headers],[CANTO]]</f>
        <v>CANTO</v>
      </c>
      <c r="AQ66" t="str">
        <f>Table13456[[#This Row],[CANTO]]</f>
        <v>DELANTE DE LOS ÁNGELES</v>
      </c>
      <c r="AR66" t="str">
        <f>_xlfn.CONCAT(Table13456[[#This Row],[Category]:[Entrada]])</f>
        <v>category: "PRECATECUMENADO", moments: ["Final", "Nuevo Testamento</v>
      </c>
    </row>
    <row r="67" spans="1:44" x14ac:dyDescent="0.25">
      <c r="A67">
        <v>50</v>
      </c>
      <c r="B67" t="s">
        <v>309</v>
      </c>
      <c r="C67">
        <v>64</v>
      </c>
      <c r="D67" t="s">
        <v>310</v>
      </c>
      <c r="E67" t="s">
        <v>311</v>
      </c>
      <c r="F67" t="s">
        <v>312</v>
      </c>
      <c r="G67" t="str" cm="1">
        <f t="array" ref="G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LOWER(LEFT(Table13456[[#This Row],[Titulo]],1))</f>
        <v>d</v>
      </c>
      <c r="AJ67" t="str">
        <f>LOWER(LEFT(Table13456[[#This Row],[Categoria]],1))</f>
        <v>p</v>
      </c>
      <c r="AK67" t="str">
        <f>_xlfn.CONCAT(Table13456[[#This Row],[ID]:[c021]])</f>
        <v>{id:64,title: "diadereposoDía de reposo", subtitle: "Juan 8,52", category: "PRECATECUMENADO", moments: ["Laudes/Visperas", "Antiguo Testamento"], url: "/cantos/resucito/d/diadereposo.html/cantos/resucito/d/diadereposo.html"},</v>
      </c>
      <c r="AL67" t="str">
        <f>UPPER(Table13456[[#This Row],[Titulo]])</f>
        <v>DÍA DE REPOSO</v>
      </c>
      <c r="AM67" t="str">
        <f>LOWER(SUBSTITUTE(Table13456[[#This Row],[CANTO]], " ", ""))</f>
        <v>díadereposo</v>
      </c>
      <c r="AN67" t="str">
        <f>Table13456[[#This Row],[Subtitle5]]</f>
        <v>Juan 8,52</v>
      </c>
      <c r="AP67" t="str">
        <f>Table1[[#Headers],[CANTO]]</f>
        <v>CANTO</v>
      </c>
      <c r="AQ67" t="str">
        <f>Table13456[[#This Row],[CANTO]]</f>
        <v>DÍA DE REPOSO</v>
      </c>
      <c r="AR67" t="str">
        <f>_xlfn.CONCAT(Table13456[[#This Row],[Category]:[Entrada]])</f>
        <v>category: "PRECATECUMENADO", moments: ["Laudes/Visperas", "Antiguo Testamento</v>
      </c>
    </row>
    <row r="68" spans="1:44" x14ac:dyDescent="0.25">
      <c r="A68">
        <v>51</v>
      </c>
      <c r="B68" t="s">
        <v>309</v>
      </c>
      <c r="C68">
        <v>65</v>
      </c>
      <c r="D68" t="s">
        <v>310</v>
      </c>
      <c r="E68" t="s">
        <v>311</v>
      </c>
      <c r="F68" t="s">
        <v>312</v>
      </c>
      <c r="G68" t="str" cm="1">
        <f t="array" ref="G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LOWER(LEFT(Table13456[[#This Row],[Titulo]],1))</f>
        <v>d</v>
      </c>
      <c r="AJ68" t="str">
        <f>LOWER(LEFT(Table13456[[#This Row],[Categoria]],1))</f>
        <v>p</v>
      </c>
      <c r="AK68" t="str">
        <f>_xlfn.CONCAT(Table13456[[#This Row],[ID]:[c021]])</f>
        <v>{id:65,title: "diceelsenoramisenorDice el Señor a mi Señor", subtitle: "Salmo 110 (109)", category: "PRECATECUMENADO", moments: ["Antiguo Testamento"], url: "/cantos/resucito/d/diceelsenoramisenor.html/cantos/resucito/d/diceelsenoramisenor.html"},</v>
      </c>
      <c r="AL68" t="str">
        <f>UPPER(Table13456[[#This Row],[Titulo]])</f>
        <v>DICE EL SEÑOR A MI SEÑOR</v>
      </c>
      <c r="AM68" t="str">
        <f>LOWER(SUBSTITUTE(Table13456[[#This Row],[CANTO]], " ", ""))</f>
        <v>diceelseñoramiseñor</v>
      </c>
      <c r="AN68" t="str">
        <f>Table13456[[#This Row],[Subtitle5]]</f>
        <v>Salmo 110 (109)</v>
      </c>
      <c r="AP68" t="str">
        <f>Table1[[#Headers],[CANTO]]</f>
        <v>CANTO</v>
      </c>
      <c r="AQ68" t="str">
        <f>Table13456[[#This Row],[CANTO]]</f>
        <v>DICE EL SEÑOR A MI SEÑOR</v>
      </c>
      <c r="AR68" t="str">
        <f>_xlfn.CONCAT(Table13456[[#This Row],[Category]:[Entrada]])</f>
        <v>category: "PRECATECUMENADO", moments: ["Antiguo Testamento</v>
      </c>
    </row>
    <row r="69" spans="1:44" x14ac:dyDescent="0.25">
      <c r="A69">
        <v>52</v>
      </c>
      <c r="B69" t="s">
        <v>309</v>
      </c>
      <c r="C69">
        <v>66</v>
      </c>
      <c r="D69" t="s">
        <v>310</v>
      </c>
      <c r="E69" t="s">
        <v>311</v>
      </c>
      <c r="F69" t="s">
        <v>312</v>
      </c>
      <c r="G69" t="str" cm="1">
        <f t="array" ref="G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LOWER(LEFT(Table13456[[#This Row],[Titulo]],1))</f>
        <v>d</v>
      </c>
      <c r="AJ69" t="str">
        <f>LOWER(LEFT(Table13456[[#This Row],[Categoria]],1))</f>
        <v>p</v>
      </c>
      <c r="AK69" t="str">
        <f>_xlfn.CONCAT(Table13456[[#This Row],[ID]:[c021]])</f>
        <v>{id:66,title: "dichosoelhombreDichoso el hombre", subtitle: "Salmo 1", category: "PRECATECUMENADO", moments: ["Pascua", "Entrada", "Nuevo Testamento"], url: "/cantos/resucito/d/dichosoelhombre.html/cantos/resucito/d/dichosoelhombre.html"},</v>
      </c>
      <c r="AL69" t="str">
        <f>UPPER(Table13456[[#This Row],[Titulo]])</f>
        <v>DICHOSO EL HOMBRE</v>
      </c>
      <c r="AM69" t="str">
        <f>LOWER(SUBSTITUTE(Table13456[[#This Row],[CANTO]], " ", ""))</f>
        <v>dichosoelhombre</v>
      </c>
      <c r="AN69" t="str">
        <f>Table13456[[#This Row],[Subtitle5]]</f>
        <v>Salmo 1</v>
      </c>
      <c r="AP69" t="str">
        <f>Table1[[#Headers],[CANTO]]</f>
        <v>CANTO</v>
      </c>
      <c r="AQ69" t="str">
        <f>Table13456[[#This Row],[CANTO]]</f>
        <v>DICHOSO EL HOMBRE</v>
      </c>
      <c r="AR69" t="str">
        <f>_xlfn.CONCAT(Table13456[[#This Row],[Category]:[Entrada]])</f>
        <v>category: "PRECATECUMENADO", moments: ["Pascua", "Entrada", "Nuevo Testamento</v>
      </c>
    </row>
    <row r="70" spans="1:44" x14ac:dyDescent="0.25">
      <c r="A70">
        <v>53</v>
      </c>
      <c r="B70" t="s">
        <v>309</v>
      </c>
      <c r="C70">
        <v>67</v>
      </c>
      <c r="D70" t="s">
        <v>310</v>
      </c>
      <c r="E70" t="s">
        <v>311</v>
      </c>
      <c r="F70" t="s">
        <v>312</v>
      </c>
      <c r="G70" t="str" cm="1">
        <f t="array" ref="G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LOWER(LEFT(Table13456[[#This Row],[Titulo]],1))</f>
        <v>e</v>
      </c>
      <c r="AJ70" t="str">
        <f>LOWER(LEFT(Table13456[[#This Row],[Categoria]],1))</f>
        <v>p</v>
      </c>
      <c r="AK70" t="str">
        <f>_xlfn.CONCAT(Table13456[[#This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UPPER(Table13456[[#This Row],[Titulo]])</f>
        <v>EL COMBATE ESCATOLÓGICO</v>
      </c>
      <c r="AM70" t="str">
        <f>LOWER(SUBSTITUTE(Table13456[[#This Row],[CANTO]], " ", ""))</f>
        <v>elcombateescatológico</v>
      </c>
      <c r="AN70" t="str">
        <f>Table13456[[#This Row],[Subtitle5]]</f>
        <v>Apocalipsis 19,11-20</v>
      </c>
      <c r="AP70" t="str">
        <f>Table1[[#Headers],[CANTO]]</f>
        <v>CANTO</v>
      </c>
      <c r="AQ70" t="str">
        <f>Table13456[[#This Row],[CANTO]]</f>
        <v>EL COMBATE ESCATOLÓGICO</v>
      </c>
      <c r="AR70" t="str">
        <f>_xlfn.CONCAT(Table13456[[#This Row],[Category]:[Entrada]])</f>
        <v>category: "PRECATECUMENADO", moments: ["Laudes/Visperas", "Final", "Antiguo Testamento", "Nuevo Testamento</v>
      </c>
    </row>
    <row r="71" spans="1:44" x14ac:dyDescent="0.25">
      <c r="A71">
        <v>54</v>
      </c>
      <c r="B71" t="s">
        <v>309</v>
      </c>
      <c r="C71">
        <v>68</v>
      </c>
      <c r="D71" t="s">
        <v>310</v>
      </c>
      <c r="E71" t="s">
        <v>311</v>
      </c>
      <c r="F71" t="s">
        <v>312</v>
      </c>
      <c r="G71" t="str" cm="1">
        <f t="array" ref="G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LOWER(LEFT(Table13456[[#This Row],[Titulo]],1))</f>
        <v>e</v>
      </c>
      <c r="AJ71" t="str">
        <f>LOWER(LEFT(Table13456[[#This Row],[Categoria]],1))</f>
        <v>p</v>
      </c>
      <c r="AK71" t="str">
        <f>_xlfn.CONCAT(Table13456[[#This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UPPER(Table13456[[#This Row],[Titulo]])</f>
        <v>EL ESPÍRITU DEL SEÑOR ESTÁ SOBRE MÍ</v>
      </c>
      <c r="AM71" t="str">
        <f>LOWER(SUBSTITUTE(Table13456[[#This Row],[CANTO]], " ", ""))</f>
        <v>elespíritudelseñorestásobremí</v>
      </c>
      <c r="AN71" t="str">
        <f>Table13456[[#This Row],[Subtitle5]]</f>
        <v>Lucas 4,18 – Isaías 61,1-3</v>
      </c>
      <c r="AP71" t="str">
        <f>Table1[[#Headers],[CANTO]]</f>
        <v>CANTO</v>
      </c>
      <c r="AQ71" t="str">
        <f>Table13456[[#This Row],[CANTO]]</f>
        <v>EL ESPÍRITU DEL SEÑOR ESTÁ SOBRE MÍ</v>
      </c>
      <c r="AR71" t="str">
        <f>_xlfn.CONCAT(Table13456[[#This Row],[Category]:[Entrada]])</f>
        <v>category: "PRECATECUMENADO", moments: ["Pascua", "Comunión", "Antiguo Testamento</v>
      </c>
    </row>
    <row r="72" spans="1:44" x14ac:dyDescent="0.25">
      <c r="A72">
        <v>55</v>
      </c>
      <c r="B72" t="s">
        <v>309</v>
      </c>
      <c r="C72">
        <v>69</v>
      </c>
      <c r="D72" t="s">
        <v>310</v>
      </c>
      <c r="E72" t="s">
        <v>311</v>
      </c>
      <c r="F72" t="s">
        <v>312</v>
      </c>
      <c r="G72" t="str" cm="1">
        <f t="array" ref="G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LOWER(LEFT(Table13456[[#This Row],[Titulo]],1))</f>
        <v>e</v>
      </c>
      <c r="AJ72" t="str">
        <f>LOWER(LEFT(Table13456[[#This Row],[Categoria]],1))</f>
        <v>p</v>
      </c>
      <c r="AK72" t="str">
        <f>_xlfn.CONCAT(Table13456[[#This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UPPER(Table13456[[#This Row],[Titulo]])</f>
        <v>EL JACAL DE LOS PASTORES</v>
      </c>
      <c r="AM72" t="str">
        <f>LOWER(SUBSTITUTE(Table13456[[#This Row],[CANTO]], " ", ""))</f>
        <v>eljacaldelospastores</v>
      </c>
      <c r="AN72" t="str">
        <f>Table13456[[#This Row],[Subtitle5]]</f>
        <v>Cantar de los Cantares 1,2-8</v>
      </c>
      <c r="AP72" t="str">
        <f>Table1[[#Headers],[CANTO]]</f>
        <v>CANTO</v>
      </c>
      <c r="AQ72" t="str">
        <f>Table13456[[#This Row],[CANTO]]</f>
        <v>EL JACAL DE LOS PASTORES</v>
      </c>
      <c r="AR72" t="str">
        <f>_xlfn.CONCAT(Table13456[[#This Row],[Category]:[Entrada]])</f>
        <v>category: "PRECATECUMENADO", moments: ["Fracción del Pan", "Antiguo Testamento</v>
      </c>
    </row>
    <row r="73" spans="1:44" x14ac:dyDescent="0.25">
      <c r="A73">
        <v>56</v>
      </c>
      <c r="B73" t="s">
        <v>309</v>
      </c>
      <c r="C73">
        <v>70</v>
      </c>
      <c r="D73" t="s">
        <v>310</v>
      </c>
      <c r="E73" t="s">
        <v>311</v>
      </c>
      <c r="F73" t="s">
        <v>312</v>
      </c>
      <c r="G73" t="str" cm="1">
        <f t="array" ref="G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LOWER(LEFT(Table13456[[#This Row],[Titulo]],1))</f>
        <v>e</v>
      </c>
      <c r="AJ73" t="str">
        <f>LOWER(LEFT(Table13456[[#This Row],[Categoria]],1))</f>
        <v>p</v>
      </c>
      <c r="AK73" t="str">
        <f>_xlfn.CONCAT(Table13456[[#This Row],[ID]:[c021]])</f>
        <v>{id:70,title: "ellagareroEl lagarero", subtitle: "Isaías 63,1-6", category: "PRECATECUMENADO", moments: ["Comunión", "Nuevo Testamento"], url: "/cantos/resucito/e/ellagarero.html/cantos/resucito/e/ellagarero.html"},</v>
      </c>
      <c r="AL73" t="str">
        <f>UPPER(Table13456[[#This Row],[Titulo]])</f>
        <v>EL LAGARERO</v>
      </c>
      <c r="AM73" t="str">
        <f>LOWER(SUBSTITUTE(Table13456[[#This Row],[CANTO]], " ", ""))</f>
        <v>ellagarero</v>
      </c>
      <c r="AN73" t="str">
        <f>Table13456[[#This Row],[Subtitle5]]</f>
        <v>Isaías 63,1-6</v>
      </c>
      <c r="AP73" t="str">
        <f>Table1[[#Headers],[CANTO]]</f>
        <v>CANTO</v>
      </c>
      <c r="AQ73" t="str">
        <f>Table13456[[#This Row],[CANTO]]</f>
        <v>EL LAGARERO</v>
      </c>
      <c r="AR73" t="str">
        <f>_xlfn.CONCAT(Table13456[[#This Row],[Category]:[Entrada]])</f>
        <v>category: "PRECATECUMENADO", moments: ["Comunión", "Nuevo Testamento</v>
      </c>
    </row>
    <row r="74" spans="1:44" x14ac:dyDescent="0.25">
      <c r="A74">
        <v>57</v>
      </c>
      <c r="B74" t="s">
        <v>309</v>
      </c>
      <c r="C74">
        <v>71</v>
      </c>
      <c r="D74" t="s">
        <v>310</v>
      </c>
      <c r="E74" t="s">
        <v>311</v>
      </c>
      <c r="F74" t="s">
        <v>312</v>
      </c>
      <c r="G74" t="str" cm="1">
        <f t="array" ref="G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LOWER(LEFT(Table13456[[#This Row],[Titulo]],1))</f>
        <v>e</v>
      </c>
      <c r="AJ74" t="str">
        <f>LOWER(LEFT(Table13456[[#This Row],[Categoria]],1))</f>
        <v>p</v>
      </c>
      <c r="AK74" t="str">
        <f>_xlfn.CONCAT(Table13456[[#This Row],[ID]:[c021]])</f>
        <v>{id:71,title: "elmesiasleonEl Mesías león", subtitle: "Comentario al Apocalipsis (Victorino de Pettau)", category: "PRECATECUMENADO", moments: ["Antiguo Testamento"], url: "/cantos/resucito/e/elmesiasleon.html/cantos/resucito/e/elmesiasleon.html"},</v>
      </c>
      <c r="AL74" t="str">
        <f>UPPER(Table13456[[#This Row],[Titulo]])</f>
        <v>EL MESÍAS LEÓN</v>
      </c>
      <c r="AM74" t="str">
        <f>LOWER(SUBSTITUTE(Table13456[[#This Row],[CANTO]], " ", ""))</f>
        <v>elmesíasleón</v>
      </c>
      <c r="AN74" t="str">
        <f>Table13456[[#This Row],[Subtitle5]]</f>
        <v>Comentario al Apocalipsis (Victorino de Pettau)</v>
      </c>
      <c r="AP74" t="str">
        <f>Table1[[#Headers],[CANTO]]</f>
        <v>CANTO</v>
      </c>
      <c r="AQ74" t="str">
        <f>Table13456[[#This Row],[CANTO]]</f>
        <v>EL MESÍAS LEÓN</v>
      </c>
      <c r="AR74" t="str">
        <f>_xlfn.CONCAT(Table13456[[#This Row],[Category]:[Entrada]])</f>
        <v>category: "PRECATECUMENADO", moments: ["Antiguo Testamento</v>
      </c>
    </row>
    <row r="75" spans="1:44" x14ac:dyDescent="0.25">
      <c r="A75">
        <v>224</v>
      </c>
      <c r="B75" t="s">
        <v>309</v>
      </c>
      <c r="C75">
        <v>72</v>
      </c>
      <c r="D75" t="s">
        <v>310</v>
      </c>
      <c r="E75" t="s">
        <v>311</v>
      </c>
      <c r="F75" t="s">
        <v>312</v>
      </c>
      <c r="G75" t="str" cm="1">
        <f t="array" ref="G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LOWER(LEFT(Table13456[[#This Row],[Titulo]],1))</f>
        <v>e</v>
      </c>
      <c r="AJ75" t="str">
        <f>LOWER(LEFT(Table13456[[#This Row],[Categoria]],1))</f>
        <v>c</v>
      </c>
      <c r="AK75" t="str">
        <f>_xlfn.CONCAT(Table13456[[#This Row],[ID]:[c021]])</f>
        <v>{id:72,title: "elmismodiosEl mismo Dios", subtitle: "2 Corintios 4,6-12", category: "CATECUMENADO", moments: ["Navidad", "Antiguo Testamento"], url: "/cantos/resucito/e/elmismodios.html/cantos/resucito/e/elmismodios.html"},</v>
      </c>
      <c r="AL75" t="str">
        <f>UPPER(Table13456[[#This Row],[Titulo]])</f>
        <v>EL MISMO DIOS</v>
      </c>
      <c r="AM75" t="str">
        <f>LOWER(SUBSTITUTE(Table13456[[#This Row],[CANTO]], " ", ""))</f>
        <v>elmismodios</v>
      </c>
      <c r="AN75" t="str">
        <f>Table13456[[#This Row],[Subtitle5]]</f>
        <v>2 Corintios 4,6-12</v>
      </c>
      <c r="AP75" t="str">
        <f>Table1[[#Headers],[CANTO]]</f>
        <v>CANTO</v>
      </c>
      <c r="AQ75" t="str">
        <f>Table13456[[#This Row],[CANTO]]</f>
        <v>EL MISMO DIOS</v>
      </c>
      <c r="AR75" t="str">
        <f>_xlfn.CONCAT(Table13456[[#This Row],[Category]:[Entrada]])</f>
        <v>category: "CATECUMENADO", moments: ["Navidad", "Antiguo Testamento</v>
      </c>
    </row>
    <row r="76" spans="1:44" x14ac:dyDescent="0.25">
      <c r="A76">
        <v>58</v>
      </c>
      <c r="B76" t="s">
        <v>309</v>
      </c>
      <c r="C76">
        <v>73</v>
      </c>
      <c r="D76" t="s">
        <v>310</v>
      </c>
      <c r="E76" t="s">
        <v>311</v>
      </c>
      <c r="F76" t="s">
        <v>312</v>
      </c>
      <c r="G76" t="str" cm="1">
        <f t="array" ref="G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LOWER(LEFT(Table13456[[#This Row],[Titulo]],1))</f>
        <v>e</v>
      </c>
      <c r="AJ76" t="str">
        <f>LOWER(LEFT(Table13456[[#This Row],[Categoria]],1))</f>
        <v>p</v>
      </c>
      <c r="AK76" t="str">
        <f>_xlfn.CONCAT(Table13456[[#This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UPPER(Table13456[[#This Row],[Titulo]])</f>
        <v>EL NECIO PIENSA QUE DIOS NO EXISTE</v>
      </c>
      <c r="AM76" t="str">
        <f>LOWER(SUBSTITUTE(Table13456[[#This Row],[CANTO]], " ", ""))</f>
        <v>elneciopiensaquediosnoexiste</v>
      </c>
      <c r="AN76" t="str">
        <f>Table13456[[#This Row],[Subtitle5]]</f>
        <v>Salmo 14 (13)</v>
      </c>
      <c r="AP76" t="str">
        <f>Table1[[#Headers],[CANTO]]</f>
        <v>CANTO</v>
      </c>
      <c r="AQ76" t="str">
        <f>Table13456[[#This Row],[CANTO]]</f>
        <v>EL NECIO PIENSA QUE DIOS NO EXISTE</v>
      </c>
      <c r="AR76" t="str">
        <f>_xlfn.CONCAT(Table13456[[#This Row],[Category]:[Entrada]])</f>
        <v>category: "PRECATECUMENADO", moments: ["Entrada", "Nuevo Testamento</v>
      </c>
    </row>
    <row r="77" spans="1:44" x14ac:dyDescent="0.25">
      <c r="A77">
        <v>59</v>
      </c>
      <c r="B77" t="s">
        <v>309</v>
      </c>
      <c r="C77">
        <v>74</v>
      </c>
      <c r="D77" t="s">
        <v>310</v>
      </c>
      <c r="E77" t="s">
        <v>311</v>
      </c>
      <c r="F77" t="s">
        <v>312</v>
      </c>
      <c r="G77" t="str" cm="1">
        <f t="array" ref="G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LOWER(LEFT(Table13456[[#This Row],[Titulo]],1))</f>
        <v>e</v>
      </c>
      <c r="AJ77" t="str">
        <f>LOWER(LEFT(Table13456[[#This Row],[Categoria]],1))</f>
        <v>p</v>
      </c>
      <c r="AK77" t="str">
        <f>_xlfn.CONCAT(Table13456[[#This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UPPER(Table13456[[#This Row],[Titulo]])</f>
        <v>EL PUEBLO QUE CAMINABA EN LAS TINIEBLAS</v>
      </c>
      <c r="AM77" t="str">
        <f>LOWER(SUBSTITUTE(Table13456[[#This Row],[CANTO]], " ", ""))</f>
        <v>elpuebloquecaminabaenlastinieblas</v>
      </c>
      <c r="AN77" t="str">
        <f>Table13456[[#This Row],[Subtitle5]]</f>
        <v>Isaías 9,1-5</v>
      </c>
      <c r="AP77" t="str">
        <f>Table1[[#Headers],[CANTO]]</f>
        <v>CANTO</v>
      </c>
      <c r="AQ77" t="str">
        <f>Table13456[[#This Row],[CANTO]]</f>
        <v>EL PUEBLO QUE CAMINABA EN LAS TINIEBLAS</v>
      </c>
      <c r="AR77" t="str">
        <f>_xlfn.CONCAT(Table13456[[#This Row],[Category]:[Entrada]])</f>
        <v>category: "PRECATECUMENADO", moments: ["Adviento", "Entrada", "Antiguo Testamento</v>
      </c>
    </row>
    <row r="78" spans="1:44" x14ac:dyDescent="0.25">
      <c r="A78">
        <v>225</v>
      </c>
      <c r="B78" t="s">
        <v>309</v>
      </c>
      <c r="C78">
        <v>75</v>
      </c>
      <c r="D78" t="s">
        <v>310</v>
      </c>
      <c r="E78" t="s">
        <v>311</v>
      </c>
      <c r="F78" t="s">
        <v>312</v>
      </c>
      <c r="G78" t="str" cm="1">
        <f t="array" ref="G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LOWER(LEFT(Table13456[[#This Row],[Titulo]],1))</f>
        <v>e</v>
      </c>
      <c r="AJ78" t="str">
        <f>LOWER(LEFT(Table13456[[#This Row],[Categoria]],1))</f>
        <v>c</v>
      </c>
      <c r="AK78" t="str">
        <f>_xlfn.CONCAT(Table13456[[#This Row],[ID]:[c021]])</f>
        <v>{id:75,title: "elsembradorEl sembrador", subtitle: "Marcos 4,3ss", category: "CATECUMENADO", moments: ["Comunión", "Antiguo Testamento"], url: "/cantos/resucito/e/elsembrador.html/cantos/resucito/e/elsembrador.html"},</v>
      </c>
      <c r="AL78" t="str">
        <f>UPPER(Table13456[[#This Row],[Titulo]])</f>
        <v>EL SEMBRADOR</v>
      </c>
      <c r="AM78" t="str">
        <f>LOWER(SUBSTITUTE(Table13456[[#This Row],[CANTO]], " ", ""))</f>
        <v>elsembrador</v>
      </c>
      <c r="AN78" t="str">
        <f>Table13456[[#This Row],[Subtitle5]]</f>
        <v>Marcos 4,3ss</v>
      </c>
      <c r="AP78" t="str">
        <f>Table1[[#Headers],[CANTO]]</f>
        <v>CANTO</v>
      </c>
      <c r="AQ78" t="str">
        <f>Table13456[[#This Row],[CANTO]]</f>
        <v>EL SEMBRADOR</v>
      </c>
      <c r="AR78" t="str">
        <f>_xlfn.CONCAT(Table13456[[#This Row],[Category]:[Entrada]])</f>
        <v>category: "CATECUMENADO", moments: ["Comunión", "Antiguo Testamento</v>
      </c>
    </row>
    <row r="79" spans="1:44" x14ac:dyDescent="0.25">
      <c r="A79">
        <v>60</v>
      </c>
      <c r="B79" t="s">
        <v>309</v>
      </c>
      <c r="C79">
        <v>76</v>
      </c>
      <c r="D79" t="s">
        <v>310</v>
      </c>
      <c r="E79" t="s">
        <v>311</v>
      </c>
      <c r="F79" t="s">
        <v>312</v>
      </c>
      <c r="G79" t="str" cm="1">
        <f t="array" ref="G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LOWER(LEFT(Table13456[[#This Row],[Titulo]],1))</f>
        <v>e</v>
      </c>
      <c r="AJ79" t="str">
        <f>LOWER(LEFT(Table13456[[#This Row],[Categoria]],1))</f>
        <v>p</v>
      </c>
      <c r="AK79" t="str">
        <f>_xlfn.CONCAT(Table13456[[#This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UPPER(Table13456[[#This Row],[Titulo]])</f>
        <v>EL SEÑOR ANUNCIA UNA NOTICIA</v>
      </c>
      <c r="AM79" t="str">
        <f>LOWER(SUBSTITUTE(Table13456[[#This Row],[CANTO]], " ", ""))</f>
        <v>elseñoranunciaunanoticia</v>
      </c>
      <c r="AN79" t="str">
        <f>Table13456[[#This Row],[Subtitle5]]</f>
        <v>Salmo 68 (67)</v>
      </c>
      <c r="AP79" t="str">
        <f>Table1[[#Headers],[CANTO]]</f>
        <v>CANTO</v>
      </c>
      <c r="AQ79" t="str">
        <f>Table13456[[#This Row],[CANTO]]</f>
        <v>EL SEÑOR ANUNCIA UNA NOTICIA</v>
      </c>
      <c r="AR79" t="str">
        <f>_xlfn.CONCAT(Table13456[[#This Row],[Category]:[Entrada]])</f>
        <v>category: "PRECATECUMENADO", moments: ["Fracción del Pan", "Antiguo Testamento</v>
      </c>
    </row>
    <row r="80" spans="1:44" x14ac:dyDescent="0.25">
      <c r="A80">
        <v>61</v>
      </c>
      <c r="B80" t="s">
        <v>309</v>
      </c>
      <c r="C80">
        <v>77</v>
      </c>
      <c r="D80" t="s">
        <v>310</v>
      </c>
      <c r="E80" t="s">
        <v>311</v>
      </c>
      <c r="F80" t="s">
        <v>312</v>
      </c>
      <c r="G80" t="str" cm="1">
        <f t="array" ref="G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LOWER(LEFT(Table13456[[#This Row],[Titulo]],1))</f>
        <v>e</v>
      </c>
      <c r="AJ80" t="str">
        <f>LOWER(LEFT(Table13456[[#This Row],[Categoria]],1))</f>
        <v>p</v>
      </c>
      <c r="AK80" t="str">
        <f>_xlfn.CONCAT(Table13456[[#This Row],[ID]:[c021]])</f>
        <v>{id:77,title: "elsenoresmipastorEl Señor es mi pastor", subtitle: "Salmo 23 (22)", category: "PRECATECUMENADO", moments: ["Cuaresma", "Antiguo Testamento"], url: "/cantos/resucito/e/elsenoresmipastor.html/cantos/resucito/e/elsenoresmipastor.html"},</v>
      </c>
      <c r="AL80" t="str">
        <f>UPPER(Table13456[[#This Row],[Titulo]])</f>
        <v>EL SEÑOR ES MI PASTOR</v>
      </c>
      <c r="AM80" t="str">
        <f>LOWER(SUBSTITUTE(Table13456[[#This Row],[CANTO]], " ", ""))</f>
        <v>elseñoresmipastor</v>
      </c>
      <c r="AN80" t="str">
        <f>Table13456[[#This Row],[Subtitle5]]</f>
        <v>Salmo 23 (22)</v>
      </c>
      <c r="AP80" t="str">
        <f>Table1[[#Headers],[CANTO]]</f>
        <v>CANTO</v>
      </c>
      <c r="AQ80" t="str">
        <f>Table13456[[#This Row],[CANTO]]</f>
        <v>EL SEÑOR ES MI PASTOR</v>
      </c>
      <c r="AR80" t="str">
        <f>_xlfn.CONCAT(Table13456[[#This Row],[Category]:[Entrada]])</f>
        <v>category: "PRECATECUMENADO", moments: ["Cuaresma", "Antiguo Testamento</v>
      </c>
    </row>
    <row r="81" spans="1:44" x14ac:dyDescent="0.25">
      <c r="A81">
        <v>62</v>
      </c>
      <c r="B81" t="s">
        <v>309</v>
      </c>
      <c r="C81">
        <v>78</v>
      </c>
      <c r="D81" t="s">
        <v>310</v>
      </c>
      <c r="E81" t="s">
        <v>311</v>
      </c>
      <c r="F81" t="s">
        <v>312</v>
      </c>
      <c r="G81" t="str" cm="1">
        <f t="array" ref="G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LOWER(LEFT(Table13456[[#This Row],[Titulo]],1))</f>
        <v>e</v>
      </c>
      <c r="AJ81" t="str">
        <f>LOWER(LEFT(Table13456[[#This Row],[Categoria]],1))</f>
        <v>p</v>
      </c>
      <c r="AK81" t="str">
        <f>_xlfn.CONCAT(Table13456[[#This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UPPER(Table13456[[#This Row],[Titulo]])</f>
        <v>EL SEÑOR ME HA DADO</v>
      </c>
      <c r="AM81" t="str">
        <f>LOWER(SUBSTITUTE(Table13456[[#This Row],[CANTO]], " ", ""))</f>
        <v>elseñormehadado</v>
      </c>
      <c r="AN81" t="str">
        <f>Table13456[[#This Row],[Subtitle5]]</f>
        <v>Isaías 50,4-10  - Tercer canto del Siervo de Yahveh</v>
      </c>
      <c r="AP81" t="str">
        <f>Table1[[#Headers],[CANTO]]</f>
        <v>CANTO</v>
      </c>
      <c r="AQ81" t="str">
        <f>Table13456[[#This Row],[CANTO]]</f>
        <v>EL SEÑOR ME HA DADO</v>
      </c>
      <c r="AR81" t="str">
        <f>_xlfn.CONCAT(Table13456[[#This Row],[Category]:[Entrada]])</f>
        <v>category: "PRECATECUMENADO", moments: ["Entrada", "Comunión", "Nuevo Testamento</v>
      </c>
    </row>
    <row r="82" spans="1:44" x14ac:dyDescent="0.25">
      <c r="A82">
        <v>63</v>
      </c>
      <c r="B82" t="s">
        <v>309</v>
      </c>
      <c r="C82">
        <v>79</v>
      </c>
      <c r="D82" t="s">
        <v>310</v>
      </c>
      <c r="E82" t="s">
        <v>311</v>
      </c>
      <c r="F82" t="s">
        <v>312</v>
      </c>
      <c r="G82" t="str" cm="1">
        <f t="array" ref="G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LOWER(LEFT(Table13456[[#This Row],[Titulo]],1))</f>
        <v>e</v>
      </c>
      <c r="AJ82" t="str">
        <f>LOWER(LEFT(Table13456[[#This Row],[Categoria]],1))</f>
        <v>p</v>
      </c>
      <c r="AK82" t="str">
        <f>_xlfn.CONCAT(Table13456[[#This Row],[ID]:[c021]])</f>
        <v>{id:79,title: "elielilamasabactaniElí, Elí, lamá sabactaní", subtitle: "Salmo 22 (21)", category: "PRECATECUMENADO", moments: ["Fracción del Pan"], url: "/cantos/resucito/e/elielilamasabactani.html/cantos/resucito/e/elielilamasabactani.html"},</v>
      </c>
      <c r="AL82" t="str">
        <f>UPPER(Table13456[[#This Row],[Titulo]])</f>
        <v>ELÍ, ELÍ, LAMÁ SABACTANÍ</v>
      </c>
      <c r="AM82" t="str">
        <f>LOWER(SUBSTITUTE(Table13456[[#This Row],[CANTO]], " ", ""))</f>
        <v>elí,elí,lamásabactaní</v>
      </c>
      <c r="AN82" t="str">
        <f>Table13456[[#This Row],[Subtitle5]]</f>
        <v>Salmo 22 (21)</v>
      </c>
      <c r="AP82" t="str">
        <f>Table1[[#Headers],[CANTO]]</f>
        <v>CANTO</v>
      </c>
      <c r="AQ82" t="str">
        <f>Table13456[[#This Row],[CANTO]]</f>
        <v>ELÍ, ELÍ, LAMÁ SABACTANÍ</v>
      </c>
      <c r="AR82" t="str">
        <f>_xlfn.CONCAT(Table13456[[#This Row],[Category]:[Entrada]])</f>
        <v>category: "PRECATECUMENADO", moments: ["Fracción del Pan</v>
      </c>
    </row>
    <row r="83" spans="1:44" x14ac:dyDescent="0.25">
      <c r="A83">
        <v>64</v>
      </c>
      <c r="B83" t="s">
        <v>309</v>
      </c>
      <c r="C83">
        <v>80</v>
      </c>
      <c r="D83" t="s">
        <v>310</v>
      </c>
      <c r="E83" t="s">
        <v>311</v>
      </c>
      <c r="F83" t="s">
        <v>312</v>
      </c>
      <c r="G83" t="str" cm="1">
        <f t="array" ref="G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LOWER(LEFT(Table13456[[#This Row],[Titulo]],1))</f>
        <v>e</v>
      </c>
      <c r="AJ83" t="str">
        <f>LOWER(LEFT(Table13456[[#This Row],[Categoria]],1))</f>
        <v>p</v>
      </c>
      <c r="AK83" t="str">
        <f>_xlfn.CONCAT(Table13456[[#This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UPPER(Table13456[[#This Row],[Titulo]])</f>
        <v>EN MEDIO DE AQUEL GENTÍO</v>
      </c>
      <c r="AM83" t="str">
        <f>LOWER(SUBSTITUTE(Table13456[[#This Row],[CANTO]], " ", ""))</f>
        <v>enmediodeaquelgentío</v>
      </c>
      <c r="AN83" t="str">
        <f>Table13456[[#This Row],[Subtitle5]]</f>
        <v>Lucas 8,42b-48</v>
      </c>
      <c r="AP83" t="str">
        <f>Table1[[#Headers],[CANTO]]</f>
        <v>CANTO</v>
      </c>
      <c r="AQ83" t="str">
        <f>Table13456[[#This Row],[CANTO]]</f>
        <v>EN MEDIO DE AQUEL GENTÍO</v>
      </c>
      <c r="AR83" t="str">
        <f>_xlfn.CONCAT(Table13456[[#This Row],[Category]:[Entrada]])</f>
        <v>category: "PRECATECUMENADO", moments: ["Laudes/Visperas", "Fracción del Pan", "Nuevo Testamento</v>
      </c>
    </row>
    <row r="84" spans="1:44" x14ac:dyDescent="0.25">
      <c r="A84">
        <v>65</v>
      </c>
      <c r="B84" t="s">
        <v>309</v>
      </c>
      <c r="C84">
        <v>81</v>
      </c>
      <c r="D84" t="s">
        <v>310</v>
      </c>
      <c r="E84" t="s">
        <v>311</v>
      </c>
      <c r="F84" t="s">
        <v>312</v>
      </c>
      <c r="G84" t="str" cm="1">
        <f t="array" ref="G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LOWER(LEFT(Table13456[[#This Row],[Titulo]],1))</f>
        <v>e</v>
      </c>
      <c r="AJ84" t="str">
        <f>LOWER(LEFT(Table13456[[#This Row],[Categoria]],1))</f>
        <v>p</v>
      </c>
      <c r="AK84" t="str">
        <f>_xlfn.CONCAT(Table13456[[#This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UPPER(Table13456[[#This Row],[Titulo]])</f>
        <v>EN UNA NOCHE OSCURA</v>
      </c>
      <c r="AM84" t="str">
        <f>LOWER(SUBSTITUTE(Table13456[[#This Row],[CANTO]], " ", ""))</f>
        <v>enunanocheoscura</v>
      </c>
      <c r="AN84" t="str">
        <f>Table13456[[#This Row],[Subtitle5]]</f>
        <v>Subida al Monte Carmelo – San Juan de la Cruz</v>
      </c>
      <c r="AP84" t="str">
        <f>Table1[[#Headers],[CANTO]]</f>
        <v>CANTO</v>
      </c>
      <c r="AQ84" t="str">
        <f>Table13456[[#This Row],[CANTO]]</f>
        <v>EN UNA NOCHE OSCURA</v>
      </c>
      <c r="AR84" t="str">
        <f>_xlfn.CONCAT(Table13456[[#This Row],[Category]:[Entrada]])</f>
        <v>category: "PRECATECUMENADO", moments: ["Entrada", "Final", "Antiguo Testamento</v>
      </c>
    </row>
    <row r="85" spans="1:44" x14ac:dyDescent="0.25">
      <c r="A85">
        <v>66</v>
      </c>
      <c r="B85" t="s">
        <v>309</v>
      </c>
      <c r="C85">
        <v>82</v>
      </c>
      <c r="D85" t="s">
        <v>310</v>
      </c>
      <c r="E85" t="s">
        <v>311</v>
      </c>
      <c r="F85" t="s">
        <v>312</v>
      </c>
      <c r="G85" t="str" cm="1">
        <f t="array" ref="G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LOWER(LEFT(Table13456[[#This Row],[Titulo]],1))</f>
        <v>e</v>
      </c>
      <c r="AJ85" t="str">
        <f>LOWER(LEFT(Table13456[[#This Row],[Categoria]],1))</f>
        <v>p</v>
      </c>
      <c r="AK85" t="str">
        <f>_xlfn.CONCAT(Table13456[[#This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UPPER(Table13456[[#This Row],[Titulo]])</f>
        <v>ERES DIGNO DE TOMAR EL LIBRO</v>
      </c>
      <c r="AM85" t="str">
        <f>LOWER(SUBSTITUTE(Table13456[[#This Row],[CANTO]], " ", ""))</f>
        <v>eresdignodetomarellibro</v>
      </c>
      <c r="AN85" t="str">
        <f>Table13456[[#This Row],[Subtitle5]]</f>
        <v>Apocalipsis 5,9ss</v>
      </c>
      <c r="AP85" t="str">
        <f>Table1[[#Headers],[CANTO]]</f>
        <v>CANTO</v>
      </c>
      <c r="AQ85" t="str">
        <f>Table13456[[#This Row],[CANTO]]</f>
        <v>ERES DIGNO DE TOMAR EL LIBRO</v>
      </c>
      <c r="AR85" t="str">
        <f>_xlfn.CONCAT(Table13456[[#This Row],[Category]:[Entrada]])</f>
        <v>category: "PRECATECUMENADO", moments: ["Laudes/Visperas", "Antiguo Testamento</v>
      </c>
    </row>
    <row r="86" spans="1:44" x14ac:dyDescent="0.25">
      <c r="A86">
        <v>67</v>
      </c>
      <c r="B86" t="s">
        <v>309</v>
      </c>
      <c r="C86">
        <v>83</v>
      </c>
      <c r="D86" t="s">
        <v>310</v>
      </c>
      <c r="E86" t="s">
        <v>311</v>
      </c>
      <c r="F86" t="s">
        <v>312</v>
      </c>
      <c r="G86" t="str" cm="1">
        <f t="array" ref="G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LOWER(LEFT(Table13456[[#This Row],[Titulo]],1))</f>
        <v>e</v>
      </c>
      <c r="AJ86" t="str">
        <f>LOWER(LEFT(Table13456[[#This Row],[Categoria]],1))</f>
        <v>p</v>
      </c>
      <c r="AK86" t="str">
        <f>_xlfn.CONCAT(Table13456[[#This Row],[ID]:[c021]])</f>
        <v>{id:83,title: "ereshermosoEres hermoso", subtitle: "Salmo 45 (44) ", category: "PRECATECUMENADO", moments: ["Entrada", "Fracción del Pan", "Antiguo Testamento"], url: "/cantos/resucito/e/ereshermoso.html/cantos/resucito/e/ereshermoso.html"},</v>
      </c>
      <c r="AL86" t="str">
        <f>UPPER(Table13456[[#This Row],[Titulo]])</f>
        <v>ERES HERMOSO</v>
      </c>
      <c r="AM86" t="str">
        <f>LOWER(SUBSTITUTE(Table13456[[#This Row],[CANTO]], " ", ""))</f>
        <v>ereshermoso</v>
      </c>
      <c r="AN86" t="str">
        <f>Table13456[[#This Row],[Subtitle5]]</f>
        <v xml:space="preserve">Salmo 45 (44) </v>
      </c>
      <c r="AP86" t="str">
        <f>Table1[[#Headers],[CANTO]]</f>
        <v>CANTO</v>
      </c>
      <c r="AQ86" t="str">
        <f>Table13456[[#This Row],[CANTO]]</f>
        <v>ERES HERMOSO</v>
      </c>
      <c r="AR86" t="str">
        <f>_xlfn.CONCAT(Table13456[[#This Row],[Category]:[Entrada]])</f>
        <v>category: "PRECATECUMENADO", moments: ["Entrada", "Fracción del Pan", "Antiguo Testamento</v>
      </c>
    </row>
    <row r="87" spans="1:44" x14ac:dyDescent="0.25">
      <c r="A87">
        <v>68</v>
      </c>
      <c r="B87" t="s">
        <v>309</v>
      </c>
      <c r="C87">
        <v>84</v>
      </c>
      <c r="D87" t="s">
        <v>310</v>
      </c>
      <c r="E87" t="s">
        <v>311</v>
      </c>
      <c r="F87" t="s">
        <v>312</v>
      </c>
      <c r="G87" t="str" cm="1">
        <f t="array" ref="G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LOWER(LEFT(Table13456[[#This Row],[Titulo]],1))</f>
        <v>e</v>
      </c>
      <c r="AJ87" t="str">
        <f>LOWER(LEFT(Table13456[[#This Row],[Categoria]],1))</f>
        <v>p</v>
      </c>
      <c r="AK87" t="str">
        <f>_xlfn.CONCAT(Table13456[[#This Row],[ID]:[c021]])</f>
        <v>{id:84,title: "espacienteEs paciente", subtitle: "Himno al Espíritu Santo (Kiko Argüello) ", category: "PRECATECUMENADO", moments: [""], url: "/cantos/resucito/e/espaciente.html/cantos/resucito/e/espaciente.html"},</v>
      </c>
      <c r="AL87" t="str">
        <f>UPPER(Table13456[[#This Row],[Titulo]])</f>
        <v>ES PACIENTE</v>
      </c>
      <c r="AM87" t="str">
        <f>LOWER(SUBSTITUTE(Table13456[[#This Row],[CANTO]], " ", ""))</f>
        <v>espaciente</v>
      </c>
      <c r="AN87" t="str">
        <f>Table13456[[#This Row],[Subtitle5]]</f>
        <v xml:space="preserve">Himno al Espíritu Santo (Kiko Argüello) </v>
      </c>
      <c r="AP87" t="str">
        <f>Table1[[#Headers],[CANTO]]</f>
        <v>CANTO</v>
      </c>
      <c r="AQ87" t="str">
        <f>Table13456[[#This Row],[CANTO]]</f>
        <v>ES PACIENTE</v>
      </c>
      <c r="AR87" t="str">
        <f>_xlfn.CONCAT(Table13456[[#This Row],[Category]:[Entrada]])</f>
        <v>category: "PRECATECUMENADO", moments: ["</v>
      </c>
    </row>
    <row r="88" spans="1:44" x14ac:dyDescent="0.25">
      <c r="A88">
        <v>69</v>
      </c>
      <c r="B88" t="s">
        <v>309</v>
      </c>
      <c r="C88">
        <v>85</v>
      </c>
      <c r="D88" t="s">
        <v>310</v>
      </c>
      <c r="E88" t="s">
        <v>311</v>
      </c>
      <c r="F88" t="s">
        <v>312</v>
      </c>
      <c r="G88" t="str" cm="1">
        <f t="array" ref="G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LOWER(LEFT(Table13456[[#This Row],[Titulo]],1))</f>
        <v>e</v>
      </c>
      <c r="AJ88" t="str">
        <f>LOWER(LEFT(Table13456[[#This Row],[Categoria]],1))</f>
        <v>p</v>
      </c>
      <c r="AK88" t="str">
        <f>_xlfn.CONCAT(Table13456[[#This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UPPER(Table13456[[#This Row],[Titulo]])</f>
        <v>ESCÓNDEME EN LO OCULTO DE TU TIENDA</v>
      </c>
      <c r="AM88" t="str">
        <f>LOWER(SUBSTITUTE(Table13456[[#This Row],[CANTO]], " ", ""))</f>
        <v>escóndemeenloocultodetutienda</v>
      </c>
      <c r="AN88" t="str">
        <f>Table13456[[#This Row],[Subtitle5]]</f>
        <v>Salmo 27 (26)</v>
      </c>
      <c r="AP88" t="str">
        <f>Table1[[#Headers],[CANTO]]</f>
        <v>CANTO</v>
      </c>
      <c r="AQ88" t="str">
        <f>Table13456[[#This Row],[CANTO]]</f>
        <v>ESCÓNDEME EN LO OCULTO DE TU TIENDA</v>
      </c>
      <c r="AR88" t="str">
        <f>_xlfn.CONCAT(Table13456[[#This Row],[Category]:[Entrada]])</f>
        <v>category: "PRECATECUMENADO", moments: ["Antiguo Testamento</v>
      </c>
    </row>
    <row r="89" spans="1:44" x14ac:dyDescent="0.25">
      <c r="A89">
        <v>70</v>
      </c>
      <c r="B89" t="s">
        <v>309</v>
      </c>
      <c r="C89">
        <v>86</v>
      </c>
      <c r="D89" t="s">
        <v>310</v>
      </c>
      <c r="E89" t="s">
        <v>311</v>
      </c>
      <c r="F89" t="s">
        <v>312</v>
      </c>
      <c r="G89" t="str" cm="1">
        <f t="array" ref="G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LOWER(LEFT(Table13456[[#This Row],[Titulo]],1))</f>
        <v>e</v>
      </c>
      <c r="AJ89" t="str">
        <f>LOWER(LEFT(Table13456[[#This Row],[Categoria]],1))</f>
        <v>p</v>
      </c>
      <c r="AK89" t="str">
        <f>_xlfn.CONCAT(Table13456[[#This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UPPER(Table13456[[#This Row],[Titulo]])</f>
        <v>ESCUCHAD, ISLAS LEJANAS</v>
      </c>
      <c r="AM89" t="str">
        <f>LOWER(SUBSTITUTE(Table13456[[#This Row],[CANTO]], " ", ""))</f>
        <v>escuchad,islaslejanas</v>
      </c>
      <c r="AN89" t="str">
        <f>Table13456[[#This Row],[Subtitle5]]</f>
        <v>Isaias 49,1-16 - Segundo canto de Siervo de Yahveh</v>
      </c>
      <c r="AP89" t="str">
        <f>Table1[[#Headers],[CANTO]]</f>
        <v>CANTO</v>
      </c>
      <c r="AQ89" t="str">
        <f>Table13456[[#This Row],[CANTO]]</f>
        <v>ESCUCHAD, ISLAS LEJANAS</v>
      </c>
      <c r="AR89" t="str">
        <f>_xlfn.CONCAT(Table13456[[#This Row],[Category]:[Entrada]])</f>
        <v>category: "PRECATECUMENADO", moments: ["Pascua", "Fracción del Fracción del Pan", "Comunión", "Nuevo Testamento</v>
      </c>
    </row>
    <row r="90" spans="1:44" x14ac:dyDescent="0.25">
      <c r="A90">
        <v>71</v>
      </c>
      <c r="B90" t="s">
        <v>309</v>
      </c>
      <c r="C90">
        <v>87</v>
      </c>
      <c r="D90" t="s">
        <v>310</v>
      </c>
      <c r="E90" t="s">
        <v>311</v>
      </c>
      <c r="F90" t="s">
        <v>312</v>
      </c>
      <c r="G90" t="str" cm="1">
        <f t="array" ref="G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LOWER(LEFT(Table13456[[#This Row],[Titulo]],1))</f>
        <v>é</v>
      </c>
      <c r="AJ90" t="str">
        <f>LOWER(LEFT(Table13456[[#This Row],[Categoria]],1))</f>
        <v>p</v>
      </c>
      <c r="AK90" t="str">
        <f>_xlfn.CONCAT(Table13456[[#This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UPPER(Table13456[[#This Row],[Titulo]])</f>
        <v>ÉSTE ES EL DÍA EN QUE ACTUÓ EL SEÑOR</v>
      </c>
      <c r="AM90" t="str">
        <f>LOWER(SUBSTITUTE(Table13456[[#This Row],[CANTO]], " ", ""))</f>
        <v>ésteeseldíaenqueactuóelseñor</v>
      </c>
      <c r="AN90" t="str">
        <f>Table13456[[#This Row],[Subtitle5]]</f>
        <v>Sal 118 (117)</v>
      </c>
      <c r="AP90" t="str">
        <f>Table1[[#Headers],[CANTO]]</f>
        <v>CANTO</v>
      </c>
      <c r="AQ90" t="str">
        <f>Table13456[[#This Row],[CANTO]]</f>
        <v>ÉSTE ES EL DÍA EN QUE ACTUÓ EL SEÑOR</v>
      </c>
      <c r="AR90" t="str">
        <f>_xlfn.CONCAT(Table13456[[#This Row],[Category]:[Entrada]])</f>
        <v>category: "PRECATECUMENADO", moments: ["Paz</v>
      </c>
    </row>
    <row r="91" spans="1:44" x14ac:dyDescent="0.25">
      <c r="A91">
        <v>72</v>
      </c>
      <c r="B91" t="s">
        <v>309</v>
      </c>
      <c r="C91">
        <v>88</v>
      </c>
      <c r="D91" t="s">
        <v>310</v>
      </c>
      <c r="E91" t="s">
        <v>311</v>
      </c>
      <c r="F91" t="s">
        <v>312</v>
      </c>
      <c r="G91" t="str" cm="1">
        <f t="array" ref="G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LOWER(LEFT(Table13456[[#This Row],[Titulo]],1))</f>
        <v>e</v>
      </c>
      <c r="AJ91" t="str">
        <f>LOWER(LEFT(Table13456[[#This Row],[Categoria]],1))</f>
        <v>p</v>
      </c>
      <c r="AK91" t="str">
        <f>_xlfn.CONCAT(Table13456[[#This Row],[ID]:[c021]])</f>
        <v>{id:88,title: "esteeselmandamientomioEste es el mandamiento mío", subtitle: "Jn 15,12ss", category: "PRECATECUMENADO", moments: ["Cuaresma", "Fracción del Pan"], url: "/cantos/resucito/e/esteeselmandamientomio.html/cantos/resucito/e/esteeselmandamientomio.html"},</v>
      </c>
      <c r="AL91" t="str">
        <f>UPPER(Table13456[[#This Row],[Titulo]])</f>
        <v>ESTE ES EL MANDAMIENTO MÍO</v>
      </c>
      <c r="AM91" t="str">
        <f>LOWER(SUBSTITUTE(Table13456[[#This Row],[CANTO]], " ", ""))</f>
        <v>esteeselmandamientomío</v>
      </c>
      <c r="AN91" t="str">
        <f>Table13456[[#This Row],[Subtitle5]]</f>
        <v>Jn 15,12ss</v>
      </c>
      <c r="AP91" t="str">
        <f>Table1[[#Headers],[CANTO]]</f>
        <v>CANTO</v>
      </c>
      <c r="AQ91" t="str">
        <f>Table13456[[#This Row],[CANTO]]</f>
        <v>ESTE ES EL MANDAMIENTO MÍO</v>
      </c>
      <c r="AR91" t="str">
        <f>_xlfn.CONCAT(Table13456[[#This Row],[Category]:[Entrada]])</f>
        <v>category: "PRECATECUMENADO", moments: ["Cuaresma", "Fracción del Pan</v>
      </c>
    </row>
    <row r="92" spans="1:44" x14ac:dyDescent="0.25">
      <c r="A92">
        <v>73</v>
      </c>
      <c r="B92" t="s">
        <v>309</v>
      </c>
      <c r="C92">
        <v>89</v>
      </c>
      <c r="D92" t="s">
        <v>310</v>
      </c>
      <c r="E92" t="s">
        <v>311</v>
      </c>
      <c r="F92" t="s">
        <v>312</v>
      </c>
      <c r="G92" t="str" cm="1">
        <f t="array" ref="G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LOWER(LEFT(Table13456[[#This Row],[Titulo]],1))</f>
        <v>e</v>
      </c>
      <c r="AJ92" t="str">
        <f>LOWER(LEFT(Table13456[[#This Row],[Categoria]],1))</f>
        <v>p</v>
      </c>
      <c r="AK92" t="str">
        <f>_xlfn.CONCAT(Table13456[[#This Row],[ID]:[c021]])</f>
        <v>{id:89,title: "evenushalomalejemEvenu shalom alejem", subtitle: "Melodía hebraica", category: "PRECATECUMENADO", moments: ["Antiguo Testamento"], url: "/cantos/resucito/e/evenushalomalejem.html/cantos/resucito/e/evenushalomalejem.html"},</v>
      </c>
      <c r="AL92" t="str">
        <f>UPPER(Table13456[[#This Row],[Titulo]])</f>
        <v>EVENU SHALOM ALEJEM</v>
      </c>
      <c r="AM92" t="str">
        <f>LOWER(SUBSTITUTE(Table13456[[#This Row],[CANTO]], " ", ""))</f>
        <v>evenushalomalejem</v>
      </c>
      <c r="AN92" t="str">
        <f>Table13456[[#This Row],[Subtitle5]]</f>
        <v>Melodía hebraica</v>
      </c>
      <c r="AP92" t="str">
        <f>Table1[[#Headers],[CANTO]]</f>
        <v>CANTO</v>
      </c>
      <c r="AQ92" t="str">
        <f>Table13456[[#This Row],[CANTO]]</f>
        <v>EVENU SHALOM ALEJEM</v>
      </c>
      <c r="AR92" t="str">
        <f>_xlfn.CONCAT(Table13456[[#This Row],[Category]:[Entrada]])</f>
        <v>category: "PRECATECUMENADO", moments: ["Antiguo Testamento</v>
      </c>
    </row>
    <row r="93" spans="1:44" x14ac:dyDescent="0.25">
      <c r="A93">
        <v>74</v>
      </c>
      <c r="B93" t="s">
        <v>309</v>
      </c>
      <c r="C93">
        <v>90</v>
      </c>
      <c r="D93" t="s">
        <v>310</v>
      </c>
      <c r="E93" t="s">
        <v>311</v>
      </c>
      <c r="F93" t="s">
        <v>312</v>
      </c>
      <c r="G93" t="str" cm="1">
        <f t="array" ref="G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LOWER(LEFT(Table13456[[#This Row],[Titulo]],1))</f>
        <v>e</v>
      </c>
      <c r="AJ93" t="str">
        <f>LOWER(LEFT(Table13456[[#This Row],[Categoria]],1))</f>
        <v>p</v>
      </c>
      <c r="AK93" t="str">
        <f>_xlfn.CONCAT(Table13456[[#This Row],[ID]:[c021]])</f>
        <v>{id:90,title: "extiendomismanosExtiendo mis manos", subtitle: "Oda XXVII de Salomón", category: "PRECATECUMENADO", moments: ["Antiguo Testamento"], url: "/cantos/resucito/e/extiendomismanos.html/cantos/resucito/e/extiendomismanos.html"},</v>
      </c>
      <c r="AL93" t="str">
        <f>UPPER(Table13456[[#This Row],[Titulo]])</f>
        <v>EXTIENDO MIS MANOS</v>
      </c>
      <c r="AM93" t="str">
        <f>LOWER(SUBSTITUTE(Table13456[[#This Row],[CANTO]], " ", ""))</f>
        <v>extiendomismanos</v>
      </c>
      <c r="AN93" t="str">
        <f>Table13456[[#This Row],[Subtitle5]]</f>
        <v>Oda XXVII de Salomón</v>
      </c>
      <c r="AP93" t="str">
        <f>Table1[[#Headers],[CANTO]]</f>
        <v>CANTO</v>
      </c>
      <c r="AQ93" t="str">
        <f>Table13456[[#This Row],[CANTO]]</f>
        <v>EXTIENDO MIS MANOS</v>
      </c>
      <c r="AR93" t="str">
        <f>_xlfn.CONCAT(Table13456[[#This Row],[Category]:[Entrada]])</f>
        <v>category: "PRECATECUMENADO", moments: ["Antiguo Testamento</v>
      </c>
    </row>
    <row r="94" spans="1:44" x14ac:dyDescent="0.25">
      <c r="A94">
        <v>75</v>
      </c>
      <c r="B94" t="s">
        <v>309</v>
      </c>
      <c r="C94">
        <v>91</v>
      </c>
      <c r="D94" t="s">
        <v>310</v>
      </c>
      <c r="E94" t="s">
        <v>311</v>
      </c>
      <c r="F94" t="s">
        <v>312</v>
      </c>
      <c r="G94" t="str" cm="1">
        <f t="array" ref="G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LOWER(LEFT(Table13456[[#This Row],[Titulo]],1))</f>
        <v>e</v>
      </c>
      <c r="AJ94" t="str">
        <f>LOWER(LEFT(Table13456[[#This Row],[Categoria]],1))</f>
        <v>p</v>
      </c>
      <c r="AK94" t="str">
        <f>_xlfn.CONCAT(Table13456[[#This Row],[ID]:[c021]])</f>
        <v>{id:91,title: "exultadjustosenelsenorExultad, justos, en el Señor", subtitle: "Sal 33 (32)", category: "PRECATECUMENADO", moments: ["Pascua"], url: "/cantos/resucito/e/exultadjustosenelsenor.html/cantos/resucito/e/exultadjustosenelsenor.html"},</v>
      </c>
      <c r="AL94" t="str">
        <f>UPPER(Table13456[[#This Row],[Titulo]])</f>
        <v>EXULTAD, JUSTOS, EN EL SEÑOR</v>
      </c>
      <c r="AM94" t="str">
        <f>LOWER(SUBSTITUTE(Table13456[[#This Row],[CANTO]], " ", ""))</f>
        <v>exultad,justos,enelseñor</v>
      </c>
      <c r="AN94" t="str">
        <f>Table13456[[#This Row],[Subtitle5]]</f>
        <v>Sal 33 (32)</v>
      </c>
      <c r="AP94" t="str">
        <f>Table1[[#Headers],[CANTO]]</f>
        <v>CANTO</v>
      </c>
      <c r="AQ94" t="str">
        <f>Table13456[[#This Row],[CANTO]]</f>
        <v>EXULTAD, JUSTOS, EN EL SEÑOR</v>
      </c>
      <c r="AR94" t="str">
        <f>_xlfn.CONCAT(Table13456[[#This Row],[Category]:[Entrada]])</f>
        <v>category: "PRECATECUMENADO", moments: ["Pascua</v>
      </c>
    </row>
    <row r="95" spans="1:44" x14ac:dyDescent="0.25">
      <c r="A95">
        <v>76</v>
      </c>
      <c r="B95" t="s">
        <v>309</v>
      </c>
      <c r="C95">
        <v>92</v>
      </c>
      <c r="D95" t="s">
        <v>310</v>
      </c>
      <c r="E95" t="s">
        <v>311</v>
      </c>
      <c r="F95" t="s">
        <v>312</v>
      </c>
      <c r="G95" t="str" cm="1">
        <f t="array" ref="G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LOWER(LEFT(Table13456[[#This Row],[Titulo]],1))</f>
        <v>f</v>
      </c>
      <c r="AJ95" t="str">
        <f>LOWER(LEFT(Table13456[[#This Row],[Categoria]],1))</f>
        <v>p</v>
      </c>
      <c r="AK95" t="str">
        <f>_xlfn.CONCAT(Table13456[[#This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UPPER(Table13456[[#This Row],[Titulo]])</f>
        <v>FELICIDAD PARA EL HOMBRE</v>
      </c>
      <c r="AM95" t="str">
        <f>LOWER(SUBSTITUTE(Table13456[[#This Row],[CANTO]], " ", ""))</f>
        <v>felicidadparaelhombre</v>
      </c>
      <c r="AN95" t="str">
        <f>Table13456[[#This Row],[Subtitle5]]</f>
        <v>Sal 128 (127)</v>
      </c>
      <c r="AP95" t="str">
        <f>Table1[[#Headers],[CANTO]]</f>
        <v>CANTO</v>
      </c>
      <c r="AQ95" t="str">
        <f>Table13456[[#This Row],[CANTO]]</f>
        <v>FELICIDAD PARA EL HOMBRE</v>
      </c>
      <c r="AR95" t="str">
        <f>_xlfn.CONCAT(Table13456[[#This Row],[Category]:[Entrada]])</f>
        <v>category: "PRECATECUMENADO", moments: ["Paz", "Comunión", "Final", "Antiguo Testamento</v>
      </c>
    </row>
    <row r="96" spans="1:44" x14ac:dyDescent="0.25">
      <c r="A96">
        <v>188</v>
      </c>
      <c r="B96" t="s">
        <v>309</v>
      </c>
      <c r="C96">
        <v>93</v>
      </c>
      <c r="D96" t="s">
        <v>310</v>
      </c>
      <c r="E96" t="s">
        <v>311</v>
      </c>
      <c r="F96" t="s">
        <v>312</v>
      </c>
      <c r="G96" t="str" cm="1">
        <f t="array" ref="G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LOWER(LEFT(Table13456[[#This Row],[Titulo]],1))</f>
        <v>g</v>
      </c>
      <c r="AJ96" t="str">
        <f>LOWER(LEFT(Table13456[[#This Row],[Categoria]],1))</f>
        <v>l</v>
      </c>
      <c r="AK96" t="str">
        <f>_xlfn.CONCAT(Table13456[[#This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UPPER(Table13456[[#This Row],[Titulo]])</f>
        <v>GLORIA A DIOS EN LO ALTO DEL CIELO</v>
      </c>
      <c r="AM96" t="str">
        <f>LOWER(SUBSTITUTE(Table13456[[#This Row],[CANTO]], " ", ""))</f>
        <v>gloriaadiosenloaltodelcielo</v>
      </c>
      <c r="AN96" t="str">
        <f>Table13456[[#This Row],[Subtitle5]]</f>
        <v>Himno Litúrgico</v>
      </c>
      <c r="AP96" t="str">
        <f>Table1[[#Headers],[CANTO]]</f>
        <v>CANTO</v>
      </c>
      <c r="AQ96" t="str">
        <f>Table13456[[#This Row],[CANTO]]</f>
        <v>GLORIA A DIOS EN LO ALTO DEL CIELO</v>
      </c>
      <c r="AR96" t="str">
        <f>_xlfn.CONCAT(Table13456[[#This Row],[Category]:[Entrada]])</f>
        <v>category: "LITÚRGICOS", moments: ["Entrada", "Antiguo Testamento</v>
      </c>
    </row>
    <row r="97" spans="1:44" x14ac:dyDescent="0.25">
      <c r="A97">
        <v>77</v>
      </c>
      <c r="B97" t="s">
        <v>309</v>
      </c>
      <c r="C97">
        <v>94</v>
      </c>
      <c r="D97" t="s">
        <v>310</v>
      </c>
      <c r="E97" t="s">
        <v>311</v>
      </c>
      <c r="F97" t="s">
        <v>312</v>
      </c>
      <c r="G97" t="str" cm="1">
        <f t="array" ref="G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LOWER(LEFT(Table13456[[#This Row],[Titulo]],1))</f>
        <v>g</v>
      </c>
      <c r="AJ97" t="str">
        <f>LOWER(LEFT(Table13456[[#This Row],[Categoria]],1))</f>
        <v>p</v>
      </c>
      <c r="AK97" t="str">
        <f>_xlfn.CONCAT(Table13456[[#This Row],[ID]:[c021]])</f>
        <v>{id:94,title: "graciasayahvehGracias a Yahveh", subtitle: "Sal 136 (135) - Melodía hebraica", category: "PRECATECUMENADO", moments: ["Entrada"], url: "/cantos/resucito/g/graciasayahveh.html/cantos/resucito/g/graciasayahveh.html"},</v>
      </c>
      <c r="AL97" t="str">
        <f>UPPER(Table13456[[#This Row],[Titulo]])</f>
        <v>GRACIAS A YAHVEH</v>
      </c>
      <c r="AM97" t="str">
        <f>LOWER(SUBSTITUTE(Table13456[[#This Row],[CANTO]], " ", ""))</f>
        <v>graciasayahveh</v>
      </c>
      <c r="AN97" t="str">
        <f>Table13456[[#This Row],[Subtitle5]]</f>
        <v>Sal 136 (135) - Melodía hebraica</v>
      </c>
      <c r="AP97" t="str">
        <f>Table1[[#Headers],[CANTO]]</f>
        <v>CANTO</v>
      </c>
      <c r="AQ97" t="str">
        <f>Table13456[[#This Row],[CANTO]]</f>
        <v>GRACIAS A YAHVEH</v>
      </c>
      <c r="AR97" t="str">
        <f>_xlfn.CONCAT(Table13456[[#This Row],[Category]:[Entrada]])</f>
        <v>category: "PRECATECUMENADO", moments: ["Entrada</v>
      </c>
    </row>
    <row r="98" spans="1:44" x14ac:dyDescent="0.25">
      <c r="A98">
        <v>78</v>
      </c>
      <c r="B98" t="s">
        <v>309</v>
      </c>
      <c r="C98">
        <v>95</v>
      </c>
      <c r="D98" t="s">
        <v>310</v>
      </c>
      <c r="E98" t="s">
        <v>311</v>
      </c>
      <c r="F98" t="s">
        <v>312</v>
      </c>
      <c r="G98" t="str" cm="1">
        <f t="array" ref="G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LOWER(LEFT(Table13456[[#This Row],[Titulo]],1))</f>
        <v>g</v>
      </c>
      <c r="AJ98" t="str">
        <f>LOWER(LEFT(Table13456[[#This Row],[Categoria]],1))</f>
        <v>p</v>
      </c>
      <c r="AK98" t="str">
        <f>_xlfn.CONCAT(Table13456[[#This Row],[ID]:[c021]])</f>
        <v>{id:95,title: "gritadjubilososGritad jubilosos", subtitle: "Isaías 12,1ss", category: "PRECATECUMENADO", moments: ["Cuaresma", "Antiguo Testamento"], url: "/cantos/resucito/g/gritadjubilosos.html/cantos/resucito/g/gritadjubilosos.html"},</v>
      </c>
      <c r="AL98" t="str">
        <f>UPPER(Table13456[[#This Row],[Titulo]])</f>
        <v>GRITAD JUBILOSOS</v>
      </c>
      <c r="AM98" t="str">
        <f>LOWER(SUBSTITUTE(Table13456[[#This Row],[CANTO]], " ", ""))</f>
        <v>gritadjubilosos</v>
      </c>
      <c r="AN98" t="str">
        <f>Table13456[[#This Row],[Subtitle5]]</f>
        <v>Isaías 12,1ss</v>
      </c>
      <c r="AP98" t="str">
        <f>Table1[[#Headers],[CANTO]]</f>
        <v>CANTO</v>
      </c>
      <c r="AQ98" t="str">
        <f>Table13456[[#This Row],[CANTO]]</f>
        <v>GRITAD JUBILOSOS</v>
      </c>
      <c r="AR98" t="str">
        <f>_xlfn.CONCAT(Table13456[[#This Row],[Category]:[Entrada]])</f>
        <v>category: "PRECATECUMENADO", moments: ["Cuaresma", "Antiguo Testamento</v>
      </c>
    </row>
    <row r="99" spans="1:44" x14ac:dyDescent="0.25">
      <c r="A99">
        <v>79</v>
      </c>
      <c r="B99" t="s">
        <v>309</v>
      </c>
      <c r="C99">
        <v>96</v>
      </c>
      <c r="D99" t="s">
        <v>310</v>
      </c>
      <c r="E99" t="s">
        <v>311</v>
      </c>
      <c r="F99" t="s">
        <v>312</v>
      </c>
      <c r="G99" t="str" cm="1">
        <f t="array" ref="G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LOWER(LEFT(Table13456[[#This Row],[Titulo]],1))</f>
        <v>h</v>
      </c>
      <c r="AJ99" t="str">
        <f>LOWER(LEFT(Table13456[[#This Row],[Categoria]],1))</f>
        <v>p</v>
      </c>
      <c r="AK99" t="str">
        <f>_xlfn.CONCAT(Table13456[[#This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UPPER(Table13456[[#This Row],[Titulo]])</f>
        <v>HACIA TI, MORADA SANTA</v>
      </c>
      <c r="AM99" t="str">
        <f>LOWER(SUBSTITUTE(Table13456[[#This Row],[CANTO]], " ", ""))</f>
        <v>haciati,moradasanta</v>
      </c>
      <c r="AN99" t="str">
        <f>Table13456[[#This Row],[Subtitle5]]</f>
        <v>Himno procesional eucarístico (Kiko Argüello)</v>
      </c>
      <c r="AP99" t="str">
        <f>Table1[[#Headers],[CANTO]]</f>
        <v>CANTO</v>
      </c>
      <c r="AQ99" t="str">
        <f>Table13456[[#This Row],[CANTO]]</f>
        <v>HACIA TI, MORADA SANTA</v>
      </c>
      <c r="AR99" t="str">
        <f>_xlfn.CONCAT(Table13456[[#This Row],[Category]:[Entrada]])</f>
        <v>category: "PRECATECUMENADO", moments: ["Fracción del Pan", "Antiguo Testamento</v>
      </c>
    </row>
    <row r="100" spans="1:44" x14ac:dyDescent="0.25">
      <c r="A100">
        <v>80</v>
      </c>
      <c r="B100" t="s">
        <v>309</v>
      </c>
      <c r="C100">
        <v>97</v>
      </c>
      <c r="D100" t="s">
        <v>310</v>
      </c>
      <c r="E100" t="s">
        <v>311</v>
      </c>
      <c r="F100" t="s">
        <v>312</v>
      </c>
      <c r="G100" t="str" cm="1">
        <f t="array" ref="G1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LOWER(LEFT(Table13456[[#This Row],[Titulo]],1))</f>
        <v>h</v>
      </c>
      <c r="AJ100" t="str">
        <f>LOWER(LEFT(Table13456[[#This Row],[Categoria]],1))</f>
        <v>p</v>
      </c>
      <c r="AK100" t="str">
        <f>_xlfn.CONCAT(Table13456[[#This Row],[ID]:[c021]])</f>
        <v>{id:97,title: "hastacuandoHasta cuándo", subtitle: "Sal 13 (12)", category: "PRECATECUMENADO", moments: ["Cuaresma", "Pascua", "Laudes/Visperas"], url: "/cantos/resucito/h/hastacuando.html/cantos/resucito/h/hastacuando.html"},</v>
      </c>
      <c r="AL100" t="str">
        <f>UPPER(Table13456[[#This Row],[Titulo]])</f>
        <v>HASTA CUÁNDO</v>
      </c>
      <c r="AM100" t="str">
        <f>LOWER(SUBSTITUTE(Table13456[[#This Row],[CANTO]], " ", ""))</f>
        <v>hastacuándo</v>
      </c>
      <c r="AN100" t="str">
        <f>Table13456[[#This Row],[Subtitle5]]</f>
        <v>Sal 13 (12)</v>
      </c>
      <c r="AP100" t="str">
        <f>Table1[[#Headers],[CANTO]]</f>
        <v>CANTO</v>
      </c>
      <c r="AQ100" t="str">
        <f>Table13456[[#This Row],[CANTO]]</f>
        <v>HASTA CUÁNDO</v>
      </c>
      <c r="AR100" t="str">
        <f>_xlfn.CONCAT(Table13456[[#This Row],[Category]:[Entrada]])</f>
        <v>category: "PRECATECUMENADO", moments: ["Cuaresma", "Pascua", "Laudes/Visperas</v>
      </c>
    </row>
    <row r="101" spans="1:44" x14ac:dyDescent="0.25">
      <c r="A101">
        <v>81</v>
      </c>
      <c r="B101" t="s">
        <v>309</v>
      </c>
      <c r="C101">
        <v>98</v>
      </c>
      <c r="D101" t="s">
        <v>310</v>
      </c>
      <c r="E101" t="s">
        <v>311</v>
      </c>
      <c r="F101" t="s">
        <v>312</v>
      </c>
      <c r="G101" t="str" cm="1">
        <f t="array" ref="G1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LOWER(LEFT(Table13456[[#This Row],[Titulo]],1))</f>
        <v>h</v>
      </c>
      <c r="AJ101" t="str">
        <f>LOWER(LEFT(Table13456[[#This Row],[Categoria]],1))</f>
        <v>p</v>
      </c>
      <c r="AK101" t="str">
        <f>_xlfn.CONCAT(Table13456[[#This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UPPER(Table13456[[#This Row],[Titulo]])</f>
        <v>HE AQUÍ MI SIERVO</v>
      </c>
      <c r="AM101" t="str">
        <f>LOWER(SUBSTITUTE(Table13456[[#This Row],[CANTO]], " ", ""))</f>
        <v>heaquímisiervo</v>
      </c>
      <c r="AN101" t="str">
        <f>Table13456[[#This Row],[Subtitle5]]</f>
        <v>Isaías 42,1-4; Mateo 12,18-21 - Primer canto de Siervo de Yahveh</v>
      </c>
      <c r="AP101" t="str">
        <f>Table1[[#Headers],[CANTO]]</f>
        <v>CANTO</v>
      </c>
      <c r="AQ101" t="str">
        <f>Table13456[[#This Row],[CANTO]]</f>
        <v>HE AQUÍ MI SIERVO</v>
      </c>
      <c r="AR101" t="str">
        <f>_xlfn.CONCAT(Table13456[[#This Row],[Category]:[Entrada]])</f>
        <v>category: "PRECATECUMENADO", moments: ["Adviento", "Nuevo Testamento</v>
      </c>
    </row>
    <row r="102" spans="1:44" x14ac:dyDescent="0.25">
      <c r="A102">
        <v>226</v>
      </c>
      <c r="B102" t="s">
        <v>309</v>
      </c>
      <c r="C102">
        <v>99</v>
      </c>
      <c r="D102" t="s">
        <v>310</v>
      </c>
      <c r="E102" t="s">
        <v>311</v>
      </c>
      <c r="F102" t="s">
        <v>312</v>
      </c>
      <c r="G102" t="str" cm="1">
        <f t="array" ref="G1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LOWER(LEFT(Table13456[[#This Row],[Titulo]],1))</f>
        <v>h</v>
      </c>
      <c r="AJ102" t="str">
        <f>LOWER(LEFT(Table13456[[#This Row],[Categoria]],1))</f>
        <v>c</v>
      </c>
      <c r="AK102" t="str">
        <f>_xlfn.CONCAT(Table13456[[#This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UPPER(Table13456[[#This Row],[Titulo]])</f>
        <v>HE AQUÍ QUE NUESTRO ESPEJO ES EL SEÑOR</v>
      </c>
      <c r="AM102" t="str">
        <f>LOWER(SUBSTITUTE(Table13456[[#This Row],[CANTO]], " ", ""))</f>
        <v>heaquíquenuestroespejoeselseñor</v>
      </c>
      <c r="AN102" t="str">
        <f>Table13456[[#This Row],[Subtitle5]]</f>
        <v>Oda XIII de Salomón</v>
      </c>
      <c r="AP102" t="str">
        <f>Table1[[#Headers],[CANTO]]</f>
        <v>CANTO</v>
      </c>
      <c r="AQ102" t="str">
        <f>Table13456[[#This Row],[CANTO]]</f>
        <v>HE AQUÍ QUE NUESTRO ESPEJO ES EL SEÑOR</v>
      </c>
      <c r="AR102" t="str">
        <f>_xlfn.CONCAT(Table13456[[#This Row],[Category]:[Entrada]])</f>
        <v>category: "CATECUMENADO", moments: ["Adviento", "Cuaresma", "Antiguo Testamento</v>
      </c>
    </row>
    <row r="103" spans="1:44" x14ac:dyDescent="0.25">
      <c r="A103">
        <v>82</v>
      </c>
      <c r="B103" t="s">
        <v>309</v>
      </c>
      <c r="C103">
        <v>100</v>
      </c>
      <c r="D103" t="s">
        <v>310</v>
      </c>
      <c r="E103" t="s">
        <v>311</v>
      </c>
      <c r="F103" t="s">
        <v>312</v>
      </c>
      <c r="G103" t="str" cm="1">
        <f t="array" ref="G1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LOWER(LEFT(Table13456[[#This Row],[Titulo]],1))</f>
        <v>h</v>
      </c>
      <c r="AJ103" t="str">
        <f>LOWER(LEFT(Table13456[[#This Row],[Categoria]],1))</f>
        <v>p</v>
      </c>
      <c r="AK103" t="str">
        <f>_xlfn.CONCAT(Table13456[[#This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UPPER(Table13456[[#This Row],[Titulo]])</f>
        <v>HE AQUÍ QUE VENGO PRESTO</v>
      </c>
      <c r="AM103" t="str">
        <f>LOWER(SUBSTITUTE(Table13456[[#This Row],[CANTO]], " ", ""))</f>
        <v>heaquíquevengopresto</v>
      </c>
      <c r="AN103" t="str">
        <f>Table13456[[#This Row],[Subtitle5]]</f>
        <v>Apocalipsis 22,12-16</v>
      </c>
      <c r="AP103" t="str">
        <f>Table1[[#Headers],[CANTO]]</f>
        <v>CANTO</v>
      </c>
      <c r="AQ103" t="str">
        <f>Table13456[[#This Row],[CANTO]]</f>
        <v>HE AQUÍ QUE VENGO PRESTO</v>
      </c>
      <c r="AR103" t="str">
        <f>_xlfn.CONCAT(Table13456[[#This Row],[Category]:[Entrada]])</f>
        <v>category: "PRECATECUMENADO", moments: ["Pascua", "Comunión", "Antiguo Testamento</v>
      </c>
    </row>
    <row r="104" spans="1:44" x14ac:dyDescent="0.25">
      <c r="A104">
        <v>83</v>
      </c>
      <c r="B104" t="s">
        <v>309</v>
      </c>
      <c r="C104">
        <v>101</v>
      </c>
      <c r="D104" t="s">
        <v>310</v>
      </c>
      <c r="E104" t="s">
        <v>311</v>
      </c>
      <c r="F104" t="s">
        <v>312</v>
      </c>
      <c r="G104" t="str" cm="1">
        <f t="array" ref="G1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LOWER(LEFT(Table13456[[#This Row],[Titulo]],1))</f>
        <v>h</v>
      </c>
      <c r="AJ104" t="str">
        <f>LOWER(LEFT(Table13456[[#This Row],[Categoria]],1))</f>
        <v>p</v>
      </c>
      <c r="AK104" t="str">
        <f>_xlfn.CONCAT(Table13456[[#This Row],[ID]:[c021]])</f>
        <v>{id:101,title: "heesperadoenelsenorHe esperado en el Señor", subtitle: "Salmo 40 (39)", category: "PRECATECUMENADO", moments: ["Cuaresma", "Nuevo Testamento"], url: "/cantos/resucito/h/heesperadoenelsenor.html/cantos/resucito/h/heesperadoenelsenor.html"},</v>
      </c>
      <c r="AL104" t="str">
        <f>UPPER(Table13456[[#This Row],[Titulo]])</f>
        <v>HE ESPERADO EN EL SEÑOR</v>
      </c>
      <c r="AM104" t="str">
        <f>LOWER(SUBSTITUTE(Table13456[[#This Row],[CANTO]], " ", ""))</f>
        <v>heesperadoenelseñor</v>
      </c>
      <c r="AN104" t="str">
        <f>Table13456[[#This Row],[Subtitle5]]</f>
        <v>Salmo 40 (39)</v>
      </c>
      <c r="AP104" t="str">
        <f>Table1[[#Headers],[CANTO]]</f>
        <v>CANTO</v>
      </c>
      <c r="AQ104" t="str">
        <f>Table13456[[#This Row],[CANTO]]</f>
        <v>HE ESPERADO EN EL SEÑOR</v>
      </c>
      <c r="AR104" t="str">
        <f>_xlfn.CONCAT(Table13456[[#This Row],[Category]:[Entrada]])</f>
        <v>category: "PRECATECUMENADO", moments: ["Cuaresma", "Nuevo Testamento</v>
      </c>
    </row>
    <row r="105" spans="1:44" x14ac:dyDescent="0.25">
      <c r="A105">
        <v>241</v>
      </c>
      <c r="B105" t="s">
        <v>309</v>
      </c>
      <c r="C105">
        <v>102</v>
      </c>
      <c r="D105" t="s">
        <v>310</v>
      </c>
      <c r="E105" t="s">
        <v>311</v>
      </c>
      <c r="F105" t="s">
        <v>312</v>
      </c>
      <c r="G105" t="str" cm="1">
        <f t="array" ref="G1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LOWER(LEFT(Table13456[[#This Row],[Titulo]],1))</f>
        <v>h</v>
      </c>
      <c r="AJ105" t="str">
        <f>LOWER(LEFT(Table13456[[#This Row],[Categoria]],1))</f>
        <v>e</v>
      </c>
      <c r="AK105" t="str">
        <f>_xlfn.CONCAT(Table13456[[#This Row],[ID]:[c021]])</f>
        <v>{id:102,title: "hermosaeresamigamiaHermosa eres, amiga mía", subtitle: "Cantar de los cantares 6-7", category: "ELECCIÓN", moments: ["Pascua"], url: "/cantos/resucito/h/hermosaeresamigamia.html/cantos/resucito/h/hermosaeresamigamia.html"},</v>
      </c>
      <c r="AL105" t="str">
        <f>UPPER(Table13456[[#This Row],[Titulo]])</f>
        <v>HERMOSA ERES, AMIGA MÍA</v>
      </c>
      <c r="AM105" t="str">
        <f>LOWER(SUBSTITUTE(Table13456[[#This Row],[CANTO]], " ", ""))</f>
        <v>hermosaeres,amigamía</v>
      </c>
      <c r="AN105" t="str">
        <f>Table13456[[#This Row],[Subtitle5]]</f>
        <v>Cantar de los cantares 6-7</v>
      </c>
      <c r="AP105" t="str">
        <f>Table1[[#Headers],[CANTO]]</f>
        <v>CANTO</v>
      </c>
      <c r="AQ105" t="str">
        <f>Table13456[[#This Row],[CANTO]]</f>
        <v>HERMOSA ERES, AMIGA MÍA</v>
      </c>
      <c r="AR105" t="str">
        <f>_xlfn.CONCAT(Table13456[[#This Row],[Category]:[Entrada]])</f>
        <v>category: "ELECCIÓN", moments: ["Pascua</v>
      </c>
    </row>
    <row r="106" spans="1:44" x14ac:dyDescent="0.25">
      <c r="A106">
        <v>84</v>
      </c>
      <c r="B106" t="s">
        <v>309</v>
      </c>
      <c r="C106">
        <v>103</v>
      </c>
      <c r="D106" t="s">
        <v>310</v>
      </c>
      <c r="E106" t="s">
        <v>311</v>
      </c>
      <c r="F106" t="s">
        <v>312</v>
      </c>
      <c r="G106" t="str" cm="1">
        <f t="array" ref="G1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LOWER(LEFT(Table13456[[#This Row],[Titulo]],1))</f>
        <v>h</v>
      </c>
      <c r="AJ106" t="str">
        <f>LOWER(LEFT(Table13456[[#This Row],[Categoria]],1))</f>
        <v>p</v>
      </c>
      <c r="AK106" t="str">
        <f>_xlfn.CONCAT(Table13456[[#This Row],[ID]:[c021]])</f>
        <v>{id:103,title: "hijasdejerusalenHijas de Jerusalén", subtitle: "Lucas 23,28-46", category: "PRECATECUMENADO", moments: ["Pentecostés", "Comunión", "Nuevo Testamento"], url: "/cantos/resucito/h/hijasdejerusalen.html/cantos/resucito/h/hijasdejerusalen.html"},</v>
      </c>
      <c r="AL106" t="str">
        <f>UPPER(Table13456[[#This Row],[Titulo]])</f>
        <v>HIJAS DE JERUSALÉN</v>
      </c>
      <c r="AM106" t="str">
        <f>LOWER(SUBSTITUTE(Table13456[[#This Row],[CANTO]], " ", ""))</f>
        <v>hijasdejerusalén</v>
      </c>
      <c r="AN106" t="str">
        <f>Table13456[[#This Row],[Subtitle5]]</f>
        <v>Lucas 23,28-46</v>
      </c>
      <c r="AP106" t="str">
        <f>Table1[[#Headers],[CANTO]]</f>
        <v>CANTO</v>
      </c>
      <c r="AQ106" t="str">
        <f>Table13456[[#This Row],[CANTO]]</f>
        <v>HIJAS DE JERUSALÉN</v>
      </c>
      <c r="AR106" t="str">
        <f>_xlfn.CONCAT(Table13456[[#This Row],[Category]:[Entrada]])</f>
        <v>category: "PRECATECUMENADO", moments: ["Pentecostés", "Comunión", "Nuevo Testamento</v>
      </c>
    </row>
    <row r="107" spans="1:44" x14ac:dyDescent="0.25">
      <c r="A107">
        <v>85</v>
      </c>
      <c r="B107" t="s">
        <v>309</v>
      </c>
      <c r="C107">
        <v>104</v>
      </c>
      <c r="D107" t="s">
        <v>310</v>
      </c>
      <c r="E107" t="s">
        <v>311</v>
      </c>
      <c r="F107" t="s">
        <v>312</v>
      </c>
      <c r="G107" t="str" cm="1">
        <f t="array" ref="G1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LOWER(LEFT(Table13456[[#This Row],[Titulo]],1))</f>
        <v>h</v>
      </c>
      <c r="AJ107" t="str">
        <f>LOWER(LEFT(Table13456[[#This Row],[Categoria]],1))</f>
        <v>p</v>
      </c>
      <c r="AK107" t="str">
        <f>_xlfn.CONCAT(Table13456[[#This Row],[ID]:[c021]])</f>
        <v>{id:104,title: "himnoacristoluzHimno a Cristo luz", subtitle: "Himno vespertino (San Gregorio Nacianceno)", category: "PRECATECUMENADO", moments: ["Laudes/Visperas", "Entrada"], url: "/cantos/resucito/h/himnoacristoluz.html/cantos/resucito/h/himnoacristoluz.html"},</v>
      </c>
      <c r="AL107" t="str">
        <f>UPPER(Table13456[[#This Row],[Titulo]])</f>
        <v>HIMNO A CRISTO LUZ</v>
      </c>
      <c r="AM107" t="str">
        <f>LOWER(SUBSTITUTE(Table13456[[#This Row],[CANTO]], " ", ""))</f>
        <v>himnoacristoluz</v>
      </c>
      <c r="AN107" t="str">
        <f>Table13456[[#This Row],[Subtitle5]]</f>
        <v>Himno vespertino (San Gregorio Nacianceno)</v>
      </c>
      <c r="AP107" t="str">
        <f>Table1[[#Headers],[CANTO]]</f>
        <v>CANTO</v>
      </c>
      <c r="AQ107" t="str">
        <f>Table13456[[#This Row],[CANTO]]</f>
        <v>HIMNO A CRISTO LUZ</v>
      </c>
      <c r="AR107" t="str">
        <f>_xlfn.CONCAT(Table13456[[#This Row],[Category]:[Entrada]])</f>
        <v>category: "PRECATECUMENADO", moments: ["Laudes/Visperas", "Entrada</v>
      </c>
    </row>
    <row r="108" spans="1:44" x14ac:dyDescent="0.25">
      <c r="A108">
        <v>86</v>
      </c>
      <c r="B108" t="s">
        <v>309</v>
      </c>
      <c r="C108">
        <v>105</v>
      </c>
      <c r="D108" t="s">
        <v>310</v>
      </c>
      <c r="E108" t="s">
        <v>311</v>
      </c>
      <c r="F108" t="s">
        <v>312</v>
      </c>
      <c r="G108" t="str" cm="1">
        <f t="array" ref="G1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LOWER(LEFT(Table13456[[#This Row],[Titulo]],1))</f>
        <v>h</v>
      </c>
      <c r="AJ108" t="str">
        <f>LOWER(LEFT(Table13456[[#This Row],[Categoria]],1))</f>
        <v>p</v>
      </c>
      <c r="AK108" t="str">
        <f>_xlfn.CONCAT(Table13456[[#This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UPPER(Table13456[[#This Row],[Titulo]])</f>
        <v>HIMNO A LA CARIDAD</v>
      </c>
      <c r="AM108" t="str">
        <f>LOWER(SUBSTITUTE(Table13456[[#This Row],[CANTO]], " ", ""))</f>
        <v>himnoalacaridad</v>
      </c>
      <c r="AN108" t="str">
        <f>Table13456[[#This Row],[Subtitle5]]</f>
        <v>1 Corintios 13,1-7</v>
      </c>
      <c r="AP108" t="str">
        <f>Table1[[#Headers],[CANTO]]</f>
        <v>CANTO</v>
      </c>
      <c r="AQ108" t="str">
        <f>Table13456[[#This Row],[CANTO]]</f>
        <v>HIMNO A LA CARIDAD</v>
      </c>
      <c r="AR108" t="str">
        <f>_xlfn.CONCAT(Table13456[[#This Row],[Category]:[Entrada]])</f>
        <v>category: "PRECATECUMENADO", moments: ["Cuaresma", "Fracción del Fracción del Pan", "Nuevo Testamento</v>
      </c>
    </row>
    <row r="109" spans="1:44" x14ac:dyDescent="0.25">
      <c r="A109">
        <v>227</v>
      </c>
      <c r="B109" t="s">
        <v>309</v>
      </c>
      <c r="C109">
        <v>106</v>
      </c>
      <c r="D109" t="s">
        <v>310</v>
      </c>
      <c r="E109" t="s">
        <v>311</v>
      </c>
      <c r="F109" t="s">
        <v>312</v>
      </c>
      <c r="G109" t="str" cm="1">
        <f t="array" ref="G1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LOWER(LEFT(Table13456[[#This Row],[Titulo]],1))</f>
        <v>h</v>
      </c>
      <c r="AJ109" t="str">
        <f>LOWER(LEFT(Table13456[[#This Row],[Categoria]],1))</f>
        <v>c</v>
      </c>
      <c r="AK109" t="str">
        <f>_xlfn.CONCAT(Table13456[[#This Row],[ID]:[c021]])</f>
        <v>{id:106,title: "himnoalacruzgloriosaHimno a la cruz gloriosa", subtitle: "Homilía La Santa Pascua (Anónimo s. II)", category: "CATECUMENADO", moments: ["Adviento"], url: "/cantos/resucito/h/himnoalacruzgloriosa.html/cantos/resucito/h/himnoalacruzgloriosa.html"},</v>
      </c>
      <c r="AL109" t="str">
        <f>UPPER(Table13456[[#This Row],[Titulo]])</f>
        <v>HIMNO A LA CRUZ GLORIOSA</v>
      </c>
      <c r="AM109" t="str">
        <f>LOWER(SUBSTITUTE(Table13456[[#This Row],[CANTO]], " ", ""))</f>
        <v>himnoalacruzgloriosa</v>
      </c>
      <c r="AN109" t="str">
        <f>Table13456[[#This Row],[Subtitle5]]</f>
        <v>Homilía La Santa Pascua (Anónimo s. II)</v>
      </c>
      <c r="AP109" t="str">
        <f>Table1[[#Headers],[CANTO]]</f>
        <v>CANTO</v>
      </c>
      <c r="AQ109" t="str">
        <f>Table13456[[#This Row],[CANTO]]</f>
        <v>HIMNO A LA CRUZ GLORIOSA</v>
      </c>
      <c r="AR109" t="str">
        <f>_xlfn.CONCAT(Table13456[[#This Row],[Category]:[Entrada]])</f>
        <v>category: "CATECUMENADO", moments: ["Adviento</v>
      </c>
    </row>
    <row r="110" spans="1:44" x14ac:dyDescent="0.25">
      <c r="A110">
        <v>87</v>
      </c>
      <c r="B110" t="s">
        <v>309</v>
      </c>
      <c r="C110">
        <v>107</v>
      </c>
      <c r="D110" t="s">
        <v>310</v>
      </c>
      <c r="E110" t="s">
        <v>311</v>
      </c>
      <c r="F110" t="s">
        <v>312</v>
      </c>
      <c r="G110" t="str" cm="1">
        <f t="array" ref="G1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LOWER(LEFT(Table13456[[#This Row],[Titulo]],1))</f>
        <v>h</v>
      </c>
      <c r="AJ110" t="str">
        <f>LOWER(LEFT(Table13456[[#This Row],[Categoria]],1))</f>
        <v>p</v>
      </c>
      <c r="AK110" t="str">
        <f>_xlfn.CONCAT(Table13456[[#This Row],[ID]:[c021]])</f>
        <v>{id:107,title: "himnoalakenosisHimno a la kenosis", subtitle: "Filipenses 2,1-11", category: "PRECATECUMENADO", moments: ["Laudes/Visperas"], url: "/cantos/resucito/h/himnoalakenosis.html/cantos/resucito/h/himnoalakenosis.html"},</v>
      </c>
      <c r="AL110" t="str">
        <f>UPPER(Table13456[[#This Row],[Titulo]])</f>
        <v>HIMNO A LA KENOSIS</v>
      </c>
      <c r="AM110" t="str">
        <f>LOWER(SUBSTITUTE(Table13456[[#This Row],[CANTO]], " ", ""))</f>
        <v>himnoalakenosis</v>
      </c>
      <c r="AN110" t="str">
        <f>Table13456[[#This Row],[Subtitle5]]</f>
        <v>Filipenses 2,1-11</v>
      </c>
      <c r="AP110" t="str">
        <f>Table1[[#Headers],[CANTO]]</f>
        <v>CANTO</v>
      </c>
      <c r="AQ110" t="str">
        <f>Table13456[[#This Row],[CANTO]]</f>
        <v>HIMNO A LA KENOSIS</v>
      </c>
      <c r="AR110" t="str">
        <f>_xlfn.CONCAT(Table13456[[#This Row],[Category]:[Entrada]])</f>
        <v>category: "PRECATECUMENADO", moments: ["Laudes/Visperas</v>
      </c>
    </row>
    <row r="111" spans="1:44" x14ac:dyDescent="0.25">
      <c r="A111">
        <v>88</v>
      </c>
      <c r="B111" t="s">
        <v>309</v>
      </c>
      <c r="C111">
        <v>108</v>
      </c>
      <c r="D111" t="s">
        <v>310</v>
      </c>
      <c r="E111" t="s">
        <v>311</v>
      </c>
      <c r="F111" t="s">
        <v>312</v>
      </c>
      <c r="G111" t="str" cm="1">
        <f t="array" ref="G1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LOWER(LEFT(Table13456[[#This Row],[Titulo]],1))</f>
        <v>h</v>
      </c>
      <c r="AJ111" t="str">
        <f>LOWER(LEFT(Table13456[[#This Row],[Categoria]],1))</f>
        <v>p</v>
      </c>
      <c r="AK111" t="str">
        <f>_xlfn.CONCAT(Table13456[[#This Row],[ID]:[c021]])</f>
        <v>{id:108,title: "himnodeadvientoHimno de Adviento", subtitle: "Himno lat. «Vox clara ecce Intonat»", category: "PRECATECUMENADO", moments: ["Pascua", "Laudes/Visperas"], url: "/cantos/resucito/h/himnodeadviento.html/cantos/resucito/h/himnodeadviento.html"},</v>
      </c>
      <c r="AL111" t="str">
        <f>UPPER(Table13456[[#This Row],[Titulo]])</f>
        <v>HIMNO DE ADVIENTO</v>
      </c>
      <c r="AM111" t="str">
        <f>LOWER(SUBSTITUTE(Table13456[[#This Row],[CANTO]], " ", ""))</f>
        <v>himnodeadviento</v>
      </c>
      <c r="AN111" t="str">
        <f>Table13456[[#This Row],[Subtitle5]]</f>
        <v>Himno lat. «Vox clara ecce Intonat»</v>
      </c>
      <c r="AP111" t="str">
        <f>Table1[[#Headers],[CANTO]]</f>
        <v>CANTO</v>
      </c>
      <c r="AQ111" t="str">
        <f>Table13456[[#This Row],[CANTO]]</f>
        <v>HIMNO DE ADVIENTO</v>
      </c>
      <c r="AR111" t="str">
        <f>_xlfn.CONCAT(Table13456[[#This Row],[Category]:[Entrada]])</f>
        <v>category: "PRECATECUMENADO", moments: ["Pascua", "Laudes/Visperas</v>
      </c>
    </row>
    <row r="112" spans="1:44" x14ac:dyDescent="0.25">
      <c r="A112">
        <v>89</v>
      </c>
      <c r="B112" t="s">
        <v>309</v>
      </c>
      <c r="C112">
        <v>109</v>
      </c>
      <c r="D112" t="s">
        <v>310</v>
      </c>
      <c r="E112" t="s">
        <v>311</v>
      </c>
      <c r="F112" t="s">
        <v>312</v>
      </c>
      <c r="G112" t="str" cm="1">
        <f t="array" ref="G1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LOWER(LEFT(Table13456[[#This Row],[Titulo]],1))</f>
        <v>h</v>
      </c>
      <c r="AJ112" t="str">
        <f>LOWER(LEFT(Table13456[[#This Row],[Categoria]],1))</f>
        <v>p</v>
      </c>
      <c r="AK112" t="str">
        <f>_xlfn.CONCAT(Table13456[[#This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UPPER(Table13456[[#This Row],[Titulo]])</f>
        <v>HIMNO DE LA ASCENSIÓN</v>
      </c>
      <c r="AM112" t="str">
        <f>LOWER(SUBSTITUTE(Table13456[[#This Row],[CANTO]], " ", ""))</f>
        <v>himnodelaascensión</v>
      </c>
      <c r="AN112" t="str">
        <f>Table13456[[#This Row],[Subtitle5]]</f>
        <v xml:space="preserve">Himno de Laudes del tiempo Pascual, de la Ascensión a Pentecostés  / Himno de la liturgia de las horas </v>
      </c>
      <c r="AP112" t="str">
        <f>Table1[[#Headers],[CANTO]]</f>
        <v>CANTO</v>
      </c>
      <c r="AQ112" t="str">
        <f>Table13456[[#This Row],[CANTO]]</f>
        <v>HIMNO DE LA ASCENSIÓN</v>
      </c>
      <c r="AR112" t="str">
        <f>_xlfn.CONCAT(Table13456[[#This Row],[Category]:[Entrada]])</f>
        <v>category: "PRECATECUMENADO", moments: ["Pascua", "Comunión", "Final", "Antiguo Testamento</v>
      </c>
    </row>
    <row r="113" spans="1:44" x14ac:dyDescent="0.25">
      <c r="A113">
        <v>90</v>
      </c>
      <c r="B113" t="s">
        <v>309</v>
      </c>
      <c r="C113">
        <v>110</v>
      </c>
      <c r="D113" t="s">
        <v>310</v>
      </c>
      <c r="E113" t="s">
        <v>311</v>
      </c>
      <c r="F113" t="s">
        <v>312</v>
      </c>
      <c r="G113" t="str" cm="1">
        <f t="array" ref="G1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LOWER(LEFT(Table13456[[#This Row],[Titulo]],1))</f>
        <v>h</v>
      </c>
      <c r="AJ113" t="str">
        <f>LOWER(LEFT(Table13456[[#This Row],[Categoria]],1))</f>
        <v>p</v>
      </c>
      <c r="AK113" t="str">
        <f>_xlfn.CONCAT(Table13456[[#This Row],[ID]:[c021]])</f>
        <v>{id:110,title: "himnodepascuaHimno de Pascua", subtitle: "Himno lat. «Aurora lucis rutiiat»", category: "PRECATECUMENADO", moments: ["Final", "Nuevo Testamento"], url: "/cantos/resucito/h/himnodepascua.html/cantos/resucito/h/himnodepascua.html"},</v>
      </c>
      <c r="AL113" t="str">
        <f>UPPER(Table13456[[#This Row],[Titulo]])</f>
        <v>HIMNO DE PASCUA</v>
      </c>
      <c r="AM113" t="str">
        <f>LOWER(SUBSTITUTE(Table13456[[#This Row],[CANTO]], " ", ""))</f>
        <v>himnodepascua</v>
      </c>
      <c r="AN113" t="str">
        <f>Table13456[[#This Row],[Subtitle5]]</f>
        <v>Himno lat. «Aurora lucis rutiiat»</v>
      </c>
      <c r="AP113" t="str">
        <f>Table1[[#Headers],[CANTO]]</f>
        <v>CANTO</v>
      </c>
      <c r="AQ113" t="str">
        <f>Table13456[[#This Row],[CANTO]]</f>
        <v>HIMNO DE PASCUA</v>
      </c>
      <c r="AR113" t="str">
        <f>_xlfn.CONCAT(Table13456[[#This Row],[Category]:[Entrada]])</f>
        <v>category: "PRECATECUMENADO", moments: ["Final", "Nuevo Testamento</v>
      </c>
    </row>
    <row r="114" spans="1:44" x14ac:dyDescent="0.25">
      <c r="A114">
        <v>91</v>
      </c>
      <c r="B114" t="s">
        <v>309</v>
      </c>
      <c r="C114">
        <v>111</v>
      </c>
      <c r="D114" t="s">
        <v>310</v>
      </c>
      <c r="E114" t="s">
        <v>311</v>
      </c>
      <c r="F114" t="s">
        <v>312</v>
      </c>
      <c r="G114" t="str" cm="1">
        <f t="array" ref="G1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LOWER(LEFT(Table13456[[#This Row],[Titulo]],1))</f>
        <v>h</v>
      </c>
      <c r="AJ114" t="str">
        <f>LOWER(LEFT(Table13456[[#This Row],[Categoria]],1))</f>
        <v>p</v>
      </c>
      <c r="AK114" t="str">
        <f>_xlfn.CONCAT(Table13456[[#This Row],[ID]:[c021]])</f>
        <v>{id:111,title: "huyeamadomioHuye, amado mío", subtitle: "Cantar de los Cantares 8,10-14", category: "PRECATECUMENADO", moments: ["Cuaresma"], url: "/cantos/resucito/h/huyeamadomio.html/cantos/resucito/h/huyeamadomio.html"},</v>
      </c>
      <c r="AL114" t="str">
        <f>UPPER(Table13456[[#This Row],[Titulo]])</f>
        <v>HUYE, AMADO MÍO</v>
      </c>
      <c r="AM114" t="str">
        <f>LOWER(SUBSTITUTE(Table13456[[#This Row],[CANTO]], " ", ""))</f>
        <v>huye,amadomío</v>
      </c>
      <c r="AN114" t="str">
        <f>Table13456[[#This Row],[Subtitle5]]</f>
        <v>Cantar de los Cantares 8,10-14</v>
      </c>
      <c r="AP114" t="str">
        <f>Table1[[#Headers],[CANTO]]</f>
        <v>CANTO</v>
      </c>
      <c r="AQ114" t="str">
        <f>Table13456[[#This Row],[CANTO]]</f>
        <v>HUYE, AMADO MÍO</v>
      </c>
      <c r="AR114" t="str">
        <f>_xlfn.CONCAT(Table13456[[#This Row],[Category]:[Entrada]])</f>
        <v>category: "PRECATECUMENADO", moments: ["Cuaresma</v>
      </c>
    </row>
    <row r="115" spans="1:44" x14ac:dyDescent="0.25">
      <c r="A115">
        <v>92</v>
      </c>
      <c r="B115" t="s">
        <v>309</v>
      </c>
      <c r="C115">
        <v>112</v>
      </c>
      <c r="D115" t="s">
        <v>310</v>
      </c>
      <c r="E115" t="s">
        <v>311</v>
      </c>
      <c r="F115" t="s">
        <v>312</v>
      </c>
      <c r="G115" t="str" cm="1">
        <f t="array" ref="G1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LOWER(LEFT(Table13456[[#This Row],[Titulo]],1))</f>
        <v>i</v>
      </c>
      <c r="AJ115" t="str">
        <f>LOWER(LEFT(Table13456[[#This Row],[Categoria]],1))</f>
        <v>p</v>
      </c>
      <c r="AK115" t="str">
        <f>_xlfn.CONCAT(Table13456[[#This Row],[ID]:[c021]])</f>
        <v>{id:112,title: "idyanunciadamishermanosId y anunciad a mis hermanos", subtitle: "Mateo 28,10.16-20", category: "PRECATECUMENADO", moments: ["Antiguo Testamento"], url: "/cantos/resucito/i/idyanunciadamishermanos.html/cantos/resucito/i/idyanunciadamishermanos.html"},</v>
      </c>
      <c r="AL115" t="str">
        <f>UPPER(Table13456[[#This Row],[Titulo]])</f>
        <v>ID Y ANUNCIAD A MIS HERMANOS</v>
      </c>
      <c r="AM115" t="str">
        <f>LOWER(SUBSTITUTE(Table13456[[#This Row],[CANTO]], " ", ""))</f>
        <v>idyanunciadamishermanos</v>
      </c>
      <c r="AN115" t="str">
        <f>Table13456[[#This Row],[Subtitle5]]</f>
        <v>Mateo 28,10.16-20</v>
      </c>
      <c r="AP115" t="str">
        <f>Table1[[#Headers],[CANTO]]</f>
        <v>CANTO</v>
      </c>
      <c r="AQ115" t="str">
        <f>Table13456[[#This Row],[CANTO]]</f>
        <v>ID Y ANUNCIAD A MIS HERMANOS</v>
      </c>
      <c r="AR115" t="str">
        <f>_xlfn.CONCAT(Table13456[[#This Row],[Category]:[Entrada]])</f>
        <v>category: "PRECATECUMENADO", moments: ["Antiguo Testamento</v>
      </c>
    </row>
    <row r="116" spans="1:44" x14ac:dyDescent="0.25">
      <c r="A116">
        <v>93</v>
      </c>
      <c r="B116" t="s">
        <v>309</v>
      </c>
      <c r="C116">
        <v>113</v>
      </c>
      <c r="D116" t="s">
        <v>310</v>
      </c>
      <c r="E116" t="s">
        <v>311</v>
      </c>
      <c r="F116" t="s">
        <v>312</v>
      </c>
      <c r="G116" t="str" cm="1">
        <f t="array" ref="G1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LOWER(LEFT(Table13456[[#This Row],[Titulo]],1))</f>
        <v>i</v>
      </c>
      <c r="AJ116" t="str">
        <f>LOWER(LEFT(Table13456[[#This Row],[Categoria]],1))</f>
        <v>p</v>
      </c>
      <c r="AK116" t="str">
        <f>_xlfn.CONCAT(Table13456[[#This Row],[ID]:[c021]])</f>
        <v>{id:113,title: "improperiosImproperios", subtitle: "Adoración de la santa Cruz el Viernes santo", category: "PRECATECUMENADO", moments: ["Cuaresma", "Paz", "Antiguo Testamento"], url: "/cantos/resucito/i/improperios.html/cantos/resucito/i/improperios.html"},</v>
      </c>
      <c r="AL116" t="str">
        <f>UPPER(Table13456[[#This Row],[Titulo]])</f>
        <v>IMPROPERIOS</v>
      </c>
      <c r="AM116" t="str">
        <f>LOWER(SUBSTITUTE(Table13456[[#This Row],[CANTO]], " ", ""))</f>
        <v>improperios</v>
      </c>
      <c r="AN116" t="str">
        <f>Table13456[[#This Row],[Subtitle5]]</f>
        <v>Adoración de la santa Cruz el Viernes santo</v>
      </c>
      <c r="AP116" t="str">
        <f>Table1[[#Headers],[CANTO]]</f>
        <v>CANTO</v>
      </c>
      <c r="AQ116" t="str">
        <f>Table13456[[#This Row],[CANTO]]</f>
        <v>IMPROPERIOS</v>
      </c>
      <c r="AR116" t="str">
        <f>_xlfn.CONCAT(Table13456[[#This Row],[Category]:[Entrada]])</f>
        <v>category: "PRECATECUMENADO", moments: ["Cuaresma", "Paz", "Antiguo Testamento</v>
      </c>
    </row>
    <row r="117" spans="1:44" x14ac:dyDescent="0.25">
      <c r="A117">
        <v>228</v>
      </c>
      <c r="B117" t="s">
        <v>309</v>
      </c>
      <c r="C117">
        <v>114</v>
      </c>
      <c r="D117" t="s">
        <v>310</v>
      </c>
      <c r="E117" t="s">
        <v>311</v>
      </c>
      <c r="F117" t="s">
        <v>312</v>
      </c>
      <c r="G117" t="str" cm="1">
        <f t="array" ref="G1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LOWER(LEFT(Table13456[[#This Row],[Titulo]],1))</f>
        <v>j</v>
      </c>
      <c r="AJ117" t="str">
        <f>LOWER(LEFT(Table13456[[#This Row],[Categoria]],1))</f>
        <v>c</v>
      </c>
      <c r="AK117" t="str">
        <f>_xlfn.CONCAT(Table13456[[#This Row],[ID]:[c021]])</f>
        <v>{id:114,title: "jacobJacob", subtitle: "Genesis 32,23-29 ", category: "CATECUMENADO", moments: ["Nuevo Testamento"], url: "/cantos/resucito/CATECUMENADO/jacob.html/cantos/resucito/j/jacob.html"},</v>
      </c>
      <c r="AL117" t="str">
        <f>UPPER(Table13456[[#This Row],[Titulo]])</f>
        <v>JACOB</v>
      </c>
      <c r="AM117" t="str">
        <f>LOWER(SUBSTITUTE(Table13456[[#This Row],[CANTO]], " ", ""))</f>
        <v>jacob</v>
      </c>
      <c r="AN117" t="str">
        <f>Table13456[[#This Row],[Subtitle5]]</f>
        <v xml:space="preserve">Genesis 32,23-29 </v>
      </c>
      <c r="AP117" t="str">
        <f>Table1[[#Headers],[CANTO]]</f>
        <v>CANTO</v>
      </c>
      <c r="AQ117" t="str">
        <f>Table13456[[#This Row],[CANTO]]</f>
        <v>JACOB</v>
      </c>
      <c r="AR117" t="str">
        <f>_xlfn.CONCAT(Table13456[[#This Row],[Category]:[Entrada]])</f>
        <v>category: "CATECUMENADO", moments: ["Nuevo Testamento</v>
      </c>
    </row>
    <row r="118" spans="1:44" x14ac:dyDescent="0.25">
      <c r="A118">
        <v>94</v>
      </c>
      <c r="B118" t="s">
        <v>309</v>
      </c>
      <c r="C118">
        <v>115</v>
      </c>
      <c r="D118" t="s">
        <v>310</v>
      </c>
      <c r="E118" t="s">
        <v>311</v>
      </c>
      <c r="F118" t="s">
        <v>312</v>
      </c>
      <c r="G118" t="str" cm="1">
        <f t="array" ref="G1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LOWER(LEFT(Table13456[[#This Row],[Titulo]],1))</f>
        <v>j</v>
      </c>
      <c r="AJ118" t="str">
        <f>LOWER(LEFT(Table13456[[#This Row],[Categoria]],1))</f>
        <v>p</v>
      </c>
      <c r="AK118" t="str">
        <f>_xlfn.CONCAT(Table13456[[#This Row],[ID]:[c021]])</f>
        <v>{id:115,title: "jerusalenreconstruidaJerusalén reconstruida", subtitle: "Tobias 13,11-17", category: "PRECATECUMENADO", moments: ["Navidad", "Virgen", "Nuevo Testamento"], url: "/cantos/resucito/j/jerusalenreconstruida.html/cantos/resucito/j/jerusalenreconstruida.html"},</v>
      </c>
      <c r="AL118" t="str">
        <f>UPPER(Table13456[[#This Row],[Titulo]])</f>
        <v>JERUSALÉN RECONSTRUIDA</v>
      </c>
      <c r="AM118" t="str">
        <f>LOWER(SUBSTITUTE(Table13456[[#This Row],[CANTO]], " ", ""))</f>
        <v>jerusalénreconstruida</v>
      </c>
      <c r="AN118" t="str">
        <f>Table13456[[#This Row],[Subtitle5]]</f>
        <v>Tobias 13,11-17</v>
      </c>
      <c r="AP118" t="str">
        <f>Table1[[#Headers],[CANTO]]</f>
        <v>CANTO</v>
      </c>
      <c r="AQ118" t="str">
        <f>Table13456[[#This Row],[CANTO]]</f>
        <v>JERUSALÉN RECONSTRUIDA</v>
      </c>
      <c r="AR118" t="str">
        <f>_xlfn.CONCAT(Table13456[[#This Row],[Category]:[Entrada]])</f>
        <v>category: "PRECATECUMENADO", moments: ["Navidad", "Virgen", "Nuevo Testamento</v>
      </c>
    </row>
    <row r="119" spans="1:44" x14ac:dyDescent="0.25">
      <c r="A119">
        <v>95</v>
      </c>
      <c r="B119" t="s">
        <v>309</v>
      </c>
      <c r="C119">
        <v>116</v>
      </c>
      <c r="D119" t="s">
        <v>310</v>
      </c>
      <c r="E119" t="s">
        <v>311</v>
      </c>
      <c r="F119" t="s">
        <v>312</v>
      </c>
      <c r="G119" t="str" cm="1">
        <f t="array" ref="G1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LOWER(LEFT(Table13456[[#This Row],[Titulo]],1))</f>
        <v>j</v>
      </c>
      <c r="AJ119" t="str">
        <f>LOWER(LEFT(Table13456[[#This Row],[Categoria]],1))</f>
        <v>p</v>
      </c>
      <c r="AK119" t="str">
        <f>_xlfn.CONCAT(Table13456[[#This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UPPER(Table13456[[#This Row],[Titulo]])</f>
        <v>JESÚS RECORRÍA TODAS LAS CIUDADES</v>
      </c>
      <c r="AM119" t="str">
        <f>LOWER(SUBSTITUTE(Table13456[[#This Row],[CANTO]], " ", ""))</f>
        <v>jesúsrecorríatodaslasciudades</v>
      </c>
      <c r="AN119" t="str">
        <f>Table13456[[#This Row],[Subtitle5]]</f>
        <v xml:space="preserve">Mateo 9,35ss; 10 </v>
      </c>
      <c r="AP119" t="str">
        <f>Table1[[#Headers],[CANTO]]</f>
        <v>CANTO</v>
      </c>
      <c r="AQ119" t="str">
        <f>Table13456[[#This Row],[CANTO]]</f>
        <v>JESÚS RECORRÍA TODAS LAS CIUDADES</v>
      </c>
      <c r="AR119" t="str">
        <f>_xlfn.CONCAT(Table13456[[#This Row],[Category]:[Entrada]])</f>
        <v>category: "PRECATECUMENADO", moments: ["Cuaresma</v>
      </c>
    </row>
    <row r="120" spans="1:44" x14ac:dyDescent="0.25">
      <c r="A120">
        <v>96</v>
      </c>
      <c r="B120" t="s">
        <v>309</v>
      </c>
      <c r="C120">
        <v>117</v>
      </c>
      <c r="D120" t="s">
        <v>310</v>
      </c>
      <c r="E120" t="s">
        <v>311</v>
      </c>
      <c r="F120" t="s">
        <v>312</v>
      </c>
      <c r="G120" t="str" cm="1">
        <f t="array" ref="G1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LOWER(LEFT(Table13456[[#This Row],[Titulo]],1))</f>
        <v>l</v>
      </c>
      <c r="AJ120" t="str">
        <f>LOWER(LEFT(Table13456[[#This Row],[Categoria]],1))</f>
        <v>p</v>
      </c>
      <c r="AK120" t="str">
        <f>_xlfn.CONCAT(Table13456[[#This Row],[ID]:[c021]])</f>
        <v>{id:117,title: "lacorderadediosLa cordera de Dios", subtitle: "Mateo 1,18s; 2,13s.18", category: "PRECATECUMENADO", moments: ["Laudes/Visperas", "Comunión"], url: "/cantos/resucito/l/lacorderadedios.html/cantos/resucito/l/lacorderadedios.html"},</v>
      </c>
      <c r="AL120" t="str">
        <f>UPPER(Table13456[[#This Row],[Titulo]])</f>
        <v>LA CORDERA DE DIOS</v>
      </c>
      <c r="AM120" t="str">
        <f>LOWER(SUBSTITUTE(Table13456[[#This Row],[CANTO]], " ", ""))</f>
        <v>lacorderadedios</v>
      </c>
      <c r="AN120" t="str">
        <f>Table13456[[#This Row],[Subtitle5]]</f>
        <v>Mateo 1,18s; 2,13s.18</v>
      </c>
      <c r="AP120" t="str">
        <f>Table1[[#Headers],[CANTO]]</f>
        <v>CANTO</v>
      </c>
      <c r="AQ120" t="str">
        <f>Table13456[[#This Row],[CANTO]]</f>
        <v>LA CORDERA DE DIOS</v>
      </c>
      <c r="AR120" t="str">
        <f>_xlfn.CONCAT(Table13456[[#This Row],[Category]:[Entrada]])</f>
        <v>category: "PRECATECUMENADO", moments: ["Laudes/Visperas", "Comunión</v>
      </c>
    </row>
    <row r="121" spans="1:44" x14ac:dyDescent="0.25">
      <c r="A121">
        <v>97</v>
      </c>
      <c r="B121" t="s">
        <v>309</v>
      </c>
      <c r="C121">
        <v>118</v>
      </c>
      <c r="D121" t="s">
        <v>310</v>
      </c>
      <c r="E121" t="s">
        <v>311</v>
      </c>
      <c r="F121" t="s">
        <v>312</v>
      </c>
      <c r="G121" t="str" cm="1">
        <f t="array" ref="G1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LOWER(LEFT(Table13456[[#This Row],[Titulo]],1))</f>
        <v>l</v>
      </c>
      <c r="AJ121" t="str">
        <f>LOWER(LEFT(Table13456[[#This Row],[Categoria]],1))</f>
        <v>p</v>
      </c>
      <c r="AK121" t="str">
        <f>_xlfn.CONCAT(Table13456[[#This Row],[ID]:[c021]])</f>
        <v>{id:118,title: "laespadaLa espada", subtitle: "Ezequiel 21,14-22", category: "PRECATECUMENADO", moments: ["Virgen"], url: "/cantos/resucito/l/laespada.html/cantos/resucito/l/laespada.html"},</v>
      </c>
      <c r="AL121" t="str">
        <f>UPPER(Table13456[[#This Row],[Titulo]])</f>
        <v>LA ESPADA</v>
      </c>
      <c r="AM121" t="str">
        <f>LOWER(SUBSTITUTE(Table13456[[#This Row],[CANTO]], " ", ""))</f>
        <v>laespada</v>
      </c>
      <c r="AN121" t="str">
        <f>Table13456[[#This Row],[Subtitle5]]</f>
        <v>Ezequiel 21,14-22</v>
      </c>
      <c r="AP121" t="str">
        <f>Table1[[#Headers],[CANTO]]</f>
        <v>CANTO</v>
      </c>
      <c r="AQ121" t="str">
        <f>Table13456[[#This Row],[CANTO]]</f>
        <v>LA ESPADA</v>
      </c>
      <c r="AR121" t="str">
        <f>_xlfn.CONCAT(Table13456[[#This Row],[Category]:[Entrada]])</f>
        <v>category: "PRECATECUMENADO", moments: ["Virgen</v>
      </c>
    </row>
    <row r="122" spans="1:44" x14ac:dyDescent="0.25">
      <c r="A122">
        <v>98</v>
      </c>
      <c r="B122" t="s">
        <v>309</v>
      </c>
      <c r="C122">
        <v>119</v>
      </c>
      <c r="D122" t="s">
        <v>310</v>
      </c>
      <c r="E122" t="s">
        <v>311</v>
      </c>
      <c r="F122" t="s">
        <v>312</v>
      </c>
      <c r="G122" t="str" cm="1">
        <f t="array" ref="G1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LOWER(LEFT(Table13456[[#This Row],[Titulo]],1))</f>
        <v>l</v>
      </c>
      <c r="AJ122" t="str">
        <f>LOWER(LEFT(Table13456[[#This Row],[Categoria]],1))</f>
        <v>p</v>
      </c>
      <c r="AK122" t="str">
        <f>_xlfn.CONCAT(Table13456[[#This Row],[ID]:[c021]])</f>
        <v>{id:119,title: "lamarchaesduraLa marcha es dura", subtitle: "Espiritual negro «Go down, Moses»", category: "PRECATECUMENADO", moments: ["Final", "Nuevo Testamento"], url: "/cantos/resucito/l/lamarchaesdura.html/cantos/resucito/l/lamarchaesdura.html"},</v>
      </c>
      <c r="AL122" t="str">
        <f>UPPER(Table13456[[#This Row],[Titulo]])</f>
        <v>LA MARCHA ES DURA</v>
      </c>
      <c r="AM122" t="str">
        <f>LOWER(SUBSTITUTE(Table13456[[#This Row],[CANTO]], " ", ""))</f>
        <v>lamarchaesdura</v>
      </c>
      <c r="AN122" t="str">
        <f>Table13456[[#This Row],[Subtitle5]]</f>
        <v>Espiritual negro «Go down, Moses»</v>
      </c>
      <c r="AP122" t="str">
        <f>Table1[[#Headers],[CANTO]]</f>
        <v>CANTO</v>
      </c>
      <c r="AQ122" t="str">
        <f>Table13456[[#This Row],[CANTO]]</f>
        <v>LA MARCHA ES DURA</v>
      </c>
      <c r="AR122" t="str">
        <f>_xlfn.CONCAT(Table13456[[#This Row],[Category]:[Entrada]])</f>
        <v>category: "PRECATECUMENADO", moments: ["Final", "Nuevo Testamento</v>
      </c>
    </row>
    <row r="123" spans="1:44" x14ac:dyDescent="0.25">
      <c r="A123">
        <v>242</v>
      </c>
      <c r="B123" t="s">
        <v>309</v>
      </c>
      <c r="C123">
        <v>120</v>
      </c>
      <c r="D123" t="s">
        <v>310</v>
      </c>
      <c r="E123" t="s">
        <v>311</v>
      </c>
      <c r="F123" t="s">
        <v>312</v>
      </c>
      <c r="G123" t="str" cm="1">
        <f t="array" ref="G1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LOWER(LEFT(Table13456[[#This Row],[Titulo]],1))</f>
        <v>l</v>
      </c>
      <c r="AJ123" t="str">
        <f>LOWER(LEFT(Table13456[[#This Row],[Categoria]],1))</f>
        <v>e</v>
      </c>
      <c r="AK123" t="str">
        <f>_xlfn.CONCAT(Table13456[[#This Row],[ID]:[c021]])</f>
        <v>{id:120,title: "lapalomavoloLa paloma voló", subtitle: "Oda XXIV de Salomón", category: "ELECCIÓN", moments: ["Comunión", "Antiguo Testamento"], url: "/cantos/resucito/l/lapalomavolo.html/cantos/resucito/l/lapalomavolo.html"},</v>
      </c>
      <c r="AL123" t="str">
        <f>UPPER(Table13456[[#This Row],[Titulo]])</f>
        <v>LA PALOMA VOLÓ</v>
      </c>
      <c r="AM123" t="str">
        <f>LOWER(SUBSTITUTE(Table13456[[#This Row],[CANTO]], " ", ""))</f>
        <v>lapalomavoló</v>
      </c>
      <c r="AN123" t="str">
        <f>Table13456[[#This Row],[Subtitle5]]</f>
        <v>Oda XXIV de Salomón</v>
      </c>
      <c r="AP123" t="str">
        <f>Table1[[#Headers],[CANTO]]</f>
        <v>CANTO</v>
      </c>
      <c r="AQ123" t="str">
        <f>Table13456[[#This Row],[CANTO]]</f>
        <v>LA PALOMA VOLÓ</v>
      </c>
      <c r="AR123" t="str">
        <f>_xlfn.CONCAT(Table13456[[#This Row],[Category]:[Entrada]])</f>
        <v>category: "ELECCIÓN", moments: ["Comunión", "Antiguo Testamento</v>
      </c>
    </row>
    <row r="124" spans="1:44" x14ac:dyDescent="0.25">
      <c r="A124">
        <v>99</v>
      </c>
      <c r="B124" t="s">
        <v>309</v>
      </c>
      <c r="C124">
        <v>121</v>
      </c>
      <c r="D124" t="s">
        <v>310</v>
      </c>
      <c r="E124" t="s">
        <v>311</v>
      </c>
      <c r="F124" t="s">
        <v>312</v>
      </c>
      <c r="G124" t="str" cm="1">
        <f t="array" ref="G1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LOWER(LEFT(Table13456[[#This Row],[Titulo]],1))</f>
        <v>l</v>
      </c>
      <c r="AJ124" t="str">
        <f>LOWER(LEFT(Table13456[[#This Row],[Categoria]],1))</f>
        <v>p</v>
      </c>
      <c r="AK124" t="str">
        <f>_xlfn.CONCAT(Table13456[[#This Row],[ID]:[c021]])</f>
        <v>{id:121,title: "lasalveLa Salve", subtitle: "Himno lat. «Salve Regina»", category: "PRECATECUMENADO", moments: ["Cuaresma", "Laudes/Visperas", "Nuevo Testamento"], url: "/cantos/resucito/l/lasalve.html/cantos/resucito/l/lasalve.html"},</v>
      </c>
      <c r="AL124" t="str">
        <f>UPPER(Table13456[[#This Row],[Titulo]])</f>
        <v>LA SALVE</v>
      </c>
      <c r="AM124" t="str">
        <f>LOWER(SUBSTITUTE(Table13456[[#This Row],[CANTO]], " ", ""))</f>
        <v>lasalve</v>
      </c>
      <c r="AN124" t="str">
        <f>Table13456[[#This Row],[Subtitle5]]</f>
        <v>Himno lat. «Salve Regina»</v>
      </c>
      <c r="AP124" t="str">
        <f>Table1[[#Headers],[CANTO]]</f>
        <v>CANTO</v>
      </c>
      <c r="AQ124" t="str">
        <f>Table13456[[#This Row],[CANTO]]</f>
        <v>LA SALVE</v>
      </c>
      <c r="AR124" t="str">
        <f>_xlfn.CONCAT(Table13456[[#This Row],[Category]:[Entrada]])</f>
        <v>category: "PRECATECUMENADO", moments: ["Cuaresma", "Laudes/Visperas", "Nuevo Testamento</v>
      </c>
    </row>
    <row r="125" spans="1:44" x14ac:dyDescent="0.25">
      <c r="A125">
        <v>100</v>
      </c>
      <c r="B125" t="s">
        <v>309</v>
      </c>
      <c r="C125">
        <v>122</v>
      </c>
      <c r="D125" t="s">
        <v>310</v>
      </c>
      <c r="E125" t="s">
        <v>311</v>
      </c>
      <c r="F125" t="s">
        <v>312</v>
      </c>
      <c r="G125" t="str" cm="1">
        <f t="array" ref="G1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LOWER(LEFT(Table13456[[#This Row],[Titulo]],1))</f>
        <v>l</v>
      </c>
      <c r="AJ125" t="str">
        <f>LOWER(LEFT(Table13456[[#This Row],[Categoria]],1))</f>
        <v>p</v>
      </c>
      <c r="AK125" t="str">
        <f>_xlfn.CONCAT(Table13456[[#This Row],[ID]:[c021]])</f>
        <v>{id:122,title: "lasiegadelasnacionesLa siega de las naciones", subtitle: "Juan 4,31-38", category: "PRECATECUMENADO", moments: [""], url: "/cantos/resucito/l/lasiegadelasnaciones.html/cantos/resucito/l/lasiegadelasnaciones.html"},</v>
      </c>
      <c r="AL125" t="str">
        <f>UPPER(Table13456[[#This Row],[Titulo]])</f>
        <v>LA SIEGA DE LAS NACIONES</v>
      </c>
      <c r="AM125" t="str">
        <f>LOWER(SUBSTITUTE(Table13456[[#This Row],[CANTO]], " ", ""))</f>
        <v>lasiegadelasnaciones</v>
      </c>
      <c r="AN125" t="str">
        <f>Table13456[[#This Row],[Subtitle5]]</f>
        <v>Juan 4,31-38</v>
      </c>
      <c r="AP125" t="str">
        <f>Table1[[#Headers],[CANTO]]</f>
        <v>CANTO</v>
      </c>
      <c r="AQ125" t="str">
        <f>Table13456[[#This Row],[CANTO]]</f>
        <v>LA SIEGA DE LAS NACIONES</v>
      </c>
      <c r="AR125" t="str">
        <f>_xlfn.CONCAT(Table13456[[#This Row],[Category]:[Entrada]])</f>
        <v>category: "PRECATECUMENADO", moments: ["</v>
      </c>
    </row>
    <row r="126" spans="1:44" x14ac:dyDescent="0.25">
      <c r="A126">
        <v>101</v>
      </c>
      <c r="B126" t="s">
        <v>309</v>
      </c>
      <c r="C126">
        <v>123</v>
      </c>
      <c r="D126" t="s">
        <v>310</v>
      </c>
      <c r="E126" t="s">
        <v>311</v>
      </c>
      <c r="F126" t="s">
        <v>312</v>
      </c>
      <c r="G126" t="str" cm="1">
        <f t="array" ref="G1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LOWER(LEFT(Table13456[[#This Row],[Titulo]],1))</f>
        <v>l</v>
      </c>
      <c r="AJ126" t="str">
        <f>LOWER(LEFT(Table13456[[#This Row],[Categoria]],1))</f>
        <v>p</v>
      </c>
      <c r="AK126" t="str">
        <f>_xlfn.CONCAT(Table13456[[#This Row],[ID]:[c021]])</f>
        <v>{id:123,title: "lavozdemiamadoLa voz de mi amado", subtitle: "Cantar de los Cantares 2,8-17", category: "PRECATECUMENADO", moments: [""], url: "/cantos/resucito/l/lavozdemiamado.html/cantos/resucito/l/lavozdemiamado.html"},</v>
      </c>
      <c r="AL126" t="str">
        <f>UPPER(Table13456[[#This Row],[Titulo]])</f>
        <v>LA VOZ DE MI AMADO</v>
      </c>
      <c r="AM126" t="str">
        <f>LOWER(SUBSTITUTE(Table13456[[#This Row],[CANTO]], " ", ""))</f>
        <v>lavozdemiamado</v>
      </c>
      <c r="AN126" t="str">
        <f>Table13456[[#This Row],[Subtitle5]]</f>
        <v>Cantar de los Cantares 2,8-17</v>
      </c>
      <c r="AP126" t="str">
        <f>Table1[[#Headers],[CANTO]]</f>
        <v>CANTO</v>
      </c>
      <c r="AQ126" t="str">
        <f>Table13456[[#This Row],[CANTO]]</f>
        <v>LA VOZ DE MI AMADO</v>
      </c>
      <c r="AR126" t="str">
        <f>_xlfn.CONCAT(Table13456[[#This Row],[Category]:[Entrada]])</f>
        <v>category: "PRECATECUMENADO", moments: ["</v>
      </c>
    </row>
    <row r="127" spans="1:44" x14ac:dyDescent="0.25">
      <c r="A127">
        <v>102</v>
      </c>
      <c r="B127" t="s">
        <v>309</v>
      </c>
      <c r="C127">
        <v>124</v>
      </c>
      <c r="D127" t="s">
        <v>310</v>
      </c>
      <c r="E127" t="s">
        <v>311</v>
      </c>
      <c r="F127" t="s">
        <v>312</v>
      </c>
      <c r="G127" t="str" cm="1">
        <f t="array" ref="G1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LOWER(LEFT(Table13456[[#This Row],[Titulo]],1))</f>
        <v>l</v>
      </c>
      <c r="AJ127" t="str">
        <f>LOWER(LEFT(Table13456[[#This Row],[Categoria]],1))</f>
        <v>p</v>
      </c>
      <c r="AK127" t="str">
        <f>_xlfn.CONCAT(Table13456[[#This Row],[ID]:[c021]])</f>
        <v>{id:124,title: "lasarmasdelaluzLas armas de la luz", subtitle: "cf Efesios 6,11.ss", category: "PRECATECUMENADO", moments: [""], url: "/cantos/resucito/l/lasarmasdelaluz.html/cantos/resucito/l/lasarmasdelaluz.html"},</v>
      </c>
      <c r="AL127" t="str">
        <f>UPPER(Table13456[[#This Row],[Titulo]])</f>
        <v>LAS ARMAS DE LA LUZ</v>
      </c>
      <c r="AM127" t="str">
        <f>LOWER(SUBSTITUTE(Table13456[[#This Row],[CANTO]], " ", ""))</f>
        <v>lasarmasdelaluz</v>
      </c>
      <c r="AN127" t="str">
        <f>Table13456[[#This Row],[Subtitle5]]</f>
        <v>cf Efesios 6,11.ss</v>
      </c>
      <c r="AP127" t="str">
        <f>Table1[[#Headers],[CANTO]]</f>
        <v>CANTO</v>
      </c>
      <c r="AQ127" t="str">
        <f>Table13456[[#This Row],[CANTO]]</f>
        <v>LAS ARMAS DE LA LUZ</v>
      </c>
      <c r="AR127" t="str">
        <f>_xlfn.CONCAT(Table13456[[#This Row],[Category]:[Entrada]])</f>
        <v>category: "PRECATECUMENADO", moments: ["</v>
      </c>
    </row>
    <row r="128" spans="1:44" x14ac:dyDescent="0.25">
      <c r="A128">
        <v>103</v>
      </c>
      <c r="B128" t="s">
        <v>309</v>
      </c>
      <c r="C128">
        <v>125</v>
      </c>
      <c r="D128" t="s">
        <v>310</v>
      </c>
      <c r="E128" t="s">
        <v>311</v>
      </c>
      <c r="F128" t="s">
        <v>312</v>
      </c>
      <c r="G128" t="str" cm="1">
        <f t="array" ref="G1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LOWER(LEFT(Table13456[[#This Row],[Titulo]],1))</f>
        <v>l</v>
      </c>
      <c r="AJ128" t="str">
        <f>LOWER(LEFT(Table13456[[#This Row],[Categoria]],1))</f>
        <v>p</v>
      </c>
      <c r="AK128" t="str">
        <f>_xlfn.CONCAT(Table13456[[#This Row],[ID]:[c021]])</f>
        <v>{id:125,title: "laudasionLauda Sión", subtitle: "Secuencia del Corpus Christi (Santo Tomas de Aquino) ", category: "PRECATECUMENADO", moments: [""], url: "/cantos/resucito/l/laudasion.html/cantos/resucito/l/laudasion.html"},</v>
      </c>
      <c r="AL128" t="str">
        <f>UPPER(Table13456[[#This Row],[Titulo]])</f>
        <v>LAUDA SIÓN</v>
      </c>
      <c r="AM128" t="str">
        <f>LOWER(SUBSTITUTE(Table13456[[#This Row],[CANTO]], " ", ""))</f>
        <v>laudasión</v>
      </c>
      <c r="AN128" t="str">
        <f>Table13456[[#This Row],[Subtitle5]]</f>
        <v xml:space="preserve">Secuencia del Corpus Christi (Santo Tomas de Aquino) </v>
      </c>
      <c r="AP128" t="str">
        <f>Table1[[#Headers],[CANTO]]</f>
        <v>CANTO</v>
      </c>
      <c r="AQ128" t="str">
        <f>Table13456[[#This Row],[CANTO]]</f>
        <v>LAUDA SIÓN</v>
      </c>
      <c r="AR128" t="str">
        <f>_xlfn.CONCAT(Table13456[[#This Row],[Category]:[Entrada]])</f>
        <v>category: "PRECATECUMENADO", moments: ["</v>
      </c>
    </row>
    <row r="129" spans="1:44" x14ac:dyDescent="0.25">
      <c r="A129">
        <v>189</v>
      </c>
      <c r="B129" t="s">
        <v>309</v>
      </c>
      <c r="C129">
        <v>126</v>
      </c>
      <c r="D129" t="s">
        <v>310</v>
      </c>
      <c r="E129" t="s">
        <v>311</v>
      </c>
      <c r="F129" t="s">
        <v>312</v>
      </c>
      <c r="G129" t="str" cm="1">
        <f t="array" ref="G1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LOWER(LEFT(Table13456[[#This Row],[Titulo]],1))</f>
        <v>l</v>
      </c>
      <c r="AJ129" t="str">
        <f>LOWER(LEFT(Table13456[[#This Row],[Categoria]],1))</f>
        <v>l</v>
      </c>
      <c r="AK129" t="str">
        <f>_xlfn.CONCAT(Table13456[[#This Row],[ID]:[c021]])</f>
        <v>{id:126,title: "letaniasdelossantosLetanías de los santos", subtitle: "De la liturgia bautismal de la Vigilia pascual", category: "LITÚRGICOS", moments: [""], url: "/cantos/resucito/l/letaniasdelossantos.html/cantos/resucito/l/letaniasdelossantos.html"},</v>
      </c>
      <c r="AL129" t="str">
        <f>UPPER(Table13456[[#This Row],[Titulo]])</f>
        <v>LETANÍAS DE LOS SANTOS</v>
      </c>
      <c r="AM129" t="str">
        <f>LOWER(SUBSTITUTE(Table13456[[#This Row],[CANTO]], " ", ""))</f>
        <v>letaníasdelossantos</v>
      </c>
      <c r="AN129" t="str">
        <f>Table13456[[#This Row],[Subtitle5]]</f>
        <v>De la liturgia bautismal de la Vigilia pascual</v>
      </c>
      <c r="AP129" t="str">
        <f>Table1[[#Headers],[CANTO]]</f>
        <v>CANTO</v>
      </c>
      <c r="AQ129" t="str">
        <f>Table13456[[#This Row],[CANTO]]</f>
        <v>LETANÍAS DE LOS SANTOS</v>
      </c>
      <c r="AR129" t="str">
        <f>_xlfn.CONCAT(Table13456[[#This Row],[Category]:[Entrada]])</f>
        <v>category: "LITÚRGICOS", moments: ["</v>
      </c>
    </row>
    <row r="130" spans="1:44" x14ac:dyDescent="0.25">
      <c r="A130">
        <v>191</v>
      </c>
      <c r="B130" t="s">
        <v>309</v>
      </c>
      <c r="C130">
        <v>127</v>
      </c>
      <c r="D130" t="s">
        <v>310</v>
      </c>
      <c r="E130" t="s">
        <v>311</v>
      </c>
      <c r="F130" t="s">
        <v>312</v>
      </c>
      <c r="G130" t="str" cm="1">
        <f t="array" ref="G1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LOWER(LEFT(Table13456[[#This Row],[Titulo]],1))</f>
        <v>l</v>
      </c>
      <c r="AJ130" t="str">
        <f>LOWER(LEFT(Table13456[[#This Row],[Categoria]],1))</f>
        <v>l</v>
      </c>
      <c r="AK130" t="str">
        <f>_xlfn.CONCAT(Table13456[[#This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UPPER(Table13456[[#This Row],[Titulo]])</f>
        <v>LETANÍAS PENITENCIALES I</v>
      </c>
      <c r="AM130" t="str">
        <f>LOWER(SUBSTITUTE(Table13456[[#This Row],[CANTO]], " ", ""))</f>
        <v>letaníaspenitencialesi</v>
      </c>
      <c r="AN130" t="str">
        <f>Table13456[[#This Row],[Subtitle5]]</f>
        <v>Letanía para la Celebración Penitencial – modelo abreviado</v>
      </c>
      <c r="AP130" t="str">
        <f>Table1[[#Headers],[CANTO]]</f>
        <v>CANTO</v>
      </c>
      <c r="AQ130" t="str">
        <f>Table13456[[#This Row],[CANTO]]</f>
        <v>LETANÍAS PENITENCIALES I</v>
      </c>
      <c r="AR130" t="str">
        <f>_xlfn.CONCAT(Table13456[[#This Row],[Category]:[Entrada]])</f>
        <v>category: "LITÚRGICOS", moments: ["Cuaresma", "Laudes/Visperas", "Entrada", "Antiguo Testamento</v>
      </c>
    </row>
    <row r="131" spans="1:44" x14ac:dyDescent="0.25">
      <c r="A131">
        <v>192</v>
      </c>
      <c r="B131" t="s">
        <v>309</v>
      </c>
      <c r="C131">
        <v>128</v>
      </c>
      <c r="D131" t="s">
        <v>310</v>
      </c>
      <c r="E131" t="s">
        <v>311</v>
      </c>
      <c r="F131" t="s">
        <v>312</v>
      </c>
      <c r="G131" t="str" cm="1">
        <f t="array" ref="G1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LOWER(LEFT(Table13456[[#This Row],[Titulo]],1))</f>
        <v>l</v>
      </c>
      <c r="AJ131" t="str">
        <f>LOWER(LEFT(Table13456[[#This Row],[Categoria]],1))</f>
        <v>l</v>
      </c>
      <c r="AK131" t="str">
        <f>_xlfn.CONCAT(Table13456[[#This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UPPER(Table13456[[#This Row],[Titulo]])</f>
        <v>LETANÍAS PENITENCIALES II</v>
      </c>
      <c r="AM131" t="str">
        <f>LOWER(SUBSTITUTE(Table13456[[#This Row],[CANTO]], " ", ""))</f>
        <v>letaníaspenitencialesii</v>
      </c>
      <c r="AN131" t="str">
        <f>Table13456[[#This Row],[Subtitle5]]</f>
        <v>Letanía para la Celebración Penitencial</v>
      </c>
      <c r="AP131" t="str">
        <f>Table1[[#Headers],[CANTO]]</f>
        <v>CANTO</v>
      </c>
      <c r="AQ131" t="str">
        <f>Table13456[[#This Row],[CANTO]]</f>
        <v>LETANÍAS PENITENCIALES II</v>
      </c>
      <c r="AR131" t="str">
        <f>_xlfn.CONCAT(Table13456[[#This Row],[Category]:[Entrada]])</f>
        <v>category: "LITÚRGICOS", moments: ["Cuaresma", "Laudes/Visperas", "Entrada</v>
      </c>
    </row>
    <row r="132" spans="1:44" x14ac:dyDescent="0.25">
      <c r="A132">
        <v>105</v>
      </c>
      <c r="B132" t="s">
        <v>309</v>
      </c>
      <c r="C132">
        <v>129</v>
      </c>
      <c r="D132" t="s">
        <v>310</v>
      </c>
      <c r="E132" t="s">
        <v>311</v>
      </c>
      <c r="F132" t="s">
        <v>312</v>
      </c>
      <c r="G132" t="str" cm="1">
        <f t="array" ref="G1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LOWER(LEFT(Table13456[[#This Row],[Titulo]],1))</f>
        <v>l</v>
      </c>
      <c r="AJ132" t="str">
        <f>LOWER(LEFT(Table13456[[#This Row],[Categoria]],1))</f>
        <v>p</v>
      </c>
      <c r="AK132" t="str">
        <f>_xlfn.CONCAT(Table13456[[#This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UPPER(Table13456[[#This Row],[Titulo]])</f>
        <v>LEVANTO MIS OJOS A LOS MONTES</v>
      </c>
      <c r="AM132" t="str">
        <f>LOWER(SUBSTITUTE(Table13456[[#This Row],[CANTO]], " ", ""))</f>
        <v>levantomisojosalosmontes</v>
      </c>
      <c r="AN132" t="str">
        <f>Table13456[[#This Row],[Subtitle5]]</f>
        <v>Sal 121 (120)</v>
      </c>
      <c r="AP132" t="str">
        <f>Table1[[#Headers],[CANTO]]</f>
        <v>CANTO</v>
      </c>
      <c r="AQ132" t="str">
        <f>Table13456[[#This Row],[CANTO]]</f>
        <v>LEVANTO MIS OJOS A LOS MONTES</v>
      </c>
      <c r="AR132" t="str">
        <f>_xlfn.CONCAT(Table13456[[#This Row],[Category]:[Entrada]])</f>
        <v>category: "PRECATECUMENADO", moments: ["Adviento", "Pentecostés", "Final", "Nuevo Testamento</v>
      </c>
    </row>
    <row r="133" spans="1:44" x14ac:dyDescent="0.25">
      <c r="A133">
        <v>106</v>
      </c>
      <c r="B133" t="s">
        <v>309</v>
      </c>
      <c r="C133">
        <v>131</v>
      </c>
      <c r="D133" t="s">
        <v>310</v>
      </c>
      <c r="E133" t="s">
        <v>311</v>
      </c>
      <c r="F133" t="s">
        <v>312</v>
      </c>
      <c r="G133" t="str" cm="1">
        <f t="array" ref="G1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LOWER(LEFT(Table13456[[#This Row],[Titulo]],1))</f>
        <v>l</v>
      </c>
      <c r="AJ133" t="str">
        <f>LOWER(LEFT(Table13456[[#This Row],[Categoria]],1))</f>
        <v>p</v>
      </c>
      <c r="AK133" t="str">
        <f>_xlfn.CONCAT(Table13456[[#This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UPPER(Table13456[[#This Row],[Titulo]])</f>
        <v>LLEGUE HASTA TU PRESENCIA MI CLAMOR</v>
      </c>
      <c r="AM133" t="str">
        <f>LOWER(SUBSTITUTE(Table13456[[#This Row],[CANTO]], " ", ""))</f>
        <v>lleguehastatupresenciamiclamor</v>
      </c>
      <c r="AN133" t="str">
        <f>Table13456[[#This Row],[Subtitle5]]</f>
        <v>Sal 119 (118)</v>
      </c>
      <c r="AP133" t="str">
        <f>Table1[[#Headers],[CANTO]]</f>
        <v>CANTO</v>
      </c>
      <c r="AQ133" t="str">
        <f>Table13456[[#This Row],[CANTO]]</f>
        <v>LLEGUE HASTA TU PRESENCIA MI CLAMOR</v>
      </c>
      <c r="AR133" t="str">
        <f>_xlfn.CONCAT(Table13456[[#This Row],[Category]:[Entrada]])</f>
        <v>category: "PRECATECUMENADO", moments: ["Virgen", "Laudes/Visperas", "Nuevo Testamento</v>
      </c>
    </row>
    <row r="134" spans="1:44" x14ac:dyDescent="0.25">
      <c r="A134">
        <v>107</v>
      </c>
      <c r="B134" t="s">
        <v>309</v>
      </c>
      <c r="C134">
        <v>132</v>
      </c>
      <c r="D134" t="s">
        <v>310</v>
      </c>
      <c r="E134" t="s">
        <v>311</v>
      </c>
      <c r="F134" t="s">
        <v>312</v>
      </c>
      <c r="G134" t="str" cm="1">
        <f t="array" ref="G1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LOWER(LEFT(Table13456[[#This Row],[Titulo]],1))</f>
        <v>l</v>
      </c>
      <c r="AJ134" t="str">
        <f>LOWER(LEFT(Table13456[[#This Row],[Categoria]],1))</f>
        <v>p</v>
      </c>
      <c r="AK134" t="str">
        <f>_xlfn.CONCAT(Table13456[[#This Row],[ID]:[c021]])</f>
        <v>{id:132,title: "llevamealcieloLlévame al cielo", subtitle: "Filipenses 1,23", category: "PRECATECUMENADO", moments: ["Virgen"], url: "/cantos/resucito/l/llevamealcielo.html/cantos/resucito/l/llevamealcielo.html"},</v>
      </c>
      <c r="AL134" t="str">
        <f>UPPER(Table13456[[#This Row],[Titulo]])</f>
        <v>LLÉVAME AL CIELO</v>
      </c>
      <c r="AM134" t="str">
        <f>LOWER(SUBSTITUTE(Table13456[[#This Row],[CANTO]], " ", ""))</f>
        <v>llévamealcielo</v>
      </c>
      <c r="AN134" t="str">
        <f>Table13456[[#This Row],[Subtitle5]]</f>
        <v>Filipenses 1,23</v>
      </c>
      <c r="AP134" t="str">
        <f>Table1[[#Headers],[CANTO]]</f>
        <v>CANTO</v>
      </c>
      <c r="AQ134" t="str">
        <f>Table13456[[#This Row],[CANTO]]</f>
        <v>LLÉVAME AL CIELO</v>
      </c>
      <c r="AR134" t="str">
        <f>_xlfn.CONCAT(Table13456[[#This Row],[Category]:[Entrada]])</f>
        <v>category: "PRECATECUMENADO", moments: ["Virgen</v>
      </c>
    </row>
    <row r="135" spans="1:44" x14ac:dyDescent="0.25">
      <c r="A135">
        <v>108</v>
      </c>
      <c r="B135" t="s">
        <v>309</v>
      </c>
      <c r="C135">
        <v>133</v>
      </c>
      <c r="D135" t="s">
        <v>310</v>
      </c>
      <c r="E135" t="s">
        <v>311</v>
      </c>
      <c r="F135" t="s">
        <v>312</v>
      </c>
      <c r="G135" t="str" cm="1">
        <f t="array" ref="G1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LOWER(LEFT(Table13456[[#This Row],[Titulo]],1))</f>
        <v>m</v>
      </c>
      <c r="AJ135" t="str">
        <f>LOWER(LEFT(Table13456[[#This Row],[Categoria]],1))</f>
        <v>p</v>
      </c>
      <c r="AK135" t="str">
        <f>_xlfn.CONCAT(Table13456[[#This Row],[ID]:[c021]])</f>
        <v>{id:133,title: "magnificatMagníficat", subtitle: "Lucas 1,46-55", category: "PRECATECUMENADO", moments: ["Virgen", "Entrada", "Nuevo Testamento"], url: "/cantos/resucito/m/magnificat.html/cantos/resucito/m/magnificat.html"},</v>
      </c>
      <c r="AL135" t="str">
        <f>UPPER(Table13456[[#This Row],[Titulo]])</f>
        <v>MAGNÍFICAT</v>
      </c>
      <c r="AM135" t="str">
        <f>LOWER(SUBSTITUTE(Table13456[[#This Row],[CANTO]], " ", ""))</f>
        <v>magníficat</v>
      </c>
      <c r="AN135" t="str">
        <f>Table13456[[#This Row],[Subtitle5]]</f>
        <v>Lucas 1,46-55</v>
      </c>
      <c r="AP135" t="str">
        <f>Table1[[#Headers],[CANTO]]</f>
        <v>CANTO</v>
      </c>
      <c r="AQ135" t="str">
        <f>Table13456[[#This Row],[CANTO]]</f>
        <v>MAGNÍFICAT</v>
      </c>
      <c r="AR135" t="str">
        <f>_xlfn.CONCAT(Table13456[[#This Row],[Category]:[Entrada]])</f>
        <v>category: "PRECATECUMENADO", moments: ["Virgen", "Entrada", "Nuevo Testamento</v>
      </c>
    </row>
    <row r="136" spans="1:44" x14ac:dyDescent="0.25">
      <c r="A136">
        <v>110</v>
      </c>
      <c r="B136" t="s">
        <v>309</v>
      </c>
      <c r="C136">
        <v>134</v>
      </c>
      <c r="D136" t="s">
        <v>310</v>
      </c>
      <c r="E136" t="s">
        <v>311</v>
      </c>
      <c r="F136" t="s">
        <v>312</v>
      </c>
      <c r="G136" t="str" cm="1">
        <f t="array" ref="G1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LOWER(LEFT(Table13456[[#This Row],[Titulo]],1))</f>
        <v>m</v>
      </c>
      <c r="AJ136" t="str">
        <f>LOWER(LEFT(Table13456[[#This Row],[Categoria]],1))</f>
        <v>p</v>
      </c>
      <c r="AK136" t="str">
        <f>_xlfn.CONCAT(Table13456[[#This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UPPER(Table13456[[#This Row],[Titulo]])</f>
        <v>MARÍA DE JASNA GÖRA</v>
      </c>
      <c r="AM136" t="str">
        <f>LOWER(SUBSTITUTE(Table13456[[#This Row],[CANTO]], " ", ""))</f>
        <v>maríadejasnagöra</v>
      </c>
      <c r="AN136" t="str">
        <f>Table13456[[#This Row],[Subtitle5]]</f>
        <v xml:space="preserve">Himno a la Virgen de Jasna Göra, Częstochowa Polonia (Kiko Argüello) </v>
      </c>
      <c r="AP136" t="str">
        <f>Table1[[#Headers],[CANTO]]</f>
        <v>CANTO</v>
      </c>
      <c r="AQ136" t="str">
        <f>Table13456[[#This Row],[CANTO]]</f>
        <v>MARÍA DE JASNA GÖRA</v>
      </c>
      <c r="AR136" t="str">
        <f>_xlfn.CONCAT(Table13456[[#This Row],[Category]:[Entrada]])</f>
        <v>category: "PRECATECUMENADO", moments: ["Virgen</v>
      </c>
    </row>
    <row r="137" spans="1:44" x14ac:dyDescent="0.25">
      <c r="A137">
        <v>109</v>
      </c>
      <c r="B137" t="s">
        <v>309</v>
      </c>
      <c r="C137">
        <v>135</v>
      </c>
      <c r="D137" t="s">
        <v>310</v>
      </c>
      <c r="E137" t="s">
        <v>311</v>
      </c>
      <c r="F137" t="s">
        <v>312</v>
      </c>
      <c r="G137" t="str" cm="1">
        <f t="array" ref="G1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LOWER(LEFT(Table13456[[#This Row],[Titulo]],1))</f>
        <v>m</v>
      </c>
      <c r="AJ137" t="str">
        <f>LOWER(LEFT(Table13456[[#This Row],[Categoria]],1))</f>
        <v>p</v>
      </c>
      <c r="AK137" t="str">
        <f>_xlfn.CONCAT(Table13456[[#This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UPPER(Table13456[[#This Row],[Titulo]])</f>
        <v>MARÍA, CASA DE BENDICIÓN</v>
      </c>
      <c r="AM137" t="str">
        <f>LOWER(SUBSTITUTE(Table13456[[#This Row],[CANTO]], " ", ""))</f>
        <v>maría,casadebendición</v>
      </c>
      <c r="AN137" t="str">
        <f>Table13456[[#This Row],[Subtitle5]]</f>
        <v>Juan 2,1–11 – Las Bodas de Caná</v>
      </c>
      <c r="AP137" t="str">
        <f>Table1[[#Headers],[CANTO]]</f>
        <v>CANTO</v>
      </c>
      <c r="AQ137" t="str">
        <f>Table13456[[#This Row],[CANTO]]</f>
        <v>MARÍA, CASA DE BENDICIÓN</v>
      </c>
      <c r="AR137" t="str">
        <f>_xlfn.CONCAT(Table13456[[#This Row],[Category]:[Entrada]])</f>
        <v>category: "PRECATECUMENADO", moments: ["Cuaresma", "Virgen", "Nuevo Testamento</v>
      </c>
    </row>
    <row r="138" spans="1:44" x14ac:dyDescent="0.25">
      <c r="A138">
        <v>111</v>
      </c>
      <c r="B138" t="s">
        <v>309</v>
      </c>
      <c r="C138">
        <v>136</v>
      </c>
      <c r="D138" t="s">
        <v>310</v>
      </c>
      <c r="E138" t="s">
        <v>311</v>
      </c>
      <c r="F138" t="s">
        <v>312</v>
      </c>
      <c r="G138" t="str" cm="1">
        <f t="array" ref="G1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LOWER(LEFT(Table13456[[#This Row],[Titulo]],1))</f>
        <v>m</v>
      </c>
      <c r="AJ138" t="str">
        <f>LOWER(LEFT(Table13456[[#This Row],[Categoria]],1))</f>
        <v>p</v>
      </c>
      <c r="AK138" t="str">
        <f>_xlfn.CONCAT(Table13456[[#This Row],[ID]:[c021]])</f>
        <v>{id:136,title: "mariamadredelaiglesiaMaría, madre de la Iglesia", subtitle: "Juan 19,26-34", category: "PRECATECUMENADO", moments: ["Cuaresma", "Virgen"], url: "/cantos/resucito/m/mariamadredelaiglesia.html/cantos/resucito/m/mariamadredelaiglesia.html"},</v>
      </c>
      <c r="AL138" t="str">
        <f>UPPER(Table13456[[#This Row],[Titulo]])</f>
        <v>MARÍA, MADRE DE LA IGLESIA</v>
      </c>
      <c r="AM138" t="str">
        <f>LOWER(SUBSTITUTE(Table13456[[#This Row],[CANTO]], " ", ""))</f>
        <v>maría,madredelaiglesia</v>
      </c>
      <c r="AN138" t="str">
        <f>Table13456[[#This Row],[Subtitle5]]</f>
        <v>Juan 19,26-34</v>
      </c>
      <c r="AP138" t="str">
        <f>Table1[[#Headers],[CANTO]]</f>
        <v>CANTO</v>
      </c>
      <c r="AQ138" t="str">
        <f>Table13456[[#This Row],[CANTO]]</f>
        <v>MARÍA, MADRE DE LA IGLESIA</v>
      </c>
      <c r="AR138" t="str">
        <f>_xlfn.CONCAT(Table13456[[#This Row],[Category]:[Entrada]])</f>
        <v>category: "PRECATECUMENADO", moments: ["Cuaresma", "Virgen</v>
      </c>
    </row>
    <row r="139" spans="1:44" x14ac:dyDescent="0.25">
      <c r="A139">
        <v>112</v>
      </c>
      <c r="B139" t="s">
        <v>309</v>
      </c>
      <c r="C139">
        <v>137</v>
      </c>
      <c r="D139" t="s">
        <v>310</v>
      </c>
      <c r="E139" t="s">
        <v>311</v>
      </c>
      <c r="F139" t="s">
        <v>312</v>
      </c>
      <c r="G139" t="str" cm="1">
        <f t="array" ref="G1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LOWER(LEFT(Table13456[[#This Row],[Titulo]],1))</f>
        <v>m</v>
      </c>
      <c r="AJ139" t="str">
        <f>LOWER(LEFT(Table13456[[#This Row],[Categoria]],1))</f>
        <v>p</v>
      </c>
      <c r="AK139" t="str">
        <f>_xlfn.CONCAT(Table13456[[#This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UPPER(Table13456[[#This Row],[Titulo]])</f>
        <v>MARÍA, MADRE DEL CAMINO ARDIENTE</v>
      </c>
      <c r="AM139" t="str">
        <f>LOWER(SUBSTITUTE(Table13456[[#This Row],[CANTO]], " ", ""))</f>
        <v>maría,madredelcaminoardiente</v>
      </c>
      <c r="AN139" t="str">
        <f>Table13456[[#This Row],[Subtitle5]]</f>
        <v>Himno a la Virgen del Tercer Milenio (Kiko Argüello)</v>
      </c>
      <c r="AP139" t="str">
        <f>Table1[[#Headers],[CANTO]]</f>
        <v>CANTO</v>
      </c>
      <c r="AQ139" t="str">
        <f>Table13456[[#This Row],[CANTO]]</f>
        <v>MARÍA, MADRE DEL CAMINO ARDIENTE</v>
      </c>
      <c r="AR139" t="str">
        <f>_xlfn.CONCAT(Table13456[[#This Row],[Category]:[Entrada]])</f>
        <v>category: "PRECATECUMENADO", moments: ["Adviento", "Entrada", "Antiguo Testamento</v>
      </c>
    </row>
    <row r="140" spans="1:44" x14ac:dyDescent="0.25">
      <c r="A140">
        <v>113</v>
      </c>
      <c r="B140" t="s">
        <v>309</v>
      </c>
      <c r="C140">
        <v>138</v>
      </c>
      <c r="D140" t="s">
        <v>310</v>
      </c>
      <c r="E140" t="s">
        <v>311</v>
      </c>
      <c r="F140" t="s">
        <v>312</v>
      </c>
      <c r="G140" t="str" cm="1">
        <f t="array" ref="G1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LOWER(LEFT(Table13456[[#This Row],[Titulo]],1))</f>
        <v>m</v>
      </c>
      <c r="AJ140" t="str">
        <f>LOWER(LEFT(Table13456[[#This Row],[Categoria]],1))</f>
        <v>p</v>
      </c>
      <c r="AK140" t="str">
        <f>_xlfn.CONCAT(Table13456[[#This Row],[ID]:[c021]])</f>
        <v>{id:138,title: "mariapequenamariaMaría, pequeña María", subtitle: "Himno a la Virgen María (Kiko Argüello)", category: "PRECATECUMENADO", moments: ["Antiguo Testamento"], url: "/cantos/resucito/m/mariapequenamaria.html/cantos/resucito/m/mariapequenamaria.html"},</v>
      </c>
      <c r="AL140" t="str">
        <f>UPPER(Table13456[[#This Row],[Titulo]])</f>
        <v>MARÍA, PEQUEÑA MARÍA</v>
      </c>
      <c r="AM140" t="str">
        <f>LOWER(SUBSTITUTE(Table13456[[#This Row],[CANTO]], " ", ""))</f>
        <v>maría,pequeñamaría</v>
      </c>
      <c r="AN140" t="str">
        <f>Table13456[[#This Row],[Subtitle5]]</f>
        <v>Himno a la Virgen María (Kiko Argüello)</v>
      </c>
      <c r="AP140" t="str">
        <f>Table1[[#Headers],[CANTO]]</f>
        <v>CANTO</v>
      </c>
      <c r="AQ140" t="str">
        <f>Table13456[[#This Row],[CANTO]]</f>
        <v>MARÍA, PEQUEÑA MARÍA</v>
      </c>
      <c r="AR140" t="str">
        <f>_xlfn.CONCAT(Table13456[[#This Row],[Category]:[Entrada]])</f>
        <v>category: "PRECATECUMENADO", moments: ["Antiguo Testamento</v>
      </c>
    </row>
    <row r="141" spans="1:44" x14ac:dyDescent="0.25">
      <c r="A141">
        <v>114</v>
      </c>
      <c r="B141" t="s">
        <v>309</v>
      </c>
      <c r="C141">
        <v>139</v>
      </c>
      <c r="D141" t="s">
        <v>310</v>
      </c>
      <c r="E141" t="s">
        <v>311</v>
      </c>
      <c r="F141" t="s">
        <v>312</v>
      </c>
      <c r="G141" t="str" cm="1">
        <f t="array" ref="G1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LOWER(LEFT(Table13456[[#This Row],[Titulo]],1))</f>
        <v>m</v>
      </c>
      <c r="AJ141" t="str">
        <f>LOWER(LEFT(Table13456[[#This Row],[Categoria]],1))</f>
        <v>p</v>
      </c>
      <c r="AK141" t="str">
        <f>_xlfn.CONCAT(Table13456[[#This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UPPER(Table13456[[#This Row],[Titulo]])</f>
        <v>ME ENSEÑARÁS EL CAMINO DE LA VIDA</v>
      </c>
      <c r="AM141" t="str">
        <f>LOWER(SUBSTITUTE(Table13456[[#This Row],[CANTO]], " ", ""))</f>
        <v>meenseñaráselcaminodelavida</v>
      </c>
      <c r="AN141" t="str">
        <f>Table13456[[#This Row],[Subtitle5]]</f>
        <v>Sal 16 (15)</v>
      </c>
      <c r="AP141" t="str">
        <f>Table1[[#Headers],[CANTO]]</f>
        <v>CANTO</v>
      </c>
      <c r="AQ141" t="str">
        <f>Table13456[[#This Row],[CANTO]]</f>
        <v>ME ENSEÑARÁS EL CAMINO DE LA VIDA</v>
      </c>
      <c r="AR141" t="str">
        <f>_xlfn.CONCAT(Table13456[[#This Row],[Category]:[Entrada]])</f>
        <v>category: "PRECATECUMENADO", moments: ["Pascua", "Comunión", "Antiguo Testamento</v>
      </c>
    </row>
    <row r="142" spans="1:44" x14ac:dyDescent="0.25">
      <c r="A142">
        <v>115</v>
      </c>
      <c r="B142" t="s">
        <v>309</v>
      </c>
      <c r="C142">
        <v>140</v>
      </c>
      <c r="D142" t="s">
        <v>310</v>
      </c>
      <c r="E142" t="s">
        <v>311</v>
      </c>
      <c r="F142" t="s">
        <v>312</v>
      </c>
      <c r="G142" t="str" cm="1">
        <f t="array" ref="G1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LOWER(LEFT(Table13456[[#This Row],[Titulo]],1))</f>
        <v>m</v>
      </c>
      <c r="AJ142" t="str">
        <f>LOWER(LEFT(Table13456[[#This Row],[Categoria]],1))</f>
        <v>p</v>
      </c>
      <c r="AK142" t="str">
        <f>_xlfn.CONCAT(Table13456[[#This Row],[ID]:[c021]])</f>
        <v>{id:140,title: "mehasseducidosenorMe has seducido, Señor", subtitle: "Jeremias 20,7-18", category: "PRECATECUMENADO", moments: ["Paz", "Antiguo Testamento"], url: "/cantos/resucito/m/mehasseducidosenor.html/cantos/resucito/m/mehasseducidosenor.html"},</v>
      </c>
      <c r="AL142" t="str">
        <f>UPPER(Table13456[[#This Row],[Titulo]])</f>
        <v>ME HAS SEDUCIDO, SEÑOR</v>
      </c>
      <c r="AM142" t="str">
        <f>LOWER(SUBSTITUTE(Table13456[[#This Row],[CANTO]], " ", ""))</f>
        <v>mehasseducido,señor</v>
      </c>
      <c r="AN142" t="str">
        <f>Table13456[[#This Row],[Subtitle5]]</f>
        <v>Jeremias 20,7-18</v>
      </c>
      <c r="AP142" t="str">
        <f>Table1[[#Headers],[CANTO]]</f>
        <v>CANTO</v>
      </c>
      <c r="AQ142" t="str">
        <f>Table13456[[#This Row],[CANTO]]</f>
        <v>ME HAS SEDUCIDO, SEÑOR</v>
      </c>
      <c r="AR142" t="str">
        <f>_xlfn.CONCAT(Table13456[[#This Row],[Category]:[Entrada]])</f>
        <v>category: "PRECATECUMENADO", moments: ["Paz", "Antiguo Testamento</v>
      </c>
    </row>
    <row r="143" spans="1:44" x14ac:dyDescent="0.25">
      <c r="A143">
        <v>243</v>
      </c>
      <c r="B143" t="s">
        <v>309</v>
      </c>
      <c r="C143">
        <v>141</v>
      </c>
      <c r="D143" t="s">
        <v>310</v>
      </c>
      <c r="E143" t="s">
        <v>311</v>
      </c>
      <c r="F143" t="s">
        <v>312</v>
      </c>
      <c r="G143" t="str" cm="1">
        <f t="array" ref="G1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LOWER(LEFT(Table13456[[#This Row],[Titulo]],1))</f>
        <v>m</v>
      </c>
      <c r="AJ143" t="str">
        <f>LOWER(LEFT(Table13456[[#This Row],[Categoria]],1))</f>
        <v>e</v>
      </c>
      <c r="AK143" t="str">
        <f>_xlfn.CONCAT(Table13456[[#This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UPPER(Table13456[[#This Row],[Titulo]])</f>
        <v>ME ROBASTE EL CORAZÓN</v>
      </c>
      <c r="AM143" t="str">
        <f>LOWER(SUBSTITUTE(Table13456[[#This Row],[CANTO]], " ", ""))</f>
        <v>merobasteelcorazón</v>
      </c>
      <c r="AN143" t="str">
        <f>Table13456[[#This Row],[Subtitle5]]</f>
        <v>Cantar de los cantares 4,9 - 5,1</v>
      </c>
      <c r="AP143" t="str">
        <f>Table1[[#Headers],[CANTO]]</f>
        <v>CANTO</v>
      </c>
      <c r="AQ143" t="str">
        <f>Table13456[[#This Row],[CANTO]]</f>
        <v>ME ROBASTE EL CORAZÓN</v>
      </c>
      <c r="AR143" t="str">
        <f>_xlfn.CONCAT(Table13456[[#This Row],[Category]:[Entrada]])</f>
        <v>category: "ELECCIÓN", moments: ["Cuaresma", "Laudes/Visperas", "Antiguo Testamento</v>
      </c>
    </row>
    <row r="144" spans="1:44" x14ac:dyDescent="0.25">
      <c r="A144">
        <v>116</v>
      </c>
      <c r="B144" t="s">
        <v>309</v>
      </c>
      <c r="C144">
        <v>142</v>
      </c>
      <c r="D144" t="s">
        <v>310</v>
      </c>
      <c r="E144" t="s">
        <v>311</v>
      </c>
      <c r="F144" t="s">
        <v>312</v>
      </c>
      <c r="G144" t="str" cm="1">
        <f t="array" ref="G1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LOWER(LEFT(Table13456[[#This Row],[Titulo]],1))</f>
        <v>m</v>
      </c>
      <c r="AJ144" t="str">
        <f>LOWER(LEFT(Table13456[[#This Row],[Categoria]],1))</f>
        <v>p</v>
      </c>
      <c r="AK144" t="str">
        <f>_xlfn.CONCAT(Table13456[[#This Row],[ID]:[c021]])</f>
        <v>{id:142,title: "miradqueestupendoMirad qué estupendo", subtitle: "Sal 133 (132)", category: "PRECATECUMENADO", moments: ["Antiguo Testamento"], url: "/cantos/resucito/m/miradqueestupendo.html/cantos/resucito/m/miradqueestupendo.html"},</v>
      </c>
      <c r="AL144" t="str">
        <f>UPPER(Table13456[[#This Row],[Titulo]])</f>
        <v>MIRAD QUÉ ESTUPENDO</v>
      </c>
      <c r="AM144" t="str">
        <f>LOWER(SUBSTITUTE(Table13456[[#This Row],[CANTO]], " ", ""))</f>
        <v>miradquéestupendo</v>
      </c>
      <c r="AN144" t="str">
        <f>Table13456[[#This Row],[Subtitle5]]</f>
        <v>Sal 133 (132)</v>
      </c>
      <c r="AP144" t="str">
        <f>Table1[[#Headers],[CANTO]]</f>
        <v>CANTO</v>
      </c>
      <c r="AQ144" t="str">
        <f>Table13456[[#This Row],[CANTO]]</f>
        <v>MIRAD QUÉ ESTUPENDO</v>
      </c>
      <c r="AR144" t="str">
        <f>_xlfn.CONCAT(Table13456[[#This Row],[Category]:[Entrada]])</f>
        <v>category: "PRECATECUMENADO", moments: ["Antiguo Testamento</v>
      </c>
    </row>
    <row r="145" spans="1:44" x14ac:dyDescent="0.25">
      <c r="A145">
        <v>118</v>
      </c>
      <c r="B145" t="s">
        <v>309</v>
      </c>
      <c r="C145">
        <v>143</v>
      </c>
      <c r="D145" t="s">
        <v>310</v>
      </c>
      <c r="E145" t="s">
        <v>311</v>
      </c>
      <c r="F145" t="s">
        <v>312</v>
      </c>
      <c r="G145" t="str" cm="1">
        <f t="array" ref="G1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LOWER(LEFT(Table13456[[#This Row],[Titulo]],1))</f>
        <v>m</v>
      </c>
      <c r="AJ145" t="str">
        <f>LOWER(LEFT(Table13456[[#This Row],[Categoria]],1))</f>
        <v>p</v>
      </c>
      <c r="AK145" t="str">
        <f>_xlfn.CONCAT(Table13456[[#This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UPPER(Table13456[[#This Row],[Titulo]])</f>
        <v>MISERICORDIA MÍA, MISERICORDIA</v>
      </c>
      <c r="AM145" t="str">
        <f>LOWER(SUBSTITUTE(Table13456[[#This Row],[CANTO]], " ", ""))</f>
        <v>misericordiamía,misericordia</v>
      </c>
      <c r="AN145" t="str">
        <f>Table13456[[#This Row],[Subtitle5]]</f>
        <v>Sal 51 (50)</v>
      </c>
      <c r="AP145" t="str">
        <f>Table1[[#Headers],[CANTO]]</f>
        <v>CANTO</v>
      </c>
      <c r="AQ145" t="str">
        <f>Table13456[[#This Row],[CANTO]]</f>
        <v>MISERICORDIA MÍA, MISERICORDIA</v>
      </c>
      <c r="AR145" t="str">
        <f>_xlfn.CONCAT(Table13456[[#This Row],[Category]:[Entrada]])</f>
        <v>category: "PRECATECUMENADO", moments: ["Pascua", "Comunión", "Nuevo Testamento</v>
      </c>
    </row>
    <row r="146" spans="1:44" x14ac:dyDescent="0.25">
      <c r="A146">
        <v>117</v>
      </c>
      <c r="B146" t="s">
        <v>309</v>
      </c>
      <c r="C146">
        <v>144</v>
      </c>
      <c r="D146" t="s">
        <v>310</v>
      </c>
      <c r="E146" t="s">
        <v>311</v>
      </c>
      <c r="F146" t="s">
        <v>312</v>
      </c>
      <c r="G146" t="str" cm="1">
        <f t="array" ref="G1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LOWER(LEFT(Table13456[[#This Row],[Titulo]],1))</f>
        <v>m</v>
      </c>
      <c r="AJ146" t="str">
        <f>LOWER(LEFT(Table13456[[#This Row],[Categoria]],1))</f>
        <v>p</v>
      </c>
      <c r="AK146" t="str">
        <f>_xlfn.CONCAT(Table13456[[#This Row],[ID]:[c021]])</f>
        <v>{id:144,title: "misericordiadiosmioMisericordia, Dios mío", subtitle: "Sal 51(50)", category: "PRECATECUMENADO", moments: ["Nuevo Testamento"], url: "/cantos/resucito/m/misericordiadiosmio.html/cantos/resucito/m/misericordiadiosmio.html"},</v>
      </c>
      <c r="AL146" t="str">
        <f>UPPER(Table13456[[#This Row],[Titulo]])</f>
        <v>MISERICORDIA, DIOS MÍO</v>
      </c>
      <c r="AM146" t="str">
        <f>LOWER(SUBSTITUTE(Table13456[[#This Row],[CANTO]], " ", ""))</f>
        <v>misericordia,diosmío</v>
      </c>
      <c r="AN146" t="str">
        <f>Table13456[[#This Row],[Subtitle5]]</f>
        <v>Sal 51(50)</v>
      </c>
      <c r="AP146" t="str">
        <f>Table1[[#Headers],[CANTO]]</f>
        <v>CANTO</v>
      </c>
      <c r="AQ146" t="str">
        <f>Table13456[[#This Row],[CANTO]]</f>
        <v>MISERICORDIA, DIOS MÍO</v>
      </c>
      <c r="AR146" t="str">
        <f>_xlfn.CONCAT(Table13456[[#This Row],[Category]:[Entrada]])</f>
        <v>category: "PRECATECUMENADO", moments: ["Nuevo Testamento</v>
      </c>
    </row>
    <row r="147" spans="1:44" x14ac:dyDescent="0.25">
      <c r="A147">
        <v>119</v>
      </c>
      <c r="B147" t="s">
        <v>309</v>
      </c>
      <c r="C147">
        <v>145</v>
      </c>
      <c r="D147" t="s">
        <v>310</v>
      </c>
      <c r="E147" t="s">
        <v>311</v>
      </c>
      <c r="F147" t="s">
        <v>312</v>
      </c>
      <c r="G147" t="str" cm="1">
        <f t="array" ref="G1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LOWER(LEFT(Table13456[[#This Row],[Titulo]],1))</f>
        <v>m</v>
      </c>
      <c r="AJ147" t="str">
        <f>LOWER(LEFT(Table13456[[#This Row],[Categoria]],1))</f>
        <v>p</v>
      </c>
      <c r="AK147" t="str">
        <f>_xlfn.CONCAT(Table13456[[#This Row],[ID]:[c021]])</f>
        <v>{id:145,title: "muchomehanperseguidoMucho me han perseguido", subtitle: "Sal 129 (128)", category: "PRECATECUMENADO", moments: ["Fracción del Pan", "Antiguo Testamento"], url: "/cantos/resucito/m/muchomehanperseguido.html/cantos/resucito/m/muchomehanperseguido.html"},</v>
      </c>
      <c r="AL147" t="str">
        <f>UPPER(Table13456[[#This Row],[Titulo]])</f>
        <v>MUCHO ME HAN PERSEGUIDO</v>
      </c>
      <c r="AM147" t="str">
        <f>LOWER(SUBSTITUTE(Table13456[[#This Row],[CANTO]], " ", ""))</f>
        <v>muchomehanperseguido</v>
      </c>
      <c r="AN147" t="str">
        <f>Table13456[[#This Row],[Subtitle5]]</f>
        <v>Sal 129 (128)</v>
      </c>
      <c r="AP147" t="str">
        <f>Table1[[#Headers],[CANTO]]</f>
        <v>CANTO</v>
      </c>
      <c r="AQ147" t="str">
        <f>Table13456[[#This Row],[CANTO]]</f>
        <v>MUCHO ME HAN PERSEGUIDO</v>
      </c>
      <c r="AR147" t="str">
        <f>_xlfn.CONCAT(Table13456[[#This Row],[Category]:[Entrada]])</f>
        <v>category: "PRECATECUMENADO", moments: ["Fracción del Pan", "Antiguo Testamento</v>
      </c>
    </row>
    <row r="148" spans="1:44" x14ac:dyDescent="0.25">
      <c r="A148">
        <v>229</v>
      </c>
      <c r="B148" t="s">
        <v>309</v>
      </c>
      <c r="C148">
        <v>146</v>
      </c>
      <c r="D148" t="s">
        <v>310</v>
      </c>
      <c r="E148" t="s">
        <v>311</v>
      </c>
      <c r="F148" t="s">
        <v>312</v>
      </c>
      <c r="G148" t="str" cm="1">
        <f t="array" ref="G1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LOWER(LEFT(Table13456[[#This Row],[Titulo]],1))</f>
        <v>n</v>
      </c>
      <c r="AJ148" t="str">
        <f>LOWER(LEFT(Table13456[[#This Row],[Categoria]],1))</f>
        <v>c</v>
      </c>
      <c r="AK148" t="str">
        <f>_xlfn.CONCAT(Table13456[[#This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UPPER(Table13456[[#This Row],[Titulo]])</f>
        <v>NINGUNO PUEDE SERVIR A DOS SEÑORES</v>
      </c>
      <c r="AM148" t="str">
        <f>LOWER(SUBSTITUTE(Table13456[[#This Row],[CANTO]], " ", ""))</f>
        <v>ningunopuedeserviradosseñores</v>
      </c>
      <c r="AN148" t="str">
        <f>Table13456[[#This Row],[Subtitle5]]</f>
        <v xml:space="preserve">Mateo 6,24-33 </v>
      </c>
      <c r="AP148" t="str">
        <f>Table1[[#Headers],[CANTO]]</f>
        <v>CANTO</v>
      </c>
      <c r="AQ148" t="str">
        <f>Table13456[[#This Row],[CANTO]]</f>
        <v>NINGUNO PUEDE SERVIR A DOS SEÑORES</v>
      </c>
      <c r="AR148" t="str">
        <f>_xlfn.CONCAT(Table13456[[#This Row],[Category]:[Entrada]])</f>
        <v>category: "CATECUMENADO", moments: ["Comunión", "Nuevo Testamento</v>
      </c>
    </row>
    <row r="149" spans="1:44" x14ac:dyDescent="0.25">
      <c r="A149">
        <v>120</v>
      </c>
      <c r="B149" t="s">
        <v>309</v>
      </c>
      <c r="C149">
        <v>147</v>
      </c>
      <c r="D149" t="s">
        <v>310</v>
      </c>
      <c r="E149" t="s">
        <v>311</v>
      </c>
      <c r="F149" t="s">
        <v>312</v>
      </c>
      <c r="G149" t="str" cm="1">
        <f t="array" ref="G1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LOWER(LEFT(Table13456[[#This Row],[Titulo]],1))</f>
        <v>n</v>
      </c>
      <c r="AJ149" t="str">
        <f>LOWER(LEFT(Table13456[[#This Row],[Categoria]],1))</f>
        <v>p</v>
      </c>
      <c r="AK149" t="str">
        <f>_xlfn.CONCAT(Table13456[[#This Row],[ID]:[c021]])</f>
        <v>{id:147,title: "noestaaquiresucitoNo está aquí, resucitó", subtitle: "Mateo 28,1-8", category: "PRECATECUMENADO", moments: ["Cuaresma", "Antiguo Testamento"], url: "/cantos/resucito/n/noestaaquiresucito.html/cantos/resucito/n/noestaaquiresucito.html"},</v>
      </c>
      <c r="AL149" t="str">
        <f>UPPER(Table13456[[#This Row],[Titulo]])</f>
        <v>NO ESTÁ AQUÍ, RESUCITÓ</v>
      </c>
      <c r="AM149" t="str">
        <f>LOWER(SUBSTITUTE(Table13456[[#This Row],[CANTO]], " ", ""))</f>
        <v>noestáaquí,resucitó</v>
      </c>
      <c r="AN149" t="str">
        <f>Table13456[[#This Row],[Subtitle5]]</f>
        <v>Mateo 28,1-8</v>
      </c>
      <c r="AP149" t="str">
        <f>Table1[[#Headers],[CANTO]]</f>
        <v>CANTO</v>
      </c>
      <c r="AQ149" t="str">
        <f>Table13456[[#This Row],[CANTO]]</f>
        <v>NO ESTÁ AQUÍ, RESUCITÓ</v>
      </c>
      <c r="AR149" t="str">
        <f>_xlfn.CONCAT(Table13456[[#This Row],[Category]:[Entrada]])</f>
        <v>category: "PRECATECUMENADO", moments: ["Cuaresma", "Antiguo Testamento</v>
      </c>
    </row>
    <row r="150" spans="1:44" x14ac:dyDescent="0.25">
      <c r="A150">
        <v>121</v>
      </c>
      <c r="B150" t="s">
        <v>309</v>
      </c>
      <c r="C150">
        <v>148</v>
      </c>
      <c r="D150" t="s">
        <v>310</v>
      </c>
      <c r="E150" t="s">
        <v>311</v>
      </c>
      <c r="F150" t="s">
        <v>312</v>
      </c>
      <c r="G150" t="str" cm="1">
        <f t="array" ref="G1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LOWER(LEFT(Table13456[[#This Row],[Titulo]],1))</f>
        <v>n</v>
      </c>
      <c r="AJ150" t="str">
        <f>LOWER(LEFT(Table13456[[#This Row],[Categoria]],1))</f>
        <v>p</v>
      </c>
      <c r="AK150" t="str">
        <f>_xlfn.CONCAT(Table13456[[#This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UPPER(Table13456[[#This Row],[Titulo]])</f>
        <v>NO HAY EN ÉL PARECER</v>
      </c>
      <c r="AM150" t="str">
        <f>LOWER(SUBSTITUTE(Table13456[[#This Row],[CANTO]], " ", ""))</f>
        <v>nohayenélparecer</v>
      </c>
      <c r="AN150" t="str">
        <f>Table13456[[#This Row],[Subtitle5]]</f>
        <v>Isaías 53,2ss - Cuarto canto del Siervo de Yahveh</v>
      </c>
      <c r="AP150" t="str">
        <f>Table1[[#Headers],[CANTO]]</f>
        <v>CANTO</v>
      </c>
      <c r="AQ150" t="str">
        <f>Table13456[[#This Row],[CANTO]]</f>
        <v>NO HAY EN ÉL PARECER</v>
      </c>
      <c r="AR150" t="str">
        <f>_xlfn.CONCAT(Table13456[[#This Row],[Category]:[Entrada]])</f>
        <v>category: "PRECATECUMENADO", moments: ["Pascua", "Nuevo Testamento</v>
      </c>
    </row>
    <row r="151" spans="1:44" x14ac:dyDescent="0.25">
      <c r="A151">
        <v>230</v>
      </c>
      <c r="B151" t="s">
        <v>309</v>
      </c>
      <c r="C151">
        <v>149</v>
      </c>
      <c r="D151" t="s">
        <v>310</v>
      </c>
      <c r="E151" t="s">
        <v>311</v>
      </c>
      <c r="F151" t="s">
        <v>312</v>
      </c>
      <c r="G151" t="str" cm="1">
        <f t="array" ref="G1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LOWER(LEFT(Table13456[[#This Row],[Titulo]],1))</f>
        <v>n</v>
      </c>
      <c r="AJ151" t="str">
        <f>LOWER(LEFT(Table13456[[#This Row],[Categoria]],1))</f>
        <v>c</v>
      </c>
      <c r="AK151" t="str">
        <f>_xlfn.CONCAT(Table13456[[#This Row],[ID]:[c021]])</f>
        <v>{id:149,title: "noresistaisalmalNo resistáis al mal", subtitle: "Mateo 5,38ss", category: "CATECUMENADO", moments: ["Adviento"], url: "/cantos/resucito/n/noresistaisalmal.html/cantos/resucito/n/noresistaisalmal.html"},</v>
      </c>
      <c r="AL151" t="str">
        <f>UPPER(Table13456[[#This Row],[Titulo]])</f>
        <v>NO RESISTÁIS AL MAL</v>
      </c>
      <c r="AM151" t="str">
        <f>LOWER(SUBSTITUTE(Table13456[[#This Row],[CANTO]], " ", ""))</f>
        <v>noresistáisalmal</v>
      </c>
      <c r="AN151" t="str">
        <f>Table13456[[#This Row],[Subtitle5]]</f>
        <v>Mateo 5,38ss</v>
      </c>
      <c r="AP151" t="str">
        <f>Table1[[#Headers],[CANTO]]</f>
        <v>CANTO</v>
      </c>
      <c r="AQ151" t="str">
        <f>Table13456[[#This Row],[CANTO]]</f>
        <v>NO RESISTÁIS AL MAL</v>
      </c>
      <c r="AR151" t="str">
        <f>_xlfn.CONCAT(Table13456[[#This Row],[Category]:[Entrada]])</f>
        <v>category: "CATECUMENADO", moments: ["Adviento</v>
      </c>
    </row>
    <row r="152" spans="1:44" x14ac:dyDescent="0.25">
      <c r="A152">
        <v>231</v>
      </c>
      <c r="B152" t="s">
        <v>309</v>
      </c>
      <c r="C152">
        <v>150</v>
      </c>
      <c r="D152" t="s">
        <v>310</v>
      </c>
      <c r="E152" t="s">
        <v>311</v>
      </c>
      <c r="F152" t="s">
        <v>312</v>
      </c>
      <c r="G152" t="str" cm="1">
        <f t="array" ref="G1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LOWER(LEFT(Table13456[[#This Row],[Titulo]],1))</f>
        <v>n</v>
      </c>
      <c r="AJ152" t="str">
        <f>LOWER(LEFT(Table13456[[#This Row],[Categoria]],1))</f>
        <v>c</v>
      </c>
      <c r="AK152" t="str">
        <f>_xlfn.CONCAT(Table13456[[#This Row],[ID]:[c021]])</f>
        <v>{id:150,title: "nosufrasporlosmalvadosNo sufras por los malvados", subtitle: "Sal 37 (36)", category: "CATECUMENADO", moments: ["Antiguo Testamento"], url: "/cantos/resucito/n/nosufrasporlosmalvados.html/cantos/resucito/n/nosufrasporlosmalvados.html"},</v>
      </c>
      <c r="AL152" t="str">
        <f>UPPER(Table13456[[#This Row],[Titulo]])</f>
        <v>NO SUFRAS POR LOS MALVADOS</v>
      </c>
      <c r="AM152" t="str">
        <f>LOWER(SUBSTITUTE(Table13456[[#This Row],[CANTO]], " ", ""))</f>
        <v>nosufrasporlosmalvados</v>
      </c>
      <c r="AN152" t="str">
        <f>Table13456[[#This Row],[Subtitle5]]</f>
        <v>Sal 37 (36)</v>
      </c>
      <c r="AP152" t="str">
        <f>Table1[[#Headers],[CANTO]]</f>
        <v>CANTO</v>
      </c>
      <c r="AQ152" t="str">
        <f>Table13456[[#This Row],[CANTO]]</f>
        <v>NO SUFRAS POR LOS MALVADOS</v>
      </c>
      <c r="AR152" t="str">
        <f>_xlfn.CONCAT(Table13456[[#This Row],[Category]:[Entrada]])</f>
        <v>category: "CATECUMENADO", moments: ["Antiguo Testamento</v>
      </c>
    </row>
    <row r="153" spans="1:44" x14ac:dyDescent="0.25">
      <c r="A153">
        <v>122</v>
      </c>
      <c r="B153" t="s">
        <v>309</v>
      </c>
      <c r="C153">
        <v>151</v>
      </c>
      <c r="D153" t="s">
        <v>310</v>
      </c>
      <c r="E153" t="s">
        <v>311</v>
      </c>
      <c r="F153" t="s">
        <v>312</v>
      </c>
      <c r="G153" t="str" cm="1">
        <f t="array" ref="G1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LOWER(LEFT(Table13456[[#This Row],[Titulo]],1))</f>
        <v>n</v>
      </c>
      <c r="AJ153" t="str">
        <f>LOWER(LEFT(Table13456[[#This Row],[Categoria]],1))</f>
        <v>p</v>
      </c>
      <c r="AK153" t="str">
        <f>_xlfn.CONCAT(Table13456[[#This Row],[ID]:[c021]])</f>
        <v>{id:151,title: "nolimetangereNoli me tangere", subtitle: "Juan 20,15-17", category: "PRECATECUMENADO", moments: ["Adviento", "Laudes/Visperas", "Antiguo Testamento"], url: "/cantos/resucito/n/nolimetangere.html/cantos/resucito/n/nolimetangere.html"},</v>
      </c>
      <c r="AL153" t="str">
        <f>UPPER(Table13456[[#This Row],[Titulo]])</f>
        <v>NOLI ME TANGERE</v>
      </c>
      <c r="AM153" t="str">
        <f>LOWER(SUBSTITUTE(Table13456[[#This Row],[CANTO]], " ", ""))</f>
        <v>nolimetangere</v>
      </c>
      <c r="AN153" t="str">
        <f>Table13456[[#This Row],[Subtitle5]]</f>
        <v>Juan 20,15-17</v>
      </c>
      <c r="AP153" t="str">
        <f>Table1[[#Headers],[CANTO]]</f>
        <v>CANTO</v>
      </c>
      <c r="AQ153" t="str">
        <f>Table13456[[#This Row],[CANTO]]</f>
        <v>NOLI ME TANGERE</v>
      </c>
      <c r="AR153" t="str">
        <f>_xlfn.CONCAT(Table13456[[#This Row],[Category]:[Entrada]])</f>
        <v>category: "PRECATECUMENADO", moments: ["Adviento", "Laudes/Visperas", "Antiguo Testamento</v>
      </c>
    </row>
    <row r="154" spans="1:44" x14ac:dyDescent="0.25">
      <c r="A154">
        <v>123</v>
      </c>
      <c r="B154" t="s">
        <v>309</v>
      </c>
      <c r="C154">
        <v>152</v>
      </c>
      <c r="D154" t="s">
        <v>310</v>
      </c>
      <c r="E154" t="s">
        <v>311</v>
      </c>
      <c r="F154" t="s">
        <v>312</v>
      </c>
      <c r="G154" t="str" cm="1">
        <f t="array" ref="G1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LOWER(LEFT(Table13456[[#This Row],[Titulo]],1))</f>
        <v>o</v>
      </c>
      <c r="AJ154" t="str">
        <f>LOWER(LEFT(Table13456[[#This Row],[Categoria]],1))</f>
        <v>p</v>
      </c>
      <c r="AK154" t="str">
        <f>_xlfn.CONCAT(Table13456[[#This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UPPER(Table13456[[#This Row],[Titulo]])</f>
        <v>OH CIELOS, LLOVED DE LO ALTO</v>
      </c>
      <c r="AM154" t="str">
        <f>LOWER(SUBSTITUTE(Table13456[[#This Row],[CANTO]], " ", ""))</f>
        <v>ohcielos,lloveddeloalto</v>
      </c>
      <c r="AN154" t="str">
        <f>Table13456[[#This Row],[Subtitle5]]</f>
        <v>Isaías 45,8</v>
      </c>
      <c r="AP154" t="str">
        <f>Table1[[#Headers],[CANTO]]</f>
        <v>CANTO</v>
      </c>
      <c r="AQ154" t="str">
        <f>Table13456[[#This Row],[CANTO]]</f>
        <v>OH CIELOS, LLOVED DE LO ALTO</v>
      </c>
      <c r="AR154" t="str">
        <f>_xlfn.CONCAT(Table13456[[#This Row],[Category]:[Entrada]])</f>
        <v>category: "PRECATECUMENADO", moments: ["Cuaresma", "Fracción del Pan", "Comunión</v>
      </c>
    </row>
    <row r="155" spans="1:44" x14ac:dyDescent="0.25">
      <c r="A155">
        <v>124</v>
      </c>
      <c r="B155" t="s">
        <v>309</v>
      </c>
      <c r="C155">
        <v>153</v>
      </c>
      <c r="D155" t="s">
        <v>310</v>
      </c>
      <c r="E155" t="s">
        <v>311</v>
      </c>
      <c r="F155" t="s">
        <v>312</v>
      </c>
      <c r="G155" t="str" cm="1">
        <f t="array" ref="G1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LOWER(LEFT(Table13456[[#This Row],[Titulo]],1))</f>
        <v>o</v>
      </c>
      <c r="AJ155" t="str">
        <f>LOWER(LEFT(Table13456[[#This Row],[Categoria]],1))</f>
        <v>p</v>
      </c>
      <c r="AK155" t="str">
        <f>_xlfn.CONCAT(Table13456[[#This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UPPER(Table13456[[#This Row],[Titulo]])</f>
        <v>OH DIOS, POR TU NOMBRE SÁLVAME</v>
      </c>
      <c r="AM155" t="str">
        <f>LOWER(SUBSTITUTE(Table13456[[#This Row],[CANTO]], " ", ""))</f>
        <v>ohdios,portunombresálvame</v>
      </c>
      <c r="AN155" t="str">
        <f>Table13456[[#This Row],[Subtitle5]]</f>
        <v>Sal 54 (53)</v>
      </c>
      <c r="AP155" t="str">
        <f>Table1[[#Headers],[CANTO]]</f>
        <v>CANTO</v>
      </c>
      <c r="AQ155" t="str">
        <f>Table13456[[#This Row],[CANTO]]</f>
        <v>OH DIOS, POR TU NOMBRE SÁLVAME</v>
      </c>
      <c r="AR155" t="str">
        <f>_xlfn.CONCAT(Table13456[[#This Row],[Category]:[Entrada]])</f>
        <v>category: "PRECATECUMENADO", moments: ["Pascua", "Nuevo Testamento</v>
      </c>
    </row>
    <row r="156" spans="1:44" x14ac:dyDescent="0.25">
      <c r="A156">
        <v>125</v>
      </c>
      <c r="B156" t="s">
        <v>309</v>
      </c>
      <c r="C156">
        <v>154</v>
      </c>
      <c r="D156" t="s">
        <v>310</v>
      </c>
      <c r="E156" t="s">
        <v>311</v>
      </c>
      <c r="F156" t="s">
        <v>312</v>
      </c>
      <c r="G156" t="str" cm="1">
        <f t="array" ref="G1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LOWER(LEFT(Table13456[[#This Row],[Titulo]],1))</f>
        <v>o</v>
      </c>
      <c r="AJ156" t="str">
        <f>LOWER(LEFT(Table13456[[#This Row],[Categoria]],1))</f>
        <v>p</v>
      </c>
      <c r="AK156" t="str">
        <f>_xlfn.CONCAT(Table13456[[#This Row],[ID]:[c021]])</f>
        <v>{id:154,title: "ohdiostueresmidiosOh Dios, tú eres mi Dios", subtitle: "Sal 63 (62)", category: "PRECATECUMENADO", moments: ["Antiguo Testamento"], url: "/cantos/resucito/o/ohdiostueresmidios.html/cantos/resucito/o/ohdiostueresmidios.html"},</v>
      </c>
      <c r="AL156" t="str">
        <f>UPPER(Table13456[[#This Row],[Titulo]])</f>
        <v>OH DIOS, TÚ ERES MI DIOS</v>
      </c>
      <c r="AM156" t="str">
        <f>LOWER(SUBSTITUTE(Table13456[[#This Row],[CANTO]], " ", ""))</f>
        <v>ohdios,túeresmidios</v>
      </c>
      <c r="AN156" t="str">
        <f>Table13456[[#This Row],[Subtitle5]]</f>
        <v>Sal 63 (62)</v>
      </c>
      <c r="AP156" t="str">
        <f>Table1[[#Headers],[CANTO]]</f>
        <v>CANTO</v>
      </c>
      <c r="AQ156" t="str">
        <f>Table13456[[#This Row],[CANTO]]</f>
        <v>OH DIOS, TÚ ERES MI DIOS</v>
      </c>
      <c r="AR156" t="str">
        <f>_xlfn.CONCAT(Table13456[[#This Row],[Category]:[Entrada]])</f>
        <v>category: "PRECATECUMENADO", moments: ["Antiguo Testamento</v>
      </c>
    </row>
    <row r="157" spans="1:44" x14ac:dyDescent="0.25">
      <c r="A157">
        <v>126</v>
      </c>
      <c r="B157" t="s">
        <v>309</v>
      </c>
      <c r="C157">
        <v>155</v>
      </c>
      <c r="D157" t="s">
        <v>310</v>
      </c>
      <c r="E157" t="s">
        <v>311</v>
      </c>
      <c r="F157" t="s">
        <v>312</v>
      </c>
      <c r="G157" t="str" cm="1">
        <f t="array" ref="G1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LOWER(LEFT(Table13456[[#This Row],[Titulo]],1))</f>
        <v>o</v>
      </c>
      <c r="AJ157" t="str">
        <f>LOWER(LEFT(Table13456[[#This Row],[Categoria]],1))</f>
        <v>p</v>
      </c>
      <c r="AK157" t="str">
        <f>_xlfn.CONCAT(Table13456[[#This Row],[ID]:[c021]])</f>
        <v>{id:155,title: "ohjesusamormioOh Jesús, amor mío", subtitle: "(Kiko Argüello)", category: "PRECATECUMENADO", moments: ["Laudes/Visperas", "Entrada", "Comunión", "Antiguo Testamento"], url: "/cantos/resucito/o/ohjesusamormio.html/cantos/resucito/o/ohjesusamormio.html"},</v>
      </c>
      <c r="AL157" t="str">
        <f>UPPER(Table13456[[#This Row],[Titulo]])</f>
        <v>OH JESÚS, AMOR MÍO</v>
      </c>
      <c r="AM157" t="str">
        <f>LOWER(SUBSTITUTE(Table13456[[#This Row],[CANTO]], " ", ""))</f>
        <v>ohjesús,amormío</v>
      </c>
      <c r="AN157" t="str">
        <f>Table13456[[#This Row],[Subtitle5]]</f>
        <v>(Kiko Argüello)</v>
      </c>
      <c r="AP157" t="str">
        <f>Table1[[#Headers],[CANTO]]</f>
        <v>CANTO</v>
      </c>
      <c r="AQ157" t="str">
        <f>Table13456[[#This Row],[CANTO]]</f>
        <v>OH JESÚS, AMOR MÍO</v>
      </c>
      <c r="AR157" t="str">
        <f>_xlfn.CONCAT(Table13456[[#This Row],[Category]:[Entrada]])</f>
        <v>category: "PRECATECUMENADO", moments: ["Laudes/Visperas", "Entrada", "Comunión", "Antiguo Testamento</v>
      </c>
    </row>
    <row r="158" spans="1:44" x14ac:dyDescent="0.25">
      <c r="A158">
        <v>127</v>
      </c>
      <c r="B158" t="s">
        <v>309</v>
      </c>
      <c r="C158">
        <v>156</v>
      </c>
      <c r="D158" t="s">
        <v>310</v>
      </c>
      <c r="E158" t="s">
        <v>311</v>
      </c>
      <c r="F158" t="s">
        <v>312</v>
      </c>
      <c r="G158" t="str" cm="1">
        <f t="array" ref="G1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LOWER(LEFT(Table13456[[#This Row],[Titulo]],1))</f>
        <v>o</v>
      </c>
      <c r="AJ158" t="str">
        <f>LOWER(LEFT(Table13456[[#This Row],[Categoria]],1))</f>
        <v>p</v>
      </c>
      <c r="AK158" t="str">
        <f>_xlfn.CONCAT(Table13456[[#This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UPPER(Table13456[[#This Row],[Titulo]])</f>
        <v>OH MUERTE, ¿DÓNDE ESTÁ TU VICTORIA?</v>
      </c>
      <c r="AM158" t="str">
        <f>LOWER(SUBSTITUTE(Table13456[[#This Row],[CANTO]], " ", ""))</f>
        <v>ohmuerte,¿dóndeestátuvictoria?</v>
      </c>
      <c r="AN158" t="str">
        <f>Table13456[[#This Row],[Subtitle5]]</f>
        <v>1 Corintios 15</v>
      </c>
      <c r="AP158" t="str">
        <f>Table1[[#Headers],[CANTO]]</f>
        <v>CANTO</v>
      </c>
      <c r="AQ158" t="str">
        <f>Table13456[[#This Row],[CANTO]]</f>
        <v>OH MUERTE, ¿DÓNDE ESTÁ TU VICTORIA?</v>
      </c>
      <c r="AR158" t="str">
        <f>_xlfn.CONCAT(Table13456[[#This Row],[Category]:[Entrada]])</f>
        <v>category: "PRECATECUMENADO", moments: ["Entrada", "Antiguo Testamento</v>
      </c>
    </row>
    <row r="159" spans="1:44" x14ac:dyDescent="0.25">
      <c r="A159">
        <v>232</v>
      </c>
      <c r="B159" t="s">
        <v>309</v>
      </c>
      <c r="C159">
        <v>157</v>
      </c>
      <c r="D159" t="s">
        <v>310</v>
      </c>
      <c r="E159" t="s">
        <v>311</v>
      </c>
      <c r="F159" t="s">
        <v>312</v>
      </c>
      <c r="G159" t="str" cm="1">
        <f t="array" ref="G1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LOWER(LEFT(Table13456[[#This Row],[Titulo]],1))</f>
        <v>o</v>
      </c>
      <c r="AJ159" t="str">
        <f>LOWER(LEFT(Table13456[[#This Row],[Categoria]],1))</f>
        <v>c</v>
      </c>
      <c r="AK159" t="str">
        <f>_xlfn.CONCAT(Table13456[[#This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UPPER(Table13456[[#This Row],[Titulo]])</f>
        <v>OH SEÑOR, MI CORAZÓN YA NO ES AMBICIOSO</v>
      </c>
      <c r="AM159" t="str">
        <f>LOWER(SUBSTITUTE(Table13456[[#This Row],[CANTO]], " ", ""))</f>
        <v>ohseñor,micorazónyanoesambicioso</v>
      </c>
      <c r="AN159" t="str">
        <f>Table13456[[#This Row],[Subtitle5]]</f>
        <v>Sal 131 (130)</v>
      </c>
      <c r="AP159" t="str">
        <f>Table1[[#Headers],[CANTO]]</f>
        <v>CANTO</v>
      </c>
      <c r="AQ159" t="str">
        <f>Table13456[[#This Row],[CANTO]]</f>
        <v>OH SEÑOR, MI CORAZÓN YA NO ES AMBICIOSO</v>
      </c>
      <c r="AR159" t="str">
        <f>_xlfn.CONCAT(Table13456[[#This Row],[Category]:[Entrada]])</f>
        <v>category: "CATECUMENADO", moments: ["</v>
      </c>
    </row>
    <row r="160" spans="1:44" x14ac:dyDescent="0.25">
      <c r="A160">
        <v>128</v>
      </c>
      <c r="B160" t="s">
        <v>309</v>
      </c>
      <c r="C160">
        <v>158</v>
      </c>
      <c r="D160" t="s">
        <v>310</v>
      </c>
      <c r="E160" t="s">
        <v>311</v>
      </c>
      <c r="F160" t="s">
        <v>312</v>
      </c>
      <c r="G160" t="str" cm="1">
        <f t="array" ref="G1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LOWER(LEFT(Table13456[[#This Row],[Titulo]],1))</f>
        <v>o</v>
      </c>
      <c r="AJ160" t="str">
        <f>LOWER(LEFT(Table13456[[#This Row],[Categoria]],1))</f>
        <v>p</v>
      </c>
      <c r="AK160" t="str">
        <f>_xlfn.CONCAT(Table13456[[#This Row],[ID]:[c021]])</f>
        <v>{id:158,title: "ohsenornuestrodiosOh Señor, nuestro Dios", subtitle: "Salmo 8", category: "PRECATECUMENADO", moments: ["Virgen"], url: "/cantos/resucito/o/ohsenornuestrodios.html/cantos/resucito/o/ohsenornuestrodios.html"},</v>
      </c>
      <c r="AL160" t="str">
        <f>UPPER(Table13456[[#This Row],[Titulo]])</f>
        <v>OH SEÑOR, NUESTRO DIOS</v>
      </c>
      <c r="AM160" t="str">
        <f>LOWER(SUBSTITUTE(Table13456[[#This Row],[CANTO]], " ", ""))</f>
        <v>ohseñor,nuestrodios</v>
      </c>
      <c r="AN160" t="str">
        <f>Table13456[[#This Row],[Subtitle5]]</f>
        <v>Salmo 8</v>
      </c>
      <c r="AP160" t="str">
        <f>Table1[[#Headers],[CANTO]]</f>
        <v>CANTO</v>
      </c>
      <c r="AQ160" t="str">
        <f>Table13456[[#This Row],[CANTO]]</f>
        <v>OH SEÑOR, NUESTRO DIOS</v>
      </c>
      <c r="AR160" t="str">
        <f>_xlfn.CONCAT(Table13456[[#This Row],[Category]:[Entrada]])</f>
        <v>category: "PRECATECUMENADO", moments: ["Virgen</v>
      </c>
    </row>
    <row r="161" spans="1:44" x14ac:dyDescent="0.25">
      <c r="A161">
        <v>129</v>
      </c>
      <c r="B161" t="s">
        <v>309</v>
      </c>
      <c r="C161">
        <v>159</v>
      </c>
      <c r="D161" t="s">
        <v>310</v>
      </c>
      <c r="E161" t="s">
        <v>311</v>
      </c>
      <c r="F161" t="s">
        <v>312</v>
      </c>
      <c r="G161" t="str" cm="1">
        <f t="array" ref="G1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LOWER(LEFT(Table13456[[#This Row],[Titulo]],1))</f>
        <v>o</v>
      </c>
      <c r="AJ161" t="str">
        <f>LOWER(LEFT(Table13456[[#This Row],[Categoria]],1))</f>
        <v>p</v>
      </c>
      <c r="AK161" t="str">
        <f>_xlfn.CONCAT(Table13456[[#This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UPPER(Table13456[[#This Row],[Titulo]])</f>
        <v>OS TOMARÉ DE ENTRE LAS NACIONES</v>
      </c>
      <c r="AM161" t="str">
        <f>LOWER(SUBSTITUTE(Table13456[[#This Row],[CANTO]], " ", ""))</f>
        <v>ostomarédeentrelasnaciones</v>
      </c>
      <c r="AN161" t="str">
        <f>Table13456[[#This Row],[Subtitle5]]</f>
        <v>Ezequiel 36,24-28</v>
      </c>
      <c r="AP161" t="str">
        <f>Table1[[#Headers],[CANTO]]</f>
        <v>CANTO</v>
      </c>
      <c r="AQ161" t="str">
        <f>Table13456[[#This Row],[CANTO]]</f>
        <v>OS TOMARÉ DE ENTRE LAS NACIONES</v>
      </c>
      <c r="AR161" t="str">
        <f>_xlfn.CONCAT(Table13456[[#This Row],[Category]:[Entrada]])</f>
        <v>category: "PRECATECUMENADO", moments: ["Pentecostés", "Comunión</v>
      </c>
    </row>
    <row r="162" spans="1:44" x14ac:dyDescent="0.25">
      <c r="A162">
        <v>193</v>
      </c>
      <c r="B162" t="s">
        <v>309</v>
      </c>
      <c r="C162">
        <v>160</v>
      </c>
      <c r="D162" t="s">
        <v>310</v>
      </c>
      <c r="E162" t="s">
        <v>311</v>
      </c>
      <c r="F162" t="s">
        <v>312</v>
      </c>
      <c r="G162" t="str" cm="1">
        <f t="array" ref="G1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LOWER(LEFT(Table13456[[#This Row],[Titulo]],1))</f>
        <v>p</v>
      </c>
      <c r="AJ162" t="str">
        <f>LOWER(LEFT(Table13456[[#This Row],[Categoria]],1))</f>
        <v>l</v>
      </c>
      <c r="AK162" t="str">
        <f>_xlfn.CONCAT(Table13456[[#This Row],[ID]:[c021]])</f>
        <v>{id:160,title: "padrenuestroPadre nuestro", subtitle: "Tiempo de la Elección", category: "LITÚRGICOS", moments: [""], url: "/cantos/resucito/p/padrenuestro.html/cantos/resucito/p/padrenuestro.html"},</v>
      </c>
      <c r="AL162" t="str">
        <f>UPPER(Table13456[[#This Row],[Titulo]])</f>
        <v>PADRE NUESTRO</v>
      </c>
      <c r="AM162" t="str">
        <f>LOWER(SUBSTITUTE(Table13456[[#This Row],[CANTO]], " ", ""))</f>
        <v>padrenuestro</v>
      </c>
      <c r="AN162" t="str">
        <f>Table13456[[#This Row],[Subtitle5]]</f>
        <v>Tiempo de la Elección</v>
      </c>
      <c r="AP162" t="str">
        <f>Table1[[#Headers],[CANTO]]</f>
        <v>CANTO</v>
      </c>
      <c r="AQ162" t="str">
        <f>Table13456[[#This Row],[CANTO]]</f>
        <v>PADRE NUESTRO</v>
      </c>
      <c r="AR162" t="str">
        <f>_xlfn.CONCAT(Table13456[[#This Row],[Category]:[Entrada]])</f>
        <v>category: "LITÚRGICOS", moments: ["</v>
      </c>
    </row>
    <row r="163" spans="1:44" x14ac:dyDescent="0.25">
      <c r="A163">
        <v>130</v>
      </c>
      <c r="B163" t="s">
        <v>309</v>
      </c>
      <c r="C163">
        <v>161</v>
      </c>
      <c r="D163" t="s">
        <v>310</v>
      </c>
      <c r="E163" t="s">
        <v>311</v>
      </c>
      <c r="F163" t="s">
        <v>312</v>
      </c>
      <c r="G163" t="str" cm="1">
        <f t="array" ref="G1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LOWER(LEFT(Table13456[[#This Row],[Titulo]],1))</f>
        <v>p</v>
      </c>
      <c r="AJ163" t="str">
        <f>LOWER(LEFT(Table13456[[#This Row],[Categoria]],1))</f>
        <v>p</v>
      </c>
      <c r="AK163" t="str">
        <f>_xlfn.CONCAT(Table13456[[#This Row],[ID]:[c021]])</f>
        <v>{id:161,title: "palomaincorruptaPaloma incorrupta", subtitle: "Kontákion (Romano el Meloda)", category: "PRECATECUMENADO", moments: [""], url: "/cantos/resucito/p/palomaincorrupta.html/cantos/resucito/p/palomaincorrupta.html"},</v>
      </c>
      <c r="AL163" t="str">
        <f>UPPER(Table13456[[#This Row],[Titulo]])</f>
        <v>PALOMA INCORRUPTA</v>
      </c>
      <c r="AM163" t="str">
        <f>LOWER(SUBSTITUTE(Table13456[[#This Row],[CANTO]], " ", ""))</f>
        <v>palomaincorrupta</v>
      </c>
      <c r="AN163" t="str">
        <f>Table13456[[#This Row],[Subtitle5]]</f>
        <v>Kontákion (Romano el Meloda)</v>
      </c>
      <c r="AP163" t="str">
        <f>Table1[[#Headers],[CANTO]]</f>
        <v>CANTO</v>
      </c>
      <c r="AQ163" t="str">
        <f>Table13456[[#This Row],[CANTO]]</f>
        <v>PALOMA INCORRUPTA</v>
      </c>
      <c r="AR163" t="str">
        <f>_xlfn.CONCAT(Table13456[[#This Row],[Category]:[Entrada]])</f>
        <v>category: "PRECATECUMENADO", moments: ["</v>
      </c>
    </row>
    <row r="164" spans="1:44" x14ac:dyDescent="0.25">
      <c r="A164">
        <v>131</v>
      </c>
      <c r="B164" t="s">
        <v>309</v>
      </c>
      <c r="C164">
        <v>162</v>
      </c>
      <c r="D164" t="s">
        <v>310</v>
      </c>
      <c r="E164" t="s">
        <v>311</v>
      </c>
      <c r="F164" t="s">
        <v>312</v>
      </c>
      <c r="G164" t="str" cm="1">
        <f t="array" ref="G1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LOWER(LEFT(Table13456[[#This Row],[Titulo]],1))</f>
        <v>p</v>
      </c>
      <c r="AJ164" t="str">
        <f>LOWER(LEFT(Table13456[[#This Row],[Categoria]],1))</f>
        <v>p</v>
      </c>
      <c r="AK164" t="str">
        <f>_xlfn.CONCAT(Table13456[[#This Row],[ID]:[c021]])</f>
        <v>{id:162,title: "pentecostesPentecostés", subtitle: "Hchos de los Apostoles 2,1-13 ", category: "PRECATECUMENADO", moments: [""], url: "/cantos/resucito/p/pentecostes.html/cantos/resucito/p/pentecostes.html"},</v>
      </c>
      <c r="AL164" t="str">
        <f>UPPER(Table13456[[#This Row],[Titulo]])</f>
        <v>PENTECOSTÉS</v>
      </c>
      <c r="AM164" t="str">
        <f>LOWER(SUBSTITUTE(Table13456[[#This Row],[CANTO]], " ", ""))</f>
        <v>pentecostés</v>
      </c>
      <c r="AN164" t="str">
        <f>Table13456[[#This Row],[Subtitle5]]</f>
        <v xml:space="preserve">Hchos de los Apostoles 2,1-13 </v>
      </c>
      <c r="AP164" t="str">
        <f>Table1[[#Headers],[CANTO]]</f>
        <v>CANTO</v>
      </c>
      <c r="AQ164" t="str">
        <f>Table13456[[#This Row],[CANTO]]</f>
        <v>PENTECOSTÉS</v>
      </c>
      <c r="AR164" t="str">
        <f>_xlfn.CONCAT(Table13456[[#This Row],[Category]:[Entrada]])</f>
        <v>category: "PRECATECUMENADO", moments: ["</v>
      </c>
    </row>
    <row r="165" spans="1:44" x14ac:dyDescent="0.25">
      <c r="A165">
        <v>194</v>
      </c>
      <c r="B165" t="s">
        <v>309</v>
      </c>
      <c r="C165">
        <v>163</v>
      </c>
      <c r="D165" t="s">
        <v>310</v>
      </c>
      <c r="E165" t="s">
        <v>311</v>
      </c>
      <c r="F165" t="s">
        <v>312</v>
      </c>
      <c r="G165" t="str" cm="1">
        <f t="array" ref="G1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LOWER(LEFT(Table13456[[#This Row],[Titulo]],1))</f>
        <v>p</v>
      </c>
      <c r="AJ165" t="str">
        <f>LOWER(LEFT(Table13456[[#This Row],[Categoria]],1))</f>
        <v>l</v>
      </c>
      <c r="AK165" t="str">
        <f>_xlfn.CONCAT(Table13456[[#This Row],[ID]:[c021]])</f>
        <v>{id:163,title: "plegariaeucaristicaiiPlegaria Eucarística II", subtitle: "Modelo I", category: "LITÚRGICOS", moments: [""], url: "/cantos/resucito/p/plegariaeucaristicaii.html/cantos/resucito/p/plegariaeucaristicaii.html"},</v>
      </c>
      <c r="AL165" t="str">
        <f>UPPER(Table13456[[#This Row],[Titulo]])</f>
        <v>PLEGARIA EUCARÍSTICA II</v>
      </c>
      <c r="AM165" t="str">
        <f>LOWER(SUBSTITUTE(Table13456[[#This Row],[CANTO]], " ", ""))</f>
        <v>plegariaeucarísticaii</v>
      </c>
      <c r="AN165" t="str">
        <f>Table13456[[#This Row],[Subtitle5]]</f>
        <v>Modelo I</v>
      </c>
      <c r="AP165" t="str">
        <f>Table1[[#Headers],[CANTO]]</f>
        <v>CANTO</v>
      </c>
      <c r="AQ165" t="str">
        <f>Table13456[[#This Row],[CANTO]]</f>
        <v>PLEGARIA EUCARÍSTICA II</v>
      </c>
      <c r="AR165" t="str">
        <f>_xlfn.CONCAT(Table13456[[#This Row],[Category]:[Entrada]])</f>
        <v>category: "LITÚRGICOS", moments: ["</v>
      </c>
    </row>
    <row r="166" spans="1:44" x14ac:dyDescent="0.25">
      <c r="A166">
        <v>197</v>
      </c>
      <c r="B166" t="s">
        <v>309</v>
      </c>
      <c r="C166">
        <v>164</v>
      </c>
      <c r="D166" t="s">
        <v>310</v>
      </c>
      <c r="E166" t="s">
        <v>311</v>
      </c>
      <c r="F166" t="s">
        <v>312</v>
      </c>
      <c r="G166" t="str" cm="1">
        <f t="array" ref="G1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LOWER(LEFT(Table13456[[#This Row],[Titulo]],1))</f>
        <v>p</v>
      </c>
      <c r="AJ166" t="str">
        <f>LOWER(LEFT(Table13456[[#This Row],[Categoria]],1))</f>
        <v>l</v>
      </c>
      <c r="AK166" t="str">
        <f>_xlfn.CONCAT(Table13456[[#This Row],[ID]:[c021]])</f>
        <v>{id:164,title: "plegariaeucaristicaiiPlegaria Eucarística II", subtitle: "Modelo II (1987)", category: "LITÚRGICOS", moments: [""], url: "/cantos/resucito/p/plegariaeucaristicaii.html/cantos/resucito/p/plegariaeucaristicaii.html"},</v>
      </c>
      <c r="AL166" t="str">
        <f>UPPER(Table13456[[#This Row],[Titulo]])</f>
        <v>PLEGARIA EUCARÍSTICA II</v>
      </c>
      <c r="AM166" t="str">
        <f>LOWER(SUBSTITUTE(Table13456[[#This Row],[CANTO]], " ", ""))</f>
        <v>plegariaeucarísticaii</v>
      </c>
      <c r="AN166" t="str">
        <f>Table13456[[#This Row],[Subtitle5]]</f>
        <v>Modelo II (1987)</v>
      </c>
      <c r="AP166" t="str">
        <f>Table1[[#Headers],[CANTO]]</f>
        <v>CANTO</v>
      </c>
      <c r="AQ166" t="str">
        <f>Table13456[[#This Row],[CANTO]]</f>
        <v>PLEGARIA EUCARÍSTICA II</v>
      </c>
      <c r="AR166" t="str">
        <f>_xlfn.CONCAT(Table13456[[#This Row],[Category]:[Entrada]])</f>
        <v>category: "LITÚRGICOS", moments: ["</v>
      </c>
    </row>
    <row r="167" spans="1:44" x14ac:dyDescent="0.25">
      <c r="A167">
        <v>200</v>
      </c>
      <c r="B167" t="s">
        <v>309</v>
      </c>
      <c r="C167">
        <v>165</v>
      </c>
      <c r="D167" t="s">
        <v>310</v>
      </c>
      <c r="E167" t="s">
        <v>311</v>
      </c>
      <c r="F167" t="s">
        <v>312</v>
      </c>
      <c r="G167" t="str" cm="1">
        <f t="array" ref="G1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LOWER(LEFT(Table13456[[#This Row],[Titulo]],1))</f>
        <v>p</v>
      </c>
      <c r="AJ167" t="str">
        <f>LOWER(LEFT(Table13456[[#This Row],[Categoria]],1))</f>
        <v>l</v>
      </c>
      <c r="AK167" t="str">
        <f>_xlfn.CONCAT(Table13456[[#This Row],[ID]:[c021]])</f>
        <v>{id:165,title: "plegariaeucaristicaivPlegaria Eucarística IV ", subtitle: "(1988)", category: "LITÚRGICOS", moments: [""], url: "/cantos/resucito/p/plegariaeucaristicaiv.html/cantos/resucito/p/plegariaeucaristicaiv.html"},</v>
      </c>
      <c r="AL167" t="str">
        <f>UPPER(Table13456[[#This Row],[Titulo]])</f>
        <v xml:space="preserve">PLEGARIA EUCARÍSTICA IV </v>
      </c>
      <c r="AM167" t="str">
        <f>LOWER(SUBSTITUTE(Table13456[[#This Row],[CANTO]], " ", ""))</f>
        <v>plegariaeucarísticaiv</v>
      </c>
      <c r="AN167" t="str">
        <f>Table13456[[#This Row],[Subtitle5]]</f>
        <v>(1988)</v>
      </c>
      <c r="AP167" t="str">
        <f>Table1[[#Headers],[CANTO]]</f>
        <v>CANTO</v>
      </c>
      <c r="AQ167" t="str">
        <f>Table13456[[#This Row],[CANTO]]</f>
        <v xml:space="preserve">PLEGARIA EUCARÍSTICA IV </v>
      </c>
      <c r="AR167" t="str">
        <f>_xlfn.CONCAT(Table13456[[#This Row],[Category]:[Entrada]])</f>
        <v>category: "LITÚRGICOS", moments: ["</v>
      </c>
    </row>
    <row r="168" spans="1:44" x14ac:dyDescent="0.25">
      <c r="A168">
        <v>132</v>
      </c>
      <c r="B168" t="s">
        <v>309</v>
      </c>
      <c r="C168">
        <v>166</v>
      </c>
      <c r="D168" t="s">
        <v>310</v>
      </c>
      <c r="E168" t="s">
        <v>311</v>
      </c>
      <c r="F168" t="s">
        <v>312</v>
      </c>
      <c r="G168" t="str" cm="1">
        <f t="array" ref="G1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LOWER(LEFT(Table13456[[#This Row],[Titulo]],1))</f>
        <v>p</v>
      </c>
      <c r="AJ168" t="str">
        <f>LOWER(LEFT(Table13456[[#This Row],[Categoria]],1))</f>
        <v>p</v>
      </c>
      <c r="AK168" t="str">
        <f>_xlfn.CONCAT(Table13456[[#This Row],[ID]:[c021]])</f>
        <v>{id:166,title: "porelamordemisamigosPor el amor de mis amigos", subtitle: "Sal 122 (121) - Melodía hebraica ", category: "PRECATECUMENADO", moments: [""], url: "/cantos/resucito/p/porelamordemisamigos.html/cantos/resucito/p/porelamordemisamigos.html"},</v>
      </c>
      <c r="AL168" t="str">
        <f>UPPER(Table13456[[#This Row],[Titulo]])</f>
        <v>POR EL AMOR DE MIS AMIGOS</v>
      </c>
      <c r="AM168" t="str">
        <f>LOWER(SUBSTITUTE(Table13456[[#This Row],[CANTO]], " ", ""))</f>
        <v>porelamordemisamigos</v>
      </c>
      <c r="AN168" t="str">
        <f>Table13456[[#This Row],[Subtitle5]]</f>
        <v xml:space="preserve">Sal 122 (121) - Melodía hebraica </v>
      </c>
      <c r="AP168" t="str">
        <f>Table1[[#Headers],[CANTO]]</f>
        <v>CANTO</v>
      </c>
      <c r="AQ168" t="str">
        <f>Table13456[[#This Row],[CANTO]]</f>
        <v>POR EL AMOR DE MIS AMIGOS</v>
      </c>
      <c r="AR168" t="str">
        <f>_xlfn.CONCAT(Table13456[[#This Row],[Category]:[Entrada]])</f>
        <v>category: "PRECATECUMENADO", moments: ["</v>
      </c>
    </row>
    <row r="169" spans="1:44" x14ac:dyDescent="0.25">
      <c r="A169">
        <v>133</v>
      </c>
      <c r="B169" t="s">
        <v>309</v>
      </c>
      <c r="C169">
        <v>167</v>
      </c>
      <c r="D169" t="s">
        <v>310</v>
      </c>
      <c r="E169" t="s">
        <v>311</v>
      </c>
      <c r="F169" t="s">
        <v>312</v>
      </c>
      <c r="G169" t="str" cm="1">
        <f t="array" ref="G1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LOWER(LEFT(Table13456[[#This Row],[Titulo]],1))</f>
        <v>p</v>
      </c>
      <c r="AJ169" t="str">
        <f>LOWER(LEFT(Table13456[[#This Row],[Categoria]],1))</f>
        <v>p</v>
      </c>
      <c r="AK169" t="str">
        <f>_xlfn.CONCAT(Table13456[[#This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UPPER(Table13456[[#This Row],[Titulo]])</f>
        <v>POR QUÉ ESTA NOCHE ES DIFERENTE</v>
      </c>
      <c r="AM169" t="str">
        <f>LOWER(SUBSTITUTE(Table13456[[#This Row],[CANTO]], " ", ""))</f>
        <v>porquéestanocheesdiferente</v>
      </c>
      <c r="AN169" t="str">
        <f>Table13456[[#This Row],[Subtitle5]]</f>
        <v>Haggadá de Pesaj - Melodía hebraica</v>
      </c>
      <c r="AP169" t="str">
        <f>Table1[[#Headers],[CANTO]]</f>
        <v>CANTO</v>
      </c>
      <c r="AQ169" t="str">
        <f>Table13456[[#This Row],[CANTO]]</f>
        <v>POR QUÉ ESTA NOCHE ES DIFERENTE</v>
      </c>
      <c r="AR169" t="str">
        <f>_xlfn.CONCAT(Table13456[[#This Row],[Category]:[Entrada]])</f>
        <v>category: "PRECATECUMENADO", moments: ["</v>
      </c>
    </row>
    <row r="170" spans="1:44" x14ac:dyDescent="0.25">
      <c r="A170">
        <v>134</v>
      </c>
      <c r="B170" t="s">
        <v>309</v>
      </c>
      <c r="C170">
        <v>168</v>
      </c>
      <c r="D170" t="s">
        <v>310</v>
      </c>
      <c r="E170" t="s">
        <v>311</v>
      </c>
      <c r="F170" t="s">
        <v>312</v>
      </c>
      <c r="G170" t="str" cm="1">
        <f t="array" ref="G1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LOWER(LEFT(Table13456[[#This Row],[Titulo]],1))</f>
        <v>p</v>
      </c>
      <c r="AJ170" t="str">
        <f>LOWER(LEFT(Table13456[[#This Row],[Categoria]],1))</f>
        <v>p</v>
      </c>
      <c r="AK170" t="str">
        <f>_xlfn.CONCAT(Table13456[[#This Row],[ID]:[c021]])</f>
        <v>{id:168,title: "porquelasgentesconjuranPor qué las gentes conjuran", subtitle: "Salmo 2", category: "PRECATECUMENADO", moments: [""], url: "/cantos/resucito/p/porquelasgentesconjuran.html/cantos/resucito/p/porquelasgentesconjuran.html"},</v>
      </c>
      <c r="AL170" t="str">
        <f>UPPER(Table13456[[#This Row],[Titulo]])</f>
        <v>POR QUÉ LAS GENTES CONJURAN</v>
      </c>
      <c r="AM170" t="str">
        <f>LOWER(SUBSTITUTE(Table13456[[#This Row],[CANTO]], " ", ""))</f>
        <v>porquélasgentesconjuran</v>
      </c>
      <c r="AN170" t="str">
        <f>Table13456[[#This Row],[Subtitle5]]</f>
        <v>Salmo 2</v>
      </c>
      <c r="AP170" t="str">
        <f>Table1[[#Headers],[CANTO]]</f>
        <v>CANTO</v>
      </c>
      <c r="AQ170" t="str">
        <f>Table13456[[#This Row],[CANTO]]</f>
        <v>POR QUÉ LAS GENTES CONJURAN</v>
      </c>
      <c r="AR170" t="str">
        <f>_xlfn.CONCAT(Table13456[[#This Row],[Category]:[Entrada]])</f>
        <v>category: "PRECATECUMENADO", moments: ["</v>
      </c>
    </row>
    <row r="171" spans="1:44" x14ac:dyDescent="0.25">
      <c r="A171">
        <v>135</v>
      </c>
      <c r="B171" t="s">
        <v>309</v>
      </c>
      <c r="C171">
        <v>169</v>
      </c>
      <c r="D171" t="s">
        <v>310</v>
      </c>
      <c r="E171" t="s">
        <v>311</v>
      </c>
      <c r="F171" t="s">
        <v>312</v>
      </c>
      <c r="G171" t="str" cm="1">
        <f t="array" ref="G1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LOWER(LEFT(Table13456[[#This Row],[Titulo]],1))</f>
        <v>p</v>
      </c>
      <c r="AJ171" t="str">
        <f>LOWER(LEFT(Table13456[[#This Row],[Categoria]],1))</f>
        <v>p</v>
      </c>
      <c r="AK171" t="str">
        <f>_xlfn.CONCAT(Table13456[[#This Row],[ID]:[c021]])</f>
        <v>{id:169,title: "porquemiyugoessuavePorque mi yugo es suave", subtitle: "Mateo 11,28ss", category: "PRECATECUMENADO", moments: [""], url: "/cantos/resucito/p/porquemiyugoessuave.html/cantos/resucito/p/porquemiyugoessuave.html"},</v>
      </c>
      <c r="AL171" t="str">
        <f>UPPER(Table13456[[#This Row],[Titulo]])</f>
        <v>PORQUE MI YUGO ES SUAVE</v>
      </c>
      <c r="AM171" t="str">
        <f>LOWER(SUBSTITUTE(Table13456[[#This Row],[CANTO]], " ", ""))</f>
        <v>porquemiyugoessuave</v>
      </c>
      <c r="AN171" t="str">
        <f>Table13456[[#This Row],[Subtitle5]]</f>
        <v>Mateo 11,28ss</v>
      </c>
      <c r="AP171" t="str">
        <f>Table1[[#Headers],[CANTO]]</f>
        <v>CANTO</v>
      </c>
      <c r="AQ171" t="str">
        <f>Table13456[[#This Row],[CANTO]]</f>
        <v>PORQUE MI YUGO ES SUAVE</v>
      </c>
      <c r="AR171" t="str">
        <f>_xlfn.CONCAT(Table13456[[#This Row],[Category]:[Entrada]])</f>
        <v>category: "PRECATECUMENADO", moments: ["</v>
      </c>
    </row>
    <row r="172" spans="1:44" x14ac:dyDescent="0.25">
      <c r="A172">
        <v>204</v>
      </c>
      <c r="B172" t="s">
        <v>309</v>
      </c>
      <c r="C172">
        <v>170</v>
      </c>
      <c r="D172" t="s">
        <v>310</v>
      </c>
      <c r="E172" t="s">
        <v>311</v>
      </c>
      <c r="F172" t="s">
        <v>312</v>
      </c>
      <c r="G172" t="str" cm="1">
        <f t="array" ref="G1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LOWER(LEFT(Table13456[[#This Row],[Titulo]],1))</f>
        <v>p</v>
      </c>
      <c r="AJ172" t="str">
        <f>LOWER(LEFT(Table13456[[#This Row],[Categoria]],1))</f>
        <v>l</v>
      </c>
      <c r="AK172" t="str">
        <f>_xlfn.CONCAT(Table13456[[#This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UPPER(Table13456[[#This Row],[Titulo]])</f>
        <v>PREFACIO PARA ADVIENTO Y NAVIDAD</v>
      </c>
      <c r="AM172" t="str">
        <f>LOWER(SUBSTITUTE(Table13456[[#This Row],[CANTO]], " ", ""))</f>
        <v>prefacioparaadvientoynavidad</v>
      </c>
      <c r="AN172" t="str">
        <f>Table13456[[#This Row],[Subtitle5]]</f>
        <v>Prefacio IV de Adviento*</v>
      </c>
      <c r="AP172" t="str">
        <f>Table1[[#Headers],[CANTO]]</f>
        <v>CANTO</v>
      </c>
      <c r="AQ172" t="str">
        <f>Table13456[[#This Row],[CANTO]]</f>
        <v>PREFACIO PARA ADVIENTO Y NAVIDAD</v>
      </c>
      <c r="AR172" t="str">
        <f>_xlfn.CONCAT(Table13456[[#This Row],[Category]:[Entrada]])</f>
        <v>category: "LITÚRGICOS", moments: ["Paz", "Antiguo Testamento</v>
      </c>
    </row>
    <row r="173" spans="1:44" x14ac:dyDescent="0.25">
      <c r="A173">
        <v>205</v>
      </c>
      <c r="B173" t="s">
        <v>309</v>
      </c>
      <c r="C173">
        <v>171</v>
      </c>
      <c r="D173" t="s">
        <v>310</v>
      </c>
      <c r="E173" t="s">
        <v>311</v>
      </c>
      <c r="F173" t="s">
        <v>312</v>
      </c>
      <c r="G173" t="str" cm="1">
        <f t="array" ref="G1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LOWER(LEFT(Table13456[[#This Row],[Titulo]],1))</f>
        <v>p</v>
      </c>
      <c r="AJ173" t="str">
        <f>LOWER(LEFT(Table13456[[#This Row],[Categoria]],1))</f>
        <v>l</v>
      </c>
      <c r="AK173" t="str">
        <f>_xlfn.CONCAT(Table13456[[#This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UPPER(Table13456[[#This Row],[Titulo]])</f>
        <v>PREFACIO PARA EL TIEMPO PASCUAL</v>
      </c>
      <c r="AM173" t="str">
        <f>LOWER(SUBSTITUTE(Table13456[[#This Row],[CANTO]], " ", ""))</f>
        <v>prefacioparaeltiempopascual</v>
      </c>
      <c r="AN173" t="str">
        <f>Table13456[[#This Row],[Subtitle5]]</f>
        <v>Prefacio I de Pascua*</v>
      </c>
      <c r="AP173" t="str">
        <f>Table1[[#Headers],[CANTO]]</f>
        <v>CANTO</v>
      </c>
      <c r="AQ173" t="str">
        <f>Table13456[[#This Row],[CANTO]]</f>
        <v>PREFACIO PARA EL TIEMPO PASCUAL</v>
      </c>
      <c r="AR173" t="str">
        <f>_xlfn.CONCAT(Table13456[[#This Row],[Category]:[Entrada]])</f>
        <v>category: "LITÚRGICOS", moments: ["Pascua", "Niños", "Paz</v>
      </c>
    </row>
    <row r="174" spans="1:44" x14ac:dyDescent="0.25">
      <c r="A174">
        <v>206</v>
      </c>
      <c r="B174" t="s">
        <v>309</v>
      </c>
      <c r="C174">
        <v>172</v>
      </c>
      <c r="D174" t="s">
        <v>310</v>
      </c>
      <c r="E174" t="s">
        <v>311</v>
      </c>
      <c r="F174" t="s">
        <v>312</v>
      </c>
      <c r="G174" t="str" cm="1">
        <f t="array" ref="G1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LOWER(LEFT(Table13456[[#This Row],[Titulo]],1))</f>
        <v>p</v>
      </c>
      <c r="AJ174" t="str">
        <f>LOWER(LEFT(Table13456[[#This Row],[Categoria]],1))</f>
        <v>l</v>
      </c>
      <c r="AK174" t="str">
        <f>_xlfn.CONCAT(Table13456[[#This Row],[ID]:[c021]])</f>
        <v>{id:172,title: "pregonpascualPregón Pascual", subtitle: "«Exsultet»", category: "LITÚRGICOS", moments: ["Cuaresma", "Laudes/Visperas", "Antiguo Testamento"], url: "/cantos/resucito/p/pregonpascual.html/cantos/resucito/p/pregonpascual.html"},</v>
      </c>
      <c r="AL174" t="str">
        <f>UPPER(Table13456[[#This Row],[Titulo]])</f>
        <v>PREGÓN PASCUAL</v>
      </c>
      <c r="AM174" t="str">
        <f>LOWER(SUBSTITUTE(Table13456[[#This Row],[CANTO]], " ", ""))</f>
        <v>pregónpascual</v>
      </c>
      <c r="AN174" t="str">
        <f>Table13456[[#This Row],[Subtitle5]]</f>
        <v>«Exsultet»</v>
      </c>
      <c r="AP174" t="str">
        <f>Table1[[#Headers],[CANTO]]</f>
        <v>CANTO</v>
      </c>
      <c r="AQ174" t="str">
        <f>Table13456[[#This Row],[CANTO]]</f>
        <v>PREGÓN PASCUAL</v>
      </c>
      <c r="AR174" t="str">
        <f>_xlfn.CONCAT(Table13456[[#This Row],[Category]:[Entrada]])</f>
        <v>category: "LITÚRGICOS", moments: ["Cuaresma", "Laudes/Visperas", "Antiguo Testamento</v>
      </c>
    </row>
    <row r="175" spans="1:44" x14ac:dyDescent="0.25">
      <c r="A175">
        <v>136</v>
      </c>
      <c r="B175" t="s">
        <v>309</v>
      </c>
      <c r="C175">
        <v>174</v>
      </c>
      <c r="D175" t="s">
        <v>310</v>
      </c>
      <c r="E175" t="s">
        <v>311</v>
      </c>
      <c r="F175" t="s">
        <v>312</v>
      </c>
      <c r="G175" t="str" cm="1">
        <f t="array" ref="G1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LOWER(LEFT(Table13456[[#This Row],[Titulo]],1))</f>
        <v>q</v>
      </c>
      <c r="AJ175" t="str">
        <f>LOWER(LEFT(Table13456[[#This Row],[Categoria]],1))</f>
        <v>p</v>
      </c>
      <c r="AK175" t="str">
        <f>_xlfn.CONCAT(Table13456[[#This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UPPER(Table13456[[#This Row],[Titulo]])</f>
        <v>QUÉ AMABLES SON TUS MORADAS</v>
      </c>
      <c r="AM175" t="str">
        <f>LOWER(SUBSTITUTE(Table13456[[#This Row],[CANTO]], " ", ""))</f>
        <v>quéamablessontusmoradas</v>
      </c>
      <c r="AN175" t="str">
        <f>Table13456[[#This Row],[Subtitle5]]</f>
        <v>Sal 84 (83)</v>
      </c>
      <c r="AP175" t="str">
        <f>Table1[[#Headers],[CANTO]]</f>
        <v>CANTO</v>
      </c>
      <c r="AQ175" t="str">
        <f>Table13456[[#This Row],[CANTO]]</f>
        <v>QUÉ AMABLES SON TUS MORADAS</v>
      </c>
      <c r="AR175" t="str">
        <f>_xlfn.CONCAT(Table13456[[#This Row],[Category]:[Entrada]])</f>
        <v>category: "PRECATECUMENADO", moments: ["Cuaresma", "Laudes/Visperas", "Nuevo Testamento</v>
      </c>
    </row>
    <row r="176" spans="1:44" x14ac:dyDescent="0.25">
      <c r="A176">
        <v>137</v>
      </c>
      <c r="B176" t="s">
        <v>309</v>
      </c>
      <c r="C176">
        <v>175</v>
      </c>
      <c r="D176" t="s">
        <v>310</v>
      </c>
      <c r="E176" t="s">
        <v>311</v>
      </c>
      <c r="F176" t="s">
        <v>312</v>
      </c>
      <c r="G176" t="str" cm="1">
        <f t="array" ref="G1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LOWER(LEFT(Table13456[[#This Row],[Titulo]],1))</f>
        <v>q</v>
      </c>
      <c r="AJ176" t="str">
        <f>LOWER(LEFT(Table13456[[#This Row],[Categoria]],1))</f>
        <v>p</v>
      </c>
      <c r="AK176" t="str">
        <f>_xlfn.CONCAT(Table13456[[#This Row],[ID]:[c021]])</f>
        <v>{id:175,title: "queestupendoquealegriaQué estupendo, qué alegría", subtitle: "Sal 133 (132)", category: "PRECATECUMENADO", moments: ["Adviento", "Navidad"], url: "/cantos/resucito/q/queestupendoquealegria.html/cantos/resucito/q/queestupendoquealegria.html"},</v>
      </c>
      <c r="AL176" t="str">
        <f>UPPER(Table13456[[#This Row],[Titulo]])</f>
        <v>QUÉ ESTUPENDO, QUÉ ALEGRÍA</v>
      </c>
      <c r="AM176" t="str">
        <f>LOWER(SUBSTITUTE(Table13456[[#This Row],[CANTO]], " ", ""))</f>
        <v>quéestupendo,quéalegría</v>
      </c>
      <c r="AN176" t="str">
        <f>Table13456[[#This Row],[Subtitle5]]</f>
        <v>Sal 133 (132)</v>
      </c>
      <c r="AP176" t="str">
        <f>Table1[[#Headers],[CANTO]]</f>
        <v>CANTO</v>
      </c>
      <c r="AQ176" t="str">
        <f>Table13456[[#This Row],[CANTO]]</f>
        <v>QUÉ ESTUPENDO, QUÉ ALEGRÍA</v>
      </c>
      <c r="AR176" t="str">
        <f>_xlfn.CONCAT(Table13456[[#This Row],[Category]:[Entrada]])</f>
        <v>category: "PRECATECUMENADO", moments: ["Adviento", "Navidad</v>
      </c>
    </row>
    <row r="177" spans="1:44" x14ac:dyDescent="0.25">
      <c r="A177">
        <v>138</v>
      </c>
      <c r="B177" t="s">
        <v>309</v>
      </c>
      <c r="C177">
        <v>176</v>
      </c>
      <c r="D177" t="s">
        <v>310</v>
      </c>
      <c r="E177" t="s">
        <v>311</v>
      </c>
      <c r="F177" t="s">
        <v>312</v>
      </c>
      <c r="G177" t="str" cm="1">
        <f t="array" ref="G1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LOWER(LEFT(Table13456[[#This Row],[Titulo]],1))</f>
        <v>q</v>
      </c>
      <c r="AJ177" t="str">
        <f>LOWER(LEFT(Table13456[[#This Row],[Categoria]],1))</f>
        <v>p</v>
      </c>
      <c r="AK177" t="str">
        <f>_xlfn.CONCAT(Table13456[[#This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UPPER(Table13456[[#This Row],[Titulo]])</f>
        <v>QUIÉN ES ÉSTA QUE SUBE DEL DESIERTO</v>
      </c>
      <c r="AM177" t="str">
        <f>LOWER(SUBSTITUTE(Table13456[[#This Row],[CANTO]], " ", ""))</f>
        <v>quiéneséstaquesubedeldesierto</v>
      </c>
      <c r="AN177" t="str">
        <f>Table13456[[#This Row],[Subtitle5]]</f>
        <v>Cantar de los Cantares 8,5-7</v>
      </c>
      <c r="AP177" t="str">
        <f>Table1[[#Headers],[CANTO]]</f>
        <v>CANTO</v>
      </c>
      <c r="AQ177" t="str">
        <f>Table13456[[#This Row],[CANTO]]</f>
        <v>QUIÉN ES ÉSTA QUE SUBE DEL DESIERTO</v>
      </c>
      <c r="AR177" t="str">
        <f>_xlfn.CONCAT(Table13456[[#This Row],[Category]:[Entrada]])</f>
        <v>category: "PRECATECUMENADO", moments: ["Pascua</v>
      </c>
    </row>
    <row r="178" spans="1:44" x14ac:dyDescent="0.25">
      <c r="A178">
        <v>139</v>
      </c>
      <c r="B178" t="s">
        <v>309</v>
      </c>
      <c r="C178">
        <v>177</v>
      </c>
      <c r="D178" t="s">
        <v>310</v>
      </c>
      <c r="E178" t="s">
        <v>311</v>
      </c>
      <c r="F178" t="s">
        <v>312</v>
      </c>
      <c r="G178" t="str" cm="1">
        <f t="array" ref="G1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LOWER(LEFT(Table13456[[#This Row],[Titulo]],1))</f>
        <v>q</v>
      </c>
      <c r="AJ178" t="str">
        <f>LOWER(LEFT(Table13456[[#This Row],[Categoria]],1))</f>
        <v>p</v>
      </c>
      <c r="AK178" t="str">
        <f>_xlfn.CONCAT(Table13456[[#This Row],[ID]:[c021]])</f>
        <v>{id:177,title: "quiennossepararaQuién nos separará", subtitle: "Romanos 8,34-39", category: "PRECATECUMENADO", moments: ["Pascua"], url: "/cantos/resucito/q/quiennosseparara.html/cantos/resucito/q/quiennosseparara.html"},</v>
      </c>
      <c r="AL178" t="str">
        <f>UPPER(Table13456[[#This Row],[Titulo]])</f>
        <v>QUIÉN NOS SEPARARÁ</v>
      </c>
      <c r="AM178" t="str">
        <f>LOWER(SUBSTITUTE(Table13456[[#This Row],[CANTO]], " ", ""))</f>
        <v>quiénnosseparará</v>
      </c>
      <c r="AN178" t="str">
        <f>Table13456[[#This Row],[Subtitle5]]</f>
        <v>Romanos 8,34-39</v>
      </c>
      <c r="AP178" t="str">
        <f>Table1[[#Headers],[CANTO]]</f>
        <v>CANTO</v>
      </c>
      <c r="AQ178" t="str">
        <f>Table13456[[#This Row],[CANTO]]</f>
        <v>QUIÉN NOS SEPARARÁ</v>
      </c>
      <c r="AR178" t="str">
        <f>_xlfn.CONCAT(Table13456[[#This Row],[Category]:[Entrada]])</f>
        <v>category: "PRECATECUMENADO", moments: ["Pascua</v>
      </c>
    </row>
    <row r="179" spans="1:44" x14ac:dyDescent="0.25">
      <c r="A179">
        <v>140</v>
      </c>
      <c r="B179" t="s">
        <v>309</v>
      </c>
      <c r="C179">
        <v>178</v>
      </c>
      <c r="D179" t="s">
        <v>310</v>
      </c>
      <c r="E179" t="s">
        <v>311</v>
      </c>
      <c r="F179" t="s">
        <v>312</v>
      </c>
      <c r="G179" t="str" cm="1">
        <f t="array" ref="G1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LOWER(LEFT(Table13456[[#This Row],[Titulo]],1))</f>
        <v>q</v>
      </c>
      <c r="AJ179" t="str">
        <f>LOWER(LEFT(Table13456[[#This Row],[Categoria]],1))</f>
        <v>p</v>
      </c>
      <c r="AK179" t="str">
        <f>_xlfn.CONCAT(Table13456[[#This Row],[ID]:[c021]])</f>
        <v>{id:178,title: "quieroandarmadreajerusalenQuiero andar, madre, a Jerusalén", subtitle: "Canto sefardí", category: "PRECATECUMENADO", moments: ["Pascua"], url: "/cantos/resucito/q/quieroandarmadreajerusalen.html/cantos/resucito/q/quieroandarmadreajerusalen.html"},</v>
      </c>
      <c r="AL179" t="str">
        <f>UPPER(Table13456[[#This Row],[Titulo]])</f>
        <v>QUIERO ANDAR, MADRE, A JERUSALÉN</v>
      </c>
      <c r="AM179" t="str">
        <f>LOWER(SUBSTITUTE(Table13456[[#This Row],[CANTO]], " ", ""))</f>
        <v>quieroandar,madre,ajerusalén</v>
      </c>
      <c r="AN179" t="str">
        <f>Table13456[[#This Row],[Subtitle5]]</f>
        <v>Canto sefardí</v>
      </c>
      <c r="AP179" t="str">
        <f>Table1[[#Headers],[CANTO]]</f>
        <v>CANTO</v>
      </c>
      <c r="AQ179" t="str">
        <f>Table13456[[#This Row],[CANTO]]</f>
        <v>QUIERO ANDAR, MADRE, A JERUSALÉN</v>
      </c>
      <c r="AR179" t="str">
        <f>_xlfn.CONCAT(Table13456[[#This Row],[Category]:[Entrada]])</f>
        <v>category: "PRECATECUMENADO", moments: ["Pascua</v>
      </c>
    </row>
    <row r="180" spans="1:44" x14ac:dyDescent="0.25">
      <c r="A180">
        <v>141</v>
      </c>
      <c r="B180" t="s">
        <v>309</v>
      </c>
      <c r="C180">
        <v>179</v>
      </c>
      <c r="D180" t="s">
        <v>310</v>
      </c>
      <c r="E180" t="s">
        <v>311</v>
      </c>
      <c r="F180" t="s">
        <v>312</v>
      </c>
      <c r="G180" t="str" cm="1">
        <f t="array" ref="G1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LOWER(LEFT(Table13456[[#This Row],[Titulo]],1))</f>
        <v>q</v>
      </c>
      <c r="AJ180" t="str">
        <f>LOWER(LEFT(Table13456[[#This Row],[Categoria]],1))</f>
        <v>p</v>
      </c>
      <c r="AK180" t="str">
        <f>_xlfn.CONCAT(Table13456[[#This Row],[ID]:[c021]])</f>
        <v>{id:179,title: "quierocantarQuiero cantar", subtitle: "Sal 57 (56)", category: "PRECATECUMENADO", moments: ["Entrada", "Antiguo Testamento"], url: "/cantos/resucito/q/quierocantar.html/cantos/resucito/q/quierocantar.html"},</v>
      </c>
      <c r="AL180" t="str">
        <f>UPPER(Table13456[[#This Row],[Titulo]])</f>
        <v>QUIERO CANTAR</v>
      </c>
      <c r="AM180" t="str">
        <f>LOWER(SUBSTITUTE(Table13456[[#This Row],[CANTO]], " ", ""))</f>
        <v>quierocantar</v>
      </c>
      <c r="AN180" t="str">
        <f>Table13456[[#This Row],[Subtitle5]]</f>
        <v>Sal 57 (56)</v>
      </c>
      <c r="AP180" t="str">
        <f>Table1[[#Headers],[CANTO]]</f>
        <v>CANTO</v>
      </c>
      <c r="AQ180" t="str">
        <f>Table13456[[#This Row],[CANTO]]</f>
        <v>QUIERO CANTAR</v>
      </c>
      <c r="AR180" t="str">
        <f>_xlfn.CONCAT(Table13456[[#This Row],[Category]:[Entrada]])</f>
        <v>category: "PRECATECUMENADO", moments: ["Entrada", "Antiguo Testamento</v>
      </c>
    </row>
    <row r="181" spans="1:44" x14ac:dyDescent="0.25">
      <c r="A181">
        <v>142</v>
      </c>
      <c r="B181" t="s">
        <v>309</v>
      </c>
      <c r="C181">
        <v>180</v>
      </c>
      <c r="D181" t="s">
        <v>310</v>
      </c>
      <c r="E181" t="s">
        <v>311</v>
      </c>
      <c r="F181" t="s">
        <v>312</v>
      </c>
      <c r="G181" t="str" cm="1">
        <f t="array" ref="G1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LOWER(LEFT(Table13456[[#This Row],[Titulo]],1))</f>
        <v>r</v>
      </c>
      <c r="AJ181" t="str">
        <f>LOWER(LEFT(Table13456[[#This Row],[Categoria]],1))</f>
        <v>p</v>
      </c>
      <c r="AK181" t="str">
        <f>_xlfn.CONCAT(Table13456[[#This Row],[ID]:[c021]])</f>
        <v>{id:180,title: "resucitoResucitó", subtitle: "(Kiko Argüello)", category: "PRECATECUMENADO", moments: ["Paz", "Antiguo Testamento"], url: "/cantos/resucito/r/resucito.html/cantos/resucito/r/resucito.html"},</v>
      </c>
      <c r="AL181" t="str">
        <f>UPPER(Table13456[[#This Row],[Titulo]])</f>
        <v>RESUCITÓ</v>
      </c>
      <c r="AM181" t="str">
        <f>LOWER(SUBSTITUTE(Table13456[[#This Row],[CANTO]], " ", ""))</f>
        <v>resucitó</v>
      </c>
      <c r="AN181" t="str">
        <f>Table13456[[#This Row],[Subtitle5]]</f>
        <v>(Kiko Argüello)</v>
      </c>
      <c r="AP181" t="str">
        <f>Table1[[#Headers],[CANTO]]</f>
        <v>CANTO</v>
      </c>
      <c r="AQ181" t="str">
        <f>Table13456[[#This Row],[CANTO]]</f>
        <v>RESUCITÓ</v>
      </c>
      <c r="AR181" t="str">
        <f>_xlfn.CONCAT(Table13456[[#This Row],[Category]:[Entrada]])</f>
        <v>category: "PRECATECUMENADO", moments: ["Paz", "Antiguo Testamento</v>
      </c>
    </row>
    <row r="182" spans="1:44" x14ac:dyDescent="0.25">
      <c r="A182">
        <v>143</v>
      </c>
      <c r="B182" t="s">
        <v>309</v>
      </c>
      <c r="C182">
        <v>181</v>
      </c>
      <c r="D182" t="s">
        <v>310</v>
      </c>
      <c r="E182" t="s">
        <v>311</v>
      </c>
      <c r="F182" t="s">
        <v>312</v>
      </c>
      <c r="G182" t="str" cm="1">
        <f t="array" ref="G1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LOWER(LEFT(Table13456[[#This Row],[Titulo]],1))</f>
        <v>r</v>
      </c>
      <c r="AJ182" t="str">
        <f>LOWER(LEFT(Table13456[[#This Row],[Categoria]],1))</f>
        <v>p</v>
      </c>
      <c r="AK182" t="str">
        <f>_xlfn.CONCAT(Table13456[[#This Row],[ID]:[c021]])</f>
        <v>{id:181,title: "resurrexitResurrexit", subtitle: "Juan 11,25s", category: "PRECATECUMENADO", moments: ["Comunión", "Final", "Antiguo Testamento"], url: "/cantos/resucito/r/resurrexit.html/cantos/resucito/r/resurrexit.html"},</v>
      </c>
      <c r="AL182" t="str">
        <f>UPPER(Table13456[[#This Row],[Titulo]])</f>
        <v>RESURREXIT</v>
      </c>
      <c r="AM182" t="str">
        <f>LOWER(SUBSTITUTE(Table13456[[#This Row],[CANTO]], " ", ""))</f>
        <v>resurrexit</v>
      </c>
      <c r="AN182" t="str">
        <f>Table13456[[#This Row],[Subtitle5]]</f>
        <v>Juan 11,25s</v>
      </c>
      <c r="AP182" t="str">
        <f>Table1[[#Headers],[CANTO]]</f>
        <v>CANTO</v>
      </c>
      <c r="AQ182" t="str">
        <f>Table13456[[#This Row],[CANTO]]</f>
        <v>RESURREXIT</v>
      </c>
      <c r="AR182" t="str">
        <f>_xlfn.CONCAT(Table13456[[#This Row],[Category]:[Entrada]])</f>
        <v>category: "PRECATECUMENADO", moments: ["Comunión", "Final", "Antiguo Testamento</v>
      </c>
    </row>
    <row r="183" spans="1:44" x14ac:dyDescent="0.25">
      <c r="A183">
        <v>208</v>
      </c>
      <c r="B183" t="s">
        <v>309</v>
      </c>
      <c r="C183">
        <v>182</v>
      </c>
      <c r="D183" t="s">
        <v>310</v>
      </c>
      <c r="E183" t="s">
        <v>311</v>
      </c>
      <c r="F183" t="s">
        <v>312</v>
      </c>
      <c r="G183" t="str" cm="1">
        <f t="array" ref="G1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LOWER(LEFT(Table13456[[#This Row],[Titulo]],1))</f>
        <v>s</v>
      </c>
      <c r="AJ183" t="str">
        <f>LOWER(LEFT(Table13456[[#This Row],[Categoria]],1))</f>
        <v>l</v>
      </c>
      <c r="AK183" t="str">
        <f>_xlfn.CONCAT(Table13456[[#This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UPPER(Table13456[[#This Row],[Titulo]])</f>
        <v>SALMODIA PARA EL EVANGELIO</v>
      </c>
      <c r="AM183" t="str">
        <f>LOWER(SUBSTITUTE(Table13456[[#This Row],[CANTO]], " ", ""))</f>
        <v>salmodiaparaelevangelio</v>
      </c>
      <c r="AN183" t="str">
        <f>Table13456[[#This Row],[Subtitle5]]</f>
        <v xml:space="preserve">Juan 3,11-20 </v>
      </c>
      <c r="AP183" t="str">
        <f>Table1[[#Headers],[CANTO]]</f>
        <v>CANTO</v>
      </c>
      <c r="AQ183" t="str">
        <f>Table13456[[#This Row],[CANTO]]</f>
        <v>SALMODIA PARA EL EVANGELIO</v>
      </c>
      <c r="AR183" t="str">
        <f>_xlfn.CONCAT(Table13456[[#This Row],[Category]:[Entrada]])</f>
        <v>category: "LITÚRGICOS", moments: ["Laudes/Visperas", "Comunión", "Nuevo Testamento</v>
      </c>
    </row>
    <row r="184" spans="1:44" x14ac:dyDescent="0.25">
      <c r="A184">
        <v>209</v>
      </c>
      <c r="B184" t="s">
        <v>309</v>
      </c>
      <c r="C184">
        <v>183</v>
      </c>
      <c r="D184" t="s">
        <v>310</v>
      </c>
      <c r="E184" t="s">
        <v>311</v>
      </c>
      <c r="F184" t="s">
        <v>312</v>
      </c>
      <c r="G184" t="str" cm="1">
        <f t="array" ref="G1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LOWER(LEFT(Table13456[[#This Row],[Titulo]],1))</f>
        <v>s</v>
      </c>
      <c r="AJ184" t="str">
        <f>LOWER(LEFT(Table13456[[#This Row],[Categoria]],1))</f>
        <v>l</v>
      </c>
      <c r="AK184" t="str">
        <f>_xlfn.CONCAT(Table13456[[#This Row],[ID]:[c021]])</f>
        <v>{id:183,title: "salmodiaparaelrosarioSalmodia para el rosario", subtitle: "Santo Rosario", category: "LITÚRGICOS", moments: ["Final"], url: "/cantos/resucito/s/salmodiaparaelrosario.html/cantos/resucito/s/salmodiaparaelrosario.html"},</v>
      </c>
      <c r="AL184" t="str">
        <f>UPPER(Table13456[[#This Row],[Titulo]])</f>
        <v>SALMODIA PARA EL ROSARIO</v>
      </c>
      <c r="AM184" t="str">
        <f>LOWER(SUBSTITUTE(Table13456[[#This Row],[CANTO]], " ", ""))</f>
        <v>salmodiaparaelrosario</v>
      </c>
      <c r="AN184" t="str">
        <f>Table13456[[#This Row],[Subtitle5]]</f>
        <v>Santo Rosario</v>
      </c>
      <c r="AP184" t="str">
        <f>Table1[[#Headers],[CANTO]]</f>
        <v>CANTO</v>
      </c>
      <c r="AQ184" t="str">
        <f>Table13456[[#This Row],[CANTO]]</f>
        <v>SALMODIA PARA EL ROSARIO</v>
      </c>
      <c r="AR184" t="str">
        <f>_xlfn.CONCAT(Table13456[[#This Row],[Category]:[Entrada]])</f>
        <v>category: "LITÚRGICOS", moments: ["Final</v>
      </c>
    </row>
    <row r="185" spans="1:44" x14ac:dyDescent="0.25">
      <c r="A185">
        <v>210</v>
      </c>
      <c r="B185" t="s">
        <v>309</v>
      </c>
      <c r="C185">
        <v>184</v>
      </c>
      <c r="D185" t="s">
        <v>310</v>
      </c>
      <c r="E185" t="s">
        <v>311</v>
      </c>
      <c r="F185" t="s">
        <v>312</v>
      </c>
      <c r="G185" t="str" cm="1">
        <f t="array" ref="G1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LOWER(LEFT(Table13456[[#This Row],[Titulo]],1))</f>
        <v>s</v>
      </c>
      <c r="AJ185" t="str">
        <f>LOWER(LEFT(Table13456[[#This Row],[Categoria]],1))</f>
        <v>l</v>
      </c>
      <c r="AK185" t="str">
        <f>_xlfn.CONCAT(Table13456[[#This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UPPER(Table13456[[#This Row],[Titulo]])</f>
        <v>SALMODIA PARA EL SALMO RESPONSORIAL</v>
      </c>
      <c r="AM185" t="str">
        <f>LOWER(SUBSTITUTE(Table13456[[#This Row],[CANTO]], " ", ""))</f>
        <v>salmodiaparaelsalmoresponsorial</v>
      </c>
      <c r="AN185" t="str">
        <f>Table13456[[#This Row],[Subtitle5]]</f>
        <v>Modelo I, II, III</v>
      </c>
      <c r="AP185" t="str">
        <f>Table1[[#Headers],[CANTO]]</f>
        <v>CANTO</v>
      </c>
      <c r="AQ185" t="str">
        <f>Table13456[[#This Row],[CANTO]]</f>
        <v>SALMODIA PARA EL SALMO RESPONSORIAL</v>
      </c>
      <c r="AR185" t="str">
        <f>_xlfn.CONCAT(Table13456[[#This Row],[Category]:[Entrada]])</f>
        <v>category: "LITÚRGICOS", moments: ["Cuaresma", "Antiguo Testamento</v>
      </c>
    </row>
    <row r="186" spans="1:44" x14ac:dyDescent="0.25">
      <c r="A186">
        <v>211</v>
      </c>
      <c r="B186" t="s">
        <v>309</v>
      </c>
      <c r="C186">
        <v>185</v>
      </c>
      <c r="D186" t="s">
        <v>310</v>
      </c>
      <c r="E186" t="s">
        <v>311</v>
      </c>
      <c r="F186" t="s">
        <v>312</v>
      </c>
      <c r="G186" t="str" cm="1">
        <f t="array" ref="G1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LOWER(LEFT(Table13456[[#This Row],[Titulo]],1))</f>
        <v>s</v>
      </c>
      <c r="AJ186" t="str">
        <f>LOWER(LEFT(Table13456[[#This Row],[Categoria]],1))</f>
        <v>l</v>
      </c>
      <c r="AK186" t="str">
        <f>_xlfn.CONCAT(Table13456[[#This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UPPER(Table13456[[#This Row],[Titulo]])</f>
        <v>SALMODIAS PARA LA ORACIÓN DE LOS FIELES</v>
      </c>
      <c r="AM186" t="str">
        <f>LOWER(SUBSTITUTE(Table13456[[#This Row],[CANTO]], " ", ""))</f>
        <v>salmodiasparalaoracióndelosfieles</v>
      </c>
      <c r="AN186" t="str">
        <f>Table13456[[#This Row],[Subtitle5]]</f>
        <v>Para las solemnidades</v>
      </c>
      <c r="AP186" t="str">
        <f>Table1[[#Headers],[CANTO]]</f>
        <v>CANTO</v>
      </c>
      <c r="AQ186" t="str">
        <f>Table13456[[#This Row],[CANTO]]</f>
        <v>SALMODIAS PARA LA ORACIÓN DE LOS FIELES</v>
      </c>
      <c r="AR186" t="str">
        <f>_xlfn.CONCAT(Table13456[[#This Row],[Category]:[Entrada]])</f>
        <v>category: "LITÚRGICOS", moments: ["Pascua", "Comunión</v>
      </c>
    </row>
    <row r="187" spans="1:44" x14ac:dyDescent="0.25">
      <c r="A187">
        <v>212</v>
      </c>
      <c r="B187" t="s">
        <v>309</v>
      </c>
      <c r="C187">
        <v>186</v>
      </c>
      <c r="D187" t="s">
        <v>310</v>
      </c>
      <c r="E187" t="s">
        <v>311</v>
      </c>
      <c r="F187" t="s">
        <v>312</v>
      </c>
      <c r="G187" t="str" cm="1">
        <f t="array" ref="G1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LOWER(LEFT(Table13456[[#This Row],[Titulo]],1))</f>
        <v>s</v>
      </c>
      <c r="AJ187" t="str">
        <f>LOWER(LEFT(Table13456[[#This Row],[Categoria]],1))</f>
        <v>l</v>
      </c>
      <c r="AK187" t="str">
        <f>_xlfn.CONCAT(Table13456[[#This Row],[ID]:[c021]])</f>
        <v>{id:186,title: "salmodiasparalaudesSalmodias para laudes", subtitle: "Modelo I, II, III, IV, V", category: "LITÚRGICOS", moments: ["Pascua"], url: "/cantos/resucito/s/salmodiasparalaudes.html/cantos/resucito/s/salmodiasparalaudes.html"},</v>
      </c>
      <c r="AL187" t="str">
        <f>UPPER(Table13456[[#This Row],[Titulo]])</f>
        <v>SALMODIAS PARA LAUDES</v>
      </c>
      <c r="AM187" t="str">
        <f>LOWER(SUBSTITUTE(Table13456[[#This Row],[CANTO]], " ", ""))</f>
        <v>salmodiasparalaudes</v>
      </c>
      <c r="AN187" t="str">
        <f>Table13456[[#This Row],[Subtitle5]]</f>
        <v>Modelo I, II, III, IV, V</v>
      </c>
      <c r="AP187" t="str">
        <f>Table1[[#Headers],[CANTO]]</f>
        <v>CANTO</v>
      </c>
      <c r="AQ187" t="str">
        <f>Table13456[[#This Row],[CANTO]]</f>
        <v>SALMODIAS PARA LAUDES</v>
      </c>
      <c r="AR187" t="str">
        <f>_xlfn.CONCAT(Table13456[[#This Row],[Category]:[Entrada]])</f>
        <v>category: "LITÚRGICOS", moments: ["Pascua</v>
      </c>
    </row>
    <row r="188" spans="1:44" x14ac:dyDescent="0.25">
      <c r="A188">
        <v>144</v>
      </c>
      <c r="B188" t="s">
        <v>309</v>
      </c>
      <c r="C188">
        <v>187</v>
      </c>
      <c r="D188" t="s">
        <v>310</v>
      </c>
      <c r="E188" t="s">
        <v>311</v>
      </c>
      <c r="F188" t="s">
        <v>312</v>
      </c>
      <c r="G188" t="str" cm="1">
        <f t="array" ref="G1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LOWER(LEFT(Table13456[[#This Row],[Titulo]],1))</f>
        <v>s</v>
      </c>
      <c r="AJ188" t="str">
        <f>LOWER(LEFT(Table13456[[#This Row],[Categoria]],1))</f>
        <v>p</v>
      </c>
      <c r="AK188" t="str">
        <f>_xlfn.CONCAT(Table13456[[#This Row],[ID]:[c021]])</f>
        <v>{id:187,title: "salvereinadeloscielosSalve, reina de los cielos", subtitle: "Himno lat. «Ave, Regina Caelorum»", category: "PRECATECUMENADO", moments: [""], url: "/cantos/resucito/s/salvereinadeloscielos.html/cantos/resucito/s/salvereinadeloscielos.html"},</v>
      </c>
      <c r="AL188" t="str">
        <f>UPPER(Table13456[[#This Row],[Titulo]])</f>
        <v>SALVE, REINA DE LOS CIELOS</v>
      </c>
      <c r="AM188" t="str">
        <f>LOWER(SUBSTITUTE(Table13456[[#This Row],[CANTO]], " ", ""))</f>
        <v>salve,reinadeloscielos</v>
      </c>
      <c r="AN188" t="str">
        <f>Table13456[[#This Row],[Subtitle5]]</f>
        <v>Himno lat. «Ave, Regina Caelorum»</v>
      </c>
      <c r="AP188" t="str">
        <f>Table1[[#Headers],[CANTO]]</f>
        <v>CANTO</v>
      </c>
      <c r="AQ188" t="str">
        <f>Table13456[[#This Row],[CANTO]]</f>
        <v>SALVE, REINA DE LOS CIELOS</v>
      </c>
      <c r="AR188" t="str">
        <f>_xlfn.CONCAT(Table13456[[#This Row],[Category]:[Entrada]])</f>
        <v>category: "PRECATECUMENADO", moments: ["</v>
      </c>
    </row>
    <row r="189" spans="1:44" x14ac:dyDescent="0.25">
      <c r="A189">
        <v>214</v>
      </c>
      <c r="B189" t="s">
        <v>309</v>
      </c>
      <c r="C189">
        <v>188</v>
      </c>
      <c r="D189" t="s">
        <v>310</v>
      </c>
      <c r="E189" t="s">
        <v>311</v>
      </c>
      <c r="F189" t="s">
        <v>312</v>
      </c>
      <c r="G189" t="str" cm="1">
        <f t="array" ref="G1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LOWER(LEFT(Table13456[[#This Row],[Titulo]],1))</f>
        <v>s</v>
      </c>
      <c r="AJ189" t="str">
        <f>LOWER(LEFT(Table13456[[#This Row],[Categoria]],1))</f>
        <v>l</v>
      </c>
      <c r="AK189" t="str">
        <f>_xlfn.CONCAT(Table13456[[#This Row],[ID]:[c021]])</f>
        <v>{id:188,title: "santoSanto", subtitle: "Palomeras 65", category: "LITÚRGICOS", moments: [""], url: "/cantos/resucito/s/santo.html/cantos/resucito/s/santo.html"},</v>
      </c>
      <c r="AL189" t="str">
        <f>UPPER(Table13456[[#This Row],[Titulo]])</f>
        <v>SANTO</v>
      </c>
      <c r="AM189" t="str">
        <f>LOWER(SUBSTITUTE(Table13456[[#This Row],[CANTO]], " ", ""))</f>
        <v>santo</v>
      </c>
      <c r="AN189" t="str">
        <f>Table13456[[#This Row],[Subtitle5]]</f>
        <v>Palomeras 65</v>
      </c>
      <c r="AP189" t="str">
        <f>Table1[[#Headers],[CANTO]]</f>
        <v>CANTO</v>
      </c>
      <c r="AQ189" t="str">
        <f>Table13456[[#This Row],[CANTO]]</f>
        <v>SANTO</v>
      </c>
      <c r="AR189" t="str">
        <f>_xlfn.CONCAT(Table13456[[#This Row],[Category]:[Entrada]])</f>
        <v>category: "LITÚRGICOS", moments: ["</v>
      </c>
    </row>
    <row r="190" spans="1:44" x14ac:dyDescent="0.25">
      <c r="A190">
        <v>215</v>
      </c>
      <c r="B190" t="s">
        <v>309</v>
      </c>
      <c r="C190">
        <v>189</v>
      </c>
      <c r="D190" t="s">
        <v>310</v>
      </c>
      <c r="E190" t="s">
        <v>311</v>
      </c>
      <c r="F190" t="s">
        <v>312</v>
      </c>
      <c r="G190" t="str" cm="1">
        <f t="array" ref="G1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LOWER(LEFT(Table13456[[#This Row],[Titulo]],1))</f>
        <v>s</v>
      </c>
      <c r="AJ190" t="str">
        <f>LOWER(LEFT(Table13456[[#This Row],[Categoria]],1))</f>
        <v>l</v>
      </c>
      <c r="AK190" t="str">
        <f>_xlfn.CONCAT(Table13456[[#This Row],[ID]:[c021]])</f>
        <v>{id:189,title: "santoSanto", subtitle: "Melodía hebraica ", category: "LITÚRGICOS", moments: ["Ordinario"], url: "/cantos/resucito/s/santo.html/cantos/resucito/s/santo.html"},</v>
      </c>
      <c r="AL190" t="str">
        <f>UPPER(Table13456[[#This Row],[Titulo]])</f>
        <v>SANTO</v>
      </c>
      <c r="AM190" t="str">
        <f>LOWER(SUBSTITUTE(Table13456[[#This Row],[CANTO]], " ", ""))</f>
        <v>santo</v>
      </c>
      <c r="AN190" t="str">
        <f>Table13456[[#This Row],[Subtitle5]]</f>
        <v xml:space="preserve">Melodía hebraica </v>
      </c>
      <c r="AP190" t="str">
        <f>Table1[[#Headers],[CANTO]]</f>
        <v>CANTO</v>
      </c>
      <c r="AQ190" t="str">
        <f>Table13456[[#This Row],[CANTO]]</f>
        <v>SANTO</v>
      </c>
      <c r="AR190" t="str">
        <f>_xlfn.CONCAT(Table13456[[#This Row],[Category]:[Entrada]])</f>
        <v>category: "LITÚRGICOS", moments: ["Ordinario</v>
      </c>
    </row>
    <row r="191" spans="1:44" x14ac:dyDescent="0.25">
      <c r="A191">
        <v>216</v>
      </c>
      <c r="B191" t="s">
        <v>309</v>
      </c>
      <c r="C191">
        <v>190</v>
      </c>
      <c r="D191" t="s">
        <v>310</v>
      </c>
      <c r="E191" t="s">
        <v>311</v>
      </c>
      <c r="F191" t="s">
        <v>312</v>
      </c>
      <c r="G191" t="str" cm="1">
        <f t="array" ref="G1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LOWER(LEFT(Table13456[[#This Row],[Titulo]],1))</f>
        <v>s</v>
      </c>
      <c r="AJ191" t="str">
        <f>LOWER(LEFT(Table13456[[#This Row],[Categoria]],1))</f>
        <v>l</v>
      </c>
      <c r="AK191" t="str">
        <f>_xlfn.CONCAT(Table13456[[#This Row],[ID]:[c021]])</f>
        <v>{id:190,title: "santoSanto", subtitle: "Palestina 74", category: "LITÚRGICOS", moments: ["Ordinario"], url: "/cantos/resucito/s/santo.html/cantos/resucito/s/santo.html"},</v>
      </c>
      <c r="AL191" t="str">
        <f>UPPER(Table13456[[#This Row],[Titulo]])</f>
        <v>SANTO</v>
      </c>
      <c r="AM191" t="str">
        <f>LOWER(SUBSTITUTE(Table13456[[#This Row],[CANTO]], " ", ""))</f>
        <v>santo</v>
      </c>
      <c r="AN191" t="str">
        <f>Table13456[[#This Row],[Subtitle5]]</f>
        <v>Palestina 74</v>
      </c>
      <c r="AP191" t="str">
        <f>Table1[[#Headers],[CANTO]]</f>
        <v>CANTO</v>
      </c>
      <c r="AQ191" t="str">
        <f>Table13456[[#This Row],[CANTO]]</f>
        <v>SANTO</v>
      </c>
      <c r="AR191" t="str">
        <f>_xlfn.CONCAT(Table13456[[#This Row],[Category]:[Entrada]])</f>
        <v>category: "LITÚRGICOS", moments: ["Ordinario</v>
      </c>
    </row>
    <row r="192" spans="1:44" x14ac:dyDescent="0.25">
      <c r="A192">
        <v>217</v>
      </c>
      <c r="B192" t="s">
        <v>309</v>
      </c>
      <c r="C192">
        <v>191</v>
      </c>
      <c r="D192" t="s">
        <v>310</v>
      </c>
      <c r="E192" t="s">
        <v>311</v>
      </c>
      <c r="F192" t="s">
        <v>312</v>
      </c>
      <c r="G192" t="str" cm="1">
        <f t="array" ref="G1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LOWER(LEFT(Table13456[[#This Row],[Titulo]],1))</f>
        <v>s</v>
      </c>
      <c r="AJ192" t="str">
        <f>LOWER(LEFT(Table13456[[#This Row],[Categoria]],1))</f>
        <v>l</v>
      </c>
      <c r="AK192" t="str">
        <f>_xlfn.CONCAT(Table13456[[#This Row],[ID]:[c021]])</f>
        <v>{id:191,title: "santoSanto", subtitle: "Roma 77", category: "LITÚRGICOS", moments: [""], url: "/cantos/resucito/s/santo.html/cantos/resucito/s/santo.html"},</v>
      </c>
      <c r="AL192" t="str">
        <f>UPPER(Table13456[[#This Row],[Titulo]])</f>
        <v>SANTO</v>
      </c>
      <c r="AM192" t="str">
        <f>LOWER(SUBSTITUTE(Table13456[[#This Row],[CANTO]], " ", ""))</f>
        <v>santo</v>
      </c>
      <c r="AN192" t="str">
        <f>Table13456[[#This Row],[Subtitle5]]</f>
        <v>Roma 77</v>
      </c>
      <c r="AP192" t="str">
        <f>Table1[[#Headers],[CANTO]]</f>
        <v>CANTO</v>
      </c>
      <c r="AQ192" t="str">
        <f>Table13456[[#This Row],[CANTO]]</f>
        <v>SANTO</v>
      </c>
      <c r="AR192" t="str">
        <f>_xlfn.CONCAT(Table13456[[#This Row],[Category]:[Entrada]])</f>
        <v>category: "LITÚRGICOS", moments: ["</v>
      </c>
    </row>
    <row r="193" spans="1:44" x14ac:dyDescent="0.25">
      <c r="A193">
        <v>218</v>
      </c>
      <c r="B193" t="s">
        <v>309</v>
      </c>
      <c r="C193">
        <v>192</v>
      </c>
      <c r="D193" t="s">
        <v>310</v>
      </c>
      <c r="E193" t="s">
        <v>311</v>
      </c>
      <c r="F193" t="s">
        <v>312</v>
      </c>
      <c r="G193" t="str" cm="1">
        <f t="array" ref="G1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LOWER(LEFT(Table13456[[#This Row],[Titulo]],1))</f>
        <v>s</v>
      </c>
      <c r="AJ193" t="str">
        <f>LOWER(LEFT(Table13456[[#This Row],[Categoria]],1))</f>
        <v>l</v>
      </c>
      <c r="AK193" t="str">
        <f>_xlfn.CONCAT(Table13456[[#This Row],[ID]:[c021]])</f>
        <v>{id:192,title: "santoSanto", subtitle: "1982", category: "LITÚRGICOS", moments: [""], url: "/cantos/resucito/s/santo.html/cantos/resucito/s/santo.html"},</v>
      </c>
      <c r="AL193" t="str">
        <f>UPPER(Table13456[[#This Row],[Titulo]])</f>
        <v>SANTO</v>
      </c>
      <c r="AM193" t="str">
        <f>LOWER(SUBSTITUTE(Table13456[[#This Row],[CANTO]], " ", ""))</f>
        <v>santo</v>
      </c>
      <c r="AN193">
        <f>Table13456[[#This Row],[Subtitle5]]</f>
        <v>1982</v>
      </c>
      <c r="AP193" t="str">
        <f>Table1[[#Headers],[CANTO]]</f>
        <v>CANTO</v>
      </c>
      <c r="AQ193" t="str">
        <f>Table13456[[#This Row],[CANTO]]</f>
        <v>SANTO</v>
      </c>
      <c r="AR193" t="str">
        <f>_xlfn.CONCAT(Table13456[[#This Row],[Category]:[Entrada]])</f>
        <v>category: "LITÚRGICOS", moments: ["</v>
      </c>
    </row>
    <row r="194" spans="1:44" x14ac:dyDescent="0.25">
      <c r="A194">
        <v>219</v>
      </c>
      <c r="B194" t="s">
        <v>309</v>
      </c>
      <c r="C194">
        <v>193</v>
      </c>
      <c r="D194" t="s">
        <v>310</v>
      </c>
      <c r="E194" t="s">
        <v>311</v>
      </c>
      <c r="F194" t="s">
        <v>312</v>
      </c>
      <c r="G194" t="str" cm="1">
        <f t="array" ref="G1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LOWER(LEFT(Table13456[[#This Row],[Titulo]],1))</f>
        <v>s</v>
      </c>
      <c r="AJ194" t="str">
        <f>LOWER(LEFT(Table13456[[#This Row],[Categoria]],1))</f>
        <v>l</v>
      </c>
      <c r="AK194" t="str">
        <f>_xlfn.CONCAT(Table13456[[#This Row],[ID]:[c021]])</f>
        <v>{id:193,title: "santoSanto", subtitle: "1988", category: "LITÚRGICOS", moments: ["Virgen", "Final"], url: "/cantos/resucito/s/santo.html/cantos/resucito/s/santo.html"},</v>
      </c>
      <c r="AL194" t="str">
        <f>UPPER(Table13456[[#This Row],[Titulo]])</f>
        <v>SANTO</v>
      </c>
      <c r="AM194" t="str">
        <f>LOWER(SUBSTITUTE(Table13456[[#This Row],[CANTO]], " ", ""))</f>
        <v>santo</v>
      </c>
      <c r="AN194">
        <f>Table13456[[#This Row],[Subtitle5]]</f>
        <v>1988</v>
      </c>
      <c r="AP194" t="str">
        <f>Table1[[#Headers],[CANTO]]</f>
        <v>CANTO</v>
      </c>
      <c r="AQ194" t="str">
        <f>Table13456[[#This Row],[CANTO]]</f>
        <v>SANTO</v>
      </c>
      <c r="AR194" t="str">
        <f>_xlfn.CONCAT(Table13456[[#This Row],[Category]:[Entrada]])</f>
        <v>category: "LITÚRGICOS", moments: ["Virgen", "Final</v>
      </c>
    </row>
    <row r="195" spans="1:44" x14ac:dyDescent="0.25">
      <c r="A195">
        <v>145</v>
      </c>
      <c r="B195" t="s">
        <v>309</v>
      </c>
      <c r="C195">
        <v>194</v>
      </c>
      <c r="D195" t="s">
        <v>310</v>
      </c>
      <c r="E195" t="s">
        <v>311</v>
      </c>
      <c r="F195" t="s">
        <v>312</v>
      </c>
      <c r="G195" t="str" cm="1">
        <f t="array" ref="G1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LOWER(LEFT(Table13456[[#This Row],[Titulo]],1))</f>
        <v>s</v>
      </c>
      <c r="AJ195" t="str">
        <f>LOWER(LEFT(Table13456[[#This Row],[Categoria]],1))</f>
        <v>p</v>
      </c>
      <c r="AK195" t="str">
        <f>_xlfn.CONCAT(Table13456[[#This Row],[ID]:[c021]])</f>
        <v>{id:194,title: "seencontrarondosangelesSe encontraron dos ángeles", subtitle: "Melodía hebraica", category: "PRECATECUMENADO", moments: [""], url: "/cantos/resucito/s/seencontrarondosangeles.html/cantos/resucito/s/seencontrarondosangeles.html"},</v>
      </c>
      <c r="AL195" t="str">
        <f>UPPER(Table13456[[#This Row],[Titulo]])</f>
        <v>SE ENCONTRARON DOS ÁNGELES</v>
      </c>
      <c r="AM195" t="str">
        <f>LOWER(SUBSTITUTE(Table13456[[#This Row],[CANTO]], " ", ""))</f>
        <v>seencontrarondosángeles</v>
      </c>
      <c r="AN195" t="str">
        <f>Table13456[[#This Row],[Subtitle5]]</f>
        <v>Melodía hebraica</v>
      </c>
      <c r="AP195" t="str">
        <f>Table1[[#Headers],[CANTO]]</f>
        <v>CANTO</v>
      </c>
      <c r="AQ195" t="str">
        <f>Table13456[[#This Row],[CANTO]]</f>
        <v>SE ENCONTRARON DOS ÁNGELES</v>
      </c>
      <c r="AR195" t="str">
        <f>_xlfn.CONCAT(Table13456[[#This Row],[Category]:[Entrada]])</f>
        <v>category: "PRECATECUMENADO", moments: ["</v>
      </c>
    </row>
    <row r="196" spans="1:44" x14ac:dyDescent="0.25">
      <c r="A196">
        <v>146</v>
      </c>
      <c r="B196" t="s">
        <v>309</v>
      </c>
      <c r="C196">
        <v>195</v>
      </c>
      <c r="D196" t="s">
        <v>310</v>
      </c>
      <c r="E196" t="s">
        <v>311</v>
      </c>
      <c r="F196" t="s">
        <v>312</v>
      </c>
      <c r="G196" t="str" cm="1">
        <f t="array" ref="G1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LOWER(LEFT(Table13456[[#This Row],[Titulo]],1))</f>
        <v>s</v>
      </c>
      <c r="AJ196" t="str">
        <f>LOWER(LEFT(Table13456[[#This Row],[Categoria]],1))</f>
        <v>p</v>
      </c>
      <c r="AK196" t="str">
        <f>_xlfn.CONCAT(Table13456[[#This Row],[ID]:[c021]])</f>
        <v>{id:195,title: "senorayudameanodudardetiSeñor, ayúdame a no dudar de ti", subtitle: "(Kiko Argüello)", category: "PRECATECUMENADO", moments: ["Ordinario"], url: "/cantos/resucito/s/senorayudameanodudardeti.html/cantos/resucito/s/senorayudameanodudardeti.html"},</v>
      </c>
      <c r="AL196" t="str">
        <f>UPPER(Table13456[[#This Row],[Titulo]])</f>
        <v>SEÑOR, AYÚDAME A NO DUDAR DE TI</v>
      </c>
      <c r="AM196" t="str">
        <f>LOWER(SUBSTITUTE(Table13456[[#This Row],[CANTO]], " ", ""))</f>
        <v>señor,ayúdameanodudardeti</v>
      </c>
      <c r="AN196" t="str">
        <f>Table13456[[#This Row],[Subtitle5]]</f>
        <v>(Kiko Argüello)</v>
      </c>
      <c r="AP196" t="str">
        <f>Table1[[#Headers],[CANTO]]</f>
        <v>CANTO</v>
      </c>
      <c r="AQ196" t="str">
        <f>Table13456[[#This Row],[CANTO]]</f>
        <v>SEÑOR, AYÚDAME A NO DUDAR DE TI</v>
      </c>
      <c r="AR196" t="str">
        <f>_xlfn.CONCAT(Table13456[[#This Row],[Category]:[Entrada]])</f>
        <v>category: "PRECATECUMENADO", moments: ["Ordinario</v>
      </c>
    </row>
    <row r="197" spans="1:44" x14ac:dyDescent="0.25">
      <c r="A197">
        <v>147</v>
      </c>
      <c r="B197" t="s">
        <v>309</v>
      </c>
      <c r="C197">
        <v>196</v>
      </c>
      <c r="D197" t="s">
        <v>310</v>
      </c>
      <c r="E197" t="s">
        <v>311</v>
      </c>
      <c r="F197" t="s">
        <v>312</v>
      </c>
      <c r="G197" t="str" cm="1">
        <f t="array" ref="G1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LOWER(LEFT(Table13456[[#This Row],[Titulo]],1))</f>
        <v>s</v>
      </c>
      <c r="AJ197" t="str">
        <f>LOWER(LEFT(Table13456[[#This Row],[Categoria]],1))</f>
        <v>p</v>
      </c>
      <c r="AK197" t="str">
        <f>_xlfn.CONCAT(Table13456[[#This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UPPER(Table13456[[#This Row],[Titulo]])</f>
        <v>SEÑOR, NO ME CORRIJAS EN TU CÓLERA</v>
      </c>
      <c r="AM197" t="str">
        <f>LOWER(SUBSTITUTE(Table13456[[#This Row],[CANTO]], " ", ""))</f>
        <v>señor,nomecorrijasentucólera</v>
      </c>
      <c r="AN197" t="str">
        <f>Table13456[[#This Row],[Subtitle5]]</f>
        <v>Salmo 6</v>
      </c>
      <c r="AP197" t="str">
        <f>Table1[[#Headers],[CANTO]]</f>
        <v>CANTO</v>
      </c>
      <c r="AQ197" t="str">
        <f>Table13456[[#This Row],[CANTO]]</f>
        <v>SEÑOR, NO ME CORRIJAS EN TU CÓLERA</v>
      </c>
      <c r="AR197" t="str">
        <f>_xlfn.CONCAT(Table13456[[#This Row],[Category]:[Entrada]])</f>
        <v>category: "PRECATECUMENADO", moments: ["Niños", "Paz</v>
      </c>
    </row>
    <row r="198" spans="1:44" x14ac:dyDescent="0.25">
      <c r="A198">
        <v>233</v>
      </c>
      <c r="B198" t="s">
        <v>309</v>
      </c>
      <c r="C198">
        <v>197</v>
      </c>
      <c r="D198" t="s">
        <v>310</v>
      </c>
      <c r="E198" t="s">
        <v>311</v>
      </c>
      <c r="F198" t="s">
        <v>312</v>
      </c>
      <c r="G198" t="str" cm="1">
        <f t="array" ref="G1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LOWER(LEFT(Table13456[[#This Row],[Titulo]],1))</f>
        <v>s</v>
      </c>
      <c r="AJ198" t="str">
        <f>LOWER(LEFT(Table13456[[#This Row],[Categoria]],1))</f>
        <v>c</v>
      </c>
      <c r="AK198" t="str">
        <f>_xlfn.CONCAT(Table13456[[#This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UPPER(Table13456[[#This Row],[Titulo]])</f>
        <v>SEÑOR, TÚ ME ESCRUTAS Y CONOCES</v>
      </c>
      <c r="AM198" t="str">
        <f>LOWER(SUBSTITUTE(Table13456[[#This Row],[CANTO]], " ", ""))</f>
        <v>señor,túmeescrutasyconoces</v>
      </c>
      <c r="AN198" t="str">
        <f>Table13456[[#This Row],[Subtitle5]]</f>
        <v>Sal 139 (138)</v>
      </c>
      <c r="AP198" t="str">
        <f>Table1[[#Headers],[CANTO]]</f>
        <v>CANTO</v>
      </c>
      <c r="AQ198" t="str">
        <f>Table13456[[#This Row],[CANTO]]</f>
        <v>SEÑOR, TÚ ME ESCRUTAS Y CONOCES</v>
      </c>
      <c r="AR198" t="str">
        <f>_xlfn.CONCAT(Table13456[[#This Row],[Category]:[Entrada]])</f>
        <v>category: "CATECUMENADO", moments: ["Pentecostés", "Entrada</v>
      </c>
    </row>
    <row r="199" spans="1:44" x14ac:dyDescent="0.25">
      <c r="A199">
        <v>148</v>
      </c>
      <c r="B199" t="s">
        <v>309</v>
      </c>
      <c r="C199">
        <v>198</v>
      </c>
      <c r="D199" t="s">
        <v>310</v>
      </c>
      <c r="E199" t="s">
        <v>311</v>
      </c>
      <c r="F199" t="s">
        <v>312</v>
      </c>
      <c r="G199" t="str" cm="1">
        <f t="array" ref="G1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LOWER(LEFT(Table13456[[#This Row],[Titulo]],1))</f>
        <v>s</v>
      </c>
      <c r="AJ199" t="str">
        <f>LOWER(LEFT(Table13456[[#This Row],[Categoria]],1))</f>
        <v>p</v>
      </c>
      <c r="AK199" t="str">
        <f>_xlfn.CONCAT(Table13456[[#This Row],[ID]:[c021]])</f>
        <v>{id:198,title: "sermondelamontanaSermón de la montaña", subtitle: "Lucas 6,20-38", category: "PRECATECUMENADO", moments: [""], url: "/cantos/resucito/s/sermondelamontana.html/cantos/resucito/s/sermondelamontana.html"},</v>
      </c>
      <c r="AL199" t="str">
        <f>UPPER(Table13456[[#This Row],[Titulo]])</f>
        <v>SERMÓN DE LA MONTAÑA</v>
      </c>
      <c r="AM199" t="str">
        <f>LOWER(SUBSTITUTE(Table13456[[#This Row],[CANTO]], " ", ""))</f>
        <v>sermóndelamontaña</v>
      </c>
      <c r="AN199" t="str">
        <f>Table13456[[#This Row],[Subtitle5]]</f>
        <v>Lucas 6,20-38</v>
      </c>
      <c r="AP199" t="str">
        <f>Table1[[#Headers],[CANTO]]</f>
        <v>CANTO</v>
      </c>
      <c r="AQ199" t="str">
        <f>Table13456[[#This Row],[CANTO]]</f>
        <v>SERMÓN DE LA MONTAÑA</v>
      </c>
      <c r="AR199" t="str">
        <f>_xlfn.CONCAT(Table13456[[#This Row],[Category]:[Entrada]])</f>
        <v>category: "PRECATECUMENADO", moments: ["</v>
      </c>
    </row>
    <row r="200" spans="1:44" x14ac:dyDescent="0.25">
      <c r="A200">
        <v>234</v>
      </c>
      <c r="B200" t="s">
        <v>309</v>
      </c>
      <c r="C200">
        <v>199</v>
      </c>
      <c r="D200" t="s">
        <v>310</v>
      </c>
      <c r="E200" t="s">
        <v>311</v>
      </c>
      <c r="F200" t="s">
        <v>312</v>
      </c>
      <c r="G200" t="str" cm="1">
        <f t="array" ref="G2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LOWER(LEFT(Table13456[[#This Row],[Titulo]],1))</f>
        <v>s</v>
      </c>
      <c r="AJ200" t="str">
        <f>LOWER(LEFT(Table13456[[#This Row],[Categoria]],1))</f>
        <v>c</v>
      </c>
      <c r="AK200" t="str">
        <f>_xlfn.CONCAT(Table13456[[#This Row],[ID]:[c021]])</f>
        <v>{id:199,title: "shemaisraelShemá Israel", subtitle: "Dt 6,4-9", category: "CATECUMENADO", moments: ["Cuaresma", "Laudes/Visperas", "Comunión"], url: "/cantos/resucito/s/shemaisrael.html/cantos/resucito/s/shemaisrael.html"},</v>
      </c>
      <c r="AL200" t="str">
        <f>UPPER(Table13456[[#This Row],[Titulo]])</f>
        <v>SHEMÁ ISRAEL</v>
      </c>
      <c r="AM200" t="str">
        <f>LOWER(SUBSTITUTE(Table13456[[#This Row],[CANTO]], " ", ""))</f>
        <v>shemáisrael</v>
      </c>
      <c r="AN200" t="str">
        <f>Table13456[[#This Row],[Subtitle5]]</f>
        <v>Dt 6,4-9</v>
      </c>
      <c r="AP200" t="str">
        <f>Table1[[#Headers],[CANTO]]</f>
        <v>CANTO</v>
      </c>
      <c r="AQ200" t="str">
        <f>Table13456[[#This Row],[CANTO]]</f>
        <v>SHEMÁ ISRAEL</v>
      </c>
      <c r="AR200" t="str">
        <f>_xlfn.CONCAT(Table13456[[#This Row],[Category]:[Entrada]])</f>
        <v>category: "CATECUMENADO", moments: ["Cuaresma", "Laudes/Visperas", "Comunión</v>
      </c>
    </row>
    <row r="201" spans="1:44" x14ac:dyDescent="0.25">
      <c r="A201">
        <v>149</v>
      </c>
      <c r="B201" t="s">
        <v>309</v>
      </c>
      <c r="C201">
        <v>200</v>
      </c>
      <c r="D201" t="s">
        <v>310</v>
      </c>
      <c r="E201" t="s">
        <v>311</v>
      </c>
      <c r="F201" t="s">
        <v>312</v>
      </c>
      <c r="G201" t="str" cm="1">
        <f t="array" ref="G2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LOWER(LEFT(Table13456[[#This Row],[Titulo]],1))</f>
        <v>s</v>
      </c>
      <c r="AJ201" t="str">
        <f>LOWER(LEFT(Table13456[[#This Row],[Categoria]],1))</f>
        <v>p</v>
      </c>
      <c r="AK201" t="str">
        <f>_xlfn.CONCAT(Table13456[[#This Row],[ID]:[c021]])</f>
        <v>{id:200,title: "shlomlejmariamShlom lej Mariam", subtitle: "Ave María en arameo antiguo", category: "PRECATECUMENADO", moments: ["Laudes/Visperas", "Antiguo Testamento"], url: "/cantos/resucito/s/shlomlejmariam.html/cantos/resucito/s/shlomlejmariam.html"},</v>
      </c>
      <c r="AL201" t="str">
        <f>UPPER(Table13456[[#This Row],[Titulo]])</f>
        <v>SHLOM LEJ MARIAM</v>
      </c>
      <c r="AM201" t="str">
        <f>LOWER(SUBSTITUTE(Table13456[[#This Row],[CANTO]], " ", ""))</f>
        <v>shlomlejmariam</v>
      </c>
      <c r="AN201" t="str">
        <f>Table13456[[#This Row],[Subtitle5]]</f>
        <v>Ave María en arameo antiguo</v>
      </c>
      <c r="AP201" t="str">
        <f>Table1[[#Headers],[CANTO]]</f>
        <v>CANTO</v>
      </c>
      <c r="AQ201" t="str">
        <f>Table13456[[#This Row],[CANTO]]</f>
        <v>SHLOM LEJ MARIAM</v>
      </c>
      <c r="AR201" t="str">
        <f>_xlfn.CONCAT(Table13456[[#This Row],[Category]:[Entrada]])</f>
        <v>category: "PRECATECUMENADO", moments: ["Laudes/Visperas", "Antiguo Testamento</v>
      </c>
    </row>
    <row r="202" spans="1:44" x14ac:dyDescent="0.25">
      <c r="A202">
        <v>150</v>
      </c>
      <c r="B202" t="s">
        <v>309</v>
      </c>
      <c r="C202">
        <v>201</v>
      </c>
      <c r="D202" t="s">
        <v>310</v>
      </c>
      <c r="E202" t="s">
        <v>311</v>
      </c>
      <c r="F202" t="s">
        <v>312</v>
      </c>
      <c r="G202" t="str" cm="1">
        <f t="array" ref="G2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LOWER(LEFT(Table13456[[#This Row],[Titulo]],1))</f>
        <v>s</v>
      </c>
      <c r="AJ202" t="str">
        <f>LOWER(LEFT(Table13456[[#This Row],[Categoria]],1))</f>
        <v>p</v>
      </c>
      <c r="AK202" t="str">
        <f>_xlfn.CONCAT(Table13456[[#This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UPPER(Table13456[[#This Row],[Titulo]])</f>
        <v>SI EL SEÑOR NO CONSTRUYE LA CASA</v>
      </c>
      <c r="AM202" t="str">
        <f>LOWER(SUBSTITUTE(Table13456[[#This Row],[CANTO]], " ", ""))</f>
        <v>sielseñornoconstruyelacasa</v>
      </c>
      <c r="AN202" t="str">
        <f>Table13456[[#This Row],[Subtitle5]]</f>
        <v>Sal 127 (126)</v>
      </c>
      <c r="AP202" t="str">
        <f>Table1[[#Headers],[CANTO]]</f>
        <v>CANTO</v>
      </c>
      <c r="AQ202" t="str">
        <f>Table13456[[#This Row],[CANTO]]</f>
        <v>SI EL SEÑOR NO CONSTRUYE LA CASA</v>
      </c>
      <c r="AR202" t="str">
        <f>_xlfn.CONCAT(Table13456[[#This Row],[Category]:[Entrada]])</f>
        <v>category: "PRECATECUMENADO", moments: ["Antiguo Testamento</v>
      </c>
    </row>
    <row r="203" spans="1:44" x14ac:dyDescent="0.25">
      <c r="A203">
        <v>151</v>
      </c>
      <c r="B203" t="s">
        <v>309</v>
      </c>
      <c r="C203">
        <v>202</v>
      </c>
      <c r="D203" t="s">
        <v>310</v>
      </c>
      <c r="E203" t="s">
        <v>311</v>
      </c>
      <c r="F203" t="s">
        <v>312</v>
      </c>
      <c r="G203" t="str" cm="1">
        <f t="array" ref="G2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LOWER(LEFT(Table13456[[#This Row],[Titulo]],1))</f>
        <v>s</v>
      </c>
      <c r="AJ203" t="str">
        <f>LOWER(LEFT(Table13456[[#This Row],[Categoria]],1))</f>
        <v>p</v>
      </c>
      <c r="AK203" t="str">
        <f>_xlfn.CONCAT(Table13456[[#This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UPPER(Table13456[[#This Row],[Titulo]])</f>
        <v>SI HABÉIS RESUCITADO CON CRISTO</v>
      </c>
      <c r="AM203" t="str">
        <f>LOWER(SUBSTITUTE(Table13456[[#This Row],[CANTO]], " ", ""))</f>
        <v>sihabéisresucitadoconcristo</v>
      </c>
      <c r="AN203" t="str">
        <f>Table13456[[#This Row],[Subtitle5]]</f>
        <v>Colosense 3,1-4</v>
      </c>
      <c r="AP203" t="str">
        <f>Table1[[#Headers],[CANTO]]</f>
        <v>CANTO</v>
      </c>
      <c r="AQ203" t="str">
        <f>Table13456[[#This Row],[CANTO]]</f>
        <v>SI HABÉIS RESUCITADO CON CRISTO</v>
      </c>
      <c r="AR203" t="str">
        <f>_xlfn.CONCAT(Table13456[[#This Row],[Category]:[Entrada]])</f>
        <v>category: "PRECATECUMENADO", moments: ["Comunión", "Nuevo Testamento</v>
      </c>
    </row>
    <row r="204" spans="1:44" x14ac:dyDescent="0.25">
      <c r="A204">
        <v>152</v>
      </c>
      <c r="B204" t="s">
        <v>309</v>
      </c>
      <c r="C204">
        <v>203</v>
      </c>
      <c r="D204" t="s">
        <v>310</v>
      </c>
      <c r="E204" t="s">
        <v>311</v>
      </c>
      <c r="F204" t="s">
        <v>312</v>
      </c>
      <c r="G204" t="str" cm="1">
        <f t="array" ref="G2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LOWER(LEFT(Table13456[[#This Row],[Titulo]],1))</f>
        <v>s</v>
      </c>
      <c r="AJ204" t="str">
        <f>LOWER(LEFT(Table13456[[#This Row],[Categoria]],1))</f>
        <v>p</v>
      </c>
      <c r="AK204" t="str">
        <f>_xlfn.CONCAT(Table13456[[#This Row],[ID]:[c021]])</f>
        <v>{id:203,title: "sihoyescuchaissuvozSi hoy escucháis su voz", subtitle: "Sal 95 (94)", category: "PRECATECUMENADO", moments: ["Pentecostés", "Antiguo Testamento"], url: "/cantos/resucito/s/sihoyescuchaissuvoz.html/cantos/resucito/s/sihoyescuchaissuvoz.html"},</v>
      </c>
      <c r="AL204" t="str">
        <f>UPPER(Table13456[[#This Row],[Titulo]])</f>
        <v>SI HOY ESCUCHÁIS SU VOZ</v>
      </c>
      <c r="AM204" t="str">
        <f>LOWER(SUBSTITUTE(Table13456[[#This Row],[CANTO]], " ", ""))</f>
        <v>sihoyescucháissuvoz</v>
      </c>
      <c r="AN204" t="str">
        <f>Table13456[[#This Row],[Subtitle5]]</f>
        <v>Sal 95 (94)</v>
      </c>
      <c r="AP204" t="str">
        <f>Table1[[#Headers],[CANTO]]</f>
        <v>CANTO</v>
      </c>
      <c r="AQ204" t="str">
        <f>Table13456[[#This Row],[CANTO]]</f>
        <v>SI HOY ESCUCHÁIS SU VOZ</v>
      </c>
      <c r="AR204" t="str">
        <f>_xlfn.CONCAT(Table13456[[#This Row],[Category]:[Entrada]])</f>
        <v>category: "PRECATECUMENADO", moments: ["Pentecostés", "Antiguo Testamento</v>
      </c>
    </row>
    <row r="205" spans="1:44" x14ac:dyDescent="0.25">
      <c r="A205">
        <v>153</v>
      </c>
      <c r="B205" t="s">
        <v>309</v>
      </c>
      <c r="C205">
        <v>204</v>
      </c>
      <c r="D205" t="s">
        <v>310</v>
      </c>
      <c r="E205" t="s">
        <v>311</v>
      </c>
      <c r="F205" t="s">
        <v>312</v>
      </c>
      <c r="G205" t="str" cm="1">
        <f t="array" ref="G2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LOWER(LEFT(Table13456[[#This Row],[Titulo]],1))</f>
        <v>s</v>
      </c>
      <c r="AJ205" t="str">
        <f>LOWER(LEFT(Table13456[[#This Row],[Categoria]],1))</f>
        <v>p</v>
      </c>
      <c r="AK205" t="str">
        <f>_xlfn.CONCAT(Table13456[[#This Row],[ID]:[c021]])</f>
        <v>{id:204,title: "simeherefugiadoenelsenorSi me he refugiado en el Señor", subtitle: "Sal 11(10)", category: "PRECATECUMENADO", moments: ["Virgen", "Final"], url: "/cantos/resucito/s/simeherefugiadoenelsenor.html/cantos/resucito/s/simeherefugiadoenelsenor.html"},</v>
      </c>
      <c r="AL205" t="str">
        <f>UPPER(Table13456[[#This Row],[Titulo]])</f>
        <v>SI ME HE REFUGIADO EN EL SEÑOR</v>
      </c>
      <c r="AM205" t="str">
        <f>LOWER(SUBSTITUTE(Table13456[[#This Row],[CANTO]], " ", ""))</f>
        <v>simeherefugiadoenelseñor</v>
      </c>
      <c r="AN205" t="str">
        <f>Table13456[[#This Row],[Subtitle5]]</f>
        <v>Sal 11(10)</v>
      </c>
      <c r="AP205" t="str">
        <f>Table1[[#Headers],[CANTO]]</f>
        <v>CANTO</v>
      </c>
      <c r="AQ205" t="str">
        <f>Table13456[[#This Row],[CANTO]]</f>
        <v>SI ME HE REFUGIADO EN EL SEÑOR</v>
      </c>
      <c r="AR205" t="str">
        <f>_xlfn.CONCAT(Table13456[[#This Row],[Category]:[Entrada]])</f>
        <v>category: "PRECATECUMENADO", moments: ["Virgen", "Final</v>
      </c>
    </row>
    <row r="206" spans="1:44" x14ac:dyDescent="0.25">
      <c r="A206">
        <v>235</v>
      </c>
      <c r="B206" t="s">
        <v>309</v>
      </c>
      <c r="C206">
        <v>205</v>
      </c>
      <c r="D206" t="s">
        <v>310</v>
      </c>
      <c r="E206" t="s">
        <v>311</v>
      </c>
      <c r="F206" t="s">
        <v>312</v>
      </c>
      <c r="G206" t="str" cm="1">
        <f t="array" ref="G2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LOWER(LEFT(Table13456[[#This Row],[Titulo]],1))</f>
        <v>s</v>
      </c>
      <c r="AJ206" t="str">
        <f>LOWER(LEFT(Table13456[[#This Row],[Categoria]],1))</f>
        <v>c</v>
      </c>
      <c r="AK206" t="str">
        <f>_xlfn.CONCAT(Table13456[[#This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UPPER(Table13456[[#This Row],[Titulo]])</f>
        <v>SIÉNTATE SOLITARIO Y SILENCIOSO</v>
      </c>
      <c r="AM206" t="str">
        <f>LOWER(SUBSTITUTE(Table13456[[#This Row],[CANTO]], " ", ""))</f>
        <v>siéntatesolitarioysilencioso</v>
      </c>
      <c r="AN206" t="str">
        <f>Table13456[[#This Row],[Subtitle5]]</f>
        <v>Lamentaciones 3</v>
      </c>
      <c r="AP206" t="str">
        <f>Table1[[#Headers],[CANTO]]</f>
        <v>CANTO</v>
      </c>
      <c r="AQ206" t="str">
        <f>Table13456[[#This Row],[CANTO]]</f>
        <v>SIÉNTATE SOLITARIO Y SILENCIOSO</v>
      </c>
      <c r="AR206" t="str">
        <f>_xlfn.CONCAT(Table13456[[#This Row],[Category]:[Entrada]])</f>
        <v>category: "CATECUMENADO", moments: ["Entrada", "Antiguo Testamento</v>
      </c>
    </row>
    <row r="207" spans="1:44" x14ac:dyDescent="0.25">
      <c r="A207">
        <v>154</v>
      </c>
      <c r="B207" t="s">
        <v>309</v>
      </c>
      <c r="C207">
        <v>206</v>
      </c>
      <c r="D207" t="s">
        <v>310</v>
      </c>
      <c r="E207" t="s">
        <v>311</v>
      </c>
      <c r="F207" t="s">
        <v>312</v>
      </c>
      <c r="G207" t="str" cm="1">
        <f t="array" ref="G2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LOWER(LEFT(Table13456[[#This Row],[Titulo]],1))</f>
        <v>s</v>
      </c>
      <c r="AJ207" t="str">
        <f>LOWER(LEFT(Table13456[[#This Row],[Categoria]],1))</f>
        <v>p</v>
      </c>
      <c r="AK207" t="str">
        <f>_xlfn.CONCAT(Table13456[[#This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UPPER(Table13456[[#This Row],[Titulo]])</f>
        <v>SIÓN, MADRE DE TODOS LOS PUEBLOS</v>
      </c>
      <c r="AM207" t="str">
        <f>LOWER(SUBSTITUTE(Table13456[[#This Row],[CANTO]], " ", ""))</f>
        <v>sión,madredetodoslospueblos</v>
      </c>
      <c r="AN207" t="str">
        <f>Table13456[[#This Row],[Subtitle5]]</f>
        <v>Sal 87 (86)</v>
      </c>
      <c r="AP207" t="str">
        <f>Table1[[#Headers],[CANTO]]</f>
        <v>CANTO</v>
      </c>
      <c r="AQ207" t="str">
        <f>Table13456[[#This Row],[CANTO]]</f>
        <v>SIÓN, MADRE DE TODOS LOS PUEBLOS</v>
      </c>
      <c r="AR207" t="str">
        <f>_xlfn.CONCAT(Table13456[[#This Row],[Category]:[Entrada]])</f>
        <v>category: "PRECATECUMENADO", moments: ["Adviento", "Pascua</v>
      </c>
    </row>
    <row r="208" spans="1:44" x14ac:dyDescent="0.25">
      <c r="A208">
        <v>155</v>
      </c>
      <c r="B208" t="s">
        <v>309</v>
      </c>
      <c r="C208">
        <v>207</v>
      </c>
      <c r="D208" t="s">
        <v>310</v>
      </c>
      <c r="E208" t="s">
        <v>311</v>
      </c>
      <c r="F208" t="s">
        <v>312</v>
      </c>
      <c r="G208" t="str" cm="1">
        <f t="array" ref="G2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LOWER(LEFT(Table13456[[#This Row],[Titulo]],1))</f>
        <v>s</v>
      </c>
      <c r="AJ208" t="str">
        <f>LOWER(LEFT(Table13456[[#This Row],[Categoria]],1))</f>
        <v>p</v>
      </c>
      <c r="AK208" t="str">
        <f>_xlfn.CONCAT(Table13456[[#This Row],[ID]:[c021]])</f>
        <v>{id:207,title: "solaasoloSola a Solo", subtitle: "(Kiko Argüello)", category: "PRECATECUMENADO", moments: ["Antiguo Testamento"], url: "/cantos/resucito/s/solaasolo.html/cantos/resucito/s/solaasolo.html"},</v>
      </c>
      <c r="AL208" t="str">
        <f>UPPER(Table13456[[#This Row],[Titulo]])</f>
        <v>SOLA A SOLO</v>
      </c>
      <c r="AM208" t="str">
        <f>LOWER(SUBSTITUTE(Table13456[[#This Row],[CANTO]], " ", ""))</f>
        <v>solaasolo</v>
      </c>
      <c r="AN208" t="str">
        <f>Table13456[[#This Row],[Subtitle5]]</f>
        <v>(Kiko Argüello)</v>
      </c>
      <c r="AP208" t="str">
        <f>Table1[[#Headers],[CANTO]]</f>
        <v>CANTO</v>
      </c>
      <c r="AQ208" t="str">
        <f>Table13456[[#This Row],[CANTO]]</f>
        <v>SOLA A SOLO</v>
      </c>
      <c r="AR208" t="str">
        <f>_xlfn.CONCAT(Table13456[[#This Row],[Category]:[Entrada]])</f>
        <v>category: "PRECATECUMENADO", moments: ["Antiguo Testamento</v>
      </c>
    </row>
    <row r="209" spans="1:44" x14ac:dyDescent="0.25">
      <c r="A209">
        <v>156</v>
      </c>
      <c r="B209" t="s">
        <v>309</v>
      </c>
      <c r="C209">
        <v>208</v>
      </c>
      <c r="D209" t="s">
        <v>310</v>
      </c>
      <c r="E209" t="s">
        <v>311</v>
      </c>
      <c r="F209" t="s">
        <v>312</v>
      </c>
      <c r="G209" t="str" cm="1">
        <f t="array" ref="G2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LOWER(LEFT(Table13456[[#This Row],[Titulo]],1))</f>
        <v>s</v>
      </c>
      <c r="AJ209" t="str">
        <f>LOWER(LEFT(Table13456[[#This Row],[Categoria]],1))</f>
        <v>p</v>
      </c>
      <c r="AK209" t="str">
        <f>_xlfn.CONCAT(Table13456[[#This Row],[ID]:[c021]])</f>
        <v>{id:208,title: "stabatmaterdolorosaStabat Mater dolorosa", subtitle: "Himno latin", category: "PRECATECUMENADO", moments: ["Cuaresma", "Antiguo Testamento"], url: "/cantos/resucito/s/stabatmaterdolorosa.html/cantos/resucito/s/stabatmaterdolorosa.html"},</v>
      </c>
      <c r="AL209" t="str">
        <f>UPPER(Table13456[[#This Row],[Titulo]])</f>
        <v>STABAT MATER DOLOROSA</v>
      </c>
      <c r="AM209" t="str">
        <f>LOWER(SUBSTITUTE(Table13456[[#This Row],[CANTO]], " ", ""))</f>
        <v>stabatmaterdolorosa</v>
      </c>
      <c r="AN209" t="str">
        <f>Table13456[[#This Row],[Subtitle5]]</f>
        <v>Himno latin</v>
      </c>
      <c r="AP209" t="str">
        <f>Table1[[#Headers],[CANTO]]</f>
        <v>CANTO</v>
      </c>
      <c r="AQ209" t="str">
        <f>Table13456[[#This Row],[CANTO]]</f>
        <v>STABAT MATER DOLOROSA</v>
      </c>
      <c r="AR209" t="str">
        <f>_xlfn.CONCAT(Table13456[[#This Row],[Category]:[Entrada]])</f>
        <v>category: "PRECATECUMENADO", moments: ["Cuaresma", "Antiguo Testamento</v>
      </c>
    </row>
    <row r="210" spans="1:44" x14ac:dyDescent="0.25">
      <c r="A210">
        <v>244</v>
      </c>
      <c r="B210" t="s">
        <v>309</v>
      </c>
      <c r="C210">
        <v>209</v>
      </c>
      <c r="D210" t="s">
        <v>310</v>
      </c>
      <c r="E210" t="s">
        <v>311</v>
      </c>
      <c r="F210" t="s">
        <v>312</v>
      </c>
      <c r="G210" t="str" cm="1">
        <f t="array" ref="G2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LOWER(LEFT(Table13456[[#This Row],[Titulo]],1))</f>
        <v>s</v>
      </c>
      <c r="AJ210" t="str">
        <f>LOWER(LEFT(Table13456[[#This Row],[Categoria]],1))</f>
        <v>e</v>
      </c>
      <c r="AK210" t="str">
        <f>_xlfn.CONCAT(Table13456[[#This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UPPER(Table13456[[#This Row],[Titulo]])</f>
        <v>SUBA EL ESPOSO AL LEÑO DE SU TÁLAMO</v>
      </c>
      <c r="AM210" t="str">
        <f>LOWER(SUBSTITUTE(Table13456[[#This Row],[CANTO]], " ", ""))</f>
        <v>subaelesposoalleñodesutálamo</v>
      </c>
      <c r="AN210" t="str">
        <f>Table13456[[#This Row],[Subtitle5]]</f>
        <v>Himno (San Quodvultdeus)</v>
      </c>
      <c r="AP210" t="str">
        <f>Table1[[#Headers],[CANTO]]</f>
        <v>CANTO</v>
      </c>
      <c r="AQ210" t="str">
        <f>Table13456[[#This Row],[CANTO]]</f>
        <v>SUBA EL ESPOSO AL LEÑO DE SU TÁLAMO</v>
      </c>
      <c r="AR210" t="str">
        <f>_xlfn.CONCAT(Table13456[[#This Row],[Category]:[Entrada]])</f>
        <v>category: "ELECCIÓN", moments: ["Cuaresma", "Antiguo Testamento</v>
      </c>
    </row>
    <row r="211" spans="1:44" x14ac:dyDescent="0.25">
      <c r="A211">
        <v>157</v>
      </c>
      <c r="B211" t="s">
        <v>309</v>
      </c>
      <c r="C211">
        <v>210</v>
      </c>
      <c r="D211" t="s">
        <v>310</v>
      </c>
      <c r="E211" t="s">
        <v>311</v>
      </c>
      <c r="F211" t="s">
        <v>312</v>
      </c>
      <c r="G211" t="str" cm="1">
        <f t="array" ref="G2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LOWER(LEFT(Table13456[[#This Row],[Titulo]],1))</f>
        <v>s</v>
      </c>
      <c r="AJ211" t="str">
        <f>LOWER(LEFT(Table13456[[#This Row],[Categoria]],1))</f>
        <v>p</v>
      </c>
      <c r="AK211" t="str">
        <f>_xlfn.CONCAT(Table13456[[#This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UPPER(Table13456[[#This Row],[Titulo]])</f>
        <v>SUBE DIOS ENTRE ACLAMACIONES</v>
      </c>
      <c r="AM211" t="str">
        <f>LOWER(SUBSTITUTE(Table13456[[#This Row],[CANTO]], " ", ""))</f>
        <v>subediosentreaclamaciones</v>
      </c>
      <c r="AN211" t="str">
        <f>Table13456[[#This Row],[Subtitle5]]</f>
        <v>Sal 47 (46)</v>
      </c>
      <c r="AP211" t="str">
        <f>Table1[[#Headers],[CANTO]]</f>
        <v>CANTO</v>
      </c>
      <c r="AQ211" t="str">
        <f>Table13456[[#This Row],[CANTO]]</f>
        <v>SUBE DIOS ENTRE ACLAMACIONES</v>
      </c>
      <c r="AR211" t="str">
        <f>_xlfn.CONCAT(Table13456[[#This Row],[Category]:[Entrada]])</f>
        <v>category: "PRECATECUMENADO", moments: ["Final", "Antiguo Testamento</v>
      </c>
    </row>
    <row r="212" spans="1:44" x14ac:dyDescent="0.25">
      <c r="A212">
        <v>220</v>
      </c>
      <c r="B212" t="s">
        <v>309</v>
      </c>
      <c r="C212">
        <v>211</v>
      </c>
      <c r="D212" t="s">
        <v>310</v>
      </c>
      <c r="E212" t="s">
        <v>311</v>
      </c>
      <c r="F212" t="s">
        <v>312</v>
      </c>
      <c r="G212" t="str" cm="1">
        <f t="array" ref="G2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LOWER(LEFT(Table13456[[#This Row],[Titulo]],1))</f>
        <v>t</v>
      </c>
      <c r="AJ212" t="str">
        <f>LOWER(LEFT(Table13456[[#This Row],[Categoria]],1))</f>
        <v>l</v>
      </c>
      <c r="AK212" t="str">
        <f>_xlfn.CONCAT(Table13456[[#This Row],[ID]:[c021]])</f>
        <v>{id:211,title: "tedeumTe Deum", subtitle: "Himno", category: "LITÚRGICOS", moments: ["Virgen"], url: "/cantos/resucito/t/tedeum.html/cantos/resucito/t/tedeum.html"},</v>
      </c>
      <c r="AL212" t="str">
        <f>UPPER(Table13456[[#This Row],[Titulo]])</f>
        <v>TE DEUM</v>
      </c>
      <c r="AM212" t="str">
        <f>LOWER(SUBSTITUTE(Table13456[[#This Row],[CANTO]], " ", ""))</f>
        <v>tedeum</v>
      </c>
      <c r="AN212" t="str">
        <f>Table13456[[#This Row],[Subtitle5]]</f>
        <v>Himno</v>
      </c>
      <c r="AP212" t="str">
        <f>Table1[[#Headers],[CANTO]]</f>
        <v>CANTO</v>
      </c>
      <c r="AQ212" t="str">
        <f>Table13456[[#This Row],[CANTO]]</f>
        <v>TE DEUM</v>
      </c>
      <c r="AR212" t="str">
        <f>_xlfn.CONCAT(Table13456[[#This Row],[Category]:[Entrada]])</f>
        <v>category: "LITÚRGICOS", moments: ["Virgen</v>
      </c>
    </row>
    <row r="213" spans="1:44" x14ac:dyDescent="0.25">
      <c r="A213">
        <v>158</v>
      </c>
      <c r="B213" t="s">
        <v>309</v>
      </c>
      <c r="C213">
        <v>212</v>
      </c>
      <c r="D213" t="s">
        <v>310</v>
      </c>
      <c r="E213" t="s">
        <v>311</v>
      </c>
      <c r="F213" t="s">
        <v>312</v>
      </c>
      <c r="G213" t="str" cm="1">
        <f t="array" ref="G2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LOWER(LEFT(Table13456[[#This Row],[Titulo]],1))</f>
        <v>t</v>
      </c>
      <c r="AJ213" t="str">
        <f>LOWER(LEFT(Table13456[[#This Row],[Categoria]],1))</f>
        <v>p</v>
      </c>
      <c r="AK213" t="str">
        <f>_xlfn.CONCAT(Table13456[[#This Row],[ID]:[c021]])</f>
        <v>{id:212,title: "teestoyllamandosenorTe estoy llamando, Señor", subtitle: "Sal 141 (140)", category: "PRECATECUMENADO", moments: ["Cuaresma", "Virgen"], url: "/cantos/resucito/t/teestoyllamandosenor.html/cantos/resucito/t/teestoyllamandosenor.html"},</v>
      </c>
      <c r="AL213" t="str">
        <f>UPPER(Table13456[[#This Row],[Titulo]])</f>
        <v>TE ESTOY LLAMANDO, SEÑOR</v>
      </c>
      <c r="AM213" t="str">
        <f>LOWER(SUBSTITUTE(Table13456[[#This Row],[CANTO]], " ", ""))</f>
        <v>teestoyllamando,señor</v>
      </c>
      <c r="AN213" t="str">
        <f>Table13456[[#This Row],[Subtitle5]]</f>
        <v>Sal 141 (140)</v>
      </c>
      <c r="AP213" t="str">
        <f>Table1[[#Headers],[CANTO]]</f>
        <v>CANTO</v>
      </c>
      <c r="AQ213" t="str">
        <f>Table13456[[#This Row],[CANTO]]</f>
        <v>TE ESTOY LLAMANDO, SEÑOR</v>
      </c>
      <c r="AR213" t="str">
        <f>_xlfn.CONCAT(Table13456[[#This Row],[Category]:[Entrada]])</f>
        <v>category: "PRECATECUMENADO", moments: ["Cuaresma", "Virgen</v>
      </c>
    </row>
    <row r="214" spans="1:44" x14ac:dyDescent="0.25">
      <c r="A214">
        <v>159</v>
      </c>
      <c r="B214" t="s">
        <v>309</v>
      </c>
      <c r="C214">
        <v>213</v>
      </c>
      <c r="D214" t="s">
        <v>310</v>
      </c>
      <c r="E214" t="s">
        <v>311</v>
      </c>
      <c r="F214" t="s">
        <v>312</v>
      </c>
      <c r="G214" t="str" cm="1">
        <f t="array" ref="G2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LOWER(LEFT(Table13456[[#This Row],[Titulo]],1))</f>
        <v>t</v>
      </c>
      <c r="AJ214" t="str">
        <f>LOWER(LEFT(Table13456[[#This Row],[Categoria]],1))</f>
        <v>p</v>
      </c>
      <c r="AK214" t="str">
        <f>_xlfn.CONCAT(Table13456[[#This Row],[ID]:[c021]])</f>
        <v>{id:213,title: "tehemanifestadomipecadoTe he manifestado mi pecado", subtitle: "Sal 32 (31)", category: "PRECATECUMENADO", moments: ["Pascua"], url: "/cantos/resucito/t/tehemanifestadomipecado.html/cantos/resucito/t/tehemanifestadomipecado.html"},</v>
      </c>
      <c r="AL214" t="str">
        <f>UPPER(Table13456[[#This Row],[Titulo]])</f>
        <v>TE HE MANIFESTADO MI PECADO</v>
      </c>
      <c r="AM214" t="str">
        <f>LOWER(SUBSTITUTE(Table13456[[#This Row],[CANTO]], " ", ""))</f>
        <v>tehemanifestadomipecado</v>
      </c>
      <c r="AN214" t="str">
        <f>Table13456[[#This Row],[Subtitle5]]</f>
        <v>Sal 32 (31)</v>
      </c>
      <c r="AP214" t="str">
        <f>Table1[[#Headers],[CANTO]]</f>
        <v>CANTO</v>
      </c>
      <c r="AQ214" t="str">
        <f>Table13456[[#This Row],[CANTO]]</f>
        <v>TE HE MANIFESTADO MI PECADO</v>
      </c>
      <c r="AR214" t="str">
        <f>_xlfn.CONCAT(Table13456[[#This Row],[Category]:[Entrada]])</f>
        <v>category: "PRECATECUMENADO", moments: ["Pascua</v>
      </c>
    </row>
    <row r="215" spans="1:44" x14ac:dyDescent="0.25">
      <c r="A215">
        <v>236</v>
      </c>
      <c r="B215" t="s">
        <v>309</v>
      </c>
      <c r="C215">
        <v>214</v>
      </c>
      <c r="D215" t="s">
        <v>310</v>
      </c>
      <c r="E215" t="s">
        <v>311</v>
      </c>
      <c r="F215" t="s">
        <v>312</v>
      </c>
      <c r="G215" t="str" cm="1">
        <f t="array" ref="G2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LOWER(LEFT(Table13456[[#This Row],[Titulo]],1))</f>
        <v>t</v>
      </c>
      <c r="AJ215" t="str">
        <f>LOWER(LEFT(Table13456[[#This Row],[Categoria]],1))</f>
        <v>c</v>
      </c>
      <c r="AK215" t="str">
        <f>_xlfn.CONCAT(Table13456[[#This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UPPER(Table13456[[#This Row],[Titulo]])</f>
        <v>TÚ ERES MI ESPERANZA, SEÑOR</v>
      </c>
      <c r="AM215" t="str">
        <f>LOWER(SUBSTITUTE(Table13456[[#This Row],[CANTO]], " ", ""))</f>
        <v>túeresmiesperanza,señor</v>
      </c>
      <c r="AN215" t="str">
        <f>Table13456[[#This Row],[Subtitle5]]</f>
        <v>Oda XXIX de Salomón</v>
      </c>
      <c r="AP215" t="str">
        <f>Table1[[#Headers],[CANTO]]</f>
        <v>CANTO</v>
      </c>
      <c r="AQ215" t="str">
        <f>Table13456[[#This Row],[CANTO]]</f>
        <v>TÚ ERES MI ESPERANZA, SEÑOR</v>
      </c>
      <c r="AR215" t="str">
        <f>_xlfn.CONCAT(Table13456[[#This Row],[Category]:[Entrada]])</f>
        <v>category: "CATECUMENADO", moments: ["Pascua", "Pentecostés", "Paz</v>
      </c>
    </row>
    <row r="216" spans="1:44" x14ac:dyDescent="0.25">
      <c r="A216">
        <v>160</v>
      </c>
      <c r="B216" t="s">
        <v>309</v>
      </c>
      <c r="C216">
        <v>215</v>
      </c>
      <c r="D216" t="s">
        <v>310</v>
      </c>
      <c r="E216" t="s">
        <v>311</v>
      </c>
      <c r="F216" t="s">
        <v>312</v>
      </c>
      <c r="G216" t="str" cm="1">
        <f t="array" ref="G2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LOWER(LEFT(Table13456[[#This Row],[Titulo]],1))</f>
        <v>t</v>
      </c>
      <c r="AJ216" t="str">
        <f>LOWER(LEFT(Table13456[[#This Row],[Categoria]],1))</f>
        <v>p</v>
      </c>
      <c r="AK216" t="str">
        <f>_xlfn.CONCAT(Table13456[[#This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UPPER(Table13456[[#This Row],[Titulo]])</f>
        <v>TÚ HAS CUBIERTO DE VERGÜENZA LA MUERTE</v>
      </c>
      <c r="AM216" t="str">
        <f>LOWER(SUBSTITUTE(Table13456[[#This Row],[CANTO]], " ", ""))</f>
        <v>túhascubiertodevergüenzalamuerte</v>
      </c>
      <c r="AN216" t="str">
        <f>Table13456[[#This Row],[Subtitle5]]</f>
        <v>Homilía Pascual (Melltón de Sardes)</v>
      </c>
      <c r="AP216" t="str">
        <f>Table1[[#Headers],[CANTO]]</f>
        <v>CANTO</v>
      </c>
      <c r="AQ216" t="str">
        <f>Table13456[[#This Row],[CANTO]]</f>
        <v>TÚ HAS CUBIERTO DE VERGÜENZA LA MUERTE</v>
      </c>
      <c r="AR216" t="str">
        <f>_xlfn.CONCAT(Table13456[[#This Row],[Category]:[Entrada]])</f>
        <v>category: "PRECATECUMENADO", moments: ["Laudes/Visperas</v>
      </c>
    </row>
    <row r="217" spans="1:44" x14ac:dyDescent="0.25">
      <c r="A217">
        <v>161</v>
      </c>
      <c r="B217" t="s">
        <v>309</v>
      </c>
      <c r="C217">
        <v>216</v>
      </c>
      <c r="D217" t="s">
        <v>310</v>
      </c>
      <c r="E217" t="s">
        <v>311</v>
      </c>
      <c r="F217" t="s">
        <v>312</v>
      </c>
      <c r="G217" t="str" cm="1">
        <f t="array" ref="G2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LOWER(LEFT(Table13456[[#This Row],[Titulo]],1))</f>
        <v>t</v>
      </c>
      <c r="AJ217" t="str">
        <f>LOWER(LEFT(Table13456[[#This Row],[Categoria]],1))</f>
        <v>p</v>
      </c>
      <c r="AK217" t="str">
        <f>_xlfn.CONCAT(Table13456[[#This Row],[ID]:[c021]])</f>
        <v>{id:216,title: "tuqueeresfielTú que eres fiel", subtitle: "Sal 143 (142)", category: "PRECATECUMENADO", moments: ["Antiguo Testamento"], url: "/cantos/resucito/t/tuqueeresfiel.html/cantos/resucito/t/tuqueeresfiel.html"},</v>
      </c>
      <c r="AL217" t="str">
        <f>UPPER(Table13456[[#This Row],[Titulo]])</f>
        <v>TÚ QUE ERES FIEL</v>
      </c>
      <c r="AM217" t="str">
        <f>LOWER(SUBSTITUTE(Table13456[[#This Row],[CANTO]], " ", ""))</f>
        <v>túqueeresfiel</v>
      </c>
      <c r="AN217" t="str">
        <f>Table13456[[#This Row],[Subtitle5]]</f>
        <v>Sal 143 (142)</v>
      </c>
      <c r="AP217" t="str">
        <f>Table1[[#Headers],[CANTO]]</f>
        <v>CANTO</v>
      </c>
      <c r="AQ217" t="str">
        <f>Table13456[[#This Row],[CANTO]]</f>
        <v>TÚ QUE ERES FIEL</v>
      </c>
      <c r="AR217" t="str">
        <f>_xlfn.CONCAT(Table13456[[#This Row],[Category]:[Entrada]])</f>
        <v>category: "PRECATECUMENADO", moments: ["Antiguo Testamento</v>
      </c>
    </row>
    <row r="218" spans="1:44" x14ac:dyDescent="0.25">
      <c r="A218">
        <v>162</v>
      </c>
      <c r="B218" t="s">
        <v>309</v>
      </c>
      <c r="C218">
        <v>217</v>
      </c>
      <c r="D218" t="s">
        <v>310</v>
      </c>
      <c r="E218" t="s">
        <v>311</v>
      </c>
      <c r="F218" t="s">
        <v>312</v>
      </c>
      <c r="G218" t="str" cm="1">
        <f t="array" ref="G2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LOWER(LEFT(Table13456[[#This Row],[Titulo]],1))</f>
        <v>u</v>
      </c>
      <c r="AJ218" t="str">
        <f>LOWER(LEFT(Table13456[[#This Row],[Categoria]],1))</f>
        <v>p</v>
      </c>
      <c r="AK218" t="str">
        <f>_xlfn.CONCAT(Table13456[[#This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UPPER(Table13456[[#This Row],[Titulo]])</f>
        <v>UN RETOÑO BROTA DEL TRONCO DE JESÉ</v>
      </c>
      <c r="AM218" t="str">
        <f>LOWER(SUBSTITUTE(Table13456[[#This Row],[CANTO]], " ", ""))</f>
        <v>unretoñobrotadeltroncodejesé</v>
      </c>
      <c r="AN218" t="str">
        <f>Table13456[[#This Row],[Subtitle5]]</f>
        <v>Isaías 11,1-11</v>
      </c>
      <c r="AP218" t="str">
        <f>Table1[[#Headers],[CANTO]]</f>
        <v>CANTO</v>
      </c>
      <c r="AQ218" t="str">
        <f>Table13456[[#This Row],[CANTO]]</f>
        <v>UN RETOÑO BROTA DEL TRONCO DE JESÉ</v>
      </c>
      <c r="AR218" t="str">
        <f>_xlfn.CONCAT(Table13456[[#This Row],[Category]:[Entrada]])</f>
        <v>category: "PRECATECUMENADO", moments: ["Cuaresma", "Antiguo Testamento</v>
      </c>
    </row>
    <row r="219" spans="1:44" x14ac:dyDescent="0.25">
      <c r="A219">
        <v>163</v>
      </c>
      <c r="B219" t="s">
        <v>309</v>
      </c>
      <c r="C219">
        <v>218</v>
      </c>
      <c r="D219" t="s">
        <v>310</v>
      </c>
      <c r="E219" t="s">
        <v>311</v>
      </c>
      <c r="F219" t="s">
        <v>312</v>
      </c>
      <c r="G219" t="str" cm="1">
        <f t="array" ref="G2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LOWER(LEFT(Table13456[[#This Row],[Titulo]],1))</f>
        <v>u</v>
      </c>
      <c r="AJ219" t="str">
        <f>LOWER(LEFT(Table13456[[#This Row],[Categoria]],1))</f>
        <v>p</v>
      </c>
      <c r="AK219" t="str">
        <f>_xlfn.CONCAT(Table13456[[#This Row],[ID]:[c021]])</f>
        <v>{id:218,title: "unagransenalUna gran señal", subtitle: "Apocalipsis 12", category: "PRECATECUMENADO", moments: ["Adviento", "Cuaresma"], url: "/cantos/resucito/u/unagransenal.html/cantos/resucito/u/unagransenal.html"},</v>
      </c>
      <c r="AL219" t="str">
        <f>UPPER(Table13456[[#This Row],[Titulo]])</f>
        <v>UNA GRAN SEÑAL</v>
      </c>
      <c r="AM219" t="str">
        <f>LOWER(SUBSTITUTE(Table13456[[#This Row],[CANTO]], " ", ""))</f>
        <v>unagranseñal</v>
      </c>
      <c r="AN219" t="str">
        <f>Table13456[[#This Row],[Subtitle5]]</f>
        <v>Apocalipsis 12</v>
      </c>
      <c r="AP219" t="str">
        <f>Table1[[#Headers],[CANTO]]</f>
        <v>CANTO</v>
      </c>
      <c r="AQ219" t="str">
        <f>Table13456[[#This Row],[CANTO]]</f>
        <v>UNA GRAN SEÑAL</v>
      </c>
      <c r="AR219" t="str">
        <f>_xlfn.CONCAT(Table13456[[#This Row],[Category]:[Entrada]])</f>
        <v>category: "PRECATECUMENADO", moments: ["Adviento", "Cuaresma</v>
      </c>
    </row>
    <row r="220" spans="1:44" x14ac:dyDescent="0.25">
      <c r="A220">
        <v>164</v>
      </c>
      <c r="B220" t="s">
        <v>309</v>
      </c>
      <c r="C220">
        <v>219</v>
      </c>
      <c r="D220" t="s">
        <v>310</v>
      </c>
      <c r="E220" t="s">
        <v>311</v>
      </c>
      <c r="F220" t="s">
        <v>312</v>
      </c>
      <c r="G220" t="str" cm="1">
        <f t="array" ref="G2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LOWER(LEFT(Table13456[[#This Row],[Titulo]],1))</f>
        <v>u</v>
      </c>
      <c r="AJ220" t="str">
        <f>LOWER(LEFT(Table13456[[#This Row],[Categoria]],1))</f>
        <v>p</v>
      </c>
      <c r="AK220" t="str">
        <f>_xlfn.CONCAT(Table13456[[#This Row],[ID]:[c021]])</f>
        <v>{id:219,title: "uriuriuraUrí, urí, urá", subtitle: "Villancico (Kiko Argüello)", category: "PRECATECUMENADO", moments: ["Pascua", "Virgen", "Fracción del Pan"], url: "/cantos/resucito/u/uriuriura.html/cantos/resucito/u/uriuriura.html"},</v>
      </c>
      <c r="AL220" t="str">
        <f>UPPER(Table13456[[#This Row],[Titulo]])</f>
        <v>URÍ, URÍ, URÁ</v>
      </c>
      <c r="AM220" t="str">
        <f>LOWER(SUBSTITUTE(Table13456[[#This Row],[CANTO]], " ", ""))</f>
        <v>urí,urí,urá</v>
      </c>
      <c r="AN220" t="str">
        <f>Table13456[[#This Row],[Subtitle5]]</f>
        <v>Villancico (Kiko Argüello)</v>
      </c>
      <c r="AP220" t="str">
        <f>Table1[[#Headers],[CANTO]]</f>
        <v>CANTO</v>
      </c>
      <c r="AQ220" t="str">
        <f>Table13456[[#This Row],[CANTO]]</f>
        <v>URÍ, URÍ, URÁ</v>
      </c>
      <c r="AR220" t="str">
        <f>_xlfn.CONCAT(Table13456[[#This Row],[Category]:[Entrada]])</f>
        <v>category: "PRECATECUMENADO", moments: ["Pascua", "Virgen", "Fracción del Pan</v>
      </c>
    </row>
    <row r="221" spans="1:44" x14ac:dyDescent="0.25">
      <c r="A221">
        <v>165</v>
      </c>
      <c r="B221" t="s">
        <v>309</v>
      </c>
      <c r="C221">
        <v>220</v>
      </c>
      <c r="D221" t="s">
        <v>310</v>
      </c>
      <c r="E221" t="s">
        <v>311</v>
      </c>
      <c r="F221" t="s">
        <v>312</v>
      </c>
      <c r="G221" t="str" cm="1">
        <f t="array" ref="G2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LOWER(LEFT(Table13456[[#This Row],[Titulo]],1))</f>
        <v>v</v>
      </c>
      <c r="AJ221" t="str">
        <f>LOWER(LEFT(Table13456[[#This Row],[Categoria]],1))</f>
        <v>p</v>
      </c>
      <c r="AK221" t="str">
        <f>_xlfn.CONCAT(Table13456[[#This Row],[ID]:[c021]])</f>
        <v>{id:220,title: "vamosyapastoresVamos ya, pastores", subtitle: "Villancico (Kiko Argüello)", category: "PRECATECUMENADO", moments: ["Cuaresma", "Entrada", "Antiguo Testamento"], url: "/cantos/resucito/v/vamosyapastores.html/cantos/resucito/v/vamosyapastores.html"},</v>
      </c>
      <c r="AL221" t="str">
        <f>UPPER(Table13456[[#This Row],[Titulo]])</f>
        <v>VAMOS YA, PASTORES</v>
      </c>
      <c r="AM221" t="str">
        <f>LOWER(SUBSTITUTE(Table13456[[#This Row],[CANTO]], " ", ""))</f>
        <v>vamosya,pastores</v>
      </c>
      <c r="AN221" t="str">
        <f>Table13456[[#This Row],[Subtitle5]]</f>
        <v>Villancico (Kiko Argüello)</v>
      </c>
      <c r="AP221" t="str">
        <f>Table1[[#Headers],[CANTO]]</f>
        <v>CANTO</v>
      </c>
      <c r="AQ221" t="str">
        <f>Table13456[[#This Row],[CANTO]]</f>
        <v>VAMOS YA, PASTORES</v>
      </c>
      <c r="AR221" t="str">
        <f>_xlfn.CONCAT(Table13456[[#This Row],[Category]:[Entrada]])</f>
        <v>category: "PRECATECUMENADO", moments: ["Cuaresma", "Entrada", "Antiguo Testamento</v>
      </c>
    </row>
    <row r="222" spans="1:44" x14ac:dyDescent="0.25">
      <c r="A222">
        <v>166</v>
      </c>
      <c r="B222" t="s">
        <v>309</v>
      </c>
      <c r="C222">
        <v>221</v>
      </c>
      <c r="D222" t="s">
        <v>310</v>
      </c>
      <c r="E222" t="s">
        <v>311</v>
      </c>
      <c r="F222" t="s">
        <v>312</v>
      </c>
      <c r="G222" t="str" cm="1">
        <f t="array" ref="G2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LOWER(LEFT(Table13456[[#This Row],[Titulo]],1))</f>
        <v>v</v>
      </c>
      <c r="AJ222" t="str">
        <f>LOWER(LEFT(Table13456[[#This Row],[Categoria]],1))</f>
        <v>p</v>
      </c>
      <c r="AK222" t="str">
        <f>_xlfn.CONCAT(Table13456[[#This Row],[ID]:[c021]])</f>
        <v>{id:221,title: "vendellibanoVen del Líbano", subtitle: "Cantar de los cantares 4,8ss", category: "PRECATECUMENADO", moments: ["Navidad", "Pentecostés", "Comunión", "Antiguo Testamento"], url: "/cantos/resucito/v/vendellibano.html/cantos/resucito/v/vendellibano.html"},</v>
      </c>
      <c r="AL222" t="str">
        <f>UPPER(Table13456[[#This Row],[Titulo]])</f>
        <v>VEN DEL LÍBANO</v>
      </c>
      <c r="AM222" t="str">
        <f>LOWER(SUBSTITUTE(Table13456[[#This Row],[CANTO]], " ", ""))</f>
        <v>vendellíbano</v>
      </c>
      <c r="AN222" t="str">
        <f>Table13456[[#This Row],[Subtitle5]]</f>
        <v>Cantar de los cantares 4,8ss</v>
      </c>
      <c r="AP222" t="str">
        <f>Table1[[#Headers],[CANTO]]</f>
        <v>CANTO</v>
      </c>
      <c r="AQ222" t="str">
        <f>Table13456[[#This Row],[CANTO]]</f>
        <v>VEN DEL LÍBANO</v>
      </c>
      <c r="AR222" t="str">
        <f>_xlfn.CONCAT(Table13456[[#This Row],[Category]:[Entrada]])</f>
        <v>category: "PRECATECUMENADO", moments: ["Navidad", "Pentecostés", "Comunión", "Antiguo Testamento</v>
      </c>
    </row>
    <row r="223" spans="1:44" x14ac:dyDescent="0.25">
      <c r="A223">
        <v>167</v>
      </c>
      <c r="B223" t="s">
        <v>309</v>
      </c>
      <c r="C223">
        <v>222</v>
      </c>
      <c r="D223" t="s">
        <v>310</v>
      </c>
      <c r="E223" t="s">
        <v>311</v>
      </c>
      <c r="F223" t="s">
        <v>312</v>
      </c>
      <c r="G223" t="str" cm="1">
        <f t="array" ref="G2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LOWER(LEFT(Table13456[[#This Row],[Titulo]],1))</f>
        <v>v</v>
      </c>
      <c r="AJ223" t="str">
        <f>LOWER(LEFT(Table13456[[#This Row],[Categoria]],1))</f>
        <v>p</v>
      </c>
      <c r="AK223" t="str">
        <f>_xlfn.CONCAT(Table13456[[#This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UPPER(Table13456[[#This Row],[Titulo]])</f>
        <v>VEN, ESPÍRITU SANTO</v>
      </c>
      <c r="AM223" t="str">
        <f>LOWER(SUBSTITUTE(Table13456[[#This Row],[CANTO]], " ", ""))</f>
        <v>ven,espíritusanto</v>
      </c>
      <c r="AN223" t="str">
        <f>Table13456[[#This Row],[Subtitle5]]</f>
        <v>Secuencia de Pentecostés - Himno latin. «Veni, Sancte Spiritus»</v>
      </c>
      <c r="AP223" t="str">
        <f>Table1[[#Headers],[CANTO]]</f>
        <v>CANTO</v>
      </c>
      <c r="AQ223" t="str">
        <f>Table13456[[#This Row],[CANTO]]</f>
        <v>VEN, ESPÍRITU SANTO</v>
      </c>
      <c r="AR223" t="str">
        <f>_xlfn.CONCAT(Table13456[[#This Row],[Category]:[Entrada]])</f>
        <v>category: "PRECATECUMENADO", moments: ["Adviento", "Pentecostés", "Virgen", "Nuevo Testamento</v>
      </c>
    </row>
    <row r="224" spans="1:44" x14ac:dyDescent="0.25">
      <c r="A224">
        <v>168</v>
      </c>
      <c r="B224" t="s">
        <v>309</v>
      </c>
      <c r="C224">
        <v>223</v>
      </c>
      <c r="D224" t="s">
        <v>310</v>
      </c>
      <c r="E224" t="s">
        <v>311</v>
      </c>
      <c r="F224" t="s">
        <v>312</v>
      </c>
      <c r="G224" t="str" cm="1">
        <f t="array" ref="G2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LOWER(LEFT(Table13456[[#This Row],[Titulo]],1))</f>
        <v>v</v>
      </c>
      <c r="AJ224" t="str">
        <f>LOWER(LEFT(Table13456[[#This Row],[Categoria]],1))</f>
        <v>p</v>
      </c>
      <c r="AK224" t="str">
        <f>_xlfn.CONCAT(Table13456[[#This Row],[ID]:[c021]])</f>
        <v>{id:223,title: "venhijodelhombreVen, Hijo del Hombre", subtitle: "Apocalipsis 21,17ss", category: "PRECATECUMENADO", moments: ["Navidad", "Niños"], url: "/cantos/resucito/v/venhijodelhombre.html/cantos/resucito/v/venhijodelhombre.html"},</v>
      </c>
      <c r="AL224" t="str">
        <f>UPPER(Table13456[[#This Row],[Titulo]])</f>
        <v>VEN, HIJO DEL HOMBRE</v>
      </c>
      <c r="AM224" t="str">
        <f>LOWER(SUBSTITUTE(Table13456[[#This Row],[CANTO]], " ", ""))</f>
        <v>ven,hijodelhombre</v>
      </c>
      <c r="AN224" t="str">
        <f>Table13456[[#This Row],[Subtitle5]]</f>
        <v>Apocalipsis 21,17ss</v>
      </c>
      <c r="AP224" t="str">
        <f>Table1[[#Headers],[CANTO]]</f>
        <v>CANTO</v>
      </c>
      <c r="AQ224" t="str">
        <f>Table13456[[#This Row],[CANTO]]</f>
        <v>VEN, HIJO DEL HOMBRE</v>
      </c>
      <c r="AR224" t="str">
        <f>_xlfn.CONCAT(Table13456[[#This Row],[Category]:[Entrada]])</f>
        <v>category: "PRECATECUMENADO", moments: ["Navidad", "Niños</v>
      </c>
    </row>
    <row r="225" spans="1:44" x14ac:dyDescent="0.25">
      <c r="A225">
        <v>169</v>
      </c>
      <c r="B225" t="s">
        <v>309</v>
      </c>
      <c r="C225">
        <v>224</v>
      </c>
      <c r="D225" t="s">
        <v>310</v>
      </c>
      <c r="E225" t="s">
        <v>311</v>
      </c>
      <c r="F225" t="s">
        <v>312</v>
      </c>
      <c r="G225" t="str" cm="1">
        <f t="array" ref="G2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LOWER(LEFT(Table13456[[#This Row],[Titulo]],1))</f>
        <v>v</v>
      </c>
      <c r="AJ225" t="str">
        <f>LOWER(LEFT(Table13456[[#This Row],[Categoria]],1))</f>
        <v>p</v>
      </c>
      <c r="AK225" t="str">
        <f>_xlfn.CONCAT(Table13456[[#This Row],[ID]:[c021]])</f>
        <v>{id:224,title: "venicreatorVeni Creator", subtitle: "Himno latin", category: "PRECATECUMENADO", moments: ["Navidad", "Niños"], url: "/cantos/resucito/v/venicreator.html/cantos/resucito/v/venicreator.html"},</v>
      </c>
      <c r="AL225" t="str">
        <f>UPPER(Table13456[[#This Row],[Titulo]])</f>
        <v>VENI CREATOR</v>
      </c>
      <c r="AM225" t="str">
        <f>LOWER(SUBSTITUTE(Table13456[[#This Row],[CANTO]], " ", ""))</f>
        <v>venicreator</v>
      </c>
      <c r="AN225" t="str">
        <f>Table13456[[#This Row],[Subtitle5]]</f>
        <v>Himno latin</v>
      </c>
      <c r="AP225" t="str">
        <f>Table1[[#Headers],[CANTO]]</f>
        <v>CANTO</v>
      </c>
      <c r="AQ225" t="str">
        <f>Table13456[[#This Row],[CANTO]]</f>
        <v>VENI CREATOR</v>
      </c>
      <c r="AR225" t="str">
        <f>_xlfn.CONCAT(Table13456[[#This Row],[Category]:[Entrada]])</f>
        <v>category: "PRECATECUMENADO", moments: ["Navidad", "Niños</v>
      </c>
    </row>
    <row r="226" spans="1:44" x14ac:dyDescent="0.25">
      <c r="A226">
        <v>170</v>
      </c>
      <c r="B226" t="s">
        <v>309</v>
      </c>
      <c r="C226">
        <v>225</v>
      </c>
      <c r="D226" t="s">
        <v>310</v>
      </c>
      <c r="E226" t="s">
        <v>311</v>
      </c>
      <c r="F226" t="s">
        <v>312</v>
      </c>
      <c r="G226" t="str" cm="1">
        <f t="array" ref="G2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LOWER(LEFT(Table13456[[#This Row],[Titulo]],1))</f>
        <v>v</v>
      </c>
      <c r="AJ226" t="str">
        <f>LOWER(LEFT(Table13456[[#This Row],[Categoria]],1))</f>
        <v>p</v>
      </c>
      <c r="AK226" t="str">
        <f>_xlfn.CONCAT(Table13456[[#This Row],[ID]:[c021]])</f>
        <v>{id:225,title: "vieneelsenorViene el Señor", subtitle: "Salmo 93 (92) - Apocalipsis 1,5-7", category: "PRECATECUMENADO", moments: ["Entrada", "Antiguo Testamento"], url: "/cantos/resucito/v/vieneelsenor.html/cantos/resucito/v/vieneelsenor.html"},</v>
      </c>
      <c r="AL226" t="str">
        <f>UPPER(Table13456[[#This Row],[Titulo]])</f>
        <v>VIENE EL SEÑOR</v>
      </c>
      <c r="AM226" t="str">
        <f>LOWER(SUBSTITUTE(Table13456[[#This Row],[CANTO]], " ", ""))</f>
        <v>vieneelseñor</v>
      </c>
      <c r="AN226" t="str">
        <f>Table13456[[#This Row],[Subtitle5]]</f>
        <v>Salmo 93 (92) - Apocalipsis 1,5-7</v>
      </c>
      <c r="AP226" t="str">
        <f>Table1[[#Headers],[CANTO]]</f>
        <v>CANTO</v>
      </c>
      <c r="AQ226" t="str">
        <f>Table13456[[#This Row],[CANTO]]</f>
        <v>VIENE EL SEÑOR</v>
      </c>
      <c r="AR226" t="str">
        <f>_xlfn.CONCAT(Table13456[[#This Row],[Category]:[Entrada]])</f>
        <v>category: "PRECATECUMENADO", moments: ["Entrada", "Antiguo Testamento</v>
      </c>
    </row>
    <row r="227" spans="1:44" x14ac:dyDescent="0.25">
      <c r="A227">
        <v>171</v>
      </c>
      <c r="B227" t="s">
        <v>309</v>
      </c>
      <c r="C227">
        <v>226</v>
      </c>
      <c r="D227" t="s">
        <v>310</v>
      </c>
      <c r="E227" t="s">
        <v>311</v>
      </c>
      <c r="F227" t="s">
        <v>312</v>
      </c>
      <c r="G227" t="str" cm="1">
        <f t="array" ref="G2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LOWER(LEFT(Table13456[[#This Row],[Titulo]],1))</f>
        <v>v</v>
      </c>
      <c r="AJ227" t="str">
        <f>LOWER(LEFT(Table13456[[#This Row],[Categoria]],1))</f>
        <v>p</v>
      </c>
      <c r="AK227" t="str">
        <f>_xlfn.CONCAT(Table13456[[#This Row],[ID]:[c021]])</f>
        <v>{id:226,title: "virgendelamaravillaVirgen de la maravilla", subtitle: "(Dante Allghlerl)", category: "PRECATECUMENADO", moments: ["Pentecostés"], url: "/cantos/resucito/v/virgendelamaravilla.html/cantos/resucito/v/virgendelamaravilla.html"},</v>
      </c>
      <c r="AL227" t="str">
        <f>UPPER(Table13456[[#This Row],[Titulo]])</f>
        <v>VIRGEN DE LA MARAVILLA</v>
      </c>
      <c r="AM227" t="str">
        <f>LOWER(SUBSTITUTE(Table13456[[#This Row],[CANTO]], " ", ""))</f>
        <v>virgendelamaravilla</v>
      </c>
      <c r="AN227" t="str">
        <f>Table13456[[#This Row],[Subtitle5]]</f>
        <v>(Dante Allghlerl)</v>
      </c>
      <c r="AP227" t="str">
        <f>Table1[[#Headers],[CANTO]]</f>
        <v>CANTO</v>
      </c>
      <c r="AQ227" t="str">
        <f>Table13456[[#This Row],[CANTO]]</f>
        <v>VIRGEN DE LA MARAVILLA</v>
      </c>
      <c r="AR227" t="str">
        <f>_xlfn.CONCAT(Table13456[[#This Row],[Category]:[Entrada]])</f>
        <v>category: "PRECATECUMENADO", moments: ["Pentecostés</v>
      </c>
    </row>
    <row r="228" spans="1:44" x14ac:dyDescent="0.25">
      <c r="A228">
        <v>172</v>
      </c>
      <c r="B228" t="s">
        <v>309</v>
      </c>
      <c r="C228">
        <v>227</v>
      </c>
      <c r="D228" t="s">
        <v>310</v>
      </c>
      <c r="E228" t="s">
        <v>311</v>
      </c>
      <c r="F228" t="s">
        <v>312</v>
      </c>
      <c r="G228" t="str" cm="1">
        <f t="array" ref="G2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LOWER(LEFT(Table13456[[#This Row],[Titulo]],1))</f>
        <v>v</v>
      </c>
      <c r="AJ228" t="str">
        <f>LOWER(LEFT(Table13456[[#This Row],[Categoria]],1))</f>
        <v>p</v>
      </c>
      <c r="AK228" t="str">
        <f>_xlfn.CONCAT(Table13456[[#This Row],[ID]:[c021]])</f>
        <v>{id:227,title: "vividalegresVivid alegres", subtitle: "Filipenses 4,4ss", category: "PRECATECUMENADO", moments: ["Adviento", "Final", "Nuevo Testamento"], url: "/cantos/resucito/v/vividalegres.html/cantos/resucito/v/vividalegres.html"},</v>
      </c>
      <c r="AL228" t="str">
        <f>UPPER(Table13456[[#This Row],[Titulo]])</f>
        <v>VIVID ALEGRES</v>
      </c>
      <c r="AM228" t="str">
        <f>LOWER(SUBSTITUTE(Table13456[[#This Row],[CANTO]], " ", ""))</f>
        <v>vividalegres</v>
      </c>
      <c r="AN228" t="str">
        <f>Table13456[[#This Row],[Subtitle5]]</f>
        <v>Filipenses 4,4ss</v>
      </c>
      <c r="AP228" t="str">
        <f>Table1[[#Headers],[CANTO]]</f>
        <v>CANTO</v>
      </c>
      <c r="AQ228" t="str">
        <f>Table13456[[#This Row],[CANTO]]</f>
        <v>VIVID ALEGRES</v>
      </c>
      <c r="AR228" t="str">
        <f>_xlfn.CONCAT(Table13456[[#This Row],[Category]:[Entrada]])</f>
        <v>category: "PRECATECUMENADO", moments: ["Adviento", "Final", "Nuevo Testamento</v>
      </c>
    </row>
    <row r="229" spans="1:44" x14ac:dyDescent="0.25">
      <c r="A229">
        <v>173</v>
      </c>
      <c r="B229" t="s">
        <v>309</v>
      </c>
      <c r="C229">
        <v>228</v>
      </c>
      <c r="D229" t="s">
        <v>310</v>
      </c>
      <c r="E229" t="s">
        <v>311</v>
      </c>
      <c r="F229" t="s">
        <v>312</v>
      </c>
      <c r="G229" t="str" cm="1">
        <f t="array" ref="G2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LOWER(LEFT(Table13456[[#This Row],[Titulo]],1))</f>
        <v>v</v>
      </c>
      <c r="AJ229" t="str">
        <f>LOWER(LEFT(Table13456[[#This Row],[Categoria]],1))</f>
        <v>p</v>
      </c>
      <c r="AK229" t="str">
        <f>_xlfn.CONCAT(Table13456[[#This Row],[ID]:[c021]])</f>
        <v>{id:228,title: "vosotrossoislaluzdelmundoVosotros sois la luz del mundo", subtitle: "Mateo 5,14ss ", category: "PRECATECUMENADO", moments: ["Pentecostés"], url: "/cantos/resucito/v/vosotrossoislaluzdelmundo.html/cantos/resucito/v/vosotrossoislaluzdelmundo.html"},</v>
      </c>
      <c r="AL229" t="str">
        <f>UPPER(Table13456[[#This Row],[Titulo]])</f>
        <v>VOSOTROS SOIS LA LUZ DEL MUNDO</v>
      </c>
      <c r="AM229" t="str">
        <f>LOWER(SUBSTITUTE(Table13456[[#This Row],[CANTO]], " ", ""))</f>
        <v>vosotrossoislaluzdelmundo</v>
      </c>
      <c r="AN229" t="str">
        <f>Table13456[[#This Row],[Subtitle5]]</f>
        <v xml:space="preserve">Mateo 5,14ss </v>
      </c>
      <c r="AP229" t="str">
        <f>Table1[[#Headers],[CANTO]]</f>
        <v>CANTO</v>
      </c>
      <c r="AQ229" t="str">
        <f>Table13456[[#This Row],[CANTO]]</f>
        <v>VOSOTROS SOIS LA LUZ DEL MUNDO</v>
      </c>
      <c r="AR229" t="str">
        <f>_xlfn.CONCAT(Table13456[[#This Row],[Category]:[Entrada]])</f>
        <v>category: "PRECATECUMENADO", moments: ["Pentecostés</v>
      </c>
    </row>
    <row r="230" spans="1:44" x14ac:dyDescent="0.25">
      <c r="A230">
        <v>174</v>
      </c>
      <c r="B230" t="s">
        <v>309</v>
      </c>
      <c r="C230">
        <v>229</v>
      </c>
      <c r="D230" t="s">
        <v>310</v>
      </c>
      <c r="E230" t="s">
        <v>311</v>
      </c>
      <c r="F230" t="s">
        <v>312</v>
      </c>
      <c r="G230" t="str" cm="1">
        <f t="array" ref="G2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LOWER(LEFT(Table13456[[#This Row],[Titulo]],1))</f>
        <v>y</v>
      </c>
      <c r="AJ230" t="str">
        <f>LOWER(LEFT(Table13456[[#This Row],[Categoria]],1))</f>
        <v>p</v>
      </c>
      <c r="AK230" t="str">
        <f>_xlfn.CONCAT(Table13456[[#This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UPPER(Table13456[[#This Row],[Titulo]])</f>
        <v>YA VIENE MI DIOS</v>
      </c>
      <c r="AM230" t="str">
        <f>LOWER(SUBSTITUTE(Table13456[[#This Row],[CANTO]], " ", ""))</f>
        <v>yavienemidios</v>
      </c>
      <c r="AN230" t="str">
        <f>Table13456[[#This Row],[Subtitle5]]</f>
        <v>Villancico (Kiko Argüello)</v>
      </c>
      <c r="AP230" t="str">
        <f>Table1[[#Headers],[CANTO]]</f>
        <v>CANTO</v>
      </c>
      <c r="AQ230" t="str">
        <f>Table13456[[#This Row],[CANTO]]</f>
        <v>YA VIENE MI DIOS</v>
      </c>
      <c r="AR230" t="str">
        <f>_xlfn.CONCAT(Table13456[[#This Row],[Category]:[Entrada]])</f>
        <v>category: "PRECATECUMENADO", moments: ["Adviento", "Pentecostés", "Antiguo Testamento", "Nuevo Testamento</v>
      </c>
    </row>
    <row r="231" spans="1:44" x14ac:dyDescent="0.25">
      <c r="A231">
        <v>175</v>
      </c>
      <c r="B231" t="s">
        <v>309</v>
      </c>
      <c r="C231">
        <v>230</v>
      </c>
      <c r="D231" t="s">
        <v>310</v>
      </c>
      <c r="E231" t="s">
        <v>311</v>
      </c>
      <c r="F231" t="s">
        <v>312</v>
      </c>
      <c r="G231" t="str" cm="1">
        <f t="array" ref="G2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LOWER(LEFT(Table13456[[#This Row],[Titulo]],1))</f>
        <v>y</v>
      </c>
      <c r="AJ231" t="str">
        <f>LOWER(LEFT(Table13456[[#This Row],[Categoria]],1))</f>
        <v>p</v>
      </c>
      <c r="AK231" t="str">
        <f>_xlfn.CONCAT(Table13456[[#This Row],[ID]:[c021]])</f>
        <v>{id:230,title: "yahvehtueresmidiosYahveh, tú eres mi Dios", subtitle: "Isaías 25,1-8", category: "PRECATECUMENADO", moments: ["Virgen"], url: "/cantos/resucito/y/yahvehtueresmidios.html/cantos/resucito/y/yahvehtueresmidios.html"},</v>
      </c>
      <c r="AL231" t="str">
        <f>UPPER(Table13456[[#This Row],[Titulo]])</f>
        <v>YAHVEH, TÚ ERES MI DIOS</v>
      </c>
      <c r="AM231" t="str">
        <f>LOWER(SUBSTITUTE(Table13456[[#This Row],[CANTO]], " ", ""))</f>
        <v>yahveh,túeresmidios</v>
      </c>
      <c r="AN231" t="str">
        <f>Table13456[[#This Row],[Subtitle5]]</f>
        <v>Isaías 25,1-8</v>
      </c>
      <c r="AP231" t="str">
        <f>Table1[[#Headers],[CANTO]]</f>
        <v>CANTO</v>
      </c>
      <c r="AQ231" t="str">
        <f>Table13456[[#This Row],[CANTO]]</f>
        <v>YAHVEH, TÚ ERES MI DIOS</v>
      </c>
      <c r="AR231" t="str">
        <f>_xlfn.CONCAT(Table13456[[#This Row],[Category]:[Entrada]])</f>
        <v>category: "PRECATECUMENADO", moments: ["Virgen</v>
      </c>
    </row>
    <row r="232" spans="1:44" x14ac:dyDescent="0.25">
      <c r="A232">
        <v>176</v>
      </c>
      <c r="B232" t="s">
        <v>309</v>
      </c>
      <c r="C232">
        <v>231</v>
      </c>
      <c r="D232" t="s">
        <v>310</v>
      </c>
      <c r="E232" t="s">
        <v>311</v>
      </c>
      <c r="F232" t="s">
        <v>312</v>
      </c>
      <c r="G232" t="str" cm="1">
        <f t="array" ref="G2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LOWER(LEFT(Table13456[[#This Row],[Titulo]],1))</f>
        <v>y</v>
      </c>
      <c r="AJ232" t="str">
        <f>LOWER(LEFT(Table13456[[#This Row],[Categoria]],1))</f>
        <v>p</v>
      </c>
      <c r="AK232" t="str">
        <f>_xlfn.CONCAT(Table13456[[#This Row],[ID]:[c021]])</f>
        <v>{id:231,title: "yoteamosenorYo te amo, Señor", subtitle: "Sal 18 (17)", category: "PRECATECUMENADO", moments: ["Adviento", "Niños", "Nuevo Testamento"], url: "/cantos/resucito/y/yoteamosenor.html/cantos/resucito/y/yoteamosenor.html"},</v>
      </c>
      <c r="AL232" t="str">
        <f>UPPER(Table13456[[#This Row],[Titulo]])</f>
        <v>YO TE AMO, SEÑOR</v>
      </c>
      <c r="AM232" t="str">
        <f>LOWER(SUBSTITUTE(Table13456[[#This Row],[CANTO]], " ", ""))</f>
        <v>yoteamo,señor</v>
      </c>
      <c r="AN232" t="str">
        <f>Table13456[[#This Row],[Subtitle5]]</f>
        <v>Sal 18 (17)</v>
      </c>
      <c r="AP232" t="str">
        <f>Table1[[#Headers],[CANTO]]</f>
        <v>CANTO</v>
      </c>
      <c r="AQ232" t="str">
        <f>Table13456[[#This Row],[CANTO]]</f>
        <v>YO TE AMO, SEÑOR</v>
      </c>
      <c r="AR232" t="str">
        <f>_xlfn.CONCAT(Table13456[[#This Row],[Category]:[Entrada]])</f>
        <v>category: "PRECATECUMENADO", moments: ["Adviento", "Niños", "Nuevo Testamento</v>
      </c>
    </row>
    <row r="233" spans="1:44" x14ac:dyDescent="0.25">
      <c r="A233">
        <v>177</v>
      </c>
      <c r="B233" t="s">
        <v>309</v>
      </c>
      <c r="C233">
        <v>232</v>
      </c>
      <c r="D233" t="s">
        <v>310</v>
      </c>
      <c r="E233" t="s">
        <v>311</v>
      </c>
      <c r="F233" t="s">
        <v>312</v>
      </c>
      <c r="G233" t="str" cm="1">
        <f t="array" ref="G2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LOWER(LEFT(Table13456[[#This Row],[Titulo]],1))</f>
        <v>y</v>
      </c>
      <c r="AJ233" t="str">
        <f>LOWER(LEFT(Table13456[[#This Row],[Categoria]],1))</f>
        <v>p</v>
      </c>
      <c r="AK233" t="str">
        <f>_xlfn.CONCAT(Table13456[[#This Row],[ID]:[c021]])</f>
        <v>{id:232,title: "yovengoareunirYo vengo a reunir", subtitle: "Isaías 66,18-21", category: "PRECATECUMENADO", moments: ["Nuevo Testamento"], url: "/cantos/resucito/y/yovengoareunir.html/cantos/resucito/y/yovengoareunir.html"},</v>
      </c>
      <c r="AL233" t="str">
        <f>UPPER(Table13456[[#This Row],[Titulo]])</f>
        <v>YO VENGO A REUNIR</v>
      </c>
      <c r="AM233" t="str">
        <f>LOWER(SUBSTITUTE(Table13456[[#This Row],[CANTO]], " ", ""))</f>
        <v>yovengoareunir</v>
      </c>
      <c r="AN233" t="str">
        <f>Table13456[[#This Row],[Subtitle5]]</f>
        <v>Isaías 66,18-21</v>
      </c>
      <c r="AP233" t="str">
        <f>Table1[[#Headers],[CANTO]]</f>
        <v>CANTO</v>
      </c>
      <c r="AQ233" t="str">
        <f>Table13456[[#This Row],[CANTO]]</f>
        <v>YO VENGO A REUNIR</v>
      </c>
      <c r="AR233" t="str">
        <f>_xlfn.CONCAT(Table13456[[#This Row],[Category]:[Entrada]])</f>
        <v>category: "PRECATECUMENADO", moments: ["Nuevo Testamento</v>
      </c>
    </row>
    <row r="234" spans="1:44" x14ac:dyDescent="0.25">
      <c r="A234">
        <v>178</v>
      </c>
      <c r="B234" t="s">
        <v>309</v>
      </c>
      <c r="C234">
        <v>233</v>
      </c>
      <c r="D234" t="s">
        <v>310</v>
      </c>
      <c r="E234" t="s">
        <v>311</v>
      </c>
      <c r="F234" t="s">
        <v>312</v>
      </c>
      <c r="G234" t="str" cm="1">
        <f t="array" ref="G2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LOWER(LEFT(Table13456[[#This Row],[Titulo]],1))</f>
        <v>z</v>
      </c>
      <c r="AJ234" t="str">
        <f>LOWER(LEFT(Table13456[[#This Row],[Categoria]],1))</f>
        <v>p</v>
      </c>
      <c r="AK234" t="str">
        <f>_xlfn.CONCAT(Table13456[[#This Row],[ID]:[c021]])</f>
        <v>{id:233,title: "zaqueoZaqueo", subtitle: "Lucas 19,1-10", category: "PRECATECUMENADO", moments: ["Navidad", "Niños"], url: "/cantos/resucito/z/zaqueo.html/cantos/resucito/z/zaqueo.html"},</v>
      </c>
      <c r="AL234" t="str">
        <f>UPPER(Table13456[[#This Row],[Titulo]])</f>
        <v>ZAQUEO</v>
      </c>
      <c r="AM234" t="str">
        <f>LOWER(SUBSTITUTE(Table13456[[#This Row],[CANTO]], " ", ""))</f>
        <v>zaqueo</v>
      </c>
      <c r="AN234" t="str">
        <f>Table13456[[#This Row],[Subtitle5]]</f>
        <v>Lucas 19,1-10</v>
      </c>
      <c r="AP234" t="str">
        <f>Table1[[#Headers],[CANTO]]</f>
        <v>CANTO</v>
      </c>
      <c r="AQ234" t="str">
        <f>Table13456[[#This Row],[CANTO]]</f>
        <v>ZAQUEO</v>
      </c>
      <c r="AR234" t="str">
        <f>_xlfn.CONCAT(Table13456[[#This Row],[Category]:[Entrada]])</f>
        <v>category: "PRECATECUMENADO", moments: ["Navidad", "Niños</v>
      </c>
    </row>
    <row r="235" spans="1:44" x14ac:dyDescent="0.25">
      <c r="A235">
        <v>245</v>
      </c>
      <c r="B235" t="s">
        <v>309</v>
      </c>
      <c r="C235">
        <v>234</v>
      </c>
      <c r="D235" t="s">
        <v>310</v>
      </c>
      <c r="E235" t="s">
        <v>311</v>
      </c>
      <c r="F235" t="s">
        <v>312</v>
      </c>
      <c r="G235" t="str" cm="1">
        <f t="array" ref="G2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LOWER(LEFT(Table13456[[#This Row],[Titulo]],1))</f>
        <v>p</v>
      </c>
      <c r="AJ235" t="str">
        <f>LOWER(LEFT(Table13456[[#This Row],[Categoria]],1))</f>
        <v>p</v>
      </c>
      <c r="AK235" t="str">
        <f>_xlfn.CONCAT(Table13456[[#This Row],[ID]:[c021]])</f>
        <v>{id:234,title: "prountuariodeacordesPrountuario de Acordes", subtitle: "Notas", category: "PRECATECUMENADO", moments: ["Cuaresma", "Laudes/Visperas", "Antiguo Testamento"], url: "/cantos/resucito/p/prountuariodeacordes.html/cantos/resucito/p/prountuariodeacordes.html"},</v>
      </c>
      <c r="AL235" t="str">
        <f>UPPER(Table13456[[#This Row],[Titulo]])</f>
        <v>PROUNTUARIO DE ACORDES</v>
      </c>
      <c r="AM235" t="str">
        <f>LOWER(SUBSTITUTE(Table13456[[#This Row],[CANTO]], " ", ""))</f>
        <v>prountuariodeacordes</v>
      </c>
      <c r="AN235" t="str">
        <f>Table13456[[#This Row],[Subtitle5]]</f>
        <v>Notas</v>
      </c>
      <c r="AP235" t="str">
        <f>Table1[[#Headers],[CANTO]]</f>
        <v>CANTO</v>
      </c>
      <c r="AQ235" t="str">
        <f>Table13456[[#This Row],[CANTO]]</f>
        <v>PROUNTUARIO DE ACORDES</v>
      </c>
      <c r="AR235" t="str">
        <f>_xlfn.CONCAT(Table13456[[#This Row],[Category]:[Entrada]])</f>
        <v>category: "PRECATECUMENADO", moments: ["Cuaresma", "Laudes/Visperas", "Antiguo Testamento</v>
      </c>
    </row>
    <row r="236" spans="1:44" x14ac:dyDescent="0.25">
      <c r="A236">
        <v>246</v>
      </c>
      <c r="B236" t="s">
        <v>309</v>
      </c>
      <c r="C236">
        <v>235</v>
      </c>
      <c r="D236" t="s">
        <v>310</v>
      </c>
      <c r="E236" t="s">
        <v>311</v>
      </c>
      <c r="F236" t="s">
        <v>312</v>
      </c>
      <c r="G236" t="str" cm="1">
        <f t="array" ref="G2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LOWER(LEFT(Table13456[[#This Row],[Titulo]],1))</f>
        <v>l</v>
      </c>
      <c r="AJ236" t="str">
        <f>LOWER(LEFT(Table13456[[#This Row],[Categoria]],1))</f>
        <v>c</v>
      </c>
      <c r="AK236" t="str">
        <f>_xlfn.CONCAT(Table13456[[#This Row],[ID]:[c021]])</f>
        <v>{id:235,title: "librodecantoenpdfLibro de Canto en PDF", subtitle: "Cantos del Camino Neo Catecumenal ", category: "CATECUMENADO", moments: ["Antiguo Testamento"], url: "/cantos/resucito/l/librodecantoenpdf.html/cantos/resucito/l/librodecantoenpdf.html"},</v>
      </c>
      <c r="AL236" t="str">
        <f>UPPER(Table13456[[#This Row],[Titulo]])</f>
        <v>LIBRO DE CANTO EN PDF</v>
      </c>
      <c r="AM236" t="str">
        <f>LOWER(SUBSTITUTE(Table13456[[#This Row],[CANTO]], " ", ""))</f>
        <v>librodecantoenpdf</v>
      </c>
      <c r="AN236" t="str">
        <f>Table13456[[#This Row],[Subtitle5]]</f>
        <v xml:space="preserve">Cantos del Camino Neo Catecumenal </v>
      </c>
      <c r="AP236" t="str">
        <f>Table1[[#Headers],[CANTO]]</f>
        <v>CANTO</v>
      </c>
      <c r="AQ236" t="str">
        <f>Table13456[[#This Row],[CANTO]]</f>
        <v>LIBRO DE CANTO EN PDF</v>
      </c>
      <c r="AR236" t="str">
        <f>_xlfn.CONCAT(Table13456[[#This Row],[Category]:[Entrada]])</f>
        <v>category: "CATECUMENADO", moments: ["Antiguo Testamento</v>
      </c>
    </row>
    <row r="237" spans="1:44" x14ac:dyDescent="0.25">
      <c r="B237" t="s">
        <v>309</v>
      </c>
      <c r="D237" t="s">
        <v>310</v>
      </c>
      <c r="E237" t="s">
        <v>311</v>
      </c>
      <c r="F237" t="s">
        <v>312</v>
      </c>
      <c r="G237" t="str" cm="1">
        <f t="array" ref="G2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LOWER(LEFT(Table13456[[#This Row],[Titulo]],1))</f>
        <v/>
      </c>
      <c r="AJ237" t="str">
        <f>LOWER(LEFT(Table13456[[#This Row],[Categoria]],1))</f>
        <v/>
      </c>
      <c r="AK237" t="str">
        <f>_xlfn.CONCAT(Table13456[[#This Row],[ID]:[c021]])</f>
        <v>{id:,title: "", subtitle: "", category: "", moments: ["Entrada", "Final", "Antiguo Testamento"], url: "/cantos/resucito//.html/cantos/resucito//.html"},</v>
      </c>
      <c r="AL237" t="str">
        <f>UPPER(Table13456[[#This Row],[Titulo]])</f>
        <v/>
      </c>
      <c r="AM237" t="str">
        <f>LOWER(SUBSTITUTE(Table13456[[#This Row],[CANTO]], " ", ""))</f>
        <v/>
      </c>
      <c r="AN237">
        <f>Table13456[[#This Row],[Subtitle5]]</f>
        <v>0</v>
      </c>
      <c r="AP237" t="str">
        <f>Table1[[#Headers],[CANTO]]</f>
        <v>CANTO</v>
      </c>
      <c r="AQ237" t="str">
        <f>Table13456[[#This Row],[CANTO]]</f>
        <v/>
      </c>
      <c r="AR237" t="str">
        <f>_xlfn.CONCAT(Table13456[[#This Row],[Category]:[Entrada]])</f>
        <v>category: "", moments: ["Entrada", "Final", "Antiguo Testamento</v>
      </c>
    </row>
    <row r="238" spans="1:44" x14ac:dyDescent="0.25">
      <c r="B238" t="s">
        <v>309</v>
      </c>
      <c r="D238" t="s">
        <v>310</v>
      </c>
      <c r="E238" t="s">
        <v>311</v>
      </c>
      <c r="F238" t="s">
        <v>312</v>
      </c>
      <c r="G238" t="str" cm="1">
        <f t="array" ref="G2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LOWER(LEFT(Table13456[[#This Row],[Titulo]],1))</f>
        <v/>
      </c>
      <c r="AJ238" t="str">
        <f>LOWER(LEFT(Table13456[[#This Row],[Categoria]],1))</f>
        <v/>
      </c>
      <c r="AK238" t="str">
        <f>_xlfn.CONCAT(Table13456[[#This Row],[ID]:[c021]])</f>
        <v>{id:,title: "", subtitle: "", category: "", moments: ["Cuaresma", "Laudes/Visperas", "Entrada", "Comunión", "Nuevo Testamento"], url: "/cantos/resucito//.html/cantos/resucito//.html"},</v>
      </c>
      <c r="AL238" t="str">
        <f>UPPER(Table13456[[#This Row],[Titulo]])</f>
        <v/>
      </c>
      <c r="AM238" t="str">
        <f>LOWER(SUBSTITUTE(Table13456[[#This Row],[CANTO]], " ", ""))</f>
        <v/>
      </c>
      <c r="AN238">
        <f>Table13456[[#This Row],[Subtitle5]]</f>
        <v>0</v>
      </c>
      <c r="AP238" t="str">
        <f>Table1[[#Headers],[CANTO]]</f>
        <v>CANTO</v>
      </c>
      <c r="AQ238" t="str">
        <f>Table13456[[#This Row],[CANTO]]</f>
        <v/>
      </c>
      <c r="AR238" t="str">
        <f>_xlfn.CONCAT(Table13456[[#This Row],[Category]:[Entrada]])</f>
        <v>category: "", moments: ["Cuaresma", "Laudes/Visperas", "Entrada", "Comunión", "Nuevo Testamento</v>
      </c>
    </row>
    <row r="239" spans="1:44" x14ac:dyDescent="0.25">
      <c r="B239" t="s">
        <v>309</v>
      </c>
      <c r="D239" t="s">
        <v>310</v>
      </c>
      <c r="E239" t="s">
        <v>311</v>
      </c>
      <c r="F239" t="s">
        <v>312</v>
      </c>
      <c r="G239" t="str" cm="1">
        <f t="array" ref="G2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LOWER(LEFT(Table13456[[#This Row],[Titulo]],1))</f>
        <v/>
      </c>
      <c r="AJ239" t="str">
        <f>LOWER(LEFT(Table13456[[#This Row],[Categoria]],1))</f>
        <v/>
      </c>
      <c r="AK239" t="str">
        <f>_xlfn.CONCAT(Table13456[[#This Row],[ID]:[c021]])</f>
        <v>{id:,title: "", subtitle: "", category: "", moments: ["Notas", ""], url: "/cantos/resucito//.html/cantos/resucito//.html"},</v>
      </c>
      <c r="AL239" t="str">
        <f>UPPER(Table13456[[#This Row],[Titulo]])</f>
        <v/>
      </c>
      <c r="AM239" t="str">
        <f>LOWER(SUBSTITUTE(Table13456[[#This Row],[CANTO]], " ", ""))</f>
        <v/>
      </c>
      <c r="AN239">
        <f>Table13456[[#This Row],[Subtitle5]]</f>
        <v>0</v>
      </c>
      <c r="AP239" t="str">
        <f>Table1[[#Headers],[CANTO]]</f>
        <v>CANTO</v>
      </c>
      <c r="AQ239" t="str">
        <f>Table13456[[#This Row],[CANTO]]</f>
        <v/>
      </c>
      <c r="AR239" t="str">
        <f>_xlfn.CONCAT(Table13456[[#This Row],[Category]:[Entrada]])</f>
        <v>category: "", moments: ["Notas", "</v>
      </c>
    </row>
    <row r="240" spans="1:44" x14ac:dyDescent="0.25">
      <c r="B240" t="s">
        <v>309</v>
      </c>
      <c r="D240" t="s">
        <v>310</v>
      </c>
      <c r="E240" t="s">
        <v>311</v>
      </c>
      <c r="F240" t="s">
        <v>312</v>
      </c>
      <c r="G240" t="str" cm="1">
        <f t="array" ref="G2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LOWER(LEFT(Table13456[[#This Row],[Titulo]],1))</f>
        <v/>
      </c>
      <c r="AJ240" t="str">
        <f>LOWER(LEFT(Table13456[[#This Row],[Categoria]],1))</f>
        <v/>
      </c>
      <c r="AK240" t="str">
        <f>_xlfn.CONCAT(Table13456[[#This Row],[ID]:[c021]])</f>
        <v>{id:,title: "", subtitle: "", category: "", moments: ["Autor: Kiko Argüelo"], url: "/cantos/resucito//.html/cantos/src/doc/resucito.pdf"},</v>
      </c>
      <c r="AL240" t="str">
        <f>UPPER(Table13456[[#This Row],[Titulo]])</f>
        <v/>
      </c>
      <c r="AM240" t="str">
        <f>LOWER(SUBSTITUTE(Table13456[[#This Row],[CANTO]], " ", ""))</f>
        <v/>
      </c>
      <c r="AN240">
        <f>Table13456[[#This Row],[Subtitle5]]</f>
        <v>0</v>
      </c>
      <c r="AP240" t="str">
        <f>Table1[[#Headers],[CANTO]]</f>
        <v>CANTO</v>
      </c>
      <c r="AQ240" t="str">
        <f>Table13456[[#This Row],[CANTO]]</f>
        <v/>
      </c>
      <c r="AR240" t="str">
        <f>_xlfn.CONCAT(Table13456[[#This Row],[Category]:[Entrada]])</f>
        <v>category: "", moments: ["Autor: Kiko Argüelo</v>
      </c>
    </row>
  </sheetData>
  <mergeCells count="1">
    <mergeCell ref="C1:I1"/>
  </mergeCells>
  <phoneticPr fontId="8" type="noConversion"/>
  <hyperlinks>
    <hyperlink ref="C1:F1" location="Indice!A1" display="Indice!A1" xr:uid="{EDCED66C-FF39-48AF-BF13-857A9A05D041}"/>
  </hyperlinks>
  <pageMargins left="0.7" right="0.7" top="0.75" bottom="0.75" header="0.3" footer="0.3"/>
  <pageSetup orientation="portrait" r:id="rId1"/>
  <ignoredErrors>
    <ignoredError sqref="AG4:AG240" calculatedColumn="1"/>
  </ignoredErrors>
  <drawing r:id="rId2"/>
  <legacyDrawing r:id="rId3"/>
  <tableParts count="1">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DCF40-5F19-4C00-A437-5CA44284E2D8}">
  <sheetPr codeName="Sheet11">
    <tabColor rgb="FF92D050"/>
  </sheetPr>
  <dimension ref="A1:AP240"/>
  <sheetViews>
    <sheetView zoomScale="190" zoomScaleNormal="190" workbookViewId="0">
      <selection activeCell="H17" sqref="H17"/>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140625" bestFit="1" customWidth="1"/>
    <col min="18" max="18" width="18.7109375" bestFit="1" customWidth="1"/>
    <col min="19" max="19" width="5.7109375" bestFit="1" customWidth="1"/>
    <col min="20" max="20" width="18.7109375" bestFit="1" customWidth="1"/>
    <col min="21" max="21" width="6.28515625" bestFit="1" customWidth="1"/>
    <col min="22" max="22" width="18.7109375" bestFit="1" customWidth="1"/>
    <col min="23" max="23" width="6.140625" bestFit="1" customWidth="1"/>
    <col min="24" max="24" width="18.7109375" bestFit="1" customWidth="1"/>
    <col min="25" max="25" width="6.28515625" bestFit="1" customWidth="1"/>
    <col min="26" max="26" width="18.7109375" bestFit="1" customWidth="1"/>
    <col min="27" max="27" width="5.5703125" bestFit="1" customWidth="1"/>
    <col min="28" max="28" width="17.5703125" bestFit="1" customWidth="1"/>
    <col min="29" max="29" width="7.42578125" bestFit="1" customWidth="1"/>
    <col min="30" max="31" width="37.140625" bestFit="1" customWidth="1"/>
    <col min="32" max="32" width="8.140625" bestFit="1" customWidth="1"/>
    <col min="33" max="33" width="7.140625" bestFit="1" customWidth="1"/>
    <col min="34" max="34" width="7.140625" customWidth="1"/>
    <col min="35" max="36" width="26" customWidth="1"/>
    <col min="37" max="37" width="16.7109375" customWidth="1"/>
    <col min="41" max="41" width="50" bestFit="1" customWidth="1"/>
  </cols>
  <sheetData>
    <row r="1" spans="1:42" ht="34.5" customHeight="1" x14ac:dyDescent="0.55000000000000004">
      <c r="A1" s="60"/>
      <c r="B1" s="60"/>
      <c r="C1" s="346" t="str" cm="1">
        <f t="array" aca="1" ref="C1" ca="1">MID(CELL("filename", B1), FIND("]", CELL("filename", B1)) + 1, 255)</f>
        <v>Codigo</v>
      </c>
      <c r="D1" s="346"/>
      <c r="E1" s="346"/>
      <c r="F1" s="346"/>
      <c r="G1" s="346"/>
      <c r="H1" s="346"/>
      <c r="I1" s="346"/>
    </row>
    <row r="2" spans="1:42"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row>
    <row r="3" spans="1:42"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s="2" t="s">
        <v>293</v>
      </c>
      <c r="R3" t="s">
        <v>294</v>
      </c>
      <c r="S3" s="2" t="s">
        <v>295</v>
      </c>
      <c r="T3" t="s">
        <v>296</v>
      </c>
      <c r="U3" s="2" t="s">
        <v>297</v>
      </c>
      <c r="V3" t="s">
        <v>298</v>
      </c>
      <c r="W3" s="2" t="s">
        <v>299</v>
      </c>
      <c r="X3" t="s">
        <v>300</v>
      </c>
      <c r="Y3" s="2" t="s">
        <v>301</v>
      </c>
      <c r="Z3" t="s">
        <v>302</v>
      </c>
      <c r="AA3" s="3" t="s">
        <v>303</v>
      </c>
      <c r="AB3" t="s">
        <v>304</v>
      </c>
      <c r="AC3" t="s">
        <v>305</v>
      </c>
      <c r="AD3" t="s">
        <v>1147</v>
      </c>
      <c r="AE3" t="s">
        <v>1146</v>
      </c>
      <c r="AF3" t="s">
        <v>306</v>
      </c>
      <c r="AG3" t="s">
        <v>307</v>
      </c>
      <c r="AH3" t="s">
        <v>1145</v>
      </c>
      <c r="AI3" t="s">
        <v>308</v>
      </c>
      <c r="AJ3" t="s">
        <v>149</v>
      </c>
      <c r="AK3" t="s">
        <v>757</v>
      </c>
      <c r="AL3" t="s">
        <v>758</v>
      </c>
      <c r="AM3" t="s">
        <v>759</v>
      </c>
      <c r="AN3" t="s">
        <v>756</v>
      </c>
      <c r="AO3" t="s">
        <v>760</v>
      </c>
      <c r="AP3" t="s">
        <v>2269</v>
      </c>
    </row>
    <row r="4" spans="1:42" x14ac:dyDescent="0.25">
      <c r="A4">
        <v>237</v>
      </c>
      <c r="B4" t="s">
        <v>309</v>
      </c>
      <c r="C4">
        <v>1</v>
      </c>
      <c r="D4" t="s">
        <v>310</v>
      </c>
      <c r="E4" t="s">
        <v>311</v>
      </c>
      <c r="F4" t="s">
        <v>312</v>
      </c>
      <c r="G4" t="str" cm="1">
        <f t="array" ref="G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2272</v>
      </c>
      <c r="P4" s="4" t="s">
        <v>2270</v>
      </c>
      <c r="Q4" t="str">
        <f>IF(Table134569[[#This Row],[Pascua]]="","",""",""")</f>
        <v>","</v>
      </c>
      <c r="R4" t="s">
        <v>294</v>
      </c>
      <c r="S4" t="str">
        <f>IF(Table134569[[#This Row],[Pentecostés]]="","",""",""")</f>
        <v>","</v>
      </c>
      <c r="T4" t="s">
        <v>321</v>
      </c>
      <c r="U4" t="str">
        <f>IF(Table134569[[#This Row],[Virgen]]="","",""",""")</f>
        <v>","</v>
      </c>
      <c r="V4" t="s">
        <v>304</v>
      </c>
      <c r="W4" t="str">
        <f>IF(Table134569[[#This Row],[Niños]]="","",""",""")</f>
        <v/>
      </c>
      <c r="Y4" t="str">
        <f>IF(Table134569[[#This Row],[Laudes/Vispera]]="","",""",""")</f>
        <v/>
      </c>
      <c r="AA4" t="str">
        <f>IF(Table134569[[#This Row],[Entrada]]="","",""",""")</f>
        <v/>
      </c>
      <c r="AC4" t="s">
        <v>2273</v>
      </c>
      <c r="AD4" s="66" t="str" cm="1">
        <f t="array" ref="AD4">_xlfn.LET(
    _xlpm.texto_limpio, _xlfn.REDUCE(
        LOWER(Table134569[[#This Row],[Titulo]]),
        {"á";"é";"í";"ó";"ú";"ñ";",";" "},
        _xlfn.LAMBDA(_xlpm.acum,_xlpm.caracter, SUBSTITUTE(_xlpm.acum, _xlpm.caracter, CHOOSE(MATCH(_xlpm.caracter, {"á";"é";"í";"ó";"ú";"ñ";",";" "}, 0), "a","e","i","o","u","n","","")))
    ),
    _xlfn.CONCAT("/cantos/resucito/", AH4, "/", _xlpm.texto_limpio, ".html")
)</f>
        <v>/cantos/resucito/e/alacenadelcordero.html</v>
      </c>
      <c r="AE4" s="66" t="str" cm="1">
        <f t="array" ref="AE4">_xlfn.LET(
    _xlpm.texto_limpio, _xlfn.REDUCE(
        LOWER(Table134569[[#This Row],[Titulo]]),
        {"á";"é";"í";"ó";"ú";"ñ";",";" "},
        _xlfn.LAMBDA(_xlpm.acum,_xlpm.caracter, SUBSTITUTE(_xlpm.acum, _xlpm.caracter, CHOOSE(MATCH(_xlpm.caracter, {"á";"é";"í";"ó";"ú";"ñ";",";" "}, 0), "a","e","i","o","u","n","","")))
    ),
    _xlfn.CONCAT("/cantos/resucito/", AG4, "/", _xlpm.texto_limpio, ".html")
)</f>
        <v>/cantos/resucito/a/alacenadelcordero.html</v>
      </c>
      <c r="AF4" t="s">
        <v>323</v>
      </c>
      <c r="AG4" t="str">
        <f>LOWER(LEFT(Table134569[[#This Row],[Titulo]],1))</f>
        <v>a</v>
      </c>
      <c r="AH4" t="str">
        <f>LOWER(LEFT(Table134569[[#This Row],[Categoria]],1))</f>
        <v>e</v>
      </c>
      <c r="AI4" t="str">
        <f>_xlfn.CONCAT(Table134569[[#This Row],[ID]:[c021]])</f>
        <v>{id:1,title: "alacenadelcorderoA la cena del Cordero", subtitle: "Himno lat. «Ad cenam Agni providi»", category: ["Elección","Pascua","Laudes/Visperas","Entrada"],/cantos/resucito/e/alacenadelcordero.html/cantos/resucito/a/alacenadelcordero.html"},</v>
      </c>
      <c r="AJ4" t="str">
        <f>UPPER(Table134569[[#This Row],[Titulo]])</f>
        <v>A LA CENA DEL CORDERO</v>
      </c>
      <c r="AK4" t="str">
        <f>LOWER(SUBSTITUTE(Table134569[[#This Row],[CANTO]], " ", ""))</f>
        <v>alacenadelcordero</v>
      </c>
      <c r="AL4" t="str">
        <f>Table134569[[#This Row],[Subtitle5]]</f>
        <v>Himno lat. «Ad cenam Agni providi»</v>
      </c>
      <c r="AN4" t="str">
        <f>Table1[[#Headers],[CANTO]]</f>
        <v>CANTO</v>
      </c>
      <c r="AO4" t="str">
        <f>Table134569[[#This Row],[CANTO]]</f>
        <v>A LA CENA DEL CORDERO</v>
      </c>
      <c r="AP4" t="str">
        <f>_xlfn.CONCAT(Table134569[[#This Row],[Category]:[c020]])</f>
        <v>category: ["Elección","Pascua","Laudes/Visperas","Entrada"],</v>
      </c>
    </row>
    <row r="5" spans="1:42" x14ac:dyDescent="0.25">
      <c r="A5">
        <v>1</v>
      </c>
      <c r="B5" t="s">
        <v>309</v>
      </c>
      <c r="C5">
        <v>2</v>
      </c>
      <c r="D5" t="s">
        <v>310</v>
      </c>
      <c r="E5" t="s">
        <v>311</v>
      </c>
      <c r="F5" t="s">
        <v>312</v>
      </c>
      <c r="G5" t="str" cm="1">
        <f t="array" ref="G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2272</v>
      </c>
      <c r="P5" t="s">
        <v>2271</v>
      </c>
      <c r="Q5" t="str">
        <f>IF(Table134569[[#This Row],[Pascua]]="","",""",""")</f>
        <v>","</v>
      </c>
      <c r="R5" s="5" t="s">
        <v>294</v>
      </c>
      <c r="S5" t="str">
        <f>IF(Table134569[[#This Row],[Pentecostés]]="","",""",""")</f>
        <v>","</v>
      </c>
      <c r="T5" s="5" t="s">
        <v>296</v>
      </c>
      <c r="U5" t="str">
        <f>IF(Table134569[[#This Row],[Virgen]]="","",""",""")</f>
        <v>","</v>
      </c>
      <c r="V5" s="5" t="s">
        <v>304</v>
      </c>
      <c r="W5" t="str">
        <f>IF(Table134569[[#This Row],[Niños]]="","",""",""")</f>
        <v>","</v>
      </c>
      <c r="X5" s="5" t="s">
        <v>326</v>
      </c>
      <c r="Y5" t="str">
        <f>IF(Table134569[[#This Row],[Laudes/Vispera]]="","",""",""")</f>
        <v>","</v>
      </c>
      <c r="Z5" t="s">
        <v>327</v>
      </c>
      <c r="AA5" t="str">
        <f>IF(Table134569[[#This Row],[Entrada]]="","",""",""")</f>
        <v>","</v>
      </c>
      <c r="AB5" t="s">
        <v>328</v>
      </c>
      <c r="AC5" t="s">
        <v>2273</v>
      </c>
      <c r="AD5" s="66" t="str" cm="1">
        <f t="array" ref="AD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E5" s="66" t="str" cm="1">
        <f t="array" ref="AE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F5" t="s">
        <v>323</v>
      </c>
      <c r="AG5" t="str">
        <f>LOWER(LEFT(Table134569[[#This Row],[Titulo]],1))</f>
        <v>a</v>
      </c>
      <c r="AH5" t="str">
        <f>LOWER(LEFT(Table134569[[#This Row],[Categoria]],1))</f>
        <v>p</v>
      </c>
      <c r="AI5" t="str">
        <f>_xlfn.CONCAT(Table134569[[#This Row],[ID]:[c021]])</f>
        <v>{id:2,title: "alavictimapascualA la víctima pascual", subtitle: "Secuencia de Pascua - Himno lat. «Victimae paschall laudes» ", category: ["PreCatecumenado","Pascua","Pentecostés","Entrada","Comunión","Final","Nuevo Testamento"],/cantos/resucito/a/alavictimapascual.html/cantos/resucito/a/alavictimapascual.html"},</v>
      </c>
      <c r="AJ5" t="str">
        <f>UPPER(Table134569[[#This Row],[Titulo]])</f>
        <v>A LA VÍCTIMA PASCUAL</v>
      </c>
      <c r="AK5" t="str">
        <f>LOWER(SUBSTITUTE(Table134569[[#This Row],[CANTO]], " ", ""))</f>
        <v>alavíctimapascual</v>
      </c>
      <c r="AL5" t="str">
        <f>Table134569[[#This Row],[Subtitle5]]</f>
        <v xml:space="preserve">Secuencia de Pascua - Himno lat. «Victimae paschall laudes» </v>
      </c>
      <c r="AN5" t="str">
        <f>Table1[[#Headers],[CANTO]]</f>
        <v>CANTO</v>
      </c>
      <c r="AO5" t="str">
        <f>Table134569[[#This Row],[CANTO]]</f>
        <v>A LA VÍCTIMA PASCUAL</v>
      </c>
      <c r="AP5" t="str">
        <f>_xlfn.CONCAT(Table134569[[#This Row],[Category]:[c020]])</f>
        <v>category: ["PreCatecumenado","Pascua","Pentecostés","Entrada","Comunión","Final","Nuevo Testamento"],</v>
      </c>
    </row>
    <row r="6" spans="1:42" x14ac:dyDescent="0.25">
      <c r="A6">
        <v>2</v>
      </c>
      <c r="B6" t="s">
        <v>309</v>
      </c>
      <c r="C6">
        <v>3</v>
      </c>
      <c r="D6" t="s">
        <v>310</v>
      </c>
      <c r="E6" t="s">
        <v>311</v>
      </c>
      <c r="F6" t="s">
        <v>312</v>
      </c>
      <c r="G6" t="str" cm="1">
        <f t="array" ref="G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2272</v>
      </c>
      <c r="P6" t="s">
        <v>2271</v>
      </c>
      <c r="Q6" t="str">
        <f>IF(Table134569[[#This Row],[Pascua]]="","",""",""")</f>
        <v>","</v>
      </c>
      <c r="R6" t="s">
        <v>328</v>
      </c>
      <c r="S6" t="str">
        <f>IF(Table134569[[#This Row],[Pentecostés]]="","",""",""")</f>
        <v/>
      </c>
      <c r="U6" t="str">
        <f>IF(Table134569[[#This Row],[Virgen]]="","",""",""")</f>
        <v/>
      </c>
      <c r="W6" t="str">
        <f>IF(Table134569[[#This Row],[Niños]]="","",""",""")</f>
        <v/>
      </c>
      <c r="Y6" t="str">
        <f>IF(Table134569[[#This Row],[Laudes/Vispera]]="","",""",""")</f>
        <v/>
      </c>
      <c r="AA6" t="str">
        <f>IF(Table134569[[#This Row],[Entrada]]="","",""",""")</f>
        <v/>
      </c>
      <c r="AC6" t="s">
        <v>2273</v>
      </c>
      <c r="AD6" s="66" t="str" cm="1">
        <f t="array" ref="AD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E6" s="66" t="str" cm="1">
        <f t="array" ref="AE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F6" t="s">
        <v>323</v>
      </c>
      <c r="AG6" t="str">
        <f>LOWER(LEFT(Table134569[[#This Row],[Titulo]],1))</f>
        <v>a</v>
      </c>
      <c r="AH6" t="str">
        <f>LOWER(LEFT(Table134569[[#This Row],[Categoria]],1))</f>
        <v>p</v>
      </c>
      <c r="AI6" t="str">
        <f>_xlfn.CONCAT(Table134569[[#This Row],[ID]:[c021]])</f>
        <v>{id:3,title: "anadiedemosocasiondetropiezoA nadie demos ocasión de tropiezo", subtitle: "2ª Corintios 6,3ss", category: ["PreCatecumenado","Nuevo Testamento"],/cantos/resucito/a/anadiedemosocasiondetropiezo.html/cantos/resucito/a/anadiedemosocasiondetropiezo.html"},</v>
      </c>
      <c r="AJ6" t="str">
        <f>UPPER(Table134569[[#This Row],[Titulo]])</f>
        <v>A NADIE DEMOS OCASIÓN DE TROPIEZO</v>
      </c>
      <c r="AK6" t="str">
        <f>LOWER(SUBSTITUTE(Table134569[[#This Row],[CANTO]], " ", ""))</f>
        <v>anadiedemosocasióndetropiezo</v>
      </c>
      <c r="AL6" t="str">
        <f>Table134569[[#This Row],[Subtitle5]]</f>
        <v>2ª Corintios 6,3ss</v>
      </c>
      <c r="AN6" t="str">
        <f>Table1[[#Headers],[CANTO]]</f>
        <v>CANTO</v>
      </c>
      <c r="AO6" t="str">
        <f>Table134569[[#This Row],[CANTO]]</f>
        <v>A NADIE DEMOS OCASIÓN DE TROPIEZO</v>
      </c>
      <c r="AP6" t="str">
        <f>_xlfn.CONCAT(Table134569[[#This Row],[Category]:[c020]])</f>
        <v>category: ["PreCatecumenado","Nuevo Testamento"],</v>
      </c>
    </row>
    <row r="7" spans="1:42" x14ac:dyDescent="0.25">
      <c r="A7">
        <v>3</v>
      </c>
      <c r="B7" t="s">
        <v>309</v>
      </c>
      <c r="C7">
        <v>4</v>
      </c>
      <c r="D7" t="s">
        <v>310</v>
      </c>
      <c r="E7" t="s">
        <v>311</v>
      </c>
      <c r="F7" t="s">
        <v>312</v>
      </c>
      <c r="G7" t="str" cm="1">
        <f t="array" ref="G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2272</v>
      </c>
      <c r="P7" t="s">
        <v>2271</v>
      </c>
      <c r="Q7" t="str">
        <f>IF(Table134569[[#This Row],[Pascua]]="","",""",""")</f>
        <v>","</v>
      </c>
      <c r="R7" t="s">
        <v>333</v>
      </c>
      <c r="S7" t="str">
        <f>IF(Table134569[[#This Row],[Pentecostés]]="","",""",""")</f>
        <v>","</v>
      </c>
      <c r="T7" t="s">
        <v>334</v>
      </c>
      <c r="U7" t="str">
        <f>IF(Table134569[[#This Row],[Virgen]]="","",""",""")</f>
        <v/>
      </c>
      <c r="W7" t="str">
        <f>IF(Table134569[[#This Row],[Niños]]="","",""",""")</f>
        <v/>
      </c>
      <c r="Y7" t="str">
        <f>IF(Table134569[[#This Row],[Laudes/Vispera]]="","",""",""")</f>
        <v/>
      </c>
      <c r="AA7" t="str">
        <f>IF(Table134569[[#This Row],[Entrada]]="","",""",""")</f>
        <v/>
      </c>
      <c r="AC7" t="s">
        <v>2273</v>
      </c>
      <c r="AD7" s="66" t="str" cm="1">
        <f t="array" ref="AD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E7" s="66" t="str" cm="1">
        <f t="array" ref="AE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F7" t="s">
        <v>323</v>
      </c>
      <c r="AG7" t="str">
        <f>LOWER(LEFT(Table134569[[#This Row],[Titulo]],1))</f>
        <v>a</v>
      </c>
      <c r="AH7" t="str">
        <f>LOWER(LEFT(Table134569[[#This Row],[Categoria]],1))</f>
        <v>p</v>
      </c>
      <c r="AI7" t="str">
        <f>_xlfn.CONCAT(Table134569[[#This Row],[ID]:[c021]])</f>
        <v>{id:4,title: "atilevantomisojosA ti levanto mis ojos", subtitle: "Salmo 123 (122)", category: ["PreCatecumenado","Cuaresma","Antiguo Testamento"],/cantos/resucito/a/atilevantomisojos.html/cantos/resucito/a/atilevantomisojos.html"},</v>
      </c>
      <c r="AJ7" t="str">
        <f>UPPER(Table134569[[#This Row],[Titulo]])</f>
        <v>A TI LEVANTO MIS OJOS</v>
      </c>
      <c r="AK7" t="str">
        <f>LOWER(SUBSTITUTE(Table134569[[#This Row],[CANTO]], " ", ""))</f>
        <v>atilevantomisojos</v>
      </c>
      <c r="AL7" t="str">
        <f>Table134569[[#This Row],[Subtitle5]]</f>
        <v>Salmo 123 (122)</v>
      </c>
      <c r="AN7" t="str">
        <f>Table1[[#Headers],[CANTO]]</f>
        <v>CANTO</v>
      </c>
      <c r="AO7" t="str">
        <f>Table134569[[#This Row],[CANTO]]</f>
        <v>A TI LEVANTO MIS OJOS</v>
      </c>
      <c r="AP7" t="str">
        <f>_xlfn.CONCAT(Table134569[[#This Row],[Category]:[c020]])</f>
        <v>category: ["PreCatecumenado","Cuaresma","Antiguo Testamento"],</v>
      </c>
    </row>
    <row r="8" spans="1:42" x14ac:dyDescent="0.25">
      <c r="A8">
        <v>4</v>
      </c>
      <c r="B8" t="s">
        <v>309</v>
      </c>
      <c r="C8">
        <v>5</v>
      </c>
      <c r="D8" t="s">
        <v>310</v>
      </c>
      <c r="E8" t="s">
        <v>311</v>
      </c>
      <c r="F8" t="s">
        <v>312</v>
      </c>
      <c r="G8" t="str" cm="1">
        <f t="array" ref="G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2272</v>
      </c>
      <c r="P8" t="s">
        <v>2271</v>
      </c>
      <c r="Q8" t="str">
        <f>IF(Table134569[[#This Row],[Pascua]]="","",""",""")</f>
        <v>","</v>
      </c>
      <c r="R8" t="s">
        <v>333</v>
      </c>
      <c r="S8" t="str">
        <f>IF(Table134569[[#This Row],[Pentecostés]]="","",""",""")</f>
        <v>","</v>
      </c>
      <c r="T8" t="s">
        <v>334</v>
      </c>
      <c r="U8" t="str">
        <f>IF(Table134569[[#This Row],[Virgen]]="","",""",""")</f>
        <v/>
      </c>
      <c r="W8" t="str">
        <f>IF(Table134569[[#This Row],[Niños]]="","",""",""")</f>
        <v/>
      </c>
      <c r="Y8" t="str">
        <f>IF(Table134569[[#This Row],[Laudes/Vispera]]="","",""",""")</f>
        <v/>
      </c>
      <c r="AA8" t="str">
        <f>IF(Table134569[[#This Row],[Entrada]]="","",""",""")</f>
        <v/>
      </c>
      <c r="AC8" t="s">
        <v>2273</v>
      </c>
      <c r="AD8" s="66" t="str" cm="1">
        <f t="array" ref="AD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E8" s="66" t="str" cm="1">
        <f t="array" ref="AE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F8" t="s">
        <v>323</v>
      </c>
      <c r="AG8" t="str">
        <f>LOWER(LEFT(Table134569[[#This Row],[Titulo]],1))</f>
        <v>a</v>
      </c>
      <c r="AH8" t="str">
        <f>LOWER(LEFT(Table134569[[#This Row],[Categoria]],1))</f>
        <v>p</v>
      </c>
      <c r="AI8" t="str">
        <f>_xlfn.CONCAT(Table134569[[#This Row],[ID]:[c021]])</f>
        <v>{id:5,title: "atisenorenmiclamorimploroA ti, Señor, en mi clamor imploro", subtitle: "Salmo 142 (141)", category: ["PreCatecumenado","Cuaresma","Antiguo Testamento"],/cantos/resucito/a/atisenorenmiclamorimploro.html/cantos/resucito/a/atisenorenmiclamorimploro.html"},</v>
      </c>
      <c r="AJ8" t="str">
        <f>UPPER(Table134569[[#This Row],[Titulo]])</f>
        <v>A TI, SEÑOR, EN MI CLAMOR IMPLORO</v>
      </c>
      <c r="AK8" t="str">
        <f>LOWER(SUBSTITUTE(Table134569[[#This Row],[CANTO]], " ", ""))</f>
        <v>ati,señor,enmiclamorimploro</v>
      </c>
      <c r="AL8" t="str">
        <f>Table134569[[#This Row],[Subtitle5]]</f>
        <v>Salmo 142 (141)</v>
      </c>
      <c r="AN8" t="str">
        <f>Table1[[#Headers],[CANTO]]</f>
        <v>CANTO</v>
      </c>
      <c r="AO8" t="str">
        <f>Table134569[[#This Row],[CANTO]]</f>
        <v>A TI, SEÑOR, EN MI CLAMOR IMPLORO</v>
      </c>
      <c r="AP8" t="str">
        <f>_xlfn.CONCAT(Table134569[[#This Row],[Category]:[c020]])</f>
        <v>category: ["PreCatecumenado","Cuaresma","Antiguo Testamento"],</v>
      </c>
    </row>
    <row r="9" spans="1:42" x14ac:dyDescent="0.25">
      <c r="A9">
        <v>5</v>
      </c>
      <c r="B9" t="s">
        <v>309</v>
      </c>
      <c r="C9">
        <v>6</v>
      </c>
      <c r="D9" t="s">
        <v>310</v>
      </c>
      <c r="E9" t="s">
        <v>311</v>
      </c>
      <c r="F9" t="s">
        <v>312</v>
      </c>
      <c r="G9" t="str" cm="1">
        <f t="array" ref="G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2272</v>
      </c>
      <c r="P9" t="s">
        <v>2271</v>
      </c>
      <c r="Q9" t="str">
        <f>IF(Table134569[[#This Row],[Pascua]]="","",""",""")</f>
        <v>","</v>
      </c>
      <c r="R9" t="s">
        <v>333</v>
      </c>
      <c r="S9" t="str">
        <f>IF(Table134569[[#This Row],[Pentecostés]]="","",""",""")</f>
        <v>","</v>
      </c>
      <c r="T9" t="s">
        <v>334</v>
      </c>
      <c r="U9" t="str">
        <f>IF(Table134569[[#This Row],[Virgen]]="","",""",""")</f>
        <v/>
      </c>
      <c r="W9" t="str">
        <f>IF(Table134569[[#This Row],[Niños]]="","",""",""")</f>
        <v/>
      </c>
      <c r="Y9" t="str">
        <f>IF(Table134569[[#This Row],[Laudes/Vispera]]="","",""",""")</f>
        <v/>
      </c>
      <c r="AA9" t="str">
        <f>IF(Table134569[[#This Row],[Entrada]]="","",""",""")</f>
        <v/>
      </c>
      <c r="AC9" t="s">
        <v>2273</v>
      </c>
      <c r="AD9" s="66" t="str" cm="1">
        <f t="array" ref="AD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E9" s="66" t="str" cm="1">
        <f t="array" ref="AE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F9" t="s">
        <v>323</v>
      </c>
      <c r="AG9" t="str">
        <f>LOWER(LEFT(Table134569[[#This Row],[Titulo]],1))</f>
        <v>a</v>
      </c>
      <c r="AH9" t="str">
        <f>LOWER(LEFT(Table134569[[#This Row],[Categoria]],1))</f>
        <v>p</v>
      </c>
      <c r="AI9" t="str">
        <f>_xlfn.CONCAT(Table134569[[#This Row],[ID]:[c021]])</f>
        <v>{id:6,title: "atisenorlevantomialmaA ti, Señor, levanto mi alma", subtitle: "Salmo 25 (24)", category: ["PreCatecumenado","Cuaresma","Antiguo Testamento"],/cantos/resucito/a/atisenorlevantomialma.html/cantos/resucito/a/atisenorlevantomialma.html"},</v>
      </c>
      <c r="AJ9" t="str">
        <f>UPPER(Table134569[[#This Row],[Titulo]])</f>
        <v>A TI, SEÑOR, LEVANTO MI ALMA</v>
      </c>
      <c r="AK9" t="str">
        <f>LOWER(SUBSTITUTE(Table134569[[#This Row],[CANTO]], " ", ""))</f>
        <v>ati,señor,levantomialma</v>
      </c>
      <c r="AL9" t="str">
        <f>Table134569[[#This Row],[Subtitle5]]</f>
        <v>Salmo 25 (24)</v>
      </c>
      <c r="AN9" t="str">
        <f>Table1[[#Headers],[CANTO]]</f>
        <v>CANTO</v>
      </c>
      <c r="AO9" t="str">
        <f>Table134569[[#This Row],[CANTO]]</f>
        <v>A TI, SEÑOR, LEVANTO MI ALMA</v>
      </c>
      <c r="AP9" t="str">
        <f>_xlfn.CONCAT(Table134569[[#This Row],[Category]:[c020]])</f>
        <v>category: ["PreCatecumenado","Cuaresma","Antiguo Testamento"],</v>
      </c>
    </row>
    <row r="10" spans="1:42" x14ac:dyDescent="0.25">
      <c r="A10">
        <v>6</v>
      </c>
      <c r="B10" t="s">
        <v>309</v>
      </c>
      <c r="C10">
        <v>7</v>
      </c>
      <c r="D10" t="s">
        <v>310</v>
      </c>
      <c r="E10" t="s">
        <v>311</v>
      </c>
      <c r="F10" t="s">
        <v>312</v>
      </c>
      <c r="G10" t="str" cm="1">
        <f t="array" ref="G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2272</v>
      </c>
      <c r="P10" t="s">
        <v>2271</v>
      </c>
      <c r="Q10" t="str">
        <f>IF(Table134569[[#This Row],[Pascua]]="","",""",""")</f>
        <v>","</v>
      </c>
      <c r="R10" t="s">
        <v>333</v>
      </c>
      <c r="S10" t="str">
        <f>IF(Table134569[[#This Row],[Pentecostés]]="","",""",""")</f>
        <v>","</v>
      </c>
      <c r="T10" t="s">
        <v>321</v>
      </c>
      <c r="U10" t="str">
        <f>IF(Table134569[[#This Row],[Virgen]]="","",""",""")</f>
        <v>","</v>
      </c>
      <c r="V10" t="s">
        <v>334</v>
      </c>
      <c r="W10" t="str">
        <f>IF(Table134569[[#This Row],[Niños]]="","",""",""")</f>
        <v/>
      </c>
      <c r="Y10" t="str">
        <f>IF(Table134569[[#This Row],[Laudes/Vispera]]="","",""",""")</f>
        <v/>
      </c>
      <c r="AA10" t="str">
        <f>IF(Table134569[[#This Row],[Entrada]]="","",""",""")</f>
        <v/>
      </c>
      <c r="AC10" t="s">
        <v>2273</v>
      </c>
      <c r="AD10" s="66" t="str" cm="1">
        <f t="array" ref="AD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E10" s="66" t="str" cm="1">
        <f t="array" ref="AE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F10" t="s">
        <v>323</v>
      </c>
      <c r="AG10" t="str">
        <f>LOWER(LEFT(Table134569[[#This Row],[Titulo]],1))</f>
        <v>a</v>
      </c>
      <c r="AH10" t="str">
        <f>LOWER(LEFT(Table134569[[#This Row],[Categoria]],1))</f>
        <v>p</v>
      </c>
      <c r="AI10" t="str">
        <f>_xlfn.CONCAT(Table134569[[#This Row],[ID]:[c021]])</f>
        <v>{id:7,title: "atisenorsedebelaalabanzaensionA ti, Señor, se debe la alabanza en Sión", subtitle: "Salmo 65 (64)", category: ["PreCatecumenado","Cuaresma","Laudes/Visperas","Antiguo Testamento"],/cantos/resucito/a/atisenorsedebelaalabanzaension.html/cantos/resucito/a/atisenorsedebelaalabanzaension.html"},</v>
      </c>
      <c r="AJ10" t="str">
        <f>UPPER(Table134569[[#This Row],[Titulo]])</f>
        <v>A TI, SEÑOR, SE DEBE LA ALABANZA EN SIÓN</v>
      </c>
      <c r="AK10" t="str">
        <f>LOWER(SUBSTITUTE(Table134569[[#This Row],[CANTO]], " ", ""))</f>
        <v>ati,señor,sedebelaalabanzaensión</v>
      </c>
      <c r="AL10" t="str">
        <f>Table134569[[#This Row],[Subtitle5]]</f>
        <v>Salmo 65 (64)</v>
      </c>
      <c r="AN10" t="str">
        <f>Table1[[#Headers],[CANTO]]</f>
        <v>CANTO</v>
      </c>
      <c r="AO10" t="str">
        <f>Table134569[[#This Row],[CANTO]]</f>
        <v>A TI, SEÑOR, SE DEBE LA ALABANZA EN SIÓN</v>
      </c>
      <c r="AP10" t="str">
        <f>_xlfn.CONCAT(Table134569[[#This Row],[Category]:[c020]])</f>
        <v>category: ["PreCatecumenado","Cuaresma","Laudes/Visperas","Antiguo Testamento"],</v>
      </c>
    </row>
    <row r="11" spans="1:42" x14ac:dyDescent="0.25">
      <c r="A11">
        <v>7</v>
      </c>
      <c r="B11" t="s">
        <v>309</v>
      </c>
      <c r="C11">
        <v>8</v>
      </c>
      <c r="D11" t="s">
        <v>310</v>
      </c>
      <c r="E11" t="s">
        <v>311</v>
      </c>
      <c r="F11" t="s">
        <v>312</v>
      </c>
      <c r="G11" t="str" cm="1">
        <f t="array" ref="G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2272</v>
      </c>
      <c r="P11" t="s">
        <v>2271</v>
      </c>
      <c r="Q11" t="str">
        <f>IF(Table134569[[#This Row],[Pascua]]="","",""",""")</f>
        <v>","</v>
      </c>
      <c r="R11" t="s">
        <v>321</v>
      </c>
      <c r="S11" t="str">
        <f>IF(Table134569[[#This Row],[Pentecostés]]="","",""",""")</f>
        <v>","</v>
      </c>
      <c r="T11" t="s">
        <v>326</v>
      </c>
      <c r="U11" t="str">
        <f>IF(Table134569[[#This Row],[Virgen]]="","",""",""")</f>
        <v>","</v>
      </c>
      <c r="V11" t="s">
        <v>328</v>
      </c>
      <c r="W11" t="str">
        <f>IF(Table134569[[#This Row],[Niños]]="","",""",""")</f>
        <v/>
      </c>
      <c r="Y11" t="str">
        <f>IF(Table134569[[#This Row],[Laudes/Vispera]]="","",""",""")</f>
        <v/>
      </c>
      <c r="AA11" t="str">
        <f>IF(Table134569[[#This Row],[Entrada]]="","",""",""")</f>
        <v/>
      </c>
      <c r="AC11" t="s">
        <v>2273</v>
      </c>
      <c r="AD11" s="66" t="str" cm="1">
        <f t="array" ref="AD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E11" s="66" t="str" cm="1">
        <f t="array" ref="AE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F11" t="s">
        <v>323</v>
      </c>
      <c r="AG11" t="str">
        <f>LOWER(LEFT(Table134569[[#This Row],[Titulo]],1))</f>
        <v>a</v>
      </c>
      <c r="AH11" t="str">
        <f>LOWER(LEFT(Table134569[[#This Row],[Categoria]],1))</f>
        <v>p</v>
      </c>
      <c r="AI11" t="str">
        <f>_xlfn.CONCAT(Table134569[[#This Row],[ID]:[c021]])</f>
        <v>{id:8,title: "abbapadreAbbá, Padre", subtitle: "Romanos 8,15–17", category: ["PreCatecumenado","Laudes/Visperas","Comunión","Nuevo Testamento"],/cantos/resucito/a/abbapadre.html/cantos/resucito/a/abbapadre.html"},</v>
      </c>
      <c r="AJ11" t="str">
        <f>UPPER(Table134569[[#This Row],[Titulo]])</f>
        <v>ABBÁ, PADRE</v>
      </c>
      <c r="AK11" t="str">
        <f>LOWER(SUBSTITUTE(Table134569[[#This Row],[CANTO]], " ", ""))</f>
        <v>abbá,padre</v>
      </c>
      <c r="AL11" t="str">
        <f>Table134569[[#This Row],[Subtitle5]]</f>
        <v>Romanos 8,15–17</v>
      </c>
      <c r="AN11" t="str">
        <f>Table1[[#Headers],[CANTO]]</f>
        <v>CANTO</v>
      </c>
      <c r="AO11" t="str">
        <f>Table134569[[#This Row],[CANTO]]</f>
        <v>ABBÁ, PADRE</v>
      </c>
      <c r="AP11" t="str">
        <f>_xlfn.CONCAT(Table134569[[#This Row],[Category]:[c020]])</f>
        <v>category: ["PreCatecumenado","Laudes/Visperas","Comunión","Nuevo Testamento"],</v>
      </c>
    </row>
    <row r="12" spans="1:42" x14ac:dyDescent="0.25">
      <c r="A12">
        <v>8</v>
      </c>
      <c r="B12" t="s">
        <v>309</v>
      </c>
      <c r="C12">
        <v>9</v>
      </c>
      <c r="D12" t="s">
        <v>310</v>
      </c>
      <c r="E12" t="s">
        <v>311</v>
      </c>
      <c r="F12" t="s">
        <v>312</v>
      </c>
      <c r="G12" t="str" cm="1">
        <f t="array" ref="G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2272</v>
      </c>
      <c r="P12" t="s">
        <v>2271</v>
      </c>
      <c r="Q12" t="str">
        <f>IF(Table134569[[#This Row],[Pascua]]="","",""",""")</f>
        <v>","</v>
      </c>
      <c r="R12" t="s">
        <v>321</v>
      </c>
      <c r="S12" t="str">
        <f>IF(Table134569[[#This Row],[Pentecostés]]="","",""",""")</f>
        <v>","</v>
      </c>
      <c r="T12" t="s">
        <v>304</v>
      </c>
      <c r="U12" t="str">
        <f>IF(Table134569[[#This Row],[Virgen]]="","",""",""")</f>
        <v>","</v>
      </c>
      <c r="V12" t="s">
        <v>334</v>
      </c>
      <c r="W12" t="str">
        <f>IF(Table134569[[#This Row],[Niños]]="","",""",""")</f>
        <v/>
      </c>
      <c r="Y12" t="str">
        <f>IF(Table134569[[#This Row],[Laudes/Vispera]]="","",""",""")</f>
        <v/>
      </c>
      <c r="AA12" t="str">
        <f>IF(Table134569[[#This Row],[Entrada]]="","",""",""")</f>
        <v/>
      </c>
      <c r="AC12" t="s">
        <v>2273</v>
      </c>
      <c r="AD12" s="66" t="str" cm="1">
        <f t="array" ref="AD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E12" s="66" t="str" cm="1">
        <f t="array" ref="AE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F12" t="s">
        <v>323</v>
      </c>
      <c r="AG12" t="str">
        <f>LOWER(LEFT(Table134569[[#This Row],[Titulo]],1))</f>
        <v>a</v>
      </c>
      <c r="AH12" t="str">
        <f>LOWER(LEFT(Table134569[[#This Row],[Categoria]],1))</f>
        <v>p</v>
      </c>
      <c r="AI12" t="str">
        <f>_xlfn.CONCAT(Table134569[[#This Row],[ID]:[c021]])</f>
        <v>{id:9,title: "abrahamAbraham", subtitle: "Génesis 18,1–5 – Teofanía de Mambré", category: ["PreCatecumenado","Laudes/Visperas","Entrada","Antiguo Testamento"],/cantos/resucito/a/abraham.html/cantos/resucito/a/abraham.html"},</v>
      </c>
      <c r="AJ12" t="str">
        <f>UPPER(Table134569[[#This Row],[Titulo]])</f>
        <v>ABRAHAM</v>
      </c>
      <c r="AK12" t="str">
        <f>LOWER(SUBSTITUTE(Table134569[[#This Row],[CANTO]], " ", ""))</f>
        <v>abraham</v>
      </c>
      <c r="AL12" t="str">
        <f>Table134569[[#This Row],[Subtitle5]]</f>
        <v>Génesis 18,1–5 – Teofanía de Mambré</v>
      </c>
      <c r="AN12" t="str">
        <f>Table1[[#Headers],[CANTO]]</f>
        <v>CANTO</v>
      </c>
      <c r="AO12" t="str">
        <f>Table134569[[#This Row],[CANTO]]</f>
        <v>ABRAHAM</v>
      </c>
      <c r="AP12" t="str">
        <f>_xlfn.CONCAT(Table134569[[#This Row],[Category]:[c020]])</f>
        <v>category: ["PreCatecumenado","Laudes/Visperas","Entrada","Antiguo Testamento"],</v>
      </c>
    </row>
    <row r="13" spans="1:42" x14ac:dyDescent="0.25">
      <c r="A13">
        <v>179</v>
      </c>
      <c r="B13" t="s">
        <v>309</v>
      </c>
      <c r="C13">
        <v>10</v>
      </c>
      <c r="D13" t="s">
        <v>310</v>
      </c>
      <c r="E13" t="s">
        <v>311</v>
      </c>
      <c r="F13" t="s">
        <v>312</v>
      </c>
      <c r="G13" t="str" cm="1">
        <f t="array" ref="G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2272</v>
      </c>
      <c r="P13" s="7" t="s">
        <v>1152</v>
      </c>
      <c r="Q13" t="str">
        <f>IF(Table134569[[#This Row],[Pascua]]="","",""",""")</f>
        <v>","</v>
      </c>
      <c r="R13" t="s">
        <v>321</v>
      </c>
      <c r="S13" t="str">
        <f>IF(Table134569[[#This Row],[Pentecostés]]="","",""",""")</f>
        <v>","</v>
      </c>
      <c r="T13" t="s">
        <v>327</v>
      </c>
      <c r="U13" t="str">
        <f>IF(Table134569[[#This Row],[Virgen]]="","",""",""")</f>
        <v>","</v>
      </c>
      <c r="V13" t="s">
        <v>334</v>
      </c>
      <c r="W13" t="str">
        <f>IF(Table134569[[#This Row],[Niños]]="","",""",""")</f>
        <v/>
      </c>
      <c r="Y13" t="str">
        <f>IF(Table134569[[#This Row],[Laudes/Vispera]]="","",""",""")</f>
        <v/>
      </c>
      <c r="AA13" t="str">
        <f>IF(Table134569[[#This Row],[Entrada]]="","",""",""")</f>
        <v/>
      </c>
      <c r="AC13" t="s">
        <v>2273</v>
      </c>
      <c r="AD13" s="66" t="str" cm="1">
        <f t="array" ref="AD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E13" s="66" t="str" cm="1">
        <f t="array" ref="AE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F13" t="s">
        <v>323</v>
      </c>
      <c r="AG13" t="str">
        <f>LOWER(LEFT(Table134569[[#This Row],[Titulo]],1))</f>
        <v>a</v>
      </c>
      <c r="AH13" t="str">
        <f>LOWER(LEFT(Table134569[[#This Row],[Categoria]],1))</f>
        <v>l</v>
      </c>
      <c r="AI13" t="str">
        <f>_xlfn.CONCAT(Table134569[[#This Row],[ID]:[c021]])</f>
        <v>{id:10,title: "aclamacionesalaoraciondelosfielesAclamaciones a la oración de los fieles", subtitle: "Respuestas a las oraciones de los fieles, Modelo I, II, III, IV", category: ["Liturgia","Laudes/Visperas","Final","Antiguo Testamento"],/cantos/resucito/a/aclamacionesalaoraciondelosfieles.html/cantos/resucito/a/aclamacionesalaoraciondelosfieles.html"},</v>
      </c>
      <c r="AJ13" t="str">
        <f>UPPER(Table134569[[#This Row],[Titulo]])</f>
        <v>ACLAMACIONES A LA ORACIÓN DE LOS FIELES</v>
      </c>
      <c r="AK13" t="str">
        <f>LOWER(SUBSTITUTE(Table134569[[#This Row],[CANTO]], " ", ""))</f>
        <v>aclamacionesalaoracióndelosfieles</v>
      </c>
      <c r="AL13" t="str">
        <f>Table134569[[#This Row],[Subtitle5]]</f>
        <v>Respuestas a las oraciones de los fieles, Modelo I, II, III, IV</v>
      </c>
      <c r="AN13" t="str">
        <f>Table1[[#Headers],[CANTO]]</f>
        <v>CANTO</v>
      </c>
      <c r="AO13" t="str">
        <f>Table134569[[#This Row],[CANTO]]</f>
        <v>ACLAMACIONES A LA ORACIÓN DE LOS FIELES</v>
      </c>
      <c r="AP13" t="str">
        <f>_xlfn.CONCAT(Table134569[[#This Row],[Category]:[c020]])</f>
        <v>category: ["Liturgia","Laudes/Visperas","Final","Antiguo Testamento"],</v>
      </c>
    </row>
    <row r="14" spans="1:42" x14ac:dyDescent="0.25">
      <c r="A14">
        <v>9</v>
      </c>
      <c r="B14" t="s">
        <v>309</v>
      </c>
      <c r="C14">
        <v>11</v>
      </c>
      <c r="D14" t="s">
        <v>310</v>
      </c>
      <c r="E14" t="s">
        <v>311</v>
      </c>
      <c r="F14" t="s">
        <v>312</v>
      </c>
      <c r="G14" t="str" cm="1">
        <f t="array" ref="G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2272</v>
      </c>
      <c r="P14" t="s">
        <v>2271</v>
      </c>
      <c r="Q14" t="str">
        <f>IF(Table134569[[#This Row],[Pascua]]="","",""",""")</f>
        <v>","</v>
      </c>
      <c r="R14" t="s">
        <v>294</v>
      </c>
      <c r="S14" t="str">
        <f>IF(Table134569[[#This Row],[Pentecostés]]="","",""",""")</f>
        <v/>
      </c>
      <c r="U14" t="str">
        <f>IF(Table134569[[#This Row],[Virgen]]="","",""",""")</f>
        <v/>
      </c>
      <c r="W14" t="str">
        <f>IF(Table134569[[#This Row],[Niños]]="","",""",""")</f>
        <v/>
      </c>
      <c r="Y14" t="str">
        <f>IF(Table134569[[#This Row],[Laudes/Vispera]]="","",""",""")</f>
        <v/>
      </c>
      <c r="AA14" t="str">
        <f>IF(Table134569[[#This Row],[Entrada]]="","",""",""")</f>
        <v/>
      </c>
      <c r="AC14" t="s">
        <v>2273</v>
      </c>
      <c r="AD14" s="66" t="str" cm="1">
        <f t="array" ref="AD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E14" s="66" t="str" cm="1">
        <f t="array" ref="AE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F14" t="s">
        <v>323</v>
      </c>
      <c r="AG14" t="str">
        <f>LOWER(LEFT(Table134569[[#This Row],[Titulo]],1))</f>
        <v>a</v>
      </c>
      <c r="AH14" t="str">
        <f>LOWER(LEFT(Table134569[[#This Row],[Categoria]],1))</f>
        <v>p</v>
      </c>
      <c r="AI14" t="str">
        <f>_xlfn.CONCAT(Table134569[[#This Row],[ID]:[c021]])</f>
        <v>{id:11,title: "aclamadalsenorAclamad al Señor", subtitle: "Salmo 100 (99)", category: ["PreCatecumenado","Pascua"],/cantos/resucito/a/aclamadalsenor.html/cantos/resucito/a/aclamadalsenor.html"},</v>
      </c>
      <c r="AJ14" t="str">
        <f>UPPER(Table134569[[#This Row],[Titulo]])</f>
        <v>ACLAMAD AL SEÑOR</v>
      </c>
      <c r="AK14" t="str">
        <f>LOWER(SUBSTITUTE(Table134569[[#This Row],[CANTO]], " ", ""))</f>
        <v>aclamadalseñor</v>
      </c>
      <c r="AL14" t="str">
        <f>Table134569[[#This Row],[Subtitle5]]</f>
        <v>Salmo 100 (99)</v>
      </c>
      <c r="AN14" t="str">
        <f>Table1[[#Headers],[CANTO]]</f>
        <v>CANTO</v>
      </c>
      <c r="AO14" t="str">
        <f>Table134569[[#This Row],[CANTO]]</f>
        <v>ACLAMAD AL SEÑOR</v>
      </c>
      <c r="AP14" t="str">
        <f>_xlfn.CONCAT(Table134569[[#This Row],[Category]:[c020]])</f>
        <v>category: ["PreCatecumenado","Pascua"],</v>
      </c>
    </row>
    <row r="15" spans="1:42" x14ac:dyDescent="0.25">
      <c r="A15">
        <v>238</v>
      </c>
      <c r="B15" t="s">
        <v>309</v>
      </c>
      <c r="C15">
        <v>12</v>
      </c>
      <c r="D15" t="s">
        <v>310</v>
      </c>
      <c r="E15" t="s">
        <v>311</v>
      </c>
      <c r="F15" t="s">
        <v>312</v>
      </c>
      <c r="G15" t="str" cm="1">
        <f t="array" ref="G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2272</v>
      </c>
      <c r="P15" s="4" t="s">
        <v>2270</v>
      </c>
      <c r="Q15" t="str">
        <f>IF(Table134569[[#This Row],[Pascua]]="","",""",""")</f>
        <v>","</v>
      </c>
      <c r="R15" t="s">
        <v>333</v>
      </c>
      <c r="S15" t="str">
        <f>IF(Table134569[[#This Row],[Pentecostés]]="","",""",""")</f>
        <v>","</v>
      </c>
      <c r="T15" t="s">
        <v>321</v>
      </c>
      <c r="U15" t="str">
        <f>IF(Table134569[[#This Row],[Virgen]]="","",""",""")</f>
        <v>","</v>
      </c>
      <c r="V15" t="s">
        <v>334</v>
      </c>
      <c r="W15" t="str">
        <f>IF(Table134569[[#This Row],[Niños]]="","",""",""")</f>
        <v/>
      </c>
      <c r="Y15" t="str">
        <f>IF(Table134569[[#This Row],[Laudes/Vispera]]="","",""",""")</f>
        <v/>
      </c>
      <c r="AA15" t="str">
        <f>IF(Table134569[[#This Row],[Entrada]]="","",""",""")</f>
        <v/>
      </c>
      <c r="AC15" t="s">
        <v>2273</v>
      </c>
      <c r="AD15" s="66" t="str" cm="1">
        <f t="array" ref="AD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E15" s="66" t="str" cm="1">
        <f t="array" ref="AE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F15" t="s">
        <v>323</v>
      </c>
      <c r="AG15" t="str">
        <f>LOWER(LEFT(Table134569[[#This Row],[Titulo]],1))</f>
        <v>a</v>
      </c>
      <c r="AH15" t="str">
        <f>LOWER(LEFT(Table134569[[#This Row],[Categoria]],1))</f>
        <v>e</v>
      </c>
      <c r="AI15" t="str">
        <f>_xlfn.CONCAT(Table134569[[#This Row],[ID]:[c021]])</f>
        <v>{id:12,title: "adondeteescondisteamadoAdónde te escondiste, Amado", subtitle: "Cántico espiritual (San Juan de la Cruz) ", category: ["Elección","Cuaresma","Laudes/Visperas","Antiguo Testamento"],/cantos/resucito/a/adondeteescondisteamado.html/cantos/resucito/a/adondeteescondisteamado.html"},</v>
      </c>
      <c r="AJ15" t="str">
        <f>UPPER(Table134569[[#This Row],[Titulo]])</f>
        <v>ADÓNDE TE ESCONDISTE, AMADO</v>
      </c>
      <c r="AK15" t="str">
        <f>LOWER(SUBSTITUTE(Table134569[[#This Row],[CANTO]], " ", ""))</f>
        <v>adóndeteescondiste,amado</v>
      </c>
      <c r="AL15" t="str">
        <f>Table134569[[#This Row],[Subtitle5]]</f>
        <v xml:space="preserve">Cántico espiritual (San Juan de la Cruz) </v>
      </c>
      <c r="AN15" t="str">
        <f>Table1[[#Headers],[CANTO]]</f>
        <v>CANTO</v>
      </c>
      <c r="AO15" t="str">
        <f>Table134569[[#This Row],[CANTO]]</f>
        <v>ADÓNDE TE ESCONDISTE, AMADO</v>
      </c>
      <c r="AP15" t="str">
        <f>_xlfn.CONCAT(Table134569[[#This Row],[Category]:[c020]])</f>
        <v>category: ["Elección","Cuaresma","Laudes/Visperas","Antiguo Testamento"],</v>
      </c>
    </row>
    <row r="16" spans="1:42" x14ac:dyDescent="0.25">
      <c r="A16">
        <v>10</v>
      </c>
      <c r="B16" t="s">
        <v>309</v>
      </c>
      <c r="C16">
        <v>13</v>
      </c>
      <c r="D16" t="s">
        <v>310</v>
      </c>
      <c r="E16" t="s">
        <v>311</v>
      </c>
      <c r="F16" t="s">
        <v>312</v>
      </c>
      <c r="G16" t="str" cm="1">
        <f t="array" ref="G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2272</v>
      </c>
      <c r="P16" t="s">
        <v>2271</v>
      </c>
      <c r="Q16" t="str">
        <f>IF(Table134569[[#This Row],[Pascua]]="","",""",""")</f>
        <v>","</v>
      </c>
      <c r="R16" t="s">
        <v>333</v>
      </c>
      <c r="S16" t="str">
        <f>IF(Table134569[[#This Row],[Pentecostés]]="","",""",""")</f>
        <v>","</v>
      </c>
      <c r="T16" t="s">
        <v>334</v>
      </c>
      <c r="U16" t="str">
        <f>IF(Table134569[[#This Row],[Virgen]]="","",""",""")</f>
        <v>","</v>
      </c>
      <c r="V16" t="s">
        <v>398</v>
      </c>
      <c r="W16" t="str">
        <f>IF(Table134569[[#This Row],[Niños]]="","",""",""")</f>
        <v/>
      </c>
      <c r="Y16" t="str">
        <f>IF(Table134569[[#This Row],[Laudes/Vispera]]="","",""",""")</f>
        <v/>
      </c>
      <c r="AA16" t="str">
        <f>IF(Table134569[[#This Row],[Entrada]]="","",""",""")</f>
        <v/>
      </c>
      <c r="AC16" t="s">
        <v>2273</v>
      </c>
      <c r="AD16" s="66" t="str" cm="1">
        <f t="array" ref="AD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E16" s="66" t="str" cm="1">
        <f t="array" ref="AE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F16" t="s">
        <v>323</v>
      </c>
      <c r="AG16" t="str">
        <f>LOWER(LEFT(Table134569[[#This Row],[Titulo]],1))</f>
        <v>a</v>
      </c>
      <c r="AH16" t="str">
        <f>LOWER(LEFT(Table134569[[#This Row],[Categoria]],1))</f>
        <v>p</v>
      </c>
      <c r="AI16" t="str">
        <f>_xlfn.CONCAT(Table134569[[#This Row],[ID]:[c021]])</f>
        <v>{id:13,title: "aldespertarAl despertar", subtitle: "Salmo 17 (16) ", category: ["PreCatecumenado","Cuaresma","Antiguo Testamento","Penitencial"],/cantos/resucito/a/aldespertar.html/cantos/resucito/a/aldespertar.html"},</v>
      </c>
      <c r="AJ16" t="str">
        <f>UPPER(Table134569[[#This Row],[Titulo]])</f>
        <v>AL DESPERTAR</v>
      </c>
      <c r="AK16" t="str">
        <f>LOWER(SUBSTITUTE(Table134569[[#This Row],[CANTO]], " ", ""))</f>
        <v>aldespertar</v>
      </c>
      <c r="AL16" t="str">
        <f>Table134569[[#This Row],[Subtitle5]]</f>
        <v xml:space="preserve">Salmo 17 (16) </v>
      </c>
      <c r="AN16" t="str">
        <f>Table1[[#Headers],[CANTO]]</f>
        <v>CANTO</v>
      </c>
      <c r="AO16" t="str">
        <f>Table134569[[#This Row],[CANTO]]</f>
        <v>AL DESPERTAR</v>
      </c>
      <c r="AP16" t="str">
        <f>_xlfn.CONCAT(Table134569[[#This Row],[Category]:[c020]])</f>
        <v>category: ["PreCatecumenado","Cuaresma","Antiguo Testamento","Penitencial"],</v>
      </c>
    </row>
    <row r="17" spans="1:42" x14ac:dyDescent="0.25">
      <c r="A17">
        <v>11</v>
      </c>
      <c r="B17" t="s">
        <v>309</v>
      </c>
      <c r="C17">
        <v>14</v>
      </c>
      <c r="D17" t="s">
        <v>310</v>
      </c>
      <c r="E17" t="s">
        <v>311</v>
      </c>
      <c r="F17" t="s">
        <v>312</v>
      </c>
      <c r="G17" t="str" cm="1">
        <f t="array" ref="G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2272</v>
      </c>
      <c r="P17" t="s">
        <v>2271</v>
      </c>
      <c r="Q17" t="str">
        <f>IF(Table134569[[#This Row],[Pascua]]="","",""",""")</f>
        <v>","</v>
      </c>
      <c r="R17" t="s">
        <v>355</v>
      </c>
      <c r="S17" t="str">
        <f>IF(Table134569[[#This Row],[Pentecostés]]="","",""",""")</f>
        <v>","</v>
      </c>
      <c r="T17" t="s">
        <v>300</v>
      </c>
      <c r="U17" t="str">
        <f>IF(Table134569[[#This Row],[Virgen]]="","",""",""")</f>
        <v/>
      </c>
      <c r="W17" t="str">
        <f>IF(Table134569[[#This Row],[Niños]]="","",""",""")</f>
        <v/>
      </c>
      <c r="Y17" t="str">
        <f>IF(Table134569[[#This Row],[Laudes/Vispera]]="","",""",""")</f>
        <v/>
      </c>
      <c r="AA17" t="str">
        <f>IF(Table134569[[#This Row],[Entrada]]="","",""",""")</f>
        <v/>
      </c>
      <c r="AC17" t="s">
        <v>2273</v>
      </c>
      <c r="AD17" s="66" t="str" cm="1">
        <f t="array" ref="AD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E17" s="66" t="str" cm="1">
        <f t="array" ref="AE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F17" t="s">
        <v>323</v>
      </c>
      <c r="AG17" t="str">
        <f>LOWER(LEFT(Table134569[[#This Row],[Titulo]],1))</f>
        <v>a</v>
      </c>
      <c r="AH17" t="str">
        <f>LOWER(LEFT(Table134569[[#This Row],[Categoria]],1))</f>
        <v>p</v>
      </c>
      <c r="AI17" t="str">
        <f>_xlfn.CONCAT(Table134569[[#This Row],[ID]:[c021]])</f>
        <v>{id:14,title: "alabadalsenorenelcieloAlabad al Señor en el cielo", subtitle: "Salmo 148 ", category: ["PreCatecumenado","Navidad","Niños"],/cantos/resucito/a/alabadalsenorenelcielo.html/cantos/resucito/a/alabadalsenorenelcielo.html"},</v>
      </c>
      <c r="AJ17" t="str">
        <f>UPPER(Table134569[[#This Row],[Titulo]])</f>
        <v>ALABAD AL SEÑOR EN EL CIELO</v>
      </c>
      <c r="AK17" t="str">
        <f>LOWER(SUBSTITUTE(Table134569[[#This Row],[CANTO]], " ", ""))</f>
        <v>alabadalseñorenelcielo</v>
      </c>
      <c r="AL17" t="str">
        <f>Table134569[[#This Row],[Subtitle5]]</f>
        <v xml:space="preserve">Salmo 148 </v>
      </c>
      <c r="AN17" t="str">
        <f>Table1[[#Headers],[CANTO]]</f>
        <v>CANTO</v>
      </c>
      <c r="AO17" t="str">
        <f>Table134569[[#This Row],[CANTO]]</f>
        <v>ALABAD AL SEÑOR EN EL CIELO</v>
      </c>
      <c r="AP17" t="str">
        <f>_xlfn.CONCAT(Table134569[[#This Row],[Category]:[c020]])</f>
        <v>category: ["PreCatecumenado","Navidad","Niños"],</v>
      </c>
    </row>
    <row r="18" spans="1:42" x14ac:dyDescent="0.25">
      <c r="A18">
        <v>12</v>
      </c>
      <c r="B18" t="s">
        <v>309</v>
      </c>
      <c r="C18">
        <v>15</v>
      </c>
      <c r="D18" t="s">
        <v>310</v>
      </c>
      <c r="E18" t="s">
        <v>311</v>
      </c>
      <c r="F18" t="s">
        <v>312</v>
      </c>
      <c r="G18" t="str" cm="1">
        <f t="array" ref="G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2272</v>
      </c>
      <c r="P18" t="s">
        <v>2271</v>
      </c>
      <c r="Q18" t="str">
        <f>IF(Table134569[[#This Row],[Pascua]]="","",""",""")</f>
        <v>","</v>
      </c>
      <c r="R18" t="s">
        <v>357</v>
      </c>
      <c r="S18" t="str">
        <f>IF(Table134569[[#This Row],[Pentecostés]]="","",""",""")</f>
        <v>","</v>
      </c>
      <c r="T18" t="s">
        <v>355</v>
      </c>
      <c r="U18" t="str">
        <f>IF(Table134569[[#This Row],[Virgen]]="","",""",""")</f>
        <v>","</v>
      </c>
      <c r="V18" t="s">
        <v>358</v>
      </c>
      <c r="W18" t="str">
        <f>IF(Table134569[[#This Row],[Niños]]="","",""",""")</f>
        <v/>
      </c>
      <c r="Y18" t="str">
        <f>IF(Table134569[[#This Row],[Laudes/Vispera]]="","",""",""")</f>
        <v/>
      </c>
      <c r="AA18" t="str">
        <f>IF(Table134569[[#This Row],[Entrada]]="","",""",""")</f>
        <v/>
      </c>
      <c r="AC18" t="s">
        <v>2273</v>
      </c>
      <c r="AD18" s="66" t="str" cm="1">
        <f t="array" ref="AD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E18" s="66" t="str" cm="1">
        <f t="array" ref="AE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F18" t="s">
        <v>323</v>
      </c>
      <c r="AG18" t="str">
        <f>LOWER(LEFT(Table134569[[#This Row],[Titulo]],1))</f>
        <v>a</v>
      </c>
      <c r="AH18" t="str">
        <f>LOWER(LEFT(Table134569[[#This Row],[Categoria]],1))</f>
        <v>p</v>
      </c>
      <c r="AI18" t="str">
        <f>_xlfn.CONCAT(Table134569[[#This Row],[ID]:[c021]])</f>
        <v>{id:15,title: "alegriahanacidoelsalvadorAlegría, ha nacido el salvador", subtitle: "Villancico (Kiko Argüello)", category: ["PreCatecumenado","Adviento","Navidad","Ordinario"],/cantos/resucito/a/alegriahanacidoelsalvador.html/cantos/resucito/a/alegriahanacidoelsalvador.html"},</v>
      </c>
      <c r="AJ18" t="str">
        <f>UPPER(Table134569[[#This Row],[Titulo]])</f>
        <v>ALEGRÍA, HA NACIDO EL SALVADOR</v>
      </c>
      <c r="AK18" t="str">
        <f>LOWER(SUBSTITUTE(Table134569[[#This Row],[CANTO]], " ", ""))</f>
        <v>alegría,hanacidoelsalvador</v>
      </c>
      <c r="AL18" t="str">
        <f>Table134569[[#This Row],[Subtitle5]]</f>
        <v>Villancico (Kiko Argüello)</v>
      </c>
      <c r="AN18" t="str">
        <f>Table1[[#Headers],[CANTO]]</f>
        <v>CANTO</v>
      </c>
      <c r="AO18" t="str">
        <f>Table134569[[#This Row],[CANTO]]</f>
        <v>ALEGRÍA, HA NACIDO EL SALVADOR</v>
      </c>
      <c r="AP18" t="str">
        <f>_xlfn.CONCAT(Table134569[[#This Row],[Category]:[c020]])</f>
        <v>category: ["PreCatecumenado","Adviento","Navidad","Ordinario"],</v>
      </c>
    </row>
    <row r="19" spans="1:42" x14ac:dyDescent="0.25">
      <c r="A19">
        <v>180</v>
      </c>
      <c r="B19" t="s">
        <v>309</v>
      </c>
      <c r="C19">
        <v>16</v>
      </c>
      <c r="D19" t="s">
        <v>310</v>
      </c>
      <c r="E19" t="s">
        <v>311</v>
      </c>
      <c r="F19" t="s">
        <v>312</v>
      </c>
      <c r="G19" t="str" cm="1">
        <f t="array" ref="G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2272</v>
      </c>
      <c r="P19" s="7" t="s">
        <v>1152</v>
      </c>
      <c r="Q19" t="str">
        <f>IF(Table134569[[#This Row],[Pascua]]="","",""",""")</f>
        <v>","</v>
      </c>
      <c r="R19" t="s">
        <v>294</v>
      </c>
      <c r="S19" t="str">
        <f>IF(Table134569[[#This Row],[Pentecostés]]="","",""",""")</f>
        <v/>
      </c>
      <c r="U19" t="str">
        <f>IF(Table134569[[#This Row],[Virgen]]="","",""",""")</f>
        <v/>
      </c>
      <c r="W19" t="str">
        <f>IF(Table134569[[#This Row],[Niños]]="","",""",""")</f>
        <v/>
      </c>
      <c r="Y19" t="str">
        <f>IF(Table134569[[#This Row],[Laudes/Vispera]]="","",""",""")</f>
        <v/>
      </c>
      <c r="AA19" t="str">
        <f>IF(Table134569[[#This Row],[Entrada]]="","",""",""")</f>
        <v/>
      </c>
      <c r="AC19" t="s">
        <v>2273</v>
      </c>
      <c r="AD19" s="66" t="str" cm="1">
        <f t="array" ref="AD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E19" s="66" t="str" cm="1">
        <f t="array" ref="AE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F19" t="s">
        <v>323</v>
      </c>
      <c r="AG19" t="str">
        <f>LOWER(LEFT(Table134569[[#This Row],[Titulo]],1))</f>
        <v>a</v>
      </c>
      <c r="AH19" t="str">
        <f>LOWER(LEFT(Table134569[[#This Row],[Categoria]],1))</f>
        <v>l</v>
      </c>
      <c r="AI19" t="str">
        <f>_xlfn.CONCAT(Table134569[[#This Row],[ID]:[c021]])</f>
        <v>{id:16,title: "aleluyainterleccionalAleluya interleccional", subtitle: "Modelo I, II, III", category: ["Liturgia","Pascua"],/cantos/resucito/a/aleluyainterleccional.html/cantos/resucito/a/aleluyainterleccional.html"},</v>
      </c>
      <c r="AJ19" t="str">
        <f>UPPER(Table134569[[#This Row],[Titulo]])</f>
        <v>ALELUYA INTERLECCIONAL</v>
      </c>
      <c r="AK19" t="str">
        <f>LOWER(SUBSTITUTE(Table134569[[#This Row],[CANTO]], " ", ""))</f>
        <v>aleluyainterleccional</v>
      </c>
      <c r="AL19" t="str">
        <f>Table134569[[#This Row],[Subtitle5]]</f>
        <v>Modelo I, II, III</v>
      </c>
      <c r="AN19" t="str">
        <f>Table1[[#Headers],[CANTO]]</f>
        <v>CANTO</v>
      </c>
      <c r="AO19" t="str">
        <f>Table134569[[#This Row],[CANTO]]</f>
        <v>ALELUYA INTERLECCIONAL</v>
      </c>
      <c r="AP19" t="str">
        <f>_xlfn.CONCAT(Table134569[[#This Row],[Category]:[c020]])</f>
        <v>category: ["Liturgia","Pascua"],</v>
      </c>
    </row>
    <row r="20" spans="1:42" x14ac:dyDescent="0.25">
      <c r="A20">
        <v>181</v>
      </c>
      <c r="B20" t="s">
        <v>309</v>
      </c>
      <c r="C20">
        <v>17</v>
      </c>
      <c r="D20" t="s">
        <v>310</v>
      </c>
      <c r="E20" t="s">
        <v>311</v>
      </c>
      <c r="F20" t="s">
        <v>312</v>
      </c>
      <c r="G20" t="str" cm="1">
        <f t="array" ref="G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2272</v>
      </c>
      <c r="P20" s="7" t="s">
        <v>1152</v>
      </c>
      <c r="Q20" t="str">
        <f>IF(Table134569[[#This Row],[Pascua]]="","",""",""")</f>
        <v>","</v>
      </c>
      <c r="R20" t="s">
        <v>294</v>
      </c>
      <c r="S20" t="str">
        <f>IF(Table134569[[#This Row],[Pentecostés]]="","",""",""")</f>
        <v>","</v>
      </c>
      <c r="T20" t="s">
        <v>321</v>
      </c>
      <c r="U20" t="str">
        <f>IF(Table134569[[#This Row],[Virgen]]="","",""",""")</f>
        <v>","</v>
      </c>
      <c r="V20" t="s">
        <v>327</v>
      </c>
      <c r="W20" t="str">
        <f>IF(Table134569[[#This Row],[Niños]]="","",""",""")</f>
        <v>","</v>
      </c>
      <c r="X20" t="s">
        <v>334</v>
      </c>
      <c r="Y20" t="str">
        <f>IF(Table134569[[#This Row],[Laudes/Vispera]]="","",""",""")</f>
        <v/>
      </c>
      <c r="AA20" t="str">
        <f>IF(Table134569[[#This Row],[Entrada]]="","",""",""")</f>
        <v/>
      </c>
      <c r="AC20" t="s">
        <v>2273</v>
      </c>
      <c r="AD20" s="66" t="str" cm="1">
        <f t="array" ref="AD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E20" s="66" t="str" cm="1">
        <f t="array" ref="AE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F20" t="s">
        <v>323</v>
      </c>
      <c r="AG20" t="str">
        <f>LOWER(LEFT(Table134569[[#This Row],[Titulo]],1))</f>
        <v>a</v>
      </c>
      <c r="AH20" t="str">
        <f>LOWER(LEFT(Table134569[[#This Row],[Categoria]],1))</f>
        <v>l</v>
      </c>
      <c r="AI20" t="str">
        <f>_xlfn.CONCAT(Table134569[[#This Row],[ID]:[c021]])</f>
        <v>{id:17,title: "aleluyapascualAleluya pascual", subtitle: "Apropiado para el tiempo Pascual", category: ["Liturgia","Pascua","Laudes/Visperas","Final","Antiguo Testamento"],/cantos/resucito/a/aleluyapascual.html/cantos/resucito/a/aleluyapascual.html"},</v>
      </c>
      <c r="AJ20" t="str">
        <f>UPPER(Table134569[[#This Row],[Titulo]])</f>
        <v>ALELUYA PASCUAL</v>
      </c>
      <c r="AK20" t="str">
        <f>LOWER(SUBSTITUTE(Table134569[[#This Row],[CANTO]], " ", ""))</f>
        <v>aleluyapascual</v>
      </c>
      <c r="AL20" t="str">
        <f>Table134569[[#This Row],[Subtitle5]]</f>
        <v>Apropiado para el tiempo Pascual</v>
      </c>
      <c r="AN20" t="str">
        <f>Table1[[#Headers],[CANTO]]</f>
        <v>CANTO</v>
      </c>
      <c r="AO20" t="str">
        <f>Table134569[[#This Row],[CANTO]]</f>
        <v>ALELUYA PASCUAL</v>
      </c>
      <c r="AP20" t="str">
        <f>_xlfn.CONCAT(Table134569[[#This Row],[Category]:[c020]])</f>
        <v>category: ["Liturgia","Pascua","Laudes/Visperas","Final","Antiguo Testamento"],</v>
      </c>
    </row>
    <row r="21" spans="1:42" x14ac:dyDescent="0.25">
      <c r="A21">
        <v>13</v>
      </c>
      <c r="B21" t="s">
        <v>309</v>
      </c>
      <c r="C21">
        <v>18</v>
      </c>
      <c r="D21" t="s">
        <v>310</v>
      </c>
      <c r="E21" t="s">
        <v>311</v>
      </c>
      <c r="F21" t="s">
        <v>312</v>
      </c>
      <c r="G21" t="str" cm="1">
        <f t="array" ref="G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2272</v>
      </c>
      <c r="P21" t="s">
        <v>2271</v>
      </c>
      <c r="Q21" t="str">
        <f>IF(Table134569[[#This Row],[Pascua]]="","",""",""")</f>
        <v>","</v>
      </c>
      <c r="R21" t="s">
        <v>294</v>
      </c>
      <c r="S21" t="str">
        <f>IF(Table134569[[#This Row],[Pentecostés]]="","",""",""")</f>
        <v>","</v>
      </c>
      <c r="T21" t="s">
        <v>300</v>
      </c>
      <c r="U21" t="str">
        <f>IF(Table134569[[#This Row],[Virgen]]="","",""",""")</f>
        <v>","</v>
      </c>
      <c r="V21" t="s">
        <v>365</v>
      </c>
      <c r="W21" t="str">
        <f>IF(Table134569[[#This Row],[Niños]]="","",""",""")</f>
        <v>","</v>
      </c>
      <c r="X21" t="s">
        <v>334</v>
      </c>
      <c r="Y21" t="str">
        <f>IF(Table134569[[#This Row],[Laudes/Vispera]]="","",""",""")</f>
        <v/>
      </c>
      <c r="AA21" t="str">
        <f>IF(Table134569[[#This Row],[Entrada]]="","",""",""")</f>
        <v/>
      </c>
      <c r="AC21" t="s">
        <v>2273</v>
      </c>
      <c r="AD21" s="66" t="str" cm="1">
        <f t="array" ref="AD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E21" s="66" t="str" cm="1">
        <f t="array" ref="AE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F21" t="s">
        <v>323</v>
      </c>
      <c r="AG21" t="str">
        <f>LOWER(LEFT(Table134569[[#This Row],[Titulo]],1))</f>
        <v>a</v>
      </c>
      <c r="AH21" t="str">
        <f>LOWER(LEFT(Table134569[[#This Row],[Categoria]],1))</f>
        <v>p</v>
      </c>
      <c r="AI21" t="str">
        <f>_xlfn.CONCAT(Table134569[[#This Row],[ID]:[c021]])</f>
        <v>{id:18,title: "aleluyaalabadalsenorAleluya, alabad al Señor", subtitle: "Salmo 150", category: ["PreCatecumenado","Pascua","Niños","Paz","Antiguo Testamento"],/cantos/resucito/a/aleluyaalabadalsenor.html/cantos/resucito/a/aleluyaalabadalsenor.html"},</v>
      </c>
      <c r="AJ21" t="str">
        <f>UPPER(Table134569[[#This Row],[Titulo]])</f>
        <v>ALELUYA, ALABAD AL SEÑOR</v>
      </c>
      <c r="AK21" t="str">
        <f>LOWER(SUBSTITUTE(Table134569[[#This Row],[CANTO]], " ", ""))</f>
        <v>aleluya,alabadalseñor</v>
      </c>
      <c r="AL21" t="str">
        <f>Table134569[[#This Row],[Subtitle5]]</f>
        <v>Salmo 150</v>
      </c>
      <c r="AN21" t="str">
        <f>Table1[[#Headers],[CANTO]]</f>
        <v>CANTO</v>
      </c>
      <c r="AO21" t="str">
        <f>Table134569[[#This Row],[CANTO]]</f>
        <v>ALELUYA, ALABAD AL SEÑOR</v>
      </c>
      <c r="AP21" t="str">
        <f>_xlfn.CONCAT(Table134569[[#This Row],[Category]:[c020]])</f>
        <v>category: ["PreCatecumenado","Pascua","Niños","Paz","Antiguo Testamento"],</v>
      </c>
    </row>
    <row r="22" spans="1:42" x14ac:dyDescent="0.25">
      <c r="A22">
        <v>14</v>
      </c>
      <c r="B22" t="s">
        <v>309</v>
      </c>
      <c r="C22">
        <v>19</v>
      </c>
      <c r="D22" t="s">
        <v>310</v>
      </c>
      <c r="E22" t="s">
        <v>311</v>
      </c>
      <c r="F22" t="s">
        <v>312</v>
      </c>
      <c r="G22" t="str" cm="1">
        <f t="array" ref="G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2272</v>
      </c>
      <c r="P22" t="s">
        <v>2271</v>
      </c>
      <c r="Q22" t="str">
        <f>IF(Table134569[[#This Row],[Pascua]]="","",""",""")</f>
        <v>","</v>
      </c>
      <c r="R22" t="s">
        <v>321</v>
      </c>
      <c r="S22" t="str">
        <f>IF(Table134569[[#This Row],[Pentecostés]]="","",""",""")</f>
        <v>","</v>
      </c>
      <c r="T22" t="s">
        <v>326</v>
      </c>
      <c r="U22" t="str">
        <f>IF(Table134569[[#This Row],[Virgen]]="","",""",""")</f>
        <v>","</v>
      </c>
      <c r="V22" t="s">
        <v>328</v>
      </c>
      <c r="W22" t="str">
        <f>IF(Table134569[[#This Row],[Niños]]="","",""",""")</f>
        <v/>
      </c>
      <c r="Y22" t="str">
        <f>IF(Table134569[[#This Row],[Laudes/Vispera]]="","",""",""")</f>
        <v/>
      </c>
      <c r="AA22" t="str">
        <f>IF(Table134569[[#This Row],[Entrada]]="","",""",""")</f>
        <v/>
      </c>
      <c r="AC22" t="s">
        <v>2273</v>
      </c>
      <c r="AD22" s="66" t="str" cm="1">
        <f t="array" ref="AD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E22" s="66" t="str" cm="1">
        <f t="array" ref="AE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F22" t="s">
        <v>323</v>
      </c>
      <c r="AG22" t="str">
        <f>LOWER(LEFT(Table134569[[#This Row],[Titulo]],1))</f>
        <v>a</v>
      </c>
      <c r="AH22" t="str">
        <f>LOWER(LEFT(Table134569[[#This Row],[Categoria]],1))</f>
        <v>p</v>
      </c>
      <c r="AI22" t="str">
        <f>_xlfn.CONCAT(Table134569[[#This Row],[ID]:[c021]])</f>
        <v>{id:19,title: "aleluyabendecidalsenorAleluya, bendecid al Señor", subtitle: "Salmo 1.34 (1.33) - Melodía hebraica", category: ["PreCatecumenado","Laudes/Visperas","Comunión","Nuevo Testamento"],/cantos/resucito/a/aleluyabendecidalsenor.html/cantos/resucito/a/aleluyabendecidalsenor.html"},</v>
      </c>
      <c r="AJ22" t="str">
        <f>UPPER(Table134569[[#This Row],[Titulo]])</f>
        <v>ALELUYA, BENDECID AL SEÑOR</v>
      </c>
      <c r="AK22" t="str">
        <f>LOWER(SUBSTITUTE(Table134569[[#This Row],[CANTO]], " ", ""))</f>
        <v>aleluya,bendecidalseñor</v>
      </c>
      <c r="AL22" t="str">
        <f>Table134569[[#This Row],[Subtitle5]]</f>
        <v>Salmo 1.34 (1.33) - Melodía hebraica</v>
      </c>
      <c r="AN22" t="str">
        <f>Table1[[#Headers],[CANTO]]</f>
        <v>CANTO</v>
      </c>
      <c r="AO22" t="str">
        <f>Table134569[[#This Row],[CANTO]]</f>
        <v>ALELUYA, BENDECID AL SEÑOR</v>
      </c>
      <c r="AP22" t="str">
        <f>_xlfn.CONCAT(Table134569[[#This Row],[Category]:[c020]])</f>
        <v>category: ["PreCatecumenado","Laudes/Visperas","Comunión","Nuevo Testamento"],</v>
      </c>
    </row>
    <row r="23" spans="1:42" x14ac:dyDescent="0.25">
      <c r="A23">
        <v>15</v>
      </c>
      <c r="B23" t="s">
        <v>309</v>
      </c>
      <c r="C23">
        <v>20</v>
      </c>
      <c r="D23" t="s">
        <v>310</v>
      </c>
      <c r="E23" t="s">
        <v>311</v>
      </c>
      <c r="F23" t="s">
        <v>312</v>
      </c>
      <c r="G23" t="str" cm="1">
        <f t="array" ref="G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2272</v>
      </c>
      <c r="P23" t="s">
        <v>2271</v>
      </c>
      <c r="Q23" t="str">
        <f>IF(Table134569[[#This Row],[Pascua]]="","",""",""")</f>
        <v>","</v>
      </c>
      <c r="R23" t="s">
        <v>304</v>
      </c>
      <c r="S23" t="str">
        <f>IF(Table134569[[#This Row],[Pentecostés]]="","",""",""")</f>
        <v>","</v>
      </c>
      <c r="T23" t="s">
        <v>334</v>
      </c>
      <c r="U23" t="str">
        <f>IF(Table134569[[#This Row],[Virgen]]="","",""",""")</f>
        <v/>
      </c>
      <c r="W23" t="str">
        <f>IF(Table134569[[#This Row],[Niños]]="","",""",""")</f>
        <v/>
      </c>
      <c r="Y23" t="str">
        <f>IF(Table134569[[#This Row],[Laudes/Vispera]]="","",""",""")</f>
        <v/>
      </c>
      <c r="AA23" t="str">
        <f>IF(Table134569[[#This Row],[Entrada]]="","",""",""")</f>
        <v/>
      </c>
      <c r="AC23" t="s">
        <v>2273</v>
      </c>
      <c r="AD23" s="66" t="str" cm="1">
        <f t="array" ref="AD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E23" s="66" t="str" cm="1">
        <f t="array" ref="AE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F23" t="s">
        <v>323</v>
      </c>
      <c r="AG23" t="str">
        <f>LOWER(LEFT(Table134569[[#This Row],[Titulo]],1))</f>
        <v>a</v>
      </c>
      <c r="AH23" t="str">
        <f>LOWER(LEFT(Table134569[[#This Row],[Categoria]],1))</f>
        <v>p</v>
      </c>
      <c r="AI23" t="str">
        <f>_xlfn.CONCAT(Table134569[[#This Row],[ID]:[c021]])</f>
        <v>{id:20,title: "aleluyayallegoelreinoAleluya, ya llegó el reino", subtitle: "Apocalipsis 19,6-9", category: ["PreCatecumenado","Entrada","Antiguo Testamento"],/cantos/resucito/a/aleluyayallegoelreino.html/cantos/resucito/a/aleluyayallegoelreino.html"},</v>
      </c>
      <c r="AJ23" t="str">
        <f>UPPER(Table134569[[#This Row],[Titulo]])</f>
        <v>ALELUYA, YA LLEGÓ EL REINO</v>
      </c>
      <c r="AK23" t="str">
        <f>LOWER(SUBSTITUTE(Table134569[[#This Row],[CANTO]], " ", ""))</f>
        <v>aleluya,yallegóelreino</v>
      </c>
      <c r="AL23" t="str">
        <f>Table134569[[#This Row],[Subtitle5]]</f>
        <v>Apocalipsis 19,6-9</v>
      </c>
      <c r="AN23" t="str">
        <f>Table1[[#Headers],[CANTO]]</f>
        <v>CANTO</v>
      </c>
      <c r="AO23" t="str">
        <f>Table134569[[#This Row],[CANTO]]</f>
        <v>ALELUYA, YA LLEGÓ EL REINO</v>
      </c>
      <c r="AP23" t="str">
        <f>_xlfn.CONCAT(Table134569[[#This Row],[Category]:[c020]])</f>
        <v>category: ["PreCatecumenado","Entrada","Antiguo Testamento"],</v>
      </c>
    </row>
    <row r="24" spans="1:42" x14ac:dyDescent="0.25">
      <c r="A24">
        <v>16</v>
      </c>
      <c r="B24" t="s">
        <v>309</v>
      </c>
      <c r="C24">
        <v>21</v>
      </c>
      <c r="D24" t="s">
        <v>310</v>
      </c>
      <c r="E24" t="s">
        <v>311</v>
      </c>
      <c r="F24" t="s">
        <v>312</v>
      </c>
      <c r="G24" t="str" cm="1">
        <f t="array" ref="G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2272</v>
      </c>
      <c r="P24" t="s">
        <v>2271</v>
      </c>
      <c r="Q24" t="str">
        <f>IF(Table134569[[#This Row],[Pascua]]="","",""",""")</f>
        <v>","</v>
      </c>
      <c r="R24" t="s">
        <v>304</v>
      </c>
      <c r="S24" t="str">
        <f>IF(Table134569[[#This Row],[Pentecostés]]="","",""",""")</f>
        <v>","</v>
      </c>
      <c r="T24" t="s">
        <v>328</v>
      </c>
      <c r="U24" t="str">
        <f>IF(Table134569[[#This Row],[Virgen]]="","",""",""")</f>
        <v/>
      </c>
      <c r="W24" t="str">
        <f>IF(Table134569[[#This Row],[Niños]]="","",""",""")</f>
        <v/>
      </c>
      <c r="Y24" t="str">
        <f>IF(Table134569[[#This Row],[Laudes/Vispera]]="","",""",""")</f>
        <v/>
      </c>
      <c r="AA24" t="str">
        <f>IF(Table134569[[#This Row],[Entrada]]="","",""",""")</f>
        <v/>
      </c>
      <c r="AC24" t="s">
        <v>2273</v>
      </c>
      <c r="AD24" s="66" t="str" cm="1">
        <f t="array" ref="AD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E24" s="66" t="str" cm="1">
        <f t="array" ref="AE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F24" t="s">
        <v>323</v>
      </c>
      <c r="AG24" t="str">
        <f>LOWER(LEFT(Table134569[[#This Row],[Titulo]],1))</f>
        <v>a</v>
      </c>
      <c r="AH24" t="str">
        <f>LOWER(LEFT(Table134569[[#This Row],[Categoria]],1))</f>
        <v>p</v>
      </c>
      <c r="AI24" t="str">
        <f>_xlfn.CONCAT(Table134569[[#This Row],[ID]:[c021]])</f>
        <v>{id:21,title: "alzaospuertasAlzaos, puertas", subtitle: "Salmo 24 (23)", category: ["PreCatecumenado","Entrada","Nuevo Testamento"],/cantos/resucito/a/alzaospuertas.html/cantos/resucito/a/alzaospuertas.html"},</v>
      </c>
      <c r="AJ24" t="str">
        <f>UPPER(Table134569[[#This Row],[Titulo]])</f>
        <v>ALZAOS, PUERTAS</v>
      </c>
      <c r="AK24" t="str">
        <f>LOWER(SUBSTITUTE(Table134569[[#This Row],[CANTO]], " ", ""))</f>
        <v>alzaos,puertas</v>
      </c>
      <c r="AL24" t="str">
        <f>Table134569[[#This Row],[Subtitle5]]</f>
        <v>Salmo 24 (23)</v>
      </c>
      <c r="AN24" t="str">
        <f>Table1[[#Headers],[CANTO]]</f>
        <v>CANTO</v>
      </c>
      <c r="AO24" t="str">
        <f>Table134569[[#This Row],[CANTO]]</f>
        <v>ALZAOS, PUERTAS</v>
      </c>
      <c r="AP24" t="str">
        <f>_xlfn.CONCAT(Table134569[[#This Row],[Category]:[c020]])</f>
        <v>category: ["PreCatecumenado","Entrada","Nuevo Testamento"],</v>
      </c>
    </row>
    <row r="25" spans="1:42" x14ac:dyDescent="0.25">
      <c r="A25">
        <v>17</v>
      </c>
      <c r="B25" t="s">
        <v>309</v>
      </c>
      <c r="C25">
        <v>22</v>
      </c>
      <c r="D25" t="s">
        <v>310</v>
      </c>
      <c r="E25" t="s">
        <v>311</v>
      </c>
      <c r="F25" t="s">
        <v>312</v>
      </c>
      <c r="G25" t="str" cm="1">
        <f t="array" ref="G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2272</v>
      </c>
      <c r="P25" t="s">
        <v>2271</v>
      </c>
      <c r="Q25" t="str">
        <f>IF(Table134569[[#This Row],[Pascua]]="","",""",""")</f>
        <v>","</v>
      </c>
      <c r="R25" t="s">
        <v>333</v>
      </c>
      <c r="S25" t="str">
        <f>IF(Table134569[[#This Row],[Pentecostés]]="","",""",""")</f>
        <v>","</v>
      </c>
      <c r="T25" t="s">
        <v>321</v>
      </c>
      <c r="U25" t="str">
        <f>IF(Table134569[[#This Row],[Virgen]]="","",""",""")</f>
        <v>","</v>
      </c>
      <c r="V25" t="s">
        <v>334</v>
      </c>
      <c r="W25" t="str">
        <f>IF(Table134569[[#This Row],[Niños]]="","",""",""")</f>
        <v/>
      </c>
      <c r="Y25" t="str">
        <f>IF(Table134569[[#This Row],[Laudes/Vispera]]="","",""",""")</f>
        <v/>
      </c>
      <c r="AA25" t="str">
        <f>IF(Table134569[[#This Row],[Entrada]]="","",""",""")</f>
        <v/>
      </c>
      <c r="AC25" t="s">
        <v>2273</v>
      </c>
      <c r="AD25" s="66" t="str" cm="1">
        <f t="array" ref="AD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E25" s="66" t="str" cm="1">
        <f t="array" ref="AE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F25" t="s">
        <v>323</v>
      </c>
      <c r="AG25" t="str">
        <f>LOWER(LEFT(Table134569[[#This Row],[Titulo]],1))</f>
        <v>a</v>
      </c>
      <c r="AH25" t="str">
        <f>LOWER(LEFT(Table134569[[#This Row],[Categoria]],1))</f>
        <v>p</v>
      </c>
      <c r="AI25" t="str">
        <f>_xlfn.CONCAT(Table134569[[#This Row],[ID]:[c021]])</f>
        <v>{id:22,title: "amenamenamenAmén, amén, amén", subtitle: "Apocalipsis 7,12-14 ", category: ["PreCatecumenado","Cuaresma","Laudes/Visperas","Antiguo Testamento"],/cantos/resucito/a/amenamenamen.html/cantos/resucito/a/amenamenamen.html"},</v>
      </c>
      <c r="AJ25" t="str">
        <f>UPPER(Table134569[[#This Row],[Titulo]])</f>
        <v>AMÉN, AMÉN, AMÉN</v>
      </c>
      <c r="AK25" t="str">
        <f>LOWER(SUBSTITUTE(Table134569[[#This Row],[CANTO]], " ", ""))</f>
        <v>amén,amén,amén</v>
      </c>
      <c r="AL25" t="str">
        <f>Table134569[[#This Row],[Subtitle5]]</f>
        <v xml:space="preserve">Apocalipsis 7,12-14 </v>
      </c>
      <c r="AN25" t="str">
        <f>Table1[[#Headers],[CANTO]]</f>
        <v>CANTO</v>
      </c>
      <c r="AO25" t="str">
        <f>Table134569[[#This Row],[CANTO]]</f>
        <v>AMÉN, AMÉN, AMÉN</v>
      </c>
      <c r="AP25" t="str">
        <f>_xlfn.CONCAT(Table134569[[#This Row],[Category]:[c020]])</f>
        <v>category: ["PreCatecumenado","Cuaresma","Laudes/Visperas","Antiguo Testamento"],</v>
      </c>
    </row>
    <row r="26" spans="1:42" x14ac:dyDescent="0.25">
      <c r="A26">
        <v>18</v>
      </c>
      <c r="B26" t="s">
        <v>309</v>
      </c>
      <c r="C26">
        <v>23</v>
      </c>
      <c r="D26" t="s">
        <v>310</v>
      </c>
      <c r="E26" t="s">
        <v>311</v>
      </c>
      <c r="F26" t="s">
        <v>312</v>
      </c>
      <c r="G26" t="str" cm="1">
        <f t="array" ref="G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2272</v>
      </c>
      <c r="P26" t="s">
        <v>2271</v>
      </c>
      <c r="Q26" t="str">
        <f>IF(Table134569[[#This Row],[Pascua]]="","",""",""")</f>
        <v>","</v>
      </c>
      <c r="R26" t="s">
        <v>333</v>
      </c>
      <c r="S26" t="str">
        <f>IF(Table134569[[#This Row],[Pentecostés]]="","",""",""")</f>
        <v/>
      </c>
      <c r="U26" t="str">
        <f>IF(Table134569[[#This Row],[Virgen]]="","",""",""")</f>
        <v/>
      </c>
      <c r="W26" t="str">
        <f>IF(Table134569[[#This Row],[Niños]]="","",""",""")</f>
        <v/>
      </c>
      <c r="Y26" t="str">
        <f>IF(Table134569[[#This Row],[Laudes/Vispera]]="","",""",""")</f>
        <v/>
      </c>
      <c r="AA26" t="str">
        <f>IF(Table134569[[#This Row],[Entrada]]="","",""",""")</f>
        <v/>
      </c>
      <c r="AC26" t="s">
        <v>2273</v>
      </c>
      <c r="AD26" s="66" t="str" cm="1">
        <f t="array" ref="AD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E26" s="66" t="str" cm="1">
        <f t="array" ref="AE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F26" t="s">
        <v>323</v>
      </c>
      <c r="AG26" t="str">
        <f>LOWER(LEFT(Table134569[[#This Row],[Titulo]],1))</f>
        <v>a</v>
      </c>
      <c r="AH26" t="str">
        <f>LOWER(LEFT(Table134569[[#This Row],[Categoria]],1))</f>
        <v>p</v>
      </c>
      <c r="AI26" t="str">
        <f>_xlfn.CONCAT(Table134569[[#This Row],[ID]:[c021]])</f>
        <v>{id:23,title: "amoalsenorAmo al Señor", subtitle: "Salmo 116 (114-115)", category: ["PreCatecumenado","Cuaresma"],/cantos/resucito/a/amoalsenor.html/cantos/resucito/a/amoalsenor.html"},</v>
      </c>
      <c r="AJ26" t="str">
        <f>UPPER(Table134569[[#This Row],[Titulo]])</f>
        <v>AMO AL SEÑOR</v>
      </c>
      <c r="AK26" t="str">
        <f>LOWER(SUBSTITUTE(Table134569[[#This Row],[CANTO]], " ", ""))</f>
        <v>amoalseñor</v>
      </c>
      <c r="AL26" t="str">
        <f>Table134569[[#This Row],[Subtitle5]]</f>
        <v>Salmo 116 (114-115)</v>
      </c>
      <c r="AN26" t="str">
        <f>Table1[[#Headers],[CANTO]]</f>
        <v>CANTO</v>
      </c>
      <c r="AO26" t="str">
        <f>Table134569[[#This Row],[CANTO]]</f>
        <v>AMO AL SEÑOR</v>
      </c>
      <c r="AP26" t="str">
        <f>_xlfn.CONCAT(Table134569[[#This Row],[Category]:[c020]])</f>
        <v>category: ["PreCatecumenado","Cuaresma"],</v>
      </c>
    </row>
    <row r="27" spans="1:42" x14ac:dyDescent="0.25">
      <c r="A27">
        <v>182</v>
      </c>
      <c r="B27" t="s">
        <v>309</v>
      </c>
      <c r="C27">
        <v>24</v>
      </c>
      <c r="D27" t="s">
        <v>310</v>
      </c>
      <c r="E27" t="s">
        <v>311</v>
      </c>
      <c r="F27" t="s">
        <v>312</v>
      </c>
      <c r="G27" t="str" cm="1">
        <f t="array" ref="G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2272</v>
      </c>
      <c r="P27" s="7" t="s">
        <v>1152</v>
      </c>
      <c r="Q27" t="str">
        <f>IF(Table134569[[#This Row],[Pascua]]="","",""",""")</f>
        <v>","</v>
      </c>
      <c r="R27" t="s">
        <v>294</v>
      </c>
      <c r="S27" t="str">
        <f>IF(Table134569[[#This Row],[Pentecostés]]="","",""",""")</f>
        <v>","</v>
      </c>
      <c r="T27" t="s">
        <v>300</v>
      </c>
      <c r="U27" t="str">
        <f>IF(Table134569[[#This Row],[Virgen]]="","",""",""")</f>
        <v>","</v>
      </c>
      <c r="V27" t="s">
        <v>377</v>
      </c>
      <c r="W27" t="str">
        <f>IF(Table134569[[#This Row],[Niños]]="","",""",""")</f>
        <v>","</v>
      </c>
      <c r="X27" t="s">
        <v>334</v>
      </c>
      <c r="Y27" t="str">
        <f>IF(Table134569[[#This Row],[Laudes/Vispera]]="","",""",""")</f>
        <v/>
      </c>
      <c r="AA27" t="str">
        <f>IF(Table134569[[#This Row],[Entrada]]="","",""",""")</f>
        <v/>
      </c>
      <c r="AC27" t="s">
        <v>2273</v>
      </c>
      <c r="AD27" s="66" t="str" cm="1">
        <f t="array" ref="AD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E27" s="66" t="str" cm="1">
        <f t="array" ref="AE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F27" t="s">
        <v>323</v>
      </c>
      <c r="AG27" t="str">
        <f>LOWER(LEFT(Table134569[[#This Row],[Titulo]],1))</f>
        <v>a</v>
      </c>
      <c r="AH27" t="str">
        <f>LOWER(LEFT(Table134569[[#This Row],[Categoria]],1))</f>
        <v>l</v>
      </c>
      <c r="AI27" t="str">
        <f>_xlfn.CONCAT(Table134569[[#This Row],[ID]:[c021]])</f>
        <v>{id:24,title: "antifonaparaelevangelioAntífona para el Evangelio", subtitle: "Tiempo de Cuaresma", category: ["Liturgia","Pascua","Niños","Fracción del Fracción del Pan","Antiguo Testamento"],/cantos/resucito/a/antifonaparaelevangelio.html/cantos/resucito/a/antifonaparaelevangelio.html"},</v>
      </c>
      <c r="AJ27" t="str">
        <f>UPPER(Table134569[[#This Row],[Titulo]])</f>
        <v>ANTÍFONA PARA EL EVANGELIO</v>
      </c>
      <c r="AK27" t="str">
        <f>LOWER(SUBSTITUTE(Table134569[[#This Row],[CANTO]], " ", ""))</f>
        <v>antífonaparaelevangelio</v>
      </c>
      <c r="AL27" t="str">
        <f>Table134569[[#This Row],[Subtitle5]]</f>
        <v>Tiempo de Cuaresma</v>
      </c>
      <c r="AN27" t="str">
        <f>Table1[[#Headers],[CANTO]]</f>
        <v>CANTO</v>
      </c>
      <c r="AO27" t="str">
        <f>Table134569[[#This Row],[CANTO]]</f>
        <v>ANTÍFONA PARA EL EVANGELIO</v>
      </c>
      <c r="AP27" t="str">
        <f>_xlfn.CONCAT(Table134569[[#This Row],[Category]:[c020]])</f>
        <v>category: ["Liturgia","Pascua","Niños","Fracción del Fracción del Pan","Antiguo Testamento"],</v>
      </c>
    </row>
    <row r="28" spans="1:42" x14ac:dyDescent="0.25">
      <c r="A28">
        <v>19</v>
      </c>
      <c r="B28" t="s">
        <v>309</v>
      </c>
      <c r="C28">
        <v>25</v>
      </c>
      <c r="D28" t="s">
        <v>310</v>
      </c>
      <c r="E28" t="s">
        <v>311</v>
      </c>
      <c r="F28" t="s">
        <v>312</v>
      </c>
      <c r="G28" t="str" cm="1">
        <f t="array" ref="G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2272</v>
      </c>
      <c r="P28" t="s">
        <v>2271</v>
      </c>
      <c r="Q28" t="str">
        <f>IF(Table134569[[#This Row],[Pascua]]="","",""",""")</f>
        <v>","</v>
      </c>
      <c r="R28" t="s">
        <v>333</v>
      </c>
      <c r="S28" t="str">
        <f>IF(Table134569[[#This Row],[Pentecostés]]="","",""",""")</f>
        <v/>
      </c>
      <c r="U28" t="str">
        <f>IF(Table134569[[#This Row],[Virgen]]="","",""",""")</f>
        <v/>
      </c>
      <c r="W28" t="str">
        <f>IF(Table134569[[#This Row],[Niños]]="","",""",""")</f>
        <v/>
      </c>
      <c r="Y28" t="str">
        <f>IF(Table134569[[#This Row],[Laudes/Vispera]]="","",""",""")</f>
        <v/>
      </c>
      <c r="AA28" t="str">
        <f>IF(Table134569[[#This Row],[Entrada]]="","",""",""")</f>
        <v/>
      </c>
      <c r="AC28" t="s">
        <v>2273</v>
      </c>
      <c r="AD28" s="66" t="str" cm="1">
        <f t="array" ref="AD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E28" s="66" t="str" cm="1">
        <f t="array" ref="AE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F28" t="s">
        <v>323</v>
      </c>
      <c r="AG28" t="str">
        <f>LOWER(LEFT(Table134569[[#This Row],[Titulo]],1))</f>
        <v>a</v>
      </c>
      <c r="AH28" t="str">
        <f>LOWER(LEFT(Table134569[[#This Row],[Categoria]],1))</f>
        <v>p</v>
      </c>
      <c r="AI28" t="str">
        <f>_xlfn.CONCAT(Table134569[[#This Row],[ID]:[c021]])</f>
        <v>{id:25,title: "aquedahAquedah", subtitle: "Gn 22,1-19 - Del Targum Neofiti sobre el sacrificio de Isaac", category: ["PreCatecumenado","Cuaresma"],/cantos/resucito/a/aquedah.html/cantos/resucito/a/aquedah.html"},</v>
      </c>
      <c r="AJ28" t="str">
        <f>UPPER(Table134569[[#This Row],[Titulo]])</f>
        <v>AQUEDAH</v>
      </c>
      <c r="AK28" t="str">
        <f>LOWER(SUBSTITUTE(Table134569[[#This Row],[CANTO]], " ", ""))</f>
        <v>aquedah</v>
      </c>
      <c r="AL28" t="str">
        <f>Table134569[[#This Row],[Subtitle5]]</f>
        <v>Gn 22,1-19 - Del Targum Neofiti sobre el sacrificio de Isaac</v>
      </c>
      <c r="AN28" t="str">
        <f>Table1[[#Headers],[CANTO]]</f>
        <v>CANTO</v>
      </c>
      <c r="AO28" t="str">
        <f>Table134569[[#This Row],[CANTO]]</f>
        <v>AQUEDAH</v>
      </c>
      <c r="AP28" t="str">
        <f>_xlfn.CONCAT(Table134569[[#This Row],[Category]:[c020]])</f>
        <v>category: ["PreCatecumenado","Cuaresma"],</v>
      </c>
    </row>
    <row r="29" spans="1:42" x14ac:dyDescent="0.25">
      <c r="A29">
        <v>20</v>
      </c>
      <c r="B29" t="s">
        <v>309</v>
      </c>
      <c r="C29">
        <v>26</v>
      </c>
      <c r="D29" t="s">
        <v>310</v>
      </c>
      <c r="E29" t="s">
        <v>311</v>
      </c>
      <c r="F29" t="s">
        <v>312</v>
      </c>
      <c r="G29" t="str" cm="1">
        <f t="array" ref="G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2272</v>
      </c>
      <c r="P29" t="s">
        <v>2271</v>
      </c>
      <c r="Q29" t="str">
        <f>IF(Table134569[[#This Row],[Pascua]]="","",""",""")</f>
        <v>","</v>
      </c>
      <c r="R29" t="s">
        <v>298</v>
      </c>
      <c r="S29" t="str">
        <f>IF(Table134569[[#This Row],[Pentecostés]]="","",""",""")</f>
        <v>","</v>
      </c>
      <c r="T29" t="s">
        <v>328</v>
      </c>
      <c r="U29" t="str">
        <f>IF(Table134569[[#This Row],[Virgen]]="","",""",""")</f>
        <v/>
      </c>
      <c r="W29" t="str">
        <f>IF(Table134569[[#This Row],[Niños]]="","",""",""")</f>
        <v/>
      </c>
      <c r="Y29" t="str">
        <f>IF(Table134569[[#This Row],[Laudes/Vispera]]="","",""",""")</f>
        <v/>
      </c>
      <c r="AA29" t="str">
        <f>IF(Table134569[[#This Row],[Entrada]]="","",""",""")</f>
        <v/>
      </c>
      <c r="AC29" t="s">
        <v>2273</v>
      </c>
      <c r="AD29" s="66" t="str" cm="1">
        <f t="array" ref="AD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E29" s="66" t="str" cm="1">
        <f t="array" ref="AE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F29" t="s">
        <v>323</v>
      </c>
      <c r="AG29" t="str">
        <f>LOWER(LEFT(Table134569[[#This Row],[Titulo]],1))</f>
        <v>a</v>
      </c>
      <c r="AH29" t="str">
        <f>LOWER(LEFT(Table134569[[#This Row],[Categoria]],1))</f>
        <v>p</v>
      </c>
      <c r="AI29" t="str">
        <f>_xlfn.CONCAT(Table134569[[#This Row],[ID]:[c021]])</f>
        <v>{id:26,title: "asihablaelamenAsí habla el amén", subtitle: "Ap 3,14-20", category: ["PreCatecumenado","Virgen","Nuevo Testamento"],/cantos/resucito/a/asihablaelamen.html/cantos/resucito/a/asihablaelamen.html"},</v>
      </c>
      <c r="AJ29" t="str">
        <f>UPPER(Table134569[[#This Row],[Titulo]])</f>
        <v>ASÍ HABLA EL AMÉN</v>
      </c>
      <c r="AK29" t="str">
        <f>LOWER(SUBSTITUTE(Table134569[[#This Row],[CANTO]], " ", ""))</f>
        <v>asíhablaelamén</v>
      </c>
      <c r="AL29" t="str">
        <f>Table134569[[#This Row],[Subtitle5]]</f>
        <v>Ap 3,14-20</v>
      </c>
      <c r="AN29" t="str">
        <f>Table1[[#Headers],[CANTO]]</f>
        <v>CANTO</v>
      </c>
      <c r="AO29" t="str">
        <f>Table134569[[#This Row],[CANTO]]</f>
        <v>ASÍ HABLA EL AMÉN</v>
      </c>
      <c r="AP29" t="str">
        <f>_xlfn.CONCAT(Table134569[[#This Row],[Category]:[c020]])</f>
        <v>category: ["PreCatecumenado","Virgen","Nuevo Testamento"],</v>
      </c>
    </row>
    <row r="30" spans="1:42" x14ac:dyDescent="0.25">
      <c r="A30">
        <v>21</v>
      </c>
      <c r="B30" t="s">
        <v>309</v>
      </c>
      <c r="C30">
        <v>27</v>
      </c>
      <c r="D30" t="s">
        <v>310</v>
      </c>
      <c r="E30" t="s">
        <v>311</v>
      </c>
      <c r="F30" t="s">
        <v>312</v>
      </c>
      <c r="G30" t="str" cm="1">
        <f t="array" ref="G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2272</v>
      </c>
      <c r="P30" t="s">
        <v>2271</v>
      </c>
      <c r="Q30" t="str">
        <f>IF(Table134569[[#This Row],[Pascua]]="","",""",""")</f>
        <v>","</v>
      </c>
      <c r="R30" t="s">
        <v>298</v>
      </c>
      <c r="S30" t="str">
        <f>IF(Table134569[[#This Row],[Pentecostés]]="","",""",""")</f>
        <v>","</v>
      </c>
      <c r="T30" t="s">
        <v>327</v>
      </c>
      <c r="U30" t="str">
        <f>IF(Table134569[[#This Row],[Virgen]]="","",""",""")</f>
        <v>","</v>
      </c>
      <c r="V30" t="s">
        <v>328</v>
      </c>
      <c r="W30" t="str">
        <f>IF(Table134569[[#This Row],[Niños]]="","",""",""")</f>
        <v/>
      </c>
      <c r="Y30" t="str">
        <f>IF(Table134569[[#This Row],[Laudes/Vispera]]="","",""",""")</f>
        <v/>
      </c>
      <c r="AA30" t="str">
        <f>IF(Table134569[[#This Row],[Entrada]]="","",""",""")</f>
        <v/>
      </c>
      <c r="AC30" t="s">
        <v>2273</v>
      </c>
      <c r="AD30" s="66" t="str" cm="1">
        <f t="array" ref="AD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E30" s="66" t="str" cm="1">
        <f t="array" ref="AE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F30" t="s">
        <v>323</v>
      </c>
      <c r="AG30" t="str">
        <f>LOWER(LEFT(Table134569[[#This Row],[Titulo]],1))</f>
        <v>a</v>
      </c>
      <c r="AH30" t="str">
        <f>LOWER(LEFT(Table134569[[#This Row],[Categoria]],1))</f>
        <v>p</v>
      </c>
      <c r="AI30" t="str">
        <f>_xlfn.CONCAT(Table134569[[#This Row],[ID]:[c021]])</f>
        <v>{id:27,title: "avemariaiAve María I", subtitle: "Lc 1,28ss", category: ["PreCatecumenado","Virgen","Final","Nuevo Testamento"],/cantos/resucito/a/avemariai.html/cantos/resucito/a/avemariai.html"},</v>
      </c>
      <c r="AJ30" t="str">
        <f>UPPER(Table134569[[#This Row],[Titulo]])</f>
        <v>AVE MARÍA I</v>
      </c>
      <c r="AK30" t="str">
        <f>LOWER(SUBSTITUTE(Table134569[[#This Row],[CANTO]], " ", ""))</f>
        <v>avemaríai</v>
      </c>
      <c r="AL30" t="str">
        <f>Table134569[[#This Row],[Subtitle5]]</f>
        <v>Lc 1,28ss</v>
      </c>
      <c r="AN30" t="str">
        <f>Table1[[#Headers],[CANTO]]</f>
        <v>CANTO</v>
      </c>
      <c r="AO30" t="str">
        <f>Table134569[[#This Row],[CANTO]]</f>
        <v>AVE MARÍA I</v>
      </c>
      <c r="AP30" t="str">
        <f>_xlfn.CONCAT(Table134569[[#This Row],[Category]:[c020]])</f>
        <v>category: ["PreCatecumenado","Virgen","Final","Nuevo Testamento"],</v>
      </c>
    </row>
    <row r="31" spans="1:42" x14ac:dyDescent="0.25">
      <c r="A31">
        <v>22</v>
      </c>
      <c r="B31" t="s">
        <v>309</v>
      </c>
      <c r="C31">
        <v>28</v>
      </c>
      <c r="D31" t="s">
        <v>310</v>
      </c>
      <c r="E31" t="s">
        <v>311</v>
      </c>
      <c r="F31" t="s">
        <v>312</v>
      </c>
      <c r="G31" t="str" cm="1">
        <f t="array" ref="G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2272</v>
      </c>
      <c r="P31" t="s">
        <v>2271</v>
      </c>
      <c r="Q31" t="str">
        <f>IF(Table134569[[#This Row],[Pascua]]="","",""",""")</f>
        <v>","</v>
      </c>
      <c r="R31" t="s">
        <v>333</v>
      </c>
      <c r="S31" t="str">
        <f>IF(Table134569[[#This Row],[Pentecostés]]="","",""",""")</f>
        <v>","</v>
      </c>
      <c r="T31" t="s">
        <v>321</v>
      </c>
      <c r="U31" t="str">
        <f>IF(Table134569[[#This Row],[Virgen]]="","",""",""")</f>
        <v>","</v>
      </c>
      <c r="V31" t="s">
        <v>334</v>
      </c>
      <c r="W31" t="str">
        <f>IF(Table134569[[#This Row],[Niños]]="","",""",""")</f>
        <v/>
      </c>
      <c r="Y31" t="str">
        <f>IF(Table134569[[#This Row],[Laudes/Vispera]]="","",""",""")</f>
        <v/>
      </c>
      <c r="AA31" t="str">
        <f>IF(Table134569[[#This Row],[Entrada]]="","",""",""")</f>
        <v/>
      </c>
      <c r="AC31" t="s">
        <v>2273</v>
      </c>
      <c r="AD31" s="66" t="str" cm="1">
        <f t="array" ref="AD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E31" s="66" t="str" cm="1">
        <f t="array" ref="AE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F31" t="s">
        <v>323</v>
      </c>
      <c r="AG31" t="str">
        <f>LOWER(LEFT(Table134569[[#This Row],[Titulo]],1))</f>
        <v>a</v>
      </c>
      <c r="AH31" t="str">
        <f>LOWER(LEFT(Table134569[[#This Row],[Categoria]],1))</f>
        <v>p</v>
      </c>
      <c r="AI31" t="str">
        <f>_xlfn.CONCAT(Table134569[[#This Row],[ID]:[c021]])</f>
        <v>{id:28,title: "avemariaii(1984)Ave María II (1984)", subtitle: "Lc 1,28ss - 1984 ", category: ["PreCatecumenado","Cuaresma","Laudes/Visperas","Antiguo Testamento"],/cantos/resucito/a/avemariaii(1984).html/cantos/resucito/a/avemariaii(1984).html"},</v>
      </c>
      <c r="AJ31" t="str">
        <f>UPPER(Table134569[[#This Row],[Titulo]])</f>
        <v>AVE MARÍA II (1984)</v>
      </c>
      <c r="AK31" t="str">
        <f>LOWER(SUBSTITUTE(Table134569[[#This Row],[CANTO]], " ", ""))</f>
        <v>avemaríaii(1984)</v>
      </c>
      <c r="AL31" t="str">
        <f>Table134569[[#This Row],[Subtitle5]]</f>
        <v xml:space="preserve">Lc 1,28ss - 1984 </v>
      </c>
      <c r="AN31" t="str">
        <f>Table1[[#Headers],[CANTO]]</f>
        <v>CANTO</v>
      </c>
      <c r="AO31" t="str">
        <f>Table134569[[#This Row],[CANTO]]</f>
        <v>AVE MARÍA II (1984)</v>
      </c>
      <c r="AP31" t="str">
        <f>_xlfn.CONCAT(Table134569[[#This Row],[Category]:[c020]])</f>
        <v>category: ["PreCatecumenado","Cuaresma","Laudes/Visperas","Antiguo Testamento"],</v>
      </c>
    </row>
    <row r="32" spans="1:42" x14ac:dyDescent="0.25">
      <c r="A32">
        <v>23</v>
      </c>
      <c r="B32" t="s">
        <v>309</v>
      </c>
      <c r="C32">
        <v>29</v>
      </c>
      <c r="D32" t="s">
        <v>310</v>
      </c>
      <c r="E32" t="s">
        <v>311</v>
      </c>
      <c r="F32" t="s">
        <v>312</v>
      </c>
      <c r="G32" t="str" cm="1">
        <f t="array" ref="G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2272</v>
      </c>
      <c r="P32" t="s">
        <v>2271</v>
      </c>
      <c r="Q32" t="str">
        <f>IF(Table134569[[#This Row],[Pascua]]="","",""",""")</f>
        <v>","</v>
      </c>
      <c r="R32" t="s">
        <v>365</v>
      </c>
      <c r="S32" t="str">
        <f>IF(Table134569[[#This Row],[Pentecostés]]="","",""",""")</f>
        <v>","</v>
      </c>
      <c r="T32" t="s">
        <v>326</v>
      </c>
      <c r="U32" t="str">
        <f>IF(Table134569[[#This Row],[Virgen]]="","",""",""")</f>
        <v>","</v>
      </c>
      <c r="V32" t="s">
        <v>327</v>
      </c>
      <c r="W32" t="str">
        <f>IF(Table134569[[#This Row],[Niños]]="","",""",""")</f>
        <v>","</v>
      </c>
      <c r="X32" t="s">
        <v>334</v>
      </c>
      <c r="Y32" t="str">
        <f>IF(Table134569[[#This Row],[Laudes/Vispera]]="","",""",""")</f>
        <v/>
      </c>
      <c r="AA32" t="str">
        <f>IF(Table134569[[#This Row],[Entrada]]="","",""",""")</f>
        <v/>
      </c>
      <c r="AC32" t="s">
        <v>2273</v>
      </c>
      <c r="AD32" s="66" t="str" cm="1">
        <f t="array" ref="AD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E32" s="66" t="str" cm="1">
        <f t="array" ref="AE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F32" t="s">
        <v>323</v>
      </c>
      <c r="AG32" t="str">
        <f>LOWER(LEFT(Table134569[[#This Row],[Titulo]],1))</f>
        <v>b</v>
      </c>
      <c r="AH32" t="str">
        <f>LOWER(LEFT(Table134569[[#This Row],[Categoria]],1))</f>
        <v>p</v>
      </c>
      <c r="AI32" t="str">
        <f>_xlfn.CONCAT(Table134569[[#This Row],[ID]:[c021]])</f>
        <v>{id:29,title: "babiloniacriminalBabilonia criminal", subtitle: "Sal 137 (136)", category: ["PreCatecumenado","Paz","Comunión","Final","Antiguo Testamento"],/cantos/resucito/b/babiloniacriminal.html/cantos/resucito/b/babiloniacriminal.html"},</v>
      </c>
      <c r="AJ32" t="str">
        <f>UPPER(Table134569[[#This Row],[Titulo]])</f>
        <v>BABILONIA CRIMINAL</v>
      </c>
      <c r="AK32" t="str">
        <f>LOWER(SUBSTITUTE(Table134569[[#This Row],[CANTO]], " ", ""))</f>
        <v>babiloniacriminal</v>
      </c>
      <c r="AL32" t="str">
        <f>Table134569[[#This Row],[Subtitle5]]</f>
        <v>Sal 137 (136)</v>
      </c>
      <c r="AN32" t="str">
        <f>Table1[[#Headers],[CANTO]]</f>
        <v>CANTO</v>
      </c>
      <c r="AO32" t="str">
        <f>Table134569[[#This Row],[CANTO]]</f>
        <v>BABILONIA CRIMINAL</v>
      </c>
      <c r="AP32" t="str">
        <f>_xlfn.CONCAT(Table134569[[#This Row],[Category]:[c020]])</f>
        <v>category: ["PreCatecumenado","Paz","Comunión","Final","Antiguo Testamento"],</v>
      </c>
    </row>
    <row r="33" spans="1:42" x14ac:dyDescent="0.25">
      <c r="A33">
        <v>24</v>
      </c>
      <c r="B33" t="s">
        <v>309</v>
      </c>
      <c r="C33">
        <v>30</v>
      </c>
      <c r="D33" t="s">
        <v>310</v>
      </c>
      <c r="E33" t="s">
        <v>311</v>
      </c>
      <c r="F33" t="s">
        <v>312</v>
      </c>
      <c r="G33" t="str" cm="1">
        <f t="array" ref="G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2272</v>
      </c>
      <c r="P33" t="s">
        <v>2271</v>
      </c>
      <c r="Q33" t="str">
        <f>IF(Table134569[[#This Row],[Pascua]]="","",""",""")</f>
        <v>","</v>
      </c>
      <c r="R33" t="s">
        <v>333</v>
      </c>
      <c r="S33" t="str">
        <f>IF(Table134569[[#This Row],[Pentecostés]]="","",""",""")</f>
        <v>","</v>
      </c>
      <c r="T33" t="s">
        <v>321</v>
      </c>
      <c r="U33" t="str">
        <f>IF(Table134569[[#This Row],[Virgen]]="","",""",""")</f>
        <v>","</v>
      </c>
      <c r="V33" t="s">
        <v>334</v>
      </c>
      <c r="W33" t="str">
        <f>IF(Table134569[[#This Row],[Niños]]="","",""",""")</f>
        <v/>
      </c>
      <c r="Y33" t="str">
        <f>IF(Table134569[[#This Row],[Laudes/Vispera]]="","",""",""")</f>
        <v/>
      </c>
      <c r="AA33" t="str">
        <f>IF(Table134569[[#This Row],[Entrada]]="","",""",""")</f>
        <v/>
      </c>
      <c r="AC33" t="s">
        <v>2273</v>
      </c>
      <c r="AD33" s="66" t="str" cm="1">
        <f t="array" ref="AD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E33" s="66" t="str" cm="1">
        <f t="array" ref="AE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F33" t="s">
        <v>323</v>
      </c>
      <c r="AG33" t="str">
        <f>LOWER(LEFT(Table134569[[#This Row],[Titulo]],1))</f>
        <v>b</v>
      </c>
      <c r="AH33" t="str">
        <f>LOWER(LEFT(Table134569[[#This Row],[Categoria]],1))</f>
        <v>p</v>
      </c>
      <c r="AI33" t="str">
        <f>_xlfn.CONCAT(Table134569[[#This Row],[ID]:[c021]])</f>
        <v>{id:30,title: "balaamBalaam", subtitle: "Nm 23,7-24", category: ["PreCatecumenado","Cuaresma","Laudes/Visperas","Antiguo Testamento"],/cantos/resucito/b/balaam.html/cantos/resucito/b/balaam.html"},</v>
      </c>
      <c r="AJ33" t="str">
        <f>UPPER(Table134569[[#This Row],[Titulo]])</f>
        <v>BALAAM</v>
      </c>
      <c r="AK33" t="str">
        <f>LOWER(SUBSTITUTE(Table134569[[#This Row],[CANTO]], " ", ""))</f>
        <v>balaam</v>
      </c>
      <c r="AL33" t="str">
        <f>Table134569[[#This Row],[Subtitle5]]</f>
        <v>Nm 23,7-24</v>
      </c>
      <c r="AN33" t="str">
        <f>Table1[[#Headers],[CANTO]]</f>
        <v>CANTO</v>
      </c>
      <c r="AO33" t="str">
        <f>Table134569[[#This Row],[CANTO]]</f>
        <v>BALAAM</v>
      </c>
      <c r="AP33" t="str">
        <f>_xlfn.CONCAT(Table134569[[#This Row],[Category]:[c020]])</f>
        <v>category: ["PreCatecumenado","Cuaresma","Laudes/Visperas","Antiguo Testamento"],</v>
      </c>
    </row>
    <row r="34" spans="1:42" x14ac:dyDescent="0.25">
      <c r="A34">
        <v>25</v>
      </c>
      <c r="B34" t="s">
        <v>309</v>
      </c>
      <c r="C34">
        <v>31</v>
      </c>
      <c r="D34" t="s">
        <v>310</v>
      </c>
      <c r="E34" t="s">
        <v>311</v>
      </c>
      <c r="F34" t="s">
        <v>312</v>
      </c>
      <c r="G34" t="str" cm="1">
        <f t="array" ref="G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2272</v>
      </c>
      <c r="P34" t="s">
        <v>2271</v>
      </c>
      <c r="Q34" t="str">
        <f>IF(Table134569[[#This Row],[Pascua]]="","",""",""")</f>
        <v>","</v>
      </c>
      <c r="R34" t="s">
        <v>333</v>
      </c>
      <c r="S34" t="str">
        <f>IF(Table134569[[#This Row],[Pentecostés]]="","",""",""")</f>
        <v>","</v>
      </c>
      <c r="T34" t="s">
        <v>321</v>
      </c>
      <c r="U34" t="str">
        <f>IF(Table134569[[#This Row],[Virgen]]="","",""",""")</f>
        <v>","</v>
      </c>
      <c r="V34" t="s">
        <v>334</v>
      </c>
      <c r="W34" t="str">
        <f>IF(Table134569[[#This Row],[Niños]]="","",""",""")</f>
        <v/>
      </c>
      <c r="Y34" t="str">
        <f>IF(Table134569[[#This Row],[Laudes/Vispera]]="","",""",""")</f>
        <v/>
      </c>
      <c r="AA34" t="str">
        <f>IF(Table134569[[#This Row],[Entrada]]="","",""",""")</f>
        <v/>
      </c>
      <c r="AC34" t="s">
        <v>2273</v>
      </c>
      <c r="AD34" s="66" t="str" cm="1">
        <f t="array" ref="AD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E34" s="66" t="str" cm="1">
        <f t="array" ref="AE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F34" t="s">
        <v>323</v>
      </c>
      <c r="AG34" t="str">
        <f>LOWER(LEFT(Table134569[[#This Row],[Titulo]],1))</f>
        <v>b</v>
      </c>
      <c r="AH34" t="str">
        <f>LOWER(LEFT(Table134569[[#This Row],[Categoria]],1))</f>
        <v>p</v>
      </c>
      <c r="AI34" t="str">
        <f>_xlfn.CONCAT(Table134569[[#This Row],[ID]:[c021]])</f>
        <v>{id:31,title: "bendecirealsenorentodotiempoBendeciré al Señor en todo tiempo", subtitle: "Sal 34 (33)", category: ["PreCatecumenado","Cuaresma","Laudes/Visperas","Antiguo Testamento"],/cantos/resucito/b/bendecirealsenorentodotiempo.html/cantos/resucito/b/bendecirealsenorentodotiempo.html"},</v>
      </c>
      <c r="AJ34" t="str">
        <f>UPPER(Table134569[[#This Row],[Titulo]])</f>
        <v>BENDECIRÉ AL SEÑOR EN TODO TIEMPO</v>
      </c>
      <c r="AK34" t="str">
        <f>LOWER(SUBSTITUTE(Table134569[[#This Row],[CANTO]], " ", ""))</f>
        <v>bendeciréalseñorentodotiempo</v>
      </c>
      <c r="AL34" t="str">
        <f>Table134569[[#This Row],[Subtitle5]]</f>
        <v>Sal 34 (33)</v>
      </c>
      <c r="AN34" t="str">
        <f>Table1[[#Headers],[CANTO]]</f>
        <v>CANTO</v>
      </c>
      <c r="AO34" t="str">
        <f>Table134569[[#This Row],[CANTO]]</f>
        <v>BENDECIRÉ AL SEÑOR EN TODO TIEMPO</v>
      </c>
      <c r="AP34" t="str">
        <f>_xlfn.CONCAT(Table134569[[#This Row],[Category]:[c020]])</f>
        <v>category: ["PreCatecumenado","Cuaresma","Laudes/Visperas","Antiguo Testamento"],</v>
      </c>
    </row>
    <row r="35" spans="1:42" x14ac:dyDescent="0.25">
      <c r="A35">
        <v>26</v>
      </c>
      <c r="B35" t="s">
        <v>309</v>
      </c>
      <c r="C35">
        <v>32</v>
      </c>
      <c r="D35" t="s">
        <v>310</v>
      </c>
      <c r="E35" t="s">
        <v>311</v>
      </c>
      <c r="F35" t="s">
        <v>312</v>
      </c>
      <c r="G35" t="str" cm="1">
        <f t="array" ref="G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2272</v>
      </c>
      <c r="P35" t="s">
        <v>2271</v>
      </c>
      <c r="Q35" t="str">
        <f>IF(Table134569[[#This Row],[Pascua]]="","",""",""")</f>
        <v>","</v>
      </c>
      <c r="R35" t="s">
        <v>294</v>
      </c>
      <c r="S35" t="str">
        <f>IF(Table134569[[#This Row],[Pentecostés]]="","",""",""")</f>
        <v/>
      </c>
      <c r="U35" t="str">
        <f>IF(Table134569[[#This Row],[Virgen]]="","",""",""")</f>
        <v/>
      </c>
      <c r="W35" t="str">
        <f>IF(Table134569[[#This Row],[Niños]]="","",""",""")</f>
        <v/>
      </c>
      <c r="Y35" t="str">
        <f>IF(Table134569[[#This Row],[Laudes/Vispera]]="","",""",""")</f>
        <v/>
      </c>
      <c r="AA35" t="str">
        <f>IF(Table134569[[#This Row],[Entrada]]="","",""",""")</f>
        <v/>
      </c>
      <c r="AC35" t="s">
        <v>2273</v>
      </c>
      <c r="AD35" s="66" t="str" cm="1">
        <f t="array" ref="AD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E35" s="66" t="str" cm="1">
        <f t="array" ref="AE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F35" t="s">
        <v>323</v>
      </c>
      <c r="AG35" t="str">
        <f>LOWER(LEFT(Table134569[[#This Row],[Titulo]],1))</f>
        <v>b</v>
      </c>
      <c r="AH35" t="str">
        <f>LOWER(LEFT(Table134569[[#This Row],[Categoria]],1))</f>
        <v>p</v>
      </c>
      <c r="AI35" t="str">
        <f>_xlfn.CONCAT(Table134569[[#This Row],[ID]:[c021]])</f>
        <v>{id:32,title: "bendicealmamiaayahvehBendice, alma mía, a Yahveh", subtitle: "Sal 103 (102)", category: ["PreCatecumenado","Pascua"],/cantos/resucito/b/bendicealmamiaayahveh.html/cantos/resucito/b/bendicealmamiaayahveh.html"},</v>
      </c>
      <c r="AJ35" t="str">
        <f>UPPER(Table134569[[#This Row],[Titulo]])</f>
        <v>BENDICE, ALMA MÍA, A YAHVEH</v>
      </c>
      <c r="AK35" t="str">
        <f>LOWER(SUBSTITUTE(Table134569[[#This Row],[CANTO]], " ", ""))</f>
        <v>bendice,almamía,ayahveh</v>
      </c>
      <c r="AL35" t="str">
        <f>Table134569[[#This Row],[Subtitle5]]</f>
        <v>Sal 103 (102)</v>
      </c>
      <c r="AN35" t="str">
        <f>Table1[[#Headers],[CANTO]]</f>
        <v>CANTO</v>
      </c>
      <c r="AO35" t="str">
        <f>Table134569[[#This Row],[CANTO]]</f>
        <v>BENDICE, ALMA MÍA, A YAHVEH</v>
      </c>
      <c r="AP35" t="str">
        <f>_xlfn.CONCAT(Table134569[[#This Row],[Category]:[c020]])</f>
        <v>category: ["PreCatecumenado","Pascua"],</v>
      </c>
    </row>
    <row r="36" spans="1:42" x14ac:dyDescent="0.25">
      <c r="A36">
        <v>183</v>
      </c>
      <c r="B36" t="s">
        <v>309</v>
      </c>
      <c r="C36">
        <v>33</v>
      </c>
      <c r="D36" t="s">
        <v>310</v>
      </c>
      <c r="E36" t="s">
        <v>311</v>
      </c>
      <c r="F36" t="s">
        <v>312</v>
      </c>
      <c r="G36" t="str" cm="1">
        <f t="array" ref="G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2272</v>
      </c>
      <c r="P36" s="7" t="s">
        <v>1152</v>
      </c>
      <c r="Q36" t="str">
        <f>IF(Table134569[[#This Row],[Pascua]]="","",""",""")</f>
        <v/>
      </c>
      <c r="S36" t="str">
        <f>IF(Table134569[[#This Row],[Pentecostés]]="","",""",""")</f>
        <v/>
      </c>
      <c r="U36" t="str">
        <f>IF(Table134569[[#This Row],[Virgen]]="","",""",""")</f>
        <v/>
      </c>
      <c r="W36" t="str">
        <f>IF(Table134569[[#This Row],[Niños]]="","",""",""")</f>
        <v/>
      </c>
      <c r="Y36" t="str">
        <f>IF(Table134569[[#This Row],[Laudes/Vispera]]="","",""",""")</f>
        <v/>
      </c>
      <c r="AA36" t="str">
        <f>IF(Table134569[[#This Row],[Entrada]]="","",""",""")</f>
        <v/>
      </c>
      <c r="AC36" t="s">
        <v>2273</v>
      </c>
      <c r="AD36" s="66" t="str" cm="1">
        <f t="array" ref="AD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E36" s="66" t="str" cm="1">
        <f t="array" ref="AE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F36" t="s">
        <v>323</v>
      </c>
      <c r="AG36" t="str">
        <f>LOWER(LEFT(Table134569[[#This Row],[Titulo]],1))</f>
        <v>b</v>
      </c>
      <c r="AH36" t="str">
        <f>LOWER(LEFT(Table134569[[#This Row],[Categoria]],1))</f>
        <v>l</v>
      </c>
      <c r="AI36" t="str">
        <f>_xlfn.CONCAT(Table134569[[#This Row],[ID]:[c021]])</f>
        <v>{id:33,title: "bendiciondelaguaBendición del agua", subtitle: "De la liturgia bautismal de la Vigilia pascual", category: ["Liturgia"],/cantos/resucito/b/bendiciondelagua.html/cantos/resucito/b/bendiciondelagua.html"},</v>
      </c>
      <c r="AJ36" t="str">
        <f>UPPER(Table134569[[#This Row],[Titulo]])</f>
        <v>BENDICIÓN DEL AGUA</v>
      </c>
      <c r="AK36" t="str">
        <f>LOWER(SUBSTITUTE(Table134569[[#This Row],[CANTO]], " ", ""))</f>
        <v>bendicióndelagua</v>
      </c>
      <c r="AL36" t="str">
        <f>Table134569[[#This Row],[Subtitle5]]</f>
        <v>De la liturgia bautismal de la Vigilia pascual</v>
      </c>
      <c r="AN36" t="str">
        <f>Table1[[#Headers],[CANTO]]</f>
        <v>CANTO</v>
      </c>
      <c r="AO36" t="str">
        <f>Table134569[[#This Row],[CANTO]]</f>
        <v>BENDICIÓN DEL AGUA</v>
      </c>
      <c r="AP36" t="str">
        <f>_xlfn.CONCAT(Table134569[[#This Row],[Category]:[c020]])</f>
        <v>category: ["Liturgia"],</v>
      </c>
    </row>
    <row r="37" spans="1:42" x14ac:dyDescent="0.25">
      <c r="A37">
        <v>27</v>
      </c>
      <c r="B37" t="s">
        <v>309</v>
      </c>
      <c r="C37">
        <v>34</v>
      </c>
      <c r="D37" t="s">
        <v>310</v>
      </c>
      <c r="E37" t="s">
        <v>311</v>
      </c>
      <c r="F37" t="s">
        <v>312</v>
      </c>
      <c r="G37" t="str" cm="1">
        <f t="array" ref="G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2272</v>
      </c>
      <c r="P37" t="s">
        <v>2271</v>
      </c>
      <c r="Q37" t="str">
        <f>IF(Table134569[[#This Row],[Pascua]]="","",""",""")</f>
        <v>","</v>
      </c>
      <c r="R37" t="s">
        <v>398</v>
      </c>
      <c r="S37" t="str">
        <f>IF(Table134569[[#This Row],[Pentecostés]]="","",""",""")</f>
        <v/>
      </c>
      <c r="U37" t="str">
        <f>IF(Table134569[[#This Row],[Virgen]]="","",""",""")</f>
        <v/>
      </c>
      <c r="W37" t="str">
        <f>IF(Table134569[[#This Row],[Niños]]="","",""",""")</f>
        <v/>
      </c>
      <c r="Y37" t="str">
        <f>IF(Table134569[[#This Row],[Laudes/Vispera]]="","",""",""")</f>
        <v/>
      </c>
      <c r="AA37" t="str">
        <f>IF(Table134569[[#This Row],[Entrada]]="","",""",""")</f>
        <v/>
      </c>
      <c r="AC37" t="s">
        <v>2273</v>
      </c>
      <c r="AD37" s="66" t="str" cm="1">
        <f t="array" ref="AD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E37" s="66" t="str" cm="1">
        <f t="array" ref="AE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F37" t="s">
        <v>323</v>
      </c>
      <c r="AG37" t="str">
        <f>LOWER(LEFT(Table134569[[#This Row],[Titulo]],1))</f>
        <v>b</v>
      </c>
      <c r="AH37" t="str">
        <f>LOWER(LEFT(Table134569[[#This Row],[Categoria]],1))</f>
        <v>p</v>
      </c>
      <c r="AI37" t="str">
        <f>_xlfn.CONCAT(Table134569[[#This Row],[ID]:[c021]])</f>
        <v>{id:34,title: "benditaerestumariaBendita eres tú, María", subtitle: "Lucas 1,42-45", category: ["PreCatecumenado","Penitencial"],/cantos/resucito/b/benditaerestumaria.html/cantos/resucito/b/benditaerestumaria.html"},</v>
      </c>
      <c r="AJ37" t="str">
        <f>UPPER(Table134569[[#This Row],[Titulo]])</f>
        <v>BENDITA ERES TÚ, MARÍA</v>
      </c>
      <c r="AK37" t="str">
        <f>LOWER(SUBSTITUTE(Table134569[[#This Row],[CANTO]], " ", ""))</f>
        <v>benditaerestú,maría</v>
      </c>
      <c r="AL37" t="str">
        <f>Table134569[[#This Row],[Subtitle5]]</f>
        <v>Lucas 1,42-45</v>
      </c>
      <c r="AN37" t="str">
        <f>Table1[[#Headers],[CANTO]]</f>
        <v>CANTO</v>
      </c>
      <c r="AO37" t="str">
        <f>Table134569[[#This Row],[CANTO]]</f>
        <v>BENDITA ERES TÚ, MARÍA</v>
      </c>
      <c r="AP37" t="str">
        <f>_xlfn.CONCAT(Table134569[[#This Row],[Category]:[c020]])</f>
        <v>category: ["PreCatecumenado","Penitencial"],</v>
      </c>
    </row>
    <row r="38" spans="1:42" x14ac:dyDescent="0.25">
      <c r="A38">
        <v>28</v>
      </c>
      <c r="B38" t="s">
        <v>309</v>
      </c>
      <c r="C38">
        <v>35</v>
      </c>
      <c r="D38" t="s">
        <v>310</v>
      </c>
      <c r="E38" t="s">
        <v>311</v>
      </c>
      <c r="F38" t="s">
        <v>312</v>
      </c>
      <c r="G38" t="str" cm="1">
        <f t="array" ref="G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2272</v>
      </c>
      <c r="P38" t="s">
        <v>2271</v>
      </c>
      <c r="Q38" t="str">
        <f>IF(Table134569[[#This Row],[Pascua]]="","",""",""")</f>
        <v>","</v>
      </c>
      <c r="R38" t="s">
        <v>298</v>
      </c>
      <c r="S38" t="str">
        <f>IF(Table134569[[#This Row],[Pentecostés]]="","",""",""")</f>
        <v>","</v>
      </c>
      <c r="T38" t="s">
        <v>304</v>
      </c>
      <c r="U38" t="str">
        <f>IF(Table134569[[#This Row],[Virgen]]="","",""",""")</f>
        <v>","</v>
      </c>
      <c r="V38" t="s">
        <v>327</v>
      </c>
      <c r="W38" t="str">
        <f>IF(Table134569[[#This Row],[Niños]]="","",""",""")</f>
        <v>","</v>
      </c>
      <c r="X38" t="s">
        <v>328</v>
      </c>
      <c r="Y38" t="str">
        <f>IF(Table134569[[#This Row],[Laudes/Vispera]]="","",""",""")</f>
        <v/>
      </c>
      <c r="AA38" t="str">
        <f>IF(Table134569[[#This Row],[Entrada]]="","",""",""")</f>
        <v/>
      </c>
      <c r="AC38" t="s">
        <v>2273</v>
      </c>
      <c r="AD38" s="66" t="str" cm="1">
        <f t="array" ref="AD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E38" s="66" t="str" cm="1">
        <f t="array" ref="AE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F38" t="s">
        <v>323</v>
      </c>
      <c r="AG38" t="str">
        <f>LOWER(LEFT(Table134569[[#This Row],[Titulo]],1))</f>
        <v>b</v>
      </c>
      <c r="AH38" t="str">
        <f>LOWER(LEFT(Table134569[[#This Row],[Categoria]],1))</f>
        <v>p</v>
      </c>
      <c r="AI38" t="str">
        <f>_xlfn.CONCAT(Table134569[[#This Row],[ID]:[c021]])</f>
        <v>{id:35,title: "benditoeressenorBendito eres, Señor", subtitle: "Daniel 3,52-57", category: ["PreCatecumenado","Virgen","Entrada","Final","Nuevo Testamento"],/cantos/resucito/b/benditoeressenor.html/cantos/resucito/b/benditoeressenor.html"},</v>
      </c>
      <c r="AJ38" t="str">
        <f>UPPER(Table134569[[#This Row],[Titulo]])</f>
        <v>BENDITO ERES, SEÑOR</v>
      </c>
      <c r="AK38" t="str">
        <f>LOWER(SUBSTITUTE(Table134569[[#This Row],[CANTO]], " ", ""))</f>
        <v>benditoeres,señor</v>
      </c>
      <c r="AL38" t="str">
        <f>Table134569[[#This Row],[Subtitle5]]</f>
        <v>Daniel 3,52-57</v>
      </c>
      <c r="AN38" t="str">
        <f>Table1[[#Headers],[CANTO]]</f>
        <v>CANTO</v>
      </c>
      <c r="AO38" t="str">
        <f>Table134569[[#This Row],[CANTO]]</f>
        <v>BENDITO ERES, SEÑOR</v>
      </c>
      <c r="AP38" t="str">
        <f>_xlfn.CONCAT(Table134569[[#This Row],[Category]:[c020]])</f>
        <v>category: ["PreCatecumenado","Virgen","Entrada","Final","Nuevo Testamento"],</v>
      </c>
    </row>
    <row r="39" spans="1:42" x14ac:dyDescent="0.25">
      <c r="A39">
        <v>29</v>
      </c>
      <c r="B39" t="s">
        <v>309</v>
      </c>
      <c r="C39">
        <v>36</v>
      </c>
      <c r="D39" t="s">
        <v>310</v>
      </c>
      <c r="E39" t="s">
        <v>311</v>
      </c>
      <c r="F39" t="s">
        <v>312</v>
      </c>
      <c r="G39" t="str" cm="1">
        <f t="array" ref="G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2272</v>
      </c>
      <c r="P39" t="s">
        <v>2271</v>
      </c>
      <c r="Q39" t="str">
        <f>IF(Table134569[[#This Row],[Pascua]]="","",""",""")</f>
        <v>","</v>
      </c>
      <c r="R39" t="s">
        <v>321</v>
      </c>
      <c r="S39" t="str">
        <f>IF(Table134569[[#This Row],[Pentecostés]]="","",""",""")</f>
        <v>","</v>
      </c>
      <c r="T39" t="s">
        <v>334</v>
      </c>
      <c r="U39" t="str">
        <f>IF(Table134569[[#This Row],[Virgen]]="","",""",""")</f>
        <v/>
      </c>
      <c r="W39" t="str">
        <f>IF(Table134569[[#This Row],[Niños]]="","",""",""")</f>
        <v/>
      </c>
      <c r="Y39" t="str">
        <f>IF(Table134569[[#This Row],[Laudes/Vispera]]="","",""",""")</f>
        <v/>
      </c>
      <c r="AA39" t="str">
        <f>IF(Table134569[[#This Row],[Entrada]]="","",""",""")</f>
        <v/>
      </c>
      <c r="AC39" t="s">
        <v>2273</v>
      </c>
      <c r="AD39" s="66" t="str" cm="1">
        <f t="array" ref="AD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E39" s="66" t="str" cm="1">
        <f t="array" ref="AE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F39" t="s">
        <v>323</v>
      </c>
      <c r="AG39" t="str">
        <f>LOWER(LEFT(Table134569[[#This Row],[Titulo]],1))</f>
        <v>b</v>
      </c>
      <c r="AH39" t="str">
        <f>LOWER(LEFT(Table134569[[#This Row],[Categoria]],1))</f>
        <v>p</v>
      </c>
      <c r="AI39" t="str">
        <f>_xlfn.CONCAT(Table134569[[#This Row],[ID]:[c021]])</f>
        <v>{id:36,title: "benditoseadiosBendito sea Dios", subtitle: "Efesios 1,3-13", category: ["PreCatecumenado","Laudes/Visperas","Antiguo Testamento"],/cantos/resucito/b/benditoseadios.html/cantos/resucito/b/benditoseadios.html"},</v>
      </c>
      <c r="AJ39" t="str">
        <f>UPPER(Table134569[[#This Row],[Titulo]])</f>
        <v>BENDITO SEA DIOS</v>
      </c>
      <c r="AK39" t="str">
        <f>LOWER(SUBSTITUTE(Table134569[[#This Row],[CANTO]], " ", ""))</f>
        <v>benditoseadios</v>
      </c>
      <c r="AL39" t="str">
        <f>Table134569[[#This Row],[Subtitle5]]</f>
        <v>Efesios 1,3-13</v>
      </c>
      <c r="AN39" t="str">
        <f>Table1[[#Headers],[CANTO]]</f>
        <v>CANTO</v>
      </c>
      <c r="AO39" t="str">
        <f>Table134569[[#This Row],[CANTO]]</f>
        <v>BENDITO SEA DIOS</v>
      </c>
      <c r="AP39" t="str">
        <f>_xlfn.CONCAT(Table134569[[#This Row],[Category]:[c020]])</f>
        <v>category: ["PreCatecumenado","Laudes/Visperas","Antiguo Testamento"],</v>
      </c>
    </row>
    <row r="40" spans="1:42" x14ac:dyDescent="0.25">
      <c r="A40">
        <v>30</v>
      </c>
      <c r="B40" t="s">
        <v>309</v>
      </c>
      <c r="C40">
        <v>37</v>
      </c>
      <c r="D40" t="s">
        <v>310</v>
      </c>
      <c r="E40" t="s">
        <v>311</v>
      </c>
      <c r="F40" t="s">
        <v>312</v>
      </c>
      <c r="G40" t="str" cm="1">
        <f t="array" ref="G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2272</v>
      </c>
      <c r="P40" t="s">
        <v>2271</v>
      </c>
      <c r="Q40" t="str">
        <f>IF(Table134569[[#This Row],[Pascua]]="","",""",""")</f>
        <v/>
      </c>
      <c r="S40" t="str">
        <f>IF(Table134569[[#This Row],[Pentecostés]]="","",""",""")</f>
        <v/>
      </c>
      <c r="U40" t="str">
        <f>IF(Table134569[[#This Row],[Virgen]]="","",""",""")</f>
        <v/>
      </c>
      <c r="W40" t="str">
        <f>IF(Table134569[[#This Row],[Niños]]="","",""",""")</f>
        <v/>
      </c>
      <c r="Y40" t="str">
        <f>IF(Table134569[[#This Row],[Laudes/Vispera]]="","",""",""")</f>
        <v/>
      </c>
      <c r="AA40" t="str">
        <f>IF(Table134569[[#This Row],[Entrada]]="","",""",""")</f>
        <v/>
      </c>
      <c r="AC40" t="s">
        <v>2273</v>
      </c>
      <c r="AD40" s="66" t="str" cm="1">
        <f t="array" ref="AD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E40" s="66" t="str" cm="1">
        <f t="array" ref="AE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F40" t="s">
        <v>323</v>
      </c>
      <c r="AG40" t="str">
        <f>LOWER(LEFT(Table134569[[#This Row],[Titulo]],1))</f>
        <v>b</v>
      </c>
      <c r="AH40" t="str">
        <f>LOWER(LEFT(Table134569[[#This Row],[Categoria]],1))</f>
        <v>p</v>
      </c>
      <c r="AI40" t="str">
        <f>_xlfn.CONCAT(Table134569[[#This Row],[ID]:[c021]])</f>
        <v>{id:37,title: "benedictusBenedictus", subtitle: "Lucas 1,67-80", category: ["PreCatecumenado"],/cantos/resucito/b/benedictus.html/cantos/resucito/b/benedictus.html"},</v>
      </c>
      <c r="AJ40" t="str">
        <f>UPPER(Table134569[[#This Row],[Titulo]])</f>
        <v>BENEDICTUS</v>
      </c>
      <c r="AK40" t="str">
        <f>LOWER(SUBSTITUTE(Table134569[[#This Row],[CANTO]], " ", ""))</f>
        <v>benedictus</v>
      </c>
      <c r="AL40" t="str">
        <f>Table134569[[#This Row],[Subtitle5]]</f>
        <v>Lucas 1,67-80</v>
      </c>
      <c r="AN40" t="str">
        <f>Table1[[#Headers],[CANTO]]</f>
        <v>CANTO</v>
      </c>
      <c r="AO40" t="str">
        <f>Table134569[[#This Row],[CANTO]]</f>
        <v>BENEDICTUS</v>
      </c>
      <c r="AP40" t="str">
        <f>_xlfn.CONCAT(Table134569[[#This Row],[Category]:[c020]])</f>
        <v>category: ["PreCatecumenado"],</v>
      </c>
    </row>
    <row r="41" spans="1:42" x14ac:dyDescent="0.25">
      <c r="A41">
        <v>31</v>
      </c>
      <c r="B41" t="s">
        <v>309</v>
      </c>
      <c r="C41">
        <v>38</v>
      </c>
      <c r="D41" t="s">
        <v>310</v>
      </c>
      <c r="E41" t="s">
        <v>311</v>
      </c>
      <c r="F41" t="s">
        <v>312</v>
      </c>
      <c r="G41" t="str" cm="1">
        <f t="array" ref="G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2272</v>
      </c>
      <c r="P41" t="s">
        <v>2271</v>
      </c>
      <c r="Q41" t="str">
        <f>IF(Table134569[[#This Row],[Pascua]]="","",""",""")</f>
        <v>","</v>
      </c>
      <c r="R41" t="s">
        <v>321</v>
      </c>
      <c r="S41" t="str">
        <f>IF(Table134569[[#This Row],[Pentecostés]]="","",""",""")</f>
        <v>","</v>
      </c>
      <c r="T41" t="s">
        <v>328</v>
      </c>
      <c r="U41" t="str">
        <f>IF(Table134569[[#This Row],[Virgen]]="","",""",""")</f>
        <v/>
      </c>
      <c r="W41" t="str">
        <f>IF(Table134569[[#This Row],[Niños]]="","",""",""")</f>
        <v/>
      </c>
      <c r="Y41" t="str">
        <f>IF(Table134569[[#This Row],[Laudes/Vispera]]="","",""",""")</f>
        <v/>
      </c>
      <c r="AA41" t="str">
        <f>IF(Table134569[[#This Row],[Entrada]]="","",""",""")</f>
        <v/>
      </c>
      <c r="AC41" t="s">
        <v>2273</v>
      </c>
      <c r="AD41" s="66" t="str" cm="1">
        <f t="array" ref="AD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E41" s="66" t="str" cm="1">
        <f t="array" ref="AE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F41" t="s">
        <v>323</v>
      </c>
      <c r="AG41" t="str">
        <f>LOWER(LEFT(Table134569[[#This Row],[Titulo]],1))</f>
        <v>c</v>
      </c>
      <c r="AH41" t="str">
        <f>LOWER(LEFT(Table134569[[#This Row],[Categoria]],1))</f>
        <v>p</v>
      </c>
      <c r="AI41" t="str">
        <f>_xlfn.CONCAT(Table134569[[#This Row],[ID]:[c021]])</f>
        <v>{id:38,title: "cantadadiosCantad a Dios", subtitle: "Salmo 67 (68) 2.4-7", category: ["PreCatecumenado","Laudes/Visperas","Nuevo Testamento"],/cantos/resucito/c/cantadadios.html/cantos/resucito/c/cantadadios.html"},</v>
      </c>
      <c r="AJ41" t="str">
        <f>UPPER(Table134569[[#This Row],[Titulo]])</f>
        <v>CANTAD A DIOS</v>
      </c>
      <c r="AK41" t="str">
        <f>LOWER(SUBSTITUTE(Table134569[[#This Row],[CANTO]], " ", ""))</f>
        <v>cantadadios</v>
      </c>
      <c r="AL41" t="str">
        <f>Table134569[[#This Row],[Subtitle5]]</f>
        <v>Salmo 67 (68) 2.4-7</v>
      </c>
      <c r="AN41" t="str">
        <f>Table1[[#Headers],[CANTO]]</f>
        <v>CANTO</v>
      </c>
      <c r="AO41" t="str">
        <f>Table134569[[#This Row],[CANTO]]</f>
        <v>CANTAD A DIOS</v>
      </c>
      <c r="AP41" t="str">
        <f>_xlfn.CONCAT(Table134569[[#This Row],[Category]:[c020]])</f>
        <v>category: ["PreCatecumenado","Laudes/Visperas","Nuevo Testamento"],</v>
      </c>
    </row>
    <row r="42" spans="1:42" x14ac:dyDescent="0.25">
      <c r="A42">
        <v>32</v>
      </c>
      <c r="B42" t="s">
        <v>309</v>
      </c>
      <c r="C42">
        <v>39</v>
      </c>
      <c r="D42" t="s">
        <v>310</v>
      </c>
      <c r="E42" t="s">
        <v>311</v>
      </c>
      <c r="F42" t="s">
        <v>312</v>
      </c>
      <c r="G42" t="str" cm="1">
        <f t="array" ref="G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2272</v>
      </c>
      <c r="P42" t="s">
        <v>2271</v>
      </c>
      <c r="Q42" t="str">
        <f>IF(Table134569[[#This Row],[Pascua]]="","",""",""")</f>
        <v>","</v>
      </c>
      <c r="R42" t="s">
        <v>333</v>
      </c>
      <c r="S42" t="str">
        <f>IF(Table134569[[#This Row],[Pentecostés]]="","",""",""")</f>
        <v>","</v>
      </c>
      <c r="T42" t="s">
        <v>321</v>
      </c>
      <c r="U42" t="str">
        <f>IF(Table134569[[#This Row],[Virgen]]="","",""",""")</f>
        <v>","</v>
      </c>
      <c r="V42" t="s">
        <v>334</v>
      </c>
      <c r="W42" t="str">
        <f>IF(Table134569[[#This Row],[Niños]]="","",""",""")</f>
        <v/>
      </c>
      <c r="Y42" t="str">
        <f>IF(Table134569[[#This Row],[Laudes/Vispera]]="","",""",""")</f>
        <v/>
      </c>
      <c r="AA42" t="str">
        <f>IF(Table134569[[#This Row],[Entrada]]="","",""",""")</f>
        <v/>
      </c>
      <c r="AC42" t="s">
        <v>2273</v>
      </c>
      <c r="AD42" s="66" t="str" cm="1">
        <f t="array" ref="AD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E42" s="66" t="str" cm="1">
        <f t="array" ref="AE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F42" t="s">
        <v>323</v>
      </c>
      <c r="AG42" t="str">
        <f>LOWER(LEFT(Table134569[[#This Row],[Titulo]],1))</f>
        <v>c</v>
      </c>
      <c r="AH42" t="str">
        <f>LOWER(LEFT(Table134569[[#This Row],[Categoria]],1))</f>
        <v>p</v>
      </c>
      <c r="AI42" t="str">
        <f>_xlfn.CONCAT(Table134569[[#This Row],[ID]:[c021]])</f>
        <v>{id:39,title: "cantadalsenorCantad al Señor", subtitle: "Salmo 117 (116)", category: ["PreCatecumenado","Cuaresma","Laudes/Visperas","Antiguo Testamento"],/cantos/resucito/c/cantadalsenor.html/cantos/resucito/c/cantadalsenor.html"},</v>
      </c>
      <c r="AJ42" t="str">
        <f>UPPER(Table134569[[#This Row],[Titulo]])</f>
        <v>CANTAD AL SEÑOR</v>
      </c>
      <c r="AK42" t="str">
        <f>LOWER(SUBSTITUTE(Table134569[[#This Row],[CANTO]], " ", ""))</f>
        <v>cantadalseñor</v>
      </c>
      <c r="AL42" t="str">
        <f>Table134569[[#This Row],[Subtitle5]]</f>
        <v>Salmo 117 (116)</v>
      </c>
      <c r="AN42" t="str">
        <f>Table1[[#Headers],[CANTO]]</f>
        <v>CANTO</v>
      </c>
      <c r="AO42" t="str">
        <f>Table134569[[#This Row],[CANTO]]</f>
        <v>CANTAD AL SEÑOR</v>
      </c>
      <c r="AP42" t="str">
        <f>_xlfn.CONCAT(Table134569[[#This Row],[Category]:[c020]])</f>
        <v>category: ["PreCatecumenado","Cuaresma","Laudes/Visperas","Antiguo Testamento"],</v>
      </c>
    </row>
    <row r="43" spans="1:42" x14ac:dyDescent="0.25">
      <c r="A43">
        <v>33</v>
      </c>
      <c r="B43" t="s">
        <v>309</v>
      </c>
      <c r="C43">
        <v>40</v>
      </c>
      <c r="D43" t="s">
        <v>310</v>
      </c>
      <c r="E43" t="s">
        <v>311</v>
      </c>
      <c r="F43" t="s">
        <v>312</v>
      </c>
      <c r="G43" t="str" cm="1">
        <f t="array" ref="G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2272</v>
      </c>
      <c r="P43" t="s">
        <v>2271</v>
      </c>
      <c r="Q43" t="str">
        <f>IF(Table134569[[#This Row],[Pascua]]="","",""",""")</f>
        <v>","</v>
      </c>
      <c r="R43" t="s">
        <v>321</v>
      </c>
      <c r="S43" t="str">
        <f>IF(Table134569[[#This Row],[Pentecostés]]="","",""",""")</f>
        <v>","</v>
      </c>
      <c r="T43" t="s">
        <v>304</v>
      </c>
      <c r="U43" t="str">
        <f>IF(Table134569[[#This Row],[Virgen]]="","",""",""")</f>
        <v>","</v>
      </c>
      <c r="V43" t="s">
        <v>327</v>
      </c>
      <c r="W43" t="str">
        <f>IF(Table134569[[#This Row],[Niños]]="","",""",""")</f>
        <v>","</v>
      </c>
      <c r="X43" t="s">
        <v>334</v>
      </c>
      <c r="Y43" t="str">
        <f>IF(Table134569[[#This Row],[Laudes/Vispera]]="","",""",""")</f>
        <v/>
      </c>
      <c r="AA43" t="str">
        <f>IF(Table134569[[#This Row],[Entrada]]="","",""",""")</f>
        <v/>
      </c>
      <c r="AC43" t="s">
        <v>2273</v>
      </c>
      <c r="AD43" s="66" t="str" cm="1">
        <f t="array" ref="AD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E43" s="66" t="str" cm="1">
        <f t="array" ref="AE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F43" t="s">
        <v>323</v>
      </c>
      <c r="AG43" t="str">
        <f>LOWER(LEFT(Table134569[[#This Row],[Titulo]],1))</f>
        <v>c</v>
      </c>
      <c r="AH43" t="str">
        <f>LOWER(LEFT(Table134569[[#This Row],[Categoria]],1))</f>
        <v>p</v>
      </c>
      <c r="AI43" t="str">
        <f>_xlfn.CONCAT(Table134569[[#This Row],[ID]:[c021]])</f>
        <v>{id:40,title: "canticodelostresjovenesCántico de los tres jóvenes", subtitle: "Daniel 3,57-58", category: ["PreCatecumenado","Laudes/Visperas","Entrada","Final","Antiguo Testamento"],/cantos/resucito/c/canticodelostresjovenes.html/cantos/resucito/c/canticodelostresjovenes.html"},</v>
      </c>
      <c r="AJ43" t="str">
        <f>UPPER(Table134569[[#This Row],[Titulo]])</f>
        <v>CÁNTICO DE LOS TRES JÓVENES</v>
      </c>
      <c r="AK43" t="str">
        <f>LOWER(SUBSTITUTE(Table134569[[#This Row],[CANTO]], " ", ""))</f>
        <v>cánticodelostresjóvenes</v>
      </c>
      <c r="AL43" t="str">
        <f>Table134569[[#This Row],[Subtitle5]]</f>
        <v>Daniel 3,57-58</v>
      </c>
      <c r="AN43" t="str">
        <f>Table1[[#Headers],[CANTO]]</f>
        <v>CANTO</v>
      </c>
      <c r="AO43" t="str">
        <f>Table134569[[#This Row],[CANTO]]</f>
        <v>CÁNTICO DE LOS TRES JÓVENES</v>
      </c>
      <c r="AP43" t="str">
        <f>_xlfn.CONCAT(Table134569[[#This Row],[Category]:[c020]])</f>
        <v>category: ["PreCatecumenado","Laudes/Visperas","Entrada","Final","Antiguo Testamento"],</v>
      </c>
    </row>
    <row r="44" spans="1:42" x14ac:dyDescent="0.25">
      <c r="A44">
        <v>34</v>
      </c>
      <c r="B44" t="s">
        <v>309</v>
      </c>
      <c r="C44">
        <v>41</v>
      </c>
      <c r="D44" t="s">
        <v>310</v>
      </c>
      <c r="E44" t="s">
        <v>311</v>
      </c>
      <c r="F44" t="s">
        <v>312</v>
      </c>
      <c r="G44" t="str" cm="1">
        <f t="array" ref="G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2272</v>
      </c>
      <c r="P44" t="s">
        <v>2271</v>
      </c>
      <c r="Q44" t="str">
        <f>IF(Table134569[[#This Row],[Pascua]]="","",""",""")</f>
        <v>","</v>
      </c>
      <c r="R44" t="s">
        <v>321</v>
      </c>
      <c r="S44" t="str">
        <f>IF(Table134569[[#This Row],[Pentecostés]]="","",""",""")</f>
        <v>","</v>
      </c>
      <c r="T44" t="s">
        <v>334</v>
      </c>
      <c r="U44" t="str">
        <f>IF(Table134569[[#This Row],[Virgen]]="","",""",""")</f>
        <v/>
      </c>
      <c r="W44" t="str">
        <f>IF(Table134569[[#This Row],[Niños]]="","",""",""")</f>
        <v/>
      </c>
      <c r="Y44" t="str">
        <f>IF(Table134569[[#This Row],[Laudes/Vispera]]="","",""",""")</f>
        <v/>
      </c>
      <c r="AA44" t="str">
        <f>IF(Table134569[[#This Row],[Entrada]]="","",""",""")</f>
        <v/>
      </c>
      <c r="AC44" t="s">
        <v>2273</v>
      </c>
      <c r="AD44" s="66" t="str" cm="1">
        <f t="array" ref="AD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E44" s="66" t="str" cm="1">
        <f t="array" ref="AE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F44" t="s">
        <v>323</v>
      </c>
      <c r="AG44" t="str">
        <f>LOWER(LEFT(Table134569[[#This Row],[Titulo]],1))</f>
        <v>c</v>
      </c>
      <c r="AH44" t="str">
        <f>LOWER(LEFT(Table134569[[#This Row],[Categoria]],1))</f>
        <v>p</v>
      </c>
      <c r="AI44" t="str">
        <f>_xlfn.CONCAT(Table134569[[#This Row],[ID]:[c021]])</f>
        <v>{id:41,title: "cantodemoisesCanto de Moisés", subtitle: "Éxodo 15,1-18", category: ["PreCatecumenado","Laudes/Visperas","Antiguo Testamento"],/cantos/resucito/c/cantodemoises.html/cantos/resucito/c/cantodemoises.html"},</v>
      </c>
      <c r="AJ44" t="str">
        <f>UPPER(Table134569[[#This Row],[Titulo]])</f>
        <v>CANTO DE MOISÉS</v>
      </c>
      <c r="AK44" t="str">
        <f>LOWER(SUBSTITUTE(Table134569[[#This Row],[CANTO]], " ", ""))</f>
        <v>cantodemoisés</v>
      </c>
      <c r="AL44" t="str">
        <f>Table134569[[#This Row],[Subtitle5]]</f>
        <v>Éxodo 15,1-18</v>
      </c>
      <c r="AN44" t="str">
        <f>Table1[[#Headers],[CANTO]]</f>
        <v>CANTO</v>
      </c>
      <c r="AO44" t="str">
        <f>Table134569[[#This Row],[CANTO]]</f>
        <v>CANTO DE MOISÉS</v>
      </c>
      <c r="AP44" t="str">
        <f>_xlfn.CONCAT(Table134569[[#This Row],[Category]:[c020]])</f>
        <v>category: ["PreCatecumenado","Laudes/Visperas","Antiguo Testamento"],</v>
      </c>
    </row>
    <row r="45" spans="1:42" x14ac:dyDescent="0.25">
      <c r="A45">
        <v>35</v>
      </c>
      <c r="B45" t="s">
        <v>309</v>
      </c>
      <c r="C45">
        <v>42</v>
      </c>
      <c r="D45" t="s">
        <v>310</v>
      </c>
      <c r="E45" t="s">
        <v>311</v>
      </c>
      <c r="F45" t="s">
        <v>312</v>
      </c>
      <c r="G45" t="str" cm="1">
        <f t="array" ref="G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2272</v>
      </c>
      <c r="P45" t="s">
        <v>2271</v>
      </c>
      <c r="Q45" t="str">
        <f>IF(Table134569[[#This Row],[Pascua]]="","",""",""")</f>
        <v>","</v>
      </c>
      <c r="R45" t="s">
        <v>294</v>
      </c>
      <c r="S45" t="str">
        <f>IF(Table134569[[#This Row],[Pentecostés]]="","",""",""")</f>
        <v>","</v>
      </c>
      <c r="T45" t="s">
        <v>334</v>
      </c>
      <c r="U45" t="str">
        <f>IF(Table134569[[#This Row],[Virgen]]="","",""",""")</f>
        <v/>
      </c>
      <c r="W45" t="str">
        <f>IF(Table134569[[#This Row],[Niños]]="","",""",""")</f>
        <v/>
      </c>
      <c r="Y45" t="str">
        <f>IF(Table134569[[#This Row],[Laudes/Vispera]]="","",""",""")</f>
        <v/>
      </c>
      <c r="AA45" t="str">
        <f>IF(Table134569[[#This Row],[Entrada]]="","",""",""")</f>
        <v/>
      </c>
      <c r="AC45" t="s">
        <v>2273</v>
      </c>
      <c r="AD45" s="66" t="str" cm="1">
        <f t="array" ref="AD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E45" s="66" t="str" cm="1">
        <f t="array" ref="AE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F45" t="s">
        <v>323</v>
      </c>
      <c r="AG45" t="str">
        <f>LOWER(LEFT(Table134569[[#This Row],[Titulo]],1))</f>
        <v>c</v>
      </c>
      <c r="AH45" t="str">
        <f>LOWER(LEFT(Table134569[[#This Row],[Categoria]],1))</f>
        <v>p</v>
      </c>
      <c r="AI45" t="str">
        <f>_xlfn.CONCAT(Table134569[[#This Row],[ID]:[c021]])</f>
        <v>{id:42,title: "caritaschristiurgetnosCaritas Christi urget nos", subtitle: "2ª Corintios 5,14.15.17.21", category: ["PreCatecumenado","Pascua","Antiguo Testamento"],/cantos/resucito/c/caritaschristiurgetnos.html/cantos/resucito/c/caritaschristiurgetnos.html"},</v>
      </c>
      <c r="AJ45" t="str">
        <f>UPPER(Table134569[[#This Row],[Titulo]])</f>
        <v>CARITAS CHRISTI URGET NOS</v>
      </c>
      <c r="AK45" t="str">
        <f>LOWER(SUBSTITUTE(Table134569[[#This Row],[CANTO]], " ", ""))</f>
        <v>caritaschristiurgetnos</v>
      </c>
      <c r="AL45" t="str">
        <f>Table134569[[#This Row],[Subtitle5]]</f>
        <v>2ª Corintios 5,14.15.17.21</v>
      </c>
      <c r="AN45" t="str">
        <f>Table1[[#Headers],[CANTO]]</f>
        <v>CANTO</v>
      </c>
      <c r="AO45" t="str">
        <f>Table134569[[#This Row],[CANTO]]</f>
        <v>CARITAS CHRISTI URGET NOS</v>
      </c>
      <c r="AP45" t="str">
        <f>_xlfn.CONCAT(Table134569[[#This Row],[Category]:[c020]])</f>
        <v>category: ["PreCatecumenado","Pascua","Antiguo Testamento"],</v>
      </c>
    </row>
    <row r="46" spans="1:42" x14ac:dyDescent="0.25">
      <c r="A46">
        <v>36</v>
      </c>
      <c r="B46" t="s">
        <v>309</v>
      </c>
      <c r="C46">
        <v>43</v>
      </c>
      <c r="D46" t="s">
        <v>310</v>
      </c>
      <c r="E46" t="s">
        <v>311</v>
      </c>
      <c r="F46" t="s">
        <v>312</v>
      </c>
      <c r="G46" t="str" cm="1">
        <f t="array" ref="G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2272</v>
      </c>
      <c r="P46" t="s">
        <v>2271</v>
      </c>
      <c r="Q46" t="str">
        <f>IF(Table134569[[#This Row],[Pascua]]="","",""",""")</f>
        <v>","</v>
      </c>
      <c r="R46" t="s">
        <v>328</v>
      </c>
      <c r="S46" t="str">
        <f>IF(Table134569[[#This Row],[Pentecostés]]="","",""",""")</f>
        <v/>
      </c>
      <c r="U46" t="str">
        <f>IF(Table134569[[#This Row],[Virgen]]="","",""",""")</f>
        <v/>
      </c>
      <c r="W46" t="str">
        <f>IF(Table134569[[#This Row],[Niños]]="","",""",""")</f>
        <v/>
      </c>
      <c r="Y46" t="str">
        <f>IF(Table134569[[#This Row],[Laudes/Vispera]]="","",""",""")</f>
        <v/>
      </c>
      <c r="AA46" t="str">
        <f>IF(Table134569[[#This Row],[Entrada]]="","",""",""")</f>
        <v/>
      </c>
      <c r="AC46" t="s">
        <v>2273</v>
      </c>
      <c r="AD46" s="66" t="str" cm="1">
        <f t="array" ref="AD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E46" s="66" t="str" cm="1">
        <f t="array" ref="AE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F46" t="s">
        <v>323</v>
      </c>
      <c r="AG46" t="str">
        <f>LOWER(LEFT(Table134569[[#This Row],[Titulo]],1))</f>
        <v>c</v>
      </c>
      <c r="AH46" t="str">
        <f>LOWER(LEFT(Table134569[[#This Row],[Categoria]],1))</f>
        <v>p</v>
      </c>
      <c r="AI46" t="str">
        <f>_xlfn.CONCAT(Table134569[[#This Row],[ID]:[c021]])</f>
        <v>{id:43,title: "carmen63(estanrotasmisataduras)Carmen 63 - (ESTÁN ROTAS MIS ATADURAS )", subtitle: "(Rabindranath Tagore)*", category: ["PreCatecumenado","Nuevo Testamento"],/cantos/resucito/c/carmen63-(estanrotasmisataduras).html/cantos/resucito/c/carmen63-(estanrotasmisataduras).html"},</v>
      </c>
      <c r="AJ46" t="str">
        <f>UPPER(Table134569[[#This Row],[Titulo]])</f>
        <v>CARMEN 63 - (ESTÁN ROTAS MIS ATADURAS )</v>
      </c>
      <c r="AK46" t="str">
        <f>LOWER(SUBSTITUTE(Table134569[[#This Row],[CANTO]], " ", ""))</f>
        <v>carmen63-(estánrotasmisataduras)</v>
      </c>
      <c r="AL46" t="str">
        <f>Table134569[[#This Row],[Subtitle5]]</f>
        <v>(Rabindranath Tagore)*</v>
      </c>
      <c r="AN46" t="str">
        <f>Table1[[#Headers],[CANTO]]</f>
        <v>CANTO</v>
      </c>
      <c r="AO46" t="str">
        <f>Table134569[[#This Row],[CANTO]]</f>
        <v>CARMEN 63 - (ESTÁN ROTAS MIS ATADURAS )</v>
      </c>
      <c r="AP46" t="str">
        <f>_xlfn.CONCAT(Table134569[[#This Row],[Category]:[c020]])</f>
        <v>category: ["PreCatecumenado","Nuevo Testamento"],</v>
      </c>
    </row>
    <row r="47" spans="1:42" x14ac:dyDescent="0.25">
      <c r="A47">
        <v>185</v>
      </c>
      <c r="B47" t="s">
        <v>309</v>
      </c>
      <c r="C47">
        <v>44</v>
      </c>
      <c r="D47" t="s">
        <v>310</v>
      </c>
      <c r="E47" t="s">
        <v>311</v>
      </c>
      <c r="F47" t="s">
        <v>312</v>
      </c>
      <c r="G47" t="str" cm="1">
        <f t="array" ref="G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2272</v>
      </c>
      <c r="P47" s="7" t="s">
        <v>1152</v>
      </c>
      <c r="Q47" t="str">
        <f>IF(Table134569[[#This Row],[Pascua]]="","",""",""")</f>
        <v>","</v>
      </c>
      <c r="R47" t="s">
        <v>328</v>
      </c>
      <c r="S47" t="str">
        <f>IF(Table134569[[#This Row],[Pentecostés]]="","",""",""")</f>
        <v/>
      </c>
      <c r="U47" t="str">
        <f>IF(Table134569[[#This Row],[Virgen]]="","",""",""")</f>
        <v/>
      </c>
      <c r="W47" t="str">
        <f>IF(Table134569[[#This Row],[Niños]]="","",""",""")</f>
        <v/>
      </c>
      <c r="Y47" t="str">
        <f>IF(Table134569[[#This Row],[Laudes/Vispera]]="","",""",""")</f>
        <v/>
      </c>
      <c r="AA47" t="str">
        <f>IF(Table134569[[#This Row],[Entrada]]="","",""",""")</f>
        <v/>
      </c>
      <c r="AC47" t="s">
        <v>2273</v>
      </c>
      <c r="AD47" s="66" t="str" cm="1">
        <f t="array" ref="AD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E47" s="66" t="str" cm="1">
        <f t="array" ref="AE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F47" t="s">
        <v>323</v>
      </c>
      <c r="AG47" t="str">
        <f>LOWER(LEFT(Table134569[[#This Row],[Titulo]],1))</f>
        <v>c</v>
      </c>
      <c r="AH47" t="str">
        <f>LOWER(LEFT(Table134569[[#This Row],[Categoria]],1))</f>
        <v>l</v>
      </c>
      <c r="AI47" t="str">
        <f>_xlfn.CONCAT(Table134569[[#This Row],[ID]:[c021]])</f>
        <v>{id:44,title: "celebracionpenitencial(bendicionpenitencial)Celebración penitencial (Bendición penitencial )", subtitle: "Acción de gracias", category: ["Liturgia","Nuevo Testamento"],/cantos/resucito/c/celebracionpenitencial(bendicionpenitencial).html/cantos/resucito/c/celebracionpenitencial(bendicionpenitencial).html"},</v>
      </c>
      <c r="AJ47" t="str">
        <f>UPPER(Table134569[[#This Row],[Titulo]])</f>
        <v>CELEBRACIÓN PENITENCIAL (BENDICIÓN PENITENCIAL )</v>
      </c>
      <c r="AK47" t="str">
        <f>LOWER(SUBSTITUTE(Table134569[[#This Row],[CANTO]], " ", ""))</f>
        <v>celebraciónpenitencial(bendiciónpenitencial)</v>
      </c>
      <c r="AL47" t="str">
        <f>Table134569[[#This Row],[Subtitle5]]</f>
        <v>Acción de gracias</v>
      </c>
      <c r="AN47" t="str">
        <f>Table1[[#Headers],[CANTO]]</f>
        <v>CANTO</v>
      </c>
      <c r="AO47" t="str">
        <f>Table134569[[#This Row],[CANTO]]</f>
        <v>CELEBRACIÓN PENITENCIAL (BENDICIÓN PENITENCIAL )</v>
      </c>
      <c r="AP47" t="str">
        <f>_xlfn.CONCAT(Table134569[[#This Row],[Category]:[c020]])</f>
        <v>category: ["Liturgia","Nuevo Testamento"],</v>
      </c>
    </row>
    <row r="48" spans="1:42" x14ac:dyDescent="0.25">
      <c r="A48">
        <v>37</v>
      </c>
      <c r="B48" t="s">
        <v>309</v>
      </c>
      <c r="C48">
        <v>45</v>
      </c>
      <c r="D48" t="s">
        <v>310</v>
      </c>
      <c r="E48" t="s">
        <v>311</v>
      </c>
      <c r="F48" t="s">
        <v>312</v>
      </c>
      <c r="G48" t="str" cm="1">
        <f t="array" ref="G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2272</v>
      </c>
      <c r="P48" t="s">
        <v>2271</v>
      </c>
      <c r="Q48" t="str">
        <f>IF(Table134569[[#This Row],[Pascua]]="","",""",""")</f>
        <v>","</v>
      </c>
      <c r="R48" t="s">
        <v>294</v>
      </c>
      <c r="S48" t="str">
        <f>IF(Table134569[[#This Row],[Pentecostés]]="","",""",""")</f>
        <v>","</v>
      </c>
      <c r="T48" t="s">
        <v>326</v>
      </c>
      <c r="U48" t="str">
        <f>IF(Table134569[[#This Row],[Virgen]]="","",""",""")</f>
        <v/>
      </c>
      <c r="W48" t="str">
        <f>IF(Table134569[[#This Row],[Niños]]="","",""",""")</f>
        <v/>
      </c>
      <c r="Y48" t="str">
        <f>IF(Table134569[[#This Row],[Laudes/Vispera]]="","",""",""")</f>
        <v/>
      </c>
      <c r="AA48" t="str">
        <f>IF(Table134569[[#This Row],[Entrada]]="","",""",""")</f>
        <v/>
      </c>
      <c r="AC48" t="s">
        <v>2273</v>
      </c>
      <c r="AD48" s="66" t="str" cm="1">
        <f t="array" ref="AD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E48" s="66" t="str" cm="1">
        <f t="array" ref="AE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F48" t="s">
        <v>323</v>
      </c>
      <c r="AG48" t="str">
        <f>LOWER(LEFT(Table134569[[#This Row],[Titulo]],1))</f>
        <v>c</v>
      </c>
      <c r="AH48" t="str">
        <f>LOWER(LEFT(Table134569[[#This Row],[Categoria]],1))</f>
        <v>p</v>
      </c>
      <c r="AI48" t="str">
        <f>_xlfn.CONCAT(Table134569[[#This Row],[ID]:[c021]])</f>
        <v>{id:45,title: "comocondenadosamuerteComo condenados a muerte", subtitle: "1ª Corintios 4,9-13", category: ["PreCatecumenado","Pascua","Comunión"],/cantos/resucito/c/comocondenadosamuerte.html/cantos/resucito/c/comocondenadosamuerte.html"},</v>
      </c>
      <c r="AJ48" t="str">
        <f>UPPER(Table134569[[#This Row],[Titulo]])</f>
        <v>COMO CONDENADOS A MUERTE</v>
      </c>
      <c r="AK48" t="str">
        <f>LOWER(SUBSTITUTE(Table134569[[#This Row],[CANTO]], " ", ""))</f>
        <v>comocondenadosamuerte</v>
      </c>
      <c r="AL48" t="str">
        <f>Table134569[[#This Row],[Subtitle5]]</f>
        <v>1ª Corintios 4,9-13</v>
      </c>
      <c r="AN48" t="str">
        <f>Table1[[#Headers],[CANTO]]</f>
        <v>CANTO</v>
      </c>
      <c r="AO48" t="str">
        <f>Table134569[[#This Row],[CANTO]]</f>
        <v>COMO CONDENADOS A MUERTE</v>
      </c>
      <c r="AP48" t="str">
        <f>_xlfn.CONCAT(Table134569[[#This Row],[Category]:[c020]])</f>
        <v>category: ["PreCatecumenado","Pascua","Comunión"],</v>
      </c>
    </row>
    <row r="49" spans="1:42" x14ac:dyDescent="0.25">
      <c r="A49">
        <v>239</v>
      </c>
      <c r="B49" t="s">
        <v>309</v>
      </c>
      <c r="C49">
        <v>46</v>
      </c>
      <c r="D49" t="s">
        <v>310</v>
      </c>
      <c r="E49" t="s">
        <v>311</v>
      </c>
      <c r="F49" t="s">
        <v>312</v>
      </c>
      <c r="G49" t="str" cm="1">
        <f t="array" ref="G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2272</v>
      </c>
      <c r="P49" s="4" t="s">
        <v>2270</v>
      </c>
      <c r="Q49" t="str">
        <f>IF(Table134569[[#This Row],[Pascua]]="","",""",""")</f>
        <v>","</v>
      </c>
      <c r="R49" t="s">
        <v>321</v>
      </c>
      <c r="S49" t="str">
        <f>IF(Table134569[[#This Row],[Pentecostés]]="","",""",""")</f>
        <v>","</v>
      </c>
      <c r="T49" t="s">
        <v>304</v>
      </c>
      <c r="U49" t="str">
        <f>IF(Table134569[[#This Row],[Virgen]]="","",""",""")</f>
        <v>","</v>
      </c>
      <c r="V49" t="s">
        <v>326</v>
      </c>
      <c r="W49" t="str">
        <f>IF(Table134569[[#This Row],[Niños]]="","",""",""")</f>
        <v/>
      </c>
      <c r="Y49" t="str">
        <f>IF(Table134569[[#This Row],[Laudes/Vispera]]="","",""",""")</f>
        <v/>
      </c>
      <c r="AA49" t="str">
        <f>IF(Table134569[[#This Row],[Entrada]]="","",""",""")</f>
        <v/>
      </c>
      <c r="AC49" t="s">
        <v>2273</v>
      </c>
      <c r="AD49" s="66" t="str" cm="1">
        <f t="array" ref="AD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E49" s="66" t="str" cm="1">
        <f t="array" ref="AE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F49" t="s">
        <v>323</v>
      </c>
      <c r="AG49" t="str">
        <f>LOWER(LEFT(Table134569[[#This Row],[Titulo]],1))</f>
        <v>c</v>
      </c>
      <c r="AH49" t="str">
        <f>LOWER(LEFT(Table134569[[#This Row],[Categoria]],1))</f>
        <v>e</v>
      </c>
      <c r="AI49" t="str">
        <f>_xlfn.CONCAT(Table134569[[#This Row],[ID]:[c021]])</f>
        <v>{id:46,title: "comodestilalamielComo destila la miel", subtitle: "Oda XL de Salomón", category: ["Elección","Laudes/Visperas","Entrada","Comunión"],/cantos/resucito/c/comodestilalamiel.html/cantos/resucito/c/comodestilalamiel.html"},</v>
      </c>
      <c r="AJ49" t="str">
        <f>UPPER(Table134569[[#This Row],[Titulo]])</f>
        <v>COMO DESTILA LA MIEL</v>
      </c>
      <c r="AK49" t="str">
        <f>LOWER(SUBSTITUTE(Table134569[[#This Row],[CANTO]], " ", ""))</f>
        <v>comodestilalamiel</v>
      </c>
      <c r="AL49" t="str">
        <f>Table134569[[#This Row],[Subtitle5]]</f>
        <v>Oda XL de Salomón</v>
      </c>
      <c r="AN49" t="str">
        <f>Table1[[#Headers],[CANTO]]</f>
        <v>CANTO</v>
      </c>
      <c r="AO49" t="str">
        <f>Table134569[[#This Row],[CANTO]]</f>
        <v>COMO DESTILA LA MIEL</v>
      </c>
      <c r="AP49" t="str">
        <f>_xlfn.CONCAT(Table134569[[#This Row],[Category]:[c020]])</f>
        <v>category: ["Elección","Laudes/Visperas","Entrada","Comunión"],</v>
      </c>
    </row>
    <row r="50" spans="1:42" x14ac:dyDescent="0.25">
      <c r="A50">
        <v>221</v>
      </c>
      <c r="B50" t="s">
        <v>309</v>
      </c>
      <c r="C50">
        <v>47</v>
      </c>
      <c r="D50" t="s">
        <v>310</v>
      </c>
      <c r="E50" t="s">
        <v>311</v>
      </c>
      <c r="F50" t="s">
        <v>312</v>
      </c>
      <c r="G50" t="str" cm="1">
        <f t="array" ref="G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2272</v>
      </c>
      <c r="P50" s="8" t="s">
        <v>1150</v>
      </c>
      <c r="Q50" t="str">
        <f>IF(Table134569[[#This Row],[Pascua]]="","",""",""")</f>
        <v>","</v>
      </c>
      <c r="R50" t="s">
        <v>365</v>
      </c>
      <c r="S50" t="str">
        <f>IF(Table134569[[#This Row],[Pentecostés]]="","",""",""")</f>
        <v>","</v>
      </c>
      <c r="T50" t="s">
        <v>334</v>
      </c>
      <c r="U50" t="str">
        <f>IF(Table134569[[#This Row],[Virgen]]="","",""",""")</f>
        <v/>
      </c>
      <c r="W50" t="str">
        <f>IF(Table134569[[#This Row],[Niños]]="","",""",""")</f>
        <v/>
      </c>
      <c r="Y50" t="str">
        <f>IF(Table134569[[#This Row],[Laudes/Vispera]]="","",""",""")</f>
        <v/>
      </c>
      <c r="AA50" t="str">
        <f>IF(Table134569[[#This Row],[Entrada]]="","",""",""")</f>
        <v/>
      </c>
      <c r="AC50" t="s">
        <v>2273</v>
      </c>
      <c r="AD50" s="66" t="str" cm="1">
        <f t="array" ref="AD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E50" s="66" t="str" cm="1">
        <f t="array" ref="AE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F50" t="s">
        <v>323</v>
      </c>
      <c r="AG50" t="str">
        <f>LOWER(LEFT(Table134569[[#This Row],[Titulo]],1))</f>
        <v>c</v>
      </c>
      <c r="AH50" t="str">
        <f>LOWER(LEFT(Table134569[[#This Row],[Categoria]],1))</f>
        <v>c</v>
      </c>
      <c r="AI50" t="str">
        <f>_xlfn.CONCAT(Table134569[[#This Row],[ID]:[c021]])</f>
        <v>{id:47,title: "comoelimpulsoquesientelairaComo el impulso que siente la ira", subtitle: "Oda VII de Salomón", category: ["Catecumenado","Paz","Antiguo Testamento"],/cantos/resucito/c/comoelimpulsoquesientelaira.html/cantos/resucito/c/comoelimpulsoquesientelaira.html"},</v>
      </c>
      <c r="AJ50" t="str">
        <f>UPPER(Table134569[[#This Row],[Titulo]])</f>
        <v>COMO EL IMPULSO QUE SIENTE LA IRA</v>
      </c>
      <c r="AK50" t="str">
        <f>LOWER(SUBSTITUTE(Table134569[[#This Row],[CANTO]], " ", ""))</f>
        <v>comoelimpulsoquesientelaira</v>
      </c>
      <c r="AL50" t="str">
        <f>Table134569[[#This Row],[Subtitle5]]</f>
        <v>Oda VII de Salomón</v>
      </c>
      <c r="AN50" t="str">
        <f>Table1[[#Headers],[CANTO]]</f>
        <v>CANTO</v>
      </c>
      <c r="AO50" t="str">
        <f>Table134569[[#This Row],[CANTO]]</f>
        <v>COMO EL IMPULSO QUE SIENTE LA IRA</v>
      </c>
      <c r="AP50" t="str">
        <f>_xlfn.CONCAT(Table134569[[#This Row],[Category]:[c020]])</f>
        <v>category: ["Catecumenado","Paz","Antiguo Testamento"],</v>
      </c>
    </row>
    <row r="51" spans="1:42" x14ac:dyDescent="0.25">
      <c r="A51">
        <v>38</v>
      </c>
      <c r="B51" t="s">
        <v>309</v>
      </c>
      <c r="C51">
        <v>48</v>
      </c>
      <c r="D51" t="s">
        <v>310</v>
      </c>
      <c r="E51" t="s">
        <v>311</v>
      </c>
      <c r="F51" t="s">
        <v>312</v>
      </c>
      <c r="G51" t="str" cm="1">
        <f t="array" ref="G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2272</v>
      </c>
      <c r="P51" t="s">
        <v>2271</v>
      </c>
      <c r="Q51" t="str">
        <f>IF(Table134569[[#This Row],[Pascua]]="","",""",""")</f>
        <v>","</v>
      </c>
      <c r="R51" t="s">
        <v>333</v>
      </c>
      <c r="S51" t="str">
        <f>IF(Table134569[[#This Row],[Pentecostés]]="","",""",""")</f>
        <v>","</v>
      </c>
      <c r="T51" t="s">
        <v>321</v>
      </c>
      <c r="U51" t="str">
        <f>IF(Table134569[[#This Row],[Virgen]]="","",""",""")</f>
        <v>","</v>
      </c>
      <c r="V51" t="s">
        <v>334</v>
      </c>
      <c r="W51" t="str">
        <f>IF(Table134569[[#This Row],[Niños]]="","",""",""")</f>
        <v/>
      </c>
      <c r="Y51" t="str">
        <f>IF(Table134569[[#This Row],[Laudes/Vispera]]="","",""",""")</f>
        <v/>
      </c>
      <c r="AA51" t="str">
        <f>IF(Table134569[[#This Row],[Entrada]]="","",""",""")</f>
        <v/>
      </c>
      <c r="AC51" t="s">
        <v>2273</v>
      </c>
      <c r="AD51" s="66" t="str" cm="1">
        <f t="array" ref="AD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E51" s="66" t="str" cm="1">
        <f t="array" ref="AE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F51" t="s">
        <v>323</v>
      </c>
      <c r="AG51" t="str">
        <f>LOWER(LEFT(Table134569[[#This Row],[Titulo]],1))</f>
        <v>c</v>
      </c>
      <c r="AH51" t="str">
        <f>LOWER(LEFT(Table134569[[#This Row],[Categoria]],1))</f>
        <v>p</v>
      </c>
      <c r="AI51" t="str">
        <f>_xlfn.CONCAT(Table134569[[#This Row],[ID]:[c021]])</f>
        <v>{id:48,title: "comoesmaravillosoCómo es maravilloso", subtitle: "Salmo 133 (132)", category: ["PreCatecumenado","Cuaresma","Laudes/Visperas","Antiguo Testamento"],/cantos/resucito/c/comoesmaravilloso.html/cantos/resucito/c/comoesmaravilloso.html"},</v>
      </c>
      <c r="AJ51" t="str">
        <f>UPPER(Table134569[[#This Row],[Titulo]])</f>
        <v>CÓMO ES MARAVILLOSO</v>
      </c>
      <c r="AK51" t="str">
        <f>LOWER(SUBSTITUTE(Table134569[[#This Row],[CANTO]], " ", ""))</f>
        <v>cómoesmaravilloso</v>
      </c>
      <c r="AL51" t="str">
        <f>Table134569[[#This Row],[Subtitle5]]</f>
        <v>Salmo 133 (132)</v>
      </c>
      <c r="AN51" t="str">
        <f>Table1[[#Headers],[CANTO]]</f>
        <v>CANTO</v>
      </c>
      <c r="AO51" t="str">
        <f>Table134569[[#This Row],[CANTO]]</f>
        <v>CÓMO ES MARAVILLOSO</v>
      </c>
      <c r="AP51" t="str">
        <f>_xlfn.CONCAT(Table134569[[#This Row],[Category]:[c020]])</f>
        <v>category: ["PreCatecumenado","Cuaresma","Laudes/Visperas","Antiguo Testamento"],</v>
      </c>
    </row>
    <row r="52" spans="1:42" x14ac:dyDescent="0.25">
      <c r="A52">
        <v>39</v>
      </c>
      <c r="B52" t="s">
        <v>309</v>
      </c>
      <c r="C52">
        <v>49</v>
      </c>
      <c r="D52" t="s">
        <v>310</v>
      </c>
      <c r="E52" t="s">
        <v>311</v>
      </c>
      <c r="F52" t="s">
        <v>312</v>
      </c>
      <c r="G52" t="str" cm="1">
        <f t="array" ref="G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2272</v>
      </c>
      <c r="P52" t="s">
        <v>2271</v>
      </c>
      <c r="Q52" t="str">
        <f>IF(Table134569[[#This Row],[Pascua]]="","",""",""")</f>
        <v>","</v>
      </c>
      <c r="R52" t="s">
        <v>294</v>
      </c>
      <c r="S52" t="str">
        <f>IF(Table134569[[#This Row],[Pentecostés]]="","",""",""")</f>
        <v>","</v>
      </c>
      <c r="T52" t="s">
        <v>326</v>
      </c>
      <c r="U52" t="str">
        <f>IF(Table134569[[#This Row],[Virgen]]="","",""",""")</f>
        <v>","</v>
      </c>
      <c r="V52" t="s">
        <v>334</v>
      </c>
      <c r="W52" t="str">
        <f>IF(Table134569[[#This Row],[Niños]]="","",""",""")</f>
        <v/>
      </c>
      <c r="Y52" t="str">
        <f>IF(Table134569[[#This Row],[Laudes/Vispera]]="","",""",""")</f>
        <v/>
      </c>
      <c r="AA52" t="str">
        <f>IF(Table134569[[#This Row],[Entrada]]="","",""",""")</f>
        <v/>
      </c>
      <c r="AC52" t="s">
        <v>2273</v>
      </c>
      <c r="AD52" s="66" t="str" cm="1">
        <f t="array" ref="AD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E52" s="66" t="str" cm="1">
        <f t="array" ref="AE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F52" t="s">
        <v>323</v>
      </c>
      <c r="AG52" t="str">
        <f>LOWER(LEFT(Table134569[[#This Row],[Titulo]],1))</f>
        <v>c</v>
      </c>
      <c r="AH52" t="str">
        <f>LOWER(LEFT(Table134569[[#This Row],[Categoria]],1))</f>
        <v>p</v>
      </c>
      <c r="AI52" t="str">
        <f>_xlfn.CONCAT(Table134569[[#This Row],[ID]:[c021]])</f>
        <v>{id:49,title: "comolaciervaComo la cierva", subtitle: "Salmo 42-43 (41-42)", category: ["PreCatecumenado","Pascua","Comunión","Antiguo Testamento"],/cantos/resucito/c/comolacierva.html/cantos/resucito/c/comolacierva.html"},</v>
      </c>
      <c r="AJ52" t="str">
        <f>UPPER(Table134569[[#This Row],[Titulo]])</f>
        <v>COMO LA CIERVA</v>
      </c>
      <c r="AK52" t="str">
        <f>LOWER(SUBSTITUTE(Table134569[[#This Row],[CANTO]], " ", ""))</f>
        <v>comolacierva</v>
      </c>
      <c r="AL52" t="str">
        <f>Table134569[[#This Row],[Subtitle5]]</f>
        <v>Salmo 42-43 (41-42)</v>
      </c>
      <c r="AN52" t="str">
        <f>Table1[[#Headers],[CANTO]]</f>
        <v>CANTO</v>
      </c>
      <c r="AO52" t="str">
        <f>Table134569[[#This Row],[CANTO]]</f>
        <v>COMO LA CIERVA</v>
      </c>
      <c r="AP52" t="str">
        <f>_xlfn.CONCAT(Table134569[[#This Row],[Category]:[c020]])</f>
        <v>category: ["PreCatecumenado","Pascua","Comunión","Antiguo Testamento"],</v>
      </c>
    </row>
    <row r="53" spans="1:42" x14ac:dyDescent="0.25">
      <c r="A53">
        <v>240</v>
      </c>
      <c r="B53" t="s">
        <v>309</v>
      </c>
      <c r="C53">
        <v>50</v>
      </c>
      <c r="D53" t="s">
        <v>310</v>
      </c>
      <c r="E53" t="s">
        <v>311</v>
      </c>
      <c r="F53" t="s">
        <v>312</v>
      </c>
      <c r="G53" t="str" cm="1">
        <f t="array" ref="G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2272</v>
      </c>
      <c r="P53" s="4" t="s">
        <v>2270</v>
      </c>
      <c r="Q53" t="str">
        <f>IF(Table134569[[#This Row],[Pascua]]="","",""",""")</f>
        <v>","</v>
      </c>
      <c r="R53" t="s">
        <v>357</v>
      </c>
      <c r="S53" t="str">
        <f>IF(Table134569[[#This Row],[Pentecostés]]="","",""",""")</f>
        <v>","</v>
      </c>
      <c r="T53" t="s">
        <v>304</v>
      </c>
      <c r="U53" t="str">
        <f>IF(Table134569[[#This Row],[Virgen]]="","",""",""")</f>
        <v>","</v>
      </c>
      <c r="V53" t="s">
        <v>365</v>
      </c>
      <c r="W53" t="str">
        <f>IF(Table134569[[#This Row],[Niños]]="","",""",""")</f>
        <v>","</v>
      </c>
      <c r="X53" t="s">
        <v>327</v>
      </c>
      <c r="Y53" t="str">
        <f>IF(Table134569[[#This Row],[Laudes/Vispera]]="","",""",""")</f>
        <v>","</v>
      </c>
      <c r="Z53" t="s">
        <v>334</v>
      </c>
      <c r="AA53" t="str">
        <f>IF(Table134569[[#This Row],[Entrada]]="","",""",""")</f>
        <v/>
      </c>
      <c r="AC53" t="s">
        <v>2273</v>
      </c>
      <c r="AD53" s="66" t="str" cm="1">
        <f t="array" ref="AD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E53" s="66" t="str" cm="1">
        <f t="array" ref="AE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F53" t="s">
        <v>323</v>
      </c>
      <c r="AG53" t="str">
        <f>LOWER(LEFT(Table134569[[#This Row],[Titulo]],1))</f>
        <v>c</v>
      </c>
      <c r="AH53" t="str">
        <f>LOWER(LEFT(Table134569[[#This Row],[Categoria]],1))</f>
        <v>e</v>
      </c>
      <c r="AI53" t="str">
        <f>_xlfn.CONCAT(Table134569[[#This Row],[ID]:[c021]])</f>
        <v>{id:50,title: "comolirioentreloscardosComo lirio entre los cardos", subtitle: "Cantar de los cantares 1,13ss ", category: ["Elección","Adviento","Entrada","Paz","Final","Antiguo Testamento"],/cantos/resucito/c/comolirioentreloscardos.html/cantos/resucito/c/comolirioentreloscardos.html"},</v>
      </c>
      <c r="AJ53" t="str">
        <f>UPPER(Table134569[[#This Row],[Titulo]])</f>
        <v>COMO LIRIO ENTRE LOS CARDOS</v>
      </c>
      <c r="AK53" t="str">
        <f>LOWER(SUBSTITUTE(Table134569[[#This Row],[CANTO]], " ", ""))</f>
        <v>comolirioentreloscardos</v>
      </c>
      <c r="AL53" t="str">
        <f>Table134569[[#This Row],[Subtitle5]]</f>
        <v xml:space="preserve">Cantar de los cantares 1,13ss </v>
      </c>
      <c r="AN53" t="str">
        <f>Table1[[#Headers],[CANTO]]</f>
        <v>CANTO</v>
      </c>
      <c r="AO53" t="str">
        <f>Table134569[[#This Row],[CANTO]]</f>
        <v>COMO LIRIO ENTRE LOS CARDOS</v>
      </c>
      <c r="AP53" t="str">
        <f>_xlfn.CONCAT(Table134569[[#This Row],[Category]:[c020]])</f>
        <v>category: ["Elección","Adviento","Entrada","Paz","Final","Antiguo Testamento"],</v>
      </c>
    </row>
    <row r="54" spans="1:42" x14ac:dyDescent="0.25">
      <c r="A54">
        <v>40</v>
      </c>
      <c r="B54" t="s">
        <v>309</v>
      </c>
      <c r="C54">
        <v>51</v>
      </c>
      <c r="D54" t="s">
        <v>310</v>
      </c>
      <c r="E54" t="s">
        <v>311</v>
      </c>
      <c r="F54" t="s">
        <v>312</v>
      </c>
      <c r="G54" t="str" cm="1">
        <f t="array" ref="G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2272</v>
      </c>
      <c r="P54" t="s">
        <v>2271</v>
      </c>
      <c r="Q54" t="str">
        <f>IF(Table134569[[#This Row],[Pascua]]="","",""",""")</f>
        <v>","</v>
      </c>
      <c r="R54" t="s">
        <v>432</v>
      </c>
      <c r="S54" t="str">
        <f>IF(Table134569[[#This Row],[Pentecostés]]="","",""",""")</f>
        <v/>
      </c>
      <c r="U54" t="str">
        <f>IF(Table134569[[#This Row],[Virgen]]="","",""",""")</f>
        <v/>
      </c>
      <c r="W54" t="str">
        <f>IF(Table134569[[#This Row],[Niños]]="","",""",""")</f>
        <v/>
      </c>
      <c r="Y54" t="str">
        <f>IF(Table134569[[#This Row],[Laudes/Vispera]]="","",""",""")</f>
        <v/>
      </c>
      <c r="AA54" t="str">
        <f>IF(Table134569[[#This Row],[Entrada]]="","",""",""")</f>
        <v/>
      </c>
      <c r="AC54" t="s">
        <v>2273</v>
      </c>
      <c r="AD54" s="66" t="str" cm="1">
        <f t="array" ref="AD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E54" s="66" t="str" cm="1">
        <f t="array" ref="AE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F54" t="s">
        <v>323</v>
      </c>
      <c r="AG54" t="str">
        <f>LOWER(LEFT(Table134569[[#This Row],[Titulo]],1))</f>
        <v>c</v>
      </c>
      <c r="AH54" t="str">
        <f>LOWER(LEFT(Table134569[[#This Row],[Categoria]],1))</f>
        <v>p</v>
      </c>
      <c r="AI54" t="str">
        <f>_xlfn.CONCAT(Table134569[[#This Row],[ID]:[c021]])</f>
        <v>{id:51,title: "comoovejaqueveComo oveja que ve", subtitle: "Kontáklon (Romano el Meloda)", category: ["PreCatecumenado","Fracción del Pan"],/cantos/resucito/c/comoovejaqueve.html/cantos/resucito/c/comoovejaqueve.html"},</v>
      </c>
      <c r="AJ54" t="str">
        <f>UPPER(Table134569[[#This Row],[Titulo]])</f>
        <v>COMO OVEJA QUE VE</v>
      </c>
      <c r="AK54" t="str">
        <f>LOWER(SUBSTITUTE(Table134569[[#This Row],[CANTO]], " ", ""))</f>
        <v>comoovejaqueve</v>
      </c>
      <c r="AL54" t="str">
        <f>Table134569[[#This Row],[Subtitle5]]</f>
        <v>Kontáklon (Romano el Meloda)</v>
      </c>
      <c r="AN54" t="str">
        <f>Table1[[#Headers],[CANTO]]</f>
        <v>CANTO</v>
      </c>
      <c r="AO54" t="str">
        <f>Table134569[[#This Row],[CANTO]]</f>
        <v>COMO OVEJA QUE VE</v>
      </c>
      <c r="AP54" t="str">
        <f>_xlfn.CONCAT(Table134569[[#This Row],[Category]:[c020]])</f>
        <v>category: ["PreCatecumenado","Fracción del Pan"],</v>
      </c>
    </row>
    <row r="55" spans="1:42" x14ac:dyDescent="0.25">
      <c r="A55">
        <v>41</v>
      </c>
      <c r="B55" t="s">
        <v>309</v>
      </c>
      <c r="C55">
        <v>52</v>
      </c>
      <c r="D55" t="s">
        <v>310</v>
      </c>
      <c r="E55" t="s">
        <v>311</v>
      </c>
      <c r="F55" t="s">
        <v>312</v>
      </c>
      <c r="G55" t="str" cm="1">
        <f t="array" ref="G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2272</v>
      </c>
      <c r="P55" t="s">
        <v>2271</v>
      </c>
      <c r="Q55" t="str">
        <f>IF(Table134569[[#This Row],[Pascua]]="","",""",""")</f>
        <v/>
      </c>
      <c r="S55" t="str">
        <f>IF(Table134569[[#This Row],[Pentecostés]]="","",""",""")</f>
        <v/>
      </c>
      <c r="U55" t="str">
        <f>IF(Table134569[[#This Row],[Virgen]]="","",""",""")</f>
        <v/>
      </c>
      <c r="W55" t="str">
        <f>IF(Table134569[[#This Row],[Niños]]="","",""",""")</f>
        <v/>
      </c>
      <c r="Y55" t="str">
        <f>IF(Table134569[[#This Row],[Laudes/Vispera]]="","",""",""")</f>
        <v/>
      </c>
      <c r="AA55" t="str">
        <f>IF(Table134569[[#This Row],[Entrada]]="","",""",""")</f>
        <v/>
      </c>
      <c r="AC55" t="s">
        <v>2273</v>
      </c>
      <c r="AD55" s="66" t="str" cm="1">
        <f t="array" ref="AD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E55" s="66" t="str" cm="1">
        <f t="array" ref="AE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F55" t="s">
        <v>323</v>
      </c>
      <c r="AG55" t="str">
        <f>LOWER(LEFT(Table134569[[#This Row],[Titulo]],1))</f>
        <v>c</v>
      </c>
      <c r="AH55" t="str">
        <f>LOWER(LEFT(Table134569[[#This Row],[Categoria]],1))</f>
        <v>p</v>
      </c>
      <c r="AI55" t="str">
        <f>_xlfn.CONCAT(Table134569[[#This Row],[ID]:[c021]])</f>
        <v>{id:52,title: "consoladamipuebloConsolad a mi pueblo", subtitle: "Isaías 40,1-11 - Melodía hebraica ", category: ["PreCatecumenado"],/cantos/resucito/c/consoladamipueblo.html/cantos/resucito/c/consoladamipueblo.html"},</v>
      </c>
      <c r="AJ55" t="str">
        <f>UPPER(Table134569[[#This Row],[Titulo]])</f>
        <v>CONSOLAD A MI PUEBLO</v>
      </c>
      <c r="AK55" t="str">
        <f>LOWER(SUBSTITUTE(Table134569[[#This Row],[CANTO]], " ", ""))</f>
        <v>consoladamipueblo</v>
      </c>
      <c r="AL55" t="str">
        <f>Table134569[[#This Row],[Subtitle5]]</f>
        <v xml:space="preserve">Isaías 40,1-11 - Melodía hebraica </v>
      </c>
      <c r="AN55" t="str">
        <f>Table1[[#Headers],[CANTO]]</f>
        <v>CANTO</v>
      </c>
      <c r="AO55" t="str">
        <f>Table134569[[#This Row],[CANTO]]</f>
        <v>CONSOLAD A MI PUEBLO</v>
      </c>
      <c r="AP55" t="str">
        <f>_xlfn.CONCAT(Table134569[[#This Row],[Category]:[c020]])</f>
        <v>category: ["PreCatecumenado"],</v>
      </c>
    </row>
    <row r="56" spans="1:42" x14ac:dyDescent="0.25">
      <c r="A56">
        <v>186</v>
      </c>
      <c r="B56" t="s">
        <v>309</v>
      </c>
      <c r="C56">
        <v>53</v>
      </c>
      <c r="D56" t="s">
        <v>310</v>
      </c>
      <c r="E56" t="s">
        <v>311</v>
      </c>
      <c r="F56" t="s">
        <v>312</v>
      </c>
      <c r="G56" t="str" cm="1">
        <f t="array" ref="G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2272</v>
      </c>
      <c r="P56" s="7" t="s">
        <v>1152</v>
      </c>
      <c r="Q56" t="str">
        <f>IF(Table134569[[#This Row],[Pascua]]="","",""",""")</f>
        <v>","</v>
      </c>
      <c r="R56" t="s">
        <v>304</v>
      </c>
      <c r="S56" t="str">
        <f>IF(Table134569[[#This Row],[Pentecostés]]="","",""",""")</f>
        <v/>
      </c>
      <c r="U56" t="str">
        <f>IF(Table134569[[#This Row],[Virgen]]="","",""",""")</f>
        <v/>
      </c>
      <c r="W56" t="str">
        <f>IF(Table134569[[#This Row],[Niños]]="","",""",""")</f>
        <v/>
      </c>
      <c r="Y56" t="str">
        <f>IF(Table134569[[#This Row],[Laudes/Vispera]]="","",""",""")</f>
        <v/>
      </c>
      <c r="AA56" t="str">
        <f>IF(Table134569[[#This Row],[Entrada]]="","",""",""")</f>
        <v/>
      </c>
      <c r="AC56" t="s">
        <v>2273</v>
      </c>
      <c r="AD56" s="66" t="str" cm="1">
        <f t="array" ref="AD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E56" s="66" t="str" cm="1">
        <f t="array" ref="AE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F56" t="s">
        <v>323</v>
      </c>
      <c r="AG56" t="str">
        <f>LOWER(LEFT(Table134569[[#This Row],[Titulo]],1))</f>
        <v>c</v>
      </c>
      <c r="AH56" t="str">
        <f>LOWER(LEFT(Table134569[[#This Row],[Categoria]],1))</f>
        <v>l</v>
      </c>
      <c r="AI56" t="str">
        <f>_xlfn.CONCAT(Table134569[[#This Row],[ID]:[c021]])</f>
        <v>{id:53,title: "corderodediosCordero de Dios", subtitle: "Después de la consagración", category: ["Liturgia","Entrada"],/cantos/resucito/c/corderodedios.html/cantos/resucito/c/corderodedios.html"},</v>
      </c>
      <c r="AJ56" t="str">
        <f>UPPER(Table134569[[#This Row],[Titulo]])</f>
        <v>CORDERO DE DIOS</v>
      </c>
      <c r="AK56" t="str">
        <f>LOWER(SUBSTITUTE(Table134569[[#This Row],[CANTO]], " ", ""))</f>
        <v>corderodedios</v>
      </c>
      <c r="AL56" t="str">
        <f>Table134569[[#This Row],[Subtitle5]]</f>
        <v>Después de la consagración</v>
      </c>
      <c r="AN56" t="str">
        <f>Table1[[#Headers],[CANTO]]</f>
        <v>CANTO</v>
      </c>
      <c r="AO56" t="str">
        <f>Table134569[[#This Row],[CANTO]]</f>
        <v>CORDERO DE DIOS</v>
      </c>
      <c r="AP56" t="str">
        <f>_xlfn.CONCAT(Table134569[[#This Row],[Category]:[c020]])</f>
        <v>category: ["Liturgia","Entrada"],</v>
      </c>
    </row>
    <row r="57" spans="1:42" x14ac:dyDescent="0.25">
      <c r="A57">
        <v>187</v>
      </c>
      <c r="B57" t="s">
        <v>309</v>
      </c>
      <c r="C57">
        <v>54</v>
      </c>
      <c r="D57" t="s">
        <v>310</v>
      </c>
      <c r="E57" t="s">
        <v>311</v>
      </c>
      <c r="F57" t="s">
        <v>312</v>
      </c>
      <c r="G57" t="str" cm="1">
        <f t="array" ref="G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2272</v>
      </c>
      <c r="P57" s="7" t="s">
        <v>1152</v>
      </c>
      <c r="Q57" t="str">
        <f>IF(Table134569[[#This Row],[Pascua]]="","",""",""")</f>
        <v>","</v>
      </c>
      <c r="R57" t="s">
        <v>294</v>
      </c>
      <c r="S57" t="str">
        <f>IF(Table134569[[#This Row],[Pentecostés]]="","",""",""")</f>
        <v>","</v>
      </c>
      <c r="T57" t="s">
        <v>321</v>
      </c>
      <c r="U57" t="str">
        <f>IF(Table134569[[#This Row],[Virgen]]="","",""",""")</f>
        <v>","</v>
      </c>
      <c r="V57" t="s">
        <v>326</v>
      </c>
      <c r="W57" t="str">
        <f>IF(Table134569[[#This Row],[Niños]]="","",""",""")</f>
        <v>","</v>
      </c>
      <c r="X57" t="s">
        <v>334</v>
      </c>
      <c r="Y57" t="str">
        <f>IF(Table134569[[#This Row],[Laudes/Vispera]]="","",""",""")</f>
        <v/>
      </c>
      <c r="AA57" t="str">
        <f>IF(Table134569[[#This Row],[Entrada]]="","",""",""")</f>
        <v/>
      </c>
      <c r="AC57" t="s">
        <v>2273</v>
      </c>
      <c r="AD57" s="66" t="str" cm="1">
        <f t="array" ref="AD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E57" s="66" t="str" cm="1">
        <f t="array" ref="AE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F57" t="s">
        <v>323</v>
      </c>
      <c r="AG57" t="str">
        <f>LOWER(LEFT(Table134569[[#This Row],[Titulo]],1))</f>
        <v>c</v>
      </c>
      <c r="AH57" t="str">
        <f>LOWER(LEFT(Table134569[[#This Row],[Categoria]],1))</f>
        <v>l</v>
      </c>
      <c r="AI57" t="str">
        <f>_xlfn.CONCAT(Table134569[[#This Row],[ID]:[c021]])</f>
        <v>{id:54,title: "credoCredo", subtitle: "Símbolo Apostólico", category: ["Liturgia","Pascua","Laudes/Visperas","Comunión","Antiguo Testamento"],/cantos/resucito/c/credo.html/cantos/resucito/c/credo.html"},</v>
      </c>
      <c r="AJ57" t="str">
        <f>UPPER(Table134569[[#This Row],[Titulo]])</f>
        <v>CREDO</v>
      </c>
      <c r="AK57" t="str">
        <f>LOWER(SUBSTITUTE(Table134569[[#This Row],[CANTO]], " ", ""))</f>
        <v>credo</v>
      </c>
      <c r="AL57" t="str">
        <f>Table134569[[#This Row],[Subtitle5]]</f>
        <v>Símbolo Apostólico</v>
      </c>
      <c r="AN57" t="str">
        <f>Table1[[#Headers],[CANTO]]</f>
        <v>CANTO</v>
      </c>
      <c r="AO57" t="str">
        <f>Table134569[[#This Row],[CANTO]]</f>
        <v>CREDO</v>
      </c>
      <c r="AP57" t="str">
        <f>_xlfn.CONCAT(Table134569[[#This Row],[Category]:[c020]])</f>
        <v>category: ["Liturgia","Pascua","Laudes/Visperas","Comunión","Antiguo Testamento"],</v>
      </c>
    </row>
    <row r="58" spans="1:42" x14ac:dyDescent="0.25">
      <c r="A58">
        <v>42</v>
      </c>
      <c r="B58" t="s">
        <v>309</v>
      </c>
      <c r="C58">
        <v>55</v>
      </c>
      <c r="D58" t="s">
        <v>310</v>
      </c>
      <c r="E58" t="s">
        <v>311</v>
      </c>
      <c r="F58" t="s">
        <v>312</v>
      </c>
      <c r="G58" t="str" cm="1">
        <f t="array" ref="G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2272</v>
      </c>
      <c r="P58" t="s">
        <v>2271</v>
      </c>
      <c r="Q58" t="str">
        <f>IF(Table134569[[#This Row],[Pascua]]="","",""",""")</f>
        <v>","</v>
      </c>
      <c r="R58" t="s">
        <v>333</v>
      </c>
      <c r="S58" t="str">
        <f>IF(Table134569[[#This Row],[Pentecostés]]="","",""",""")</f>
        <v>","</v>
      </c>
      <c r="T58" t="s">
        <v>304</v>
      </c>
      <c r="U58" t="str">
        <f>IF(Table134569[[#This Row],[Virgen]]="","",""",""")</f>
        <v>","</v>
      </c>
      <c r="V58" t="s">
        <v>327</v>
      </c>
      <c r="W58" t="str">
        <f>IF(Table134569[[#This Row],[Niños]]="","",""",""")</f>
        <v>","</v>
      </c>
      <c r="X58" t="s">
        <v>334</v>
      </c>
      <c r="Y58" t="str">
        <f>IF(Table134569[[#This Row],[Laudes/Vispera]]="","",""",""")</f>
        <v/>
      </c>
      <c r="AA58" t="str">
        <f>IF(Table134569[[#This Row],[Entrada]]="","",""",""")</f>
        <v/>
      </c>
      <c r="AC58" t="s">
        <v>2273</v>
      </c>
      <c r="AD58" s="66" t="str" cm="1">
        <f t="array" ref="AD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E58" s="66" t="str" cm="1">
        <f t="array" ref="AE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F58" t="s">
        <v>323</v>
      </c>
      <c r="AG58" t="str">
        <f>LOWER(LEFT(Table134569[[#This Row],[Titulo]],1))</f>
        <v>c</v>
      </c>
      <c r="AH58" t="str">
        <f>LOWER(LEFT(Table134569[[#This Row],[Categoria]],1))</f>
        <v>p</v>
      </c>
      <c r="AI58" t="str">
        <f>_xlfn.CONCAT(Table134569[[#This Row],[ID]:[c021]])</f>
        <v>{id:55,title: "cristoeslaluzCristo es la luz", subtitle: "Himno - Juan 8,12; 14,6", category: ["PreCatecumenado","Cuaresma","Entrada","Final","Antiguo Testamento"],/cantos/resucito/c/cristoeslaluz.html/cantos/resucito/c/cristoeslaluz.html"},</v>
      </c>
      <c r="AJ58" t="str">
        <f>UPPER(Table134569[[#This Row],[Titulo]])</f>
        <v>CRISTO ES LA LUZ</v>
      </c>
      <c r="AK58" t="str">
        <f>LOWER(SUBSTITUTE(Table134569[[#This Row],[CANTO]], " ", ""))</f>
        <v>cristoeslaluz</v>
      </c>
      <c r="AL58" t="str">
        <f>Table134569[[#This Row],[Subtitle5]]</f>
        <v>Himno - Juan 8,12; 14,6</v>
      </c>
      <c r="AN58" t="str">
        <f>Table1[[#Headers],[CANTO]]</f>
        <v>CANTO</v>
      </c>
      <c r="AO58" t="str">
        <f>Table134569[[#This Row],[CANTO]]</f>
        <v>CRISTO ES LA LUZ</v>
      </c>
      <c r="AP58" t="str">
        <f>_xlfn.CONCAT(Table134569[[#This Row],[Category]:[c020]])</f>
        <v>category: ["PreCatecumenado","Cuaresma","Entrada","Final","Antiguo Testamento"],</v>
      </c>
    </row>
    <row r="59" spans="1:42" x14ac:dyDescent="0.25">
      <c r="A59">
        <v>222</v>
      </c>
      <c r="B59" t="s">
        <v>309</v>
      </c>
      <c r="C59">
        <v>56</v>
      </c>
      <c r="D59" t="s">
        <v>310</v>
      </c>
      <c r="E59" t="s">
        <v>311</v>
      </c>
      <c r="F59" t="s">
        <v>312</v>
      </c>
      <c r="G59" t="str" cm="1">
        <f t="array" ref="G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2272</v>
      </c>
      <c r="P59" s="8" t="s">
        <v>1150</v>
      </c>
      <c r="Q59" t="str">
        <f>IF(Table134569[[#This Row],[Pascua]]="","",""",""")</f>
        <v>","</v>
      </c>
      <c r="R59" t="s">
        <v>294</v>
      </c>
      <c r="S59" t="str">
        <f>IF(Table134569[[#This Row],[Pentecostés]]="","",""",""")</f>
        <v>","</v>
      </c>
      <c r="T59" t="s">
        <v>321</v>
      </c>
      <c r="U59" t="str">
        <f>IF(Table134569[[#This Row],[Virgen]]="","",""",""")</f>
        <v>","</v>
      </c>
      <c r="V59" t="s">
        <v>334</v>
      </c>
      <c r="W59" t="str">
        <f>IF(Table134569[[#This Row],[Niños]]="","",""",""")</f>
        <v/>
      </c>
      <c r="Y59" t="str">
        <f>IF(Table134569[[#This Row],[Laudes/Vispera]]="","",""",""")</f>
        <v/>
      </c>
      <c r="AA59" t="str">
        <f>IF(Table134569[[#This Row],[Entrada]]="","",""",""")</f>
        <v/>
      </c>
      <c r="AC59" t="s">
        <v>2273</v>
      </c>
      <c r="AD59" s="66" t="str" cm="1">
        <f t="array" ref="AD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E59" s="66" t="str" cm="1">
        <f t="array" ref="AE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F59" t="s">
        <v>323</v>
      </c>
      <c r="AG59" t="str">
        <f>LOWER(LEFT(Table134569[[#This Row],[Titulo]],1))</f>
        <v>c</v>
      </c>
      <c r="AH59" t="str">
        <f>LOWER(LEFT(Table134569[[#This Row],[Categoria]],1))</f>
        <v>c</v>
      </c>
      <c r="AI59" t="str">
        <f>_xlfn.CONCAT(Table134569[[#This Row],[ID]:[c021]])</f>
        <v>{id:56,title: "cuandodormiaCuando dormía", subtitle: "Cantar de los Cantares 5,2ss ", category: ["Catecumenado","Pascua","Laudes/Visperas","Antiguo Testamento"],/cantos/resucito/c/cuandodormia.html/cantos/resucito/c/cuandodormia.html"},</v>
      </c>
      <c r="AJ59" t="str">
        <f>UPPER(Table134569[[#This Row],[Titulo]])</f>
        <v>CUANDO DORMÍA</v>
      </c>
      <c r="AK59" t="str">
        <f>LOWER(SUBSTITUTE(Table134569[[#This Row],[CANTO]], " ", ""))</f>
        <v>cuandodormía</v>
      </c>
      <c r="AL59" t="str">
        <f>Table134569[[#This Row],[Subtitle5]]</f>
        <v xml:space="preserve">Cantar de los Cantares 5,2ss </v>
      </c>
      <c r="AN59" t="str">
        <f>Table1[[#Headers],[CANTO]]</f>
        <v>CANTO</v>
      </c>
      <c r="AO59" t="str">
        <f>Table134569[[#This Row],[CANTO]]</f>
        <v>CUANDO DORMÍA</v>
      </c>
      <c r="AP59" t="str">
        <f>_xlfn.CONCAT(Table134569[[#This Row],[Category]:[c020]])</f>
        <v>category: ["Catecumenado","Pascua","Laudes/Visperas","Antiguo Testamento"],</v>
      </c>
    </row>
    <row r="60" spans="1:42" x14ac:dyDescent="0.25">
      <c r="A60">
        <v>43</v>
      </c>
      <c r="B60" t="s">
        <v>309</v>
      </c>
      <c r="C60">
        <v>57</v>
      </c>
      <c r="D60" t="s">
        <v>310</v>
      </c>
      <c r="E60" t="s">
        <v>311</v>
      </c>
      <c r="F60" t="s">
        <v>312</v>
      </c>
      <c r="G60" t="str" cm="1">
        <f t="array" ref="G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2272</v>
      </c>
      <c r="P60" t="s">
        <v>2271</v>
      </c>
      <c r="Q60" t="str">
        <f>IF(Table134569[[#This Row],[Pascua]]="","",""",""")</f>
        <v>","</v>
      </c>
      <c r="R60" t="s">
        <v>294</v>
      </c>
      <c r="S60" t="str">
        <f>IF(Table134569[[#This Row],[Pentecostés]]="","",""",""")</f>
        <v>","</v>
      </c>
      <c r="T60" t="s">
        <v>365</v>
      </c>
      <c r="U60" t="str">
        <f>IF(Table134569[[#This Row],[Virgen]]="","",""",""")</f>
        <v>","</v>
      </c>
      <c r="V60" t="s">
        <v>327</v>
      </c>
      <c r="W60" t="str">
        <f>IF(Table134569[[#This Row],[Niños]]="","",""",""")</f>
        <v/>
      </c>
      <c r="Y60" t="str">
        <f>IF(Table134569[[#This Row],[Laudes/Vispera]]="","",""",""")</f>
        <v/>
      </c>
      <c r="AA60" t="str">
        <f>IF(Table134569[[#This Row],[Entrada]]="","",""",""")</f>
        <v/>
      </c>
      <c r="AC60" t="s">
        <v>2273</v>
      </c>
      <c r="AD60" s="66" t="str" cm="1">
        <f t="array" ref="AD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E60" s="66" t="str" cm="1">
        <f t="array" ref="AE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F60" t="s">
        <v>323</v>
      </c>
      <c r="AG60" t="str">
        <f>LOWER(LEFT(Table134569[[#This Row],[Titulo]],1))</f>
        <v>c</v>
      </c>
      <c r="AH60" t="str">
        <f>LOWER(LEFT(Table134569[[#This Row],[Categoria]],1))</f>
        <v>p</v>
      </c>
      <c r="AI60" t="str">
        <f>_xlfn.CONCAT(Table134569[[#This Row],[ID]:[c021]])</f>
        <v>{id:57,title: "cuandoelsenorCuando el Señor", subtitle: "Salmo 126 (125)", category: ["PreCatecumenado","Pascua","Paz","Final"],/cantos/resucito/c/cuandoelsenor.html/cantos/resucito/c/cuandoelsenor.html"},</v>
      </c>
      <c r="AJ60" t="str">
        <f>UPPER(Table134569[[#This Row],[Titulo]])</f>
        <v>CUANDO EL SEÑOR</v>
      </c>
      <c r="AK60" t="str">
        <f>LOWER(SUBSTITUTE(Table134569[[#This Row],[CANTO]], " ", ""))</f>
        <v>cuandoelseñor</v>
      </c>
      <c r="AL60" t="str">
        <f>Table134569[[#This Row],[Subtitle5]]</f>
        <v>Salmo 126 (125)</v>
      </c>
      <c r="AN60" t="str">
        <f>Table1[[#Headers],[CANTO]]</f>
        <v>CANTO</v>
      </c>
      <c r="AO60" t="str">
        <f>Table134569[[#This Row],[CANTO]]</f>
        <v>CUANDO EL SEÑOR</v>
      </c>
      <c r="AP60" t="str">
        <f>_xlfn.CONCAT(Table134569[[#This Row],[Category]:[c020]])</f>
        <v>category: ["PreCatecumenado","Pascua","Paz","Final"],</v>
      </c>
    </row>
    <row r="61" spans="1:42" x14ac:dyDescent="0.25">
      <c r="A61">
        <v>44</v>
      </c>
      <c r="B61" t="s">
        <v>309</v>
      </c>
      <c r="C61">
        <v>58</v>
      </c>
      <c r="D61" t="s">
        <v>310</v>
      </c>
      <c r="E61" t="s">
        <v>311</v>
      </c>
      <c r="F61" t="s">
        <v>312</v>
      </c>
      <c r="G61" t="str" cm="1">
        <f t="array" ref="G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2272</v>
      </c>
      <c r="P61" t="s">
        <v>2271</v>
      </c>
      <c r="Q61" t="str">
        <f>IF(Table134569[[#This Row],[Pascua]]="","",""",""")</f>
        <v>","</v>
      </c>
      <c r="R61" t="s">
        <v>294</v>
      </c>
      <c r="S61" t="str">
        <f>IF(Table134569[[#This Row],[Pentecostés]]="","",""",""")</f>
        <v>","</v>
      </c>
      <c r="T61" t="s">
        <v>365</v>
      </c>
      <c r="U61" t="str">
        <f>IF(Table134569[[#This Row],[Virgen]]="","",""",""")</f>
        <v/>
      </c>
      <c r="W61" t="str">
        <f>IF(Table134569[[#This Row],[Niños]]="","",""",""")</f>
        <v/>
      </c>
      <c r="Y61" t="str">
        <f>IF(Table134569[[#This Row],[Laudes/Vispera]]="","",""",""")</f>
        <v/>
      </c>
      <c r="AA61" t="str">
        <f>IF(Table134569[[#This Row],[Entrada]]="","",""",""")</f>
        <v/>
      </c>
      <c r="AC61" t="s">
        <v>2273</v>
      </c>
      <c r="AD61" s="66" t="str" cm="1">
        <f t="array" ref="AD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E61" s="66" t="str" cm="1">
        <f t="array" ref="AE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F61" t="s">
        <v>323</v>
      </c>
      <c r="AG61" t="str">
        <f>LOWER(LEFT(Table134569[[#This Row],[Titulo]],1))</f>
        <v>c</v>
      </c>
      <c r="AH61" t="str">
        <f>LOWER(LEFT(Table134569[[#This Row],[Categoria]],1))</f>
        <v>p</v>
      </c>
      <c r="AI61" t="str">
        <f>_xlfn.CONCAT(Table134569[[#This Row],[ID]:[c021]])</f>
        <v>{id:58,title: "cuandoisraelsaliodeegiptoCuando Israel salió de Egipto", subtitle: "Salmo 114 (113)", category: ["PreCatecumenado","Pascua","Paz"],/cantos/resucito/c/cuandoisraelsaliodeegipto.html/cantos/resucito/c/cuandoisraelsaliodeegipto.html"},</v>
      </c>
      <c r="AJ61" t="str">
        <f>UPPER(Table134569[[#This Row],[Titulo]])</f>
        <v>CUANDO ISRAEL SALIÓ DE EGIPTO</v>
      </c>
      <c r="AK61" t="str">
        <f>LOWER(SUBSTITUTE(Table134569[[#This Row],[CANTO]], " ", ""))</f>
        <v>cuandoisraelsaliódeegipto</v>
      </c>
      <c r="AL61" t="str">
        <f>Table134569[[#This Row],[Subtitle5]]</f>
        <v>Salmo 114 (113)</v>
      </c>
      <c r="AN61" t="str">
        <f>Table1[[#Headers],[CANTO]]</f>
        <v>CANTO</v>
      </c>
      <c r="AO61" t="str">
        <f>Table134569[[#This Row],[CANTO]]</f>
        <v>CUANDO ISRAEL SALIÓ DE EGIPTO</v>
      </c>
      <c r="AP61" t="str">
        <f>_xlfn.CONCAT(Table134569[[#This Row],[Category]:[c020]])</f>
        <v>category: ["PreCatecumenado","Pascua","Paz"],</v>
      </c>
    </row>
    <row r="62" spans="1:42" x14ac:dyDescent="0.25">
      <c r="A62">
        <v>45</v>
      </c>
      <c r="B62" t="s">
        <v>309</v>
      </c>
      <c r="C62">
        <v>59</v>
      </c>
      <c r="D62" t="s">
        <v>310</v>
      </c>
      <c r="E62" t="s">
        <v>311</v>
      </c>
      <c r="F62" t="s">
        <v>312</v>
      </c>
      <c r="G62" t="str" cm="1">
        <f t="array" ref="G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2272</v>
      </c>
      <c r="P62" t="s">
        <v>2271</v>
      </c>
      <c r="Q62" t="str">
        <f>IF(Table134569[[#This Row],[Pascua]]="","",""",""")</f>
        <v>","</v>
      </c>
      <c r="R62" t="s">
        <v>333</v>
      </c>
      <c r="S62" t="str">
        <f>IF(Table134569[[#This Row],[Pentecostés]]="","",""",""")</f>
        <v>","</v>
      </c>
      <c r="T62" t="s">
        <v>334</v>
      </c>
      <c r="U62" t="str">
        <f>IF(Table134569[[#This Row],[Virgen]]="","",""",""")</f>
        <v/>
      </c>
      <c r="W62" t="str">
        <f>IF(Table134569[[#This Row],[Niños]]="","",""",""")</f>
        <v/>
      </c>
      <c r="Y62" t="str">
        <f>IF(Table134569[[#This Row],[Laudes/Vispera]]="","",""",""")</f>
        <v/>
      </c>
      <c r="AA62" t="str">
        <f>IF(Table134569[[#This Row],[Entrada]]="","",""",""")</f>
        <v/>
      </c>
      <c r="AC62" t="s">
        <v>2273</v>
      </c>
      <c r="AD62" s="66" t="str" cm="1">
        <f t="array" ref="AD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E62" s="66" t="str" cm="1">
        <f t="array" ref="AE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F62" t="s">
        <v>323</v>
      </c>
      <c r="AG62" t="str">
        <f>LOWER(LEFT(Table134569[[#This Row],[Titulo]],1))</f>
        <v>d</v>
      </c>
      <c r="AH62" t="str">
        <f>LOWER(LEFT(Table134569[[#This Row],[Categoria]],1))</f>
        <v>p</v>
      </c>
      <c r="AI62" t="str">
        <f>_xlfn.CONCAT(Table134569[[#This Row],[ID]:[c021]])</f>
        <v>{id:59,title: "dayenuDayenú", subtitle: "De la Hagadá de Pésaj hebrea", category: ["PreCatecumenado","Cuaresma","Antiguo Testamento"],/cantos/resucito/d/dayenu.html/cantos/resucito/d/dayenu.html"},</v>
      </c>
      <c r="AJ62" t="str">
        <f>UPPER(Table134569[[#This Row],[Titulo]])</f>
        <v>DAYENÚ</v>
      </c>
      <c r="AK62" t="str">
        <f>LOWER(SUBSTITUTE(Table134569[[#This Row],[CANTO]], " ", ""))</f>
        <v>dayenú</v>
      </c>
      <c r="AL62" t="str">
        <f>Table134569[[#This Row],[Subtitle5]]</f>
        <v>De la Hagadá de Pésaj hebrea</v>
      </c>
      <c r="AN62" t="str">
        <f>Table1[[#Headers],[CANTO]]</f>
        <v>CANTO</v>
      </c>
      <c r="AO62" t="str">
        <f>Table134569[[#This Row],[CANTO]]</f>
        <v>DAYENÚ</v>
      </c>
      <c r="AP62" t="str">
        <f>_xlfn.CONCAT(Table134569[[#This Row],[Category]:[c020]])</f>
        <v>category: ["PreCatecumenado","Cuaresma","Antiguo Testamento"],</v>
      </c>
    </row>
    <row r="63" spans="1:42" x14ac:dyDescent="0.25">
      <c r="A63">
        <v>47</v>
      </c>
      <c r="B63" t="s">
        <v>309</v>
      </c>
      <c r="C63">
        <v>60</v>
      </c>
      <c r="D63" t="s">
        <v>310</v>
      </c>
      <c r="E63" t="s">
        <v>311</v>
      </c>
      <c r="F63" t="s">
        <v>312</v>
      </c>
      <c r="G63" t="str" cm="1">
        <f t="array" ref="G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2272</v>
      </c>
      <c r="P63" t="s">
        <v>2271</v>
      </c>
      <c r="Q63" t="str">
        <f>IF(Table134569[[#This Row],[Pascua]]="","",""",""")</f>
        <v>","</v>
      </c>
      <c r="R63" t="s">
        <v>357</v>
      </c>
      <c r="S63" t="str">
        <f>IF(Table134569[[#This Row],[Pentecostés]]="","",""",""")</f>
        <v>","</v>
      </c>
      <c r="T63" t="s">
        <v>298</v>
      </c>
      <c r="U63" t="str">
        <f>IF(Table134569[[#This Row],[Virgen]]="","",""",""")</f>
        <v>","</v>
      </c>
      <c r="V63" t="s">
        <v>334</v>
      </c>
      <c r="W63" t="str">
        <f>IF(Table134569[[#This Row],[Niños]]="","",""",""")</f>
        <v/>
      </c>
      <c r="Y63" t="str">
        <f>IF(Table134569[[#This Row],[Laudes/Vispera]]="","",""",""")</f>
        <v/>
      </c>
      <c r="AA63" t="str">
        <f>IF(Table134569[[#This Row],[Entrada]]="","",""",""")</f>
        <v/>
      </c>
      <c r="AC63" t="s">
        <v>2273</v>
      </c>
      <c r="AD63" s="66" t="str" cm="1">
        <f t="array" ref="AD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E63" s="66" t="str" cm="1">
        <f t="array" ref="AE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F63" t="s">
        <v>323</v>
      </c>
      <c r="AG63" t="str">
        <f>LOWER(LEFT(Table134569[[#This Row],[Titulo]],1))</f>
        <v>d</v>
      </c>
      <c r="AH63" t="str">
        <f>LOWER(LEFT(Table134569[[#This Row],[Categoria]],1))</f>
        <v>p</v>
      </c>
      <c r="AI63" t="str">
        <f>_xlfn.CONCAT(Table134569[[#This Row],[ID]:[c021]])</f>
        <v>{id:60,title: "deprofundisDe Profundis", subtitle: "Salmo 130 (129)", category: ["PreCatecumenado","Adviento","Virgen","Antiguo Testamento"],/cantos/resucito/d/deprofundis.html/cantos/resucito/d/deprofundis.html"},</v>
      </c>
      <c r="AJ63" t="str">
        <f>UPPER(Table134569[[#This Row],[Titulo]])</f>
        <v>DE PROFUNDIS</v>
      </c>
      <c r="AK63" t="str">
        <f>LOWER(SUBSTITUTE(Table134569[[#This Row],[CANTO]], " ", ""))</f>
        <v>deprofundis</v>
      </c>
      <c r="AL63" t="str">
        <f>Table134569[[#This Row],[Subtitle5]]</f>
        <v>Salmo 130 (129)</v>
      </c>
      <c r="AN63" t="str">
        <f>Table1[[#Headers],[CANTO]]</f>
        <v>CANTO</v>
      </c>
      <c r="AO63" t="str">
        <f>Table134569[[#This Row],[CANTO]]</f>
        <v>DE PROFUNDIS</v>
      </c>
      <c r="AP63" t="str">
        <f>_xlfn.CONCAT(Table134569[[#This Row],[Category]:[c020]])</f>
        <v>category: ["PreCatecumenado","Adviento","Virgen","Antiguo Testamento"],</v>
      </c>
    </row>
    <row r="64" spans="1:42" x14ac:dyDescent="0.25">
      <c r="A64">
        <v>223</v>
      </c>
      <c r="B64" t="s">
        <v>309</v>
      </c>
      <c r="C64">
        <v>61</v>
      </c>
      <c r="D64" t="s">
        <v>310</v>
      </c>
      <c r="E64" t="s">
        <v>311</v>
      </c>
      <c r="F64" t="s">
        <v>312</v>
      </c>
      <c r="G64" t="str" cm="1">
        <f t="array" ref="G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2272</v>
      </c>
      <c r="P64" s="8" t="s">
        <v>1150</v>
      </c>
      <c r="Q64" t="str">
        <f>IF(Table134569[[#This Row],[Pascua]]="","",""",""")</f>
        <v>","</v>
      </c>
      <c r="R64" t="s">
        <v>333</v>
      </c>
      <c r="S64" t="str">
        <f>IF(Table134569[[#This Row],[Pentecostés]]="","",""",""")</f>
        <v>","</v>
      </c>
      <c r="T64" t="s">
        <v>304</v>
      </c>
      <c r="U64" t="str">
        <f>IF(Table134569[[#This Row],[Virgen]]="","",""",""")</f>
        <v>","</v>
      </c>
      <c r="V64" t="s">
        <v>334</v>
      </c>
      <c r="W64" t="str">
        <f>IF(Table134569[[#This Row],[Niños]]="","",""",""")</f>
        <v/>
      </c>
      <c r="Y64" t="str">
        <f>IF(Table134569[[#This Row],[Laudes/Vispera]]="","",""",""")</f>
        <v/>
      </c>
      <c r="AA64" t="str">
        <f>IF(Table134569[[#This Row],[Entrada]]="","",""",""")</f>
        <v/>
      </c>
      <c r="AC64" t="s">
        <v>2273</v>
      </c>
      <c r="AD64" s="66" t="str" cm="1">
        <f t="array" ref="AD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E64" s="66" t="str" cm="1">
        <f t="array" ref="AE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F64" t="s">
        <v>323</v>
      </c>
      <c r="AG64" t="str">
        <f>LOWER(LEFT(Table134569[[#This Row],[Titulo]],1))</f>
        <v>d</v>
      </c>
      <c r="AH64" t="str">
        <f>LOWER(LEFT(Table134569[[#This Row],[Categoria]],1))</f>
        <v>c</v>
      </c>
      <c r="AI64" t="str">
        <f>_xlfn.CONCAT(Table134569[[#This Row],[ID]:[c021]])</f>
        <v>{id:61,title: "deboraDébora", subtitle: "Jueces 5", category: ["Catecumenado","Cuaresma","Entrada","Antiguo Testamento"],/cantos/resucito/d/debora.html/cantos/resucito/d/debora.html"},</v>
      </c>
      <c r="AJ64" t="str">
        <f>UPPER(Table134569[[#This Row],[Titulo]])</f>
        <v>DÉBORA</v>
      </c>
      <c r="AK64" t="str">
        <f>LOWER(SUBSTITUTE(Table134569[[#This Row],[CANTO]], " ", ""))</f>
        <v>débora</v>
      </c>
      <c r="AL64" t="str">
        <f>Table134569[[#This Row],[Subtitle5]]</f>
        <v>Jueces 5</v>
      </c>
      <c r="AN64" t="str">
        <f>Table1[[#Headers],[CANTO]]</f>
        <v>CANTO</v>
      </c>
      <c r="AO64" t="str">
        <f>Table134569[[#This Row],[CANTO]]</f>
        <v>DÉBORA</v>
      </c>
      <c r="AP64" t="str">
        <f>_xlfn.CONCAT(Table134569[[#This Row],[Category]:[c020]])</f>
        <v>category: ["Catecumenado","Cuaresma","Entrada","Antiguo Testamento"],</v>
      </c>
    </row>
    <row r="65" spans="1:42" x14ac:dyDescent="0.25">
      <c r="A65">
        <v>48</v>
      </c>
      <c r="B65" t="s">
        <v>309</v>
      </c>
      <c r="C65">
        <v>62</v>
      </c>
      <c r="D65" t="s">
        <v>310</v>
      </c>
      <c r="E65" t="s">
        <v>311</v>
      </c>
      <c r="F65" t="s">
        <v>312</v>
      </c>
      <c r="G65" t="str" cm="1">
        <f t="array" ref="G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2272</v>
      </c>
      <c r="P65" t="s">
        <v>2271</v>
      </c>
      <c r="Q65" t="str">
        <f>IF(Table134569[[#This Row],[Pascua]]="","",""",""")</f>
        <v>","</v>
      </c>
      <c r="R65" t="s">
        <v>321</v>
      </c>
      <c r="S65" t="str">
        <f>IF(Table134569[[#This Row],[Pentecostés]]="","",""",""")</f>
        <v>","</v>
      </c>
      <c r="T65" t="s">
        <v>334</v>
      </c>
      <c r="U65" t="str">
        <f>IF(Table134569[[#This Row],[Virgen]]="","",""",""")</f>
        <v/>
      </c>
      <c r="W65" t="str">
        <f>IF(Table134569[[#This Row],[Niños]]="","",""",""")</f>
        <v/>
      </c>
      <c r="Y65" t="str">
        <f>IF(Table134569[[#This Row],[Laudes/Vispera]]="","",""",""")</f>
        <v/>
      </c>
      <c r="AA65" t="str">
        <f>IF(Table134569[[#This Row],[Entrada]]="","",""",""")</f>
        <v/>
      </c>
      <c r="AC65" t="s">
        <v>2273</v>
      </c>
      <c r="AD65" s="66" t="str" cm="1">
        <f t="array" ref="AD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E65" s="66" t="str" cm="1">
        <f t="array" ref="AE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F65" t="s">
        <v>323</v>
      </c>
      <c r="AG65" t="str">
        <f>LOWER(LEFT(Table134569[[#This Row],[Titulo]],1))</f>
        <v>d</v>
      </c>
      <c r="AH65" t="str">
        <f>LOWER(LEFT(Table134569[[#This Row],[Categoria]],1))</f>
        <v>p</v>
      </c>
      <c r="AI65" t="str">
        <f>_xlfn.CONCAT(Table134569[[#This Row],[ID]:[c021]])</f>
        <v>{id:62,title: "decidlealosdecorazoncansadoDecidle a los de corazón cansado", subtitle: "Isaías 35,4ss", category: ["PreCatecumenado","Laudes/Visperas","Antiguo Testamento"],/cantos/resucito/d/decidlealosdecorazoncansado.html/cantos/resucito/d/decidlealosdecorazoncansado.html"},</v>
      </c>
      <c r="AJ65" t="str">
        <f>UPPER(Table134569[[#This Row],[Titulo]])</f>
        <v>DECIDLE A LOS DE CORAZÓN CANSADO</v>
      </c>
      <c r="AK65" t="str">
        <f>LOWER(SUBSTITUTE(Table134569[[#This Row],[CANTO]], " ", ""))</f>
        <v>decidlealosdecorazóncansado</v>
      </c>
      <c r="AL65" t="str">
        <f>Table134569[[#This Row],[Subtitle5]]</f>
        <v>Isaías 35,4ss</v>
      </c>
      <c r="AN65" t="str">
        <f>Table1[[#Headers],[CANTO]]</f>
        <v>CANTO</v>
      </c>
      <c r="AO65" t="str">
        <f>Table134569[[#This Row],[CANTO]]</f>
        <v>DECIDLE A LOS DE CORAZÓN CANSADO</v>
      </c>
      <c r="AP65" t="str">
        <f>_xlfn.CONCAT(Table134569[[#This Row],[Category]:[c020]])</f>
        <v>category: ["PreCatecumenado","Laudes/Visperas","Antiguo Testamento"],</v>
      </c>
    </row>
    <row r="66" spans="1:42" x14ac:dyDescent="0.25">
      <c r="A66">
        <v>49</v>
      </c>
      <c r="B66" t="s">
        <v>309</v>
      </c>
      <c r="C66">
        <v>63</v>
      </c>
      <c r="D66" t="s">
        <v>310</v>
      </c>
      <c r="E66" t="s">
        <v>311</v>
      </c>
      <c r="F66" t="s">
        <v>312</v>
      </c>
      <c r="G66" t="str" cm="1">
        <f t="array" ref="G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2272</v>
      </c>
      <c r="P66" t="s">
        <v>2271</v>
      </c>
      <c r="Q66" t="str">
        <f>IF(Table134569[[#This Row],[Pascua]]="","",""",""")</f>
        <v>","</v>
      </c>
      <c r="R66" t="s">
        <v>327</v>
      </c>
      <c r="S66" t="str">
        <f>IF(Table134569[[#This Row],[Pentecostés]]="","",""",""")</f>
        <v>","</v>
      </c>
      <c r="T66" t="s">
        <v>328</v>
      </c>
      <c r="U66" t="str">
        <f>IF(Table134569[[#This Row],[Virgen]]="","",""",""")</f>
        <v/>
      </c>
      <c r="W66" t="str">
        <f>IF(Table134569[[#This Row],[Niños]]="","",""",""")</f>
        <v/>
      </c>
      <c r="Y66" t="str">
        <f>IF(Table134569[[#This Row],[Laudes/Vispera]]="","",""",""")</f>
        <v/>
      </c>
      <c r="AA66" t="str">
        <f>IF(Table134569[[#This Row],[Entrada]]="","",""",""")</f>
        <v/>
      </c>
      <c r="AC66" t="s">
        <v>2273</v>
      </c>
      <c r="AD66" s="66" t="str" cm="1">
        <f t="array" ref="AD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E66" s="66" t="str" cm="1">
        <f t="array" ref="AE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F66" t="s">
        <v>323</v>
      </c>
      <c r="AG66" t="str">
        <f>LOWER(LEFT(Table134569[[#This Row],[Titulo]],1))</f>
        <v>d</v>
      </c>
      <c r="AH66" t="str">
        <f>LOWER(LEFT(Table134569[[#This Row],[Categoria]],1))</f>
        <v>p</v>
      </c>
      <c r="AI66" t="str">
        <f>_xlfn.CONCAT(Table134569[[#This Row],[ID]:[c021]])</f>
        <v>{id:63,title: "delantedelosangelesDelante de los ángeles", subtitle: "Salmo 138 (137)", category: ["PreCatecumenado","Final","Nuevo Testamento"],/cantos/resucito/d/delantedelosangeles.html/cantos/resucito/d/delantedelosangeles.html"},</v>
      </c>
      <c r="AJ66" t="str">
        <f>UPPER(Table134569[[#This Row],[Titulo]])</f>
        <v>DELANTE DE LOS ÁNGELES</v>
      </c>
      <c r="AK66" t="str">
        <f>LOWER(SUBSTITUTE(Table134569[[#This Row],[CANTO]], " ", ""))</f>
        <v>delantedelosángeles</v>
      </c>
      <c r="AL66" t="str">
        <f>Table134569[[#This Row],[Subtitle5]]</f>
        <v>Salmo 138 (137)</v>
      </c>
      <c r="AN66" t="str">
        <f>Table1[[#Headers],[CANTO]]</f>
        <v>CANTO</v>
      </c>
      <c r="AO66" t="str">
        <f>Table134569[[#This Row],[CANTO]]</f>
        <v>DELANTE DE LOS ÁNGELES</v>
      </c>
      <c r="AP66" t="str">
        <f>_xlfn.CONCAT(Table134569[[#This Row],[Category]:[c020]])</f>
        <v>category: ["PreCatecumenado","Final","Nuevo Testamento"],</v>
      </c>
    </row>
    <row r="67" spans="1:42" x14ac:dyDescent="0.25">
      <c r="A67">
        <v>50</v>
      </c>
      <c r="B67" t="s">
        <v>309</v>
      </c>
      <c r="C67">
        <v>64</v>
      </c>
      <c r="D67" t="s">
        <v>310</v>
      </c>
      <c r="E67" t="s">
        <v>311</v>
      </c>
      <c r="F67" t="s">
        <v>312</v>
      </c>
      <c r="G67" t="str" cm="1">
        <f t="array" ref="G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2272</v>
      </c>
      <c r="P67" t="s">
        <v>2271</v>
      </c>
      <c r="Q67" t="str">
        <f>IF(Table134569[[#This Row],[Pascua]]="","",""",""")</f>
        <v>","</v>
      </c>
      <c r="R67" t="s">
        <v>321</v>
      </c>
      <c r="S67" t="str">
        <f>IF(Table134569[[#This Row],[Pentecostés]]="","",""",""")</f>
        <v>","</v>
      </c>
      <c r="T67" t="s">
        <v>334</v>
      </c>
      <c r="U67" t="str">
        <f>IF(Table134569[[#This Row],[Virgen]]="","",""",""")</f>
        <v/>
      </c>
      <c r="W67" t="str">
        <f>IF(Table134569[[#This Row],[Niños]]="","",""",""")</f>
        <v/>
      </c>
      <c r="Y67" t="str">
        <f>IF(Table134569[[#This Row],[Laudes/Vispera]]="","",""",""")</f>
        <v/>
      </c>
      <c r="AA67" t="str">
        <f>IF(Table134569[[#This Row],[Entrada]]="","",""",""")</f>
        <v/>
      </c>
      <c r="AC67" t="s">
        <v>2273</v>
      </c>
      <c r="AD67" s="66" t="str" cm="1">
        <f t="array" ref="AD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E67" s="66" t="str" cm="1">
        <f t="array" ref="AE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F67" t="s">
        <v>323</v>
      </c>
      <c r="AG67" t="str">
        <f>LOWER(LEFT(Table134569[[#This Row],[Titulo]],1))</f>
        <v>d</v>
      </c>
      <c r="AH67" t="str">
        <f>LOWER(LEFT(Table134569[[#This Row],[Categoria]],1))</f>
        <v>p</v>
      </c>
      <c r="AI67" t="str">
        <f>_xlfn.CONCAT(Table134569[[#This Row],[ID]:[c021]])</f>
        <v>{id:64,title: "diadereposoDía de reposo", subtitle: "Juan 8,52", category: ["PreCatecumenado","Laudes/Visperas","Antiguo Testamento"],/cantos/resucito/d/diadereposo.html/cantos/resucito/d/diadereposo.html"},</v>
      </c>
      <c r="AJ67" t="str">
        <f>UPPER(Table134569[[#This Row],[Titulo]])</f>
        <v>DÍA DE REPOSO</v>
      </c>
      <c r="AK67" t="str">
        <f>LOWER(SUBSTITUTE(Table134569[[#This Row],[CANTO]], " ", ""))</f>
        <v>díadereposo</v>
      </c>
      <c r="AL67" t="str">
        <f>Table134569[[#This Row],[Subtitle5]]</f>
        <v>Juan 8,52</v>
      </c>
      <c r="AN67" t="str">
        <f>Table1[[#Headers],[CANTO]]</f>
        <v>CANTO</v>
      </c>
      <c r="AO67" t="str">
        <f>Table134569[[#This Row],[CANTO]]</f>
        <v>DÍA DE REPOSO</v>
      </c>
      <c r="AP67" t="str">
        <f>_xlfn.CONCAT(Table134569[[#This Row],[Category]:[c020]])</f>
        <v>category: ["PreCatecumenado","Laudes/Visperas","Antiguo Testamento"],</v>
      </c>
    </row>
    <row r="68" spans="1:42" x14ac:dyDescent="0.25">
      <c r="A68">
        <v>51</v>
      </c>
      <c r="B68" t="s">
        <v>309</v>
      </c>
      <c r="C68">
        <v>65</v>
      </c>
      <c r="D68" t="s">
        <v>310</v>
      </c>
      <c r="E68" t="s">
        <v>311</v>
      </c>
      <c r="F68" t="s">
        <v>312</v>
      </c>
      <c r="G68" t="str" cm="1">
        <f t="array" ref="G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2272</v>
      </c>
      <c r="P68" t="s">
        <v>2271</v>
      </c>
      <c r="Q68" t="str">
        <f>IF(Table134569[[#This Row],[Pascua]]="","",""",""")</f>
        <v>","</v>
      </c>
      <c r="R68" t="s">
        <v>334</v>
      </c>
      <c r="S68" t="str">
        <f>IF(Table134569[[#This Row],[Pentecostés]]="","",""",""")</f>
        <v/>
      </c>
      <c r="U68" t="str">
        <f>IF(Table134569[[#This Row],[Virgen]]="","",""",""")</f>
        <v/>
      </c>
      <c r="W68" t="str">
        <f>IF(Table134569[[#This Row],[Niños]]="","",""",""")</f>
        <v/>
      </c>
      <c r="Y68" t="str">
        <f>IF(Table134569[[#This Row],[Laudes/Vispera]]="","",""",""")</f>
        <v/>
      </c>
      <c r="AA68" t="str">
        <f>IF(Table134569[[#This Row],[Entrada]]="","",""",""")</f>
        <v/>
      </c>
      <c r="AC68" t="s">
        <v>2273</v>
      </c>
      <c r="AD68" s="66" t="str" cm="1">
        <f t="array" ref="AD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E68" s="66" t="str" cm="1">
        <f t="array" ref="AE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F68" t="s">
        <v>323</v>
      </c>
      <c r="AG68" t="str">
        <f>LOWER(LEFT(Table134569[[#This Row],[Titulo]],1))</f>
        <v>d</v>
      </c>
      <c r="AH68" t="str">
        <f>LOWER(LEFT(Table134569[[#This Row],[Categoria]],1))</f>
        <v>p</v>
      </c>
      <c r="AI68" t="str">
        <f>_xlfn.CONCAT(Table134569[[#This Row],[ID]:[c021]])</f>
        <v>{id:65,title: "diceelsenoramisenorDice el Señor a mi Señor", subtitle: "Salmo 110 (109)", category: ["PreCatecumenado","Antiguo Testamento"],/cantos/resucito/d/diceelsenoramisenor.html/cantos/resucito/d/diceelsenoramisenor.html"},</v>
      </c>
      <c r="AJ68" t="str">
        <f>UPPER(Table134569[[#This Row],[Titulo]])</f>
        <v>DICE EL SEÑOR A MI SEÑOR</v>
      </c>
      <c r="AK68" t="str">
        <f>LOWER(SUBSTITUTE(Table134569[[#This Row],[CANTO]], " ", ""))</f>
        <v>diceelseñoramiseñor</v>
      </c>
      <c r="AL68" t="str">
        <f>Table134569[[#This Row],[Subtitle5]]</f>
        <v>Salmo 110 (109)</v>
      </c>
      <c r="AN68" t="str">
        <f>Table1[[#Headers],[CANTO]]</f>
        <v>CANTO</v>
      </c>
      <c r="AO68" t="str">
        <f>Table134569[[#This Row],[CANTO]]</f>
        <v>DICE EL SEÑOR A MI SEÑOR</v>
      </c>
      <c r="AP68" t="str">
        <f>_xlfn.CONCAT(Table134569[[#This Row],[Category]:[c020]])</f>
        <v>category: ["PreCatecumenado","Antiguo Testamento"],</v>
      </c>
    </row>
    <row r="69" spans="1:42" x14ac:dyDescent="0.25">
      <c r="A69">
        <v>52</v>
      </c>
      <c r="B69" t="s">
        <v>309</v>
      </c>
      <c r="C69">
        <v>66</v>
      </c>
      <c r="D69" t="s">
        <v>310</v>
      </c>
      <c r="E69" t="s">
        <v>311</v>
      </c>
      <c r="F69" t="s">
        <v>312</v>
      </c>
      <c r="G69" t="str" cm="1">
        <f t="array" ref="G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2272</v>
      </c>
      <c r="P69" t="s">
        <v>2271</v>
      </c>
      <c r="Q69" t="str">
        <f>IF(Table134569[[#This Row],[Pascua]]="","",""",""")</f>
        <v>","</v>
      </c>
      <c r="R69" t="s">
        <v>294</v>
      </c>
      <c r="S69" t="str">
        <f>IF(Table134569[[#This Row],[Pentecostés]]="","",""",""")</f>
        <v>","</v>
      </c>
      <c r="T69" t="s">
        <v>304</v>
      </c>
      <c r="U69" t="str">
        <f>IF(Table134569[[#This Row],[Virgen]]="","",""",""")</f>
        <v>","</v>
      </c>
      <c r="V69" t="s">
        <v>328</v>
      </c>
      <c r="W69" t="str">
        <f>IF(Table134569[[#This Row],[Niños]]="","",""",""")</f>
        <v/>
      </c>
      <c r="Y69" t="str">
        <f>IF(Table134569[[#This Row],[Laudes/Vispera]]="","",""",""")</f>
        <v/>
      </c>
      <c r="AA69" t="str">
        <f>IF(Table134569[[#This Row],[Entrada]]="","",""",""")</f>
        <v/>
      </c>
      <c r="AC69" t="s">
        <v>2273</v>
      </c>
      <c r="AD69" s="66" t="str" cm="1">
        <f t="array" ref="AD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E69" s="66" t="str" cm="1">
        <f t="array" ref="AE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F69" t="s">
        <v>323</v>
      </c>
      <c r="AG69" t="str">
        <f>LOWER(LEFT(Table134569[[#This Row],[Titulo]],1))</f>
        <v>d</v>
      </c>
      <c r="AH69" t="str">
        <f>LOWER(LEFT(Table134569[[#This Row],[Categoria]],1))</f>
        <v>p</v>
      </c>
      <c r="AI69" t="str">
        <f>_xlfn.CONCAT(Table134569[[#This Row],[ID]:[c021]])</f>
        <v>{id:66,title: "dichosoelhombreDichoso el hombre", subtitle: "Salmo 1", category: ["PreCatecumenado","Pascua","Entrada","Nuevo Testamento"],/cantos/resucito/d/dichosoelhombre.html/cantos/resucito/d/dichosoelhombre.html"},</v>
      </c>
      <c r="AJ69" t="str">
        <f>UPPER(Table134569[[#This Row],[Titulo]])</f>
        <v>DICHOSO EL HOMBRE</v>
      </c>
      <c r="AK69" t="str">
        <f>LOWER(SUBSTITUTE(Table134569[[#This Row],[CANTO]], " ", ""))</f>
        <v>dichosoelhombre</v>
      </c>
      <c r="AL69" t="str">
        <f>Table134569[[#This Row],[Subtitle5]]</f>
        <v>Salmo 1</v>
      </c>
      <c r="AN69" t="str">
        <f>Table1[[#Headers],[CANTO]]</f>
        <v>CANTO</v>
      </c>
      <c r="AO69" t="str">
        <f>Table134569[[#This Row],[CANTO]]</f>
        <v>DICHOSO EL HOMBRE</v>
      </c>
      <c r="AP69" t="str">
        <f>_xlfn.CONCAT(Table134569[[#This Row],[Category]:[c020]])</f>
        <v>category: ["PreCatecumenado","Pascua","Entrada","Nuevo Testamento"],</v>
      </c>
    </row>
    <row r="70" spans="1:42" x14ac:dyDescent="0.25">
      <c r="A70">
        <v>53</v>
      </c>
      <c r="B70" t="s">
        <v>309</v>
      </c>
      <c r="C70">
        <v>67</v>
      </c>
      <c r="D70" t="s">
        <v>310</v>
      </c>
      <c r="E70" t="s">
        <v>311</v>
      </c>
      <c r="F70" t="s">
        <v>312</v>
      </c>
      <c r="G70" t="str" cm="1">
        <f t="array" ref="G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2272</v>
      </c>
      <c r="P70" t="s">
        <v>2271</v>
      </c>
      <c r="Q70" t="str">
        <f>IF(Table134569[[#This Row],[Pascua]]="","",""",""")</f>
        <v>","</v>
      </c>
      <c r="R70" t="s">
        <v>321</v>
      </c>
      <c r="S70" t="str">
        <f>IF(Table134569[[#This Row],[Pentecostés]]="","",""",""")</f>
        <v>","</v>
      </c>
      <c r="T70" t="s">
        <v>327</v>
      </c>
      <c r="U70" t="str">
        <f>IF(Table134569[[#This Row],[Virgen]]="","",""",""")</f>
        <v>","</v>
      </c>
      <c r="V70" t="s">
        <v>334</v>
      </c>
      <c r="W70" t="str">
        <f>IF(Table134569[[#This Row],[Niños]]="","",""",""")</f>
        <v>","</v>
      </c>
      <c r="X70" t="s">
        <v>328</v>
      </c>
      <c r="Y70" t="str">
        <f>IF(Table134569[[#This Row],[Laudes/Vispera]]="","",""",""")</f>
        <v/>
      </c>
      <c r="AA70" t="str">
        <f>IF(Table134569[[#This Row],[Entrada]]="","",""",""")</f>
        <v/>
      </c>
      <c r="AC70" t="s">
        <v>2273</v>
      </c>
      <c r="AD70" s="66" t="str" cm="1">
        <f t="array" ref="AD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E70" s="66" t="str" cm="1">
        <f t="array" ref="AE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F70" t="s">
        <v>323</v>
      </c>
      <c r="AG70" t="str">
        <f>LOWER(LEFT(Table134569[[#This Row],[Titulo]],1))</f>
        <v>e</v>
      </c>
      <c r="AH70" t="str">
        <f>LOWER(LEFT(Table134569[[#This Row],[Categoria]],1))</f>
        <v>p</v>
      </c>
      <c r="AI70" t="str">
        <f>_xlfn.CONCAT(Table134569[[#This Row],[ID]:[c021]])</f>
        <v>{id:67,title: "elcombateescatologicoEl combate escatológico", subtitle: "Apocalipsis 19,11-20", category: ["PreCatecumenado","Laudes/Visperas","Final","Antiguo Testamento","Nuevo Testamento"],/cantos/resucito/e/elcombateescatologico.html/cantos/resucito/e/elcombateescatologico.html"},</v>
      </c>
      <c r="AJ70" t="str">
        <f>UPPER(Table134569[[#This Row],[Titulo]])</f>
        <v>EL COMBATE ESCATOLÓGICO</v>
      </c>
      <c r="AK70" t="str">
        <f>LOWER(SUBSTITUTE(Table134569[[#This Row],[CANTO]], " ", ""))</f>
        <v>elcombateescatológico</v>
      </c>
      <c r="AL70" t="str">
        <f>Table134569[[#This Row],[Subtitle5]]</f>
        <v>Apocalipsis 19,11-20</v>
      </c>
      <c r="AN70" t="str">
        <f>Table1[[#Headers],[CANTO]]</f>
        <v>CANTO</v>
      </c>
      <c r="AO70" t="str">
        <f>Table134569[[#This Row],[CANTO]]</f>
        <v>EL COMBATE ESCATOLÓGICO</v>
      </c>
      <c r="AP70" t="str">
        <f>_xlfn.CONCAT(Table134569[[#This Row],[Category]:[c020]])</f>
        <v>category: ["PreCatecumenado","Laudes/Visperas","Final","Antiguo Testamento","Nuevo Testamento"],</v>
      </c>
    </row>
    <row r="71" spans="1:42" x14ac:dyDescent="0.25">
      <c r="A71">
        <v>54</v>
      </c>
      <c r="B71" t="s">
        <v>309</v>
      </c>
      <c r="C71">
        <v>68</v>
      </c>
      <c r="D71" t="s">
        <v>310</v>
      </c>
      <c r="E71" t="s">
        <v>311</v>
      </c>
      <c r="F71" t="s">
        <v>312</v>
      </c>
      <c r="G71" t="str" cm="1">
        <f t="array" ref="G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2272</v>
      </c>
      <c r="P71" t="s">
        <v>2271</v>
      </c>
      <c r="Q71" t="str">
        <f>IF(Table134569[[#This Row],[Pascua]]="","",""",""")</f>
        <v>","</v>
      </c>
      <c r="R71" t="s">
        <v>294</v>
      </c>
      <c r="S71" t="str">
        <f>IF(Table134569[[#This Row],[Pentecostés]]="","",""",""")</f>
        <v>","</v>
      </c>
      <c r="T71" t="s">
        <v>326</v>
      </c>
      <c r="U71" t="str">
        <f>IF(Table134569[[#This Row],[Virgen]]="","",""",""")</f>
        <v>","</v>
      </c>
      <c r="V71" t="s">
        <v>334</v>
      </c>
      <c r="W71" t="str">
        <f>IF(Table134569[[#This Row],[Niños]]="","",""",""")</f>
        <v/>
      </c>
      <c r="Y71" t="str">
        <f>IF(Table134569[[#This Row],[Laudes/Vispera]]="","",""",""")</f>
        <v/>
      </c>
      <c r="AA71" t="str">
        <f>IF(Table134569[[#This Row],[Entrada]]="","",""",""")</f>
        <v/>
      </c>
      <c r="AC71" t="s">
        <v>2273</v>
      </c>
      <c r="AD71" s="66" t="str" cm="1">
        <f t="array" ref="AD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E71" s="66" t="str" cm="1">
        <f t="array" ref="AE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F71" t="s">
        <v>323</v>
      </c>
      <c r="AG71" t="str">
        <f>LOWER(LEFT(Table134569[[#This Row],[Titulo]],1))</f>
        <v>e</v>
      </c>
      <c r="AH71" t="str">
        <f>LOWER(LEFT(Table134569[[#This Row],[Categoria]],1))</f>
        <v>p</v>
      </c>
      <c r="AI71" t="str">
        <f>_xlfn.CONCAT(Table134569[[#This Row],[ID]:[c021]])</f>
        <v>{id:68,title: "elespiritudelsenorestasobremiEl Espíritu del Señor está sobre mí", subtitle: "Lucas 4,18 – Isaías 61,1-3", category: ["PreCatecumenado","Pascua","Comunión","Antiguo Testamento"],/cantos/resucito/e/elespiritudelsenorestasobremi.html/cantos/resucito/e/elespiritudelsenorestasobremi.html"},</v>
      </c>
      <c r="AJ71" t="str">
        <f>UPPER(Table134569[[#This Row],[Titulo]])</f>
        <v>EL ESPÍRITU DEL SEÑOR ESTÁ SOBRE MÍ</v>
      </c>
      <c r="AK71" t="str">
        <f>LOWER(SUBSTITUTE(Table134569[[#This Row],[CANTO]], " ", ""))</f>
        <v>elespíritudelseñorestásobremí</v>
      </c>
      <c r="AL71" t="str">
        <f>Table134569[[#This Row],[Subtitle5]]</f>
        <v>Lucas 4,18 – Isaías 61,1-3</v>
      </c>
      <c r="AN71" t="str">
        <f>Table1[[#Headers],[CANTO]]</f>
        <v>CANTO</v>
      </c>
      <c r="AO71" t="str">
        <f>Table134569[[#This Row],[CANTO]]</f>
        <v>EL ESPÍRITU DEL SEÑOR ESTÁ SOBRE MÍ</v>
      </c>
      <c r="AP71" t="str">
        <f>_xlfn.CONCAT(Table134569[[#This Row],[Category]:[c020]])</f>
        <v>category: ["PreCatecumenado","Pascua","Comunión","Antiguo Testamento"],</v>
      </c>
    </row>
    <row r="72" spans="1:42" x14ac:dyDescent="0.25">
      <c r="A72">
        <v>55</v>
      </c>
      <c r="B72" t="s">
        <v>309</v>
      </c>
      <c r="C72">
        <v>69</v>
      </c>
      <c r="D72" t="s">
        <v>310</v>
      </c>
      <c r="E72" t="s">
        <v>311</v>
      </c>
      <c r="F72" t="s">
        <v>312</v>
      </c>
      <c r="G72" t="str" cm="1">
        <f t="array" ref="G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2272</v>
      </c>
      <c r="P72" t="s">
        <v>2271</v>
      </c>
      <c r="Q72" t="str">
        <f>IF(Table134569[[#This Row],[Pascua]]="","",""",""")</f>
        <v>","</v>
      </c>
      <c r="R72" t="s">
        <v>432</v>
      </c>
      <c r="S72" t="str">
        <f>IF(Table134569[[#This Row],[Pentecostés]]="","",""",""")</f>
        <v>","</v>
      </c>
      <c r="T72" t="s">
        <v>334</v>
      </c>
      <c r="U72" t="str">
        <f>IF(Table134569[[#This Row],[Virgen]]="","",""",""")</f>
        <v/>
      </c>
      <c r="W72" t="str">
        <f>IF(Table134569[[#This Row],[Niños]]="","",""",""")</f>
        <v/>
      </c>
      <c r="Y72" t="str">
        <f>IF(Table134569[[#This Row],[Laudes/Vispera]]="","",""",""")</f>
        <v/>
      </c>
      <c r="AA72" t="str">
        <f>IF(Table134569[[#This Row],[Entrada]]="","",""",""")</f>
        <v/>
      </c>
      <c r="AC72" t="s">
        <v>2273</v>
      </c>
      <c r="AD72" s="66" t="str" cm="1">
        <f t="array" ref="AD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E72" s="66" t="str" cm="1">
        <f t="array" ref="AE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F72" t="s">
        <v>323</v>
      </c>
      <c r="AG72" t="str">
        <f>LOWER(LEFT(Table134569[[#This Row],[Titulo]],1))</f>
        <v>e</v>
      </c>
      <c r="AH72" t="str">
        <f>LOWER(LEFT(Table134569[[#This Row],[Categoria]],1))</f>
        <v>p</v>
      </c>
      <c r="AI72" t="str">
        <f>_xlfn.CONCAT(Table134569[[#This Row],[ID]:[c021]])</f>
        <v>{id:69,title: "eljacaldelospastoresEl jacal de los pastores", subtitle: "Cantar de los Cantares 1,2-8", category: ["PreCatecumenado","Fracción del Pan","Antiguo Testamento"],/cantos/resucito/e/eljacaldelospastores.html/cantos/resucito/e/eljacaldelospastores.html"},</v>
      </c>
      <c r="AJ72" t="str">
        <f>UPPER(Table134569[[#This Row],[Titulo]])</f>
        <v>EL JACAL DE LOS PASTORES</v>
      </c>
      <c r="AK72" t="str">
        <f>LOWER(SUBSTITUTE(Table134569[[#This Row],[CANTO]], " ", ""))</f>
        <v>eljacaldelospastores</v>
      </c>
      <c r="AL72" t="str">
        <f>Table134569[[#This Row],[Subtitle5]]</f>
        <v>Cantar de los Cantares 1,2-8</v>
      </c>
      <c r="AN72" t="str">
        <f>Table1[[#Headers],[CANTO]]</f>
        <v>CANTO</v>
      </c>
      <c r="AO72" t="str">
        <f>Table134569[[#This Row],[CANTO]]</f>
        <v>EL JACAL DE LOS PASTORES</v>
      </c>
      <c r="AP72" t="str">
        <f>_xlfn.CONCAT(Table134569[[#This Row],[Category]:[c020]])</f>
        <v>category: ["PreCatecumenado","Fracción del Pan","Antiguo Testamento"],</v>
      </c>
    </row>
    <row r="73" spans="1:42" x14ac:dyDescent="0.25">
      <c r="A73">
        <v>56</v>
      </c>
      <c r="B73" t="s">
        <v>309</v>
      </c>
      <c r="C73">
        <v>70</v>
      </c>
      <c r="D73" t="s">
        <v>310</v>
      </c>
      <c r="E73" t="s">
        <v>311</v>
      </c>
      <c r="F73" t="s">
        <v>312</v>
      </c>
      <c r="G73" t="str" cm="1">
        <f t="array" ref="G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2272</v>
      </c>
      <c r="P73" t="s">
        <v>2271</v>
      </c>
      <c r="Q73" t="str">
        <f>IF(Table134569[[#This Row],[Pascua]]="","",""",""")</f>
        <v>","</v>
      </c>
      <c r="R73" t="s">
        <v>326</v>
      </c>
      <c r="S73" t="str">
        <f>IF(Table134569[[#This Row],[Pentecostés]]="","",""",""")</f>
        <v>","</v>
      </c>
      <c r="T73" t="s">
        <v>328</v>
      </c>
      <c r="U73" t="str">
        <f>IF(Table134569[[#This Row],[Virgen]]="","",""",""")</f>
        <v/>
      </c>
      <c r="W73" t="str">
        <f>IF(Table134569[[#This Row],[Niños]]="","",""",""")</f>
        <v/>
      </c>
      <c r="Y73" t="str">
        <f>IF(Table134569[[#This Row],[Laudes/Vispera]]="","",""",""")</f>
        <v/>
      </c>
      <c r="AA73" t="str">
        <f>IF(Table134569[[#This Row],[Entrada]]="","",""",""")</f>
        <v/>
      </c>
      <c r="AC73" t="s">
        <v>2273</v>
      </c>
      <c r="AD73" s="66" t="str" cm="1">
        <f t="array" ref="AD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E73" s="66" t="str" cm="1">
        <f t="array" ref="AE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F73" t="s">
        <v>323</v>
      </c>
      <c r="AG73" t="str">
        <f>LOWER(LEFT(Table134569[[#This Row],[Titulo]],1))</f>
        <v>e</v>
      </c>
      <c r="AH73" t="str">
        <f>LOWER(LEFT(Table134569[[#This Row],[Categoria]],1))</f>
        <v>p</v>
      </c>
      <c r="AI73" t="str">
        <f>_xlfn.CONCAT(Table134569[[#This Row],[ID]:[c021]])</f>
        <v>{id:70,title: "ellagareroEl lagarero", subtitle: "Isaías 63,1-6", category: ["PreCatecumenado","Comunión","Nuevo Testamento"],/cantos/resucito/e/ellagarero.html/cantos/resucito/e/ellagarero.html"},</v>
      </c>
      <c r="AJ73" t="str">
        <f>UPPER(Table134569[[#This Row],[Titulo]])</f>
        <v>EL LAGARERO</v>
      </c>
      <c r="AK73" t="str">
        <f>LOWER(SUBSTITUTE(Table134569[[#This Row],[CANTO]], " ", ""))</f>
        <v>ellagarero</v>
      </c>
      <c r="AL73" t="str">
        <f>Table134569[[#This Row],[Subtitle5]]</f>
        <v>Isaías 63,1-6</v>
      </c>
      <c r="AN73" t="str">
        <f>Table1[[#Headers],[CANTO]]</f>
        <v>CANTO</v>
      </c>
      <c r="AO73" t="str">
        <f>Table134569[[#This Row],[CANTO]]</f>
        <v>EL LAGARERO</v>
      </c>
      <c r="AP73" t="str">
        <f>_xlfn.CONCAT(Table134569[[#This Row],[Category]:[c020]])</f>
        <v>category: ["PreCatecumenado","Comunión","Nuevo Testamento"],</v>
      </c>
    </row>
    <row r="74" spans="1:42" x14ac:dyDescent="0.25">
      <c r="A74">
        <v>57</v>
      </c>
      <c r="B74" t="s">
        <v>309</v>
      </c>
      <c r="C74">
        <v>71</v>
      </c>
      <c r="D74" t="s">
        <v>310</v>
      </c>
      <c r="E74" t="s">
        <v>311</v>
      </c>
      <c r="F74" t="s">
        <v>312</v>
      </c>
      <c r="G74" t="str" cm="1">
        <f t="array" ref="G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2272</v>
      </c>
      <c r="P74" t="s">
        <v>2271</v>
      </c>
      <c r="Q74" t="str">
        <f>IF(Table134569[[#This Row],[Pascua]]="","",""",""")</f>
        <v>","</v>
      </c>
      <c r="R74" t="s">
        <v>334</v>
      </c>
      <c r="S74" t="str">
        <f>IF(Table134569[[#This Row],[Pentecostés]]="","",""",""")</f>
        <v/>
      </c>
      <c r="U74" t="str">
        <f>IF(Table134569[[#This Row],[Virgen]]="","",""",""")</f>
        <v/>
      </c>
      <c r="W74" t="str">
        <f>IF(Table134569[[#This Row],[Niños]]="","",""",""")</f>
        <v/>
      </c>
      <c r="Y74" t="str">
        <f>IF(Table134569[[#This Row],[Laudes/Vispera]]="","",""",""")</f>
        <v/>
      </c>
      <c r="AA74" t="str">
        <f>IF(Table134569[[#This Row],[Entrada]]="","",""",""")</f>
        <v/>
      </c>
      <c r="AC74" t="s">
        <v>2273</v>
      </c>
      <c r="AD74" s="66" t="str" cm="1">
        <f t="array" ref="AD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E74" s="66" t="str" cm="1">
        <f t="array" ref="AE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F74" t="s">
        <v>323</v>
      </c>
      <c r="AG74" t="str">
        <f>LOWER(LEFT(Table134569[[#This Row],[Titulo]],1))</f>
        <v>e</v>
      </c>
      <c r="AH74" t="str">
        <f>LOWER(LEFT(Table134569[[#This Row],[Categoria]],1))</f>
        <v>p</v>
      </c>
      <c r="AI74" t="str">
        <f>_xlfn.CONCAT(Table134569[[#This Row],[ID]:[c021]])</f>
        <v>{id:71,title: "elmesiasleonEl Mesías león", subtitle: "Comentario al Apocalipsis (Victorino de Pettau)", category: ["PreCatecumenado","Antiguo Testamento"],/cantos/resucito/e/elmesiasleon.html/cantos/resucito/e/elmesiasleon.html"},</v>
      </c>
      <c r="AJ74" t="str">
        <f>UPPER(Table134569[[#This Row],[Titulo]])</f>
        <v>EL MESÍAS LEÓN</v>
      </c>
      <c r="AK74" t="str">
        <f>LOWER(SUBSTITUTE(Table134569[[#This Row],[CANTO]], " ", ""))</f>
        <v>elmesíasleón</v>
      </c>
      <c r="AL74" t="str">
        <f>Table134569[[#This Row],[Subtitle5]]</f>
        <v>Comentario al Apocalipsis (Victorino de Pettau)</v>
      </c>
      <c r="AN74" t="str">
        <f>Table1[[#Headers],[CANTO]]</f>
        <v>CANTO</v>
      </c>
      <c r="AO74" t="str">
        <f>Table134569[[#This Row],[CANTO]]</f>
        <v>EL MESÍAS LEÓN</v>
      </c>
      <c r="AP74" t="str">
        <f>_xlfn.CONCAT(Table134569[[#This Row],[Category]:[c020]])</f>
        <v>category: ["PreCatecumenado","Antiguo Testamento"],</v>
      </c>
    </row>
    <row r="75" spans="1:42" x14ac:dyDescent="0.25">
      <c r="A75">
        <v>224</v>
      </c>
      <c r="B75" t="s">
        <v>309</v>
      </c>
      <c r="C75">
        <v>72</v>
      </c>
      <c r="D75" t="s">
        <v>310</v>
      </c>
      <c r="E75" t="s">
        <v>311</v>
      </c>
      <c r="F75" t="s">
        <v>312</v>
      </c>
      <c r="G75" t="str" cm="1">
        <f t="array" ref="G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2272</v>
      </c>
      <c r="P75" s="8" t="s">
        <v>1150</v>
      </c>
      <c r="Q75" t="str">
        <f>IF(Table134569[[#This Row],[Pascua]]="","",""",""")</f>
        <v>","</v>
      </c>
      <c r="R75" t="s">
        <v>355</v>
      </c>
      <c r="S75" t="str">
        <f>IF(Table134569[[#This Row],[Pentecostés]]="","",""",""")</f>
        <v>","</v>
      </c>
      <c r="T75" t="s">
        <v>334</v>
      </c>
      <c r="U75" t="str">
        <f>IF(Table134569[[#This Row],[Virgen]]="","",""",""")</f>
        <v/>
      </c>
      <c r="W75" t="str">
        <f>IF(Table134569[[#This Row],[Niños]]="","",""",""")</f>
        <v/>
      </c>
      <c r="Y75" t="str">
        <f>IF(Table134569[[#This Row],[Laudes/Vispera]]="","",""",""")</f>
        <v/>
      </c>
      <c r="AA75" t="str">
        <f>IF(Table134569[[#This Row],[Entrada]]="","",""",""")</f>
        <v/>
      </c>
      <c r="AC75" t="s">
        <v>2273</v>
      </c>
      <c r="AD75" s="66" t="str" cm="1">
        <f t="array" ref="AD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E75" s="66" t="str" cm="1">
        <f t="array" ref="AE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F75" t="s">
        <v>323</v>
      </c>
      <c r="AG75" t="str">
        <f>LOWER(LEFT(Table134569[[#This Row],[Titulo]],1))</f>
        <v>e</v>
      </c>
      <c r="AH75" t="str">
        <f>LOWER(LEFT(Table134569[[#This Row],[Categoria]],1))</f>
        <v>c</v>
      </c>
      <c r="AI75" t="str">
        <f>_xlfn.CONCAT(Table134569[[#This Row],[ID]:[c021]])</f>
        <v>{id:72,title: "elmismodiosEl mismo Dios", subtitle: "2 Corintios 4,6-12", category: ["Catecumenado","Navidad","Antiguo Testamento"],/cantos/resucito/e/elmismodios.html/cantos/resucito/e/elmismodios.html"},</v>
      </c>
      <c r="AJ75" t="str">
        <f>UPPER(Table134569[[#This Row],[Titulo]])</f>
        <v>EL MISMO DIOS</v>
      </c>
      <c r="AK75" t="str">
        <f>LOWER(SUBSTITUTE(Table134569[[#This Row],[CANTO]], " ", ""))</f>
        <v>elmismodios</v>
      </c>
      <c r="AL75" t="str">
        <f>Table134569[[#This Row],[Subtitle5]]</f>
        <v>2 Corintios 4,6-12</v>
      </c>
      <c r="AN75" t="str">
        <f>Table1[[#Headers],[CANTO]]</f>
        <v>CANTO</v>
      </c>
      <c r="AO75" t="str">
        <f>Table134569[[#This Row],[CANTO]]</f>
        <v>EL MISMO DIOS</v>
      </c>
      <c r="AP75" t="str">
        <f>_xlfn.CONCAT(Table134569[[#This Row],[Category]:[c020]])</f>
        <v>category: ["Catecumenado","Navidad","Antiguo Testamento"],</v>
      </c>
    </row>
    <row r="76" spans="1:42" x14ac:dyDescent="0.25">
      <c r="A76">
        <v>58</v>
      </c>
      <c r="B76" t="s">
        <v>309</v>
      </c>
      <c r="C76">
        <v>73</v>
      </c>
      <c r="D76" t="s">
        <v>310</v>
      </c>
      <c r="E76" t="s">
        <v>311</v>
      </c>
      <c r="F76" t="s">
        <v>312</v>
      </c>
      <c r="G76" t="str" cm="1">
        <f t="array" ref="G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2272</v>
      </c>
      <c r="P76" t="s">
        <v>2271</v>
      </c>
      <c r="Q76" t="str">
        <f>IF(Table134569[[#This Row],[Pascua]]="","",""",""")</f>
        <v>","</v>
      </c>
      <c r="R76" t="s">
        <v>304</v>
      </c>
      <c r="S76" t="str">
        <f>IF(Table134569[[#This Row],[Pentecostés]]="","",""",""")</f>
        <v>","</v>
      </c>
      <c r="T76" t="s">
        <v>328</v>
      </c>
      <c r="U76" t="str">
        <f>IF(Table134569[[#This Row],[Virgen]]="","",""",""")</f>
        <v/>
      </c>
      <c r="W76" t="str">
        <f>IF(Table134569[[#This Row],[Niños]]="","",""",""")</f>
        <v/>
      </c>
      <c r="Y76" t="str">
        <f>IF(Table134569[[#This Row],[Laudes/Vispera]]="","",""",""")</f>
        <v/>
      </c>
      <c r="AA76" t="str">
        <f>IF(Table134569[[#This Row],[Entrada]]="","",""",""")</f>
        <v/>
      </c>
      <c r="AC76" t="s">
        <v>2273</v>
      </c>
      <c r="AD76" s="66" t="str" cm="1">
        <f t="array" ref="AD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E76" s="66" t="str" cm="1">
        <f t="array" ref="AE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F76" t="s">
        <v>323</v>
      </c>
      <c r="AG76" t="str">
        <f>LOWER(LEFT(Table134569[[#This Row],[Titulo]],1))</f>
        <v>e</v>
      </c>
      <c r="AH76" t="str">
        <f>LOWER(LEFT(Table134569[[#This Row],[Categoria]],1))</f>
        <v>p</v>
      </c>
      <c r="AI76" t="str">
        <f>_xlfn.CONCAT(Table134569[[#This Row],[ID]:[c021]])</f>
        <v>{id:73,title: "elneciopiensaquediosnoexisteEl necio piensa que Dios no existe", subtitle: "Salmo 14 (13)", category: ["PreCatecumenado","Entrada","Nuevo Testamento"],/cantos/resucito/e/elneciopiensaquediosnoexiste.html/cantos/resucito/e/elneciopiensaquediosnoexiste.html"},</v>
      </c>
      <c r="AJ76" t="str">
        <f>UPPER(Table134569[[#This Row],[Titulo]])</f>
        <v>EL NECIO PIENSA QUE DIOS NO EXISTE</v>
      </c>
      <c r="AK76" t="str">
        <f>LOWER(SUBSTITUTE(Table134569[[#This Row],[CANTO]], " ", ""))</f>
        <v>elneciopiensaquediosnoexiste</v>
      </c>
      <c r="AL76" t="str">
        <f>Table134569[[#This Row],[Subtitle5]]</f>
        <v>Salmo 14 (13)</v>
      </c>
      <c r="AN76" t="str">
        <f>Table1[[#Headers],[CANTO]]</f>
        <v>CANTO</v>
      </c>
      <c r="AO76" t="str">
        <f>Table134569[[#This Row],[CANTO]]</f>
        <v>EL NECIO PIENSA QUE DIOS NO EXISTE</v>
      </c>
      <c r="AP76" t="str">
        <f>_xlfn.CONCAT(Table134569[[#This Row],[Category]:[c020]])</f>
        <v>category: ["PreCatecumenado","Entrada","Nuevo Testamento"],</v>
      </c>
    </row>
    <row r="77" spans="1:42" x14ac:dyDescent="0.25">
      <c r="A77">
        <v>59</v>
      </c>
      <c r="B77" t="s">
        <v>309</v>
      </c>
      <c r="C77">
        <v>74</v>
      </c>
      <c r="D77" t="s">
        <v>310</v>
      </c>
      <c r="E77" t="s">
        <v>311</v>
      </c>
      <c r="F77" t="s">
        <v>312</v>
      </c>
      <c r="G77" t="str" cm="1">
        <f t="array" ref="G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2272</v>
      </c>
      <c r="P77" t="s">
        <v>2271</v>
      </c>
      <c r="Q77" t="str">
        <f>IF(Table134569[[#This Row],[Pascua]]="","",""",""")</f>
        <v>","</v>
      </c>
      <c r="R77" t="s">
        <v>357</v>
      </c>
      <c r="S77" t="str">
        <f>IF(Table134569[[#This Row],[Pentecostés]]="","",""",""")</f>
        <v>","</v>
      </c>
      <c r="T77" t="s">
        <v>304</v>
      </c>
      <c r="U77" t="str">
        <f>IF(Table134569[[#This Row],[Virgen]]="","",""",""")</f>
        <v>","</v>
      </c>
      <c r="V77" t="s">
        <v>334</v>
      </c>
      <c r="W77" t="str">
        <f>IF(Table134569[[#This Row],[Niños]]="","",""",""")</f>
        <v/>
      </c>
      <c r="Y77" t="str">
        <f>IF(Table134569[[#This Row],[Laudes/Vispera]]="","",""",""")</f>
        <v/>
      </c>
      <c r="AA77" t="str">
        <f>IF(Table134569[[#This Row],[Entrada]]="","",""",""")</f>
        <v/>
      </c>
      <c r="AC77" t="s">
        <v>2273</v>
      </c>
      <c r="AD77" s="66" t="str" cm="1">
        <f t="array" ref="AD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E77" s="66" t="str" cm="1">
        <f t="array" ref="AE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F77" t="s">
        <v>323</v>
      </c>
      <c r="AG77" t="str">
        <f>LOWER(LEFT(Table134569[[#This Row],[Titulo]],1))</f>
        <v>e</v>
      </c>
      <c r="AH77" t="str">
        <f>LOWER(LEFT(Table134569[[#This Row],[Categoria]],1))</f>
        <v>p</v>
      </c>
      <c r="AI77" t="str">
        <f>_xlfn.CONCAT(Table134569[[#This Row],[ID]:[c021]])</f>
        <v>{id:74,title: "elpuebloquecaminabaenlastinieblasEl pueblo que caminaba en las tinieblas", subtitle: "Isaías 9,1-5", category: ["PreCatecumenado","Adviento","Entrada","Antiguo Testamento"],/cantos/resucito/e/elpuebloquecaminabaenlastinieblas.html/cantos/resucito/e/elpuebloquecaminabaenlastinieblas.html"},</v>
      </c>
      <c r="AJ77" t="str">
        <f>UPPER(Table134569[[#This Row],[Titulo]])</f>
        <v>EL PUEBLO QUE CAMINABA EN LAS TINIEBLAS</v>
      </c>
      <c r="AK77" t="str">
        <f>LOWER(SUBSTITUTE(Table134569[[#This Row],[CANTO]], " ", ""))</f>
        <v>elpuebloquecaminabaenlastinieblas</v>
      </c>
      <c r="AL77" t="str">
        <f>Table134569[[#This Row],[Subtitle5]]</f>
        <v>Isaías 9,1-5</v>
      </c>
      <c r="AN77" t="str">
        <f>Table1[[#Headers],[CANTO]]</f>
        <v>CANTO</v>
      </c>
      <c r="AO77" t="str">
        <f>Table134569[[#This Row],[CANTO]]</f>
        <v>EL PUEBLO QUE CAMINABA EN LAS TINIEBLAS</v>
      </c>
      <c r="AP77" t="str">
        <f>_xlfn.CONCAT(Table134569[[#This Row],[Category]:[c020]])</f>
        <v>category: ["PreCatecumenado","Adviento","Entrada","Antiguo Testamento"],</v>
      </c>
    </row>
    <row r="78" spans="1:42" x14ac:dyDescent="0.25">
      <c r="A78">
        <v>225</v>
      </c>
      <c r="B78" t="s">
        <v>309</v>
      </c>
      <c r="C78">
        <v>75</v>
      </c>
      <c r="D78" t="s">
        <v>310</v>
      </c>
      <c r="E78" t="s">
        <v>311</v>
      </c>
      <c r="F78" t="s">
        <v>312</v>
      </c>
      <c r="G78" t="str" cm="1">
        <f t="array" ref="G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2272</v>
      </c>
      <c r="P78" s="8" t="s">
        <v>1150</v>
      </c>
      <c r="Q78" t="str">
        <f>IF(Table134569[[#This Row],[Pascua]]="","",""",""")</f>
        <v>","</v>
      </c>
      <c r="R78" t="s">
        <v>326</v>
      </c>
      <c r="S78" t="str">
        <f>IF(Table134569[[#This Row],[Pentecostés]]="","",""",""")</f>
        <v>","</v>
      </c>
      <c r="T78" t="s">
        <v>334</v>
      </c>
      <c r="U78" t="str">
        <f>IF(Table134569[[#This Row],[Virgen]]="","",""",""")</f>
        <v/>
      </c>
      <c r="W78" t="str">
        <f>IF(Table134569[[#This Row],[Niños]]="","",""",""")</f>
        <v/>
      </c>
      <c r="Y78" t="str">
        <f>IF(Table134569[[#This Row],[Laudes/Vispera]]="","",""",""")</f>
        <v/>
      </c>
      <c r="AA78" t="str">
        <f>IF(Table134569[[#This Row],[Entrada]]="","",""",""")</f>
        <v/>
      </c>
      <c r="AC78" t="s">
        <v>2273</v>
      </c>
      <c r="AD78" s="66" t="str" cm="1">
        <f t="array" ref="AD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E78" s="66" t="str" cm="1">
        <f t="array" ref="AE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F78" t="s">
        <v>323</v>
      </c>
      <c r="AG78" t="str">
        <f>LOWER(LEFT(Table134569[[#This Row],[Titulo]],1))</f>
        <v>e</v>
      </c>
      <c r="AH78" t="str">
        <f>LOWER(LEFT(Table134569[[#This Row],[Categoria]],1))</f>
        <v>c</v>
      </c>
      <c r="AI78" t="str">
        <f>_xlfn.CONCAT(Table134569[[#This Row],[ID]:[c021]])</f>
        <v>{id:75,title: "elsembradorEl sembrador", subtitle: "Marcos 4,3ss", category: ["Catecumenado","Comunión","Antiguo Testamento"],/cantos/resucito/e/elsembrador.html/cantos/resucito/e/elsembrador.html"},</v>
      </c>
      <c r="AJ78" t="str">
        <f>UPPER(Table134569[[#This Row],[Titulo]])</f>
        <v>EL SEMBRADOR</v>
      </c>
      <c r="AK78" t="str">
        <f>LOWER(SUBSTITUTE(Table134569[[#This Row],[CANTO]], " ", ""))</f>
        <v>elsembrador</v>
      </c>
      <c r="AL78" t="str">
        <f>Table134569[[#This Row],[Subtitle5]]</f>
        <v>Marcos 4,3ss</v>
      </c>
      <c r="AN78" t="str">
        <f>Table1[[#Headers],[CANTO]]</f>
        <v>CANTO</v>
      </c>
      <c r="AO78" t="str">
        <f>Table134569[[#This Row],[CANTO]]</f>
        <v>EL SEMBRADOR</v>
      </c>
      <c r="AP78" t="str">
        <f>_xlfn.CONCAT(Table134569[[#This Row],[Category]:[c020]])</f>
        <v>category: ["Catecumenado","Comunión","Antiguo Testamento"],</v>
      </c>
    </row>
    <row r="79" spans="1:42" x14ac:dyDescent="0.25">
      <c r="A79">
        <v>60</v>
      </c>
      <c r="B79" t="s">
        <v>309</v>
      </c>
      <c r="C79">
        <v>76</v>
      </c>
      <c r="D79" t="s">
        <v>310</v>
      </c>
      <c r="E79" t="s">
        <v>311</v>
      </c>
      <c r="F79" t="s">
        <v>312</v>
      </c>
      <c r="G79" t="str" cm="1">
        <f t="array" ref="G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2272</v>
      </c>
      <c r="P79" t="s">
        <v>2271</v>
      </c>
      <c r="Q79" t="str">
        <f>IF(Table134569[[#This Row],[Pascua]]="","",""",""")</f>
        <v>","</v>
      </c>
      <c r="R79" t="s">
        <v>432</v>
      </c>
      <c r="S79" t="str">
        <f>IF(Table134569[[#This Row],[Pentecostés]]="","",""",""")</f>
        <v>","</v>
      </c>
      <c r="T79" t="s">
        <v>334</v>
      </c>
      <c r="U79" t="str">
        <f>IF(Table134569[[#This Row],[Virgen]]="","",""",""")</f>
        <v/>
      </c>
      <c r="W79" t="str">
        <f>IF(Table134569[[#This Row],[Niños]]="","",""",""")</f>
        <v/>
      </c>
      <c r="Y79" t="str">
        <f>IF(Table134569[[#This Row],[Laudes/Vispera]]="","",""",""")</f>
        <v/>
      </c>
      <c r="AA79" t="str">
        <f>IF(Table134569[[#This Row],[Entrada]]="","",""",""")</f>
        <v/>
      </c>
      <c r="AC79" t="s">
        <v>2273</v>
      </c>
      <c r="AD79" s="66" t="str" cm="1">
        <f t="array" ref="AD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E79" s="66" t="str" cm="1">
        <f t="array" ref="AE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F79" t="s">
        <v>323</v>
      </c>
      <c r="AG79" t="str">
        <f>LOWER(LEFT(Table134569[[#This Row],[Titulo]],1))</f>
        <v>e</v>
      </c>
      <c r="AH79" t="str">
        <f>LOWER(LEFT(Table134569[[#This Row],[Categoria]],1))</f>
        <v>p</v>
      </c>
      <c r="AI79" t="str">
        <f>_xlfn.CONCAT(Table134569[[#This Row],[ID]:[c021]])</f>
        <v>{id:76,title: "elsenoranunciaunanoticiaEl Señor anuncia una noticia", subtitle: "Salmo 68 (67)", category: ["PreCatecumenado","Fracción del Pan","Antiguo Testamento"],/cantos/resucito/e/elsenoranunciaunanoticia.html/cantos/resucito/e/elsenoranunciaunanoticia.html"},</v>
      </c>
      <c r="AJ79" t="str">
        <f>UPPER(Table134569[[#This Row],[Titulo]])</f>
        <v>EL SEÑOR ANUNCIA UNA NOTICIA</v>
      </c>
      <c r="AK79" t="str">
        <f>LOWER(SUBSTITUTE(Table134569[[#This Row],[CANTO]], " ", ""))</f>
        <v>elseñoranunciaunanoticia</v>
      </c>
      <c r="AL79" t="str">
        <f>Table134569[[#This Row],[Subtitle5]]</f>
        <v>Salmo 68 (67)</v>
      </c>
      <c r="AN79" t="str">
        <f>Table1[[#Headers],[CANTO]]</f>
        <v>CANTO</v>
      </c>
      <c r="AO79" t="str">
        <f>Table134569[[#This Row],[CANTO]]</f>
        <v>EL SEÑOR ANUNCIA UNA NOTICIA</v>
      </c>
      <c r="AP79" t="str">
        <f>_xlfn.CONCAT(Table134569[[#This Row],[Category]:[c020]])</f>
        <v>category: ["PreCatecumenado","Fracción del Pan","Antiguo Testamento"],</v>
      </c>
    </row>
    <row r="80" spans="1:42" x14ac:dyDescent="0.25">
      <c r="A80">
        <v>61</v>
      </c>
      <c r="B80" t="s">
        <v>309</v>
      </c>
      <c r="C80">
        <v>77</v>
      </c>
      <c r="D80" t="s">
        <v>310</v>
      </c>
      <c r="E80" t="s">
        <v>311</v>
      </c>
      <c r="F80" t="s">
        <v>312</v>
      </c>
      <c r="G80" t="str" cm="1">
        <f t="array" ref="G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2272</v>
      </c>
      <c r="P80" t="s">
        <v>2271</v>
      </c>
      <c r="Q80" t="str">
        <f>IF(Table134569[[#This Row],[Pascua]]="","",""",""")</f>
        <v>","</v>
      </c>
      <c r="R80" t="s">
        <v>333</v>
      </c>
      <c r="S80" t="str">
        <f>IF(Table134569[[#This Row],[Pentecostés]]="","",""",""")</f>
        <v>","</v>
      </c>
      <c r="T80" t="s">
        <v>334</v>
      </c>
      <c r="U80" t="str">
        <f>IF(Table134569[[#This Row],[Virgen]]="","",""",""")</f>
        <v/>
      </c>
      <c r="W80" t="str">
        <f>IF(Table134569[[#This Row],[Niños]]="","",""",""")</f>
        <v/>
      </c>
      <c r="Y80" t="str">
        <f>IF(Table134569[[#This Row],[Laudes/Vispera]]="","",""",""")</f>
        <v/>
      </c>
      <c r="AA80" t="str">
        <f>IF(Table134569[[#This Row],[Entrada]]="","",""",""")</f>
        <v/>
      </c>
      <c r="AC80" t="s">
        <v>2273</v>
      </c>
      <c r="AD80" s="66" t="str" cm="1">
        <f t="array" ref="AD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E80" s="66" t="str" cm="1">
        <f t="array" ref="AE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F80" t="s">
        <v>323</v>
      </c>
      <c r="AG80" t="str">
        <f>LOWER(LEFT(Table134569[[#This Row],[Titulo]],1))</f>
        <v>e</v>
      </c>
      <c r="AH80" t="str">
        <f>LOWER(LEFT(Table134569[[#This Row],[Categoria]],1))</f>
        <v>p</v>
      </c>
      <c r="AI80" t="str">
        <f>_xlfn.CONCAT(Table134569[[#This Row],[ID]:[c021]])</f>
        <v>{id:77,title: "elsenoresmipastorEl Señor es mi pastor", subtitle: "Salmo 23 (22)", category: ["PreCatecumenado","Cuaresma","Antiguo Testamento"],/cantos/resucito/e/elsenoresmipastor.html/cantos/resucito/e/elsenoresmipastor.html"},</v>
      </c>
      <c r="AJ80" t="str">
        <f>UPPER(Table134569[[#This Row],[Titulo]])</f>
        <v>EL SEÑOR ES MI PASTOR</v>
      </c>
      <c r="AK80" t="str">
        <f>LOWER(SUBSTITUTE(Table134569[[#This Row],[CANTO]], " ", ""))</f>
        <v>elseñoresmipastor</v>
      </c>
      <c r="AL80" t="str">
        <f>Table134569[[#This Row],[Subtitle5]]</f>
        <v>Salmo 23 (22)</v>
      </c>
      <c r="AN80" t="str">
        <f>Table1[[#Headers],[CANTO]]</f>
        <v>CANTO</v>
      </c>
      <c r="AO80" t="str">
        <f>Table134569[[#This Row],[CANTO]]</f>
        <v>EL SEÑOR ES MI PASTOR</v>
      </c>
      <c r="AP80" t="str">
        <f>_xlfn.CONCAT(Table134569[[#This Row],[Category]:[c020]])</f>
        <v>category: ["PreCatecumenado","Cuaresma","Antiguo Testamento"],</v>
      </c>
    </row>
    <row r="81" spans="1:42" x14ac:dyDescent="0.25">
      <c r="A81">
        <v>62</v>
      </c>
      <c r="B81" t="s">
        <v>309</v>
      </c>
      <c r="C81">
        <v>78</v>
      </c>
      <c r="D81" t="s">
        <v>310</v>
      </c>
      <c r="E81" t="s">
        <v>311</v>
      </c>
      <c r="F81" t="s">
        <v>312</v>
      </c>
      <c r="G81" t="str" cm="1">
        <f t="array" ref="G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2272</v>
      </c>
      <c r="P81" t="s">
        <v>2271</v>
      </c>
      <c r="Q81" t="str">
        <f>IF(Table134569[[#This Row],[Pascua]]="","",""",""")</f>
        <v>","</v>
      </c>
      <c r="R81" t="s">
        <v>304</v>
      </c>
      <c r="S81" t="str">
        <f>IF(Table134569[[#This Row],[Pentecostés]]="","",""",""")</f>
        <v>","</v>
      </c>
      <c r="T81" t="s">
        <v>326</v>
      </c>
      <c r="U81" t="str">
        <f>IF(Table134569[[#This Row],[Virgen]]="","",""",""")</f>
        <v>","</v>
      </c>
      <c r="V81" t="s">
        <v>328</v>
      </c>
      <c r="W81" t="str">
        <f>IF(Table134569[[#This Row],[Niños]]="","",""",""")</f>
        <v/>
      </c>
      <c r="Y81" t="str">
        <f>IF(Table134569[[#This Row],[Laudes/Vispera]]="","",""",""")</f>
        <v/>
      </c>
      <c r="AA81" t="str">
        <f>IF(Table134569[[#This Row],[Entrada]]="","",""",""")</f>
        <v/>
      </c>
      <c r="AC81" t="s">
        <v>2273</v>
      </c>
      <c r="AD81" s="66" t="str" cm="1">
        <f t="array" ref="AD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E81" s="66" t="str" cm="1">
        <f t="array" ref="AE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F81" t="s">
        <v>323</v>
      </c>
      <c r="AG81" t="str">
        <f>LOWER(LEFT(Table134569[[#This Row],[Titulo]],1))</f>
        <v>e</v>
      </c>
      <c r="AH81" t="str">
        <f>LOWER(LEFT(Table134569[[#This Row],[Categoria]],1))</f>
        <v>p</v>
      </c>
      <c r="AI81" t="str">
        <f>_xlfn.CONCAT(Table134569[[#This Row],[ID]:[c021]])</f>
        <v>{id:78,title: "elsenormehadadoEl Señor me ha dado", subtitle: "Isaías 50,4-10  - Tercer canto del Siervo de Yahveh", category: ["PreCatecumenado","Entrada","Comunión","Nuevo Testamento"],/cantos/resucito/e/elsenormehadado.html/cantos/resucito/e/elsenormehadado.html"},</v>
      </c>
      <c r="AJ81" t="str">
        <f>UPPER(Table134569[[#This Row],[Titulo]])</f>
        <v>EL SEÑOR ME HA DADO</v>
      </c>
      <c r="AK81" t="str">
        <f>LOWER(SUBSTITUTE(Table134569[[#This Row],[CANTO]], " ", ""))</f>
        <v>elseñormehadado</v>
      </c>
      <c r="AL81" t="str">
        <f>Table134569[[#This Row],[Subtitle5]]</f>
        <v>Isaías 50,4-10  - Tercer canto del Siervo de Yahveh</v>
      </c>
      <c r="AN81" t="str">
        <f>Table1[[#Headers],[CANTO]]</f>
        <v>CANTO</v>
      </c>
      <c r="AO81" t="str">
        <f>Table134569[[#This Row],[CANTO]]</f>
        <v>EL SEÑOR ME HA DADO</v>
      </c>
      <c r="AP81" t="str">
        <f>_xlfn.CONCAT(Table134569[[#This Row],[Category]:[c020]])</f>
        <v>category: ["PreCatecumenado","Entrada","Comunión","Nuevo Testamento"],</v>
      </c>
    </row>
    <row r="82" spans="1:42" x14ac:dyDescent="0.25">
      <c r="A82">
        <v>63</v>
      </c>
      <c r="B82" t="s">
        <v>309</v>
      </c>
      <c r="C82">
        <v>79</v>
      </c>
      <c r="D82" t="s">
        <v>310</v>
      </c>
      <c r="E82" t="s">
        <v>311</v>
      </c>
      <c r="F82" t="s">
        <v>312</v>
      </c>
      <c r="G82" t="str" cm="1">
        <f t="array" ref="G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2272</v>
      </c>
      <c r="P82" t="s">
        <v>2271</v>
      </c>
      <c r="Q82" t="str">
        <f>IF(Table134569[[#This Row],[Pascua]]="","",""",""")</f>
        <v>","</v>
      </c>
      <c r="R82" t="s">
        <v>432</v>
      </c>
      <c r="S82" t="str">
        <f>IF(Table134569[[#This Row],[Pentecostés]]="","",""",""")</f>
        <v/>
      </c>
      <c r="U82" t="str">
        <f>IF(Table134569[[#This Row],[Virgen]]="","",""",""")</f>
        <v/>
      </c>
      <c r="W82" t="str">
        <f>IF(Table134569[[#This Row],[Niños]]="","",""",""")</f>
        <v/>
      </c>
      <c r="Y82" t="str">
        <f>IF(Table134569[[#This Row],[Laudes/Vispera]]="","",""",""")</f>
        <v/>
      </c>
      <c r="AA82" t="str">
        <f>IF(Table134569[[#This Row],[Entrada]]="","",""",""")</f>
        <v/>
      </c>
      <c r="AC82" t="s">
        <v>2273</v>
      </c>
      <c r="AD82" s="66" t="str" cm="1">
        <f t="array" ref="AD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E82" s="66" t="str" cm="1">
        <f t="array" ref="AE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F82" t="s">
        <v>323</v>
      </c>
      <c r="AG82" t="str">
        <f>LOWER(LEFT(Table134569[[#This Row],[Titulo]],1))</f>
        <v>e</v>
      </c>
      <c r="AH82" t="str">
        <f>LOWER(LEFT(Table134569[[#This Row],[Categoria]],1))</f>
        <v>p</v>
      </c>
      <c r="AI82" t="str">
        <f>_xlfn.CONCAT(Table134569[[#This Row],[ID]:[c021]])</f>
        <v>{id:79,title: "elielilamasabactaniElí, Elí, lamá sabactaní", subtitle: "Salmo 22 (21)", category: ["PreCatecumenado","Fracción del Pan"],/cantos/resucito/e/elielilamasabactani.html/cantos/resucito/e/elielilamasabactani.html"},</v>
      </c>
      <c r="AJ82" t="str">
        <f>UPPER(Table134569[[#This Row],[Titulo]])</f>
        <v>ELÍ, ELÍ, LAMÁ SABACTANÍ</v>
      </c>
      <c r="AK82" t="str">
        <f>LOWER(SUBSTITUTE(Table134569[[#This Row],[CANTO]], " ", ""))</f>
        <v>elí,elí,lamásabactaní</v>
      </c>
      <c r="AL82" t="str">
        <f>Table134569[[#This Row],[Subtitle5]]</f>
        <v>Salmo 22 (21)</v>
      </c>
      <c r="AN82" t="str">
        <f>Table1[[#Headers],[CANTO]]</f>
        <v>CANTO</v>
      </c>
      <c r="AO82" t="str">
        <f>Table134569[[#This Row],[CANTO]]</f>
        <v>ELÍ, ELÍ, LAMÁ SABACTANÍ</v>
      </c>
      <c r="AP82" t="str">
        <f>_xlfn.CONCAT(Table134569[[#This Row],[Category]:[c020]])</f>
        <v>category: ["PreCatecumenado","Fracción del Pan"],</v>
      </c>
    </row>
    <row r="83" spans="1:42" x14ac:dyDescent="0.25">
      <c r="A83">
        <v>64</v>
      </c>
      <c r="B83" t="s">
        <v>309</v>
      </c>
      <c r="C83">
        <v>80</v>
      </c>
      <c r="D83" t="s">
        <v>310</v>
      </c>
      <c r="E83" t="s">
        <v>311</v>
      </c>
      <c r="F83" t="s">
        <v>312</v>
      </c>
      <c r="G83" t="str" cm="1">
        <f t="array" ref="G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2272</v>
      </c>
      <c r="P83" t="s">
        <v>2271</v>
      </c>
      <c r="Q83" t="str">
        <f>IF(Table134569[[#This Row],[Pascua]]="","",""",""")</f>
        <v>","</v>
      </c>
      <c r="R83" t="s">
        <v>321</v>
      </c>
      <c r="S83" t="str">
        <f>IF(Table134569[[#This Row],[Pentecostés]]="","",""",""")</f>
        <v>","</v>
      </c>
      <c r="T83" t="s">
        <v>432</v>
      </c>
      <c r="U83" t="str">
        <f>IF(Table134569[[#This Row],[Virgen]]="","",""",""")</f>
        <v>","</v>
      </c>
      <c r="V83" t="s">
        <v>328</v>
      </c>
      <c r="W83" t="str">
        <f>IF(Table134569[[#This Row],[Niños]]="","",""",""")</f>
        <v/>
      </c>
      <c r="Y83" t="str">
        <f>IF(Table134569[[#This Row],[Laudes/Vispera]]="","",""",""")</f>
        <v/>
      </c>
      <c r="AA83" t="str">
        <f>IF(Table134569[[#This Row],[Entrada]]="","",""",""")</f>
        <v/>
      </c>
      <c r="AC83" t="s">
        <v>2273</v>
      </c>
      <c r="AD83" s="66" t="str" cm="1">
        <f t="array" ref="AD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E83" s="66" t="str" cm="1">
        <f t="array" ref="AE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F83" t="s">
        <v>323</v>
      </c>
      <c r="AG83" t="str">
        <f>LOWER(LEFT(Table134569[[#This Row],[Titulo]],1))</f>
        <v>e</v>
      </c>
      <c r="AH83" t="str">
        <f>LOWER(LEFT(Table134569[[#This Row],[Categoria]],1))</f>
        <v>p</v>
      </c>
      <c r="AI83" t="str">
        <f>_xlfn.CONCAT(Table134569[[#This Row],[ID]:[c021]])</f>
        <v>{id:80,title: "enmediodeaquelgentioEn medio de aquel gentío", subtitle: "Lucas 8,42b-48", category: ["PreCatecumenado","Laudes/Visperas","Fracción del Pan","Nuevo Testamento"],/cantos/resucito/e/enmediodeaquelgentio.html/cantos/resucito/e/enmediodeaquelgentio.html"},</v>
      </c>
      <c r="AJ83" t="str">
        <f>UPPER(Table134569[[#This Row],[Titulo]])</f>
        <v>EN MEDIO DE AQUEL GENTÍO</v>
      </c>
      <c r="AK83" t="str">
        <f>LOWER(SUBSTITUTE(Table134569[[#This Row],[CANTO]], " ", ""))</f>
        <v>enmediodeaquelgentío</v>
      </c>
      <c r="AL83" t="str">
        <f>Table134569[[#This Row],[Subtitle5]]</f>
        <v>Lucas 8,42b-48</v>
      </c>
      <c r="AN83" t="str">
        <f>Table1[[#Headers],[CANTO]]</f>
        <v>CANTO</v>
      </c>
      <c r="AO83" t="str">
        <f>Table134569[[#This Row],[CANTO]]</f>
        <v>EN MEDIO DE AQUEL GENTÍO</v>
      </c>
      <c r="AP83" t="str">
        <f>_xlfn.CONCAT(Table134569[[#This Row],[Category]:[c020]])</f>
        <v>category: ["PreCatecumenado","Laudes/Visperas","Fracción del Pan","Nuevo Testamento"],</v>
      </c>
    </row>
    <row r="84" spans="1:42" x14ac:dyDescent="0.25">
      <c r="A84">
        <v>65</v>
      </c>
      <c r="B84" t="s">
        <v>309</v>
      </c>
      <c r="C84">
        <v>81</v>
      </c>
      <c r="D84" t="s">
        <v>310</v>
      </c>
      <c r="E84" t="s">
        <v>311</v>
      </c>
      <c r="F84" t="s">
        <v>312</v>
      </c>
      <c r="G84" t="str" cm="1">
        <f t="array" ref="G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2272</v>
      </c>
      <c r="P84" t="s">
        <v>2271</v>
      </c>
      <c r="Q84" t="str">
        <f>IF(Table134569[[#This Row],[Pascua]]="","",""",""")</f>
        <v>","</v>
      </c>
      <c r="R84" t="s">
        <v>304</v>
      </c>
      <c r="S84" t="str">
        <f>IF(Table134569[[#This Row],[Pentecostés]]="","",""",""")</f>
        <v>","</v>
      </c>
      <c r="T84" t="s">
        <v>327</v>
      </c>
      <c r="U84" t="str">
        <f>IF(Table134569[[#This Row],[Virgen]]="","",""",""")</f>
        <v>","</v>
      </c>
      <c r="V84" t="s">
        <v>334</v>
      </c>
      <c r="W84" t="str">
        <f>IF(Table134569[[#This Row],[Niños]]="","",""",""")</f>
        <v/>
      </c>
      <c r="Y84" t="str">
        <f>IF(Table134569[[#This Row],[Laudes/Vispera]]="","",""",""")</f>
        <v/>
      </c>
      <c r="AA84" t="str">
        <f>IF(Table134569[[#This Row],[Entrada]]="","",""",""")</f>
        <v/>
      </c>
      <c r="AC84" t="s">
        <v>2273</v>
      </c>
      <c r="AD84" s="66" t="str" cm="1">
        <f t="array" ref="AD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E84" s="66" t="str" cm="1">
        <f t="array" ref="AE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F84" t="s">
        <v>323</v>
      </c>
      <c r="AG84" t="str">
        <f>LOWER(LEFT(Table134569[[#This Row],[Titulo]],1))</f>
        <v>e</v>
      </c>
      <c r="AH84" t="str">
        <f>LOWER(LEFT(Table134569[[#This Row],[Categoria]],1))</f>
        <v>p</v>
      </c>
      <c r="AI84" t="str">
        <f>_xlfn.CONCAT(Table134569[[#This Row],[ID]:[c021]])</f>
        <v>{id:81,title: "enunanocheoscuraEn una noche oscura", subtitle: "Subida al Monte Carmelo – San Juan de la Cruz", category: ["PreCatecumenado","Entrada","Final","Antiguo Testamento"],/cantos/resucito/e/enunanocheoscura.html/cantos/resucito/e/enunanocheoscura.html"},</v>
      </c>
      <c r="AJ84" t="str">
        <f>UPPER(Table134569[[#This Row],[Titulo]])</f>
        <v>EN UNA NOCHE OSCURA</v>
      </c>
      <c r="AK84" t="str">
        <f>LOWER(SUBSTITUTE(Table134569[[#This Row],[CANTO]], " ", ""))</f>
        <v>enunanocheoscura</v>
      </c>
      <c r="AL84" t="str">
        <f>Table134569[[#This Row],[Subtitle5]]</f>
        <v>Subida al Monte Carmelo – San Juan de la Cruz</v>
      </c>
      <c r="AN84" t="str">
        <f>Table1[[#Headers],[CANTO]]</f>
        <v>CANTO</v>
      </c>
      <c r="AO84" t="str">
        <f>Table134569[[#This Row],[CANTO]]</f>
        <v>EN UNA NOCHE OSCURA</v>
      </c>
      <c r="AP84" t="str">
        <f>_xlfn.CONCAT(Table134569[[#This Row],[Category]:[c020]])</f>
        <v>category: ["PreCatecumenado","Entrada","Final","Antiguo Testamento"],</v>
      </c>
    </row>
    <row r="85" spans="1:42" x14ac:dyDescent="0.25">
      <c r="A85">
        <v>66</v>
      </c>
      <c r="B85" t="s">
        <v>309</v>
      </c>
      <c r="C85">
        <v>82</v>
      </c>
      <c r="D85" t="s">
        <v>310</v>
      </c>
      <c r="E85" t="s">
        <v>311</v>
      </c>
      <c r="F85" t="s">
        <v>312</v>
      </c>
      <c r="G85" t="str" cm="1">
        <f t="array" ref="G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2272</v>
      </c>
      <c r="P85" t="s">
        <v>2271</v>
      </c>
      <c r="Q85" t="str">
        <f>IF(Table134569[[#This Row],[Pascua]]="","",""",""")</f>
        <v>","</v>
      </c>
      <c r="R85" t="s">
        <v>321</v>
      </c>
      <c r="S85" t="str">
        <f>IF(Table134569[[#This Row],[Pentecostés]]="","",""",""")</f>
        <v>","</v>
      </c>
      <c r="T85" t="s">
        <v>334</v>
      </c>
      <c r="U85" t="str">
        <f>IF(Table134569[[#This Row],[Virgen]]="","",""",""")</f>
        <v/>
      </c>
      <c r="W85" t="str">
        <f>IF(Table134569[[#This Row],[Niños]]="","",""",""")</f>
        <v/>
      </c>
      <c r="Y85" t="str">
        <f>IF(Table134569[[#This Row],[Laudes/Vispera]]="","",""",""")</f>
        <v/>
      </c>
      <c r="AA85" t="str">
        <f>IF(Table134569[[#This Row],[Entrada]]="","",""",""")</f>
        <v/>
      </c>
      <c r="AC85" t="s">
        <v>2273</v>
      </c>
      <c r="AD85" s="66" t="str" cm="1">
        <f t="array" ref="AD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E85" s="66" t="str" cm="1">
        <f t="array" ref="AE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F85" t="s">
        <v>323</v>
      </c>
      <c r="AG85" t="str">
        <f>LOWER(LEFT(Table134569[[#This Row],[Titulo]],1))</f>
        <v>e</v>
      </c>
      <c r="AH85" t="str">
        <f>LOWER(LEFT(Table134569[[#This Row],[Categoria]],1))</f>
        <v>p</v>
      </c>
      <c r="AI85" t="str">
        <f>_xlfn.CONCAT(Table134569[[#This Row],[ID]:[c021]])</f>
        <v>{id:82,title: "eresdignodetomarellibroEres digno de tomar el libro", subtitle: "Apocalipsis 5,9ss", category: ["PreCatecumenado","Laudes/Visperas","Antiguo Testamento"],/cantos/resucito/e/eresdignodetomarellibro.html/cantos/resucito/e/eresdignodetomarellibro.html"},</v>
      </c>
      <c r="AJ85" t="str">
        <f>UPPER(Table134569[[#This Row],[Titulo]])</f>
        <v>ERES DIGNO DE TOMAR EL LIBRO</v>
      </c>
      <c r="AK85" t="str">
        <f>LOWER(SUBSTITUTE(Table134569[[#This Row],[CANTO]], " ", ""))</f>
        <v>eresdignodetomarellibro</v>
      </c>
      <c r="AL85" t="str">
        <f>Table134569[[#This Row],[Subtitle5]]</f>
        <v>Apocalipsis 5,9ss</v>
      </c>
      <c r="AN85" t="str">
        <f>Table1[[#Headers],[CANTO]]</f>
        <v>CANTO</v>
      </c>
      <c r="AO85" t="str">
        <f>Table134569[[#This Row],[CANTO]]</f>
        <v>ERES DIGNO DE TOMAR EL LIBRO</v>
      </c>
      <c r="AP85" t="str">
        <f>_xlfn.CONCAT(Table134569[[#This Row],[Category]:[c020]])</f>
        <v>category: ["PreCatecumenado","Laudes/Visperas","Antiguo Testamento"],</v>
      </c>
    </row>
    <row r="86" spans="1:42" x14ac:dyDescent="0.25">
      <c r="A86">
        <v>67</v>
      </c>
      <c r="B86" t="s">
        <v>309</v>
      </c>
      <c r="C86">
        <v>83</v>
      </c>
      <c r="D86" t="s">
        <v>310</v>
      </c>
      <c r="E86" t="s">
        <v>311</v>
      </c>
      <c r="F86" t="s">
        <v>312</v>
      </c>
      <c r="G86" t="str" cm="1">
        <f t="array" ref="G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2272</v>
      </c>
      <c r="P86" t="s">
        <v>2271</v>
      </c>
      <c r="Q86" t="str">
        <f>IF(Table134569[[#This Row],[Pascua]]="","",""",""")</f>
        <v>","</v>
      </c>
      <c r="R86" t="s">
        <v>304</v>
      </c>
      <c r="S86" t="str">
        <f>IF(Table134569[[#This Row],[Pentecostés]]="","",""",""")</f>
        <v>","</v>
      </c>
      <c r="T86" t="s">
        <v>432</v>
      </c>
      <c r="U86" t="str">
        <f>IF(Table134569[[#This Row],[Virgen]]="","",""",""")</f>
        <v>","</v>
      </c>
      <c r="V86" t="s">
        <v>334</v>
      </c>
      <c r="W86" t="str">
        <f>IF(Table134569[[#This Row],[Niños]]="","",""",""")</f>
        <v/>
      </c>
      <c r="Y86" t="str">
        <f>IF(Table134569[[#This Row],[Laudes/Vispera]]="","",""",""")</f>
        <v/>
      </c>
      <c r="AA86" t="str">
        <f>IF(Table134569[[#This Row],[Entrada]]="","",""",""")</f>
        <v/>
      </c>
      <c r="AC86" t="s">
        <v>2273</v>
      </c>
      <c r="AD86" s="66" t="str" cm="1">
        <f t="array" ref="AD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E86" s="66" t="str" cm="1">
        <f t="array" ref="AE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F86" t="s">
        <v>323</v>
      </c>
      <c r="AG86" t="str">
        <f>LOWER(LEFT(Table134569[[#This Row],[Titulo]],1))</f>
        <v>e</v>
      </c>
      <c r="AH86" t="str">
        <f>LOWER(LEFT(Table134569[[#This Row],[Categoria]],1))</f>
        <v>p</v>
      </c>
      <c r="AI86" t="str">
        <f>_xlfn.CONCAT(Table134569[[#This Row],[ID]:[c021]])</f>
        <v>{id:83,title: "ereshermosoEres hermoso", subtitle: "Salmo 45 (44) ", category: ["PreCatecumenado","Entrada","Fracción del Pan","Antiguo Testamento"],/cantos/resucito/e/ereshermoso.html/cantos/resucito/e/ereshermoso.html"},</v>
      </c>
      <c r="AJ86" t="str">
        <f>UPPER(Table134569[[#This Row],[Titulo]])</f>
        <v>ERES HERMOSO</v>
      </c>
      <c r="AK86" t="str">
        <f>LOWER(SUBSTITUTE(Table134569[[#This Row],[CANTO]], " ", ""))</f>
        <v>ereshermoso</v>
      </c>
      <c r="AL86" t="str">
        <f>Table134569[[#This Row],[Subtitle5]]</f>
        <v xml:space="preserve">Salmo 45 (44) </v>
      </c>
      <c r="AN86" t="str">
        <f>Table1[[#Headers],[CANTO]]</f>
        <v>CANTO</v>
      </c>
      <c r="AO86" t="str">
        <f>Table134569[[#This Row],[CANTO]]</f>
        <v>ERES HERMOSO</v>
      </c>
      <c r="AP86" t="str">
        <f>_xlfn.CONCAT(Table134569[[#This Row],[Category]:[c020]])</f>
        <v>category: ["PreCatecumenado","Entrada","Fracción del Pan","Antiguo Testamento"],</v>
      </c>
    </row>
    <row r="87" spans="1:42" x14ac:dyDescent="0.25">
      <c r="A87">
        <v>68</v>
      </c>
      <c r="B87" t="s">
        <v>309</v>
      </c>
      <c r="C87">
        <v>84</v>
      </c>
      <c r="D87" t="s">
        <v>310</v>
      </c>
      <c r="E87" t="s">
        <v>311</v>
      </c>
      <c r="F87" t="s">
        <v>312</v>
      </c>
      <c r="G87" t="str" cm="1">
        <f t="array" ref="G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2272</v>
      </c>
      <c r="P87" t="s">
        <v>2271</v>
      </c>
      <c r="Q87" t="str">
        <f>IF(Table134569[[#This Row],[Pascua]]="","",""",""")</f>
        <v/>
      </c>
      <c r="S87" t="str">
        <f>IF(Table134569[[#This Row],[Pentecostés]]="","",""",""")</f>
        <v/>
      </c>
      <c r="U87" t="str">
        <f>IF(Table134569[[#This Row],[Virgen]]="","",""",""")</f>
        <v/>
      </c>
      <c r="W87" t="str">
        <f>IF(Table134569[[#This Row],[Niños]]="","",""",""")</f>
        <v/>
      </c>
      <c r="Y87" t="str">
        <f>IF(Table134569[[#This Row],[Laudes/Vispera]]="","",""",""")</f>
        <v/>
      </c>
      <c r="AA87" t="str">
        <f>IF(Table134569[[#This Row],[Entrada]]="","",""",""")</f>
        <v/>
      </c>
      <c r="AC87" t="s">
        <v>2273</v>
      </c>
      <c r="AD87" s="66" t="str" cm="1">
        <f t="array" ref="AD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E87" s="66" t="str" cm="1">
        <f t="array" ref="AE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F87" t="s">
        <v>323</v>
      </c>
      <c r="AG87" t="str">
        <f>LOWER(LEFT(Table134569[[#This Row],[Titulo]],1))</f>
        <v>e</v>
      </c>
      <c r="AH87" t="str">
        <f>LOWER(LEFT(Table134569[[#This Row],[Categoria]],1))</f>
        <v>p</v>
      </c>
      <c r="AI87" t="str">
        <f>_xlfn.CONCAT(Table134569[[#This Row],[ID]:[c021]])</f>
        <v>{id:84,title: "espacienteEs paciente", subtitle: "Himno al Espíritu Santo (Kiko Argüello) ", category: ["PreCatecumenado"],/cantos/resucito/e/espaciente.html/cantos/resucito/e/espaciente.html"},</v>
      </c>
      <c r="AJ87" t="str">
        <f>UPPER(Table134569[[#This Row],[Titulo]])</f>
        <v>ES PACIENTE</v>
      </c>
      <c r="AK87" t="str">
        <f>LOWER(SUBSTITUTE(Table134569[[#This Row],[CANTO]], " ", ""))</f>
        <v>espaciente</v>
      </c>
      <c r="AL87" t="str">
        <f>Table134569[[#This Row],[Subtitle5]]</f>
        <v xml:space="preserve">Himno al Espíritu Santo (Kiko Argüello) </v>
      </c>
      <c r="AN87" t="str">
        <f>Table1[[#Headers],[CANTO]]</f>
        <v>CANTO</v>
      </c>
      <c r="AO87" t="str">
        <f>Table134569[[#This Row],[CANTO]]</f>
        <v>ES PACIENTE</v>
      </c>
      <c r="AP87" t="str">
        <f>_xlfn.CONCAT(Table134569[[#This Row],[Category]:[c020]])</f>
        <v>category: ["PreCatecumenado"],</v>
      </c>
    </row>
    <row r="88" spans="1:42" x14ac:dyDescent="0.25">
      <c r="A88">
        <v>69</v>
      </c>
      <c r="B88" t="s">
        <v>309</v>
      </c>
      <c r="C88">
        <v>85</v>
      </c>
      <c r="D88" t="s">
        <v>310</v>
      </c>
      <c r="E88" t="s">
        <v>311</v>
      </c>
      <c r="F88" t="s">
        <v>312</v>
      </c>
      <c r="G88" t="str" cm="1">
        <f t="array" ref="G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2272</v>
      </c>
      <c r="P88" t="s">
        <v>2271</v>
      </c>
      <c r="Q88" t="str">
        <f>IF(Table134569[[#This Row],[Pascua]]="","",""",""")</f>
        <v>","</v>
      </c>
      <c r="R88" t="s">
        <v>334</v>
      </c>
      <c r="S88" t="str">
        <f>IF(Table134569[[#This Row],[Pentecostés]]="","",""",""")</f>
        <v/>
      </c>
      <c r="U88" t="str">
        <f>IF(Table134569[[#This Row],[Virgen]]="","",""",""")</f>
        <v/>
      </c>
      <c r="W88" t="str">
        <f>IF(Table134569[[#This Row],[Niños]]="","",""",""")</f>
        <v/>
      </c>
      <c r="Y88" t="str">
        <f>IF(Table134569[[#This Row],[Laudes/Vispera]]="","",""",""")</f>
        <v/>
      </c>
      <c r="AA88" t="str">
        <f>IF(Table134569[[#This Row],[Entrada]]="","",""",""")</f>
        <v/>
      </c>
      <c r="AC88" t="s">
        <v>2273</v>
      </c>
      <c r="AD88" s="66" t="str" cm="1">
        <f t="array" ref="AD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E88" s="66" t="str" cm="1">
        <f t="array" ref="AE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F88" t="s">
        <v>323</v>
      </c>
      <c r="AG88" t="str">
        <f>LOWER(LEFT(Table134569[[#This Row],[Titulo]],1))</f>
        <v>e</v>
      </c>
      <c r="AH88" t="str">
        <f>LOWER(LEFT(Table134569[[#This Row],[Categoria]],1))</f>
        <v>p</v>
      </c>
      <c r="AI88" t="str">
        <f>_xlfn.CONCAT(Table134569[[#This Row],[ID]:[c021]])</f>
        <v>{id:85,title: "escondemeenloocultodetutiendaEscóndeme en lo oculto de tu tienda", subtitle: "Salmo 27 (26)", category: ["PreCatecumenado","Antiguo Testamento"],/cantos/resucito/e/escondemeenloocultodetutienda.html/cantos/resucito/e/escondemeenloocultodetutienda.html"},</v>
      </c>
      <c r="AJ88" t="str">
        <f>UPPER(Table134569[[#This Row],[Titulo]])</f>
        <v>ESCÓNDEME EN LO OCULTO DE TU TIENDA</v>
      </c>
      <c r="AK88" t="str">
        <f>LOWER(SUBSTITUTE(Table134569[[#This Row],[CANTO]], " ", ""))</f>
        <v>escóndemeenloocultodetutienda</v>
      </c>
      <c r="AL88" t="str">
        <f>Table134569[[#This Row],[Subtitle5]]</f>
        <v>Salmo 27 (26)</v>
      </c>
      <c r="AN88" t="str">
        <f>Table1[[#Headers],[CANTO]]</f>
        <v>CANTO</v>
      </c>
      <c r="AO88" t="str">
        <f>Table134569[[#This Row],[CANTO]]</f>
        <v>ESCÓNDEME EN LO OCULTO DE TU TIENDA</v>
      </c>
      <c r="AP88" t="str">
        <f>_xlfn.CONCAT(Table134569[[#This Row],[Category]:[c020]])</f>
        <v>category: ["PreCatecumenado","Antiguo Testamento"],</v>
      </c>
    </row>
    <row r="89" spans="1:42" x14ac:dyDescent="0.25">
      <c r="A89">
        <v>70</v>
      </c>
      <c r="B89" t="s">
        <v>309</v>
      </c>
      <c r="C89">
        <v>86</v>
      </c>
      <c r="D89" t="s">
        <v>310</v>
      </c>
      <c r="E89" t="s">
        <v>311</v>
      </c>
      <c r="F89" t="s">
        <v>312</v>
      </c>
      <c r="G89" t="str" cm="1">
        <f t="array" ref="G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2272</v>
      </c>
      <c r="P89" t="s">
        <v>2271</v>
      </c>
      <c r="Q89" t="str">
        <f>IF(Table134569[[#This Row],[Pascua]]="","",""",""")</f>
        <v>","</v>
      </c>
      <c r="R89" t="s">
        <v>294</v>
      </c>
      <c r="S89" t="str">
        <f>IF(Table134569[[#This Row],[Pentecostés]]="","",""",""")</f>
        <v>","</v>
      </c>
      <c r="T89" t="s">
        <v>377</v>
      </c>
      <c r="U89" t="str">
        <f>IF(Table134569[[#This Row],[Virgen]]="","",""",""")</f>
        <v>","</v>
      </c>
      <c r="V89" t="s">
        <v>326</v>
      </c>
      <c r="W89" t="str">
        <f>IF(Table134569[[#This Row],[Niños]]="","",""",""")</f>
        <v>","</v>
      </c>
      <c r="X89" t="s">
        <v>328</v>
      </c>
      <c r="Y89" t="str">
        <f>IF(Table134569[[#This Row],[Laudes/Vispera]]="","",""",""")</f>
        <v/>
      </c>
      <c r="AA89" t="str">
        <f>IF(Table134569[[#This Row],[Entrada]]="","",""",""")</f>
        <v/>
      </c>
      <c r="AC89" t="s">
        <v>2273</v>
      </c>
      <c r="AD89" s="66" t="str" cm="1">
        <f t="array" ref="AD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E89" s="66" t="str" cm="1">
        <f t="array" ref="AE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F89" t="s">
        <v>323</v>
      </c>
      <c r="AG89" t="str">
        <f>LOWER(LEFT(Table134569[[#This Row],[Titulo]],1))</f>
        <v>e</v>
      </c>
      <c r="AH89" t="str">
        <f>LOWER(LEFT(Table134569[[#This Row],[Categoria]],1))</f>
        <v>p</v>
      </c>
      <c r="AI89" t="str">
        <f>_xlfn.CONCAT(Table134569[[#This Row],[ID]:[c021]])</f>
        <v>{id:86,title: "escuchadislaslejanasEscuchad, islas lejanas", subtitle: "Isaias 49,1-16 - Segundo canto de Siervo de Yahveh", category: ["PreCatecumenado","Pascua","Fracción del Fracción del Pan","Comunión","Nuevo Testamento"],/cantos/resucito/e/escuchadislaslejanas.html/cantos/resucito/e/escuchadislaslejanas.html"},</v>
      </c>
      <c r="AJ89" t="str">
        <f>UPPER(Table134569[[#This Row],[Titulo]])</f>
        <v>ESCUCHAD, ISLAS LEJANAS</v>
      </c>
      <c r="AK89" t="str">
        <f>LOWER(SUBSTITUTE(Table134569[[#This Row],[CANTO]], " ", ""))</f>
        <v>escuchad,islaslejanas</v>
      </c>
      <c r="AL89" t="str">
        <f>Table134569[[#This Row],[Subtitle5]]</f>
        <v>Isaias 49,1-16 - Segundo canto de Siervo de Yahveh</v>
      </c>
      <c r="AN89" t="str">
        <f>Table1[[#Headers],[CANTO]]</f>
        <v>CANTO</v>
      </c>
      <c r="AO89" t="str">
        <f>Table134569[[#This Row],[CANTO]]</f>
        <v>ESCUCHAD, ISLAS LEJANAS</v>
      </c>
      <c r="AP89" t="str">
        <f>_xlfn.CONCAT(Table134569[[#This Row],[Category]:[c020]])</f>
        <v>category: ["PreCatecumenado","Pascua","Fracción del Fracción del Pan","Comunión","Nuevo Testamento"],</v>
      </c>
    </row>
    <row r="90" spans="1:42" x14ac:dyDescent="0.25">
      <c r="A90">
        <v>71</v>
      </c>
      <c r="B90" t="s">
        <v>309</v>
      </c>
      <c r="C90">
        <v>87</v>
      </c>
      <c r="D90" t="s">
        <v>310</v>
      </c>
      <c r="E90" t="s">
        <v>311</v>
      </c>
      <c r="F90" t="s">
        <v>312</v>
      </c>
      <c r="G90" t="str" cm="1">
        <f t="array" ref="G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2272</v>
      </c>
      <c r="P90" t="s">
        <v>2271</v>
      </c>
      <c r="Q90" t="str">
        <f>IF(Table134569[[#This Row],[Pascua]]="","",""",""")</f>
        <v>","</v>
      </c>
      <c r="R90" t="s">
        <v>365</v>
      </c>
      <c r="S90" t="str">
        <f>IF(Table134569[[#This Row],[Pentecostés]]="","",""",""")</f>
        <v/>
      </c>
      <c r="U90" t="str">
        <f>IF(Table134569[[#This Row],[Virgen]]="","",""",""")</f>
        <v/>
      </c>
      <c r="W90" t="str">
        <f>IF(Table134569[[#This Row],[Niños]]="","",""",""")</f>
        <v/>
      </c>
      <c r="Y90" t="str">
        <f>IF(Table134569[[#This Row],[Laudes/Vispera]]="","",""",""")</f>
        <v/>
      </c>
      <c r="AA90" t="str">
        <f>IF(Table134569[[#This Row],[Entrada]]="","",""",""")</f>
        <v/>
      </c>
      <c r="AC90" t="s">
        <v>2273</v>
      </c>
      <c r="AD90" s="66" t="str" cm="1">
        <f t="array" ref="AD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E90" s="66" t="str" cm="1">
        <f t="array" ref="AE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F90" t="s">
        <v>323</v>
      </c>
      <c r="AG90" t="str">
        <f>LOWER(LEFT(Table134569[[#This Row],[Titulo]],1))</f>
        <v>é</v>
      </c>
      <c r="AH90" t="str">
        <f>LOWER(LEFT(Table134569[[#This Row],[Categoria]],1))</f>
        <v>p</v>
      </c>
      <c r="AI90" t="str">
        <f>_xlfn.CONCAT(Table134569[[#This Row],[ID]:[c021]])</f>
        <v>{id:87,title: "esteeseldiaenqueactuoelsenorÉste es el día en que actuó el Señor", subtitle: "Sal 118 (117)", category: ["PreCatecumenado","Paz"],/cantos/resucito/é/esteeseldiaenqueactuoelsenor.html/cantos/resucito/é/esteeseldiaenqueactuoelsenor.html"},</v>
      </c>
      <c r="AJ90" t="str">
        <f>UPPER(Table134569[[#This Row],[Titulo]])</f>
        <v>ÉSTE ES EL DÍA EN QUE ACTUÓ EL SEÑOR</v>
      </c>
      <c r="AK90" t="str">
        <f>LOWER(SUBSTITUTE(Table134569[[#This Row],[CANTO]], " ", ""))</f>
        <v>ésteeseldíaenqueactuóelseñor</v>
      </c>
      <c r="AL90" t="str">
        <f>Table134569[[#This Row],[Subtitle5]]</f>
        <v>Sal 118 (117)</v>
      </c>
      <c r="AN90" t="str">
        <f>Table1[[#Headers],[CANTO]]</f>
        <v>CANTO</v>
      </c>
      <c r="AO90" t="str">
        <f>Table134569[[#This Row],[CANTO]]</f>
        <v>ÉSTE ES EL DÍA EN QUE ACTUÓ EL SEÑOR</v>
      </c>
      <c r="AP90" t="str">
        <f>_xlfn.CONCAT(Table134569[[#This Row],[Category]:[c020]])</f>
        <v>category: ["PreCatecumenado","Paz"],</v>
      </c>
    </row>
    <row r="91" spans="1:42" x14ac:dyDescent="0.25">
      <c r="A91">
        <v>72</v>
      </c>
      <c r="B91" t="s">
        <v>309</v>
      </c>
      <c r="C91">
        <v>88</v>
      </c>
      <c r="D91" t="s">
        <v>310</v>
      </c>
      <c r="E91" t="s">
        <v>311</v>
      </c>
      <c r="F91" t="s">
        <v>312</v>
      </c>
      <c r="G91" t="str" cm="1">
        <f t="array" ref="G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2272</v>
      </c>
      <c r="P91" t="s">
        <v>2271</v>
      </c>
      <c r="Q91" t="str">
        <f>IF(Table134569[[#This Row],[Pascua]]="","",""",""")</f>
        <v>","</v>
      </c>
      <c r="R91" t="s">
        <v>333</v>
      </c>
      <c r="S91" t="str">
        <f>IF(Table134569[[#This Row],[Pentecostés]]="","",""",""")</f>
        <v>","</v>
      </c>
      <c r="T91" t="s">
        <v>432</v>
      </c>
      <c r="U91" t="str">
        <f>IF(Table134569[[#This Row],[Virgen]]="","",""",""")</f>
        <v/>
      </c>
      <c r="W91" t="str">
        <f>IF(Table134569[[#This Row],[Niños]]="","",""",""")</f>
        <v/>
      </c>
      <c r="Y91" t="str">
        <f>IF(Table134569[[#This Row],[Laudes/Vispera]]="","",""",""")</f>
        <v/>
      </c>
      <c r="AA91" t="str">
        <f>IF(Table134569[[#This Row],[Entrada]]="","",""",""")</f>
        <v/>
      </c>
      <c r="AC91" t="s">
        <v>2273</v>
      </c>
      <c r="AD91" s="66" t="str" cm="1">
        <f t="array" ref="AD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E91" s="66" t="str" cm="1">
        <f t="array" ref="AE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F91" t="s">
        <v>323</v>
      </c>
      <c r="AG91" t="str">
        <f>LOWER(LEFT(Table134569[[#This Row],[Titulo]],1))</f>
        <v>e</v>
      </c>
      <c r="AH91" t="str">
        <f>LOWER(LEFT(Table134569[[#This Row],[Categoria]],1))</f>
        <v>p</v>
      </c>
      <c r="AI91" t="str">
        <f>_xlfn.CONCAT(Table134569[[#This Row],[ID]:[c021]])</f>
        <v>{id:88,title: "esteeselmandamientomioEste es el mandamiento mío", subtitle: "Jn 15,12ss", category: ["PreCatecumenado","Cuaresma","Fracción del Pan"],/cantos/resucito/e/esteeselmandamientomio.html/cantos/resucito/e/esteeselmandamientomio.html"},</v>
      </c>
      <c r="AJ91" t="str">
        <f>UPPER(Table134569[[#This Row],[Titulo]])</f>
        <v>ESTE ES EL MANDAMIENTO MÍO</v>
      </c>
      <c r="AK91" t="str">
        <f>LOWER(SUBSTITUTE(Table134569[[#This Row],[CANTO]], " ", ""))</f>
        <v>esteeselmandamientomío</v>
      </c>
      <c r="AL91" t="str">
        <f>Table134569[[#This Row],[Subtitle5]]</f>
        <v>Jn 15,12ss</v>
      </c>
      <c r="AN91" t="str">
        <f>Table1[[#Headers],[CANTO]]</f>
        <v>CANTO</v>
      </c>
      <c r="AO91" t="str">
        <f>Table134569[[#This Row],[CANTO]]</f>
        <v>ESTE ES EL MANDAMIENTO MÍO</v>
      </c>
      <c r="AP91" t="str">
        <f>_xlfn.CONCAT(Table134569[[#This Row],[Category]:[c020]])</f>
        <v>category: ["PreCatecumenado","Cuaresma","Fracción del Pan"],</v>
      </c>
    </row>
    <row r="92" spans="1:42" x14ac:dyDescent="0.25">
      <c r="A92">
        <v>73</v>
      </c>
      <c r="B92" t="s">
        <v>309</v>
      </c>
      <c r="C92">
        <v>89</v>
      </c>
      <c r="D92" t="s">
        <v>310</v>
      </c>
      <c r="E92" t="s">
        <v>311</v>
      </c>
      <c r="F92" t="s">
        <v>312</v>
      </c>
      <c r="G92" t="str" cm="1">
        <f t="array" ref="G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2272</v>
      </c>
      <c r="P92" t="s">
        <v>2271</v>
      </c>
      <c r="Q92" t="str">
        <f>IF(Table134569[[#This Row],[Pascua]]="","",""",""")</f>
        <v>","</v>
      </c>
      <c r="R92" t="s">
        <v>334</v>
      </c>
      <c r="S92" t="str">
        <f>IF(Table134569[[#This Row],[Pentecostés]]="","",""",""")</f>
        <v/>
      </c>
      <c r="U92" t="str">
        <f>IF(Table134569[[#This Row],[Virgen]]="","",""",""")</f>
        <v/>
      </c>
      <c r="W92" t="str">
        <f>IF(Table134569[[#This Row],[Niños]]="","",""",""")</f>
        <v/>
      </c>
      <c r="Y92" t="str">
        <f>IF(Table134569[[#This Row],[Laudes/Vispera]]="","",""",""")</f>
        <v/>
      </c>
      <c r="AA92" t="str">
        <f>IF(Table134569[[#This Row],[Entrada]]="","",""",""")</f>
        <v/>
      </c>
      <c r="AC92" t="s">
        <v>2273</v>
      </c>
      <c r="AD92" s="66" t="str" cm="1">
        <f t="array" ref="AD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E92" s="66" t="str" cm="1">
        <f t="array" ref="AE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F92" t="s">
        <v>323</v>
      </c>
      <c r="AG92" t="str">
        <f>LOWER(LEFT(Table134569[[#This Row],[Titulo]],1))</f>
        <v>e</v>
      </c>
      <c r="AH92" t="str">
        <f>LOWER(LEFT(Table134569[[#This Row],[Categoria]],1))</f>
        <v>p</v>
      </c>
      <c r="AI92" t="str">
        <f>_xlfn.CONCAT(Table134569[[#This Row],[ID]:[c021]])</f>
        <v>{id:89,title: "evenushalomalejemEvenu shalom alejem", subtitle: "Melodía hebraica", category: ["PreCatecumenado","Antiguo Testamento"],/cantos/resucito/e/evenushalomalejem.html/cantos/resucito/e/evenushalomalejem.html"},</v>
      </c>
      <c r="AJ92" t="str">
        <f>UPPER(Table134569[[#This Row],[Titulo]])</f>
        <v>EVENU SHALOM ALEJEM</v>
      </c>
      <c r="AK92" t="str">
        <f>LOWER(SUBSTITUTE(Table134569[[#This Row],[CANTO]], " ", ""))</f>
        <v>evenushalomalejem</v>
      </c>
      <c r="AL92" t="str">
        <f>Table134569[[#This Row],[Subtitle5]]</f>
        <v>Melodía hebraica</v>
      </c>
      <c r="AN92" t="str">
        <f>Table1[[#Headers],[CANTO]]</f>
        <v>CANTO</v>
      </c>
      <c r="AO92" t="str">
        <f>Table134569[[#This Row],[CANTO]]</f>
        <v>EVENU SHALOM ALEJEM</v>
      </c>
      <c r="AP92" t="str">
        <f>_xlfn.CONCAT(Table134569[[#This Row],[Category]:[c020]])</f>
        <v>category: ["PreCatecumenado","Antiguo Testamento"],</v>
      </c>
    </row>
    <row r="93" spans="1:42" x14ac:dyDescent="0.25">
      <c r="A93">
        <v>74</v>
      </c>
      <c r="B93" t="s">
        <v>309</v>
      </c>
      <c r="C93">
        <v>90</v>
      </c>
      <c r="D93" t="s">
        <v>310</v>
      </c>
      <c r="E93" t="s">
        <v>311</v>
      </c>
      <c r="F93" t="s">
        <v>312</v>
      </c>
      <c r="G93" t="str" cm="1">
        <f t="array" ref="G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2272</v>
      </c>
      <c r="P93" t="s">
        <v>2271</v>
      </c>
      <c r="Q93" t="str">
        <f>IF(Table134569[[#This Row],[Pascua]]="","",""",""")</f>
        <v>","</v>
      </c>
      <c r="R93" t="s">
        <v>334</v>
      </c>
      <c r="S93" t="str">
        <f>IF(Table134569[[#This Row],[Pentecostés]]="","",""",""")</f>
        <v/>
      </c>
      <c r="U93" t="str">
        <f>IF(Table134569[[#This Row],[Virgen]]="","",""",""")</f>
        <v/>
      </c>
      <c r="W93" t="str">
        <f>IF(Table134569[[#This Row],[Niños]]="","",""",""")</f>
        <v/>
      </c>
      <c r="Y93" t="str">
        <f>IF(Table134569[[#This Row],[Laudes/Vispera]]="","",""",""")</f>
        <v/>
      </c>
      <c r="AA93" t="str">
        <f>IF(Table134569[[#This Row],[Entrada]]="","",""",""")</f>
        <v/>
      </c>
      <c r="AC93" t="s">
        <v>2273</v>
      </c>
      <c r="AD93" s="66" t="str" cm="1">
        <f t="array" ref="AD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E93" s="66" t="str" cm="1">
        <f t="array" ref="AE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F93" t="s">
        <v>323</v>
      </c>
      <c r="AG93" t="str">
        <f>LOWER(LEFT(Table134569[[#This Row],[Titulo]],1))</f>
        <v>e</v>
      </c>
      <c r="AH93" t="str">
        <f>LOWER(LEFT(Table134569[[#This Row],[Categoria]],1))</f>
        <v>p</v>
      </c>
      <c r="AI93" t="str">
        <f>_xlfn.CONCAT(Table134569[[#This Row],[ID]:[c021]])</f>
        <v>{id:90,title: "extiendomismanosExtiendo mis manos", subtitle: "Oda XXVII de Salomón", category: ["PreCatecumenado","Antiguo Testamento"],/cantos/resucito/e/extiendomismanos.html/cantos/resucito/e/extiendomismanos.html"},</v>
      </c>
      <c r="AJ93" t="str">
        <f>UPPER(Table134569[[#This Row],[Titulo]])</f>
        <v>EXTIENDO MIS MANOS</v>
      </c>
      <c r="AK93" t="str">
        <f>LOWER(SUBSTITUTE(Table134569[[#This Row],[CANTO]], " ", ""))</f>
        <v>extiendomismanos</v>
      </c>
      <c r="AL93" t="str">
        <f>Table134569[[#This Row],[Subtitle5]]</f>
        <v>Oda XXVII de Salomón</v>
      </c>
      <c r="AN93" t="str">
        <f>Table1[[#Headers],[CANTO]]</f>
        <v>CANTO</v>
      </c>
      <c r="AO93" t="str">
        <f>Table134569[[#This Row],[CANTO]]</f>
        <v>EXTIENDO MIS MANOS</v>
      </c>
      <c r="AP93" t="str">
        <f>_xlfn.CONCAT(Table134569[[#This Row],[Category]:[c020]])</f>
        <v>category: ["PreCatecumenado","Antiguo Testamento"],</v>
      </c>
    </row>
    <row r="94" spans="1:42" x14ac:dyDescent="0.25">
      <c r="A94">
        <v>75</v>
      </c>
      <c r="B94" t="s">
        <v>309</v>
      </c>
      <c r="C94">
        <v>91</v>
      </c>
      <c r="D94" t="s">
        <v>310</v>
      </c>
      <c r="E94" t="s">
        <v>311</v>
      </c>
      <c r="F94" t="s">
        <v>312</v>
      </c>
      <c r="G94" t="str" cm="1">
        <f t="array" ref="G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2272</v>
      </c>
      <c r="P94" t="s">
        <v>2271</v>
      </c>
      <c r="Q94" t="str">
        <f>IF(Table134569[[#This Row],[Pascua]]="","",""",""")</f>
        <v>","</v>
      </c>
      <c r="R94" t="s">
        <v>294</v>
      </c>
      <c r="S94" t="str">
        <f>IF(Table134569[[#This Row],[Pentecostés]]="","",""",""")</f>
        <v/>
      </c>
      <c r="U94" t="str">
        <f>IF(Table134569[[#This Row],[Virgen]]="","",""",""")</f>
        <v/>
      </c>
      <c r="W94" t="str">
        <f>IF(Table134569[[#This Row],[Niños]]="","",""",""")</f>
        <v/>
      </c>
      <c r="Y94" t="str">
        <f>IF(Table134569[[#This Row],[Laudes/Vispera]]="","",""",""")</f>
        <v/>
      </c>
      <c r="AA94" t="str">
        <f>IF(Table134569[[#This Row],[Entrada]]="","",""",""")</f>
        <v/>
      </c>
      <c r="AC94" t="s">
        <v>2273</v>
      </c>
      <c r="AD94" s="66" t="str" cm="1">
        <f t="array" ref="AD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E94" s="66" t="str" cm="1">
        <f t="array" ref="AE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F94" t="s">
        <v>323</v>
      </c>
      <c r="AG94" t="str">
        <f>LOWER(LEFT(Table134569[[#This Row],[Titulo]],1))</f>
        <v>e</v>
      </c>
      <c r="AH94" t="str">
        <f>LOWER(LEFT(Table134569[[#This Row],[Categoria]],1))</f>
        <v>p</v>
      </c>
      <c r="AI94" t="str">
        <f>_xlfn.CONCAT(Table134569[[#This Row],[ID]:[c021]])</f>
        <v>{id:91,title: "exultadjustosenelsenorExultad, justos, en el Señor", subtitle: "Sal 33 (32)", category: ["PreCatecumenado","Pascua"],/cantos/resucito/e/exultadjustosenelsenor.html/cantos/resucito/e/exultadjustosenelsenor.html"},</v>
      </c>
      <c r="AJ94" t="str">
        <f>UPPER(Table134569[[#This Row],[Titulo]])</f>
        <v>EXULTAD, JUSTOS, EN EL SEÑOR</v>
      </c>
      <c r="AK94" t="str">
        <f>LOWER(SUBSTITUTE(Table134569[[#This Row],[CANTO]], " ", ""))</f>
        <v>exultad,justos,enelseñor</v>
      </c>
      <c r="AL94" t="str">
        <f>Table134569[[#This Row],[Subtitle5]]</f>
        <v>Sal 33 (32)</v>
      </c>
      <c r="AN94" t="str">
        <f>Table1[[#Headers],[CANTO]]</f>
        <v>CANTO</v>
      </c>
      <c r="AO94" t="str">
        <f>Table134569[[#This Row],[CANTO]]</f>
        <v>EXULTAD, JUSTOS, EN EL SEÑOR</v>
      </c>
      <c r="AP94" t="str">
        <f>_xlfn.CONCAT(Table134569[[#This Row],[Category]:[c020]])</f>
        <v>category: ["PreCatecumenado","Pascua"],</v>
      </c>
    </row>
    <row r="95" spans="1:42" x14ac:dyDescent="0.25">
      <c r="A95">
        <v>76</v>
      </c>
      <c r="B95" t="s">
        <v>309</v>
      </c>
      <c r="C95">
        <v>92</v>
      </c>
      <c r="D95" t="s">
        <v>310</v>
      </c>
      <c r="E95" t="s">
        <v>311</v>
      </c>
      <c r="F95" t="s">
        <v>312</v>
      </c>
      <c r="G95" t="str" cm="1">
        <f t="array" ref="G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2272</v>
      </c>
      <c r="P95" t="s">
        <v>2271</v>
      </c>
      <c r="Q95" t="str">
        <f>IF(Table134569[[#This Row],[Pascua]]="","",""",""")</f>
        <v>","</v>
      </c>
      <c r="R95" t="s">
        <v>365</v>
      </c>
      <c r="S95" t="str">
        <f>IF(Table134569[[#This Row],[Pentecostés]]="","",""",""")</f>
        <v>","</v>
      </c>
      <c r="T95" t="s">
        <v>326</v>
      </c>
      <c r="U95" t="str">
        <f>IF(Table134569[[#This Row],[Virgen]]="","",""",""")</f>
        <v>","</v>
      </c>
      <c r="V95" t="s">
        <v>327</v>
      </c>
      <c r="W95" t="str">
        <f>IF(Table134569[[#This Row],[Niños]]="","",""",""")</f>
        <v>","</v>
      </c>
      <c r="X95" t="s">
        <v>334</v>
      </c>
      <c r="Y95" t="str">
        <f>IF(Table134569[[#This Row],[Laudes/Vispera]]="","",""",""")</f>
        <v/>
      </c>
      <c r="AA95" t="str">
        <f>IF(Table134569[[#This Row],[Entrada]]="","",""",""")</f>
        <v/>
      </c>
      <c r="AC95" t="s">
        <v>2273</v>
      </c>
      <c r="AD95" s="66" t="str" cm="1">
        <f t="array" ref="AD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E95" s="66" t="str" cm="1">
        <f t="array" ref="AE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F95" t="s">
        <v>323</v>
      </c>
      <c r="AG95" t="str">
        <f>LOWER(LEFT(Table134569[[#This Row],[Titulo]],1))</f>
        <v>f</v>
      </c>
      <c r="AH95" t="str">
        <f>LOWER(LEFT(Table134569[[#This Row],[Categoria]],1))</f>
        <v>p</v>
      </c>
      <c r="AI95" t="str">
        <f>_xlfn.CONCAT(Table134569[[#This Row],[ID]:[c021]])</f>
        <v>{id:92,title: "felicidadparaelhombreFelicidad para el hombre", subtitle: "Sal 128 (127)", category: ["PreCatecumenado","Paz","Comunión","Final","Antiguo Testamento"],/cantos/resucito/f/felicidadparaelhombre.html/cantos/resucito/f/felicidadparaelhombre.html"},</v>
      </c>
      <c r="AJ95" t="str">
        <f>UPPER(Table134569[[#This Row],[Titulo]])</f>
        <v>FELICIDAD PARA EL HOMBRE</v>
      </c>
      <c r="AK95" t="str">
        <f>LOWER(SUBSTITUTE(Table134569[[#This Row],[CANTO]], " ", ""))</f>
        <v>felicidadparaelhombre</v>
      </c>
      <c r="AL95" t="str">
        <f>Table134569[[#This Row],[Subtitle5]]</f>
        <v>Sal 128 (127)</v>
      </c>
      <c r="AN95" t="str">
        <f>Table1[[#Headers],[CANTO]]</f>
        <v>CANTO</v>
      </c>
      <c r="AO95" t="str">
        <f>Table134569[[#This Row],[CANTO]]</f>
        <v>FELICIDAD PARA EL HOMBRE</v>
      </c>
      <c r="AP95" t="str">
        <f>_xlfn.CONCAT(Table134569[[#This Row],[Category]:[c020]])</f>
        <v>category: ["PreCatecumenado","Paz","Comunión","Final","Antiguo Testamento"],</v>
      </c>
    </row>
    <row r="96" spans="1:42" x14ac:dyDescent="0.25">
      <c r="A96">
        <v>188</v>
      </c>
      <c r="B96" t="s">
        <v>309</v>
      </c>
      <c r="C96">
        <v>93</v>
      </c>
      <c r="D96" t="s">
        <v>310</v>
      </c>
      <c r="E96" t="s">
        <v>311</v>
      </c>
      <c r="F96" t="s">
        <v>312</v>
      </c>
      <c r="G96" t="str" cm="1">
        <f t="array" ref="G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2272</v>
      </c>
      <c r="P96" s="7" t="s">
        <v>1152</v>
      </c>
      <c r="Q96" t="str">
        <f>IF(Table134569[[#This Row],[Pascua]]="","",""",""")</f>
        <v>","</v>
      </c>
      <c r="R96" t="s">
        <v>304</v>
      </c>
      <c r="S96" t="str">
        <f>IF(Table134569[[#This Row],[Pentecostés]]="","",""",""")</f>
        <v>","</v>
      </c>
      <c r="T96" t="s">
        <v>334</v>
      </c>
      <c r="U96" t="str">
        <f>IF(Table134569[[#This Row],[Virgen]]="","",""",""")</f>
        <v/>
      </c>
      <c r="W96" t="str">
        <f>IF(Table134569[[#This Row],[Niños]]="","",""",""")</f>
        <v/>
      </c>
      <c r="Y96" t="str">
        <f>IF(Table134569[[#This Row],[Laudes/Vispera]]="","",""",""")</f>
        <v/>
      </c>
      <c r="AA96" t="str">
        <f>IF(Table134569[[#This Row],[Entrada]]="","",""",""")</f>
        <v/>
      </c>
      <c r="AC96" t="s">
        <v>2273</v>
      </c>
      <c r="AD96" s="66" t="str" cm="1">
        <f t="array" ref="AD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E96" s="66" t="str" cm="1">
        <f t="array" ref="AE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F96" t="s">
        <v>323</v>
      </c>
      <c r="AG96" t="str">
        <f>LOWER(LEFT(Table134569[[#This Row],[Titulo]],1))</f>
        <v>g</v>
      </c>
      <c r="AH96" t="str">
        <f>LOWER(LEFT(Table134569[[#This Row],[Categoria]],1))</f>
        <v>l</v>
      </c>
      <c r="AI96" t="str">
        <f>_xlfn.CONCAT(Table134569[[#This Row],[ID]:[c021]])</f>
        <v>{id:93,title: "gloriaadiosenloaltodelcieloGloria a Dios en lo alto del cielo", subtitle: "Himno Litúrgico", category: ["Liturgia","Entrada","Antiguo Testamento"],/cantos/resucito/g/gloriaadiosenloaltodelcielo.html/cantos/resucito/g/gloriaadiosenloaltodelcielo.html"},</v>
      </c>
      <c r="AJ96" t="str">
        <f>UPPER(Table134569[[#This Row],[Titulo]])</f>
        <v>GLORIA A DIOS EN LO ALTO DEL CIELO</v>
      </c>
      <c r="AK96" t="str">
        <f>LOWER(SUBSTITUTE(Table134569[[#This Row],[CANTO]], " ", ""))</f>
        <v>gloriaadiosenloaltodelcielo</v>
      </c>
      <c r="AL96" t="str">
        <f>Table134569[[#This Row],[Subtitle5]]</f>
        <v>Himno Litúrgico</v>
      </c>
      <c r="AN96" t="str">
        <f>Table1[[#Headers],[CANTO]]</f>
        <v>CANTO</v>
      </c>
      <c r="AO96" t="str">
        <f>Table134569[[#This Row],[CANTO]]</f>
        <v>GLORIA A DIOS EN LO ALTO DEL CIELO</v>
      </c>
      <c r="AP96" t="str">
        <f>_xlfn.CONCAT(Table134569[[#This Row],[Category]:[c020]])</f>
        <v>category: ["Liturgia","Entrada","Antiguo Testamento"],</v>
      </c>
    </row>
    <row r="97" spans="1:42" x14ac:dyDescent="0.25">
      <c r="A97">
        <v>77</v>
      </c>
      <c r="B97" t="s">
        <v>309</v>
      </c>
      <c r="C97">
        <v>94</v>
      </c>
      <c r="D97" t="s">
        <v>310</v>
      </c>
      <c r="E97" t="s">
        <v>311</v>
      </c>
      <c r="F97" t="s">
        <v>312</v>
      </c>
      <c r="G97" t="str" cm="1">
        <f t="array" ref="G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2272</v>
      </c>
      <c r="P97" t="s">
        <v>2271</v>
      </c>
      <c r="Q97" t="str">
        <f>IF(Table134569[[#This Row],[Pascua]]="","",""",""")</f>
        <v>","</v>
      </c>
      <c r="R97" t="s">
        <v>304</v>
      </c>
      <c r="S97" t="str">
        <f>IF(Table134569[[#This Row],[Pentecostés]]="","",""",""")</f>
        <v/>
      </c>
      <c r="U97" t="str">
        <f>IF(Table134569[[#This Row],[Virgen]]="","",""",""")</f>
        <v/>
      </c>
      <c r="W97" t="str">
        <f>IF(Table134569[[#This Row],[Niños]]="","",""",""")</f>
        <v/>
      </c>
      <c r="Y97" t="str">
        <f>IF(Table134569[[#This Row],[Laudes/Vispera]]="","",""",""")</f>
        <v/>
      </c>
      <c r="AA97" t="str">
        <f>IF(Table134569[[#This Row],[Entrada]]="","",""",""")</f>
        <v/>
      </c>
      <c r="AC97" t="s">
        <v>2273</v>
      </c>
      <c r="AD97" s="66" t="str" cm="1">
        <f t="array" ref="AD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E97" s="66" t="str" cm="1">
        <f t="array" ref="AE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F97" t="s">
        <v>323</v>
      </c>
      <c r="AG97" t="str">
        <f>LOWER(LEFT(Table134569[[#This Row],[Titulo]],1))</f>
        <v>g</v>
      </c>
      <c r="AH97" t="str">
        <f>LOWER(LEFT(Table134569[[#This Row],[Categoria]],1))</f>
        <v>p</v>
      </c>
      <c r="AI97" t="str">
        <f>_xlfn.CONCAT(Table134569[[#This Row],[ID]:[c021]])</f>
        <v>{id:94,title: "graciasayahvehGracias a Yahveh", subtitle: "Sal 136 (135) - Melodía hebraica", category: ["PreCatecumenado","Entrada"],/cantos/resucito/g/graciasayahveh.html/cantos/resucito/g/graciasayahveh.html"},</v>
      </c>
      <c r="AJ97" t="str">
        <f>UPPER(Table134569[[#This Row],[Titulo]])</f>
        <v>GRACIAS A YAHVEH</v>
      </c>
      <c r="AK97" t="str">
        <f>LOWER(SUBSTITUTE(Table134569[[#This Row],[CANTO]], " ", ""))</f>
        <v>graciasayahveh</v>
      </c>
      <c r="AL97" t="str">
        <f>Table134569[[#This Row],[Subtitle5]]</f>
        <v>Sal 136 (135) - Melodía hebraica</v>
      </c>
      <c r="AN97" t="str">
        <f>Table1[[#Headers],[CANTO]]</f>
        <v>CANTO</v>
      </c>
      <c r="AO97" t="str">
        <f>Table134569[[#This Row],[CANTO]]</f>
        <v>GRACIAS A YAHVEH</v>
      </c>
      <c r="AP97" t="str">
        <f>_xlfn.CONCAT(Table134569[[#This Row],[Category]:[c020]])</f>
        <v>category: ["PreCatecumenado","Entrada"],</v>
      </c>
    </row>
    <row r="98" spans="1:42" x14ac:dyDescent="0.25">
      <c r="A98">
        <v>78</v>
      </c>
      <c r="B98" t="s">
        <v>309</v>
      </c>
      <c r="C98">
        <v>95</v>
      </c>
      <c r="D98" t="s">
        <v>310</v>
      </c>
      <c r="E98" t="s">
        <v>311</v>
      </c>
      <c r="F98" t="s">
        <v>312</v>
      </c>
      <c r="G98" t="str" cm="1">
        <f t="array" ref="G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2272</v>
      </c>
      <c r="P98" t="s">
        <v>2271</v>
      </c>
      <c r="Q98" t="str">
        <f>IF(Table134569[[#This Row],[Pascua]]="","",""",""")</f>
        <v>","</v>
      </c>
      <c r="R98" t="s">
        <v>333</v>
      </c>
      <c r="S98" t="str">
        <f>IF(Table134569[[#This Row],[Pentecostés]]="","",""",""")</f>
        <v>","</v>
      </c>
      <c r="T98" t="s">
        <v>334</v>
      </c>
      <c r="U98" t="str">
        <f>IF(Table134569[[#This Row],[Virgen]]="","",""",""")</f>
        <v/>
      </c>
      <c r="W98" t="str">
        <f>IF(Table134569[[#This Row],[Niños]]="","",""",""")</f>
        <v/>
      </c>
      <c r="Y98" t="str">
        <f>IF(Table134569[[#This Row],[Laudes/Vispera]]="","",""",""")</f>
        <v/>
      </c>
      <c r="AA98" t="str">
        <f>IF(Table134569[[#This Row],[Entrada]]="","",""",""")</f>
        <v/>
      </c>
      <c r="AC98" t="s">
        <v>2273</v>
      </c>
      <c r="AD98" s="66" t="str" cm="1">
        <f t="array" ref="AD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E98" s="66" t="str" cm="1">
        <f t="array" ref="AE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F98" t="s">
        <v>323</v>
      </c>
      <c r="AG98" t="str">
        <f>LOWER(LEFT(Table134569[[#This Row],[Titulo]],1))</f>
        <v>g</v>
      </c>
      <c r="AH98" t="str">
        <f>LOWER(LEFT(Table134569[[#This Row],[Categoria]],1))</f>
        <v>p</v>
      </c>
      <c r="AI98" t="str">
        <f>_xlfn.CONCAT(Table134569[[#This Row],[ID]:[c021]])</f>
        <v>{id:95,title: "gritadjubilososGritad jubilosos", subtitle: "Isaías 12,1ss", category: ["PreCatecumenado","Cuaresma","Antiguo Testamento"],/cantos/resucito/g/gritadjubilosos.html/cantos/resucito/g/gritadjubilosos.html"},</v>
      </c>
      <c r="AJ98" t="str">
        <f>UPPER(Table134569[[#This Row],[Titulo]])</f>
        <v>GRITAD JUBILOSOS</v>
      </c>
      <c r="AK98" t="str">
        <f>LOWER(SUBSTITUTE(Table134569[[#This Row],[CANTO]], " ", ""))</f>
        <v>gritadjubilosos</v>
      </c>
      <c r="AL98" t="str">
        <f>Table134569[[#This Row],[Subtitle5]]</f>
        <v>Isaías 12,1ss</v>
      </c>
      <c r="AN98" t="str">
        <f>Table1[[#Headers],[CANTO]]</f>
        <v>CANTO</v>
      </c>
      <c r="AO98" t="str">
        <f>Table134569[[#This Row],[CANTO]]</f>
        <v>GRITAD JUBILOSOS</v>
      </c>
      <c r="AP98" t="str">
        <f>_xlfn.CONCAT(Table134569[[#This Row],[Category]:[c020]])</f>
        <v>category: ["PreCatecumenado","Cuaresma","Antiguo Testamento"],</v>
      </c>
    </row>
    <row r="99" spans="1:42" x14ac:dyDescent="0.25">
      <c r="A99">
        <v>79</v>
      </c>
      <c r="B99" t="s">
        <v>309</v>
      </c>
      <c r="C99">
        <v>96</v>
      </c>
      <c r="D99" t="s">
        <v>310</v>
      </c>
      <c r="E99" t="s">
        <v>311</v>
      </c>
      <c r="F99" t="s">
        <v>312</v>
      </c>
      <c r="G99" t="str" cm="1">
        <f t="array" ref="G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2272</v>
      </c>
      <c r="P99" t="s">
        <v>2271</v>
      </c>
      <c r="Q99" t="str">
        <f>IF(Table134569[[#This Row],[Pascua]]="","",""",""")</f>
        <v>","</v>
      </c>
      <c r="R99" t="s">
        <v>432</v>
      </c>
      <c r="S99" t="str">
        <f>IF(Table134569[[#This Row],[Pentecostés]]="","",""",""")</f>
        <v>","</v>
      </c>
      <c r="T99" t="s">
        <v>334</v>
      </c>
      <c r="U99" t="str">
        <f>IF(Table134569[[#This Row],[Virgen]]="","",""",""")</f>
        <v/>
      </c>
      <c r="W99" t="str">
        <f>IF(Table134569[[#This Row],[Niños]]="","",""",""")</f>
        <v/>
      </c>
      <c r="Y99" t="str">
        <f>IF(Table134569[[#This Row],[Laudes/Vispera]]="","",""",""")</f>
        <v/>
      </c>
      <c r="AA99" t="str">
        <f>IF(Table134569[[#This Row],[Entrada]]="","",""",""")</f>
        <v/>
      </c>
      <c r="AC99" t="s">
        <v>2273</v>
      </c>
      <c r="AD99" s="66" t="str" cm="1">
        <f t="array" ref="AD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E99" s="66" t="str" cm="1">
        <f t="array" ref="AE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F99" t="s">
        <v>323</v>
      </c>
      <c r="AG99" t="str">
        <f>LOWER(LEFT(Table134569[[#This Row],[Titulo]],1))</f>
        <v>h</v>
      </c>
      <c r="AH99" t="str">
        <f>LOWER(LEFT(Table134569[[#This Row],[Categoria]],1))</f>
        <v>p</v>
      </c>
      <c r="AI99" t="str">
        <f>_xlfn.CONCAT(Table134569[[#This Row],[ID]:[c021]])</f>
        <v>{id:96,title: "haciatimoradasantaHacia ti, morada santa", subtitle: "Himno procesional eucarístico (Kiko Argüello)", category: ["PreCatecumenado","Fracción del Pan","Antiguo Testamento"],/cantos/resucito/h/haciatimoradasanta.html/cantos/resucito/h/haciatimoradasanta.html"},</v>
      </c>
      <c r="AJ99" t="str">
        <f>UPPER(Table134569[[#This Row],[Titulo]])</f>
        <v>HACIA TI, MORADA SANTA</v>
      </c>
      <c r="AK99" t="str">
        <f>LOWER(SUBSTITUTE(Table134569[[#This Row],[CANTO]], " ", ""))</f>
        <v>haciati,moradasanta</v>
      </c>
      <c r="AL99" t="str">
        <f>Table134569[[#This Row],[Subtitle5]]</f>
        <v>Himno procesional eucarístico (Kiko Argüello)</v>
      </c>
      <c r="AN99" t="str">
        <f>Table1[[#Headers],[CANTO]]</f>
        <v>CANTO</v>
      </c>
      <c r="AO99" t="str">
        <f>Table134569[[#This Row],[CANTO]]</f>
        <v>HACIA TI, MORADA SANTA</v>
      </c>
      <c r="AP99" t="str">
        <f>_xlfn.CONCAT(Table134569[[#This Row],[Category]:[c020]])</f>
        <v>category: ["PreCatecumenado","Fracción del Pan","Antiguo Testamento"],</v>
      </c>
    </row>
    <row r="100" spans="1:42" x14ac:dyDescent="0.25">
      <c r="A100">
        <v>80</v>
      </c>
      <c r="B100" t="s">
        <v>309</v>
      </c>
      <c r="C100">
        <v>97</v>
      </c>
      <c r="D100" t="s">
        <v>310</v>
      </c>
      <c r="E100" t="s">
        <v>311</v>
      </c>
      <c r="F100" t="s">
        <v>312</v>
      </c>
      <c r="G100" t="str" cm="1">
        <f t="array" ref="G1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2272</v>
      </c>
      <c r="P100" t="s">
        <v>2271</v>
      </c>
      <c r="Q100" t="str">
        <f>IF(Table134569[[#This Row],[Pascua]]="","",""",""")</f>
        <v>","</v>
      </c>
      <c r="R100" t="s">
        <v>333</v>
      </c>
      <c r="S100" t="str">
        <f>IF(Table134569[[#This Row],[Pentecostés]]="","",""",""")</f>
        <v>","</v>
      </c>
      <c r="T100" t="s">
        <v>294</v>
      </c>
      <c r="U100" t="str">
        <f>IF(Table134569[[#This Row],[Virgen]]="","",""",""")</f>
        <v>","</v>
      </c>
      <c r="V100" t="s">
        <v>321</v>
      </c>
      <c r="W100" t="str">
        <f>IF(Table134569[[#This Row],[Niños]]="","",""",""")</f>
        <v/>
      </c>
      <c r="Y100" t="str">
        <f>IF(Table134569[[#This Row],[Laudes/Vispera]]="","",""",""")</f>
        <v/>
      </c>
      <c r="AA100" t="str">
        <f>IF(Table134569[[#This Row],[Entrada]]="","",""",""")</f>
        <v/>
      </c>
      <c r="AC100" t="s">
        <v>2273</v>
      </c>
      <c r="AD100" s="66" t="str" cm="1">
        <f t="array" ref="AD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E100" s="66" t="str" cm="1">
        <f t="array" ref="AE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F100" t="s">
        <v>323</v>
      </c>
      <c r="AG100" t="str">
        <f>LOWER(LEFT(Table134569[[#This Row],[Titulo]],1))</f>
        <v>h</v>
      </c>
      <c r="AH100" t="str">
        <f>LOWER(LEFT(Table134569[[#This Row],[Categoria]],1))</f>
        <v>p</v>
      </c>
      <c r="AI100" t="str">
        <f>_xlfn.CONCAT(Table134569[[#This Row],[ID]:[c021]])</f>
        <v>{id:97,title: "hastacuandoHasta cuándo", subtitle: "Sal 13 (12)", category: ["PreCatecumenado","Cuaresma","Pascua","Laudes/Visperas"],/cantos/resucito/h/hastacuando.html/cantos/resucito/h/hastacuando.html"},</v>
      </c>
      <c r="AJ100" t="str">
        <f>UPPER(Table134569[[#This Row],[Titulo]])</f>
        <v>HASTA CUÁNDO</v>
      </c>
      <c r="AK100" t="str">
        <f>LOWER(SUBSTITUTE(Table134569[[#This Row],[CANTO]], " ", ""))</f>
        <v>hastacuándo</v>
      </c>
      <c r="AL100" t="str">
        <f>Table134569[[#This Row],[Subtitle5]]</f>
        <v>Sal 13 (12)</v>
      </c>
      <c r="AN100" t="str">
        <f>Table1[[#Headers],[CANTO]]</f>
        <v>CANTO</v>
      </c>
      <c r="AO100" t="str">
        <f>Table134569[[#This Row],[CANTO]]</f>
        <v>HASTA CUÁNDO</v>
      </c>
      <c r="AP100" t="str">
        <f>_xlfn.CONCAT(Table134569[[#This Row],[Category]:[c020]])</f>
        <v>category: ["PreCatecumenado","Cuaresma","Pascua","Laudes/Visperas"],</v>
      </c>
    </row>
    <row r="101" spans="1:42" x14ac:dyDescent="0.25">
      <c r="A101">
        <v>81</v>
      </c>
      <c r="B101" t="s">
        <v>309</v>
      </c>
      <c r="C101">
        <v>98</v>
      </c>
      <c r="D101" t="s">
        <v>310</v>
      </c>
      <c r="E101" t="s">
        <v>311</v>
      </c>
      <c r="F101" t="s">
        <v>312</v>
      </c>
      <c r="G101" t="str" cm="1">
        <f t="array" ref="G1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2272</v>
      </c>
      <c r="P101" t="s">
        <v>2271</v>
      </c>
      <c r="Q101" t="str">
        <f>IF(Table134569[[#This Row],[Pascua]]="","",""",""")</f>
        <v>","</v>
      </c>
      <c r="R101" t="s">
        <v>357</v>
      </c>
      <c r="S101" t="str">
        <f>IF(Table134569[[#This Row],[Pentecostés]]="","",""",""")</f>
        <v>","</v>
      </c>
      <c r="T101" t="s">
        <v>328</v>
      </c>
      <c r="U101" t="str">
        <f>IF(Table134569[[#This Row],[Virgen]]="","",""",""")</f>
        <v/>
      </c>
      <c r="W101" t="str">
        <f>IF(Table134569[[#This Row],[Niños]]="","",""",""")</f>
        <v/>
      </c>
      <c r="Y101" t="str">
        <f>IF(Table134569[[#This Row],[Laudes/Vispera]]="","",""",""")</f>
        <v/>
      </c>
      <c r="AA101" t="str">
        <f>IF(Table134569[[#This Row],[Entrada]]="","",""",""")</f>
        <v/>
      </c>
      <c r="AC101" t="s">
        <v>2273</v>
      </c>
      <c r="AD101" s="66" t="str" cm="1">
        <f t="array" ref="AD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E101" s="66" t="str" cm="1">
        <f t="array" ref="AE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F101" t="s">
        <v>323</v>
      </c>
      <c r="AG101" t="str">
        <f>LOWER(LEFT(Table134569[[#This Row],[Titulo]],1))</f>
        <v>h</v>
      </c>
      <c r="AH101" t="str">
        <f>LOWER(LEFT(Table134569[[#This Row],[Categoria]],1))</f>
        <v>p</v>
      </c>
      <c r="AI101" t="str">
        <f>_xlfn.CONCAT(Table134569[[#This Row],[ID]:[c021]])</f>
        <v>{id:98,title: "heaquimisiervoHe aquí mi siervo", subtitle: "Isaías 42,1-4; Mateo 12,18-21 - Primer canto de Siervo de Yahveh", category: ["PreCatecumenado","Adviento","Nuevo Testamento"],/cantos/resucito/h/heaquimisiervo.html/cantos/resucito/h/heaquimisiervo.html"},</v>
      </c>
      <c r="AJ101" t="str">
        <f>UPPER(Table134569[[#This Row],[Titulo]])</f>
        <v>HE AQUÍ MI SIERVO</v>
      </c>
      <c r="AK101" t="str">
        <f>LOWER(SUBSTITUTE(Table134569[[#This Row],[CANTO]], " ", ""))</f>
        <v>heaquímisiervo</v>
      </c>
      <c r="AL101" t="str">
        <f>Table134569[[#This Row],[Subtitle5]]</f>
        <v>Isaías 42,1-4; Mateo 12,18-21 - Primer canto de Siervo de Yahveh</v>
      </c>
      <c r="AN101" t="str">
        <f>Table1[[#Headers],[CANTO]]</f>
        <v>CANTO</v>
      </c>
      <c r="AO101" t="str">
        <f>Table134569[[#This Row],[CANTO]]</f>
        <v>HE AQUÍ MI SIERVO</v>
      </c>
      <c r="AP101" t="str">
        <f>_xlfn.CONCAT(Table134569[[#This Row],[Category]:[c020]])</f>
        <v>category: ["PreCatecumenado","Adviento","Nuevo Testamento"],</v>
      </c>
    </row>
    <row r="102" spans="1:42" x14ac:dyDescent="0.25">
      <c r="A102">
        <v>226</v>
      </c>
      <c r="B102" t="s">
        <v>309</v>
      </c>
      <c r="C102">
        <v>99</v>
      </c>
      <c r="D102" t="s">
        <v>310</v>
      </c>
      <c r="E102" t="s">
        <v>311</v>
      </c>
      <c r="F102" t="s">
        <v>312</v>
      </c>
      <c r="G102" t="str" cm="1">
        <f t="array" ref="G1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2272</v>
      </c>
      <c r="P102" s="8" t="s">
        <v>1150</v>
      </c>
      <c r="Q102" t="str">
        <f>IF(Table134569[[#This Row],[Pascua]]="","",""",""")</f>
        <v>","</v>
      </c>
      <c r="R102" t="s">
        <v>357</v>
      </c>
      <c r="S102" t="str">
        <f>IF(Table134569[[#This Row],[Pentecostés]]="","",""",""")</f>
        <v>","</v>
      </c>
      <c r="T102" t="s">
        <v>333</v>
      </c>
      <c r="U102" t="str">
        <f>IF(Table134569[[#This Row],[Virgen]]="","",""",""")</f>
        <v>","</v>
      </c>
      <c r="V102" t="s">
        <v>334</v>
      </c>
      <c r="W102" t="str">
        <f>IF(Table134569[[#This Row],[Niños]]="","",""",""")</f>
        <v/>
      </c>
      <c r="Y102" t="str">
        <f>IF(Table134569[[#This Row],[Laudes/Vispera]]="","",""",""")</f>
        <v/>
      </c>
      <c r="AA102" t="str">
        <f>IF(Table134569[[#This Row],[Entrada]]="","",""",""")</f>
        <v/>
      </c>
      <c r="AC102" t="s">
        <v>2273</v>
      </c>
      <c r="AD102" s="66" t="str" cm="1">
        <f t="array" ref="AD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E102" s="66" t="str" cm="1">
        <f t="array" ref="AE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F102" t="s">
        <v>323</v>
      </c>
      <c r="AG102" t="str">
        <f>LOWER(LEFT(Table134569[[#This Row],[Titulo]],1))</f>
        <v>h</v>
      </c>
      <c r="AH102" t="str">
        <f>LOWER(LEFT(Table134569[[#This Row],[Categoria]],1))</f>
        <v>c</v>
      </c>
      <c r="AI102" t="str">
        <f>_xlfn.CONCAT(Table134569[[#This Row],[ID]:[c021]])</f>
        <v>{id:99,title: "heaquiquenuestroespejoeselsenorHe aquí que nuestro espejo es el Señor", subtitle: "Oda XIII de Salomón", category: ["Catecumenado","Adviento","Cuaresma","Antiguo Testamento"],/cantos/resucito/h/heaquiquenuestroespejoeselsenor.html/cantos/resucito/h/heaquiquenuestroespejoeselsenor.html"},</v>
      </c>
      <c r="AJ102" t="str">
        <f>UPPER(Table134569[[#This Row],[Titulo]])</f>
        <v>HE AQUÍ QUE NUESTRO ESPEJO ES EL SEÑOR</v>
      </c>
      <c r="AK102" t="str">
        <f>LOWER(SUBSTITUTE(Table134569[[#This Row],[CANTO]], " ", ""))</f>
        <v>heaquíquenuestroespejoeselseñor</v>
      </c>
      <c r="AL102" t="str">
        <f>Table134569[[#This Row],[Subtitle5]]</f>
        <v>Oda XIII de Salomón</v>
      </c>
      <c r="AN102" t="str">
        <f>Table1[[#Headers],[CANTO]]</f>
        <v>CANTO</v>
      </c>
      <c r="AO102" t="str">
        <f>Table134569[[#This Row],[CANTO]]</f>
        <v>HE AQUÍ QUE NUESTRO ESPEJO ES EL SEÑOR</v>
      </c>
      <c r="AP102" t="str">
        <f>_xlfn.CONCAT(Table134569[[#This Row],[Category]:[c020]])</f>
        <v>category: ["Catecumenado","Adviento","Cuaresma","Antiguo Testamento"],</v>
      </c>
    </row>
    <row r="103" spans="1:42" x14ac:dyDescent="0.25">
      <c r="A103">
        <v>82</v>
      </c>
      <c r="B103" t="s">
        <v>309</v>
      </c>
      <c r="C103">
        <v>100</v>
      </c>
      <c r="D103" t="s">
        <v>310</v>
      </c>
      <c r="E103" t="s">
        <v>311</v>
      </c>
      <c r="F103" t="s">
        <v>312</v>
      </c>
      <c r="G103" t="str" cm="1">
        <f t="array" ref="G1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2272</v>
      </c>
      <c r="P103" t="s">
        <v>2271</v>
      </c>
      <c r="Q103" t="str">
        <f>IF(Table134569[[#This Row],[Pascua]]="","",""",""")</f>
        <v>","</v>
      </c>
      <c r="R103" t="s">
        <v>294</v>
      </c>
      <c r="S103" t="str">
        <f>IF(Table134569[[#This Row],[Pentecostés]]="","",""",""")</f>
        <v>","</v>
      </c>
      <c r="T103" t="s">
        <v>326</v>
      </c>
      <c r="U103" t="str">
        <f>IF(Table134569[[#This Row],[Virgen]]="","",""",""")</f>
        <v>","</v>
      </c>
      <c r="V103" t="s">
        <v>334</v>
      </c>
      <c r="W103" t="str">
        <f>IF(Table134569[[#This Row],[Niños]]="","",""",""")</f>
        <v/>
      </c>
      <c r="Y103" t="str">
        <f>IF(Table134569[[#This Row],[Laudes/Vispera]]="","",""",""")</f>
        <v/>
      </c>
      <c r="AA103" t="str">
        <f>IF(Table134569[[#This Row],[Entrada]]="","",""",""")</f>
        <v/>
      </c>
      <c r="AC103" t="s">
        <v>2273</v>
      </c>
      <c r="AD103" s="66" t="str" cm="1">
        <f t="array" ref="AD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E103" s="66" t="str" cm="1">
        <f t="array" ref="AE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F103" t="s">
        <v>323</v>
      </c>
      <c r="AG103" t="str">
        <f>LOWER(LEFT(Table134569[[#This Row],[Titulo]],1))</f>
        <v>h</v>
      </c>
      <c r="AH103" t="str">
        <f>LOWER(LEFT(Table134569[[#This Row],[Categoria]],1))</f>
        <v>p</v>
      </c>
      <c r="AI103" t="str">
        <f>_xlfn.CONCAT(Table134569[[#This Row],[ID]:[c021]])</f>
        <v>{id:100,title: "heaquiquevengoprestoHe aquí que vengo presto", subtitle: "Apocalipsis 22,12-16", category: ["PreCatecumenado","Pascua","Comunión","Antiguo Testamento"],/cantos/resucito/h/heaquiquevengopresto.html/cantos/resucito/h/heaquiquevengopresto.html"},</v>
      </c>
      <c r="AJ103" t="str">
        <f>UPPER(Table134569[[#This Row],[Titulo]])</f>
        <v>HE AQUÍ QUE VENGO PRESTO</v>
      </c>
      <c r="AK103" t="str">
        <f>LOWER(SUBSTITUTE(Table134569[[#This Row],[CANTO]], " ", ""))</f>
        <v>heaquíquevengopresto</v>
      </c>
      <c r="AL103" t="str">
        <f>Table134569[[#This Row],[Subtitle5]]</f>
        <v>Apocalipsis 22,12-16</v>
      </c>
      <c r="AN103" t="str">
        <f>Table1[[#Headers],[CANTO]]</f>
        <v>CANTO</v>
      </c>
      <c r="AO103" t="str">
        <f>Table134569[[#This Row],[CANTO]]</f>
        <v>HE AQUÍ QUE VENGO PRESTO</v>
      </c>
      <c r="AP103" t="str">
        <f>_xlfn.CONCAT(Table134569[[#This Row],[Category]:[c020]])</f>
        <v>category: ["PreCatecumenado","Pascua","Comunión","Antiguo Testamento"],</v>
      </c>
    </row>
    <row r="104" spans="1:42" x14ac:dyDescent="0.25">
      <c r="A104">
        <v>83</v>
      </c>
      <c r="B104" t="s">
        <v>309</v>
      </c>
      <c r="C104">
        <v>101</v>
      </c>
      <c r="D104" t="s">
        <v>310</v>
      </c>
      <c r="E104" t="s">
        <v>311</v>
      </c>
      <c r="F104" t="s">
        <v>312</v>
      </c>
      <c r="G104" t="str" cm="1">
        <f t="array" ref="G1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2272</v>
      </c>
      <c r="P104" t="s">
        <v>2271</v>
      </c>
      <c r="Q104" t="str">
        <f>IF(Table134569[[#This Row],[Pascua]]="","",""",""")</f>
        <v>","</v>
      </c>
      <c r="R104" t="s">
        <v>333</v>
      </c>
      <c r="S104" t="str">
        <f>IF(Table134569[[#This Row],[Pentecostés]]="","",""",""")</f>
        <v>","</v>
      </c>
      <c r="T104" t="s">
        <v>328</v>
      </c>
      <c r="U104" t="str">
        <f>IF(Table134569[[#This Row],[Virgen]]="","",""",""")</f>
        <v/>
      </c>
      <c r="W104" t="str">
        <f>IF(Table134569[[#This Row],[Niños]]="","",""",""")</f>
        <v/>
      </c>
      <c r="Y104" t="str">
        <f>IF(Table134569[[#This Row],[Laudes/Vispera]]="","",""",""")</f>
        <v/>
      </c>
      <c r="AA104" t="str">
        <f>IF(Table134569[[#This Row],[Entrada]]="","",""",""")</f>
        <v/>
      </c>
      <c r="AC104" t="s">
        <v>2273</v>
      </c>
      <c r="AD104" s="66" t="str" cm="1">
        <f t="array" ref="AD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E104" s="66" t="str" cm="1">
        <f t="array" ref="AE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F104" t="s">
        <v>323</v>
      </c>
      <c r="AG104" t="str">
        <f>LOWER(LEFT(Table134569[[#This Row],[Titulo]],1))</f>
        <v>h</v>
      </c>
      <c r="AH104" t="str">
        <f>LOWER(LEFT(Table134569[[#This Row],[Categoria]],1))</f>
        <v>p</v>
      </c>
      <c r="AI104" t="str">
        <f>_xlfn.CONCAT(Table134569[[#This Row],[ID]:[c021]])</f>
        <v>{id:101,title: "heesperadoenelsenorHe esperado en el Señor", subtitle: "Salmo 40 (39)", category: ["PreCatecumenado","Cuaresma","Nuevo Testamento"],/cantos/resucito/h/heesperadoenelsenor.html/cantos/resucito/h/heesperadoenelsenor.html"},</v>
      </c>
      <c r="AJ104" t="str">
        <f>UPPER(Table134569[[#This Row],[Titulo]])</f>
        <v>HE ESPERADO EN EL SEÑOR</v>
      </c>
      <c r="AK104" t="str">
        <f>LOWER(SUBSTITUTE(Table134569[[#This Row],[CANTO]], " ", ""))</f>
        <v>heesperadoenelseñor</v>
      </c>
      <c r="AL104" t="str">
        <f>Table134569[[#This Row],[Subtitle5]]</f>
        <v>Salmo 40 (39)</v>
      </c>
      <c r="AN104" t="str">
        <f>Table1[[#Headers],[CANTO]]</f>
        <v>CANTO</v>
      </c>
      <c r="AO104" t="str">
        <f>Table134569[[#This Row],[CANTO]]</f>
        <v>HE ESPERADO EN EL SEÑOR</v>
      </c>
      <c r="AP104" t="str">
        <f>_xlfn.CONCAT(Table134569[[#This Row],[Category]:[c020]])</f>
        <v>category: ["PreCatecumenado","Cuaresma","Nuevo Testamento"],</v>
      </c>
    </row>
    <row r="105" spans="1:42" x14ac:dyDescent="0.25">
      <c r="A105">
        <v>241</v>
      </c>
      <c r="B105" t="s">
        <v>309</v>
      </c>
      <c r="C105">
        <v>102</v>
      </c>
      <c r="D105" t="s">
        <v>310</v>
      </c>
      <c r="E105" t="s">
        <v>311</v>
      </c>
      <c r="F105" t="s">
        <v>312</v>
      </c>
      <c r="G105" t="str" cm="1">
        <f t="array" ref="G1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2272</v>
      </c>
      <c r="P105" s="4" t="s">
        <v>2270</v>
      </c>
      <c r="Q105" t="str">
        <f>IF(Table134569[[#This Row],[Pascua]]="","",""",""")</f>
        <v>","</v>
      </c>
      <c r="R105" t="s">
        <v>294</v>
      </c>
      <c r="S105" t="str">
        <f>IF(Table134569[[#This Row],[Pentecostés]]="","",""",""")</f>
        <v/>
      </c>
      <c r="U105" t="str">
        <f>IF(Table134569[[#This Row],[Virgen]]="","",""",""")</f>
        <v/>
      </c>
      <c r="W105" t="str">
        <f>IF(Table134569[[#This Row],[Niños]]="","",""",""")</f>
        <v/>
      </c>
      <c r="Y105" t="str">
        <f>IF(Table134569[[#This Row],[Laudes/Vispera]]="","",""",""")</f>
        <v/>
      </c>
      <c r="AA105" t="str">
        <f>IF(Table134569[[#This Row],[Entrada]]="","",""",""")</f>
        <v/>
      </c>
      <c r="AC105" t="s">
        <v>2273</v>
      </c>
      <c r="AD105" s="66" t="str" cm="1">
        <f t="array" ref="AD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E105" s="66" t="str" cm="1">
        <f t="array" ref="AE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F105" t="s">
        <v>323</v>
      </c>
      <c r="AG105" t="str">
        <f>LOWER(LEFT(Table134569[[#This Row],[Titulo]],1))</f>
        <v>h</v>
      </c>
      <c r="AH105" t="str">
        <f>LOWER(LEFT(Table134569[[#This Row],[Categoria]],1))</f>
        <v>e</v>
      </c>
      <c r="AI105" t="str">
        <f>_xlfn.CONCAT(Table134569[[#This Row],[ID]:[c021]])</f>
        <v>{id:102,title: "hermosaeresamigamiaHermosa eres, amiga mía", subtitle: "Cantar de los cantares 6-7", category: ["Elección","Pascua"],/cantos/resucito/h/hermosaeresamigamia.html/cantos/resucito/h/hermosaeresamigamia.html"},</v>
      </c>
      <c r="AJ105" t="str">
        <f>UPPER(Table134569[[#This Row],[Titulo]])</f>
        <v>HERMOSA ERES, AMIGA MÍA</v>
      </c>
      <c r="AK105" t="str">
        <f>LOWER(SUBSTITUTE(Table134569[[#This Row],[CANTO]], " ", ""))</f>
        <v>hermosaeres,amigamía</v>
      </c>
      <c r="AL105" t="str">
        <f>Table134569[[#This Row],[Subtitle5]]</f>
        <v>Cantar de los cantares 6-7</v>
      </c>
      <c r="AN105" t="str">
        <f>Table1[[#Headers],[CANTO]]</f>
        <v>CANTO</v>
      </c>
      <c r="AO105" t="str">
        <f>Table134569[[#This Row],[CANTO]]</f>
        <v>HERMOSA ERES, AMIGA MÍA</v>
      </c>
      <c r="AP105" t="str">
        <f>_xlfn.CONCAT(Table134569[[#This Row],[Category]:[c020]])</f>
        <v>category: ["Elección","Pascua"],</v>
      </c>
    </row>
    <row r="106" spans="1:42" x14ac:dyDescent="0.25">
      <c r="A106">
        <v>84</v>
      </c>
      <c r="B106" t="s">
        <v>309</v>
      </c>
      <c r="C106">
        <v>103</v>
      </c>
      <c r="D106" t="s">
        <v>310</v>
      </c>
      <c r="E106" t="s">
        <v>311</v>
      </c>
      <c r="F106" t="s">
        <v>312</v>
      </c>
      <c r="G106" t="str" cm="1">
        <f t="array" ref="G1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2272</v>
      </c>
      <c r="P106" t="s">
        <v>2271</v>
      </c>
      <c r="Q106" t="str">
        <f>IF(Table134569[[#This Row],[Pascua]]="","",""",""")</f>
        <v>","</v>
      </c>
      <c r="R106" t="s">
        <v>296</v>
      </c>
      <c r="S106" t="str">
        <f>IF(Table134569[[#This Row],[Pentecostés]]="","",""",""")</f>
        <v>","</v>
      </c>
      <c r="T106" t="s">
        <v>326</v>
      </c>
      <c r="U106" t="str">
        <f>IF(Table134569[[#This Row],[Virgen]]="","",""",""")</f>
        <v>","</v>
      </c>
      <c r="V106" t="s">
        <v>328</v>
      </c>
      <c r="W106" t="str">
        <f>IF(Table134569[[#This Row],[Niños]]="","",""",""")</f>
        <v/>
      </c>
      <c r="Y106" t="str">
        <f>IF(Table134569[[#This Row],[Laudes/Vispera]]="","",""",""")</f>
        <v/>
      </c>
      <c r="AA106" t="str">
        <f>IF(Table134569[[#This Row],[Entrada]]="","",""",""")</f>
        <v/>
      </c>
      <c r="AC106" t="s">
        <v>2273</v>
      </c>
      <c r="AD106" s="66" t="str" cm="1">
        <f t="array" ref="AD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E106" s="66" t="str" cm="1">
        <f t="array" ref="AE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F106" t="s">
        <v>323</v>
      </c>
      <c r="AG106" t="str">
        <f>LOWER(LEFT(Table134569[[#This Row],[Titulo]],1))</f>
        <v>h</v>
      </c>
      <c r="AH106" t="str">
        <f>LOWER(LEFT(Table134569[[#This Row],[Categoria]],1))</f>
        <v>p</v>
      </c>
      <c r="AI106" t="str">
        <f>_xlfn.CONCAT(Table134569[[#This Row],[ID]:[c021]])</f>
        <v>{id:103,title: "hijasdejerusalenHijas de Jerusalén", subtitle: "Lucas 23,28-46", category: ["PreCatecumenado","Pentecostés","Comunión","Nuevo Testamento"],/cantos/resucito/h/hijasdejerusalen.html/cantos/resucito/h/hijasdejerusalen.html"},</v>
      </c>
      <c r="AJ106" t="str">
        <f>UPPER(Table134569[[#This Row],[Titulo]])</f>
        <v>HIJAS DE JERUSALÉN</v>
      </c>
      <c r="AK106" t="str">
        <f>LOWER(SUBSTITUTE(Table134569[[#This Row],[CANTO]], " ", ""))</f>
        <v>hijasdejerusalén</v>
      </c>
      <c r="AL106" t="str">
        <f>Table134569[[#This Row],[Subtitle5]]</f>
        <v>Lucas 23,28-46</v>
      </c>
      <c r="AN106" t="str">
        <f>Table1[[#Headers],[CANTO]]</f>
        <v>CANTO</v>
      </c>
      <c r="AO106" t="str">
        <f>Table134569[[#This Row],[CANTO]]</f>
        <v>HIJAS DE JERUSALÉN</v>
      </c>
      <c r="AP106" t="str">
        <f>_xlfn.CONCAT(Table134569[[#This Row],[Category]:[c020]])</f>
        <v>category: ["PreCatecumenado","Pentecostés","Comunión","Nuevo Testamento"],</v>
      </c>
    </row>
    <row r="107" spans="1:42" x14ac:dyDescent="0.25">
      <c r="A107">
        <v>85</v>
      </c>
      <c r="B107" t="s">
        <v>309</v>
      </c>
      <c r="C107">
        <v>104</v>
      </c>
      <c r="D107" t="s">
        <v>310</v>
      </c>
      <c r="E107" t="s">
        <v>311</v>
      </c>
      <c r="F107" t="s">
        <v>312</v>
      </c>
      <c r="G107" t="str" cm="1">
        <f t="array" ref="G1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2272</v>
      </c>
      <c r="P107" t="s">
        <v>2271</v>
      </c>
      <c r="Q107" t="str">
        <f>IF(Table134569[[#This Row],[Pascua]]="","",""",""")</f>
        <v>","</v>
      </c>
      <c r="R107" t="s">
        <v>321</v>
      </c>
      <c r="S107" t="str">
        <f>IF(Table134569[[#This Row],[Pentecostés]]="","",""",""")</f>
        <v>","</v>
      </c>
      <c r="T107" t="s">
        <v>304</v>
      </c>
      <c r="U107" t="str">
        <f>IF(Table134569[[#This Row],[Virgen]]="","",""",""")</f>
        <v/>
      </c>
      <c r="W107" t="str">
        <f>IF(Table134569[[#This Row],[Niños]]="","",""",""")</f>
        <v/>
      </c>
      <c r="Y107" t="str">
        <f>IF(Table134569[[#This Row],[Laudes/Vispera]]="","",""",""")</f>
        <v/>
      </c>
      <c r="AA107" t="str">
        <f>IF(Table134569[[#This Row],[Entrada]]="","",""",""")</f>
        <v/>
      </c>
      <c r="AC107" t="s">
        <v>2273</v>
      </c>
      <c r="AD107" s="66" t="str" cm="1">
        <f t="array" ref="AD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E107" s="66" t="str" cm="1">
        <f t="array" ref="AE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F107" t="s">
        <v>323</v>
      </c>
      <c r="AG107" t="str">
        <f>LOWER(LEFT(Table134569[[#This Row],[Titulo]],1))</f>
        <v>h</v>
      </c>
      <c r="AH107" t="str">
        <f>LOWER(LEFT(Table134569[[#This Row],[Categoria]],1))</f>
        <v>p</v>
      </c>
      <c r="AI107" t="str">
        <f>_xlfn.CONCAT(Table134569[[#This Row],[ID]:[c021]])</f>
        <v>{id:104,title: "himnoacristoluzHimno a Cristo luz", subtitle: "Himno vespertino (San Gregorio Nacianceno)", category: ["PreCatecumenado","Laudes/Visperas","Entrada"],/cantos/resucito/h/himnoacristoluz.html/cantos/resucito/h/himnoacristoluz.html"},</v>
      </c>
      <c r="AJ107" t="str">
        <f>UPPER(Table134569[[#This Row],[Titulo]])</f>
        <v>HIMNO A CRISTO LUZ</v>
      </c>
      <c r="AK107" t="str">
        <f>LOWER(SUBSTITUTE(Table134569[[#This Row],[CANTO]], " ", ""))</f>
        <v>himnoacristoluz</v>
      </c>
      <c r="AL107" t="str">
        <f>Table134569[[#This Row],[Subtitle5]]</f>
        <v>Himno vespertino (San Gregorio Nacianceno)</v>
      </c>
      <c r="AN107" t="str">
        <f>Table1[[#Headers],[CANTO]]</f>
        <v>CANTO</v>
      </c>
      <c r="AO107" t="str">
        <f>Table134569[[#This Row],[CANTO]]</f>
        <v>HIMNO A CRISTO LUZ</v>
      </c>
      <c r="AP107" t="str">
        <f>_xlfn.CONCAT(Table134569[[#This Row],[Category]:[c020]])</f>
        <v>category: ["PreCatecumenado","Laudes/Visperas","Entrada"],</v>
      </c>
    </row>
    <row r="108" spans="1:42" x14ac:dyDescent="0.25">
      <c r="A108">
        <v>86</v>
      </c>
      <c r="B108" t="s">
        <v>309</v>
      </c>
      <c r="C108">
        <v>105</v>
      </c>
      <c r="D108" t="s">
        <v>310</v>
      </c>
      <c r="E108" t="s">
        <v>311</v>
      </c>
      <c r="F108" t="s">
        <v>312</v>
      </c>
      <c r="G108" t="str" cm="1">
        <f t="array" ref="G1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2272</v>
      </c>
      <c r="P108" t="s">
        <v>2271</v>
      </c>
      <c r="Q108" t="str">
        <f>IF(Table134569[[#This Row],[Pascua]]="","",""",""")</f>
        <v>","</v>
      </c>
      <c r="R108" t="s">
        <v>333</v>
      </c>
      <c r="S108" t="str">
        <f>IF(Table134569[[#This Row],[Pentecostés]]="","",""",""")</f>
        <v>","</v>
      </c>
      <c r="T108" t="s">
        <v>377</v>
      </c>
      <c r="U108" t="str">
        <f>IF(Table134569[[#This Row],[Virgen]]="","",""",""")</f>
        <v>","</v>
      </c>
      <c r="V108" t="s">
        <v>328</v>
      </c>
      <c r="W108" t="str">
        <f>IF(Table134569[[#This Row],[Niños]]="","",""",""")</f>
        <v/>
      </c>
      <c r="Y108" t="str">
        <f>IF(Table134569[[#This Row],[Laudes/Vispera]]="","",""",""")</f>
        <v/>
      </c>
      <c r="AA108" t="str">
        <f>IF(Table134569[[#This Row],[Entrada]]="","",""",""")</f>
        <v/>
      </c>
      <c r="AC108" t="s">
        <v>2273</v>
      </c>
      <c r="AD108" s="66" t="str" cm="1">
        <f t="array" ref="AD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E108" s="66" t="str" cm="1">
        <f t="array" ref="AE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F108" t="s">
        <v>323</v>
      </c>
      <c r="AG108" t="str">
        <f>LOWER(LEFT(Table134569[[#This Row],[Titulo]],1))</f>
        <v>h</v>
      </c>
      <c r="AH108" t="str">
        <f>LOWER(LEFT(Table134569[[#This Row],[Categoria]],1))</f>
        <v>p</v>
      </c>
      <c r="AI108" t="str">
        <f>_xlfn.CONCAT(Table134569[[#This Row],[ID]:[c021]])</f>
        <v>{id:105,title: "himnoalacaridadHimno a la caridad", subtitle: "1 Corintios 13,1-7", category: ["PreCatecumenado","Cuaresma","Fracción del Fracción del Pan","Nuevo Testamento"],/cantos/resucito/h/himnoalacaridad.html/cantos/resucito/h/himnoalacaridad.html"},</v>
      </c>
      <c r="AJ108" t="str">
        <f>UPPER(Table134569[[#This Row],[Titulo]])</f>
        <v>HIMNO A LA CARIDAD</v>
      </c>
      <c r="AK108" t="str">
        <f>LOWER(SUBSTITUTE(Table134569[[#This Row],[CANTO]], " ", ""))</f>
        <v>himnoalacaridad</v>
      </c>
      <c r="AL108" t="str">
        <f>Table134569[[#This Row],[Subtitle5]]</f>
        <v>1 Corintios 13,1-7</v>
      </c>
      <c r="AN108" t="str">
        <f>Table1[[#Headers],[CANTO]]</f>
        <v>CANTO</v>
      </c>
      <c r="AO108" t="str">
        <f>Table134569[[#This Row],[CANTO]]</f>
        <v>HIMNO A LA CARIDAD</v>
      </c>
      <c r="AP108" t="str">
        <f>_xlfn.CONCAT(Table134569[[#This Row],[Category]:[c020]])</f>
        <v>category: ["PreCatecumenado","Cuaresma","Fracción del Fracción del Pan","Nuevo Testamento"],</v>
      </c>
    </row>
    <row r="109" spans="1:42" x14ac:dyDescent="0.25">
      <c r="A109">
        <v>227</v>
      </c>
      <c r="B109" t="s">
        <v>309</v>
      </c>
      <c r="C109">
        <v>106</v>
      </c>
      <c r="D109" t="s">
        <v>310</v>
      </c>
      <c r="E109" t="s">
        <v>311</v>
      </c>
      <c r="F109" t="s">
        <v>312</v>
      </c>
      <c r="G109" t="str" cm="1">
        <f t="array" ref="G1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2272</v>
      </c>
      <c r="P109" s="8" t="s">
        <v>1150</v>
      </c>
      <c r="Q109" t="str">
        <f>IF(Table134569[[#This Row],[Pascua]]="","",""",""")</f>
        <v>","</v>
      </c>
      <c r="R109" t="s">
        <v>357</v>
      </c>
      <c r="S109" t="str">
        <f>IF(Table134569[[#This Row],[Pentecostés]]="","",""",""")</f>
        <v/>
      </c>
      <c r="U109" t="str">
        <f>IF(Table134569[[#This Row],[Virgen]]="","",""",""")</f>
        <v/>
      </c>
      <c r="W109" t="str">
        <f>IF(Table134569[[#This Row],[Niños]]="","",""",""")</f>
        <v/>
      </c>
      <c r="Y109" t="str">
        <f>IF(Table134569[[#This Row],[Laudes/Vispera]]="","",""",""")</f>
        <v/>
      </c>
      <c r="AA109" t="str">
        <f>IF(Table134569[[#This Row],[Entrada]]="","",""",""")</f>
        <v/>
      </c>
      <c r="AC109" t="s">
        <v>2273</v>
      </c>
      <c r="AD109" s="66" t="str" cm="1">
        <f t="array" ref="AD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E109" s="66" t="str" cm="1">
        <f t="array" ref="AE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F109" t="s">
        <v>323</v>
      </c>
      <c r="AG109" t="str">
        <f>LOWER(LEFT(Table134569[[#This Row],[Titulo]],1))</f>
        <v>h</v>
      </c>
      <c r="AH109" t="str">
        <f>LOWER(LEFT(Table134569[[#This Row],[Categoria]],1))</f>
        <v>c</v>
      </c>
      <c r="AI109" t="str">
        <f>_xlfn.CONCAT(Table134569[[#This Row],[ID]:[c021]])</f>
        <v>{id:106,title: "himnoalacruzgloriosaHimno a la cruz gloriosa", subtitle: "Homilía La Santa Pascua (Anónimo s. II)", category: ["Catecumenado","Adviento"],/cantos/resucito/h/himnoalacruzgloriosa.html/cantos/resucito/h/himnoalacruzgloriosa.html"},</v>
      </c>
      <c r="AJ109" t="str">
        <f>UPPER(Table134569[[#This Row],[Titulo]])</f>
        <v>HIMNO A LA CRUZ GLORIOSA</v>
      </c>
      <c r="AK109" t="str">
        <f>LOWER(SUBSTITUTE(Table134569[[#This Row],[CANTO]], " ", ""))</f>
        <v>himnoalacruzgloriosa</v>
      </c>
      <c r="AL109" t="str">
        <f>Table134569[[#This Row],[Subtitle5]]</f>
        <v>Homilía La Santa Pascua (Anónimo s. II)</v>
      </c>
      <c r="AN109" t="str">
        <f>Table1[[#Headers],[CANTO]]</f>
        <v>CANTO</v>
      </c>
      <c r="AO109" t="str">
        <f>Table134569[[#This Row],[CANTO]]</f>
        <v>HIMNO A LA CRUZ GLORIOSA</v>
      </c>
      <c r="AP109" t="str">
        <f>_xlfn.CONCAT(Table134569[[#This Row],[Category]:[c020]])</f>
        <v>category: ["Catecumenado","Adviento"],</v>
      </c>
    </row>
    <row r="110" spans="1:42" x14ac:dyDescent="0.25">
      <c r="A110">
        <v>87</v>
      </c>
      <c r="B110" t="s">
        <v>309</v>
      </c>
      <c r="C110">
        <v>107</v>
      </c>
      <c r="D110" t="s">
        <v>310</v>
      </c>
      <c r="E110" t="s">
        <v>311</v>
      </c>
      <c r="F110" t="s">
        <v>312</v>
      </c>
      <c r="G110" t="str" cm="1">
        <f t="array" ref="G1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2272</v>
      </c>
      <c r="P110" t="s">
        <v>2271</v>
      </c>
      <c r="Q110" t="str">
        <f>IF(Table134569[[#This Row],[Pascua]]="","",""",""")</f>
        <v>","</v>
      </c>
      <c r="R110" t="s">
        <v>321</v>
      </c>
      <c r="S110" t="str">
        <f>IF(Table134569[[#This Row],[Pentecostés]]="","",""",""")</f>
        <v/>
      </c>
      <c r="U110" t="str">
        <f>IF(Table134569[[#This Row],[Virgen]]="","",""",""")</f>
        <v/>
      </c>
      <c r="W110" t="str">
        <f>IF(Table134569[[#This Row],[Niños]]="","",""",""")</f>
        <v/>
      </c>
      <c r="Y110" t="str">
        <f>IF(Table134569[[#This Row],[Laudes/Vispera]]="","",""",""")</f>
        <v/>
      </c>
      <c r="AA110" t="str">
        <f>IF(Table134569[[#This Row],[Entrada]]="","",""",""")</f>
        <v/>
      </c>
      <c r="AC110" t="s">
        <v>2273</v>
      </c>
      <c r="AD110" s="66" t="str" cm="1">
        <f t="array" ref="AD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E110" s="66" t="str" cm="1">
        <f t="array" ref="AE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F110" t="s">
        <v>323</v>
      </c>
      <c r="AG110" t="str">
        <f>LOWER(LEFT(Table134569[[#This Row],[Titulo]],1))</f>
        <v>h</v>
      </c>
      <c r="AH110" t="str">
        <f>LOWER(LEFT(Table134569[[#This Row],[Categoria]],1))</f>
        <v>p</v>
      </c>
      <c r="AI110" t="str">
        <f>_xlfn.CONCAT(Table134569[[#This Row],[ID]:[c021]])</f>
        <v>{id:107,title: "himnoalakenosisHimno a la kenosis", subtitle: "Filipenses 2,1-11", category: ["PreCatecumenado","Laudes/Visperas"],/cantos/resucito/h/himnoalakenosis.html/cantos/resucito/h/himnoalakenosis.html"},</v>
      </c>
      <c r="AJ110" t="str">
        <f>UPPER(Table134569[[#This Row],[Titulo]])</f>
        <v>HIMNO A LA KENOSIS</v>
      </c>
      <c r="AK110" t="str">
        <f>LOWER(SUBSTITUTE(Table134569[[#This Row],[CANTO]], " ", ""))</f>
        <v>himnoalakenosis</v>
      </c>
      <c r="AL110" t="str">
        <f>Table134569[[#This Row],[Subtitle5]]</f>
        <v>Filipenses 2,1-11</v>
      </c>
      <c r="AN110" t="str">
        <f>Table1[[#Headers],[CANTO]]</f>
        <v>CANTO</v>
      </c>
      <c r="AO110" t="str">
        <f>Table134569[[#This Row],[CANTO]]</f>
        <v>HIMNO A LA KENOSIS</v>
      </c>
      <c r="AP110" t="str">
        <f>_xlfn.CONCAT(Table134569[[#This Row],[Category]:[c020]])</f>
        <v>category: ["PreCatecumenado","Laudes/Visperas"],</v>
      </c>
    </row>
    <row r="111" spans="1:42" x14ac:dyDescent="0.25">
      <c r="A111">
        <v>88</v>
      </c>
      <c r="B111" t="s">
        <v>309</v>
      </c>
      <c r="C111">
        <v>108</v>
      </c>
      <c r="D111" t="s">
        <v>310</v>
      </c>
      <c r="E111" t="s">
        <v>311</v>
      </c>
      <c r="F111" t="s">
        <v>312</v>
      </c>
      <c r="G111" t="str" cm="1">
        <f t="array" ref="G1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2272</v>
      </c>
      <c r="P111" t="s">
        <v>2271</v>
      </c>
      <c r="Q111" t="str">
        <f>IF(Table134569[[#This Row],[Pascua]]="","",""",""")</f>
        <v>","</v>
      </c>
      <c r="R111" t="s">
        <v>294</v>
      </c>
      <c r="S111" t="str">
        <f>IF(Table134569[[#This Row],[Pentecostés]]="","",""",""")</f>
        <v>","</v>
      </c>
      <c r="T111" t="s">
        <v>321</v>
      </c>
      <c r="U111" t="str">
        <f>IF(Table134569[[#This Row],[Virgen]]="","",""",""")</f>
        <v/>
      </c>
      <c r="W111" t="str">
        <f>IF(Table134569[[#This Row],[Niños]]="","",""",""")</f>
        <v/>
      </c>
      <c r="Y111" t="str">
        <f>IF(Table134569[[#This Row],[Laudes/Vispera]]="","",""",""")</f>
        <v/>
      </c>
      <c r="AA111" t="str">
        <f>IF(Table134569[[#This Row],[Entrada]]="","",""",""")</f>
        <v/>
      </c>
      <c r="AC111" t="s">
        <v>2273</v>
      </c>
      <c r="AD111" s="66" t="str" cm="1">
        <f t="array" ref="AD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E111" s="66" t="str" cm="1">
        <f t="array" ref="AE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F111" t="s">
        <v>323</v>
      </c>
      <c r="AG111" t="str">
        <f>LOWER(LEFT(Table134569[[#This Row],[Titulo]],1))</f>
        <v>h</v>
      </c>
      <c r="AH111" t="str">
        <f>LOWER(LEFT(Table134569[[#This Row],[Categoria]],1))</f>
        <v>p</v>
      </c>
      <c r="AI111" t="str">
        <f>_xlfn.CONCAT(Table134569[[#This Row],[ID]:[c021]])</f>
        <v>{id:108,title: "himnodeadvientoHimno de Adviento", subtitle: "Himno lat. «Vox clara ecce Intonat»", category: ["PreCatecumenado","Pascua","Laudes/Visperas"],/cantos/resucito/h/himnodeadviento.html/cantos/resucito/h/himnodeadviento.html"},</v>
      </c>
      <c r="AJ111" t="str">
        <f>UPPER(Table134569[[#This Row],[Titulo]])</f>
        <v>HIMNO DE ADVIENTO</v>
      </c>
      <c r="AK111" t="str">
        <f>LOWER(SUBSTITUTE(Table134569[[#This Row],[CANTO]], " ", ""))</f>
        <v>himnodeadviento</v>
      </c>
      <c r="AL111" t="str">
        <f>Table134569[[#This Row],[Subtitle5]]</f>
        <v>Himno lat. «Vox clara ecce Intonat»</v>
      </c>
      <c r="AN111" t="str">
        <f>Table1[[#Headers],[CANTO]]</f>
        <v>CANTO</v>
      </c>
      <c r="AO111" t="str">
        <f>Table134569[[#This Row],[CANTO]]</f>
        <v>HIMNO DE ADVIENTO</v>
      </c>
      <c r="AP111" t="str">
        <f>_xlfn.CONCAT(Table134569[[#This Row],[Category]:[c020]])</f>
        <v>category: ["PreCatecumenado","Pascua","Laudes/Visperas"],</v>
      </c>
    </row>
    <row r="112" spans="1:42" x14ac:dyDescent="0.25">
      <c r="A112">
        <v>89</v>
      </c>
      <c r="B112" t="s">
        <v>309</v>
      </c>
      <c r="C112">
        <v>109</v>
      </c>
      <c r="D112" t="s">
        <v>310</v>
      </c>
      <c r="E112" t="s">
        <v>311</v>
      </c>
      <c r="F112" t="s">
        <v>312</v>
      </c>
      <c r="G112" t="str" cm="1">
        <f t="array" ref="G1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2272</v>
      </c>
      <c r="P112" t="s">
        <v>2271</v>
      </c>
      <c r="Q112" t="str">
        <f>IF(Table134569[[#This Row],[Pascua]]="","",""",""")</f>
        <v>","</v>
      </c>
      <c r="R112" t="s">
        <v>294</v>
      </c>
      <c r="S112" t="str">
        <f>IF(Table134569[[#This Row],[Pentecostés]]="","",""",""")</f>
        <v>","</v>
      </c>
      <c r="T112" t="s">
        <v>326</v>
      </c>
      <c r="U112" t="str">
        <f>IF(Table134569[[#This Row],[Virgen]]="","",""",""")</f>
        <v>","</v>
      </c>
      <c r="V112" t="s">
        <v>327</v>
      </c>
      <c r="W112" t="str">
        <f>IF(Table134569[[#This Row],[Niños]]="","",""",""")</f>
        <v>","</v>
      </c>
      <c r="X112" t="s">
        <v>334</v>
      </c>
      <c r="Y112" t="str">
        <f>IF(Table134569[[#This Row],[Laudes/Vispera]]="","",""",""")</f>
        <v/>
      </c>
      <c r="AA112" t="str">
        <f>IF(Table134569[[#This Row],[Entrada]]="","",""",""")</f>
        <v/>
      </c>
      <c r="AC112" t="s">
        <v>2273</v>
      </c>
      <c r="AD112" s="66" t="str" cm="1">
        <f t="array" ref="AD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E112" s="66" t="str" cm="1">
        <f t="array" ref="AE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F112" t="s">
        <v>323</v>
      </c>
      <c r="AG112" t="str">
        <f>LOWER(LEFT(Table134569[[#This Row],[Titulo]],1))</f>
        <v>h</v>
      </c>
      <c r="AH112" t="str">
        <f>LOWER(LEFT(Table134569[[#This Row],[Categoria]],1))</f>
        <v>p</v>
      </c>
      <c r="AI112" t="str">
        <f>_xlfn.CONCAT(Table134569[[#This Row],[ID]:[c021]])</f>
        <v>{id:109,title: "himnodelaascensionHimno de la Ascensión", subtitle: "Himno de Laudes del tiempo Pascual, de la Ascensión a Pentecostés  / Himno de la liturgia de las horas ", category: ["PreCatecumenado","Pascua","Comunión","Final","Antiguo Testamento"],/cantos/resucito/h/himnodelaascension.html/cantos/resucito/h/himnodelaascension.html"},</v>
      </c>
      <c r="AJ112" t="str">
        <f>UPPER(Table134569[[#This Row],[Titulo]])</f>
        <v>HIMNO DE LA ASCENSIÓN</v>
      </c>
      <c r="AK112" t="str">
        <f>LOWER(SUBSTITUTE(Table134569[[#This Row],[CANTO]], " ", ""))</f>
        <v>himnodelaascensión</v>
      </c>
      <c r="AL112" t="str">
        <f>Table134569[[#This Row],[Subtitle5]]</f>
        <v xml:space="preserve">Himno de Laudes del tiempo Pascual, de la Ascensión a Pentecostés  / Himno de la liturgia de las horas </v>
      </c>
      <c r="AN112" t="str">
        <f>Table1[[#Headers],[CANTO]]</f>
        <v>CANTO</v>
      </c>
      <c r="AO112" t="str">
        <f>Table134569[[#This Row],[CANTO]]</f>
        <v>HIMNO DE LA ASCENSIÓN</v>
      </c>
      <c r="AP112" t="str">
        <f>_xlfn.CONCAT(Table134569[[#This Row],[Category]:[c020]])</f>
        <v>category: ["PreCatecumenado","Pascua","Comunión","Final","Antiguo Testamento"],</v>
      </c>
    </row>
    <row r="113" spans="1:42" x14ac:dyDescent="0.25">
      <c r="A113">
        <v>90</v>
      </c>
      <c r="B113" t="s">
        <v>309</v>
      </c>
      <c r="C113">
        <v>110</v>
      </c>
      <c r="D113" t="s">
        <v>310</v>
      </c>
      <c r="E113" t="s">
        <v>311</v>
      </c>
      <c r="F113" t="s">
        <v>312</v>
      </c>
      <c r="G113" t="str" cm="1">
        <f t="array" ref="G1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2272</v>
      </c>
      <c r="P113" t="s">
        <v>2271</v>
      </c>
      <c r="Q113" t="str">
        <f>IF(Table134569[[#This Row],[Pascua]]="","",""",""")</f>
        <v>","</v>
      </c>
      <c r="R113" t="s">
        <v>327</v>
      </c>
      <c r="S113" t="str">
        <f>IF(Table134569[[#This Row],[Pentecostés]]="","",""",""")</f>
        <v>","</v>
      </c>
      <c r="T113" t="s">
        <v>328</v>
      </c>
      <c r="U113" t="str">
        <f>IF(Table134569[[#This Row],[Virgen]]="","",""",""")</f>
        <v/>
      </c>
      <c r="W113" t="str">
        <f>IF(Table134569[[#This Row],[Niños]]="","",""",""")</f>
        <v/>
      </c>
      <c r="Y113" t="str">
        <f>IF(Table134569[[#This Row],[Laudes/Vispera]]="","",""",""")</f>
        <v/>
      </c>
      <c r="AA113" t="str">
        <f>IF(Table134569[[#This Row],[Entrada]]="","",""",""")</f>
        <v/>
      </c>
      <c r="AC113" t="s">
        <v>2273</v>
      </c>
      <c r="AD113" s="66" t="str" cm="1">
        <f t="array" ref="AD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E113" s="66" t="str" cm="1">
        <f t="array" ref="AE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F113" t="s">
        <v>323</v>
      </c>
      <c r="AG113" t="str">
        <f>LOWER(LEFT(Table134569[[#This Row],[Titulo]],1))</f>
        <v>h</v>
      </c>
      <c r="AH113" t="str">
        <f>LOWER(LEFT(Table134569[[#This Row],[Categoria]],1))</f>
        <v>p</v>
      </c>
      <c r="AI113" t="str">
        <f>_xlfn.CONCAT(Table134569[[#This Row],[ID]:[c021]])</f>
        <v>{id:110,title: "himnodepascuaHimno de Pascua", subtitle: "Himno lat. «Aurora lucis rutiiat»", category: ["PreCatecumenado","Final","Nuevo Testamento"],/cantos/resucito/h/himnodepascua.html/cantos/resucito/h/himnodepascua.html"},</v>
      </c>
      <c r="AJ113" t="str">
        <f>UPPER(Table134569[[#This Row],[Titulo]])</f>
        <v>HIMNO DE PASCUA</v>
      </c>
      <c r="AK113" t="str">
        <f>LOWER(SUBSTITUTE(Table134569[[#This Row],[CANTO]], " ", ""))</f>
        <v>himnodepascua</v>
      </c>
      <c r="AL113" t="str">
        <f>Table134569[[#This Row],[Subtitle5]]</f>
        <v>Himno lat. «Aurora lucis rutiiat»</v>
      </c>
      <c r="AN113" t="str">
        <f>Table1[[#Headers],[CANTO]]</f>
        <v>CANTO</v>
      </c>
      <c r="AO113" t="str">
        <f>Table134569[[#This Row],[CANTO]]</f>
        <v>HIMNO DE PASCUA</v>
      </c>
      <c r="AP113" t="str">
        <f>_xlfn.CONCAT(Table134569[[#This Row],[Category]:[c020]])</f>
        <v>category: ["PreCatecumenado","Final","Nuevo Testamento"],</v>
      </c>
    </row>
    <row r="114" spans="1:42" x14ac:dyDescent="0.25">
      <c r="A114">
        <v>91</v>
      </c>
      <c r="B114" t="s">
        <v>309</v>
      </c>
      <c r="C114">
        <v>111</v>
      </c>
      <c r="D114" t="s">
        <v>310</v>
      </c>
      <c r="E114" t="s">
        <v>311</v>
      </c>
      <c r="F114" t="s">
        <v>312</v>
      </c>
      <c r="G114" t="str" cm="1">
        <f t="array" ref="G1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2272</v>
      </c>
      <c r="P114" t="s">
        <v>2271</v>
      </c>
      <c r="Q114" t="str">
        <f>IF(Table134569[[#This Row],[Pascua]]="","",""",""")</f>
        <v>","</v>
      </c>
      <c r="R114" t="s">
        <v>333</v>
      </c>
      <c r="S114" t="str">
        <f>IF(Table134569[[#This Row],[Pentecostés]]="","",""",""")</f>
        <v/>
      </c>
      <c r="U114" t="str">
        <f>IF(Table134569[[#This Row],[Virgen]]="","",""",""")</f>
        <v/>
      </c>
      <c r="W114" t="str">
        <f>IF(Table134569[[#This Row],[Niños]]="","",""",""")</f>
        <v/>
      </c>
      <c r="Y114" t="str">
        <f>IF(Table134569[[#This Row],[Laudes/Vispera]]="","",""",""")</f>
        <v/>
      </c>
      <c r="AA114" t="str">
        <f>IF(Table134569[[#This Row],[Entrada]]="","",""",""")</f>
        <v/>
      </c>
      <c r="AC114" t="s">
        <v>2273</v>
      </c>
      <c r="AD114" s="66" t="str" cm="1">
        <f t="array" ref="AD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E114" s="66" t="str" cm="1">
        <f t="array" ref="AE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F114" t="s">
        <v>323</v>
      </c>
      <c r="AG114" t="str">
        <f>LOWER(LEFT(Table134569[[#This Row],[Titulo]],1))</f>
        <v>h</v>
      </c>
      <c r="AH114" t="str">
        <f>LOWER(LEFT(Table134569[[#This Row],[Categoria]],1))</f>
        <v>p</v>
      </c>
      <c r="AI114" t="str">
        <f>_xlfn.CONCAT(Table134569[[#This Row],[ID]:[c021]])</f>
        <v>{id:111,title: "huyeamadomioHuye, amado mío", subtitle: "Cantar de los Cantares 8,10-14", category: ["PreCatecumenado","Cuaresma"],/cantos/resucito/h/huyeamadomio.html/cantos/resucito/h/huyeamadomio.html"},</v>
      </c>
      <c r="AJ114" t="str">
        <f>UPPER(Table134569[[#This Row],[Titulo]])</f>
        <v>HUYE, AMADO MÍO</v>
      </c>
      <c r="AK114" t="str">
        <f>LOWER(SUBSTITUTE(Table134569[[#This Row],[CANTO]], " ", ""))</f>
        <v>huye,amadomío</v>
      </c>
      <c r="AL114" t="str">
        <f>Table134569[[#This Row],[Subtitle5]]</f>
        <v>Cantar de los Cantares 8,10-14</v>
      </c>
      <c r="AN114" t="str">
        <f>Table1[[#Headers],[CANTO]]</f>
        <v>CANTO</v>
      </c>
      <c r="AO114" t="str">
        <f>Table134569[[#This Row],[CANTO]]</f>
        <v>HUYE, AMADO MÍO</v>
      </c>
      <c r="AP114" t="str">
        <f>_xlfn.CONCAT(Table134569[[#This Row],[Category]:[c020]])</f>
        <v>category: ["PreCatecumenado","Cuaresma"],</v>
      </c>
    </row>
    <row r="115" spans="1:42" x14ac:dyDescent="0.25">
      <c r="A115">
        <v>92</v>
      </c>
      <c r="B115" t="s">
        <v>309</v>
      </c>
      <c r="C115">
        <v>112</v>
      </c>
      <c r="D115" t="s">
        <v>310</v>
      </c>
      <c r="E115" t="s">
        <v>311</v>
      </c>
      <c r="F115" t="s">
        <v>312</v>
      </c>
      <c r="G115" t="str" cm="1">
        <f t="array" ref="G1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2272</v>
      </c>
      <c r="P115" t="s">
        <v>2271</v>
      </c>
      <c r="Q115" t="str">
        <f>IF(Table134569[[#This Row],[Pascua]]="","",""",""")</f>
        <v>","</v>
      </c>
      <c r="R115" t="s">
        <v>334</v>
      </c>
      <c r="S115" t="str">
        <f>IF(Table134569[[#This Row],[Pentecostés]]="","",""",""")</f>
        <v/>
      </c>
      <c r="U115" t="str">
        <f>IF(Table134569[[#This Row],[Virgen]]="","",""",""")</f>
        <v/>
      </c>
      <c r="W115" t="str">
        <f>IF(Table134569[[#This Row],[Niños]]="","",""",""")</f>
        <v/>
      </c>
      <c r="Y115" t="str">
        <f>IF(Table134569[[#This Row],[Laudes/Vispera]]="","",""",""")</f>
        <v/>
      </c>
      <c r="AA115" t="str">
        <f>IF(Table134569[[#This Row],[Entrada]]="","",""",""")</f>
        <v/>
      </c>
      <c r="AC115" t="s">
        <v>2273</v>
      </c>
      <c r="AD115" s="66" t="str" cm="1">
        <f t="array" ref="AD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E115" s="66" t="str" cm="1">
        <f t="array" ref="AE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F115" t="s">
        <v>323</v>
      </c>
      <c r="AG115" t="str">
        <f>LOWER(LEFT(Table134569[[#This Row],[Titulo]],1))</f>
        <v>i</v>
      </c>
      <c r="AH115" t="str">
        <f>LOWER(LEFT(Table134569[[#This Row],[Categoria]],1))</f>
        <v>p</v>
      </c>
      <c r="AI115" t="str">
        <f>_xlfn.CONCAT(Table134569[[#This Row],[ID]:[c021]])</f>
        <v>{id:112,title: "idyanunciadamishermanosId y anunciad a mis hermanos", subtitle: "Mateo 28,10.16-20", category: ["PreCatecumenado","Antiguo Testamento"],/cantos/resucito/i/idyanunciadamishermanos.html/cantos/resucito/i/idyanunciadamishermanos.html"},</v>
      </c>
      <c r="AJ115" t="str">
        <f>UPPER(Table134569[[#This Row],[Titulo]])</f>
        <v>ID Y ANUNCIAD A MIS HERMANOS</v>
      </c>
      <c r="AK115" t="str">
        <f>LOWER(SUBSTITUTE(Table134569[[#This Row],[CANTO]], " ", ""))</f>
        <v>idyanunciadamishermanos</v>
      </c>
      <c r="AL115" t="str">
        <f>Table134569[[#This Row],[Subtitle5]]</f>
        <v>Mateo 28,10.16-20</v>
      </c>
      <c r="AN115" t="str">
        <f>Table1[[#Headers],[CANTO]]</f>
        <v>CANTO</v>
      </c>
      <c r="AO115" t="str">
        <f>Table134569[[#This Row],[CANTO]]</f>
        <v>ID Y ANUNCIAD A MIS HERMANOS</v>
      </c>
      <c r="AP115" t="str">
        <f>_xlfn.CONCAT(Table134569[[#This Row],[Category]:[c020]])</f>
        <v>category: ["PreCatecumenado","Antiguo Testamento"],</v>
      </c>
    </row>
    <row r="116" spans="1:42" x14ac:dyDescent="0.25">
      <c r="A116">
        <v>93</v>
      </c>
      <c r="B116" t="s">
        <v>309</v>
      </c>
      <c r="C116">
        <v>113</v>
      </c>
      <c r="D116" t="s">
        <v>310</v>
      </c>
      <c r="E116" t="s">
        <v>311</v>
      </c>
      <c r="F116" t="s">
        <v>312</v>
      </c>
      <c r="G116" t="str" cm="1">
        <f t="array" ref="G1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2272</v>
      </c>
      <c r="P116" t="s">
        <v>2271</v>
      </c>
      <c r="Q116" t="str">
        <f>IF(Table134569[[#This Row],[Pascua]]="","",""",""")</f>
        <v>","</v>
      </c>
      <c r="R116" t="s">
        <v>333</v>
      </c>
      <c r="S116" t="str">
        <f>IF(Table134569[[#This Row],[Pentecostés]]="","",""",""")</f>
        <v>","</v>
      </c>
      <c r="T116" t="s">
        <v>365</v>
      </c>
      <c r="U116" t="str">
        <f>IF(Table134569[[#This Row],[Virgen]]="","",""",""")</f>
        <v>","</v>
      </c>
      <c r="V116" t="s">
        <v>334</v>
      </c>
      <c r="W116" t="str">
        <f>IF(Table134569[[#This Row],[Niños]]="","",""",""")</f>
        <v/>
      </c>
      <c r="Y116" t="str">
        <f>IF(Table134569[[#This Row],[Laudes/Vispera]]="","",""",""")</f>
        <v/>
      </c>
      <c r="AA116" t="str">
        <f>IF(Table134569[[#This Row],[Entrada]]="","",""",""")</f>
        <v/>
      </c>
      <c r="AC116" t="s">
        <v>2273</v>
      </c>
      <c r="AD116" s="66" t="str" cm="1">
        <f t="array" ref="AD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E116" s="66" t="str" cm="1">
        <f t="array" ref="AE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F116" t="s">
        <v>323</v>
      </c>
      <c r="AG116" t="str">
        <f>LOWER(LEFT(Table134569[[#This Row],[Titulo]],1))</f>
        <v>i</v>
      </c>
      <c r="AH116" t="str">
        <f>LOWER(LEFT(Table134569[[#This Row],[Categoria]],1))</f>
        <v>p</v>
      </c>
      <c r="AI116" t="str">
        <f>_xlfn.CONCAT(Table134569[[#This Row],[ID]:[c021]])</f>
        <v>{id:113,title: "improperiosImproperios", subtitle: "Adoración de la santa Cruz el Viernes santo", category: ["PreCatecumenado","Cuaresma","Paz","Antiguo Testamento"],/cantos/resucito/i/improperios.html/cantos/resucito/i/improperios.html"},</v>
      </c>
      <c r="AJ116" t="str">
        <f>UPPER(Table134569[[#This Row],[Titulo]])</f>
        <v>IMPROPERIOS</v>
      </c>
      <c r="AK116" t="str">
        <f>LOWER(SUBSTITUTE(Table134569[[#This Row],[CANTO]], " ", ""))</f>
        <v>improperios</v>
      </c>
      <c r="AL116" t="str">
        <f>Table134569[[#This Row],[Subtitle5]]</f>
        <v>Adoración de la santa Cruz el Viernes santo</v>
      </c>
      <c r="AN116" t="str">
        <f>Table1[[#Headers],[CANTO]]</f>
        <v>CANTO</v>
      </c>
      <c r="AO116" t="str">
        <f>Table134569[[#This Row],[CANTO]]</f>
        <v>IMPROPERIOS</v>
      </c>
      <c r="AP116" t="str">
        <f>_xlfn.CONCAT(Table134569[[#This Row],[Category]:[c020]])</f>
        <v>category: ["PreCatecumenado","Cuaresma","Paz","Antiguo Testamento"],</v>
      </c>
    </row>
    <row r="117" spans="1:42" x14ac:dyDescent="0.25">
      <c r="A117">
        <v>228</v>
      </c>
      <c r="B117" t="s">
        <v>309</v>
      </c>
      <c r="C117">
        <v>114</v>
      </c>
      <c r="D117" t="s">
        <v>310</v>
      </c>
      <c r="E117" t="s">
        <v>311</v>
      </c>
      <c r="F117" t="s">
        <v>312</v>
      </c>
      <c r="G117" t="str" cm="1">
        <f t="array" ref="G1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2272</v>
      </c>
      <c r="P117" s="8" t="s">
        <v>1150</v>
      </c>
      <c r="Q117" t="str">
        <f>IF(Table134569[[#This Row],[Pascua]]="","",""",""")</f>
        <v>","</v>
      </c>
      <c r="R117" t="s">
        <v>328</v>
      </c>
      <c r="S117" t="str">
        <f>IF(Table134569[[#This Row],[Pentecostés]]="","",""",""")</f>
        <v/>
      </c>
      <c r="U117" t="str">
        <f>IF(Table134569[[#This Row],[Virgen]]="","",""",""")</f>
        <v/>
      </c>
      <c r="W117" t="str">
        <f>IF(Table134569[[#This Row],[Niños]]="","",""",""")</f>
        <v/>
      </c>
      <c r="Y117" t="str">
        <f>IF(Table134569[[#This Row],[Laudes/Vispera]]="","",""",""")</f>
        <v/>
      </c>
      <c r="AA117" t="str">
        <f>IF(Table134569[[#This Row],[Entrada]]="","",""",""")</f>
        <v/>
      </c>
      <c r="AC117" t="s">
        <v>2273</v>
      </c>
      <c r="AD117" s="66" t="str" cm="1">
        <f t="array" ref="AD117">_xlfn.LET(
    _xlpm.texto_limpio, _xlfn.REDUCE(
        LOWER(Table134569[[#This Row],[Titulo]]),
        {"á";"é";"í";"ó";"ú";"ñ";",";" "},
        _xlfn.LAMBDA(_xlpm.acum,_xlpm.caracter, SUBSTITUTE(_xlpm.acum, _xlpm.caracter, CHOOSE(MATCH(_xlpm.caracter, {"á";"é";"í";"ó";"ú";"ñ";",";" "}, 0), "a","e","i","o","u","n","","")))
    ),
    _xlfn.CONCAT("/cantos/resucito/", P117, "/", _xlpm.texto_limpio, ".html")
)</f>
        <v>/cantos/resucito/Catecumenado/jacob.html</v>
      </c>
      <c r="AE117" s="66" t="str" cm="1">
        <f t="array" ref="AE117">_xlfn.LET(
    _xlpm.texto_limpio, _xlfn.REDUCE(
        LOWER(Table134569[[#This Row],[Titulo]]),
        {"á";"é";"í";"ó";"ú";"ñ";",";" "},
        _xlfn.LAMBDA(_xlpm.acum,_xlpm.caracter, SUBSTITUTE(_xlpm.acum, _xlpm.caracter, CHOOSE(MATCH(_xlpm.caracter, {"á";"é";"í";"ó";"ú";"ñ";",";" "}, 0), "a","e","i","o","u","n","","")))
    ),
    _xlfn.CONCAT("/cantos/resucito/", AG117, "/", _xlpm.texto_limpio, ".html")
)</f>
        <v>/cantos/resucito/j/jacob.html</v>
      </c>
      <c r="AF117" t="s">
        <v>323</v>
      </c>
      <c r="AG117" t="str">
        <f>LOWER(LEFT(Table134569[[#This Row],[Titulo]],1))</f>
        <v>j</v>
      </c>
      <c r="AH117" t="str">
        <f>LOWER(LEFT(Table134569[[#This Row],[Categoria]],1))</f>
        <v>c</v>
      </c>
      <c r="AI117" t="str">
        <f>_xlfn.CONCAT(Table134569[[#This Row],[ID]:[c021]])</f>
        <v>{id:114,title: "jacobJacob", subtitle: "Genesis 32,23-29 ", category: ["Catecumenado","Nuevo Testamento"],/cantos/resucito/Catecumenado/jacob.html/cantos/resucito/j/jacob.html"},</v>
      </c>
      <c r="AJ117" t="str">
        <f>UPPER(Table134569[[#This Row],[Titulo]])</f>
        <v>JACOB</v>
      </c>
      <c r="AK117" t="str">
        <f>LOWER(SUBSTITUTE(Table134569[[#This Row],[CANTO]], " ", ""))</f>
        <v>jacob</v>
      </c>
      <c r="AL117" t="str">
        <f>Table134569[[#This Row],[Subtitle5]]</f>
        <v xml:space="preserve">Genesis 32,23-29 </v>
      </c>
      <c r="AN117" t="str">
        <f>Table1[[#Headers],[CANTO]]</f>
        <v>CANTO</v>
      </c>
      <c r="AO117" t="str">
        <f>Table134569[[#This Row],[CANTO]]</f>
        <v>JACOB</v>
      </c>
      <c r="AP117" t="str">
        <f>_xlfn.CONCAT(Table134569[[#This Row],[Category]:[c020]])</f>
        <v>category: ["Catecumenado","Nuevo Testamento"],</v>
      </c>
    </row>
    <row r="118" spans="1:42" x14ac:dyDescent="0.25">
      <c r="A118">
        <v>94</v>
      </c>
      <c r="B118" t="s">
        <v>309</v>
      </c>
      <c r="C118">
        <v>115</v>
      </c>
      <c r="D118" t="s">
        <v>310</v>
      </c>
      <c r="E118" t="s">
        <v>311</v>
      </c>
      <c r="F118" t="s">
        <v>312</v>
      </c>
      <c r="G118" t="str" cm="1">
        <f t="array" ref="G1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2272</v>
      </c>
      <c r="P118" t="s">
        <v>2271</v>
      </c>
      <c r="Q118" t="str">
        <f>IF(Table134569[[#This Row],[Pascua]]="","",""",""")</f>
        <v>","</v>
      </c>
      <c r="R118" t="s">
        <v>355</v>
      </c>
      <c r="S118" t="str">
        <f>IF(Table134569[[#This Row],[Pentecostés]]="","",""",""")</f>
        <v>","</v>
      </c>
      <c r="T118" t="s">
        <v>298</v>
      </c>
      <c r="U118" t="str">
        <f>IF(Table134569[[#This Row],[Virgen]]="","",""",""")</f>
        <v>","</v>
      </c>
      <c r="V118" t="s">
        <v>328</v>
      </c>
      <c r="W118" t="str">
        <f>IF(Table134569[[#This Row],[Niños]]="","",""",""")</f>
        <v/>
      </c>
      <c r="Y118" t="str">
        <f>IF(Table134569[[#This Row],[Laudes/Vispera]]="","",""",""")</f>
        <v/>
      </c>
      <c r="AA118" t="str">
        <f>IF(Table134569[[#This Row],[Entrada]]="","",""",""")</f>
        <v/>
      </c>
      <c r="AC118" t="s">
        <v>2273</v>
      </c>
      <c r="AD118" s="66" t="str" cm="1">
        <f t="array" ref="AD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E118" s="66" t="str" cm="1">
        <f t="array" ref="AE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F118" t="s">
        <v>323</v>
      </c>
      <c r="AG118" t="str">
        <f>LOWER(LEFT(Table134569[[#This Row],[Titulo]],1))</f>
        <v>j</v>
      </c>
      <c r="AH118" t="str">
        <f>LOWER(LEFT(Table134569[[#This Row],[Categoria]],1))</f>
        <v>p</v>
      </c>
      <c r="AI118" t="str">
        <f>_xlfn.CONCAT(Table134569[[#This Row],[ID]:[c021]])</f>
        <v>{id:115,title: "jerusalenreconstruidaJerusalén reconstruida", subtitle: "Tobias 13,11-17", category: ["PreCatecumenado","Navidad","Virgen","Nuevo Testamento"],/cantos/resucito/j/jerusalenreconstruida.html/cantos/resucito/j/jerusalenreconstruida.html"},</v>
      </c>
      <c r="AJ118" t="str">
        <f>UPPER(Table134569[[#This Row],[Titulo]])</f>
        <v>JERUSALÉN RECONSTRUIDA</v>
      </c>
      <c r="AK118" t="str">
        <f>LOWER(SUBSTITUTE(Table134569[[#This Row],[CANTO]], " ", ""))</f>
        <v>jerusalénreconstruida</v>
      </c>
      <c r="AL118" t="str">
        <f>Table134569[[#This Row],[Subtitle5]]</f>
        <v>Tobias 13,11-17</v>
      </c>
      <c r="AN118" t="str">
        <f>Table1[[#Headers],[CANTO]]</f>
        <v>CANTO</v>
      </c>
      <c r="AO118" t="str">
        <f>Table134569[[#This Row],[CANTO]]</f>
        <v>JERUSALÉN RECONSTRUIDA</v>
      </c>
      <c r="AP118" t="str">
        <f>_xlfn.CONCAT(Table134569[[#This Row],[Category]:[c020]])</f>
        <v>category: ["PreCatecumenado","Navidad","Virgen","Nuevo Testamento"],</v>
      </c>
    </row>
    <row r="119" spans="1:42" x14ac:dyDescent="0.25">
      <c r="A119">
        <v>95</v>
      </c>
      <c r="B119" t="s">
        <v>309</v>
      </c>
      <c r="C119">
        <v>116</v>
      </c>
      <c r="D119" t="s">
        <v>310</v>
      </c>
      <c r="E119" t="s">
        <v>311</v>
      </c>
      <c r="F119" t="s">
        <v>312</v>
      </c>
      <c r="G119" t="str" cm="1">
        <f t="array" ref="G1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2272</v>
      </c>
      <c r="P119" t="s">
        <v>2271</v>
      </c>
      <c r="Q119" t="str">
        <f>IF(Table134569[[#This Row],[Pascua]]="","",""",""")</f>
        <v>","</v>
      </c>
      <c r="R119" t="s">
        <v>333</v>
      </c>
      <c r="S119" t="str">
        <f>IF(Table134569[[#This Row],[Pentecostés]]="","",""",""")</f>
        <v/>
      </c>
      <c r="U119" t="str">
        <f>IF(Table134569[[#This Row],[Virgen]]="","",""",""")</f>
        <v/>
      </c>
      <c r="W119" t="str">
        <f>IF(Table134569[[#This Row],[Niños]]="","",""",""")</f>
        <v/>
      </c>
      <c r="Y119" t="str">
        <f>IF(Table134569[[#This Row],[Laudes/Vispera]]="","",""",""")</f>
        <v/>
      </c>
      <c r="AA119" t="str">
        <f>IF(Table134569[[#This Row],[Entrada]]="","",""",""")</f>
        <v/>
      </c>
      <c r="AC119" t="s">
        <v>2273</v>
      </c>
      <c r="AD119" s="66" t="str" cm="1">
        <f t="array" ref="AD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E119" s="66" t="str" cm="1">
        <f t="array" ref="AE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F119" t="s">
        <v>323</v>
      </c>
      <c r="AG119" t="str">
        <f>LOWER(LEFT(Table134569[[#This Row],[Titulo]],1))</f>
        <v>j</v>
      </c>
      <c r="AH119" t="str">
        <f>LOWER(LEFT(Table134569[[#This Row],[Categoria]],1))</f>
        <v>p</v>
      </c>
      <c r="AI119" t="str">
        <f>_xlfn.CONCAT(Table134569[[#This Row],[ID]:[c021]])</f>
        <v>{id:116,title: "jesusrecorriatodaslasciudadesJesús recorría todas las ciudades", subtitle: "Mateo 9,35ss; 10 ", category: ["PreCatecumenado","Cuaresma"],/cantos/resucito/j/jesusrecorriatodaslasciudades.html/cantos/resucito/j/jesusrecorriatodaslasciudades.html"},</v>
      </c>
      <c r="AJ119" t="str">
        <f>UPPER(Table134569[[#This Row],[Titulo]])</f>
        <v>JESÚS RECORRÍA TODAS LAS CIUDADES</v>
      </c>
      <c r="AK119" t="str">
        <f>LOWER(SUBSTITUTE(Table134569[[#This Row],[CANTO]], " ", ""))</f>
        <v>jesúsrecorríatodaslasciudades</v>
      </c>
      <c r="AL119" t="str">
        <f>Table134569[[#This Row],[Subtitle5]]</f>
        <v xml:space="preserve">Mateo 9,35ss; 10 </v>
      </c>
      <c r="AN119" t="str">
        <f>Table1[[#Headers],[CANTO]]</f>
        <v>CANTO</v>
      </c>
      <c r="AO119" t="str">
        <f>Table134569[[#This Row],[CANTO]]</f>
        <v>JESÚS RECORRÍA TODAS LAS CIUDADES</v>
      </c>
      <c r="AP119" t="str">
        <f>_xlfn.CONCAT(Table134569[[#This Row],[Category]:[c020]])</f>
        <v>category: ["PreCatecumenado","Cuaresma"],</v>
      </c>
    </row>
    <row r="120" spans="1:42" x14ac:dyDescent="0.25">
      <c r="A120">
        <v>96</v>
      </c>
      <c r="B120" t="s">
        <v>309</v>
      </c>
      <c r="C120">
        <v>117</v>
      </c>
      <c r="D120" t="s">
        <v>310</v>
      </c>
      <c r="E120" t="s">
        <v>311</v>
      </c>
      <c r="F120" t="s">
        <v>312</v>
      </c>
      <c r="G120" t="str" cm="1">
        <f t="array" ref="G1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2272</v>
      </c>
      <c r="P120" t="s">
        <v>2271</v>
      </c>
      <c r="Q120" t="str">
        <f>IF(Table134569[[#This Row],[Pascua]]="","",""",""")</f>
        <v>","</v>
      </c>
      <c r="R120" t="s">
        <v>321</v>
      </c>
      <c r="S120" t="str">
        <f>IF(Table134569[[#This Row],[Pentecostés]]="","",""",""")</f>
        <v>","</v>
      </c>
      <c r="T120" t="s">
        <v>326</v>
      </c>
      <c r="U120" t="str">
        <f>IF(Table134569[[#This Row],[Virgen]]="","",""",""")</f>
        <v/>
      </c>
      <c r="W120" t="str">
        <f>IF(Table134569[[#This Row],[Niños]]="","",""",""")</f>
        <v/>
      </c>
      <c r="Y120" t="str">
        <f>IF(Table134569[[#This Row],[Laudes/Vispera]]="","",""",""")</f>
        <v/>
      </c>
      <c r="AA120" t="str">
        <f>IF(Table134569[[#This Row],[Entrada]]="","",""",""")</f>
        <v/>
      </c>
      <c r="AC120" t="s">
        <v>2273</v>
      </c>
      <c r="AD120" s="66" t="str" cm="1">
        <f t="array" ref="AD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E120" s="66" t="str" cm="1">
        <f t="array" ref="AE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F120" t="s">
        <v>323</v>
      </c>
      <c r="AG120" t="str">
        <f>LOWER(LEFT(Table134569[[#This Row],[Titulo]],1))</f>
        <v>l</v>
      </c>
      <c r="AH120" t="str">
        <f>LOWER(LEFT(Table134569[[#This Row],[Categoria]],1))</f>
        <v>p</v>
      </c>
      <c r="AI120" t="str">
        <f>_xlfn.CONCAT(Table134569[[#This Row],[ID]:[c021]])</f>
        <v>{id:117,title: "lacorderadediosLa cordera de Dios", subtitle: "Mateo 1,18s; 2,13s.18", category: ["PreCatecumenado","Laudes/Visperas","Comunión"],/cantos/resucito/l/lacorderadedios.html/cantos/resucito/l/lacorderadedios.html"},</v>
      </c>
      <c r="AJ120" t="str">
        <f>UPPER(Table134569[[#This Row],[Titulo]])</f>
        <v>LA CORDERA DE DIOS</v>
      </c>
      <c r="AK120" t="str">
        <f>LOWER(SUBSTITUTE(Table134569[[#This Row],[CANTO]], " ", ""))</f>
        <v>lacorderadedios</v>
      </c>
      <c r="AL120" t="str">
        <f>Table134569[[#This Row],[Subtitle5]]</f>
        <v>Mateo 1,18s; 2,13s.18</v>
      </c>
      <c r="AN120" t="str">
        <f>Table1[[#Headers],[CANTO]]</f>
        <v>CANTO</v>
      </c>
      <c r="AO120" t="str">
        <f>Table134569[[#This Row],[CANTO]]</f>
        <v>LA CORDERA DE DIOS</v>
      </c>
      <c r="AP120" t="str">
        <f>_xlfn.CONCAT(Table134569[[#This Row],[Category]:[c020]])</f>
        <v>category: ["PreCatecumenado","Laudes/Visperas","Comunión"],</v>
      </c>
    </row>
    <row r="121" spans="1:42" x14ac:dyDescent="0.25">
      <c r="A121">
        <v>97</v>
      </c>
      <c r="B121" t="s">
        <v>309</v>
      </c>
      <c r="C121">
        <v>118</v>
      </c>
      <c r="D121" t="s">
        <v>310</v>
      </c>
      <c r="E121" t="s">
        <v>311</v>
      </c>
      <c r="F121" t="s">
        <v>312</v>
      </c>
      <c r="G121" t="str" cm="1">
        <f t="array" ref="G1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2272</v>
      </c>
      <c r="P121" t="s">
        <v>2271</v>
      </c>
      <c r="Q121" t="str">
        <f>IF(Table134569[[#This Row],[Pascua]]="","",""",""")</f>
        <v>","</v>
      </c>
      <c r="R121" t="s">
        <v>298</v>
      </c>
      <c r="S121" t="str">
        <f>IF(Table134569[[#This Row],[Pentecostés]]="","",""",""")</f>
        <v/>
      </c>
      <c r="U121" t="str">
        <f>IF(Table134569[[#This Row],[Virgen]]="","",""",""")</f>
        <v/>
      </c>
      <c r="W121" t="str">
        <f>IF(Table134569[[#This Row],[Niños]]="","",""",""")</f>
        <v/>
      </c>
      <c r="Y121" t="str">
        <f>IF(Table134569[[#This Row],[Laudes/Vispera]]="","",""",""")</f>
        <v/>
      </c>
      <c r="AA121" t="str">
        <f>IF(Table134569[[#This Row],[Entrada]]="","",""",""")</f>
        <v/>
      </c>
      <c r="AC121" t="s">
        <v>2273</v>
      </c>
      <c r="AD121" s="66" t="str" cm="1">
        <f t="array" ref="AD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E121" s="66" t="str" cm="1">
        <f t="array" ref="AE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F121" t="s">
        <v>323</v>
      </c>
      <c r="AG121" t="str">
        <f>LOWER(LEFT(Table134569[[#This Row],[Titulo]],1))</f>
        <v>l</v>
      </c>
      <c r="AH121" t="str">
        <f>LOWER(LEFT(Table134569[[#This Row],[Categoria]],1))</f>
        <v>p</v>
      </c>
      <c r="AI121" t="str">
        <f>_xlfn.CONCAT(Table134569[[#This Row],[ID]:[c021]])</f>
        <v>{id:118,title: "laespadaLa espada", subtitle: "Ezequiel 21,14-22", category: ["PreCatecumenado","Virgen"],/cantos/resucito/l/laespada.html/cantos/resucito/l/laespada.html"},</v>
      </c>
      <c r="AJ121" t="str">
        <f>UPPER(Table134569[[#This Row],[Titulo]])</f>
        <v>LA ESPADA</v>
      </c>
      <c r="AK121" t="str">
        <f>LOWER(SUBSTITUTE(Table134569[[#This Row],[CANTO]], " ", ""))</f>
        <v>laespada</v>
      </c>
      <c r="AL121" t="str">
        <f>Table134569[[#This Row],[Subtitle5]]</f>
        <v>Ezequiel 21,14-22</v>
      </c>
      <c r="AN121" t="str">
        <f>Table1[[#Headers],[CANTO]]</f>
        <v>CANTO</v>
      </c>
      <c r="AO121" t="str">
        <f>Table134569[[#This Row],[CANTO]]</f>
        <v>LA ESPADA</v>
      </c>
      <c r="AP121" t="str">
        <f>_xlfn.CONCAT(Table134569[[#This Row],[Category]:[c020]])</f>
        <v>category: ["PreCatecumenado","Virgen"],</v>
      </c>
    </row>
    <row r="122" spans="1:42" x14ac:dyDescent="0.25">
      <c r="A122">
        <v>98</v>
      </c>
      <c r="B122" t="s">
        <v>309</v>
      </c>
      <c r="C122">
        <v>119</v>
      </c>
      <c r="D122" t="s">
        <v>310</v>
      </c>
      <c r="E122" t="s">
        <v>311</v>
      </c>
      <c r="F122" t="s">
        <v>312</v>
      </c>
      <c r="G122" t="str" cm="1">
        <f t="array" ref="G1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2272</v>
      </c>
      <c r="P122" t="s">
        <v>2271</v>
      </c>
      <c r="Q122" t="str">
        <f>IF(Table134569[[#This Row],[Pascua]]="","",""",""")</f>
        <v>","</v>
      </c>
      <c r="R122" t="s">
        <v>327</v>
      </c>
      <c r="S122" t="str">
        <f>IF(Table134569[[#This Row],[Pentecostés]]="","",""",""")</f>
        <v>","</v>
      </c>
      <c r="T122" t="s">
        <v>328</v>
      </c>
      <c r="U122" t="str">
        <f>IF(Table134569[[#This Row],[Virgen]]="","",""",""")</f>
        <v/>
      </c>
      <c r="W122" t="str">
        <f>IF(Table134569[[#This Row],[Niños]]="","",""",""")</f>
        <v/>
      </c>
      <c r="Y122" t="str">
        <f>IF(Table134569[[#This Row],[Laudes/Vispera]]="","",""",""")</f>
        <v/>
      </c>
      <c r="AA122" t="str">
        <f>IF(Table134569[[#This Row],[Entrada]]="","",""",""")</f>
        <v/>
      </c>
      <c r="AC122" t="s">
        <v>2273</v>
      </c>
      <c r="AD122" s="66" t="str" cm="1">
        <f t="array" ref="AD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E122" s="66" t="str" cm="1">
        <f t="array" ref="AE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F122" t="s">
        <v>323</v>
      </c>
      <c r="AG122" t="str">
        <f>LOWER(LEFT(Table134569[[#This Row],[Titulo]],1))</f>
        <v>l</v>
      </c>
      <c r="AH122" t="str">
        <f>LOWER(LEFT(Table134569[[#This Row],[Categoria]],1))</f>
        <v>p</v>
      </c>
      <c r="AI122" t="str">
        <f>_xlfn.CONCAT(Table134569[[#This Row],[ID]:[c021]])</f>
        <v>{id:119,title: "lamarchaesduraLa marcha es dura", subtitle: "Espiritual negro «Go down, Moses»", category: ["PreCatecumenado","Final","Nuevo Testamento"],/cantos/resucito/l/lamarchaesdura.html/cantos/resucito/l/lamarchaesdura.html"},</v>
      </c>
      <c r="AJ122" t="str">
        <f>UPPER(Table134569[[#This Row],[Titulo]])</f>
        <v>LA MARCHA ES DURA</v>
      </c>
      <c r="AK122" t="str">
        <f>LOWER(SUBSTITUTE(Table134569[[#This Row],[CANTO]], " ", ""))</f>
        <v>lamarchaesdura</v>
      </c>
      <c r="AL122" t="str">
        <f>Table134569[[#This Row],[Subtitle5]]</f>
        <v>Espiritual negro «Go down, Moses»</v>
      </c>
      <c r="AN122" t="str">
        <f>Table1[[#Headers],[CANTO]]</f>
        <v>CANTO</v>
      </c>
      <c r="AO122" t="str">
        <f>Table134569[[#This Row],[CANTO]]</f>
        <v>LA MARCHA ES DURA</v>
      </c>
      <c r="AP122" t="str">
        <f>_xlfn.CONCAT(Table134569[[#This Row],[Category]:[c020]])</f>
        <v>category: ["PreCatecumenado","Final","Nuevo Testamento"],</v>
      </c>
    </row>
    <row r="123" spans="1:42" x14ac:dyDescent="0.25">
      <c r="A123">
        <v>242</v>
      </c>
      <c r="B123" t="s">
        <v>309</v>
      </c>
      <c r="C123">
        <v>120</v>
      </c>
      <c r="D123" t="s">
        <v>310</v>
      </c>
      <c r="E123" t="s">
        <v>311</v>
      </c>
      <c r="F123" t="s">
        <v>312</v>
      </c>
      <c r="G123" t="str" cm="1">
        <f t="array" ref="G1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2272</v>
      </c>
      <c r="P123" s="4" t="s">
        <v>2270</v>
      </c>
      <c r="Q123" t="str">
        <f>IF(Table134569[[#This Row],[Pascua]]="","",""",""")</f>
        <v>","</v>
      </c>
      <c r="R123" t="s">
        <v>326</v>
      </c>
      <c r="S123" t="str">
        <f>IF(Table134569[[#This Row],[Pentecostés]]="","",""",""")</f>
        <v>","</v>
      </c>
      <c r="T123" t="s">
        <v>334</v>
      </c>
      <c r="U123" t="str">
        <f>IF(Table134569[[#This Row],[Virgen]]="","",""",""")</f>
        <v/>
      </c>
      <c r="W123" t="str">
        <f>IF(Table134569[[#This Row],[Niños]]="","",""",""")</f>
        <v/>
      </c>
      <c r="Y123" t="str">
        <f>IF(Table134569[[#This Row],[Laudes/Vispera]]="","",""",""")</f>
        <v/>
      </c>
      <c r="AA123" t="str">
        <f>IF(Table134569[[#This Row],[Entrada]]="","",""",""")</f>
        <v/>
      </c>
      <c r="AC123" t="s">
        <v>2273</v>
      </c>
      <c r="AD123" s="66" t="str" cm="1">
        <f t="array" ref="AD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E123" s="66" t="str" cm="1">
        <f t="array" ref="AE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F123" t="s">
        <v>323</v>
      </c>
      <c r="AG123" t="str">
        <f>LOWER(LEFT(Table134569[[#This Row],[Titulo]],1))</f>
        <v>l</v>
      </c>
      <c r="AH123" t="str">
        <f>LOWER(LEFT(Table134569[[#This Row],[Categoria]],1))</f>
        <v>e</v>
      </c>
      <c r="AI123" t="str">
        <f>_xlfn.CONCAT(Table134569[[#This Row],[ID]:[c021]])</f>
        <v>{id:120,title: "lapalomavoloLa paloma voló", subtitle: "Oda XXIV de Salomón", category: ["Elección","Comunión","Antiguo Testamento"],/cantos/resucito/l/lapalomavolo.html/cantos/resucito/l/lapalomavolo.html"},</v>
      </c>
      <c r="AJ123" t="str">
        <f>UPPER(Table134569[[#This Row],[Titulo]])</f>
        <v>LA PALOMA VOLÓ</v>
      </c>
      <c r="AK123" t="str">
        <f>LOWER(SUBSTITUTE(Table134569[[#This Row],[CANTO]], " ", ""))</f>
        <v>lapalomavoló</v>
      </c>
      <c r="AL123" t="str">
        <f>Table134569[[#This Row],[Subtitle5]]</f>
        <v>Oda XXIV de Salomón</v>
      </c>
      <c r="AN123" t="str">
        <f>Table1[[#Headers],[CANTO]]</f>
        <v>CANTO</v>
      </c>
      <c r="AO123" t="str">
        <f>Table134569[[#This Row],[CANTO]]</f>
        <v>LA PALOMA VOLÓ</v>
      </c>
      <c r="AP123" t="str">
        <f>_xlfn.CONCAT(Table134569[[#This Row],[Category]:[c020]])</f>
        <v>category: ["Elección","Comunión","Antiguo Testamento"],</v>
      </c>
    </row>
    <row r="124" spans="1:42" x14ac:dyDescent="0.25">
      <c r="A124">
        <v>99</v>
      </c>
      <c r="B124" t="s">
        <v>309</v>
      </c>
      <c r="C124">
        <v>121</v>
      </c>
      <c r="D124" t="s">
        <v>310</v>
      </c>
      <c r="E124" t="s">
        <v>311</v>
      </c>
      <c r="F124" t="s">
        <v>312</v>
      </c>
      <c r="G124" t="str" cm="1">
        <f t="array" ref="G1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2272</v>
      </c>
      <c r="P124" t="s">
        <v>2271</v>
      </c>
      <c r="Q124" t="str">
        <f>IF(Table134569[[#This Row],[Pascua]]="","",""",""")</f>
        <v>","</v>
      </c>
      <c r="R124" t="s">
        <v>333</v>
      </c>
      <c r="S124" t="str">
        <f>IF(Table134569[[#This Row],[Pentecostés]]="","",""",""")</f>
        <v>","</v>
      </c>
      <c r="T124" t="s">
        <v>321</v>
      </c>
      <c r="U124" t="str">
        <f>IF(Table134569[[#This Row],[Virgen]]="","",""",""")</f>
        <v>","</v>
      </c>
      <c r="V124" t="s">
        <v>328</v>
      </c>
      <c r="W124" t="str">
        <f>IF(Table134569[[#This Row],[Niños]]="","",""",""")</f>
        <v/>
      </c>
      <c r="Y124" t="str">
        <f>IF(Table134569[[#This Row],[Laudes/Vispera]]="","",""",""")</f>
        <v/>
      </c>
      <c r="AA124" t="str">
        <f>IF(Table134569[[#This Row],[Entrada]]="","",""",""")</f>
        <v/>
      </c>
      <c r="AC124" t="s">
        <v>2273</v>
      </c>
      <c r="AD124" s="66" t="str" cm="1">
        <f t="array" ref="AD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E124" s="66" t="str" cm="1">
        <f t="array" ref="AE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F124" t="s">
        <v>323</v>
      </c>
      <c r="AG124" t="str">
        <f>LOWER(LEFT(Table134569[[#This Row],[Titulo]],1))</f>
        <v>l</v>
      </c>
      <c r="AH124" t="str">
        <f>LOWER(LEFT(Table134569[[#This Row],[Categoria]],1))</f>
        <v>p</v>
      </c>
      <c r="AI124" t="str">
        <f>_xlfn.CONCAT(Table134569[[#This Row],[ID]:[c021]])</f>
        <v>{id:121,title: "lasalveLa Salve", subtitle: "Himno lat. «Salve Regina»", category: ["PreCatecumenado","Cuaresma","Laudes/Visperas","Nuevo Testamento"],/cantos/resucito/l/lasalve.html/cantos/resucito/l/lasalve.html"},</v>
      </c>
      <c r="AJ124" t="str">
        <f>UPPER(Table134569[[#This Row],[Titulo]])</f>
        <v>LA SALVE</v>
      </c>
      <c r="AK124" t="str">
        <f>LOWER(SUBSTITUTE(Table134569[[#This Row],[CANTO]], " ", ""))</f>
        <v>lasalve</v>
      </c>
      <c r="AL124" t="str">
        <f>Table134569[[#This Row],[Subtitle5]]</f>
        <v>Himno lat. «Salve Regina»</v>
      </c>
      <c r="AN124" t="str">
        <f>Table1[[#Headers],[CANTO]]</f>
        <v>CANTO</v>
      </c>
      <c r="AO124" t="str">
        <f>Table134569[[#This Row],[CANTO]]</f>
        <v>LA SALVE</v>
      </c>
      <c r="AP124" t="str">
        <f>_xlfn.CONCAT(Table134569[[#This Row],[Category]:[c020]])</f>
        <v>category: ["PreCatecumenado","Cuaresma","Laudes/Visperas","Nuevo Testamento"],</v>
      </c>
    </row>
    <row r="125" spans="1:42" x14ac:dyDescent="0.25">
      <c r="A125">
        <v>100</v>
      </c>
      <c r="B125" t="s">
        <v>309</v>
      </c>
      <c r="C125">
        <v>122</v>
      </c>
      <c r="D125" t="s">
        <v>310</v>
      </c>
      <c r="E125" t="s">
        <v>311</v>
      </c>
      <c r="F125" t="s">
        <v>312</v>
      </c>
      <c r="G125" t="str" cm="1">
        <f t="array" ref="G1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2272</v>
      </c>
      <c r="P125" t="s">
        <v>2271</v>
      </c>
      <c r="Q125" t="str">
        <f>IF(Table134569[[#This Row],[Pascua]]="","",""",""")</f>
        <v/>
      </c>
      <c r="S125" t="str">
        <f>IF(Table134569[[#This Row],[Pentecostés]]="","",""",""")</f>
        <v/>
      </c>
      <c r="U125" t="str">
        <f>IF(Table134569[[#This Row],[Virgen]]="","",""",""")</f>
        <v/>
      </c>
      <c r="W125" t="str">
        <f>IF(Table134569[[#This Row],[Niños]]="","",""",""")</f>
        <v/>
      </c>
      <c r="Y125" t="str">
        <f>IF(Table134569[[#This Row],[Laudes/Vispera]]="","",""",""")</f>
        <v/>
      </c>
      <c r="AA125" t="str">
        <f>IF(Table134569[[#This Row],[Entrada]]="","",""",""")</f>
        <v/>
      </c>
      <c r="AC125" t="s">
        <v>2273</v>
      </c>
      <c r="AD125" s="66" t="str" cm="1">
        <f t="array" ref="AD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E125" s="66" t="str" cm="1">
        <f t="array" ref="AE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F125" t="s">
        <v>323</v>
      </c>
      <c r="AG125" t="str">
        <f>LOWER(LEFT(Table134569[[#This Row],[Titulo]],1))</f>
        <v>l</v>
      </c>
      <c r="AH125" t="str">
        <f>LOWER(LEFT(Table134569[[#This Row],[Categoria]],1))</f>
        <v>p</v>
      </c>
      <c r="AI125" t="str">
        <f>_xlfn.CONCAT(Table134569[[#This Row],[ID]:[c021]])</f>
        <v>{id:122,title: "lasiegadelasnacionesLa siega de las naciones", subtitle: "Juan 4,31-38", category: ["PreCatecumenado"],/cantos/resucito/l/lasiegadelasnaciones.html/cantos/resucito/l/lasiegadelasnaciones.html"},</v>
      </c>
      <c r="AJ125" t="str">
        <f>UPPER(Table134569[[#This Row],[Titulo]])</f>
        <v>LA SIEGA DE LAS NACIONES</v>
      </c>
      <c r="AK125" t="str">
        <f>LOWER(SUBSTITUTE(Table134569[[#This Row],[CANTO]], " ", ""))</f>
        <v>lasiegadelasnaciones</v>
      </c>
      <c r="AL125" t="str">
        <f>Table134569[[#This Row],[Subtitle5]]</f>
        <v>Juan 4,31-38</v>
      </c>
      <c r="AN125" t="str">
        <f>Table1[[#Headers],[CANTO]]</f>
        <v>CANTO</v>
      </c>
      <c r="AO125" t="str">
        <f>Table134569[[#This Row],[CANTO]]</f>
        <v>LA SIEGA DE LAS NACIONES</v>
      </c>
      <c r="AP125" t="str">
        <f>_xlfn.CONCAT(Table134569[[#This Row],[Category]:[c020]])</f>
        <v>category: ["PreCatecumenado"],</v>
      </c>
    </row>
    <row r="126" spans="1:42" x14ac:dyDescent="0.25">
      <c r="A126">
        <v>101</v>
      </c>
      <c r="B126" t="s">
        <v>309</v>
      </c>
      <c r="C126">
        <v>123</v>
      </c>
      <c r="D126" t="s">
        <v>310</v>
      </c>
      <c r="E126" t="s">
        <v>311</v>
      </c>
      <c r="F126" t="s">
        <v>312</v>
      </c>
      <c r="G126" t="str" cm="1">
        <f t="array" ref="G1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2272</v>
      </c>
      <c r="P126" t="s">
        <v>2271</v>
      </c>
      <c r="Q126" t="str">
        <f>IF(Table134569[[#This Row],[Pascua]]="","",""",""")</f>
        <v/>
      </c>
      <c r="S126" t="str">
        <f>IF(Table134569[[#This Row],[Pentecostés]]="","",""",""")</f>
        <v/>
      </c>
      <c r="U126" t="str">
        <f>IF(Table134569[[#This Row],[Virgen]]="","",""",""")</f>
        <v/>
      </c>
      <c r="W126" t="str">
        <f>IF(Table134569[[#This Row],[Niños]]="","",""",""")</f>
        <v/>
      </c>
      <c r="Y126" t="str">
        <f>IF(Table134569[[#This Row],[Laudes/Vispera]]="","",""",""")</f>
        <v/>
      </c>
      <c r="AA126" t="str">
        <f>IF(Table134569[[#This Row],[Entrada]]="","",""",""")</f>
        <v/>
      </c>
      <c r="AC126" t="s">
        <v>2273</v>
      </c>
      <c r="AD126" s="66" t="str" cm="1">
        <f t="array" ref="AD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E126" s="66" t="str" cm="1">
        <f t="array" ref="AE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F126" t="s">
        <v>323</v>
      </c>
      <c r="AG126" t="str">
        <f>LOWER(LEFT(Table134569[[#This Row],[Titulo]],1))</f>
        <v>l</v>
      </c>
      <c r="AH126" t="str">
        <f>LOWER(LEFT(Table134569[[#This Row],[Categoria]],1))</f>
        <v>p</v>
      </c>
      <c r="AI126" t="str">
        <f>_xlfn.CONCAT(Table134569[[#This Row],[ID]:[c021]])</f>
        <v>{id:123,title: "lavozdemiamadoLa voz de mi amado", subtitle: "Cantar de los Cantares 2,8-17", category: ["PreCatecumenado"],/cantos/resucito/l/lavozdemiamado.html/cantos/resucito/l/lavozdemiamado.html"},</v>
      </c>
      <c r="AJ126" t="str">
        <f>UPPER(Table134569[[#This Row],[Titulo]])</f>
        <v>LA VOZ DE MI AMADO</v>
      </c>
      <c r="AK126" t="str">
        <f>LOWER(SUBSTITUTE(Table134569[[#This Row],[CANTO]], " ", ""))</f>
        <v>lavozdemiamado</v>
      </c>
      <c r="AL126" t="str">
        <f>Table134569[[#This Row],[Subtitle5]]</f>
        <v>Cantar de los Cantares 2,8-17</v>
      </c>
      <c r="AN126" t="str">
        <f>Table1[[#Headers],[CANTO]]</f>
        <v>CANTO</v>
      </c>
      <c r="AO126" t="str">
        <f>Table134569[[#This Row],[CANTO]]</f>
        <v>LA VOZ DE MI AMADO</v>
      </c>
      <c r="AP126" t="str">
        <f>_xlfn.CONCAT(Table134569[[#This Row],[Category]:[c020]])</f>
        <v>category: ["PreCatecumenado"],</v>
      </c>
    </row>
    <row r="127" spans="1:42" x14ac:dyDescent="0.25">
      <c r="A127">
        <v>102</v>
      </c>
      <c r="B127" t="s">
        <v>309</v>
      </c>
      <c r="C127">
        <v>124</v>
      </c>
      <c r="D127" t="s">
        <v>310</v>
      </c>
      <c r="E127" t="s">
        <v>311</v>
      </c>
      <c r="F127" t="s">
        <v>312</v>
      </c>
      <c r="G127" t="str" cm="1">
        <f t="array" ref="G1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2272</v>
      </c>
      <c r="P127" t="s">
        <v>2271</v>
      </c>
      <c r="Q127" t="str">
        <f>IF(Table134569[[#This Row],[Pascua]]="","",""",""")</f>
        <v/>
      </c>
      <c r="S127" t="str">
        <f>IF(Table134569[[#This Row],[Pentecostés]]="","",""",""")</f>
        <v/>
      </c>
      <c r="U127" t="str">
        <f>IF(Table134569[[#This Row],[Virgen]]="","",""",""")</f>
        <v/>
      </c>
      <c r="W127" t="str">
        <f>IF(Table134569[[#This Row],[Niños]]="","",""",""")</f>
        <v/>
      </c>
      <c r="Y127" t="str">
        <f>IF(Table134569[[#This Row],[Laudes/Vispera]]="","",""",""")</f>
        <v/>
      </c>
      <c r="AA127" t="str">
        <f>IF(Table134569[[#This Row],[Entrada]]="","",""",""")</f>
        <v/>
      </c>
      <c r="AC127" t="s">
        <v>2273</v>
      </c>
      <c r="AD127" s="66" t="str" cm="1">
        <f t="array" ref="AD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E127" s="66" t="str" cm="1">
        <f t="array" ref="AE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F127" t="s">
        <v>323</v>
      </c>
      <c r="AG127" t="str">
        <f>LOWER(LEFT(Table134569[[#This Row],[Titulo]],1))</f>
        <v>l</v>
      </c>
      <c r="AH127" t="str">
        <f>LOWER(LEFT(Table134569[[#This Row],[Categoria]],1))</f>
        <v>p</v>
      </c>
      <c r="AI127" t="str">
        <f>_xlfn.CONCAT(Table134569[[#This Row],[ID]:[c021]])</f>
        <v>{id:124,title: "lasarmasdelaluzLas armas de la luz", subtitle: "cf Efesios 6,11.ss", category: ["PreCatecumenado"],/cantos/resucito/l/lasarmasdelaluz.html/cantos/resucito/l/lasarmasdelaluz.html"},</v>
      </c>
      <c r="AJ127" t="str">
        <f>UPPER(Table134569[[#This Row],[Titulo]])</f>
        <v>LAS ARMAS DE LA LUZ</v>
      </c>
      <c r="AK127" t="str">
        <f>LOWER(SUBSTITUTE(Table134569[[#This Row],[CANTO]], " ", ""))</f>
        <v>lasarmasdelaluz</v>
      </c>
      <c r="AL127" t="str">
        <f>Table134569[[#This Row],[Subtitle5]]</f>
        <v>cf Efesios 6,11.ss</v>
      </c>
      <c r="AN127" t="str">
        <f>Table1[[#Headers],[CANTO]]</f>
        <v>CANTO</v>
      </c>
      <c r="AO127" t="str">
        <f>Table134569[[#This Row],[CANTO]]</f>
        <v>LAS ARMAS DE LA LUZ</v>
      </c>
      <c r="AP127" t="str">
        <f>_xlfn.CONCAT(Table134569[[#This Row],[Category]:[c020]])</f>
        <v>category: ["PreCatecumenado"],</v>
      </c>
    </row>
    <row r="128" spans="1:42" x14ac:dyDescent="0.25">
      <c r="A128">
        <v>103</v>
      </c>
      <c r="B128" t="s">
        <v>309</v>
      </c>
      <c r="C128">
        <v>125</v>
      </c>
      <c r="D128" t="s">
        <v>310</v>
      </c>
      <c r="E128" t="s">
        <v>311</v>
      </c>
      <c r="F128" t="s">
        <v>312</v>
      </c>
      <c r="G128" t="str" cm="1">
        <f t="array" ref="G1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2272</v>
      </c>
      <c r="P128" t="s">
        <v>2271</v>
      </c>
      <c r="Q128" t="str">
        <f>IF(Table134569[[#This Row],[Pascua]]="","",""",""")</f>
        <v/>
      </c>
      <c r="S128" t="str">
        <f>IF(Table134569[[#This Row],[Pentecostés]]="","",""",""")</f>
        <v/>
      </c>
      <c r="U128" t="str">
        <f>IF(Table134569[[#This Row],[Virgen]]="","",""",""")</f>
        <v/>
      </c>
      <c r="W128" t="str">
        <f>IF(Table134569[[#This Row],[Niños]]="","",""",""")</f>
        <v/>
      </c>
      <c r="Y128" t="str">
        <f>IF(Table134569[[#This Row],[Laudes/Vispera]]="","",""",""")</f>
        <v/>
      </c>
      <c r="AA128" t="str">
        <f>IF(Table134569[[#This Row],[Entrada]]="","",""",""")</f>
        <v/>
      </c>
      <c r="AC128" t="s">
        <v>2273</v>
      </c>
      <c r="AD128" s="66" t="str" cm="1">
        <f t="array" ref="AD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E128" s="66" t="str" cm="1">
        <f t="array" ref="AE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F128" t="s">
        <v>323</v>
      </c>
      <c r="AG128" t="str">
        <f>LOWER(LEFT(Table134569[[#This Row],[Titulo]],1))</f>
        <v>l</v>
      </c>
      <c r="AH128" t="str">
        <f>LOWER(LEFT(Table134569[[#This Row],[Categoria]],1))</f>
        <v>p</v>
      </c>
      <c r="AI128" t="str">
        <f>_xlfn.CONCAT(Table134569[[#This Row],[ID]:[c021]])</f>
        <v>{id:125,title: "laudasionLauda Sión", subtitle: "Secuencia del Corpus Christi (Santo Tomas de Aquino) ", category: ["PreCatecumenado"],/cantos/resucito/l/laudasion.html/cantos/resucito/l/laudasion.html"},</v>
      </c>
      <c r="AJ128" t="str">
        <f>UPPER(Table134569[[#This Row],[Titulo]])</f>
        <v>LAUDA SIÓN</v>
      </c>
      <c r="AK128" t="str">
        <f>LOWER(SUBSTITUTE(Table134569[[#This Row],[CANTO]], " ", ""))</f>
        <v>laudasión</v>
      </c>
      <c r="AL128" t="str">
        <f>Table134569[[#This Row],[Subtitle5]]</f>
        <v xml:space="preserve">Secuencia del Corpus Christi (Santo Tomas de Aquino) </v>
      </c>
      <c r="AN128" t="str">
        <f>Table1[[#Headers],[CANTO]]</f>
        <v>CANTO</v>
      </c>
      <c r="AO128" t="str">
        <f>Table134569[[#This Row],[CANTO]]</f>
        <v>LAUDA SIÓN</v>
      </c>
      <c r="AP128" t="str">
        <f>_xlfn.CONCAT(Table134569[[#This Row],[Category]:[c020]])</f>
        <v>category: ["PreCatecumenado"],</v>
      </c>
    </row>
    <row r="129" spans="1:42" x14ac:dyDescent="0.25">
      <c r="A129">
        <v>189</v>
      </c>
      <c r="B129" t="s">
        <v>309</v>
      </c>
      <c r="C129">
        <v>126</v>
      </c>
      <c r="D129" t="s">
        <v>310</v>
      </c>
      <c r="E129" t="s">
        <v>311</v>
      </c>
      <c r="F129" t="s">
        <v>312</v>
      </c>
      <c r="G129" t="str" cm="1">
        <f t="array" ref="G1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2272</v>
      </c>
      <c r="P129" s="7" t="s">
        <v>1152</v>
      </c>
      <c r="Q129" t="str">
        <f>IF(Table134569[[#This Row],[Pascua]]="","",""",""")</f>
        <v/>
      </c>
      <c r="S129" t="str">
        <f>IF(Table134569[[#This Row],[Pentecostés]]="","",""",""")</f>
        <v/>
      </c>
      <c r="U129" t="str">
        <f>IF(Table134569[[#This Row],[Virgen]]="","",""",""")</f>
        <v/>
      </c>
      <c r="W129" t="str">
        <f>IF(Table134569[[#This Row],[Niños]]="","",""",""")</f>
        <v/>
      </c>
      <c r="Y129" t="str">
        <f>IF(Table134569[[#This Row],[Laudes/Vispera]]="","",""",""")</f>
        <v/>
      </c>
      <c r="AA129" t="str">
        <f>IF(Table134569[[#This Row],[Entrada]]="","",""",""")</f>
        <v/>
      </c>
      <c r="AC129" t="s">
        <v>2273</v>
      </c>
      <c r="AD129" s="66" t="str" cm="1">
        <f t="array" ref="AD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E129" s="66" t="str" cm="1">
        <f t="array" ref="AE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F129" t="s">
        <v>323</v>
      </c>
      <c r="AG129" t="str">
        <f>LOWER(LEFT(Table134569[[#This Row],[Titulo]],1))</f>
        <v>l</v>
      </c>
      <c r="AH129" t="str">
        <f>LOWER(LEFT(Table134569[[#This Row],[Categoria]],1))</f>
        <v>l</v>
      </c>
      <c r="AI129" t="str">
        <f>_xlfn.CONCAT(Table134569[[#This Row],[ID]:[c021]])</f>
        <v>{id:126,title: "letaniasdelossantosLetanías de los santos", subtitle: "De la liturgia bautismal de la Vigilia pascual", category: ["Liturgia"],/cantos/resucito/l/letaniasdelossantos.html/cantos/resucito/l/letaniasdelossantos.html"},</v>
      </c>
      <c r="AJ129" t="str">
        <f>UPPER(Table134569[[#This Row],[Titulo]])</f>
        <v>LETANÍAS DE LOS SANTOS</v>
      </c>
      <c r="AK129" t="str">
        <f>LOWER(SUBSTITUTE(Table134569[[#This Row],[CANTO]], " ", ""))</f>
        <v>letaníasdelossantos</v>
      </c>
      <c r="AL129" t="str">
        <f>Table134569[[#This Row],[Subtitle5]]</f>
        <v>De la liturgia bautismal de la Vigilia pascual</v>
      </c>
      <c r="AN129" t="str">
        <f>Table1[[#Headers],[CANTO]]</f>
        <v>CANTO</v>
      </c>
      <c r="AO129" t="str">
        <f>Table134569[[#This Row],[CANTO]]</f>
        <v>LETANÍAS DE LOS SANTOS</v>
      </c>
      <c r="AP129" t="str">
        <f>_xlfn.CONCAT(Table134569[[#This Row],[Category]:[c020]])</f>
        <v>category: ["Liturgia"],</v>
      </c>
    </row>
    <row r="130" spans="1:42" x14ac:dyDescent="0.25">
      <c r="A130">
        <v>191</v>
      </c>
      <c r="B130" t="s">
        <v>309</v>
      </c>
      <c r="C130">
        <v>127</v>
      </c>
      <c r="D130" t="s">
        <v>310</v>
      </c>
      <c r="E130" t="s">
        <v>311</v>
      </c>
      <c r="F130" t="s">
        <v>312</v>
      </c>
      <c r="G130" t="str" cm="1">
        <f t="array" ref="G1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2272</v>
      </c>
      <c r="P130" s="7" t="s">
        <v>1152</v>
      </c>
      <c r="Q130" t="str">
        <f>IF(Table134569[[#This Row],[Pascua]]="","",""",""")</f>
        <v>","</v>
      </c>
      <c r="R130" t="s">
        <v>333</v>
      </c>
      <c r="S130" t="str">
        <f>IF(Table134569[[#This Row],[Pentecostés]]="","",""",""")</f>
        <v>","</v>
      </c>
      <c r="T130" t="s">
        <v>321</v>
      </c>
      <c r="U130" t="str">
        <f>IF(Table134569[[#This Row],[Virgen]]="","",""",""")</f>
        <v>","</v>
      </c>
      <c r="V130" t="s">
        <v>304</v>
      </c>
      <c r="W130" t="str">
        <f>IF(Table134569[[#This Row],[Niños]]="","",""",""")</f>
        <v>","</v>
      </c>
      <c r="X130" t="s">
        <v>334</v>
      </c>
      <c r="Y130" t="str">
        <f>IF(Table134569[[#This Row],[Laudes/Vispera]]="","",""",""")</f>
        <v/>
      </c>
      <c r="AA130" t="str">
        <f>IF(Table134569[[#This Row],[Entrada]]="","",""",""")</f>
        <v/>
      </c>
      <c r="AC130" t="s">
        <v>2273</v>
      </c>
      <c r="AD130" s="66" t="str" cm="1">
        <f t="array" ref="AD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E130" s="66" t="str" cm="1">
        <f t="array" ref="AE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F130" t="s">
        <v>323</v>
      </c>
      <c r="AG130" t="str">
        <f>LOWER(LEFT(Table134569[[#This Row],[Titulo]],1))</f>
        <v>l</v>
      </c>
      <c r="AH130" t="str">
        <f>LOWER(LEFT(Table134569[[#This Row],[Categoria]],1))</f>
        <v>l</v>
      </c>
      <c r="AI130" t="str">
        <f>_xlfn.CONCAT(Table134569[[#This Row],[ID]:[c021]])</f>
        <v>{id:127,title: "letaniaspenitencialesiLetanías penitenciales I", subtitle: "Letanía para la Celebración Penitencial – modelo abreviado", category: ["Liturgia","Cuaresma","Laudes/Visperas","Entrada","Antiguo Testamento"],/cantos/resucito/l/letaniaspenitencialesi.html/cantos/resucito/l/letaniaspenitencialesi.html"},</v>
      </c>
      <c r="AJ130" t="str">
        <f>UPPER(Table134569[[#This Row],[Titulo]])</f>
        <v>LETANÍAS PENITENCIALES I</v>
      </c>
      <c r="AK130" t="str">
        <f>LOWER(SUBSTITUTE(Table134569[[#This Row],[CANTO]], " ", ""))</f>
        <v>letaníaspenitencialesi</v>
      </c>
      <c r="AL130" t="str">
        <f>Table134569[[#This Row],[Subtitle5]]</f>
        <v>Letanía para la Celebración Penitencial – modelo abreviado</v>
      </c>
      <c r="AN130" t="str">
        <f>Table1[[#Headers],[CANTO]]</f>
        <v>CANTO</v>
      </c>
      <c r="AO130" t="str">
        <f>Table134569[[#This Row],[CANTO]]</f>
        <v>LETANÍAS PENITENCIALES I</v>
      </c>
      <c r="AP130" t="str">
        <f>_xlfn.CONCAT(Table134569[[#This Row],[Category]:[c020]])</f>
        <v>category: ["Liturgia","Cuaresma","Laudes/Visperas","Entrada","Antiguo Testamento"],</v>
      </c>
    </row>
    <row r="131" spans="1:42" x14ac:dyDescent="0.25">
      <c r="A131">
        <v>192</v>
      </c>
      <c r="B131" t="s">
        <v>309</v>
      </c>
      <c r="C131">
        <v>128</v>
      </c>
      <c r="D131" t="s">
        <v>310</v>
      </c>
      <c r="E131" t="s">
        <v>311</v>
      </c>
      <c r="F131" t="s">
        <v>312</v>
      </c>
      <c r="G131" t="str" cm="1">
        <f t="array" ref="G1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2272</v>
      </c>
      <c r="P131" s="7" t="s">
        <v>1152</v>
      </c>
      <c r="Q131" t="str">
        <f>IF(Table134569[[#This Row],[Pascua]]="","",""",""")</f>
        <v>","</v>
      </c>
      <c r="R131" t="s">
        <v>333</v>
      </c>
      <c r="S131" t="str">
        <f>IF(Table134569[[#This Row],[Pentecostés]]="","",""",""")</f>
        <v>","</v>
      </c>
      <c r="T131" t="s">
        <v>321</v>
      </c>
      <c r="U131" t="str">
        <f>IF(Table134569[[#This Row],[Virgen]]="","",""",""")</f>
        <v>","</v>
      </c>
      <c r="V131" t="s">
        <v>304</v>
      </c>
      <c r="W131" t="str">
        <f>IF(Table134569[[#This Row],[Niños]]="","",""",""")</f>
        <v/>
      </c>
      <c r="Y131" t="str">
        <f>IF(Table134569[[#This Row],[Laudes/Vispera]]="","",""",""")</f>
        <v/>
      </c>
      <c r="AA131" t="str">
        <f>IF(Table134569[[#This Row],[Entrada]]="","",""",""")</f>
        <v/>
      </c>
      <c r="AC131" t="s">
        <v>2273</v>
      </c>
      <c r="AD131" s="66" t="str" cm="1">
        <f t="array" ref="AD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E131" s="66" t="str" cm="1">
        <f t="array" ref="AE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F131" t="s">
        <v>323</v>
      </c>
      <c r="AG131" t="str">
        <f>LOWER(LEFT(Table134569[[#This Row],[Titulo]],1))</f>
        <v>l</v>
      </c>
      <c r="AH131" t="str">
        <f>LOWER(LEFT(Table134569[[#This Row],[Categoria]],1))</f>
        <v>l</v>
      </c>
      <c r="AI131" t="str">
        <f>_xlfn.CONCAT(Table134569[[#This Row],[ID]:[c021]])</f>
        <v>{id:128,title: "letaniaspenitencialesiiLetanías penitenciales II", subtitle: "Letanía para la Celebración Penitencial", category: ["Liturgia","Cuaresma","Laudes/Visperas","Entrada"],/cantos/resucito/l/letaniaspenitencialesii.html/cantos/resucito/l/letaniaspenitencialesii.html"},</v>
      </c>
      <c r="AJ131" t="str">
        <f>UPPER(Table134569[[#This Row],[Titulo]])</f>
        <v>LETANÍAS PENITENCIALES II</v>
      </c>
      <c r="AK131" t="str">
        <f>LOWER(SUBSTITUTE(Table134569[[#This Row],[CANTO]], " ", ""))</f>
        <v>letaníaspenitencialesii</v>
      </c>
      <c r="AL131" t="str">
        <f>Table134569[[#This Row],[Subtitle5]]</f>
        <v>Letanía para la Celebración Penitencial</v>
      </c>
      <c r="AN131" t="str">
        <f>Table1[[#Headers],[CANTO]]</f>
        <v>CANTO</v>
      </c>
      <c r="AO131" t="str">
        <f>Table134569[[#This Row],[CANTO]]</f>
        <v>LETANÍAS PENITENCIALES II</v>
      </c>
      <c r="AP131" t="str">
        <f>_xlfn.CONCAT(Table134569[[#This Row],[Category]:[c020]])</f>
        <v>category: ["Liturgia","Cuaresma","Laudes/Visperas","Entrada"],</v>
      </c>
    </row>
    <row r="132" spans="1:42" x14ac:dyDescent="0.25">
      <c r="A132">
        <v>105</v>
      </c>
      <c r="B132" t="s">
        <v>309</v>
      </c>
      <c r="C132">
        <v>129</v>
      </c>
      <c r="D132" t="s">
        <v>310</v>
      </c>
      <c r="E132" t="s">
        <v>311</v>
      </c>
      <c r="F132" t="s">
        <v>312</v>
      </c>
      <c r="G132" t="str" cm="1">
        <f t="array" ref="G1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2272</v>
      </c>
      <c r="P132" t="s">
        <v>2271</v>
      </c>
      <c r="Q132" t="str">
        <f>IF(Table134569[[#This Row],[Pascua]]="","",""",""")</f>
        <v>","</v>
      </c>
      <c r="R132" t="s">
        <v>357</v>
      </c>
      <c r="S132" t="str">
        <f>IF(Table134569[[#This Row],[Pentecostés]]="","",""",""")</f>
        <v>","</v>
      </c>
      <c r="T132" t="s">
        <v>296</v>
      </c>
      <c r="U132" t="str">
        <f>IF(Table134569[[#This Row],[Virgen]]="","",""",""")</f>
        <v>","</v>
      </c>
      <c r="V132" t="s">
        <v>327</v>
      </c>
      <c r="W132" t="str">
        <f>IF(Table134569[[#This Row],[Niños]]="","",""",""")</f>
        <v>","</v>
      </c>
      <c r="X132" t="s">
        <v>328</v>
      </c>
      <c r="Y132" t="str">
        <f>IF(Table134569[[#This Row],[Laudes/Vispera]]="","",""",""")</f>
        <v/>
      </c>
      <c r="AA132" t="str">
        <f>IF(Table134569[[#This Row],[Entrada]]="","",""",""")</f>
        <v/>
      </c>
      <c r="AC132" t="s">
        <v>2273</v>
      </c>
      <c r="AD132" s="66" t="str" cm="1">
        <f t="array" ref="AD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E132" s="66" t="str" cm="1">
        <f t="array" ref="AE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F132" t="s">
        <v>323</v>
      </c>
      <c r="AG132" t="str">
        <f>LOWER(LEFT(Table134569[[#This Row],[Titulo]],1))</f>
        <v>l</v>
      </c>
      <c r="AH132" t="str">
        <f>LOWER(LEFT(Table134569[[#This Row],[Categoria]],1))</f>
        <v>p</v>
      </c>
      <c r="AI132" t="str">
        <f>_xlfn.CONCAT(Table134569[[#This Row],[ID]:[c021]])</f>
        <v>{id:129,title: "levantomisojosalosmontesLevanto mis ojos a los montes", subtitle: "Sal 121 (120)", category: ["PreCatecumenado","Adviento","Pentecostés","Final","Nuevo Testamento"],/cantos/resucito/l/levantomisojosalosmontes.html/cantos/resucito/l/levantomisojosalosmontes.html"},</v>
      </c>
      <c r="AJ132" t="str">
        <f>UPPER(Table134569[[#This Row],[Titulo]])</f>
        <v>LEVANTO MIS OJOS A LOS MONTES</v>
      </c>
      <c r="AK132" t="str">
        <f>LOWER(SUBSTITUTE(Table134569[[#This Row],[CANTO]], " ", ""))</f>
        <v>levantomisojosalosmontes</v>
      </c>
      <c r="AL132" t="str">
        <f>Table134569[[#This Row],[Subtitle5]]</f>
        <v>Sal 121 (120)</v>
      </c>
      <c r="AN132" t="str">
        <f>Table1[[#Headers],[CANTO]]</f>
        <v>CANTO</v>
      </c>
      <c r="AO132" t="str">
        <f>Table134569[[#This Row],[CANTO]]</f>
        <v>LEVANTO MIS OJOS A LOS MONTES</v>
      </c>
      <c r="AP132" t="str">
        <f>_xlfn.CONCAT(Table134569[[#This Row],[Category]:[c020]])</f>
        <v>category: ["PreCatecumenado","Adviento","Pentecostés","Final","Nuevo Testamento"],</v>
      </c>
    </row>
    <row r="133" spans="1:42" x14ac:dyDescent="0.25">
      <c r="A133">
        <v>106</v>
      </c>
      <c r="B133" t="s">
        <v>309</v>
      </c>
      <c r="C133">
        <v>131</v>
      </c>
      <c r="D133" t="s">
        <v>310</v>
      </c>
      <c r="E133" t="s">
        <v>311</v>
      </c>
      <c r="F133" t="s">
        <v>312</v>
      </c>
      <c r="G133" t="str" cm="1">
        <f t="array" ref="G1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2272</v>
      </c>
      <c r="P133" t="s">
        <v>2271</v>
      </c>
      <c r="Q133" t="str">
        <f>IF(Table134569[[#This Row],[Pascua]]="","",""",""")</f>
        <v>","</v>
      </c>
      <c r="R133" t="s">
        <v>298</v>
      </c>
      <c r="S133" t="str">
        <f>IF(Table134569[[#This Row],[Pentecostés]]="","",""",""")</f>
        <v>","</v>
      </c>
      <c r="T133" t="s">
        <v>321</v>
      </c>
      <c r="U133" t="str">
        <f>IF(Table134569[[#This Row],[Virgen]]="","",""",""")</f>
        <v>","</v>
      </c>
      <c r="V133" t="s">
        <v>328</v>
      </c>
      <c r="W133" t="str">
        <f>IF(Table134569[[#This Row],[Niños]]="","",""",""")</f>
        <v/>
      </c>
      <c r="Y133" t="str">
        <f>IF(Table134569[[#This Row],[Laudes/Vispera]]="","",""",""")</f>
        <v/>
      </c>
      <c r="AA133" t="str">
        <f>IF(Table134569[[#This Row],[Entrada]]="","",""",""")</f>
        <v/>
      </c>
      <c r="AC133" t="s">
        <v>2273</v>
      </c>
      <c r="AD133" s="66" t="str" cm="1">
        <f t="array" ref="AD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E133" s="66" t="str" cm="1">
        <f t="array" ref="AE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F133" t="s">
        <v>323</v>
      </c>
      <c r="AG133" t="str">
        <f>LOWER(LEFT(Table134569[[#This Row],[Titulo]],1))</f>
        <v>l</v>
      </c>
      <c r="AH133" t="str">
        <f>LOWER(LEFT(Table134569[[#This Row],[Categoria]],1))</f>
        <v>p</v>
      </c>
      <c r="AI133" t="str">
        <f>_xlfn.CONCAT(Table134569[[#This Row],[ID]:[c021]])</f>
        <v>{id:131,title: "lleguehastatupresenciamiclamorLlegue hasta tu presencia mi clamor", subtitle: "Sal 119 (118)", category: ["PreCatecumenado","Virgen","Laudes/Visperas","Nuevo Testamento"],/cantos/resucito/l/lleguehastatupresenciamiclamor.html/cantos/resucito/l/lleguehastatupresenciamiclamor.html"},</v>
      </c>
      <c r="AJ133" t="str">
        <f>UPPER(Table134569[[#This Row],[Titulo]])</f>
        <v>LLEGUE HASTA TU PRESENCIA MI CLAMOR</v>
      </c>
      <c r="AK133" t="str">
        <f>LOWER(SUBSTITUTE(Table134569[[#This Row],[CANTO]], " ", ""))</f>
        <v>lleguehastatupresenciamiclamor</v>
      </c>
      <c r="AL133" t="str">
        <f>Table134569[[#This Row],[Subtitle5]]</f>
        <v>Sal 119 (118)</v>
      </c>
      <c r="AN133" t="str">
        <f>Table1[[#Headers],[CANTO]]</f>
        <v>CANTO</v>
      </c>
      <c r="AO133" t="str">
        <f>Table134569[[#This Row],[CANTO]]</f>
        <v>LLEGUE HASTA TU PRESENCIA MI CLAMOR</v>
      </c>
      <c r="AP133" t="str">
        <f>_xlfn.CONCAT(Table134569[[#This Row],[Category]:[c020]])</f>
        <v>category: ["PreCatecumenado","Virgen","Laudes/Visperas","Nuevo Testamento"],</v>
      </c>
    </row>
    <row r="134" spans="1:42" x14ac:dyDescent="0.25">
      <c r="A134">
        <v>107</v>
      </c>
      <c r="B134" t="s">
        <v>309</v>
      </c>
      <c r="C134">
        <v>132</v>
      </c>
      <c r="D134" t="s">
        <v>310</v>
      </c>
      <c r="E134" t="s">
        <v>311</v>
      </c>
      <c r="F134" t="s">
        <v>312</v>
      </c>
      <c r="G134" t="str" cm="1">
        <f t="array" ref="G1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2272</v>
      </c>
      <c r="P134" t="s">
        <v>2271</v>
      </c>
      <c r="Q134" t="str">
        <f>IF(Table134569[[#This Row],[Pascua]]="","",""",""")</f>
        <v>","</v>
      </c>
      <c r="R134" t="s">
        <v>298</v>
      </c>
      <c r="S134" t="str">
        <f>IF(Table134569[[#This Row],[Pentecostés]]="","",""",""")</f>
        <v/>
      </c>
      <c r="U134" t="str">
        <f>IF(Table134569[[#This Row],[Virgen]]="","",""",""")</f>
        <v/>
      </c>
      <c r="W134" t="str">
        <f>IF(Table134569[[#This Row],[Niños]]="","",""",""")</f>
        <v/>
      </c>
      <c r="Y134" t="str">
        <f>IF(Table134569[[#This Row],[Laudes/Vispera]]="","",""",""")</f>
        <v/>
      </c>
      <c r="AA134" t="str">
        <f>IF(Table134569[[#This Row],[Entrada]]="","",""",""")</f>
        <v/>
      </c>
      <c r="AC134" t="s">
        <v>2273</v>
      </c>
      <c r="AD134" s="66" t="str" cm="1">
        <f t="array" ref="AD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E134" s="66" t="str" cm="1">
        <f t="array" ref="AE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F134" t="s">
        <v>323</v>
      </c>
      <c r="AG134" t="str">
        <f>LOWER(LEFT(Table134569[[#This Row],[Titulo]],1))</f>
        <v>l</v>
      </c>
      <c r="AH134" t="str">
        <f>LOWER(LEFT(Table134569[[#This Row],[Categoria]],1))</f>
        <v>p</v>
      </c>
      <c r="AI134" t="str">
        <f>_xlfn.CONCAT(Table134569[[#This Row],[ID]:[c021]])</f>
        <v>{id:132,title: "llevamealcieloLlévame al cielo", subtitle: "Filipenses 1,23", category: ["PreCatecumenado","Virgen"],/cantos/resucito/l/llevamealcielo.html/cantos/resucito/l/llevamealcielo.html"},</v>
      </c>
      <c r="AJ134" t="str">
        <f>UPPER(Table134569[[#This Row],[Titulo]])</f>
        <v>LLÉVAME AL CIELO</v>
      </c>
      <c r="AK134" t="str">
        <f>LOWER(SUBSTITUTE(Table134569[[#This Row],[CANTO]], " ", ""))</f>
        <v>llévamealcielo</v>
      </c>
      <c r="AL134" t="str">
        <f>Table134569[[#This Row],[Subtitle5]]</f>
        <v>Filipenses 1,23</v>
      </c>
      <c r="AN134" t="str">
        <f>Table1[[#Headers],[CANTO]]</f>
        <v>CANTO</v>
      </c>
      <c r="AO134" t="str">
        <f>Table134569[[#This Row],[CANTO]]</f>
        <v>LLÉVAME AL CIELO</v>
      </c>
      <c r="AP134" t="str">
        <f>_xlfn.CONCAT(Table134569[[#This Row],[Category]:[c020]])</f>
        <v>category: ["PreCatecumenado","Virgen"],</v>
      </c>
    </row>
    <row r="135" spans="1:42" x14ac:dyDescent="0.25">
      <c r="A135">
        <v>108</v>
      </c>
      <c r="B135" t="s">
        <v>309</v>
      </c>
      <c r="C135">
        <v>133</v>
      </c>
      <c r="D135" t="s">
        <v>310</v>
      </c>
      <c r="E135" t="s">
        <v>311</v>
      </c>
      <c r="F135" t="s">
        <v>312</v>
      </c>
      <c r="G135" t="str" cm="1">
        <f t="array" ref="G1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2272</v>
      </c>
      <c r="P135" t="s">
        <v>2271</v>
      </c>
      <c r="Q135" t="str">
        <f>IF(Table134569[[#This Row],[Pascua]]="","",""",""")</f>
        <v>","</v>
      </c>
      <c r="R135" t="s">
        <v>298</v>
      </c>
      <c r="S135" t="str">
        <f>IF(Table134569[[#This Row],[Pentecostés]]="","",""",""")</f>
        <v>","</v>
      </c>
      <c r="T135" t="s">
        <v>304</v>
      </c>
      <c r="U135" t="str">
        <f>IF(Table134569[[#This Row],[Virgen]]="","",""",""")</f>
        <v>","</v>
      </c>
      <c r="V135" t="s">
        <v>328</v>
      </c>
      <c r="W135" t="str">
        <f>IF(Table134569[[#This Row],[Niños]]="","",""",""")</f>
        <v/>
      </c>
      <c r="Y135" t="str">
        <f>IF(Table134569[[#This Row],[Laudes/Vispera]]="","",""",""")</f>
        <v/>
      </c>
      <c r="AA135" t="str">
        <f>IF(Table134569[[#This Row],[Entrada]]="","",""",""")</f>
        <v/>
      </c>
      <c r="AC135" t="s">
        <v>2273</v>
      </c>
      <c r="AD135" s="66" t="str" cm="1">
        <f t="array" ref="AD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E135" s="66" t="str" cm="1">
        <f t="array" ref="AE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F135" t="s">
        <v>323</v>
      </c>
      <c r="AG135" t="str">
        <f>LOWER(LEFT(Table134569[[#This Row],[Titulo]],1))</f>
        <v>m</v>
      </c>
      <c r="AH135" t="str">
        <f>LOWER(LEFT(Table134569[[#This Row],[Categoria]],1))</f>
        <v>p</v>
      </c>
      <c r="AI135" t="str">
        <f>_xlfn.CONCAT(Table134569[[#This Row],[ID]:[c021]])</f>
        <v>{id:133,title: "magnificatMagníficat", subtitle: "Lucas 1,46-55", category: ["PreCatecumenado","Virgen","Entrada","Nuevo Testamento"],/cantos/resucito/m/magnificat.html/cantos/resucito/m/magnificat.html"},</v>
      </c>
      <c r="AJ135" t="str">
        <f>UPPER(Table134569[[#This Row],[Titulo]])</f>
        <v>MAGNÍFICAT</v>
      </c>
      <c r="AK135" t="str">
        <f>LOWER(SUBSTITUTE(Table134569[[#This Row],[CANTO]], " ", ""))</f>
        <v>magníficat</v>
      </c>
      <c r="AL135" t="str">
        <f>Table134569[[#This Row],[Subtitle5]]</f>
        <v>Lucas 1,46-55</v>
      </c>
      <c r="AN135" t="str">
        <f>Table1[[#Headers],[CANTO]]</f>
        <v>CANTO</v>
      </c>
      <c r="AO135" t="str">
        <f>Table134569[[#This Row],[CANTO]]</f>
        <v>MAGNÍFICAT</v>
      </c>
      <c r="AP135" t="str">
        <f>_xlfn.CONCAT(Table134569[[#This Row],[Category]:[c020]])</f>
        <v>category: ["PreCatecumenado","Virgen","Entrada","Nuevo Testamento"],</v>
      </c>
    </row>
    <row r="136" spans="1:42" x14ac:dyDescent="0.25">
      <c r="A136">
        <v>110</v>
      </c>
      <c r="B136" t="s">
        <v>309</v>
      </c>
      <c r="C136">
        <v>134</v>
      </c>
      <c r="D136" t="s">
        <v>310</v>
      </c>
      <c r="E136" t="s">
        <v>311</v>
      </c>
      <c r="F136" t="s">
        <v>312</v>
      </c>
      <c r="G136" t="str" cm="1">
        <f t="array" ref="G1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2272</v>
      </c>
      <c r="P136" t="s">
        <v>2271</v>
      </c>
      <c r="Q136" t="str">
        <f>IF(Table134569[[#This Row],[Pascua]]="","",""",""")</f>
        <v>","</v>
      </c>
      <c r="R136" t="s">
        <v>298</v>
      </c>
      <c r="S136" t="str">
        <f>IF(Table134569[[#This Row],[Pentecostés]]="","",""",""")</f>
        <v/>
      </c>
      <c r="U136" t="str">
        <f>IF(Table134569[[#This Row],[Virgen]]="","",""",""")</f>
        <v/>
      </c>
      <c r="W136" t="str">
        <f>IF(Table134569[[#This Row],[Niños]]="","",""",""")</f>
        <v/>
      </c>
      <c r="Y136" t="str">
        <f>IF(Table134569[[#This Row],[Laudes/Vispera]]="","",""",""")</f>
        <v/>
      </c>
      <c r="AA136" t="str">
        <f>IF(Table134569[[#This Row],[Entrada]]="","",""",""")</f>
        <v/>
      </c>
      <c r="AC136" t="s">
        <v>2273</v>
      </c>
      <c r="AD136" s="66" t="str" cm="1">
        <f t="array" ref="AD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E136" s="66" t="str" cm="1">
        <f t="array" ref="AE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F136" t="s">
        <v>323</v>
      </c>
      <c r="AG136" t="str">
        <f>LOWER(LEFT(Table134569[[#This Row],[Titulo]],1))</f>
        <v>m</v>
      </c>
      <c r="AH136" t="str">
        <f>LOWER(LEFT(Table134569[[#This Row],[Categoria]],1))</f>
        <v>p</v>
      </c>
      <c r="AI136" t="str">
        <f>_xlfn.CONCAT(Table134569[[#This Row],[ID]:[c021]])</f>
        <v>{id:134,title: "mariadejasnagöraMaría de Jasna Göra", subtitle: "Himno a la Virgen de Jasna Göra, Częstochowa Polonia (Kiko Argüello) ", category: ["PreCatecumenado","Virgen"],/cantos/resucito/m/mariadejasnagöra.html/cantos/resucito/m/mariadejasnagöra.html"},</v>
      </c>
      <c r="AJ136" t="str">
        <f>UPPER(Table134569[[#This Row],[Titulo]])</f>
        <v>MARÍA DE JASNA GÖRA</v>
      </c>
      <c r="AK136" t="str">
        <f>LOWER(SUBSTITUTE(Table134569[[#This Row],[CANTO]], " ", ""))</f>
        <v>maríadejasnagöra</v>
      </c>
      <c r="AL136" t="str">
        <f>Table134569[[#This Row],[Subtitle5]]</f>
        <v xml:space="preserve">Himno a la Virgen de Jasna Göra, Częstochowa Polonia (Kiko Argüello) </v>
      </c>
      <c r="AN136" t="str">
        <f>Table1[[#Headers],[CANTO]]</f>
        <v>CANTO</v>
      </c>
      <c r="AO136" t="str">
        <f>Table134569[[#This Row],[CANTO]]</f>
        <v>MARÍA DE JASNA GÖRA</v>
      </c>
      <c r="AP136" t="str">
        <f>_xlfn.CONCAT(Table134569[[#This Row],[Category]:[c020]])</f>
        <v>category: ["PreCatecumenado","Virgen"],</v>
      </c>
    </row>
    <row r="137" spans="1:42" x14ac:dyDescent="0.25">
      <c r="A137">
        <v>109</v>
      </c>
      <c r="B137" t="s">
        <v>309</v>
      </c>
      <c r="C137">
        <v>135</v>
      </c>
      <c r="D137" t="s">
        <v>310</v>
      </c>
      <c r="E137" t="s">
        <v>311</v>
      </c>
      <c r="F137" t="s">
        <v>312</v>
      </c>
      <c r="G137" t="str" cm="1">
        <f t="array" ref="G1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2272</v>
      </c>
      <c r="P137" t="s">
        <v>2271</v>
      </c>
      <c r="Q137" t="str">
        <f>IF(Table134569[[#This Row],[Pascua]]="","",""",""")</f>
        <v>","</v>
      </c>
      <c r="R137" t="s">
        <v>333</v>
      </c>
      <c r="S137" t="str">
        <f>IF(Table134569[[#This Row],[Pentecostés]]="","",""",""")</f>
        <v>","</v>
      </c>
      <c r="T137" t="s">
        <v>298</v>
      </c>
      <c r="U137" t="str">
        <f>IF(Table134569[[#This Row],[Virgen]]="","",""",""")</f>
        <v>","</v>
      </c>
      <c r="V137" t="s">
        <v>328</v>
      </c>
      <c r="W137" t="str">
        <f>IF(Table134569[[#This Row],[Niños]]="","",""",""")</f>
        <v/>
      </c>
      <c r="Y137" t="str">
        <f>IF(Table134569[[#This Row],[Laudes/Vispera]]="","",""",""")</f>
        <v/>
      </c>
      <c r="AA137" t="str">
        <f>IF(Table134569[[#This Row],[Entrada]]="","",""",""")</f>
        <v/>
      </c>
      <c r="AC137" t="s">
        <v>2273</v>
      </c>
      <c r="AD137" s="66" t="str" cm="1">
        <f t="array" ref="AD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E137" s="66" t="str" cm="1">
        <f t="array" ref="AE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F137" t="s">
        <v>323</v>
      </c>
      <c r="AG137" t="str">
        <f>LOWER(LEFT(Table134569[[#This Row],[Titulo]],1))</f>
        <v>m</v>
      </c>
      <c r="AH137" t="str">
        <f>LOWER(LEFT(Table134569[[#This Row],[Categoria]],1))</f>
        <v>p</v>
      </c>
      <c r="AI137" t="str">
        <f>_xlfn.CONCAT(Table134569[[#This Row],[ID]:[c021]])</f>
        <v>{id:135,title: "mariacasadebendicionMaría, casa de bendición", subtitle: "Juan 2,1–11 – Las Bodas de Caná", category: ["PreCatecumenado","Cuaresma","Virgen","Nuevo Testamento"],/cantos/resucito/m/mariacasadebendicion.html/cantos/resucito/m/mariacasadebendicion.html"},</v>
      </c>
      <c r="AJ137" t="str">
        <f>UPPER(Table134569[[#This Row],[Titulo]])</f>
        <v>MARÍA, CASA DE BENDICIÓN</v>
      </c>
      <c r="AK137" t="str">
        <f>LOWER(SUBSTITUTE(Table134569[[#This Row],[CANTO]], " ", ""))</f>
        <v>maría,casadebendición</v>
      </c>
      <c r="AL137" t="str">
        <f>Table134569[[#This Row],[Subtitle5]]</f>
        <v>Juan 2,1–11 – Las Bodas de Caná</v>
      </c>
      <c r="AN137" t="str">
        <f>Table1[[#Headers],[CANTO]]</f>
        <v>CANTO</v>
      </c>
      <c r="AO137" t="str">
        <f>Table134569[[#This Row],[CANTO]]</f>
        <v>MARÍA, CASA DE BENDICIÓN</v>
      </c>
      <c r="AP137" t="str">
        <f>_xlfn.CONCAT(Table134569[[#This Row],[Category]:[c020]])</f>
        <v>category: ["PreCatecumenado","Cuaresma","Virgen","Nuevo Testamento"],</v>
      </c>
    </row>
    <row r="138" spans="1:42" x14ac:dyDescent="0.25">
      <c r="A138">
        <v>111</v>
      </c>
      <c r="B138" t="s">
        <v>309</v>
      </c>
      <c r="C138">
        <v>136</v>
      </c>
      <c r="D138" t="s">
        <v>310</v>
      </c>
      <c r="E138" t="s">
        <v>311</v>
      </c>
      <c r="F138" t="s">
        <v>312</v>
      </c>
      <c r="G138" t="str" cm="1">
        <f t="array" ref="G1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2272</v>
      </c>
      <c r="P138" t="s">
        <v>2271</v>
      </c>
      <c r="Q138" t="str">
        <f>IF(Table134569[[#This Row],[Pascua]]="","",""",""")</f>
        <v>","</v>
      </c>
      <c r="R138" t="s">
        <v>333</v>
      </c>
      <c r="S138" t="str">
        <f>IF(Table134569[[#This Row],[Pentecostés]]="","",""",""")</f>
        <v>","</v>
      </c>
      <c r="T138" t="s">
        <v>298</v>
      </c>
      <c r="U138" t="str">
        <f>IF(Table134569[[#This Row],[Virgen]]="","",""",""")</f>
        <v/>
      </c>
      <c r="W138" t="str">
        <f>IF(Table134569[[#This Row],[Niños]]="","",""",""")</f>
        <v/>
      </c>
      <c r="Y138" t="str">
        <f>IF(Table134569[[#This Row],[Laudes/Vispera]]="","",""",""")</f>
        <v/>
      </c>
      <c r="AA138" t="str">
        <f>IF(Table134569[[#This Row],[Entrada]]="","",""",""")</f>
        <v/>
      </c>
      <c r="AC138" t="s">
        <v>2273</v>
      </c>
      <c r="AD138" s="66" t="str" cm="1">
        <f t="array" ref="AD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E138" s="66" t="str" cm="1">
        <f t="array" ref="AE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F138" t="s">
        <v>323</v>
      </c>
      <c r="AG138" t="str">
        <f>LOWER(LEFT(Table134569[[#This Row],[Titulo]],1))</f>
        <v>m</v>
      </c>
      <c r="AH138" t="str">
        <f>LOWER(LEFT(Table134569[[#This Row],[Categoria]],1))</f>
        <v>p</v>
      </c>
      <c r="AI138" t="str">
        <f>_xlfn.CONCAT(Table134569[[#This Row],[ID]:[c021]])</f>
        <v>{id:136,title: "mariamadredelaiglesiaMaría, madre de la Iglesia", subtitle: "Juan 19,26-34", category: ["PreCatecumenado","Cuaresma","Virgen"],/cantos/resucito/m/mariamadredelaiglesia.html/cantos/resucito/m/mariamadredelaiglesia.html"},</v>
      </c>
      <c r="AJ138" t="str">
        <f>UPPER(Table134569[[#This Row],[Titulo]])</f>
        <v>MARÍA, MADRE DE LA IGLESIA</v>
      </c>
      <c r="AK138" t="str">
        <f>LOWER(SUBSTITUTE(Table134569[[#This Row],[CANTO]], " ", ""))</f>
        <v>maría,madredelaiglesia</v>
      </c>
      <c r="AL138" t="str">
        <f>Table134569[[#This Row],[Subtitle5]]</f>
        <v>Juan 19,26-34</v>
      </c>
      <c r="AN138" t="str">
        <f>Table1[[#Headers],[CANTO]]</f>
        <v>CANTO</v>
      </c>
      <c r="AO138" t="str">
        <f>Table134569[[#This Row],[CANTO]]</f>
        <v>MARÍA, MADRE DE LA IGLESIA</v>
      </c>
      <c r="AP138" t="str">
        <f>_xlfn.CONCAT(Table134569[[#This Row],[Category]:[c020]])</f>
        <v>category: ["PreCatecumenado","Cuaresma","Virgen"],</v>
      </c>
    </row>
    <row r="139" spans="1:42" x14ac:dyDescent="0.25">
      <c r="A139">
        <v>112</v>
      </c>
      <c r="B139" t="s">
        <v>309</v>
      </c>
      <c r="C139">
        <v>137</v>
      </c>
      <c r="D139" t="s">
        <v>310</v>
      </c>
      <c r="E139" t="s">
        <v>311</v>
      </c>
      <c r="F139" t="s">
        <v>312</v>
      </c>
      <c r="G139" t="str" cm="1">
        <f t="array" ref="G1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2272</v>
      </c>
      <c r="P139" t="s">
        <v>2271</v>
      </c>
      <c r="Q139" t="str">
        <f>IF(Table134569[[#This Row],[Pascua]]="","",""",""")</f>
        <v>","</v>
      </c>
      <c r="R139" t="s">
        <v>357</v>
      </c>
      <c r="S139" t="str">
        <f>IF(Table134569[[#This Row],[Pentecostés]]="","",""",""")</f>
        <v>","</v>
      </c>
      <c r="T139" t="s">
        <v>304</v>
      </c>
      <c r="U139" t="str">
        <f>IF(Table134569[[#This Row],[Virgen]]="","",""",""")</f>
        <v>","</v>
      </c>
      <c r="V139" t="s">
        <v>334</v>
      </c>
      <c r="W139" t="str">
        <f>IF(Table134569[[#This Row],[Niños]]="","",""",""")</f>
        <v/>
      </c>
      <c r="Y139" t="str">
        <f>IF(Table134569[[#This Row],[Laudes/Vispera]]="","",""",""")</f>
        <v/>
      </c>
      <c r="AA139" t="str">
        <f>IF(Table134569[[#This Row],[Entrada]]="","",""",""")</f>
        <v/>
      </c>
      <c r="AC139" t="s">
        <v>2273</v>
      </c>
      <c r="AD139" s="66" t="str" cm="1">
        <f t="array" ref="AD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E139" s="66" t="str" cm="1">
        <f t="array" ref="AE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F139" t="s">
        <v>323</v>
      </c>
      <c r="AG139" t="str">
        <f>LOWER(LEFT(Table134569[[#This Row],[Titulo]],1))</f>
        <v>m</v>
      </c>
      <c r="AH139" t="str">
        <f>LOWER(LEFT(Table134569[[#This Row],[Categoria]],1))</f>
        <v>p</v>
      </c>
      <c r="AI139" t="str">
        <f>_xlfn.CONCAT(Table134569[[#This Row],[ID]:[c021]])</f>
        <v>{id:137,title: "mariamadredelcaminoardienteMaría, madre del camino ardiente", subtitle: "Himno a la Virgen del Tercer Milenio (Kiko Argüello)", category: ["PreCatecumenado","Adviento","Entrada","Antiguo Testamento"],/cantos/resucito/m/mariamadredelcaminoardiente.html/cantos/resucito/m/mariamadredelcaminoardiente.html"},</v>
      </c>
      <c r="AJ139" t="str">
        <f>UPPER(Table134569[[#This Row],[Titulo]])</f>
        <v>MARÍA, MADRE DEL CAMINO ARDIENTE</v>
      </c>
      <c r="AK139" t="str">
        <f>LOWER(SUBSTITUTE(Table134569[[#This Row],[CANTO]], " ", ""))</f>
        <v>maría,madredelcaminoardiente</v>
      </c>
      <c r="AL139" t="str">
        <f>Table134569[[#This Row],[Subtitle5]]</f>
        <v>Himno a la Virgen del Tercer Milenio (Kiko Argüello)</v>
      </c>
      <c r="AN139" t="str">
        <f>Table1[[#Headers],[CANTO]]</f>
        <v>CANTO</v>
      </c>
      <c r="AO139" t="str">
        <f>Table134569[[#This Row],[CANTO]]</f>
        <v>MARÍA, MADRE DEL CAMINO ARDIENTE</v>
      </c>
      <c r="AP139" t="str">
        <f>_xlfn.CONCAT(Table134569[[#This Row],[Category]:[c020]])</f>
        <v>category: ["PreCatecumenado","Adviento","Entrada","Antiguo Testamento"],</v>
      </c>
    </row>
    <row r="140" spans="1:42" x14ac:dyDescent="0.25">
      <c r="A140">
        <v>113</v>
      </c>
      <c r="B140" t="s">
        <v>309</v>
      </c>
      <c r="C140">
        <v>138</v>
      </c>
      <c r="D140" t="s">
        <v>310</v>
      </c>
      <c r="E140" t="s">
        <v>311</v>
      </c>
      <c r="F140" t="s">
        <v>312</v>
      </c>
      <c r="G140" t="str" cm="1">
        <f t="array" ref="G1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2272</v>
      </c>
      <c r="P140" t="s">
        <v>2271</v>
      </c>
      <c r="Q140" t="str">
        <f>IF(Table134569[[#This Row],[Pascua]]="","",""",""")</f>
        <v>","</v>
      </c>
      <c r="R140" t="s">
        <v>334</v>
      </c>
      <c r="S140" t="str">
        <f>IF(Table134569[[#This Row],[Pentecostés]]="","",""",""")</f>
        <v/>
      </c>
      <c r="U140" t="str">
        <f>IF(Table134569[[#This Row],[Virgen]]="","",""",""")</f>
        <v/>
      </c>
      <c r="W140" t="str">
        <f>IF(Table134569[[#This Row],[Niños]]="","",""",""")</f>
        <v/>
      </c>
      <c r="Y140" t="str">
        <f>IF(Table134569[[#This Row],[Laudes/Vispera]]="","",""",""")</f>
        <v/>
      </c>
      <c r="AA140" t="str">
        <f>IF(Table134569[[#This Row],[Entrada]]="","",""",""")</f>
        <v/>
      </c>
      <c r="AC140" t="s">
        <v>2273</v>
      </c>
      <c r="AD140" s="66" t="str" cm="1">
        <f t="array" ref="AD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E140" s="66" t="str" cm="1">
        <f t="array" ref="AE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F140" t="s">
        <v>323</v>
      </c>
      <c r="AG140" t="str">
        <f>LOWER(LEFT(Table134569[[#This Row],[Titulo]],1))</f>
        <v>m</v>
      </c>
      <c r="AH140" t="str">
        <f>LOWER(LEFT(Table134569[[#This Row],[Categoria]],1))</f>
        <v>p</v>
      </c>
      <c r="AI140" t="str">
        <f>_xlfn.CONCAT(Table134569[[#This Row],[ID]:[c021]])</f>
        <v>{id:138,title: "mariapequenamariaMaría, pequeña María", subtitle: "Himno a la Virgen María (Kiko Argüello)", category: ["PreCatecumenado","Antiguo Testamento"],/cantos/resucito/m/mariapequenamaria.html/cantos/resucito/m/mariapequenamaria.html"},</v>
      </c>
      <c r="AJ140" t="str">
        <f>UPPER(Table134569[[#This Row],[Titulo]])</f>
        <v>MARÍA, PEQUEÑA MARÍA</v>
      </c>
      <c r="AK140" t="str">
        <f>LOWER(SUBSTITUTE(Table134569[[#This Row],[CANTO]], " ", ""))</f>
        <v>maría,pequeñamaría</v>
      </c>
      <c r="AL140" t="str">
        <f>Table134569[[#This Row],[Subtitle5]]</f>
        <v>Himno a la Virgen María (Kiko Argüello)</v>
      </c>
      <c r="AN140" t="str">
        <f>Table1[[#Headers],[CANTO]]</f>
        <v>CANTO</v>
      </c>
      <c r="AO140" t="str">
        <f>Table134569[[#This Row],[CANTO]]</f>
        <v>MARÍA, PEQUEÑA MARÍA</v>
      </c>
      <c r="AP140" t="str">
        <f>_xlfn.CONCAT(Table134569[[#This Row],[Category]:[c020]])</f>
        <v>category: ["PreCatecumenado","Antiguo Testamento"],</v>
      </c>
    </row>
    <row r="141" spans="1:42" x14ac:dyDescent="0.25">
      <c r="A141">
        <v>114</v>
      </c>
      <c r="B141" t="s">
        <v>309</v>
      </c>
      <c r="C141">
        <v>139</v>
      </c>
      <c r="D141" t="s">
        <v>310</v>
      </c>
      <c r="E141" t="s">
        <v>311</v>
      </c>
      <c r="F141" t="s">
        <v>312</v>
      </c>
      <c r="G141" t="str" cm="1">
        <f t="array" ref="G1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2272</v>
      </c>
      <c r="P141" t="s">
        <v>2271</v>
      </c>
      <c r="Q141" t="str">
        <f>IF(Table134569[[#This Row],[Pascua]]="","",""",""")</f>
        <v>","</v>
      </c>
      <c r="R141" t="s">
        <v>294</v>
      </c>
      <c r="S141" t="str">
        <f>IF(Table134569[[#This Row],[Pentecostés]]="","",""",""")</f>
        <v>","</v>
      </c>
      <c r="T141" t="s">
        <v>326</v>
      </c>
      <c r="U141" t="str">
        <f>IF(Table134569[[#This Row],[Virgen]]="","",""",""")</f>
        <v>","</v>
      </c>
      <c r="V141" t="s">
        <v>334</v>
      </c>
      <c r="W141" t="str">
        <f>IF(Table134569[[#This Row],[Niños]]="","",""",""")</f>
        <v/>
      </c>
      <c r="Y141" t="str">
        <f>IF(Table134569[[#This Row],[Laudes/Vispera]]="","",""",""")</f>
        <v/>
      </c>
      <c r="AA141" t="str">
        <f>IF(Table134569[[#This Row],[Entrada]]="","",""",""")</f>
        <v/>
      </c>
      <c r="AC141" t="s">
        <v>2273</v>
      </c>
      <c r="AD141" s="66" t="str" cm="1">
        <f t="array" ref="AD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E141" s="66" t="str" cm="1">
        <f t="array" ref="AE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F141" t="s">
        <v>323</v>
      </c>
      <c r="AG141" t="str">
        <f>LOWER(LEFT(Table134569[[#This Row],[Titulo]],1))</f>
        <v>m</v>
      </c>
      <c r="AH141" t="str">
        <f>LOWER(LEFT(Table134569[[#This Row],[Categoria]],1))</f>
        <v>p</v>
      </c>
      <c r="AI141" t="str">
        <f>_xlfn.CONCAT(Table134569[[#This Row],[ID]:[c021]])</f>
        <v>{id:139,title: "meensenaraselcaminodelavidaMe enseñarás el camino de la vida", subtitle: "Sal 16 (15)", category: ["PreCatecumenado","Pascua","Comunión","Antiguo Testamento"],/cantos/resucito/m/meensenaraselcaminodelavida.html/cantos/resucito/m/meensenaraselcaminodelavida.html"},</v>
      </c>
      <c r="AJ141" t="str">
        <f>UPPER(Table134569[[#This Row],[Titulo]])</f>
        <v>ME ENSEÑARÁS EL CAMINO DE LA VIDA</v>
      </c>
      <c r="AK141" t="str">
        <f>LOWER(SUBSTITUTE(Table134569[[#This Row],[CANTO]], " ", ""))</f>
        <v>meenseñaráselcaminodelavida</v>
      </c>
      <c r="AL141" t="str">
        <f>Table134569[[#This Row],[Subtitle5]]</f>
        <v>Sal 16 (15)</v>
      </c>
      <c r="AN141" t="str">
        <f>Table1[[#Headers],[CANTO]]</f>
        <v>CANTO</v>
      </c>
      <c r="AO141" t="str">
        <f>Table134569[[#This Row],[CANTO]]</f>
        <v>ME ENSEÑARÁS EL CAMINO DE LA VIDA</v>
      </c>
      <c r="AP141" t="str">
        <f>_xlfn.CONCAT(Table134569[[#This Row],[Category]:[c020]])</f>
        <v>category: ["PreCatecumenado","Pascua","Comunión","Antiguo Testamento"],</v>
      </c>
    </row>
    <row r="142" spans="1:42" x14ac:dyDescent="0.25">
      <c r="A142">
        <v>115</v>
      </c>
      <c r="B142" t="s">
        <v>309</v>
      </c>
      <c r="C142">
        <v>140</v>
      </c>
      <c r="D142" t="s">
        <v>310</v>
      </c>
      <c r="E142" t="s">
        <v>311</v>
      </c>
      <c r="F142" t="s">
        <v>312</v>
      </c>
      <c r="G142" t="str" cm="1">
        <f t="array" ref="G1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2272</v>
      </c>
      <c r="P142" t="s">
        <v>2271</v>
      </c>
      <c r="Q142" t="str">
        <f>IF(Table134569[[#This Row],[Pascua]]="","",""",""")</f>
        <v>","</v>
      </c>
      <c r="R142" t="s">
        <v>365</v>
      </c>
      <c r="S142" t="str">
        <f>IF(Table134569[[#This Row],[Pentecostés]]="","",""",""")</f>
        <v>","</v>
      </c>
      <c r="T142" t="s">
        <v>334</v>
      </c>
      <c r="U142" t="str">
        <f>IF(Table134569[[#This Row],[Virgen]]="","",""",""")</f>
        <v/>
      </c>
      <c r="W142" t="str">
        <f>IF(Table134569[[#This Row],[Niños]]="","",""",""")</f>
        <v/>
      </c>
      <c r="Y142" t="str">
        <f>IF(Table134569[[#This Row],[Laudes/Vispera]]="","",""",""")</f>
        <v/>
      </c>
      <c r="AA142" t="str">
        <f>IF(Table134569[[#This Row],[Entrada]]="","",""",""")</f>
        <v/>
      </c>
      <c r="AC142" t="s">
        <v>2273</v>
      </c>
      <c r="AD142" s="66" t="str" cm="1">
        <f t="array" ref="AD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E142" s="66" t="str" cm="1">
        <f t="array" ref="AE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F142" t="s">
        <v>323</v>
      </c>
      <c r="AG142" t="str">
        <f>LOWER(LEFT(Table134569[[#This Row],[Titulo]],1))</f>
        <v>m</v>
      </c>
      <c r="AH142" t="str">
        <f>LOWER(LEFT(Table134569[[#This Row],[Categoria]],1))</f>
        <v>p</v>
      </c>
      <c r="AI142" t="str">
        <f>_xlfn.CONCAT(Table134569[[#This Row],[ID]:[c021]])</f>
        <v>{id:140,title: "mehasseducidosenorMe has seducido, Señor", subtitle: "Jeremias 20,7-18", category: ["PreCatecumenado","Paz","Antiguo Testamento"],/cantos/resucito/m/mehasseducidosenor.html/cantos/resucito/m/mehasseducidosenor.html"},</v>
      </c>
      <c r="AJ142" t="str">
        <f>UPPER(Table134569[[#This Row],[Titulo]])</f>
        <v>ME HAS SEDUCIDO, SEÑOR</v>
      </c>
      <c r="AK142" t="str">
        <f>LOWER(SUBSTITUTE(Table134569[[#This Row],[CANTO]], " ", ""))</f>
        <v>mehasseducido,señor</v>
      </c>
      <c r="AL142" t="str">
        <f>Table134569[[#This Row],[Subtitle5]]</f>
        <v>Jeremias 20,7-18</v>
      </c>
      <c r="AN142" t="str">
        <f>Table1[[#Headers],[CANTO]]</f>
        <v>CANTO</v>
      </c>
      <c r="AO142" t="str">
        <f>Table134569[[#This Row],[CANTO]]</f>
        <v>ME HAS SEDUCIDO, SEÑOR</v>
      </c>
      <c r="AP142" t="str">
        <f>_xlfn.CONCAT(Table134569[[#This Row],[Category]:[c020]])</f>
        <v>category: ["PreCatecumenado","Paz","Antiguo Testamento"],</v>
      </c>
    </row>
    <row r="143" spans="1:42" x14ac:dyDescent="0.25">
      <c r="A143">
        <v>243</v>
      </c>
      <c r="B143" t="s">
        <v>309</v>
      </c>
      <c r="C143">
        <v>141</v>
      </c>
      <c r="D143" t="s">
        <v>310</v>
      </c>
      <c r="E143" t="s">
        <v>311</v>
      </c>
      <c r="F143" t="s">
        <v>312</v>
      </c>
      <c r="G143" t="str" cm="1">
        <f t="array" ref="G1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2272</v>
      </c>
      <c r="P143" s="4" t="s">
        <v>2270</v>
      </c>
      <c r="Q143" t="str">
        <f>IF(Table134569[[#This Row],[Pascua]]="","",""",""")</f>
        <v>","</v>
      </c>
      <c r="R143" t="s">
        <v>333</v>
      </c>
      <c r="S143" t="str">
        <f>IF(Table134569[[#This Row],[Pentecostés]]="","",""",""")</f>
        <v>","</v>
      </c>
      <c r="T143" t="s">
        <v>321</v>
      </c>
      <c r="U143" t="str">
        <f>IF(Table134569[[#This Row],[Virgen]]="","",""",""")</f>
        <v>","</v>
      </c>
      <c r="V143" t="s">
        <v>334</v>
      </c>
      <c r="W143" t="str">
        <f>IF(Table134569[[#This Row],[Niños]]="","",""",""")</f>
        <v/>
      </c>
      <c r="Y143" t="str">
        <f>IF(Table134569[[#This Row],[Laudes/Vispera]]="","",""",""")</f>
        <v/>
      </c>
      <c r="AA143" t="str">
        <f>IF(Table134569[[#This Row],[Entrada]]="","",""",""")</f>
        <v/>
      </c>
      <c r="AC143" t="s">
        <v>2273</v>
      </c>
      <c r="AD143" s="66" t="str" cm="1">
        <f t="array" ref="AD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E143" s="66" t="str" cm="1">
        <f t="array" ref="AE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F143" t="s">
        <v>323</v>
      </c>
      <c r="AG143" t="str">
        <f>LOWER(LEFT(Table134569[[#This Row],[Titulo]],1))</f>
        <v>m</v>
      </c>
      <c r="AH143" t="str">
        <f>LOWER(LEFT(Table134569[[#This Row],[Categoria]],1))</f>
        <v>e</v>
      </c>
      <c r="AI143" t="str">
        <f>_xlfn.CONCAT(Table134569[[#This Row],[ID]:[c021]])</f>
        <v>{id:141,title: "merobasteelcorazonMe robaste el corazón", subtitle: "Cantar de los cantares 4,9 - 5,1", category: ["Elección","Cuaresma","Laudes/Visperas","Antiguo Testamento"],/cantos/resucito/m/merobasteelcorazon.html/cantos/resucito/m/merobasteelcorazon.html"},</v>
      </c>
      <c r="AJ143" t="str">
        <f>UPPER(Table134569[[#This Row],[Titulo]])</f>
        <v>ME ROBASTE EL CORAZÓN</v>
      </c>
      <c r="AK143" t="str">
        <f>LOWER(SUBSTITUTE(Table134569[[#This Row],[CANTO]], " ", ""))</f>
        <v>merobasteelcorazón</v>
      </c>
      <c r="AL143" t="str">
        <f>Table134569[[#This Row],[Subtitle5]]</f>
        <v>Cantar de los cantares 4,9 - 5,1</v>
      </c>
      <c r="AN143" t="str">
        <f>Table1[[#Headers],[CANTO]]</f>
        <v>CANTO</v>
      </c>
      <c r="AO143" t="str">
        <f>Table134569[[#This Row],[CANTO]]</f>
        <v>ME ROBASTE EL CORAZÓN</v>
      </c>
      <c r="AP143" t="str">
        <f>_xlfn.CONCAT(Table134569[[#This Row],[Category]:[c020]])</f>
        <v>category: ["Elección","Cuaresma","Laudes/Visperas","Antiguo Testamento"],</v>
      </c>
    </row>
    <row r="144" spans="1:42" x14ac:dyDescent="0.25">
      <c r="A144">
        <v>116</v>
      </c>
      <c r="B144" t="s">
        <v>309</v>
      </c>
      <c r="C144">
        <v>142</v>
      </c>
      <c r="D144" t="s">
        <v>310</v>
      </c>
      <c r="E144" t="s">
        <v>311</v>
      </c>
      <c r="F144" t="s">
        <v>312</v>
      </c>
      <c r="G144" t="str" cm="1">
        <f t="array" ref="G1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2272</v>
      </c>
      <c r="P144" t="s">
        <v>2271</v>
      </c>
      <c r="Q144" t="str">
        <f>IF(Table134569[[#This Row],[Pascua]]="","",""",""")</f>
        <v>","</v>
      </c>
      <c r="R144" t="s">
        <v>334</v>
      </c>
      <c r="S144" t="str">
        <f>IF(Table134569[[#This Row],[Pentecostés]]="","",""",""")</f>
        <v/>
      </c>
      <c r="U144" t="str">
        <f>IF(Table134569[[#This Row],[Virgen]]="","",""",""")</f>
        <v/>
      </c>
      <c r="W144" t="str">
        <f>IF(Table134569[[#This Row],[Niños]]="","",""",""")</f>
        <v/>
      </c>
      <c r="Y144" t="str">
        <f>IF(Table134569[[#This Row],[Laudes/Vispera]]="","",""",""")</f>
        <v/>
      </c>
      <c r="AA144" t="str">
        <f>IF(Table134569[[#This Row],[Entrada]]="","",""",""")</f>
        <v/>
      </c>
      <c r="AC144" t="s">
        <v>2273</v>
      </c>
      <c r="AD144" s="66" t="str" cm="1">
        <f t="array" ref="AD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E144" s="66" t="str" cm="1">
        <f t="array" ref="AE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F144" t="s">
        <v>323</v>
      </c>
      <c r="AG144" t="str">
        <f>LOWER(LEFT(Table134569[[#This Row],[Titulo]],1))</f>
        <v>m</v>
      </c>
      <c r="AH144" t="str">
        <f>LOWER(LEFT(Table134569[[#This Row],[Categoria]],1))</f>
        <v>p</v>
      </c>
      <c r="AI144" t="str">
        <f>_xlfn.CONCAT(Table134569[[#This Row],[ID]:[c021]])</f>
        <v>{id:142,title: "miradqueestupendoMirad qué estupendo", subtitle: "Sal 133 (132)", category: ["PreCatecumenado","Antiguo Testamento"],/cantos/resucito/m/miradqueestupendo.html/cantos/resucito/m/miradqueestupendo.html"},</v>
      </c>
      <c r="AJ144" t="str">
        <f>UPPER(Table134569[[#This Row],[Titulo]])</f>
        <v>MIRAD QUÉ ESTUPENDO</v>
      </c>
      <c r="AK144" t="str">
        <f>LOWER(SUBSTITUTE(Table134569[[#This Row],[CANTO]], " ", ""))</f>
        <v>miradquéestupendo</v>
      </c>
      <c r="AL144" t="str">
        <f>Table134569[[#This Row],[Subtitle5]]</f>
        <v>Sal 133 (132)</v>
      </c>
      <c r="AN144" t="str">
        <f>Table1[[#Headers],[CANTO]]</f>
        <v>CANTO</v>
      </c>
      <c r="AO144" t="str">
        <f>Table134569[[#This Row],[CANTO]]</f>
        <v>MIRAD QUÉ ESTUPENDO</v>
      </c>
      <c r="AP144" t="str">
        <f>_xlfn.CONCAT(Table134569[[#This Row],[Category]:[c020]])</f>
        <v>category: ["PreCatecumenado","Antiguo Testamento"],</v>
      </c>
    </row>
    <row r="145" spans="1:42" x14ac:dyDescent="0.25">
      <c r="A145">
        <v>118</v>
      </c>
      <c r="B145" t="s">
        <v>309</v>
      </c>
      <c r="C145">
        <v>143</v>
      </c>
      <c r="D145" t="s">
        <v>310</v>
      </c>
      <c r="E145" t="s">
        <v>311</v>
      </c>
      <c r="F145" t="s">
        <v>312</v>
      </c>
      <c r="G145" t="str" cm="1">
        <f t="array" ref="G1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2272</v>
      </c>
      <c r="P145" t="s">
        <v>2271</v>
      </c>
      <c r="Q145" t="str">
        <f>IF(Table134569[[#This Row],[Pascua]]="","",""",""")</f>
        <v>","</v>
      </c>
      <c r="R145" t="s">
        <v>294</v>
      </c>
      <c r="S145" t="str">
        <f>IF(Table134569[[#This Row],[Pentecostés]]="","",""",""")</f>
        <v>","</v>
      </c>
      <c r="T145" t="s">
        <v>326</v>
      </c>
      <c r="U145" t="str">
        <f>IF(Table134569[[#This Row],[Virgen]]="","",""",""")</f>
        <v>","</v>
      </c>
      <c r="V145" t="s">
        <v>328</v>
      </c>
      <c r="W145" t="str">
        <f>IF(Table134569[[#This Row],[Niños]]="","",""",""")</f>
        <v/>
      </c>
      <c r="Y145" t="str">
        <f>IF(Table134569[[#This Row],[Laudes/Vispera]]="","",""",""")</f>
        <v/>
      </c>
      <c r="AA145" t="str">
        <f>IF(Table134569[[#This Row],[Entrada]]="","",""",""")</f>
        <v/>
      </c>
      <c r="AC145" t="s">
        <v>2273</v>
      </c>
      <c r="AD145" s="66" t="str" cm="1">
        <f t="array" ref="AD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E145" s="66" t="str" cm="1">
        <f t="array" ref="AE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F145" t="s">
        <v>323</v>
      </c>
      <c r="AG145" t="str">
        <f>LOWER(LEFT(Table134569[[#This Row],[Titulo]],1))</f>
        <v>m</v>
      </c>
      <c r="AH145" t="str">
        <f>LOWER(LEFT(Table134569[[#This Row],[Categoria]],1))</f>
        <v>p</v>
      </c>
      <c r="AI145" t="str">
        <f>_xlfn.CONCAT(Table134569[[#This Row],[ID]:[c021]])</f>
        <v>{id:143,title: "misericordiamiamisericordiaMisericordia mía, misericordia", subtitle: "Sal 51 (50)", category: ["PreCatecumenado","Pascua","Comunión","Nuevo Testamento"],/cantos/resucito/m/misericordiamiamisericordia.html/cantos/resucito/m/misericordiamiamisericordia.html"},</v>
      </c>
      <c r="AJ145" t="str">
        <f>UPPER(Table134569[[#This Row],[Titulo]])</f>
        <v>MISERICORDIA MÍA, MISERICORDIA</v>
      </c>
      <c r="AK145" t="str">
        <f>LOWER(SUBSTITUTE(Table134569[[#This Row],[CANTO]], " ", ""))</f>
        <v>misericordiamía,misericordia</v>
      </c>
      <c r="AL145" t="str">
        <f>Table134569[[#This Row],[Subtitle5]]</f>
        <v>Sal 51 (50)</v>
      </c>
      <c r="AN145" t="str">
        <f>Table1[[#Headers],[CANTO]]</f>
        <v>CANTO</v>
      </c>
      <c r="AO145" t="str">
        <f>Table134569[[#This Row],[CANTO]]</f>
        <v>MISERICORDIA MÍA, MISERICORDIA</v>
      </c>
      <c r="AP145" t="str">
        <f>_xlfn.CONCAT(Table134569[[#This Row],[Category]:[c020]])</f>
        <v>category: ["PreCatecumenado","Pascua","Comunión","Nuevo Testamento"],</v>
      </c>
    </row>
    <row r="146" spans="1:42" x14ac:dyDescent="0.25">
      <c r="A146">
        <v>117</v>
      </c>
      <c r="B146" t="s">
        <v>309</v>
      </c>
      <c r="C146">
        <v>144</v>
      </c>
      <c r="D146" t="s">
        <v>310</v>
      </c>
      <c r="E146" t="s">
        <v>311</v>
      </c>
      <c r="F146" t="s">
        <v>312</v>
      </c>
      <c r="G146" t="str" cm="1">
        <f t="array" ref="G1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2272</v>
      </c>
      <c r="P146" t="s">
        <v>2271</v>
      </c>
      <c r="Q146" t="str">
        <f>IF(Table134569[[#This Row],[Pascua]]="","",""",""")</f>
        <v>","</v>
      </c>
      <c r="R146" t="s">
        <v>328</v>
      </c>
      <c r="S146" t="str">
        <f>IF(Table134569[[#This Row],[Pentecostés]]="","",""",""")</f>
        <v/>
      </c>
      <c r="U146" t="str">
        <f>IF(Table134569[[#This Row],[Virgen]]="","",""",""")</f>
        <v/>
      </c>
      <c r="W146" t="str">
        <f>IF(Table134569[[#This Row],[Niños]]="","",""",""")</f>
        <v/>
      </c>
      <c r="Y146" t="str">
        <f>IF(Table134569[[#This Row],[Laudes/Vispera]]="","",""",""")</f>
        <v/>
      </c>
      <c r="AA146" t="str">
        <f>IF(Table134569[[#This Row],[Entrada]]="","",""",""")</f>
        <v/>
      </c>
      <c r="AC146" t="s">
        <v>2273</v>
      </c>
      <c r="AD146" s="66" t="str" cm="1">
        <f t="array" ref="AD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E146" s="66" t="str" cm="1">
        <f t="array" ref="AE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F146" t="s">
        <v>323</v>
      </c>
      <c r="AG146" t="str">
        <f>LOWER(LEFT(Table134569[[#This Row],[Titulo]],1))</f>
        <v>m</v>
      </c>
      <c r="AH146" t="str">
        <f>LOWER(LEFT(Table134569[[#This Row],[Categoria]],1))</f>
        <v>p</v>
      </c>
      <c r="AI146" t="str">
        <f>_xlfn.CONCAT(Table134569[[#This Row],[ID]:[c021]])</f>
        <v>{id:144,title: "misericordiadiosmioMisericordia, Dios mío", subtitle: "Sal 51(50)", category: ["PreCatecumenado","Nuevo Testamento"],/cantos/resucito/m/misericordiadiosmio.html/cantos/resucito/m/misericordiadiosmio.html"},</v>
      </c>
      <c r="AJ146" t="str">
        <f>UPPER(Table134569[[#This Row],[Titulo]])</f>
        <v>MISERICORDIA, DIOS MÍO</v>
      </c>
      <c r="AK146" t="str">
        <f>LOWER(SUBSTITUTE(Table134569[[#This Row],[CANTO]], " ", ""))</f>
        <v>misericordia,diosmío</v>
      </c>
      <c r="AL146" t="str">
        <f>Table134569[[#This Row],[Subtitle5]]</f>
        <v>Sal 51(50)</v>
      </c>
      <c r="AN146" t="str">
        <f>Table1[[#Headers],[CANTO]]</f>
        <v>CANTO</v>
      </c>
      <c r="AO146" t="str">
        <f>Table134569[[#This Row],[CANTO]]</f>
        <v>MISERICORDIA, DIOS MÍO</v>
      </c>
      <c r="AP146" t="str">
        <f>_xlfn.CONCAT(Table134569[[#This Row],[Category]:[c020]])</f>
        <v>category: ["PreCatecumenado","Nuevo Testamento"],</v>
      </c>
    </row>
    <row r="147" spans="1:42" x14ac:dyDescent="0.25">
      <c r="A147">
        <v>119</v>
      </c>
      <c r="B147" t="s">
        <v>309</v>
      </c>
      <c r="C147">
        <v>145</v>
      </c>
      <c r="D147" t="s">
        <v>310</v>
      </c>
      <c r="E147" t="s">
        <v>311</v>
      </c>
      <c r="F147" t="s">
        <v>312</v>
      </c>
      <c r="G147" t="str" cm="1">
        <f t="array" ref="G1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2272</v>
      </c>
      <c r="P147" t="s">
        <v>2271</v>
      </c>
      <c r="Q147" t="str">
        <f>IF(Table134569[[#This Row],[Pascua]]="","",""",""")</f>
        <v>","</v>
      </c>
      <c r="R147" t="s">
        <v>432</v>
      </c>
      <c r="S147" t="str">
        <f>IF(Table134569[[#This Row],[Pentecostés]]="","",""",""")</f>
        <v>","</v>
      </c>
      <c r="T147" t="s">
        <v>334</v>
      </c>
      <c r="U147" t="str">
        <f>IF(Table134569[[#This Row],[Virgen]]="","",""",""")</f>
        <v/>
      </c>
      <c r="W147" t="str">
        <f>IF(Table134569[[#This Row],[Niños]]="","",""",""")</f>
        <v/>
      </c>
      <c r="Y147" t="str">
        <f>IF(Table134569[[#This Row],[Laudes/Vispera]]="","",""",""")</f>
        <v/>
      </c>
      <c r="AA147" t="str">
        <f>IF(Table134569[[#This Row],[Entrada]]="","",""",""")</f>
        <v/>
      </c>
      <c r="AC147" t="s">
        <v>2273</v>
      </c>
      <c r="AD147" s="66" t="str" cm="1">
        <f t="array" ref="AD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E147" s="66" t="str" cm="1">
        <f t="array" ref="AE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F147" t="s">
        <v>323</v>
      </c>
      <c r="AG147" t="str">
        <f>LOWER(LEFT(Table134569[[#This Row],[Titulo]],1))</f>
        <v>m</v>
      </c>
      <c r="AH147" t="str">
        <f>LOWER(LEFT(Table134569[[#This Row],[Categoria]],1))</f>
        <v>p</v>
      </c>
      <c r="AI147" t="str">
        <f>_xlfn.CONCAT(Table134569[[#This Row],[ID]:[c021]])</f>
        <v>{id:145,title: "muchomehanperseguidoMucho me han perseguido", subtitle: "Sal 129 (128)", category: ["PreCatecumenado","Fracción del Pan","Antiguo Testamento"],/cantos/resucito/m/muchomehanperseguido.html/cantos/resucito/m/muchomehanperseguido.html"},</v>
      </c>
      <c r="AJ147" t="str">
        <f>UPPER(Table134569[[#This Row],[Titulo]])</f>
        <v>MUCHO ME HAN PERSEGUIDO</v>
      </c>
      <c r="AK147" t="str">
        <f>LOWER(SUBSTITUTE(Table134569[[#This Row],[CANTO]], " ", ""))</f>
        <v>muchomehanperseguido</v>
      </c>
      <c r="AL147" t="str">
        <f>Table134569[[#This Row],[Subtitle5]]</f>
        <v>Sal 129 (128)</v>
      </c>
      <c r="AN147" t="str">
        <f>Table1[[#Headers],[CANTO]]</f>
        <v>CANTO</v>
      </c>
      <c r="AO147" t="str">
        <f>Table134569[[#This Row],[CANTO]]</f>
        <v>MUCHO ME HAN PERSEGUIDO</v>
      </c>
      <c r="AP147" t="str">
        <f>_xlfn.CONCAT(Table134569[[#This Row],[Category]:[c020]])</f>
        <v>category: ["PreCatecumenado","Fracción del Pan","Antiguo Testamento"],</v>
      </c>
    </row>
    <row r="148" spans="1:42" x14ac:dyDescent="0.25">
      <c r="A148">
        <v>229</v>
      </c>
      <c r="B148" t="s">
        <v>309</v>
      </c>
      <c r="C148">
        <v>146</v>
      </c>
      <c r="D148" t="s">
        <v>310</v>
      </c>
      <c r="E148" t="s">
        <v>311</v>
      </c>
      <c r="F148" t="s">
        <v>312</v>
      </c>
      <c r="G148" t="str" cm="1">
        <f t="array" ref="G1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2272</v>
      </c>
      <c r="P148" s="8" t="s">
        <v>1150</v>
      </c>
      <c r="Q148" t="str">
        <f>IF(Table134569[[#This Row],[Pascua]]="","",""",""")</f>
        <v>","</v>
      </c>
      <c r="R148" t="s">
        <v>326</v>
      </c>
      <c r="S148" t="str">
        <f>IF(Table134569[[#This Row],[Pentecostés]]="","",""",""")</f>
        <v>","</v>
      </c>
      <c r="T148" t="s">
        <v>328</v>
      </c>
      <c r="U148" t="str">
        <f>IF(Table134569[[#This Row],[Virgen]]="","",""",""")</f>
        <v/>
      </c>
      <c r="W148" t="str">
        <f>IF(Table134569[[#This Row],[Niños]]="","",""",""")</f>
        <v/>
      </c>
      <c r="Y148" t="str">
        <f>IF(Table134569[[#This Row],[Laudes/Vispera]]="","",""",""")</f>
        <v/>
      </c>
      <c r="AA148" t="str">
        <f>IF(Table134569[[#This Row],[Entrada]]="","",""",""")</f>
        <v/>
      </c>
      <c r="AC148" t="s">
        <v>2273</v>
      </c>
      <c r="AD148" s="66" t="str" cm="1">
        <f t="array" ref="AD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E148" s="66" t="str" cm="1">
        <f t="array" ref="AE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F148" t="s">
        <v>323</v>
      </c>
      <c r="AG148" t="str">
        <f>LOWER(LEFT(Table134569[[#This Row],[Titulo]],1))</f>
        <v>n</v>
      </c>
      <c r="AH148" t="str">
        <f>LOWER(LEFT(Table134569[[#This Row],[Categoria]],1))</f>
        <v>c</v>
      </c>
      <c r="AI148" t="str">
        <f>_xlfn.CONCAT(Table134569[[#This Row],[ID]:[c021]])</f>
        <v>{id:146,title: "ningunopuedeserviradossenoresNinguno puede servir a dos señores", subtitle: "Mateo 6,24-33 ", category: ["Catecumenado","Comunión","Nuevo Testamento"],/cantos/resucito/n/ningunopuedeserviradossenores.html/cantos/resucito/n/ningunopuedeserviradossenores.html"},</v>
      </c>
      <c r="AJ148" t="str">
        <f>UPPER(Table134569[[#This Row],[Titulo]])</f>
        <v>NINGUNO PUEDE SERVIR A DOS SEÑORES</v>
      </c>
      <c r="AK148" t="str">
        <f>LOWER(SUBSTITUTE(Table134569[[#This Row],[CANTO]], " ", ""))</f>
        <v>ningunopuedeserviradosseñores</v>
      </c>
      <c r="AL148" t="str">
        <f>Table134569[[#This Row],[Subtitle5]]</f>
        <v xml:space="preserve">Mateo 6,24-33 </v>
      </c>
      <c r="AN148" t="str">
        <f>Table1[[#Headers],[CANTO]]</f>
        <v>CANTO</v>
      </c>
      <c r="AO148" t="str">
        <f>Table134569[[#This Row],[CANTO]]</f>
        <v>NINGUNO PUEDE SERVIR A DOS SEÑORES</v>
      </c>
      <c r="AP148" t="str">
        <f>_xlfn.CONCAT(Table134569[[#This Row],[Category]:[c020]])</f>
        <v>category: ["Catecumenado","Comunión","Nuevo Testamento"],</v>
      </c>
    </row>
    <row r="149" spans="1:42" x14ac:dyDescent="0.25">
      <c r="A149">
        <v>120</v>
      </c>
      <c r="B149" t="s">
        <v>309</v>
      </c>
      <c r="C149">
        <v>147</v>
      </c>
      <c r="D149" t="s">
        <v>310</v>
      </c>
      <c r="E149" t="s">
        <v>311</v>
      </c>
      <c r="F149" t="s">
        <v>312</v>
      </c>
      <c r="G149" t="str" cm="1">
        <f t="array" ref="G1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2272</v>
      </c>
      <c r="P149" t="s">
        <v>2271</v>
      </c>
      <c r="Q149" t="str">
        <f>IF(Table134569[[#This Row],[Pascua]]="","",""",""")</f>
        <v>","</v>
      </c>
      <c r="R149" t="s">
        <v>333</v>
      </c>
      <c r="S149" t="str">
        <f>IF(Table134569[[#This Row],[Pentecostés]]="","",""",""")</f>
        <v>","</v>
      </c>
      <c r="T149" t="s">
        <v>334</v>
      </c>
      <c r="U149" t="str">
        <f>IF(Table134569[[#This Row],[Virgen]]="","",""",""")</f>
        <v/>
      </c>
      <c r="W149" t="str">
        <f>IF(Table134569[[#This Row],[Niños]]="","",""",""")</f>
        <v/>
      </c>
      <c r="Y149" t="str">
        <f>IF(Table134569[[#This Row],[Laudes/Vispera]]="","",""",""")</f>
        <v/>
      </c>
      <c r="AA149" t="str">
        <f>IF(Table134569[[#This Row],[Entrada]]="","",""",""")</f>
        <v/>
      </c>
      <c r="AC149" t="s">
        <v>2273</v>
      </c>
      <c r="AD149" s="66" t="str" cm="1">
        <f t="array" ref="AD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E149" s="66" t="str" cm="1">
        <f t="array" ref="AE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F149" t="s">
        <v>323</v>
      </c>
      <c r="AG149" t="str">
        <f>LOWER(LEFT(Table134569[[#This Row],[Titulo]],1))</f>
        <v>n</v>
      </c>
      <c r="AH149" t="str">
        <f>LOWER(LEFT(Table134569[[#This Row],[Categoria]],1))</f>
        <v>p</v>
      </c>
      <c r="AI149" t="str">
        <f>_xlfn.CONCAT(Table134569[[#This Row],[ID]:[c021]])</f>
        <v>{id:147,title: "noestaaquiresucitoNo está aquí, resucitó", subtitle: "Mateo 28,1-8", category: ["PreCatecumenado","Cuaresma","Antiguo Testamento"],/cantos/resucito/n/noestaaquiresucito.html/cantos/resucito/n/noestaaquiresucito.html"},</v>
      </c>
      <c r="AJ149" t="str">
        <f>UPPER(Table134569[[#This Row],[Titulo]])</f>
        <v>NO ESTÁ AQUÍ, RESUCITÓ</v>
      </c>
      <c r="AK149" t="str">
        <f>LOWER(SUBSTITUTE(Table134569[[#This Row],[CANTO]], " ", ""))</f>
        <v>noestáaquí,resucitó</v>
      </c>
      <c r="AL149" t="str">
        <f>Table134569[[#This Row],[Subtitle5]]</f>
        <v>Mateo 28,1-8</v>
      </c>
      <c r="AN149" t="str">
        <f>Table1[[#Headers],[CANTO]]</f>
        <v>CANTO</v>
      </c>
      <c r="AO149" t="str">
        <f>Table134569[[#This Row],[CANTO]]</f>
        <v>NO ESTÁ AQUÍ, RESUCITÓ</v>
      </c>
      <c r="AP149" t="str">
        <f>_xlfn.CONCAT(Table134569[[#This Row],[Category]:[c020]])</f>
        <v>category: ["PreCatecumenado","Cuaresma","Antiguo Testamento"],</v>
      </c>
    </row>
    <row r="150" spans="1:42" x14ac:dyDescent="0.25">
      <c r="A150">
        <v>121</v>
      </c>
      <c r="B150" t="s">
        <v>309</v>
      </c>
      <c r="C150">
        <v>148</v>
      </c>
      <c r="D150" t="s">
        <v>310</v>
      </c>
      <c r="E150" t="s">
        <v>311</v>
      </c>
      <c r="F150" t="s">
        <v>312</v>
      </c>
      <c r="G150" t="str" cm="1">
        <f t="array" ref="G1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2272</v>
      </c>
      <c r="P150" t="s">
        <v>2271</v>
      </c>
      <c r="Q150" t="str">
        <f>IF(Table134569[[#This Row],[Pascua]]="","",""",""")</f>
        <v>","</v>
      </c>
      <c r="R150" t="s">
        <v>294</v>
      </c>
      <c r="S150" t="str">
        <f>IF(Table134569[[#This Row],[Pentecostés]]="","",""",""")</f>
        <v>","</v>
      </c>
      <c r="T150" t="s">
        <v>328</v>
      </c>
      <c r="U150" t="str">
        <f>IF(Table134569[[#This Row],[Virgen]]="","",""",""")</f>
        <v/>
      </c>
      <c r="W150" t="str">
        <f>IF(Table134569[[#This Row],[Niños]]="","",""",""")</f>
        <v/>
      </c>
      <c r="Y150" t="str">
        <f>IF(Table134569[[#This Row],[Laudes/Vispera]]="","",""",""")</f>
        <v/>
      </c>
      <c r="AA150" t="str">
        <f>IF(Table134569[[#This Row],[Entrada]]="","",""",""")</f>
        <v/>
      </c>
      <c r="AC150" t="s">
        <v>2273</v>
      </c>
      <c r="AD150" s="66" t="str" cm="1">
        <f t="array" ref="AD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E150" s="66" t="str" cm="1">
        <f t="array" ref="AE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F150" t="s">
        <v>323</v>
      </c>
      <c r="AG150" t="str">
        <f>LOWER(LEFT(Table134569[[#This Row],[Titulo]],1))</f>
        <v>n</v>
      </c>
      <c r="AH150" t="str">
        <f>LOWER(LEFT(Table134569[[#This Row],[Categoria]],1))</f>
        <v>p</v>
      </c>
      <c r="AI150" t="str">
        <f>_xlfn.CONCAT(Table134569[[#This Row],[ID]:[c021]])</f>
        <v>{id:148,title: "nohayenelparecerNo hay en él parecer", subtitle: "Isaías 53,2ss - Cuarto canto del Siervo de Yahveh", category: ["PreCatecumenado","Pascua","Nuevo Testamento"],/cantos/resucito/n/nohayenelparecer.html/cantos/resucito/n/nohayenelparecer.html"},</v>
      </c>
      <c r="AJ150" t="str">
        <f>UPPER(Table134569[[#This Row],[Titulo]])</f>
        <v>NO HAY EN ÉL PARECER</v>
      </c>
      <c r="AK150" t="str">
        <f>LOWER(SUBSTITUTE(Table134569[[#This Row],[CANTO]], " ", ""))</f>
        <v>nohayenélparecer</v>
      </c>
      <c r="AL150" t="str">
        <f>Table134569[[#This Row],[Subtitle5]]</f>
        <v>Isaías 53,2ss - Cuarto canto del Siervo de Yahveh</v>
      </c>
      <c r="AN150" t="str">
        <f>Table1[[#Headers],[CANTO]]</f>
        <v>CANTO</v>
      </c>
      <c r="AO150" t="str">
        <f>Table134569[[#This Row],[CANTO]]</f>
        <v>NO HAY EN ÉL PARECER</v>
      </c>
      <c r="AP150" t="str">
        <f>_xlfn.CONCAT(Table134569[[#This Row],[Category]:[c020]])</f>
        <v>category: ["PreCatecumenado","Pascua","Nuevo Testamento"],</v>
      </c>
    </row>
    <row r="151" spans="1:42" x14ac:dyDescent="0.25">
      <c r="A151">
        <v>230</v>
      </c>
      <c r="B151" t="s">
        <v>309</v>
      </c>
      <c r="C151">
        <v>149</v>
      </c>
      <c r="D151" t="s">
        <v>310</v>
      </c>
      <c r="E151" t="s">
        <v>311</v>
      </c>
      <c r="F151" t="s">
        <v>312</v>
      </c>
      <c r="G151" t="str" cm="1">
        <f t="array" ref="G1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2272</v>
      </c>
      <c r="P151" s="8" t="s">
        <v>1150</v>
      </c>
      <c r="Q151" t="str">
        <f>IF(Table134569[[#This Row],[Pascua]]="","",""",""")</f>
        <v>","</v>
      </c>
      <c r="R151" t="s">
        <v>357</v>
      </c>
      <c r="S151" t="str">
        <f>IF(Table134569[[#This Row],[Pentecostés]]="","",""",""")</f>
        <v/>
      </c>
      <c r="U151" t="str">
        <f>IF(Table134569[[#This Row],[Virgen]]="","",""",""")</f>
        <v/>
      </c>
      <c r="W151" t="str">
        <f>IF(Table134569[[#This Row],[Niños]]="","",""",""")</f>
        <v/>
      </c>
      <c r="Y151" t="str">
        <f>IF(Table134569[[#This Row],[Laudes/Vispera]]="","",""",""")</f>
        <v/>
      </c>
      <c r="AA151" t="str">
        <f>IF(Table134569[[#This Row],[Entrada]]="","",""",""")</f>
        <v/>
      </c>
      <c r="AC151" t="s">
        <v>2273</v>
      </c>
      <c r="AD151" s="66" t="str" cm="1">
        <f t="array" ref="AD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E151" s="66" t="str" cm="1">
        <f t="array" ref="AE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F151" t="s">
        <v>323</v>
      </c>
      <c r="AG151" t="str">
        <f>LOWER(LEFT(Table134569[[#This Row],[Titulo]],1))</f>
        <v>n</v>
      </c>
      <c r="AH151" t="str">
        <f>LOWER(LEFT(Table134569[[#This Row],[Categoria]],1))</f>
        <v>c</v>
      </c>
      <c r="AI151" t="str">
        <f>_xlfn.CONCAT(Table134569[[#This Row],[ID]:[c021]])</f>
        <v>{id:149,title: "noresistaisalmalNo resistáis al mal", subtitle: "Mateo 5,38ss", category: ["Catecumenado","Adviento"],/cantos/resucito/n/noresistaisalmal.html/cantos/resucito/n/noresistaisalmal.html"},</v>
      </c>
      <c r="AJ151" t="str">
        <f>UPPER(Table134569[[#This Row],[Titulo]])</f>
        <v>NO RESISTÁIS AL MAL</v>
      </c>
      <c r="AK151" t="str">
        <f>LOWER(SUBSTITUTE(Table134569[[#This Row],[CANTO]], " ", ""))</f>
        <v>noresistáisalmal</v>
      </c>
      <c r="AL151" t="str">
        <f>Table134569[[#This Row],[Subtitle5]]</f>
        <v>Mateo 5,38ss</v>
      </c>
      <c r="AN151" t="str">
        <f>Table1[[#Headers],[CANTO]]</f>
        <v>CANTO</v>
      </c>
      <c r="AO151" t="str">
        <f>Table134569[[#This Row],[CANTO]]</f>
        <v>NO RESISTÁIS AL MAL</v>
      </c>
      <c r="AP151" t="str">
        <f>_xlfn.CONCAT(Table134569[[#This Row],[Category]:[c020]])</f>
        <v>category: ["Catecumenado","Adviento"],</v>
      </c>
    </row>
    <row r="152" spans="1:42" x14ac:dyDescent="0.25">
      <c r="A152">
        <v>231</v>
      </c>
      <c r="B152" t="s">
        <v>309</v>
      </c>
      <c r="C152">
        <v>150</v>
      </c>
      <c r="D152" t="s">
        <v>310</v>
      </c>
      <c r="E152" t="s">
        <v>311</v>
      </c>
      <c r="F152" t="s">
        <v>312</v>
      </c>
      <c r="G152" t="str" cm="1">
        <f t="array" ref="G1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2272</v>
      </c>
      <c r="P152" s="8" t="s">
        <v>1150</v>
      </c>
      <c r="Q152" t="str">
        <f>IF(Table134569[[#This Row],[Pascua]]="","",""",""")</f>
        <v>","</v>
      </c>
      <c r="R152" t="s">
        <v>334</v>
      </c>
      <c r="S152" t="str">
        <f>IF(Table134569[[#This Row],[Pentecostés]]="","",""",""")</f>
        <v/>
      </c>
      <c r="U152" t="str">
        <f>IF(Table134569[[#This Row],[Virgen]]="","",""",""")</f>
        <v/>
      </c>
      <c r="W152" t="str">
        <f>IF(Table134569[[#This Row],[Niños]]="","",""",""")</f>
        <v/>
      </c>
      <c r="Y152" t="str">
        <f>IF(Table134569[[#This Row],[Laudes/Vispera]]="","",""",""")</f>
        <v/>
      </c>
      <c r="AA152" t="str">
        <f>IF(Table134569[[#This Row],[Entrada]]="","",""",""")</f>
        <v/>
      </c>
      <c r="AC152" t="s">
        <v>2273</v>
      </c>
      <c r="AD152" s="66" t="str" cm="1">
        <f t="array" ref="AD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E152" s="66" t="str" cm="1">
        <f t="array" ref="AE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F152" t="s">
        <v>323</v>
      </c>
      <c r="AG152" t="str">
        <f>LOWER(LEFT(Table134569[[#This Row],[Titulo]],1))</f>
        <v>n</v>
      </c>
      <c r="AH152" t="str">
        <f>LOWER(LEFT(Table134569[[#This Row],[Categoria]],1))</f>
        <v>c</v>
      </c>
      <c r="AI152" t="str">
        <f>_xlfn.CONCAT(Table134569[[#This Row],[ID]:[c021]])</f>
        <v>{id:150,title: "nosufrasporlosmalvadosNo sufras por los malvados", subtitle: "Sal 37 (36)", category: ["Catecumenado","Antiguo Testamento"],/cantos/resucito/n/nosufrasporlosmalvados.html/cantos/resucito/n/nosufrasporlosmalvados.html"},</v>
      </c>
      <c r="AJ152" t="str">
        <f>UPPER(Table134569[[#This Row],[Titulo]])</f>
        <v>NO SUFRAS POR LOS MALVADOS</v>
      </c>
      <c r="AK152" t="str">
        <f>LOWER(SUBSTITUTE(Table134569[[#This Row],[CANTO]], " ", ""))</f>
        <v>nosufrasporlosmalvados</v>
      </c>
      <c r="AL152" t="str">
        <f>Table134569[[#This Row],[Subtitle5]]</f>
        <v>Sal 37 (36)</v>
      </c>
      <c r="AN152" t="str">
        <f>Table1[[#Headers],[CANTO]]</f>
        <v>CANTO</v>
      </c>
      <c r="AO152" t="str">
        <f>Table134569[[#This Row],[CANTO]]</f>
        <v>NO SUFRAS POR LOS MALVADOS</v>
      </c>
      <c r="AP152" t="str">
        <f>_xlfn.CONCAT(Table134569[[#This Row],[Category]:[c020]])</f>
        <v>category: ["Catecumenado","Antiguo Testamento"],</v>
      </c>
    </row>
    <row r="153" spans="1:42" x14ac:dyDescent="0.25">
      <c r="A153">
        <v>122</v>
      </c>
      <c r="B153" t="s">
        <v>309</v>
      </c>
      <c r="C153">
        <v>151</v>
      </c>
      <c r="D153" t="s">
        <v>310</v>
      </c>
      <c r="E153" t="s">
        <v>311</v>
      </c>
      <c r="F153" t="s">
        <v>312</v>
      </c>
      <c r="G153" t="str" cm="1">
        <f t="array" ref="G1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2272</v>
      </c>
      <c r="P153" t="s">
        <v>2271</v>
      </c>
      <c r="Q153" t="str">
        <f>IF(Table134569[[#This Row],[Pascua]]="","",""",""")</f>
        <v>","</v>
      </c>
      <c r="R153" t="s">
        <v>357</v>
      </c>
      <c r="S153" t="str">
        <f>IF(Table134569[[#This Row],[Pentecostés]]="","",""",""")</f>
        <v>","</v>
      </c>
      <c r="T153" t="s">
        <v>321</v>
      </c>
      <c r="U153" t="str">
        <f>IF(Table134569[[#This Row],[Virgen]]="","",""",""")</f>
        <v>","</v>
      </c>
      <c r="V153" t="s">
        <v>334</v>
      </c>
      <c r="W153" t="str">
        <f>IF(Table134569[[#This Row],[Niños]]="","",""",""")</f>
        <v/>
      </c>
      <c r="Y153" t="str">
        <f>IF(Table134569[[#This Row],[Laudes/Vispera]]="","",""",""")</f>
        <v/>
      </c>
      <c r="AA153" t="str">
        <f>IF(Table134569[[#This Row],[Entrada]]="","",""",""")</f>
        <v/>
      </c>
      <c r="AC153" t="s">
        <v>2273</v>
      </c>
      <c r="AD153" s="66" t="str" cm="1">
        <f t="array" ref="AD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E153" s="66" t="str" cm="1">
        <f t="array" ref="AE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F153" t="s">
        <v>323</v>
      </c>
      <c r="AG153" t="str">
        <f>LOWER(LEFT(Table134569[[#This Row],[Titulo]],1))</f>
        <v>n</v>
      </c>
      <c r="AH153" t="str">
        <f>LOWER(LEFT(Table134569[[#This Row],[Categoria]],1))</f>
        <v>p</v>
      </c>
      <c r="AI153" t="str">
        <f>_xlfn.CONCAT(Table134569[[#This Row],[ID]:[c021]])</f>
        <v>{id:151,title: "nolimetangereNoli me tangere", subtitle: "Juan 20,15-17", category: ["PreCatecumenado","Adviento","Laudes/Visperas","Antiguo Testamento"],/cantos/resucito/n/nolimetangere.html/cantos/resucito/n/nolimetangere.html"},</v>
      </c>
      <c r="AJ153" t="str">
        <f>UPPER(Table134569[[#This Row],[Titulo]])</f>
        <v>NOLI ME TANGERE</v>
      </c>
      <c r="AK153" t="str">
        <f>LOWER(SUBSTITUTE(Table134569[[#This Row],[CANTO]], " ", ""))</f>
        <v>nolimetangere</v>
      </c>
      <c r="AL153" t="str">
        <f>Table134569[[#This Row],[Subtitle5]]</f>
        <v>Juan 20,15-17</v>
      </c>
      <c r="AN153" t="str">
        <f>Table1[[#Headers],[CANTO]]</f>
        <v>CANTO</v>
      </c>
      <c r="AO153" t="str">
        <f>Table134569[[#This Row],[CANTO]]</f>
        <v>NOLI ME TANGERE</v>
      </c>
      <c r="AP153" t="str">
        <f>_xlfn.CONCAT(Table134569[[#This Row],[Category]:[c020]])</f>
        <v>category: ["PreCatecumenado","Adviento","Laudes/Visperas","Antiguo Testamento"],</v>
      </c>
    </row>
    <row r="154" spans="1:42" x14ac:dyDescent="0.25">
      <c r="A154">
        <v>123</v>
      </c>
      <c r="B154" t="s">
        <v>309</v>
      </c>
      <c r="C154">
        <v>152</v>
      </c>
      <c r="D154" t="s">
        <v>310</v>
      </c>
      <c r="E154" t="s">
        <v>311</v>
      </c>
      <c r="F154" t="s">
        <v>312</v>
      </c>
      <c r="G154" t="str" cm="1">
        <f t="array" ref="G1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2272</v>
      </c>
      <c r="P154" t="s">
        <v>2271</v>
      </c>
      <c r="Q154" t="str">
        <f>IF(Table134569[[#This Row],[Pascua]]="","",""",""")</f>
        <v>","</v>
      </c>
      <c r="R154" t="s">
        <v>333</v>
      </c>
      <c r="S154" t="str">
        <f>IF(Table134569[[#This Row],[Pentecostés]]="","",""",""")</f>
        <v>","</v>
      </c>
      <c r="T154" t="s">
        <v>432</v>
      </c>
      <c r="U154" t="str">
        <f>IF(Table134569[[#This Row],[Virgen]]="","",""",""")</f>
        <v>","</v>
      </c>
      <c r="V154" t="s">
        <v>326</v>
      </c>
      <c r="W154" t="str">
        <f>IF(Table134569[[#This Row],[Niños]]="","",""",""")</f>
        <v/>
      </c>
      <c r="Y154" t="str">
        <f>IF(Table134569[[#This Row],[Laudes/Vispera]]="","",""",""")</f>
        <v/>
      </c>
      <c r="AA154" t="str">
        <f>IF(Table134569[[#This Row],[Entrada]]="","",""",""")</f>
        <v/>
      </c>
      <c r="AC154" t="s">
        <v>2273</v>
      </c>
      <c r="AD154" s="66" t="str" cm="1">
        <f t="array" ref="AD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E154" s="66" t="str" cm="1">
        <f t="array" ref="AE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F154" t="s">
        <v>323</v>
      </c>
      <c r="AG154" t="str">
        <f>LOWER(LEFT(Table134569[[#This Row],[Titulo]],1))</f>
        <v>o</v>
      </c>
      <c r="AH154" t="str">
        <f>LOWER(LEFT(Table134569[[#This Row],[Categoria]],1))</f>
        <v>p</v>
      </c>
      <c r="AI154" t="str">
        <f>_xlfn.CONCAT(Table134569[[#This Row],[ID]:[c021]])</f>
        <v>{id:152,title: "ohcieloslloveddeloaltoOh cielos, lloved de lo alto", subtitle: "Isaías 45,8", category: ["PreCatecumenado","Cuaresma","Fracción del Pan","Comunión"],/cantos/resucito/o/ohcieloslloveddeloalto.html/cantos/resucito/o/ohcieloslloveddeloalto.html"},</v>
      </c>
      <c r="AJ154" t="str">
        <f>UPPER(Table134569[[#This Row],[Titulo]])</f>
        <v>OH CIELOS, LLOVED DE LO ALTO</v>
      </c>
      <c r="AK154" t="str">
        <f>LOWER(SUBSTITUTE(Table134569[[#This Row],[CANTO]], " ", ""))</f>
        <v>ohcielos,lloveddeloalto</v>
      </c>
      <c r="AL154" t="str">
        <f>Table134569[[#This Row],[Subtitle5]]</f>
        <v>Isaías 45,8</v>
      </c>
      <c r="AN154" t="str">
        <f>Table1[[#Headers],[CANTO]]</f>
        <v>CANTO</v>
      </c>
      <c r="AO154" t="str">
        <f>Table134569[[#This Row],[CANTO]]</f>
        <v>OH CIELOS, LLOVED DE LO ALTO</v>
      </c>
      <c r="AP154" t="str">
        <f>_xlfn.CONCAT(Table134569[[#This Row],[Category]:[c020]])</f>
        <v>category: ["PreCatecumenado","Cuaresma","Fracción del Pan","Comunión"],</v>
      </c>
    </row>
    <row r="155" spans="1:42" x14ac:dyDescent="0.25">
      <c r="A155">
        <v>124</v>
      </c>
      <c r="B155" t="s">
        <v>309</v>
      </c>
      <c r="C155">
        <v>153</v>
      </c>
      <c r="D155" t="s">
        <v>310</v>
      </c>
      <c r="E155" t="s">
        <v>311</v>
      </c>
      <c r="F155" t="s">
        <v>312</v>
      </c>
      <c r="G155" t="str" cm="1">
        <f t="array" ref="G1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2272</v>
      </c>
      <c r="P155" t="s">
        <v>2271</v>
      </c>
      <c r="Q155" t="str">
        <f>IF(Table134569[[#This Row],[Pascua]]="","",""",""")</f>
        <v>","</v>
      </c>
      <c r="R155" t="s">
        <v>294</v>
      </c>
      <c r="S155" t="str">
        <f>IF(Table134569[[#This Row],[Pentecostés]]="","",""",""")</f>
        <v>","</v>
      </c>
      <c r="T155" t="s">
        <v>328</v>
      </c>
      <c r="U155" t="str">
        <f>IF(Table134569[[#This Row],[Virgen]]="","",""",""")</f>
        <v/>
      </c>
      <c r="W155" t="str">
        <f>IF(Table134569[[#This Row],[Niños]]="","",""",""")</f>
        <v/>
      </c>
      <c r="Y155" t="str">
        <f>IF(Table134569[[#This Row],[Laudes/Vispera]]="","",""",""")</f>
        <v/>
      </c>
      <c r="AA155" t="str">
        <f>IF(Table134569[[#This Row],[Entrada]]="","",""",""")</f>
        <v/>
      </c>
      <c r="AC155" t="s">
        <v>2273</v>
      </c>
      <c r="AD155" s="66" t="str" cm="1">
        <f t="array" ref="AD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E155" s="66" t="str" cm="1">
        <f t="array" ref="AE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F155" t="s">
        <v>323</v>
      </c>
      <c r="AG155" t="str">
        <f>LOWER(LEFT(Table134569[[#This Row],[Titulo]],1))</f>
        <v>o</v>
      </c>
      <c r="AH155" t="str">
        <f>LOWER(LEFT(Table134569[[#This Row],[Categoria]],1))</f>
        <v>p</v>
      </c>
      <c r="AI155" t="str">
        <f>_xlfn.CONCAT(Table134569[[#This Row],[ID]:[c021]])</f>
        <v>{id:153,title: "ohdiosportunombresalvameOh Dios, por tu nombre sálvame", subtitle: "Sal 54 (53)", category: ["PreCatecumenado","Pascua","Nuevo Testamento"],/cantos/resucito/o/ohdiosportunombresalvame.html/cantos/resucito/o/ohdiosportunombresalvame.html"},</v>
      </c>
      <c r="AJ155" t="str">
        <f>UPPER(Table134569[[#This Row],[Titulo]])</f>
        <v>OH DIOS, POR TU NOMBRE SÁLVAME</v>
      </c>
      <c r="AK155" t="str">
        <f>LOWER(SUBSTITUTE(Table134569[[#This Row],[CANTO]], " ", ""))</f>
        <v>ohdios,portunombresálvame</v>
      </c>
      <c r="AL155" t="str">
        <f>Table134569[[#This Row],[Subtitle5]]</f>
        <v>Sal 54 (53)</v>
      </c>
      <c r="AN155" t="str">
        <f>Table1[[#Headers],[CANTO]]</f>
        <v>CANTO</v>
      </c>
      <c r="AO155" t="str">
        <f>Table134569[[#This Row],[CANTO]]</f>
        <v>OH DIOS, POR TU NOMBRE SÁLVAME</v>
      </c>
      <c r="AP155" t="str">
        <f>_xlfn.CONCAT(Table134569[[#This Row],[Category]:[c020]])</f>
        <v>category: ["PreCatecumenado","Pascua","Nuevo Testamento"],</v>
      </c>
    </row>
    <row r="156" spans="1:42" x14ac:dyDescent="0.25">
      <c r="A156">
        <v>125</v>
      </c>
      <c r="B156" t="s">
        <v>309</v>
      </c>
      <c r="C156">
        <v>154</v>
      </c>
      <c r="D156" t="s">
        <v>310</v>
      </c>
      <c r="E156" t="s">
        <v>311</v>
      </c>
      <c r="F156" t="s">
        <v>312</v>
      </c>
      <c r="G156" t="str" cm="1">
        <f t="array" ref="G1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2272</v>
      </c>
      <c r="P156" t="s">
        <v>2271</v>
      </c>
      <c r="Q156" t="str">
        <f>IF(Table134569[[#This Row],[Pascua]]="","",""",""")</f>
        <v>","</v>
      </c>
      <c r="R156" t="s">
        <v>334</v>
      </c>
      <c r="S156" t="str">
        <f>IF(Table134569[[#This Row],[Pentecostés]]="","",""",""")</f>
        <v/>
      </c>
      <c r="U156" t="str">
        <f>IF(Table134569[[#This Row],[Virgen]]="","",""",""")</f>
        <v/>
      </c>
      <c r="W156" t="str">
        <f>IF(Table134569[[#This Row],[Niños]]="","",""",""")</f>
        <v/>
      </c>
      <c r="Y156" t="str">
        <f>IF(Table134569[[#This Row],[Laudes/Vispera]]="","",""",""")</f>
        <v/>
      </c>
      <c r="AA156" t="str">
        <f>IF(Table134569[[#This Row],[Entrada]]="","",""",""")</f>
        <v/>
      </c>
      <c r="AC156" t="s">
        <v>2273</v>
      </c>
      <c r="AD156" s="66" t="str" cm="1">
        <f t="array" ref="AD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E156" s="66" t="str" cm="1">
        <f t="array" ref="AE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F156" t="s">
        <v>323</v>
      </c>
      <c r="AG156" t="str">
        <f>LOWER(LEFT(Table134569[[#This Row],[Titulo]],1))</f>
        <v>o</v>
      </c>
      <c r="AH156" t="str">
        <f>LOWER(LEFT(Table134569[[#This Row],[Categoria]],1))</f>
        <v>p</v>
      </c>
      <c r="AI156" t="str">
        <f>_xlfn.CONCAT(Table134569[[#This Row],[ID]:[c021]])</f>
        <v>{id:154,title: "ohdiostueresmidiosOh Dios, tú eres mi Dios", subtitle: "Sal 63 (62)", category: ["PreCatecumenado","Antiguo Testamento"],/cantos/resucito/o/ohdiostueresmidios.html/cantos/resucito/o/ohdiostueresmidios.html"},</v>
      </c>
      <c r="AJ156" t="str">
        <f>UPPER(Table134569[[#This Row],[Titulo]])</f>
        <v>OH DIOS, TÚ ERES MI DIOS</v>
      </c>
      <c r="AK156" t="str">
        <f>LOWER(SUBSTITUTE(Table134569[[#This Row],[CANTO]], " ", ""))</f>
        <v>ohdios,túeresmidios</v>
      </c>
      <c r="AL156" t="str">
        <f>Table134569[[#This Row],[Subtitle5]]</f>
        <v>Sal 63 (62)</v>
      </c>
      <c r="AN156" t="str">
        <f>Table1[[#Headers],[CANTO]]</f>
        <v>CANTO</v>
      </c>
      <c r="AO156" t="str">
        <f>Table134569[[#This Row],[CANTO]]</f>
        <v>OH DIOS, TÚ ERES MI DIOS</v>
      </c>
      <c r="AP156" t="str">
        <f>_xlfn.CONCAT(Table134569[[#This Row],[Category]:[c020]])</f>
        <v>category: ["PreCatecumenado","Antiguo Testamento"],</v>
      </c>
    </row>
    <row r="157" spans="1:42" x14ac:dyDescent="0.25">
      <c r="A157">
        <v>126</v>
      </c>
      <c r="B157" t="s">
        <v>309</v>
      </c>
      <c r="C157">
        <v>155</v>
      </c>
      <c r="D157" t="s">
        <v>310</v>
      </c>
      <c r="E157" t="s">
        <v>311</v>
      </c>
      <c r="F157" t="s">
        <v>312</v>
      </c>
      <c r="G157" t="str" cm="1">
        <f t="array" ref="G1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2272</v>
      </c>
      <c r="P157" t="s">
        <v>2271</v>
      </c>
      <c r="Q157" t="str">
        <f>IF(Table134569[[#This Row],[Pascua]]="","",""",""")</f>
        <v>","</v>
      </c>
      <c r="R157" t="s">
        <v>321</v>
      </c>
      <c r="S157" t="str">
        <f>IF(Table134569[[#This Row],[Pentecostés]]="","",""",""")</f>
        <v>","</v>
      </c>
      <c r="T157" t="s">
        <v>304</v>
      </c>
      <c r="U157" t="str">
        <f>IF(Table134569[[#This Row],[Virgen]]="","",""",""")</f>
        <v>","</v>
      </c>
      <c r="V157" t="s">
        <v>326</v>
      </c>
      <c r="W157" t="str">
        <f>IF(Table134569[[#This Row],[Niños]]="","",""",""")</f>
        <v>","</v>
      </c>
      <c r="X157" t="s">
        <v>334</v>
      </c>
      <c r="Y157" t="str">
        <f>IF(Table134569[[#This Row],[Laudes/Vispera]]="","",""",""")</f>
        <v/>
      </c>
      <c r="AA157" t="str">
        <f>IF(Table134569[[#This Row],[Entrada]]="","",""",""")</f>
        <v/>
      </c>
      <c r="AC157" t="s">
        <v>2273</v>
      </c>
      <c r="AD157" s="66" t="str" cm="1">
        <f t="array" ref="AD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E157" s="66" t="str" cm="1">
        <f t="array" ref="AE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F157" t="s">
        <v>323</v>
      </c>
      <c r="AG157" t="str">
        <f>LOWER(LEFT(Table134569[[#This Row],[Titulo]],1))</f>
        <v>o</v>
      </c>
      <c r="AH157" t="str">
        <f>LOWER(LEFT(Table134569[[#This Row],[Categoria]],1))</f>
        <v>p</v>
      </c>
      <c r="AI157" t="str">
        <f>_xlfn.CONCAT(Table134569[[#This Row],[ID]:[c021]])</f>
        <v>{id:155,title: "ohjesusamormioOh Jesús, amor mío", subtitle: "(Kiko Argüello)", category: ["PreCatecumenado","Laudes/Visperas","Entrada","Comunión","Antiguo Testamento"],/cantos/resucito/o/ohjesusamormio.html/cantos/resucito/o/ohjesusamormio.html"},</v>
      </c>
      <c r="AJ157" t="str">
        <f>UPPER(Table134569[[#This Row],[Titulo]])</f>
        <v>OH JESÚS, AMOR MÍO</v>
      </c>
      <c r="AK157" t="str">
        <f>LOWER(SUBSTITUTE(Table134569[[#This Row],[CANTO]], " ", ""))</f>
        <v>ohjesús,amormío</v>
      </c>
      <c r="AL157" t="str">
        <f>Table134569[[#This Row],[Subtitle5]]</f>
        <v>(Kiko Argüello)</v>
      </c>
      <c r="AN157" t="str">
        <f>Table1[[#Headers],[CANTO]]</f>
        <v>CANTO</v>
      </c>
      <c r="AO157" t="str">
        <f>Table134569[[#This Row],[CANTO]]</f>
        <v>OH JESÚS, AMOR MÍO</v>
      </c>
      <c r="AP157" t="str">
        <f>_xlfn.CONCAT(Table134569[[#This Row],[Category]:[c020]])</f>
        <v>category: ["PreCatecumenado","Laudes/Visperas","Entrada","Comunión","Antiguo Testamento"],</v>
      </c>
    </row>
    <row r="158" spans="1:42" x14ac:dyDescent="0.25">
      <c r="A158">
        <v>127</v>
      </c>
      <c r="B158" t="s">
        <v>309</v>
      </c>
      <c r="C158">
        <v>156</v>
      </c>
      <c r="D158" t="s">
        <v>310</v>
      </c>
      <c r="E158" t="s">
        <v>311</v>
      </c>
      <c r="F158" t="s">
        <v>312</v>
      </c>
      <c r="G158" t="str" cm="1">
        <f t="array" ref="G1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2272</v>
      </c>
      <c r="P158" t="s">
        <v>2271</v>
      </c>
      <c r="Q158" t="str">
        <f>IF(Table134569[[#This Row],[Pascua]]="","",""",""")</f>
        <v>","</v>
      </c>
      <c r="R158" t="s">
        <v>304</v>
      </c>
      <c r="S158" t="str">
        <f>IF(Table134569[[#This Row],[Pentecostés]]="","",""",""")</f>
        <v>","</v>
      </c>
      <c r="T158" t="s">
        <v>334</v>
      </c>
      <c r="U158" t="str">
        <f>IF(Table134569[[#This Row],[Virgen]]="","",""",""")</f>
        <v/>
      </c>
      <c r="W158" t="str">
        <f>IF(Table134569[[#This Row],[Niños]]="","",""",""")</f>
        <v/>
      </c>
      <c r="Y158" t="str">
        <f>IF(Table134569[[#This Row],[Laudes/Vispera]]="","",""",""")</f>
        <v/>
      </c>
      <c r="AA158" t="str">
        <f>IF(Table134569[[#This Row],[Entrada]]="","",""",""")</f>
        <v/>
      </c>
      <c r="AC158" t="s">
        <v>2273</v>
      </c>
      <c r="AD158" s="66" t="str" cm="1">
        <f t="array" ref="AD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E158" s="66" t="str" cm="1">
        <f t="array" ref="AE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F158" t="s">
        <v>323</v>
      </c>
      <c r="AG158" t="str">
        <f>LOWER(LEFT(Table134569[[#This Row],[Titulo]],1))</f>
        <v>o</v>
      </c>
      <c r="AH158" t="str">
        <f>LOWER(LEFT(Table134569[[#This Row],[Categoria]],1))</f>
        <v>p</v>
      </c>
      <c r="AI158" t="str">
        <f>_xlfn.CONCAT(Table134569[[#This Row],[ID]:[c021]])</f>
        <v>{id:156,title: "ohmuerte¿dondeestatuvictoria?Oh muerte, ¿dónde está tu victoria?", subtitle: "1 Corintios 15", category: ["PreCatecumenado","Entrada","Antiguo Testamento"],/cantos/resucito/o/ohmuerte¿dondeestatuvictoria?.html/cantos/resucito/o/ohmuerte¿dondeestatuvictoria?.html"},</v>
      </c>
      <c r="AJ158" t="str">
        <f>UPPER(Table134569[[#This Row],[Titulo]])</f>
        <v>OH MUERTE, ¿DÓNDE ESTÁ TU VICTORIA?</v>
      </c>
      <c r="AK158" t="str">
        <f>LOWER(SUBSTITUTE(Table134569[[#This Row],[CANTO]], " ", ""))</f>
        <v>ohmuerte,¿dóndeestátuvictoria?</v>
      </c>
      <c r="AL158" t="str">
        <f>Table134569[[#This Row],[Subtitle5]]</f>
        <v>1 Corintios 15</v>
      </c>
      <c r="AN158" t="str">
        <f>Table1[[#Headers],[CANTO]]</f>
        <v>CANTO</v>
      </c>
      <c r="AO158" t="str">
        <f>Table134569[[#This Row],[CANTO]]</f>
        <v>OH MUERTE, ¿DÓNDE ESTÁ TU VICTORIA?</v>
      </c>
      <c r="AP158" t="str">
        <f>_xlfn.CONCAT(Table134569[[#This Row],[Category]:[c020]])</f>
        <v>category: ["PreCatecumenado","Entrada","Antiguo Testamento"],</v>
      </c>
    </row>
    <row r="159" spans="1:42" x14ac:dyDescent="0.25">
      <c r="A159">
        <v>232</v>
      </c>
      <c r="B159" t="s">
        <v>309</v>
      </c>
      <c r="C159">
        <v>157</v>
      </c>
      <c r="D159" t="s">
        <v>310</v>
      </c>
      <c r="E159" t="s">
        <v>311</v>
      </c>
      <c r="F159" t="s">
        <v>312</v>
      </c>
      <c r="G159" t="str" cm="1">
        <f t="array" ref="G1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2272</v>
      </c>
      <c r="P159" s="8" t="s">
        <v>1150</v>
      </c>
      <c r="Q159" t="str">
        <f>IF(Table134569[[#This Row],[Pascua]]="","",""",""")</f>
        <v/>
      </c>
      <c r="S159" t="str">
        <f>IF(Table134569[[#This Row],[Pentecostés]]="","",""",""")</f>
        <v/>
      </c>
      <c r="U159" t="str">
        <f>IF(Table134569[[#This Row],[Virgen]]="","",""",""")</f>
        <v/>
      </c>
      <c r="W159" t="str">
        <f>IF(Table134569[[#This Row],[Niños]]="","",""",""")</f>
        <v/>
      </c>
      <c r="Y159" t="str">
        <f>IF(Table134569[[#This Row],[Laudes/Vispera]]="","",""",""")</f>
        <v/>
      </c>
      <c r="AA159" t="str">
        <f>IF(Table134569[[#This Row],[Entrada]]="","",""",""")</f>
        <v/>
      </c>
      <c r="AC159" t="s">
        <v>2273</v>
      </c>
      <c r="AD159" s="66" t="str" cm="1">
        <f t="array" ref="AD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E159" s="66" t="str" cm="1">
        <f t="array" ref="AE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F159" t="s">
        <v>323</v>
      </c>
      <c r="AG159" t="str">
        <f>LOWER(LEFT(Table134569[[#This Row],[Titulo]],1))</f>
        <v>o</v>
      </c>
      <c r="AH159" t="str">
        <f>LOWER(LEFT(Table134569[[#This Row],[Categoria]],1))</f>
        <v>c</v>
      </c>
      <c r="AI159" t="str">
        <f>_xlfn.CONCAT(Table134569[[#This Row],[ID]:[c021]])</f>
        <v>{id:157,title: "ohsenormicorazonyanoesambiciosoOh Señor, mi corazón ya no es ambicioso", subtitle: "Sal 131 (130)", category: ["Catecumenado"],/cantos/resucito/o/ohsenormicorazonyanoesambicioso.html/cantos/resucito/o/ohsenormicorazonyanoesambicioso.html"},</v>
      </c>
      <c r="AJ159" t="str">
        <f>UPPER(Table134569[[#This Row],[Titulo]])</f>
        <v>OH SEÑOR, MI CORAZÓN YA NO ES AMBICIOSO</v>
      </c>
      <c r="AK159" t="str">
        <f>LOWER(SUBSTITUTE(Table134569[[#This Row],[CANTO]], " ", ""))</f>
        <v>ohseñor,micorazónyanoesambicioso</v>
      </c>
      <c r="AL159" t="str">
        <f>Table134569[[#This Row],[Subtitle5]]</f>
        <v>Sal 131 (130)</v>
      </c>
      <c r="AN159" t="str">
        <f>Table1[[#Headers],[CANTO]]</f>
        <v>CANTO</v>
      </c>
      <c r="AO159" t="str">
        <f>Table134569[[#This Row],[CANTO]]</f>
        <v>OH SEÑOR, MI CORAZÓN YA NO ES AMBICIOSO</v>
      </c>
      <c r="AP159" t="str">
        <f>_xlfn.CONCAT(Table134569[[#This Row],[Category]:[c020]])</f>
        <v>category: ["Catecumenado"],</v>
      </c>
    </row>
    <row r="160" spans="1:42" x14ac:dyDescent="0.25">
      <c r="A160">
        <v>128</v>
      </c>
      <c r="B160" t="s">
        <v>309</v>
      </c>
      <c r="C160">
        <v>158</v>
      </c>
      <c r="D160" t="s">
        <v>310</v>
      </c>
      <c r="E160" t="s">
        <v>311</v>
      </c>
      <c r="F160" t="s">
        <v>312</v>
      </c>
      <c r="G160" t="str" cm="1">
        <f t="array" ref="G1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2272</v>
      </c>
      <c r="P160" t="s">
        <v>2271</v>
      </c>
      <c r="Q160" t="str">
        <f>IF(Table134569[[#This Row],[Pascua]]="","",""",""")</f>
        <v>","</v>
      </c>
      <c r="R160" t="s">
        <v>298</v>
      </c>
      <c r="S160" t="str">
        <f>IF(Table134569[[#This Row],[Pentecostés]]="","",""",""")</f>
        <v/>
      </c>
      <c r="U160" t="str">
        <f>IF(Table134569[[#This Row],[Virgen]]="","",""",""")</f>
        <v/>
      </c>
      <c r="W160" t="str">
        <f>IF(Table134569[[#This Row],[Niños]]="","",""",""")</f>
        <v/>
      </c>
      <c r="Y160" t="str">
        <f>IF(Table134569[[#This Row],[Laudes/Vispera]]="","",""",""")</f>
        <v/>
      </c>
      <c r="AA160" t="str">
        <f>IF(Table134569[[#This Row],[Entrada]]="","",""",""")</f>
        <v/>
      </c>
      <c r="AC160" t="s">
        <v>2273</v>
      </c>
      <c r="AD160" s="66" t="str" cm="1">
        <f t="array" ref="AD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E160" s="66" t="str" cm="1">
        <f t="array" ref="AE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F160" t="s">
        <v>323</v>
      </c>
      <c r="AG160" t="str">
        <f>LOWER(LEFT(Table134569[[#This Row],[Titulo]],1))</f>
        <v>o</v>
      </c>
      <c r="AH160" t="str">
        <f>LOWER(LEFT(Table134569[[#This Row],[Categoria]],1))</f>
        <v>p</v>
      </c>
      <c r="AI160" t="str">
        <f>_xlfn.CONCAT(Table134569[[#This Row],[ID]:[c021]])</f>
        <v>{id:158,title: "ohsenornuestrodiosOh Señor, nuestro Dios", subtitle: "Salmo 8", category: ["PreCatecumenado","Virgen"],/cantos/resucito/o/ohsenornuestrodios.html/cantos/resucito/o/ohsenornuestrodios.html"},</v>
      </c>
      <c r="AJ160" t="str">
        <f>UPPER(Table134569[[#This Row],[Titulo]])</f>
        <v>OH SEÑOR, NUESTRO DIOS</v>
      </c>
      <c r="AK160" t="str">
        <f>LOWER(SUBSTITUTE(Table134569[[#This Row],[CANTO]], " ", ""))</f>
        <v>ohseñor,nuestrodios</v>
      </c>
      <c r="AL160" t="str">
        <f>Table134569[[#This Row],[Subtitle5]]</f>
        <v>Salmo 8</v>
      </c>
      <c r="AN160" t="str">
        <f>Table1[[#Headers],[CANTO]]</f>
        <v>CANTO</v>
      </c>
      <c r="AO160" t="str">
        <f>Table134569[[#This Row],[CANTO]]</f>
        <v>OH SEÑOR, NUESTRO DIOS</v>
      </c>
      <c r="AP160" t="str">
        <f>_xlfn.CONCAT(Table134569[[#This Row],[Category]:[c020]])</f>
        <v>category: ["PreCatecumenado","Virgen"],</v>
      </c>
    </row>
    <row r="161" spans="1:42" x14ac:dyDescent="0.25">
      <c r="A161">
        <v>129</v>
      </c>
      <c r="B161" t="s">
        <v>309</v>
      </c>
      <c r="C161">
        <v>159</v>
      </c>
      <c r="D161" t="s">
        <v>310</v>
      </c>
      <c r="E161" t="s">
        <v>311</v>
      </c>
      <c r="F161" t="s">
        <v>312</v>
      </c>
      <c r="G161" t="str" cm="1">
        <f t="array" ref="G1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2272</v>
      </c>
      <c r="P161" t="s">
        <v>2271</v>
      </c>
      <c r="Q161" t="str">
        <f>IF(Table134569[[#This Row],[Pascua]]="","",""",""")</f>
        <v>","</v>
      </c>
      <c r="R161" t="s">
        <v>296</v>
      </c>
      <c r="S161" t="str">
        <f>IF(Table134569[[#This Row],[Pentecostés]]="","",""",""")</f>
        <v>","</v>
      </c>
      <c r="T161" t="s">
        <v>326</v>
      </c>
      <c r="U161" t="str">
        <f>IF(Table134569[[#This Row],[Virgen]]="","",""",""")</f>
        <v/>
      </c>
      <c r="W161" t="str">
        <f>IF(Table134569[[#This Row],[Niños]]="","",""",""")</f>
        <v/>
      </c>
      <c r="Y161" t="str">
        <f>IF(Table134569[[#This Row],[Laudes/Vispera]]="","",""",""")</f>
        <v/>
      </c>
      <c r="AA161" t="str">
        <f>IF(Table134569[[#This Row],[Entrada]]="","",""",""")</f>
        <v/>
      </c>
      <c r="AC161" t="s">
        <v>2273</v>
      </c>
      <c r="AD161" s="66" t="str" cm="1">
        <f t="array" ref="AD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E161" s="66" t="str" cm="1">
        <f t="array" ref="AE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F161" t="s">
        <v>323</v>
      </c>
      <c r="AG161" t="str">
        <f>LOWER(LEFT(Table134569[[#This Row],[Titulo]],1))</f>
        <v>o</v>
      </c>
      <c r="AH161" t="str">
        <f>LOWER(LEFT(Table134569[[#This Row],[Categoria]],1))</f>
        <v>p</v>
      </c>
      <c r="AI161" t="str">
        <f>_xlfn.CONCAT(Table134569[[#This Row],[ID]:[c021]])</f>
        <v>{id:159,title: "ostomaredeentrelasnacionesOs tomaré de entre las naciones", subtitle: "Ezequiel 36,24-28", category: ["PreCatecumenado","Pentecostés","Comunión"],/cantos/resucito/o/ostomaredeentrelasnaciones.html/cantos/resucito/o/ostomaredeentrelasnaciones.html"},</v>
      </c>
      <c r="AJ161" t="str">
        <f>UPPER(Table134569[[#This Row],[Titulo]])</f>
        <v>OS TOMARÉ DE ENTRE LAS NACIONES</v>
      </c>
      <c r="AK161" t="str">
        <f>LOWER(SUBSTITUTE(Table134569[[#This Row],[CANTO]], " ", ""))</f>
        <v>ostomarédeentrelasnaciones</v>
      </c>
      <c r="AL161" t="str">
        <f>Table134569[[#This Row],[Subtitle5]]</f>
        <v>Ezequiel 36,24-28</v>
      </c>
      <c r="AN161" t="str">
        <f>Table1[[#Headers],[CANTO]]</f>
        <v>CANTO</v>
      </c>
      <c r="AO161" t="str">
        <f>Table134569[[#This Row],[CANTO]]</f>
        <v>OS TOMARÉ DE ENTRE LAS NACIONES</v>
      </c>
      <c r="AP161" t="str">
        <f>_xlfn.CONCAT(Table134569[[#This Row],[Category]:[c020]])</f>
        <v>category: ["PreCatecumenado","Pentecostés","Comunión"],</v>
      </c>
    </row>
    <row r="162" spans="1:42" x14ac:dyDescent="0.25">
      <c r="A162">
        <v>193</v>
      </c>
      <c r="B162" t="s">
        <v>309</v>
      </c>
      <c r="C162">
        <v>160</v>
      </c>
      <c r="D162" t="s">
        <v>310</v>
      </c>
      <c r="E162" t="s">
        <v>311</v>
      </c>
      <c r="F162" t="s">
        <v>312</v>
      </c>
      <c r="G162" t="str" cm="1">
        <f t="array" ref="G1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2272</v>
      </c>
      <c r="P162" s="7" t="s">
        <v>1152</v>
      </c>
      <c r="Q162" t="str">
        <f>IF(Table134569[[#This Row],[Pascua]]="","",""",""")</f>
        <v/>
      </c>
      <c r="S162" t="str">
        <f>IF(Table134569[[#This Row],[Pentecostés]]="","",""",""")</f>
        <v/>
      </c>
      <c r="U162" t="str">
        <f>IF(Table134569[[#This Row],[Virgen]]="","",""",""")</f>
        <v/>
      </c>
      <c r="W162" t="str">
        <f>IF(Table134569[[#This Row],[Niños]]="","",""",""")</f>
        <v/>
      </c>
      <c r="Y162" t="str">
        <f>IF(Table134569[[#This Row],[Laudes/Vispera]]="","",""",""")</f>
        <v/>
      </c>
      <c r="AA162" t="str">
        <f>IF(Table134569[[#This Row],[Entrada]]="","",""",""")</f>
        <v/>
      </c>
      <c r="AC162" t="s">
        <v>2273</v>
      </c>
      <c r="AD162" s="66" t="str" cm="1">
        <f t="array" ref="AD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E162" s="66" t="str" cm="1">
        <f t="array" ref="AE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F162" t="s">
        <v>323</v>
      </c>
      <c r="AG162" t="str">
        <f>LOWER(LEFT(Table134569[[#This Row],[Titulo]],1))</f>
        <v>p</v>
      </c>
      <c r="AH162" t="str">
        <f>LOWER(LEFT(Table134569[[#This Row],[Categoria]],1))</f>
        <v>l</v>
      </c>
      <c r="AI162" t="str">
        <f>_xlfn.CONCAT(Table134569[[#This Row],[ID]:[c021]])</f>
        <v>{id:160,title: "padrenuestroPadre nuestro", subtitle: "Tiempo de la Elección", category: ["Liturgia"],/cantos/resucito/p/padrenuestro.html/cantos/resucito/p/padrenuestro.html"},</v>
      </c>
      <c r="AJ162" t="str">
        <f>UPPER(Table134569[[#This Row],[Titulo]])</f>
        <v>PADRE NUESTRO</v>
      </c>
      <c r="AK162" t="str">
        <f>LOWER(SUBSTITUTE(Table134569[[#This Row],[CANTO]], " ", ""))</f>
        <v>padrenuestro</v>
      </c>
      <c r="AL162" t="str">
        <f>Table134569[[#This Row],[Subtitle5]]</f>
        <v>Tiempo de la Elección</v>
      </c>
      <c r="AN162" t="str">
        <f>Table1[[#Headers],[CANTO]]</f>
        <v>CANTO</v>
      </c>
      <c r="AO162" t="str">
        <f>Table134569[[#This Row],[CANTO]]</f>
        <v>PADRE NUESTRO</v>
      </c>
      <c r="AP162" t="str">
        <f>_xlfn.CONCAT(Table134569[[#This Row],[Category]:[c020]])</f>
        <v>category: ["Liturgia"],</v>
      </c>
    </row>
    <row r="163" spans="1:42" x14ac:dyDescent="0.25">
      <c r="A163">
        <v>130</v>
      </c>
      <c r="B163" t="s">
        <v>309</v>
      </c>
      <c r="C163">
        <v>161</v>
      </c>
      <c r="D163" t="s">
        <v>310</v>
      </c>
      <c r="E163" t="s">
        <v>311</v>
      </c>
      <c r="F163" t="s">
        <v>312</v>
      </c>
      <c r="G163" t="str" cm="1">
        <f t="array" ref="G1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2272</v>
      </c>
      <c r="P163" t="s">
        <v>2271</v>
      </c>
      <c r="Q163" t="str">
        <f>IF(Table134569[[#This Row],[Pascua]]="","",""",""")</f>
        <v/>
      </c>
      <c r="S163" t="str">
        <f>IF(Table134569[[#This Row],[Pentecostés]]="","",""",""")</f>
        <v/>
      </c>
      <c r="U163" t="str">
        <f>IF(Table134569[[#This Row],[Virgen]]="","",""",""")</f>
        <v/>
      </c>
      <c r="W163" t="str">
        <f>IF(Table134569[[#This Row],[Niños]]="","",""",""")</f>
        <v/>
      </c>
      <c r="Y163" t="str">
        <f>IF(Table134569[[#This Row],[Laudes/Vispera]]="","",""",""")</f>
        <v/>
      </c>
      <c r="AA163" t="str">
        <f>IF(Table134569[[#This Row],[Entrada]]="","",""",""")</f>
        <v/>
      </c>
      <c r="AC163" t="s">
        <v>2273</v>
      </c>
      <c r="AD163" s="66" t="str" cm="1">
        <f t="array" ref="AD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E163" s="66" t="str" cm="1">
        <f t="array" ref="AE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F163" t="s">
        <v>323</v>
      </c>
      <c r="AG163" t="str">
        <f>LOWER(LEFT(Table134569[[#This Row],[Titulo]],1))</f>
        <v>p</v>
      </c>
      <c r="AH163" t="str">
        <f>LOWER(LEFT(Table134569[[#This Row],[Categoria]],1))</f>
        <v>p</v>
      </c>
      <c r="AI163" t="str">
        <f>_xlfn.CONCAT(Table134569[[#This Row],[ID]:[c021]])</f>
        <v>{id:161,title: "palomaincorruptaPaloma incorrupta", subtitle: "Kontákion (Romano el Meloda)", category: ["PreCatecumenado"],/cantos/resucito/p/palomaincorrupta.html/cantos/resucito/p/palomaincorrupta.html"},</v>
      </c>
      <c r="AJ163" t="str">
        <f>UPPER(Table134569[[#This Row],[Titulo]])</f>
        <v>PALOMA INCORRUPTA</v>
      </c>
      <c r="AK163" t="str">
        <f>LOWER(SUBSTITUTE(Table134569[[#This Row],[CANTO]], " ", ""))</f>
        <v>palomaincorrupta</v>
      </c>
      <c r="AL163" t="str">
        <f>Table134569[[#This Row],[Subtitle5]]</f>
        <v>Kontákion (Romano el Meloda)</v>
      </c>
      <c r="AN163" t="str">
        <f>Table1[[#Headers],[CANTO]]</f>
        <v>CANTO</v>
      </c>
      <c r="AO163" t="str">
        <f>Table134569[[#This Row],[CANTO]]</f>
        <v>PALOMA INCORRUPTA</v>
      </c>
      <c r="AP163" t="str">
        <f>_xlfn.CONCAT(Table134569[[#This Row],[Category]:[c020]])</f>
        <v>category: ["PreCatecumenado"],</v>
      </c>
    </row>
    <row r="164" spans="1:42" x14ac:dyDescent="0.25">
      <c r="A164">
        <v>131</v>
      </c>
      <c r="B164" t="s">
        <v>309</v>
      </c>
      <c r="C164">
        <v>162</v>
      </c>
      <c r="D164" t="s">
        <v>310</v>
      </c>
      <c r="E164" t="s">
        <v>311</v>
      </c>
      <c r="F164" t="s">
        <v>312</v>
      </c>
      <c r="G164" t="str" cm="1">
        <f t="array" ref="G1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2272</v>
      </c>
      <c r="P164" t="s">
        <v>2271</v>
      </c>
      <c r="Q164" t="str">
        <f>IF(Table134569[[#This Row],[Pascua]]="","",""",""")</f>
        <v/>
      </c>
      <c r="S164" t="str">
        <f>IF(Table134569[[#This Row],[Pentecostés]]="","",""",""")</f>
        <v/>
      </c>
      <c r="U164" t="str">
        <f>IF(Table134569[[#This Row],[Virgen]]="","",""",""")</f>
        <v/>
      </c>
      <c r="W164" t="str">
        <f>IF(Table134569[[#This Row],[Niños]]="","",""",""")</f>
        <v/>
      </c>
      <c r="Y164" t="str">
        <f>IF(Table134569[[#This Row],[Laudes/Vispera]]="","",""",""")</f>
        <v/>
      </c>
      <c r="AA164" t="str">
        <f>IF(Table134569[[#This Row],[Entrada]]="","",""",""")</f>
        <v/>
      </c>
      <c r="AC164" t="s">
        <v>2273</v>
      </c>
      <c r="AD164" s="66" t="str" cm="1">
        <f t="array" ref="AD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E164" s="66" t="str" cm="1">
        <f t="array" ref="AE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F164" t="s">
        <v>323</v>
      </c>
      <c r="AG164" t="str">
        <f>LOWER(LEFT(Table134569[[#This Row],[Titulo]],1))</f>
        <v>p</v>
      </c>
      <c r="AH164" t="str">
        <f>LOWER(LEFT(Table134569[[#This Row],[Categoria]],1))</f>
        <v>p</v>
      </c>
      <c r="AI164" t="str">
        <f>_xlfn.CONCAT(Table134569[[#This Row],[ID]:[c021]])</f>
        <v>{id:162,title: "pentecostesPentecostés", subtitle: "Hchos de los Apostoles 2,1-13 ", category: ["PreCatecumenado"],/cantos/resucito/p/pentecostes.html/cantos/resucito/p/pentecostes.html"},</v>
      </c>
      <c r="AJ164" t="str">
        <f>UPPER(Table134569[[#This Row],[Titulo]])</f>
        <v>PENTECOSTÉS</v>
      </c>
      <c r="AK164" t="str">
        <f>LOWER(SUBSTITUTE(Table134569[[#This Row],[CANTO]], " ", ""))</f>
        <v>pentecostés</v>
      </c>
      <c r="AL164" t="str">
        <f>Table134569[[#This Row],[Subtitle5]]</f>
        <v xml:space="preserve">Hchos de los Apostoles 2,1-13 </v>
      </c>
      <c r="AN164" t="str">
        <f>Table1[[#Headers],[CANTO]]</f>
        <v>CANTO</v>
      </c>
      <c r="AO164" t="str">
        <f>Table134569[[#This Row],[CANTO]]</f>
        <v>PENTECOSTÉS</v>
      </c>
      <c r="AP164" t="str">
        <f>_xlfn.CONCAT(Table134569[[#This Row],[Category]:[c020]])</f>
        <v>category: ["PreCatecumenado"],</v>
      </c>
    </row>
    <row r="165" spans="1:42" x14ac:dyDescent="0.25">
      <c r="A165">
        <v>194</v>
      </c>
      <c r="B165" t="s">
        <v>309</v>
      </c>
      <c r="C165">
        <v>163</v>
      </c>
      <c r="D165" t="s">
        <v>310</v>
      </c>
      <c r="E165" t="s">
        <v>311</v>
      </c>
      <c r="F165" t="s">
        <v>312</v>
      </c>
      <c r="G165" t="str" cm="1">
        <f t="array" ref="G1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2272</v>
      </c>
      <c r="P165" s="7" t="s">
        <v>1152</v>
      </c>
      <c r="Q165" t="str">
        <f>IF(Table134569[[#This Row],[Pascua]]="","",""",""")</f>
        <v/>
      </c>
      <c r="S165" t="str">
        <f>IF(Table134569[[#This Row],[Pentecostés]]="","",""",""")</f>
        <v/>
      </c>
      <c r="U165" t="str">
        <f>IF(Table134569[[#This Row],[Virgen]]="","",""",""")</f>
        <v/>
      </c>
      <c r="W165" t="str">
        <f>IF(Table134569[[#This Row],[Niños]]="","",""",""")</f>
        <v/>
      </c>
      <c r="Y165" t="str">
        <f>IF(Table134569[[#This Row],[Laudes/Vispera]]="","",""",""")</f>
        <v/>
      </c>
      <c r="AA165" t="str">
        <f>IF(Table134569[[#This Row],[Entrada]]="","",""",""")</f>
        <v/>
      </c>
      <c r="AC165" t="s">
        <v>2273</v>
      </c>
      <c r="AD165" s="66" t="str" cm="1">
        <f t="array" ref="AD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E165" s="66" t="str" cm="1">
        <f t="array" ref="AE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F165" t="s">
        <v>323</v>
      </c>
      <c r="AG165" t="str">
        <f>LOWER(LEFT(Table134569[[#This Row],[Titulo]],1))</f>
        <v>p</v>
      </c>
      <c r="AH165" t="str">
        <f>LOWER(LEFT(Table134569[[#This Row],[Categoria]],1))</f>
        <v>l</v>
      </c>
      <c r="AI165" t="str">
        <f>_xlfn.CONCAT(Table134569[[#This Row],[ID]:[c021]])</f>
        <v>{id:163,title: "plegariaeucaristicaiiPlegaria Eucarística II", subtitle: "Modelo I", category: ["Liturgia"],/cantos/resucito/p/plegariaeucaristicaii.html/cantos/resucito/p/plegariaeucaristicaii.html"},</v>
      </c>
      <c r="AJ165" t="str">
        <f>UPPER(Table134569[[#This Row],[Titulo]])</f>
        <v>PLEGARIA EUCARÍSTICA II</v>
      </c>
      <c r="AK165" t="str">
        <f>LOWER(SUBSTITUTE(Table134569[[#This Row],[CANTO]], " ", ""))</f>
        <v>plegariaeucarísticaii</v>
      </c>
      <c r="AL165" t="str">
        <f>Table134569[[#This Row],[Subtitle5]]</f>
        <v>Modelo I</v>
      </c>
      <c r="AN165" t="str">
        <f>Table1[[#Headers],[CANTO]]</f>
        <v>CANTO</v>
      </c>
      <c r="AO165" t="str">
        <f>Table134569[[#This Row],[CANTO]]</f>
        <v>PLEGARIA EUCARÍSTICA II</v>
      </c>
      <c r="AP165" t="str">
        <f>_xlfn.CONCAT(Table134569[[#This Row],[Category]:[c020]])</f>
        <v>category: ["Liturgia"],</v>
      </c>
    </row>
    <row r="166" spans="1:42" x14ac:dyDescent="0.25">
      <c r="A166">
        <v>197</v>
      </c>
      <c r="B166" t="s">
        <v>309</v>
      </c>
      <c r="C166">
        <v>164</v>
      </c>
      <c r="D166" t="s">
        <v>310</v>
      </c>
      <c r="E166" t="s">
        <v>311</v>
      </c>
      <c r="F166" t="s">
        <v>312</v>
      </c>
      <c r="G166" t="str" cm="1">
        <f t="array" ref="G1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2272</v>
      </c>
      <c r="P166" s="7" t="s">
        <v>1152</v>
      </c>
      <c r="Q166" t="str">
        <f>IF(Table134569[[#This Row],[Pascua]]="","",""",""")</f>
        <v/>
      </c>
      <c r="S166" t="str">
        <f>IF(Table134569[[#This Row],[Pentecostés]]="","",""",""")</f>
        <v/>
      </c>
      <c r="U166" t="str">
        <f>IF(Table134569[[#This Row],[Virgen]]="","",""",""")</f>
        <v/>
      </c>
      <c r="W166" t="str">
        <f>IF(Table134569[[#This Row],[Niños]]="","",""",""")</f>
        <v/>
      </c>
      <c r="Y166" t="str">
        <f>IF(Table134569[[#This Row],[Laudes/Vispera]]="","",""",""")</f>
        <v/>
      </c>
      <c r="AA166" t="str">
        <f>IF(Table134569[[#This Row],[Entrada]]="","",""",""")</f>
        <v/>
      </c>
      <c r="AC166" t="s">
        <v>2273</v>
      </c>
      <c r="AD166" s="66" t="str" cm="1">
        <f t="array" ref="AD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E166" s="66" t="str" cm="1">
        <f t="array" ref="AE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F166" t="s">
        <v>323</v>
      </c>
      <c r="AG166" t="str">
        <f>LOWER(LEFT(Table134569[[#This Row],[Titulo]],1))</f>
        <v>p</v>
      </c>
      <c r="AH166" t="str">
        <f>LOWER(LEFT(Table134569[[#This Row],[Categoria]],1))</f>
        <v>l</v>
      </c>
      <c r="AI166" t="str">
        <f>_xlfn.CONCAT(Table134569[[#This Row],[ID]:[c021]])</f>
        <v>{id:164,title: "plegariaeucaristicaiiPlegaria Eucarística II", subtitle: "Modelo II (1987)", category: ["Liturgia"],/cantos/resucito/p/plegariaeucaristicaii.html/cantos/resucito/p/plegariaeucaristicaii.html"},</v>
      </c>
      <c r="AJ166" t="str">
        <f>UPPER(Table134569[[#This Row],[Titulo]])</f>
        <v>PLEGARIA EUCARÍSTICA II</v>
      </c>
      <c r="AK166" t="str">
        <f>LOWER(SUBSTITUTE(Table134569[[#This Row],[CANTO]], " ", ""))</f>
        <v>plegariaeucarísticaii</v>
      </c>
      <c r="AL166" t="str">
        <f>Table134569[[#This Row],[Subtitle5]]</f>
        <v>Modelo II (1987)</v>
      </c>
      <c r="AN166" t="str">
        <f>Table1[[#Headers],[CANTO]]</f>
        <v>CANTO</v>
      </c>
      <c r="AO166" t="str">
        <f>Table134569[[#This Row],[CANTO]]</f>
        <v>PLEGARIA EUCARÍSTICA II</v>
      </c>
      <c r="AP166" t="str">
        <f>_xlfn.CONCAT(Table134569[[#This Row],[Category]:[c020]])</f>
        <v>category: ["Liturgia"],</v>
      </c>
    </row>
    <row r="167" spans="1:42" x14ac:dyDescent="0.25">
      <c r="A167">
        <v>200</v>
      </c>
      <c r="B167" t="s">
        <v>309</v>
      </c>
      <c r="C167">
        <v>165</v>
      </c>
      <c r="D167" t="s">
        <v>310</v>
      </c>
      <c r="E167" t="s">
        <v>311</v>
      </c>
      <c r="F167" t="s">
        <v>312</v>
      </c>
      <c r="G167" t="str" cm="1">
        <f t="array" ref="G1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2272</v>
      </c>
      <c r="P167" s="7" t="s">
        <v>1152</v>
      </c>
      <c r="Q167" t="str">
        <f>IF(Table134569[[#This Row],[Pascua]]="","",""",""")</f>
        <v/>
      </c>
      <c r="S167" t="str">
        <f>IF(Table134569[[#This Row],[Pentecostés]]="","",""",""")</f>
        <v/>
      </c>
      <c r="U167" t="str">
        <f>IF(Table134569[[#This Row],[Virgen]]="","",""",""")</f>
        <v/>
      </c>
      <c r="W167" t="str">
        <f>IF(Table134569[[#This Row],[Niños]]="","",""",""")</f>
        <v/>
      </c>
      <c r="Y167" t="str">
        <f>IF(Table134569[[#This Row],[Laudes/Vispera]]="","",""",""")</f>
        <v/>
      </c>
      <c r="AA167" t="str">
        <f>IF(Table134569[[#This Row],[Entrada]]="","",""",""")</f>
        <v/>
      </c>
      <c r="AC167" t="s">
        <v>2273</v>
      </c>
      <c r="AD167" s="66" t="str" cm="1">
        <f t="array" ref="AD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E167" s="66" t="str" cm="1">
        <f t="array" ref="AE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F167" t="s">
        <v>323</v>
      </c>
      <c r="AG167" t="str">
        <f>LOWER(LEFT(Table134569[[#This Row],[Titulo]],1))</f>
        <v>p</v>
      </c>
      <c r="AH167" t="str">
        <f>LOWER(LEFT(Table134569[[#This Row],[Categoria]],1))</f>
        <v>l</v>
      </c>
      <c r="AI167" t="str">
        <f>_xlfn.CONCAT(Table134569[[#This Row],[ID]:[c021]])</f>
        <v>{id:165,title: "plegariaeucaristicaivPlegaria Eucarística IV ", subtitle: "(1988)", category: ["Liturgia"],/cantos/resucito/p/plegariaeucaristicaiv.html/cantos/resucito/p/plegariaeucaristicaiv.html"},</v>
      </c>
      <c r="AJ167" t="str">
        <f>UPPER(Table134569[[#This Row],[Titulo]])</f>
        <v xml:space="preserve">PLEGARIA EUCARÍSTICA IV </v>
      </c>
      <c r="AK167" t="str">
        <f>LOWER(SUBSTITUTE(Table134569[[#This Row],[CANTO]], " ", ""))</f>
        <v>plegariaeucarísticaiv</v>
      </c>
      <c r="AL167" t="str">
        <f>Table134569[[#This Row],[Subtitle5]]</f>
        <v>(1988)</v>
      </c>
      <c r="AN167" t="str">
        <f>Table1[[#Headers],[CANTO]]</f>
        <v>CANTO</v>
      </c>
      <c r="AO167" t="str">
        <f>Table134569[[#This Row],[CANTO]]</f>
        <v xml:space="preserve">PLEGARIA EUCARÍSTICA IV </v>
      </c>
      <c r="AP167" t="str">
        <f>_xlfn.CONCAT(Table134569[[#This Row],[Category]:[c020]])</f>
        <v>category: ["Liturgia"],</v>
      </c>
    </row>
    <row r="168" spans="1:42" x14ac:dyDescent="0.25">
      <c r="A168">
        <v>132</v>
      </c>
      <c r="B168" t="s">
        <v>309</v>
      </c>
      <c r="C168">
        <v>166</v>
      </c>
      <c r="D168" t="s">
        <v>310</v>
      </c>
      <c r="E168" t="s">
        <v>311</v>
      </c>
      <c r="F168" t="s">
        <v>312</v>
      </c>
      <c r="G168" t="str" cm="1">
        <f t="array" ref="G1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2272</v>
      </c>
      <c r="P168" t="s">
        <v>2271</v>
      </c>
      <c r="Q168" t="str">
        <f>IF(Table134569[[#This Row],[Pascua]]="","",""",""")</f>
        <v/>
      </c>
      <c r="S168" t="str">
        <f>IF(Table134569[[#This Row],[Pentecostés]]="","",""",""")</f>
        <v/>
      </c>
      <c r="U168" t="str">
        <f>IF(Table134569[[#This Row],[Virgen]]="","",""",""")</f>
        <v/>
      </c>
      <c r="W168" t="str">
        <f>IF(Table134569[[#This Row],[Niños]]="","",""",""")</f>
        <v/>
      </c>
      <c r="Y168" t="str">
        <f>IF(Table134569[[#This Row],[Laudes/Vispera]]="","",""",""")</f>
        <v/>
      </c>
      <c r="AA168" t="str">
        <f>IF(Table134569[[#This Row],[Entrada]]="","",""",""")</f>
        <v/>
      </c>
      <c r="AC168" t="s">
        <v>2273</v>
      </c>
      <c r="AD168" s="66" t="str" cm="1">
        <f t="array" ref="AD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E168" s="66" t="str" cm="1">
        <f t="array" ref="AE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F168" t="s">
        <v>323</v>
      </c>
      <c r="AG168" t="str">
        <f>LOWER(LEFT(Table134569[[#This Row],[Titulo]],1))</f>
        <v>p</v>
      </c>
      <c r="AH168" t="str">
        <f>LOWER(LEFT(Table134569[[#This Row],[Categoria]],1))</f>
        <v>p</v>
      </c>
      <c r="AI168" t="str">
        <f>_xlfn.CONCAT(Table134569[[#This Row],[ID]:[c021]])</f>
        <v>{id:166,title: "porelamordemisamigosPor el amor de mis amigos", subtitle: "Sal 122 (121) - Melodía hebraica ", category: ["PreCatecumenado"],/cantos/resucito/p/porelamordemisamigos.html/cantos/resucito/p/porelamordemisamigos.html"},</v>
      </c>
      <c r="AJ168" t="str">
        <f>UPPER(Table134569[[#This Row],[Titulo]])</f>
        <v>POR EL AMOR DE MIS AMIGOS</v>
      </c>
      <c r="AK168" t="str">
        <f>LOWER(SUBSTITUTE(Table134569[[#This Row],[CANTO]], " ", ""))</f>
        <v>porelamordemisamigos</v>
      </c>
      <c r="AL168" t="str">
        <f>Table134569[[#This Row],[Subtitle5]]</f>
        <v xml:space="preserve">Sal 122 (121) - Melodía hebraica </v>
      </c>
      <c r="AN168" t="str">
        <f>Table1[[#Headers],[CANTO]]</f>
        <v>CANTO</v>
      </c>
      <c r="AO168" t="str">
        <f>Table134569[[#This Row],[CANTO]]</f>
        <v>POR EL AMOR DE MIS AMIGOS</v>
      </c>
      <c r="AP168" t="str">
        <f>_xlfn.CONCAT(Table134569[[#This Row],[Category]:[c020]])</f>
        <v>category: ["PreCatecumenado"],</v>
      </c>
    </row>
    <row r="169" spans="1:42" x14ac:dyDescent="0.25">
      <c r="A169">
        <v>133</v>
      </c>
      <c r="B169" t="s">
        <v>309</v>
      </c>
      <c r="C169">
        <v>167</v>
      </c>
      <c r="D169" t="s">
        <v>310</v>
      </c>
      <c r="E169" t="s">
        <v>311</v>
      </c>
      <c r="F169" t="s">
        <v>312</v>
      </c>
      <c r="G169" t="str" cm="1">
        <f t="array" ref="G1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2272</v>
      </c>
      <c r="P169" t="s">
        <v>2271</v>
      </c>
      <c r="Q169" t="str">
        <f>IF(Table134569[[#This Row],[Pascua]]="","",""",""")</f>
        <v/>
      </c>
      <c r="S169" t="str">
        <f>IF(Table134569[[#This Row],[Pentecostés]]="","",""",""")</f>
        <v/>
      </c>
      <c r="U169" t="str">
        <f>IF(Table134569[[#This Row],[Virgen]]="","",""",""")</f>
        <v/>
      </c>
      <c r="W169" t="str">
        <f>IF(Table134569[[#This Row],[Niños]]="","",""",""")</f>
        <v/>
      </c>
      <c r="Y169" t="str">
        <f>IF(Table134569[[#This Row],[Laudes/Vispera]]="","",""",""")</f>
        <v/>
      </c>
      <c r="AA169" t="str">
        <f>IF(Table134569[[#This Row],[Entrada]]="","",""",""")</f>
        <v/>
      </c>
      <c r="AC169" t="s">
        <v>2273</v>
      </c>
      <c r="AD169" s="66" t="str" cm="1">
        <f t="array" ref="AD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E169" s="66" t="str" cm="1">
        <f t="array" ref="AE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F169" t="s">
        <v>323</v>
      </c>
      <c r="AG169" t="str">
        <f>LOWER(LEFT(Table134569[[#This Row],[Titulo]],1))</f>
        <v>p</v>
      </c>
      <c r="AH169" t="str">
        <f>LOWER(LEFT(Table134569[[#This Row],[Categoria]],1))</f>
        <v>p</v>
      </c>
      <c r="AI169" t="str">
        <f>_xlfn.CONCAT(Table134569[[#This Row],[ID]:[c021]])</f>
        <v>{id:167,title: "porqueestanocheesdiferentePor qué esta noche es diferente", subtitle: "Haggadá de Pesaj - Melodía hebraica", category: ["PreCatecumenado"],/cantos/resucito/p/porqueestanocheesdiferente.html/cantos/resucito/p/porqueestanocheesdiferente.html"},</v>
      </c>
      <c r="AJ169" t="str">
        <f>UPPER(Table134569[[#This Row],[Titulo]])</f>
        <v>POR QUÉ ESTA NOCHE ES DIFERENTE</v>
      </c>
      <c r="AK169" t="str">
        <f>LOWER(SUBSTITUTE(Table134569[[#This Row],[CANTO]], " ", ""))</f>
        <v>porquéestanocheesdiferente</v>
      </c>
      <c r="AL169" t="str">
        <f>Table134569[[#This Row],[Subtitle5]]</f>
        <v>Haggadá de Pesaj - Melodía hebraica</v>
      </c>
      <c r="AN169" t="str">
        <f>Table1[[#Headers],[CANTO]]</f>
        <v>CANTO</v>
      </c>
      <c r="AO169" t="str">
        <f>Table134569[[#This Row],[CANTO]]</f>
        <v>POR QUÉ ESTA NOCHE ES DIFERENTE</v>
      </c>
      <c r="AP169" t="str">
        <f>_xlfn.CONCAT(Table134569[[#This Row],[Category]:[c020]])</f>
        <v>category: ["PreCatecumenado"],</v>
      </c>
    </row>
    <row r="170" spans="1:42" x14ac:dyDescent="0.25">
      <c r="A170">
        <v>134</v>
      </c>
      <c r="B170" t="s">
        <v>309</v>
      </c>
      <c r="C170">
        <v>168</v>
      </c>
      <c r="D170" t="s">
        <v>310</v>
      </c>
      <c r="E170" t="s">
        <v>311</v>
      </c>
      <c r="F170" t="s">
        <v>312</v>
      </c>
      <c r="G170" t="str" cm="1">
        <f t="array" ref="G1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2272</v>
      </c>
      <c r="P170" t="s">
        <v>2271</v>
      </c>
      <c r="Q170" t="str">
        <f>IF(Table134569[[#This Row],[Pascua]]="","",""",""")</f>
        <v/>
      </c>
      <c r="S170" t="str">
        <f>IF(Table134569[[#This Row],[Pentecostés]]="","",""",""")</f>
        <v/>
      </c>
      <c r="U170" t="str">
        <f>IF(Table134569[[#This Row],[Virgen]]="","",""",""")</f>
        <v/>
      </c>
      <c r="W170" t="str">
        <f>IF(Table134569[[#This Row],[Niños]]="","",""",""")</f>
        <v/>
      </c>
      <c r="Y170" t="str">
        <f>IF(Table134569[[#This Row],[Laudes/Vispera]]="","",""",""")</f>
        <v/>
      </c>
      <c r="AA170" t="str">
        <f>IF(Table134569[[#This Row],[Entrada]]="","",""",""")</f>
        <v/>
      </c>
      <c r="AC170" t="s">
        <v>2273</v>
      </c>
      <c r="AD170" s="66" t="str" cm="1">
        <f t="array" ref="AD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E170" s="66" t="str" cm="1">
        <f t="array" ref="AE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F170" t="s">
        <v>323</v>
      </c>
      <c r="AG170" t="str">
        <f>LOWER(LEFT(Table134569[[#This Row],[Titulo]],1))</f>
        <v>p</v>
      </c>
      <c r="AH170" t="str">
        <f>LOWER(LEFT(Table134569[[#This Row],[Categoria]],1))</f>
        <v>p</v>
      </c>
      <c r="AI170" t="str">
        <f>_xlfn.CONCAT(Table134569[[#This Row],[ID]:[c021]])</f>
        <v>{id:168,title: "porquelasgentesconjuranPor qué las gentes conjuran", subtitle: "Salmo 2", category: ["PreCatecumenado"],/cantos/resucito/p/porquelasgentesconjuran.html/cantos/resucito/p/porquelasgentesconjuran.html"},</v>
      </c>
      <c r="AJ170" t="str">
        <f>UPPER(Table134569[[#This Row],[Titulo]])</f>
        <v>POR QUÉ LAS GENTES CONJURAN</v>
      </c>
      <c r="AK170" t="str">
        <f>LOWER(SUBSTITUTE(Table134569[[#This Row],[CANTO]], " ", ""))</f>
        <v>porquélasgentesconjuran</v>
      </c>
      <c r="AL170" t="str">
        <f>Table134569[[#This Row],[Subtitle5]]</f>
        <v>Salmo 2</v>
      </c>
      <c r="AN170" t="str">
        <f>Table1[[#Headers],[CANTO]]</f>
        <v>CANTO</v>
      </c>
      <c r="AO170" t="str">
        <f>Table134569[[#This Row],[CANTO]]</f>
        <v>POR QUÉ LAS GENTES CONJURAN</v>
      </c>
      <c r="AP170" t="str">
        <f>_xlfn.CONCAT(Table134569[[#This Row],[Category]:[c020]])</f>
        <v>category: ["PreCatecumenado"],</v>
      </c>
    </row>
    <row r="171" spans="1:42" x14ac:dyDescent="0.25">
      <c r="A171">
        <v>135</v>
      </c>
      <c r="B171" t="s">
        <v>309</v>
      </c>
      <c r="C171">
        <v>169</v>
      </c>
      <c r="D171" t="s">
        <v>310</v>
      </c>
      <c r="E171" t="s">
        <v>311</v>
      </c>
      <c r="F171" t="s">
        <v>312</v>
      </c>
      <c r="G171" t="str" cm="1">
        <f t="array" ref="G1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2272</v>
      </c>
      <c r="P171" t="s">
        <v>2271</v>
      </c>
      <c r="Q171" t="str">
        <f>IF(Table134569[[#This Row],[Pascua]]="","",""",""")</f>
        <v/>
      </c>
      <c r="S171" t="str">
        <f>IF(Table134569[[#This Row],[Pentecostés]]="","",""",""")</f>
        <v/>
      </c>
      <c r="U171" t="str">
        <f>IF(Table134569[[#This Row],[Virgen]]="","",""",""")</f>
        <v/>
      </c>
      <c r="W171" t="str">
        <f>IF(Table134569[[#This Row],[Niños]]="","",""",""")</f>
        <v/>
      </c>
      <c r="Y171" t="str">
        <f>IF(Table134569[[#This Row],[Laudes/Vispera]]="","",""",""")</f>
        <v/>
      </c>
      <c r="AA171" t="str">
        <f>IF(Table134569[[#This Row],[Entrada]]="","",""",""")</f>
        <v/>
      </c>
      <c r="AC171" t="s">
        <v>2273</v>
      </c>
      <c r="AD171" s="66" t="str" cm="1">
        <f t="array" ref="AD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E171" s="66" t="str" cm="1">
        <f t="array" ref="AE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F171" t="s">
        <v>323</v>
      </c>
      <c r="AG171" t="str">
        <f>LOWER(LEFT(Table134569[[#This Row],[Titulo]],1))</f>
        <v>p</v>
      </c>
      <c r="AH171" t="str">
        <f>LOWER(LEFT(Table134569[[#This Row],[Categoria]],1))</f>
        <v>p</v>
      </c>
      <c r="AI171" t="str">
        <f>_xlfn.CONCAT(Table134569[[#This Row],[ID]:[c021]])</f>
        <v>{id:169,title: "porquemiyugoessuavePorque mi yugo es suave", subtitle: "Mateo 11,28ss", category: ["PreCatecumenado"],/cantos/resucito/p/porquemiyugoessuave.html/cantos/resucito/p/porquemiyugoessuave.html"},</v>
      </c>
      <c r="AJ171" t="str">
        <f>UPPER(Table134569[[#This Row],[Titulo]])</f>
        <v>PORQUE MI YUGO ES SUAVE</v>
      </c>
      <c r="AK171" t="str">
        <f>LOWER(SUBSTITUTE(Table134569[[#This Row],[CANTO]], " ", ""))</f>
        <v>porquemiyugoessuave</v>
      </c>
      <c r="AL171" t="str">
        <f>Table134569[[#This Row],[Subtitle5]]</f>
        <v>Mateo 11,28ss</v>
      </c>
      <c r="AN171" t="str">
        <f>Table1[[#Headers],[CANTO]]</f>
        <v>CANTO</v>
      </c>
      <c r="AO171" t="str">
        <f>Table134569[[#This Row],[CANTO]]</f>
        <v>PORQUE MI YUGO ES SUAVE</v>
      </c>
      <c r="AP171" t="str">
        <f>_xlfn.CONCAT(Table134569[[#This Row],[Category]:[c020]])</f>
        <v>category: ["PreCatecumenado"],</v>
      </c>
    </row>
    <row r="172" spans="1:42" x14ac:dyDescent="0.25">
      <c r="A172">
        <v>204</v>
      </c>
      <c r="B172" t="s">
        <v>309</v>
      </c>
      <c r="C172">
        <v>170</v>
      </c>
      <c r="D172" t="s">
        <v>310</v>
      </c>
      <c r="E172" t="s">
        <v>311</v>
      </c>
      <c r="F172" t="s">
        <v>312</v>
      </c>
      <c r="G172" t="str" cm="1">
        <f t="array" ref="G1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2272</v>
      </c>
      <c r="P172" s="7" t="s">
        <v>1152</v>
      </c>
      <c r="Q172" t="str">
        <f>IF(Table134569[[#This Row],[Pascua]]="","",""",""")</f>
        <v>","</v>
      </c>
      <c r="R172" t="s">
        <v>365</v>
      </c>
      <c r="S172" t="str">
        <f>IF(Table134569[[#This Row],[Pentecostés]]="","",""",""")</f>
        <v>","</v>
      </c>
      <c r="T172" t="s">
        <v>334</v>
      </c>
      <c r="U172" t="str">
        <f>IF(Table134569[[#This Row],[Virgen]]="","",""",""")</f>
        <v/>
      </c>
      <c r="W172" t="str">
        <f>IF(Table134569[[#This Row],[Niños]]="","",""",""")</f>
        <v/>
      </c>
      <c r="Y172" t="str">
        <f>IF(Table134569[[#This Row],[Laudes/Vispera]]="","",""",""")</f>
        <v/>
      </c>
      <c r="AA172" t="str">
        <f>IF(Table134569[[#This Row],[Entrada]]="","",""",""")</f>
        <v/>
      </c>
      <c r="AC172" t="s">
        <v>2273</v>
      </c>
      <c r="AD172" s="66" t="str" cm="1">
        <f t="array" ref="AD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E172" s="66" t="str" cm="1">
        <f t="array" ref="AE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F172" t="s">
        <v>323</v>
      </c>
      <c r="AG172" t="str">
        <f>LOWER(LEFT(Table134569[[#This Row],[Titulo]],1))</f>
        <v>p</v>
      </c>
      <c r="AH172" t="str">
        <f>LOWER(LEFT(Table134569[[#This Row],[Categoria]],1))</f>
        <v>l</v>
      </c>
      <c r="AI172" t="str">
        <f>_xlfn.CONCAT(Table134569[[#This Row],[ID]:[c021]])</f>
        <v>{id:170,title: "prefacioparaadvientoynavidadPrefacio para Adviento y Navidad", subtitle: "Prefacio IV de Adviento*", category: ["Liturgia","Paz","Antiguo Testamento"],/cantos/resucito/p/prefacioparaadvientoynavidad.html/cantos/resucito/p/prefacioparaadvientoynavidad.html"},</v>
      </c>
      <c r="AJ172" t="str">
        <f>UPPER(Table134569[[#This Row],[Titulo]])</f>
        <v>PREFACIO PARA ADVIENTO Y NAVIDAD</v>
      </c>
      <c r="AK172" t="str">
        <f>LOWER(SUBSTITUTE(Table134569[[#This Row],[CANTO]], " ", ""))</f>
        <v>prefacioparaadvientoynavidad</v>
      </c>
      <c r="AL172" t="str">
        <f>Table134569[[#This Row],[Subtitle5]]</f>
        <v>Prefacio IV de Adviento*</v>
      </c>
      <c r="AN172" t="str">
        <f>Table1[[#Headers],[CANTO]]</f>
        <v>CANTO</v>
      </c>
      <c r="AO172" t="str">
        <f>Table134569[[#This Row],[CANTO]]</f>
        <v>PREFACIO PARA ADVIENTO Y NAVIDAD</v>
      </c>
      <c r="AP172" t="str">
        <f>_xlfn.CONCAT(Table134569[[#This Row],[Category]:[c020]])</f>
        <v>category: ["Liturgia","Paz","Antiguo Testamento"],</v>
      </c>
    </row>
    <row r="173" spans="1:42" x14ac:dyDescent="0.25">
      <c r="A173">
        <v>205</v>
      </c>
      <c r="B173" t="s">
        <v>309</v>
      </c>
      <c r="C173">
        <v>171</v>
      </c>
      <c r="D173" t="s">
        <v>310</v>
      </c>
      <c r="E173" t="s">
        <v>311</v>
      </c>
      <c r="F173" t="s">
        <v>312</v>
      </c>
      <c r="G173" t="str" cm="1">
        <f t="array" ref="G1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2272</v>
      </c>
      <c r="P173" s="7" t="s">
        <v>1152</v>
      </c>
      <c r="Q173" t="str">
        <f>IF(Table134569[[#This Row],[Pascua]]="","",""",""")</f>
        <v>","</v>
      </c>
      <c r="R173" t="s">
        <v>294</v>
      </c>
      <c r="S173" t="str">
        <f>IF(Table134569[[#This Row],[Pentecostés]]="","",""",""")</f>
        <v>","</v>
      </c>
      <c r="T173" t="s">
        <v>300</v>
      </c>
      <c r="U173" t="str">
        <f>IF(Table134569[[#This Row],[Virgen]]="","",""",""")</f>
        <v>","</v>
      </c>
      <c r="V173" t="s">
        <v>365</v>
      </c>
      <c r="W173" t="str">
        <f>IF(Table134569[[#This Row],[Niños]]="","",""",""")</f>
        <v/>
      </c>
      <c r="Y173" t="str">
        <f>IF(Table134569[[#This Row],[Laudes/Vispera]]="","",""",""")</f>
        <v/>
      </c>
      <c r="AA173" t="str">
        <f>IF(Table134569[[#This Row],[Entrada]]="","",""",""")</f>
        <v/>
      </c>
      <c r="AC173" t="s">
        <v>2273</v>
      </c>
      <c r="AD173" s="66" t="str" cm="1">
        <f t="array" ref="AD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E173" s="66" t="str" cm="1">
        <f t="array" ref="AE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F173" t="s">
        <v>323</v>
      </c>
      <c r="AG173" t="str">
        <f>LOWER(LEFT(Table134569[[#This Row],[Titulo]],1))</f>
        <v>p</v>
      </c>
      <c r="AH173" t="str">
        <f>LOWER(LEFT(Table134569[[#This Row],[Categoria]],1))</f>
        <v>l</v>
      </c>
      <c r="AI173" t="str">
        <f>_xlfn.CONCAT(Table134569[[#This Row],[ID]:[c021]])</f>
        <v>{id:171,title: "prefacioparaeltiempopascualPrefacio para el tiempo Pascual", subtitle: "Prefacio I de Pascua*", category: ["Liturgia","Pascua","Niños","Paz"],/cantos/resucito/p/prefacioparaeltiempopascual.html/cantos/resucito/p/prefacioparaeltiempopascual.html"},</v>
      </c>
      <c r="AJ173" t="str">
        <f>UPPER(Table134569[[#This Row],[Titulo]])</f>
        <v>PREFACIO PARA EL TIEMPO PASCUAL</v>
      </c>
      <c r="AK173" t="str">
        <f>LOWER(SUBSTITUTE(Table134569[[#This Row],[CANTO]], " ", ""))</f>
        <v>prefacioparaeltiempopascual</v>
      </c>
      <c r="AL173" t="str">
        <f>Table134569[[#This Row],[Subtitle5]]</f>
        <v>Prefacio I de Pascua*</v>
      </c>
      <c r="AN173" t="str">
        <f>Table1[[#Headers],[CANTO]]</f>
        <v>CANTO</v>
      </c>
      <c r="AO173" t="str">
        <f>Table134569[[#This Row],[CANTO]]</f>
        <v>PREFACIO PARA EL TIEMPO PASCUAL</v>
      </c>
      <c r="AP173" t="str">
        <f>_xlfn.CONCAT(Table134569[[#This Row],[Category]:[c020]])</f>
        <v>category: ["Liturgia","Pascua","Niños","Paz"],</v>
      </c>
    </row>
    <row r="174" spans="1:42" x14ac:dyDescent="0.25">
      <c r="A174">
        <v>206</v>
      </c>
      <c r="B174" t="s">
        <v>309</v>
      </c>
      <c r="C174">
        <v>172</v>
      </c>
      <c r="D174" t="s">
        <v>310</v>
      </c>
      <c r="E174" t="s">
        <v>311</v>
      </c>
      <c r="F174" t="s">
        <v>312</v>
      </c>
      <c r="G174" t="str" cm="1">
        <f t="array" ref="G1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2272</v>
      </c>
      <c r="P174" s="7" t="s">
        <v>1152</v>
      </c>
      <c r="Q174" t="str">
        <f>IF(Table134569[[#This Row],[Pascua]]="","",""",""")</f>
        <v>","</v>
      </c>
      <c r="R174" t="s">
        <v>333</v>
      </c>
      <c r="S174" t="str">
        <f>IF(Table134569[[#This Row],[Pentecostés]]="","",""",""")</f>
        <v>","</v>
      </c>
      <c r="T174" t="s">
        <v>321</v>
      </c>
      <c r="U174" t="str">
        <f>IF(Table134569[[#This Row],[Virgen]]="","",""",""")</f>
        <v>","</v>
      </c>
      <c r="V174" t="s">
        <v>334</v>
      </c>
      <c r="W174" t="str">
        <f>IF(Table134569[[#This Row],[Niños]]="","",""",""")</f>
        <v/>
      </c>
      <c r="Y174" t="str">
        <f>IF(Table134569[[#This Row],[Laudes/Vispera]]="","",""",""")</f>
        <v/>
      </c>
      <c r="AA174" t="str">
        <f>IF(Table134569[[#This Row],[Entrada]]="","",""",""")</f>
        <v/>
      </c>
      <c r="AC174" t="s">
        <v>2273</v>
      </c>
      <c r="AD174" s="66" t="str" cm="1">
        <f t="array" ref="AD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E174" s="66" t="str" cm="1">
        <f t="array" ref="AE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F174" t="s">
        <v>323</v>
      </c>
      <c r="AG174" t="str">
        <f>LOWER(LEFT(Table134569[[#This Row],[Titulo]],1))</f>
        <v>p</v>
      </c>
      <c r="AH174" t="str">
        <f>LOWER(LEFT(Table134569[[#This Row],[Categoria]],1))</f>
        <v>l</v>
      </c>
      <c r="AI174" t="str">
        <f>_xlfn.CONCAT(Table134569[[#This Row],[ID]:[c021]])</f>
        <v>{id:172,title: "pregonpascualPregón Pascual", subtitle: "«Exsultet»", category: ["Liturgia","Cuaresma","Laudes/Visperas","Antiguo Testamento"],/cantos/resucito/p/pregonpascual.html/cantos/resucito/p/pregonpascual.html"},</v>
      </c>
      <c r="AJ174" t="str">
        <f>UPPER(Table134569[[#This Row],[Titulo]])</f>
        <v>PREGÓN PASCUAL</v>
      </c>
      <c r="AK174" t="str">
        <f>LOWER(SUBSTITUTE(Table134569[[#This Row],[CANTO]], " ", ""))</f>
        <v>pregónpascual</v>
      </c>
      <c r="AL174" t="str">
        <f>Table134569[[#This Row],[Subtitle5]]</f>
        <v>«Exsultet»</v>
      </c>
      <c r="AN174" t="str">
        <f>Table1[[#Headers],[CANTO]]</f>
        <v>CANTO</v>
      </c>
      <c r="AO174" t="str">
        <f>Table134569[[#This Row],[CANTO]]</f>
        <v>PREGÓN PASCUAL</v>
      </c>
      <c r="AP174" t="str">
        <f>_xlfn.CONCAT(Table134569[[#This Row],[Category]:[c020]])</f>
        <v>category: ["Liturgia","Cuaresma","Laudes/Visperas","Antiguo Testamento"],</v>
      </c>
    </row>
    <row r="175" spans="1:42" x14ac:dyDescent="0.25">
      <c r="A175">
        <v>136</v>
      </c>
      <c r="B175" t="s">
        <v>309</v>
      </c>
      <c r="C175">
        <v>174</v>
      </c>
      <c r="D175" t="s">
        <v>310</v>
      </c>
      <c r="E175" t="s">
        <v>311</v>
      </c>
      <c r="F175" t="s">
        <v>312</v>
      </c>
      <c r="G175" t="str" cm="1">
        <f t="array" ref="G1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2272</v>
      </c>
      <c r="P175" t="s">
        <v>2271</v>
      </c>
      <c r="Q175" t="str">
        <f>IF(Table134569[[#This Row],[Pascua]]="","",""",""")</f>
        <v>","</v>
      </c>
      <c r="R175" t="s">
        <v>333</v>
      </c>
      <c r="S175" t="str">
        <f>IF(Table134569[[#This Row],[Pentecostés]]="","",""",""")</f>
        <v>","</v>
      </c>
      <c r="T175" t="s">
        <v>321</v>
      </c>
      <c r="U175" t="str">
        <f>IF(Table134569[[#This Row],[Virgen]]="","",""",""")</f>
        <v>","</v>
      </c>
      <c r="V175" t="s">
        <v>328</v>
      </c>
      <c r="W175" t="str">
        <f>IF(Table134569[[#This Row],[Niños]]="","",""",""")</f>
        <v/>
      </c>
      <c r="Y175" t="str">
        <f>IF(Table134569[[#This Row],[Laudes/Vispera]]="","",""",""")</f>
        <v/>
      </c>
      <c r="AA175" t="str">
        <f>IF(Table134569[[#This Row],[Entrada]]="","",""",""")</f>
        <v/>
      </c>
      <c r="AC175" t="s">
        <v>2273</v>
      </c>
      <c r="AD175" s="66" t="str" cm="1">
        <f t="array" ref="AD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E175" s="66" t="str" cm="1">
        <f t="array" ref="AE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F175" t="s">
        <v>323</v>
      </c>
      <c r="AG175" t="str">
        <f>LOWER(LEFT(Table134569[[#This Row],[Titulo]],1))</f>
        <v>q</v>
      </c>
      <c r="AH175" t="str">
        <f>LOWER(LEFT(Table134569[[#This Row],[Categoria]],1))</f>
        <v>p</v>
      </c>
      <c r="AI175" t="str">
        <f>_xlfn.CONCAT(Table134569[[#This Row],[ID]:[c021]])</f>
        <v>{id:174,title: "queamablessontusmoradasQué amables son tus moradas", subtitle: "Sal 84 (83)", category: ["PreCatecumenado","Cuaresma","Laudes/Visperas","Nuevo Testamento"],/cantos/resucito/q/queamablessontusmoradas.html/cantos/resucito/q/queamablessontusmoradas.html"},</v>
      </c>
      <c r="AJ175" t="str">
        <f>UPPER(Table134569[[#This Row],[Titulo]])</f>
        <v>QUÉ AMABLES SON TUS MORADAS</v>
      </c>
      <c r="AK175" t="str">
        <f>LOWER(SUBSTITUTE(Table134569[[#This Row],[CANTO]], " ", ""))</f>
        <v>quéamablessontusmoradas</v>
      </c>
      <c r="AL175" t="str">
        <f>Table134569[[#This Row],[Subtitle5]]</f>
        <v>Sal 84 (83)</v>
      </c>
      <c r="AN175" t="str">
        <f>Table1[[#Headers],[CANTO]]</f>
        <v>CANTO</v>
      </c>
      <c r="AO175" t="str">
        <f>Table134569[[#This Row],[CANTO]]</f>
        <v>QUÉ AMABLES SON TUS MORADAS</v>
      </c>
      <c r="AP175" t="str">
        <f>_xlfn.CONCAT(Table134569[[#This Row],[Category]:[c020]])</f>
        <v>category: ["PreCatecumenado","Cuaresma","Laudes/Visperas","Nuevo Testamento"],</v>
      </c>
    </row>
    <row r="176" spans="1:42" x14ac:dyDescent="0.25">
      <c r="A176">
        <v>137</v>
      </c>
      <c r="B176" t="s">
        <v>309</v>
      </c>
      <c r="C176">
        <v>175</v>
      </c>
      <c r="D176" t="s">
        <v>310</v>
      </c>
      <c r="E176" t="s">
        <v>311</v>
      </c>
      <c r="F176" t="s">
        <v>312</v>
      </c>
      <c r="G176" t="str" cm="1">
        <f t="array" ref="G1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2272</v>
      </c>
      <c r="P176" t="s">
        <v>2271</v>
      </c>
      <c r="Q176" t="str">
        <f>IF(Table134569[[#This Row],[Pascua]]="","",""",""")</f>
        <v>","</v>
      </c>
      <c r="R176" t="s">
        <v>357</v>
      </c>
      <c r="S176" t="str">
        <f>IF(Table134569[[#This Row],[Pentecostés]]="","",""",""")</f>
        <v>","</v>
      </c>
      <c r="T176" t="s">
        <v>355</v>
      </c>
      <c r="U176" t="str">
        <f>IF(Table134569[[#This Row],[Virgen]]="","",""",""")</f>
        <v/>
      </c>
      <c r="W176" t="str">
        <f>IF(Table134569[[#This Row],[Niños]]="","",""",""")</f>
        <v/>
      </c>
      <c r="Y176" t="str">
        <f>IF(Table134569[[#This Row],[Laudes/Vispera]]="","",""",""")</f>
        <v/>
      </c>
      <c r="AA176" t="str">
        <f>IF(Table134569[[#This Row],[Entrada]]="","",""",""")</f>
        <v/>
      </c>
      <c r="AC176" t="s">
        <v>2273</v>
      </c>
      <c r="AD176" s="66" t="str" cm="1">
        <f t="array" ref="AD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E176" s="66" t="str" cm="1">
        <f t="array" ref="AE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F176" t="s">
        <v>323</v>
      </c>
      <c r="AG176" t="str">
        <f>LOWER(LEFT(Table134569[[#This Row],[Titulo]],1))</f>
        <v>q</v>
      </c>
      <c r="AH176" t="str">
        <f>LOWER(LEFT(Table134569[[#This Row],[Categoria]],1))</f>
        <v>p</v>
      </c>
      <c r="AI176" t="str">
        <f>_xlfn.CONCAT(Table134569[[#This Row],[ID]:[c021]])</f>
        <v>{id:175,title: "queestupendoquealegriaQué estupendo, qué alegría", subtitle: "Sal 133 (132)", category: ["PreCatecumenado","Adviento","Navidad"],/cantos/resucito/q/queestupendoquealegria.html/cantos/resucito/q/queestupendoquealegria.html"},</v>
      </c>
      <c r="AJ176" t="str">
        <f>UPPER(Table134569[[#This Row],[Titulo]])</f>
        <v>QUÉ ESTUPENDO, QUÉ ALEGRÍA</v>
      </c>
      <c r="AK176" t="str">
        <f>LOWER(SUBSTITUTE(Table134569[[#This Row],[CANTO]], " ", ""))</f>
        <v>quéestupendo,quéalegría</v>
      </c>
      <c r="AL176" t="str">
        <f>Table134569[[#This Row],[Subtitle5]]</f>
        <v>Sal 133 (132)</v>
      </c>
      <c r="AN176" t="str">
        <f>Table1[[#Headers],[CANTO]]</f>
        <v>CANTO</v>
      </c>
      <c r="AO176" t="str">
        <f>Table134569[[#This Row],[CANTO]]</f>
        <v>QUÉ ESTUPENDO, QUÉ ALEGRÍA</v>
      </c>
      <c r="AP176" t="str">
        <f>_xlfn.CONCAT(Table134569[[#This Row],[Category]:[c020]])</f>
        <v>category: ["PreCatecumenado","Adviento","Navidad"],</v>
      </c>
    </row>
    <row r="177" spans="1:42" x14ac:dyDescent="0.25">
      <c r="A177">
        <v>138</v>
      </c>
      <c r="B177" t="s">
        <v>309</v>
      </c>
      <c r="C177">
        <v>176</v>
      </c>
      <c r="D177" t="s">
        <v>310</v>
      </c>
      <c r="E177" t="s">
        <v>311</v>
      </c>
      <c r="F177" t="s">
        <v>312</v>
      </c>
      <c r="G177" t="str" cm="1">
        <f t="array" ref="G1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2272</v>
      </c>
      <c r="P177" t="s">
        <v>2271</v>
      </c>
      <c r="Q177" t="str">
        <f>IF(Table134569[[#This Row],[Pascua]]="","",""",""")</f>
        <v>","</v>
      </c>
      <c r="R177" t="s">
        <v>294</v>
      </c>
      <c r="S177" t="str">
        <f>IF(Table134569[[#This Row],[Pentecostés]]="","",""",""")</f>
        <v/>
      </c>
      <c r="U177" t="str">
        <f>IF(Table134569[[#This Row],[Virgen]]="","",""",""")</f>
        <v/>
      </c>
      <c r="W177" t="str">
        <f>IF(Table134569[[#This Row],[Niños]]="","",""",""")</f>
        <v/>
      </c>
      <c r="Y177" t="str">
        <f>IF(Table134569[[#This Row],[Laudes/Vispera]]="","",""",""")</f>
        <v/>
      </c>
      <c r="AA177" t="str">
        <f>IF(Table134569[[#This Row],[Entrada]]="","",""",""")</f>
        <v/>
      </c>
      <c r="AC177" t="s">
        <v>2273</v>
      </c>
      <c r="AD177" s="66" t="str" cm="1">
        <f t="array" ref="AD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E177" s="66" t="str" cm="1">
        <f t="array" ref="AE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F177" t="s">
        <v>323</v>
      </c>
      <c r="AG177" t="str">
        <f>LOWER(LEFT(Table134569[[#This Row],[Titulo]],1))</f>
        <v>q</v>
      </c>
      <c r="AH177" t="str">
        <f>LOWER(LEFT(Table134569[[#This Row],[Categoria]],1))</f>
        <v>p</v>
      </c>
      <c r="AI177" t="str">
        <f>_xlfn.CONCAT(Table134569[[#This Row],[ID]:[c021]])</f>
        <v>{id:176,title: "quienesestaquesubedeldesiertoQuién es ésta que sube del desierto", subtitle: "Cantar de los Cantares 8,5-7", category: ["PreCatecumenado","Pascua"],/cantos/resucito/q/quienesestaquesubedeldesierto.html/cantos/resucito/q/quienesestaquesubedeldesierto.html"},</v>
      </c>
      <c r="AJ177" t="str">
        <f>UPPER(Table134569[[#This Row],[Titulo]])</f>
        <v>QUIÉN ES ÉSTA QUE SUBE DEL DESIERTO</v>
      </c>
      <c r="AK177" t="str">
        <f>LOWER(SUBSTITUTE(Table134569[[#This Row],[CANTO]], " ", ""))</f>
        <v>quiéneséstaquesubedeldesierto</v>
      </c>
      <c r="AL177" t="str">
        <f>Table134569[[#This Row],[Subtitle5]]</f>
        <v>Cantar de los Cantares 8,5-7</v>
      </c>
      <c r="AN177" t="str">
        <f>Table1[[#Headers],[CANTO]]</f>
        <v>CANTO</v>
      </c>
      <c r="AO177" t="str">
        <f>Table134569[[#This Row],[CANTO]]</f>
        <v>QUIÉN ES ÉSTA QUE SUBE DEL DESIERTO</v>
      </c>
      <c r="AP177" t="str">
        <f>_xlfn.CONCAT(Table134569[[#This Row],[Category]:[c020]])</f>
        <v>category: ["PreCatecumenado","Pascua"],</v>
      </c>
    </row>
    <row r="178" spans="1:42" x14ac:dyDescent="0.25">
      <c r="A178">
        <v>139</v>
      </c>
      <c r="B178" t="s">
        <v>309</v>
      </c>
      <c r="C178">
        <v>177</v>
      </c>
      <c r="D178" t="s">
        <v>310</v>
      </c>
      <c r="E178" t="s">
        <v>311</v>
      </c>
      <c r="F178" t="s">
        <v>312</v>
      </c>
      <c r="G178" t="str" cm="1">
        <f t="array" ref="G1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2272</v>
      </c>
      <c r="P178" t="s">
        <v>2271</v>
      </c>
      <c r="Q178" t="str">
        <f>IF(Table134569[[#This Row],[Pascua]]="","",""",""")</f>
        <v>","</v>
      </c>
      <c r="R178" t="s">
        <v>294</v>
      </c>
      <c r="S178" t="str">
        <f>IF(Table134569[[#This Row],[Pentecostés]]="","",""",""")</f>
        <v/>
      </c>
      <c r="U178" t="str">
        <f>IF(Table134569[[#This Row],[Virgen]]="","",""",""")</f>
        <v/>
      </c>
      <c r="W178" t="str">
        <f>IF(Table134569[[#This Row],[Niños]]="","",""",""")</f>
        <v/>
      </c>
      <c r="Y178" t="str">
        <f>IF(Table134569[[#This Row],[Laudes/Vispera]]="","",""",""")</f>
        <v/>
      </c>
      <c r="AA178" t="str">
        <f>IF(Table134569[[#This Row],[Entrada]]="","",""",""")</f>
        <v/>
      </c>
      <c r="AC178" t="s">
        <v>2273</v>
      </c>
      <c r="AD178" s="66" t="str" cm="1">
        <f t="array" ref="AD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E178" s="66" t="str" cm="1">
        <f t="array" ref="AE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F178" t="s">
        <v>323</v>
      </c>
      <c r="AG178" t="str">
        <f>LOWER(LEFT(Table134569[[#This Row],[Titulo]],1))</f>
        <v>q</v>
      </c>
      <c r="AH178" t="str">
        <f>LOWER(LEFT(Table134569[[#This Row],[Categoria]],1))</f>
        <v>p</v>
      </c>
      <c r="AI178" t="str">
        <f>_xlfn.CONCAT(Table134569[[#This Row],[ID]:[c021]])</f>
        <v>{id:177,title: "quiennossepararaQuién nos separará", subtitle: "Romanos 8,34-39", category: ["PreCatecumenado","Pascua"],/cantos/resucito/q/quiennosseparara.html/cantos/resucito/q/quiennosseparara.html"},</v>
      </c>
      <c r="AJ178" t="str">
        <f>UPPER(Table134569[[#This Row],[Titulo]])</f>
        <v>QUIÉN NOS SEPARARÁ</v>
      </c>
      <c r="AK178" t="str">
        <f>LOWER(SUBSTITUTE(Table134569[[#This Row],[CANTO]], " ", ""))</f>
        <v>quiénnosseparará</v>
      </c>
      <c r="AL178" t="str">
        <f>Table134569[[#This Row],[Subtitle5]]</f>
        <v>Romanos 8,34-39</v>
      </c>
      <c r="AN178" t="str">
        <f>Table1[[#Headers],[CANTO]]</f>
        <v>CANTO</v>
      </c>
      <c r="AO178" t="str">
        <f>Table134569[[#This Row],[CANTO]]</f>
        <v>QUIÉN NOS SEPARARÁ</v>
      </c>
      <c r="AP178" t="str">
        <f>_xlfn.CONCAT(Table134569[[#This Row],[Category]:[c020]])</f>
        <v>category: ["PreCatecumenado","Pascua"],</v>
      </c>
    </row>
    <row r="179" spans="1:42" x14ac:dyDescent="0.25">
      <c r="A179">
        <v>140</v>
      </c>
      <c r="B179" t="s">
        <v>309</v>
      </c>
      <c r="C179">
        <v>178</v>
      </c>
      <c r="D179" t="s">
        <v>310</v>
      </c>
      <c r="E179" t="s">
        <v>311</v>
      </c>
      <c r="F179" t="s">
        <v>312</v>
      </c>
      <c r="G179" t="str" cm="1">
        <f t="array" ref="G1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2272</v>
      </c>
      <c r="P179" t="s">
        <v>2271</v>
      </c>
      <c r="Q179" t="str">
        <f>IF(Table134569[[#This Row],[Pascua]]="","",""",""")</f>
        <v>","</v>
      </c>
      <c r="R179" t="s">
        <v>294</v>
      </c>
      <c r="S179" t="str">
        <f>IF(Table134569[[#This Row],[Pentecostés]]="","",""",""")</f>
        <v/>
      </c>
      <c r="U179" t="str">
        <f>IF(Table134569[[#This Row],[Virgen]]="","",""",""")</f>
        <v/>
      </c>
      <c r="W179" t="str">
        <f>IF(Table134569[[#This Row],[Niños]]="","",""",""")</f>
        <v/>
      </c>
      <c r="Y179" t="str">
        <f>IF(Table134569[[#This Row],[Laudes/Vispera]]="","",""",""")</f>
        <v/>
      </c>
      <c r="AA179" t="str">
        <f>IF(Table134569[[#This Row],[Entrada]]="","",""",""")</f>
        <v/>
      </c>
      <c r="AC179" t="s">
        <v>2273</v>
      </c>
      <c r="AD179" s="66" t="str" cm="1">
        <f t="array" ref="AD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E179" s="66" t="str" cm="1">
        <f t="array" ref="AE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F179" t="s">
        <v>323</v>
      </c>
      <c r="AG179" t="str">
        <f>LOWER(LEFT(Table134569[[#This Row],[Titulo]],1))</f>
        <v>q</v>
      </c>
      <c r="AH179" t="str">
        <f>LOWER(LEFT(Table134569[[#This Row],[Categoria]],1))</f>
        <v>p</v>
      </c>
      <c r="AI179" t="str">
        <f>_xlfn.CONCAT(Table134569[[#This Row],[ID]:[c021]])</f>
        <v>{id:178,title: "quieroandarmadreajerusalenQuiero andar, madre, a Jerusalén", subtitle: "Canto sefardí", category: ["PreCatecumenado","Pascua"],/cantos/resucito/q/quieroandarmadreajerusalen.html/cantos/resucito/q/quieroandarmadreajerusalen.html"},</v>
      </c>
      <c r="AJ179" t="str">
        <f>UPPER(Table134569[[#This Row],[Titulo]])</f>
        <v>QUIERO ANDAR, MADRE, A JERUSALÉN</v>
      </c>
      <c r="AK179" t="str">
        <f>LOWER(SUBSTITUTE(Table134569[[#This Row],[CANTO]], " ", ""))</f>
        <v>quieroandar,madre,ajerusalén</v>
      </c>
      <c r="AL179" t="str">
        <f>Table134569[[#This Row],[Subtitle5]]</f>
        <v>Canto sefardí</v>
      </c>
      <c r="AN179" t="str">
        <f>Table1[[#Headers],[CANTO]]</f>
        <v>CANTO</v>
      </c>
      <c r="AO179" t="str">
        <f>Table134569[[#This Row],[CANTO]]</f>
        <v>QUIERO ANDAR, MADRE, A JERUSALÉN</v>
      </c>
      <c r="AP179" t="str">
        <f>_xlfn.CONCAT(Table134569[[#This Row],[Category]:[c020]])</f>
        <v>category: ["PreCatecumenado","Pascua"],</v>
      </c>
    </row>
    <row r="180" spans="1:42" x14ac:dyDescent="0.25">
      <c r="A180">
        <v>141</v>
      </c>
      <c r="B180" t="s">
        <v>309</v>
      </c>
      <c r="C180">
        <v>179</v>
      </c>
      <c r="D180" t="s">
        <v>310</v>
      </c>
      <c r="E180" t="s">
        <v>311</v>
      </c>
      <c r="F180" t="s">
        <v>312</v>
      </c>
      <c r="G180" t="str" cm="1">
        <f t="array" ref="G1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2272</v>
      </c>
      <c r="P180" t="s">
        <v>2271</v>
      </c>
      <c r="Q180" t="str">
        <f>IF(Table134569[[#This Row],[Pascua]]="","",""",""")</f>
        <v>","</v>
      </c>
      <c r="R180" t="s">
        <v>304</v>
      </c>
      <c r="S180" t="str">
        <f>IF(Table134569[[#This Row],[Pentecostés]]="","",""",""")</f>
        <v>","</v>
      </c>
      <c r="T180" t="s">
        <v>334</v>
      </c>
      <c r="U180" t="str">
        <f>IF(Table134569[[#This Row],[Virgen]]="","",""",""")</f>
        <v/>
      </c>
      <c r="W180" t="str">
        <f>IF(Table134569[[#This Row],[Niños]]="","",""",""")</f>
        <v/>
      </c>
      <c r="Y180" t="str">
        <f>IF(Table134569[[#This Row],[Laudes/Vispera]]="","",""",""")</f>
        <v/>
      </c>
      <c r="AA180" t="str">
        <f>IF(Table134569[[#This Row],[Entrada]]="","",""",""")</f>
        <v/>
      </c>
      <c r="AC180" t="s">
        <v>2273</v>
      </c>
      <c r="AD180" s="66" t="str" cm="1">
        <f t="array" ref="AD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E180" s="66" t="str" cm="1">
        <f t="array" ref="AE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F180" t="s">
        <v>323</v>
      </c>
      <c r="AG180" t="str">
        <f>LOWER(LEFT(Table134569[[#This Row],[Titulo]],1))</f>
        <v>q</v>
      </c>
      <c r="AH180" t="str">
        <f>LOWER(LEFT(Table134569[[#This Row],[Categoria]],1))</f>
        <v>p</v>
      </c>
      <c r="AI180" t="str">
        <f>_xlfn.CONCAT(Table134569[[#This Row],[ID]:[c021]])</f>
        <v>{id:179,title: "quierocantarQuiero cantar", subtitle: "Sal 57 (56)", category: ["PreCatecumenado","Entrada","Antiguo Testamento"],/cantos/resucito/q/quierocantar.html/cantos/resucito/q/quierocantar.html"},</v>
      </c>
      <c r="AJ180" t="str">
        <f>UPPER(Table134569[[#This Row],[Titulo]])</f>
        <v>QUIERO CANTAR</v>
      </c>
      <c r="AK180" t="str">
        <f>LOWER(SUBSTITUTE(Table134569[[#This Row],[CANTO]], " ", ""))</f>
        <v>quierocantar</v>
      </c>
      <c r="AL180" t="str">
        <f>Table134569[[#This Row],[Subtitle5]]</f>
        <v>Sal 57 (56)</v>
      </c>
      <c r="AN180" t="str">
        <f>Table1[[#Headers],[CANTO]]</f>
        <v>CANTO</v>
      </c>
      <c r="AO180" t="str">
        <f>Table134569[[#This Row],[CANTO]]</f>
        <v>QUIERO CANTAR</v>
      </c>
      <c r="AP180" t="str">
        <f>_xlfn.CONCAT(Table134569[[#This Row],[Category]:[c020]])</f>
        <v>category: ["PreCatecumenado","Entrada","Antiguo Testamento"],</v>
      </c>
    </row>
    <row r="181" spans="1:42" x14ac:dyDescent="0.25">
      <c r="A181">
        <v>142</v>
      </c>
      <c r="B181" t="s">
        <v>309</v>
      </c>
      <c r="C181">
        <v>180</v>
      </c>
      <c r="D181" t="s">
        <v>310</v>
      </c>
      <c r="E181" t="s">
        <v>311</v>
      </c>
      <c r="F181" t="s">
        <v>312</v>
      </c>
      <c r="G181" t="str" cm="1">
        <f t="array" ref="G1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2272</v>
      </c>
      <c r="P181" t="s">
        <v>2271</v>
      </c>
      <c r="Q181" t="str">
        <f>IF(Table134569[[#This Row],[Pascua]]="","",""",""")</f>
        <v>","</v>
      </c>
      <c r="R181" t="s">
        <v>365</v>
      </c>
      <c r="S181" t="str">
        <f>IF(Table134569[[#This Row],[Pentecostés]]="","",""",""")</f>
        <v>","</v>
      </c>
      <c r="T181" t="s">
        <v>334</v>
      </c>
      <c r="U181" t="str">
        <f>IF(Table134569[[#This Row],[Virgen]]="","",""",""")</f>
        <v/>
      </c>
      <c r="W181" t="str">
        <f>IF(Table134569[[#This Row],[Niños]]="","",""",""")</f>
        <v/>
      </c>
      <c r="Y181" t="str">
        <f>IF(Table134569[[#This Row],[Laudes/Vispera]]="","",""",""")</f>
        <v/>
      </c>
      <c r="AA181" t="str">
        <f>IF(Table134569[[#This Row],[Entrada]]="","",""",""")</f>
        <v/>
      </c>
      <c r="AC181" t="s">
        <v>2273</v>
      </c>
      <c r="AD181" s="66" t="str" cm="1">
        <f t="array" ref="AD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E181" s="66" t="str" cm="1">
        <f t="array" ref="AE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F181" t="s">
        <v>323</v>
      </c>
      <c r="AG181" t="str">
        <f>LOWER(LEFT(Table134569[[#This Row],[Titulo]],1))</f>
        <v>r</v>
      </c>
      <c r="AH181" t="str">
        <f>LOWER(LEFT(Table134569[[#This Row],[Categoria]],1))</f>
        <v>p</v>
      </c>
      <c r="AI181" t="str">
        <f>_xlfn.CONCAT(Table134569[[#This Row],[ID]:[c021]])</f>
        <v>{id:180,title: "resucitoResucitó", subtitle: "(Kiko Argüello)", category: ["PreCatecumenado","Paz","Antiguo Testamento"],/cantos/resucito/r/resucito.html/cantos/resucito/r/resucito.html"},</v>
      </c>
      <c r="AJ181" t="str">
        <f>UPPER(Table134569[[#This Row],[Titulo]])</f>
        <v>RESUCITÓ</v>
      </c>
      <c r="AK181" t="str">
        <f>LOWER(SUBSTITUTE(Table134569[[#This Row],[CANTO]], " ", ""))</f>
        <v>resucitó</v>
      </c>
      <c r="AL181" t="str">
        <f>Table134569[[#This Row],[Subtitle5]]</f>
        <v>(Kiko Argüello)</v>
      </c>
      <c r="AN181" t="str">
        <f>Table1[[#Headers],[CANTO]]</f>
        <v>CANTO</v>
      </c>
      <c r="AO181" t="str">
        <f>Table134569[[#This Row],[CANTO]]</f>
        <v>RESUCITÓ</v>
      </c>
      <c r="AP181" t="str">
        <f>_xlfn.CONCAT(Table134569[[#This Row],[Category]:[c020]])</f>
        <v>category: ["PreCatecumenado","Paz","Antiguo Testamento"],</v>
      </c>
    </row>
    <row r="182" spans="1:42" x14ac:dyDescent="0.25">
      <c r="A182">
        <v>143</v>
      </c>
      <c r="B182" t="s">
        <v>309</v>
      </c>
      <c r="C182">
        <v>181</v>
      </c>
      <c r="D182" t="s">
        <v>310</v>
      </c>
      <c r="E182" t="s">
        <v>311</v>
      </c>
      <c r="F182" t="s">
        <v>312</v>
      </c>
      <c r="G182" t="str" cm="1">
        <f t="array" ref="G1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2272</v>
      </c>
      <c r="P182" t="s">
        <v>2271</v>
      </c>
      <c r="Q182" t="str">
        <f>IF(Table134569[[#This Row],[Pascua]]="","",""",""")</f>
        <v>","</v>
      </c>
      <c r="R182" t="s">
        <v>326</v>
      </c>
      <c r="S182" t="str">
        <f>IF(Table134569[[#This Row],[Pentecostés]]="","",""",""")</f>
        <v>","</v>
      </c>
      <c r="T182" t="s">
        <v>327</v>
      </c>
      <c r="U182" t="str">
        <f>IF(Table134569[[#This Row],[Virgen]]="","",""",""")</f>
        <v>","</v>
      </c>
      <c r="V182" t="s">
        <v>334</v>
      </c>
      <c r="W182" t="str">
        <f>IF(Table134569[[#This Row],[Niños]]="","",""",""")</f>
        <v/>
      </c>
      <c r="Y182" t="str">
        <f>IF(Table134569[[#This Row],[Laudes/Vispera]]="","",""",""")</f>
        <v/>
      </c>
      <c r="AA182" t="str">
        <f>IF(Table134569[[#This Row],[Entrada]]="","",""",""")</f>
        <v/>
      </c>
      <c r="AC182" t="s">
        <v>2273</v>
      </c>
      <c r="AD182" s="66" t="str" cm="1">
        <f t="array" ref="AD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E182" s="66" t="str" cm="1">
        <f t="array" ref="AE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F182" t="s">
        <v>323</v>
      </c>
      <c r="AG182" t="str">
        <f>LOWER(LEFT(Table134569[[#This Row],[Titulo]],1))</f>
        <v>r</v>
      </c>
      <c r="AH182" t="str">
        <f>LOWER(LEFT(Table134569[[#This Row],[Categoria]],1))</f>
        <v>p</v>
      </c>
      <c r="AI182" t="str">
        <f>_xlfn.CONCAT(Table134569[[#This Row],[ID]:[c021]])</f>
        <v>{id:181,title: "resurrexitResurrexit", subtitle: "Juan 11,25s", category: ["PreCatecumenado","Comunión","Final","Antiguo Testamento"],/cantos/resucito/r/resurrexit.html/cantos/resucito/r/resurrexit.html"},</v>
      </c>
      <c r="AJ182" t="str">
        <f>UPPER(Table134569[[#This Row],[Titulo]])</f>
        <v>RESURREXIT</v>
      </c>
      <c r="AK182" t="str">
        <f>LOWER(SUBSTITUTE(Table134569[[#This Row],[CANTO]], " ", ""))</f>
        <v>resurrexit</v>
      </c>
      <c r="AL182" t="str">
        <f>Table134569[[#This Row],[Subtitle5]]</f>
        <v>Juan 11,25s</v>
      </c>
      <c r="AN182" t="str">
        <f>Table1[[#Headers],[CANTO]]</f>
        <v>CANTO</v>
      </c>
      <c r="AO182" t="str">
        <f>Table134569[[#This Row],[CANTO]]</f>
        <v>RESURREXIT</v>
      </c>
      <c r="AP182" t="str">
        <f>_xlfn.CONCAT(Table134569[[#This Row],[Category]:[c020]])</f>
        <v>category: ["PreCatecumenado","Comunión","Final","Antiguo Testamento"],</v>
      </c>
    </row>
    <row r="183" spans="1:42" x14ac:dyDescent="0.25">
      <c r="A183">
        <v>208</v>
      </c>
      <c r="B183" t="s">
        <v>309</v>
      </c>
      <c r="C183">
        <v>182</v>
      </c>
      <c r="D183" t="s">
        <v>310</v>
      </c>
      <c r="E183" t="s">
        <v>311</v>
      </c>
      <c r="F183" t="s">
        <v>312</v>
      </c>
      <c r="G183" t="str" cm="1">
        <f t="array" ref="G1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2272</v>
      </c>
      <c r="P183" s="7" t="s">
        <v>1152</v>
      </c>
      <c r="Q183" t="str">
        <f>IF(Table134569[[#This Row],[Pascua]]="","",""",""")</f>
        <v>","</v>
      </c>
      <c r="R183" t="s">
        <v>321</v>
      </c>
      <c r="S183" t="str">
        <f>IF(Table134569[[#This Row],[Pentecostés]]="","",""",""")</f>
        <v>","</v>
      </c>
      <c r="T183" t="s">
        <v>326</v>
      </c>
      <c r="U183" t="str">
        <f>IF(Table134569[[#This Row],[Virgen]]="","",""",""")</f>
        <v>","</v>
      </c>
      <c r="V183" t="s">
        <v>328</v>
      </c>
      <c r="W183" t="str">
        <f>IF(Table134569[[#This Row],[Niños]]="","",""",""")</f>
        <v/>
      </c>
      <c r="Y183" t="str">
        <f>IF(Table134569[[#This Row],[Laudes/Vispera]]="","",""",""")</f>
        <v/>
      </c>
      <c r="AA183" t="str">
        <f>IF(Table134569[[#This Row],[Entrada]]="","",""",""")</f>
        <v/>
      </c>
      <c r="AC183" t="s">
        <v>2273</v>
      </c>
      <c r="AD183" s="66" t="str" cm="1">
        <f t="array" ref="AD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E183" s="66" t="str" cm="1">
        <f t="array" ref="AE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F183" t="s">
        <v>323</v>
      </c>
      <c r="AG183" t="str">
        <f>LOWER(LEFT(Table134569[[#This Row],[Titulo]],1))</f>
        <v>s</v>
      </c>
      <c r="AH183" t="str">
        <f>LOWER(LEFT(Table134569[[#This Row],[Categoria]],1))</f>
        <v>l</v>
      </c>
      <c r="AI183" t="str">
        <f>_xlfn.CONCAT(Table134569[[#This Row],[ID]:[c021]])</f>
        <v>{id:182,title: "salmodiaparaelevangelioSalmodia para el evangelio", subtitle: "Juan 3,11-20 ", category: ["Liturgia","Laudes/Visperas","Comunión","Nuevo Testamento"],/cantos/resucito/s/salmodiaparaelevangelio.html/cantos/resucito/s/salmodiaparaelevangelio.html"},</v>
      </c>
      <c r="AJ183" t="str">
        <f>UPPER(Table134569[[#This Row],[Titulo]])</f>
        <v>SALMODIA PARA EL EVANGELIO</v>
      </c>
      <c r="AK183" t="str">
        <f>LOWER(SUBSTITUTE(Table134569[[#This Row],[CANTO]], " ", ""))</f>
        <v>salmodiaparaelevangelio</v>
      </c>
      <c r="AL183" t="str">
        <f>Table134569[[#This Row],[Subtitle5]]</f>
        <v xml:space="preserve">Juan 3,11-20 </v>
      </c>
      <c r="AN183" t="str">
        <f>Table1[[#Headers],[CANTO]]</f>
        <v>CANTO</v>
      </c>
      <c r="AO183" t="str">
        <f>Table134569[[#This Row],[CANTO]]</f>
        <v>SALMODIA PARA EL EVANGELIO</v>
      </c>
      <c r="AP183" t="str">
        <f>_xlfn.CONCAT(Table134569[[#This Row],[Category]:[c020]])</f>
        <v>category: ["Liturgia","Laudes/Visperas","Comunión","Nuevo Testamento"],</v>
      </c>
    </row>
    <row r="184" spans="1:42" x14ac:dyDescent="0.25">
      <c r="A184">
        <v>209</v>
      </c>
      <c r="B184" t="s">
        <v>309</v>
      </c>
      <c r="C184">
        <v>183</v>
      </c>
      <c r="D184" t="s">
        <v>310</v>
      </c>
      <c r="E184" t="s">
        <v>311</v>
      </c>
      <c r="F184" t="s">
        <v>312</v>
      </c>
      <c r="G184" t="str" cm="1">
        <f t="array" ref="G1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2272</v>
      </c>
      <c r="P184" s="7" t="s">
        <v>1152</v>
      </c>
      <c r="Q184" t="str">
        <f>IF(Table134569[[#This Row],[Pascua]]="","",""",""")</f>
        <v>","</v>
      </c>
      <c r="R184" t="s">
        <v>327</v>
      </c>
      <c r="S184" t="str">
        <f>IF(Table134569[[#This Row],[Pentecostés]]="","",""",""")</f>
        <v/>
      </c>
      <c r="U184" t="str">
        <f>IF(Table134569[[#This Row],[Virgen]]="","",""",""")</f>
        <v/>
      </c>
      <c r="W184" t="str">
        <f>IF(Table134569[[#This Row],[Niños]]="","",""",""")</f>
        <v/>
      </c>
      <c r="Y184" t="str">
        <f>IF(Table134569[[#This Row],[Laudes/Vispera]]="","",""",""")</f>
        <v/>
      </c>
      <c r="AA184" t="str">
        <f>IF(Table134569[[#This Row],[Entrada]]="","",""",""")</f>
        <v/>
      </c>
      <c r="AC184" t="s">
        <v>2273</v>
      </c>
      <c r="AD184" s="66" t="str" cm="1">
        <f t="array" ref="AD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E184" s="66" t="str" cm="1">
        <f t="array" ref="AE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F184" t="s">
        <v>323</v>
      </c>
      <c r="AG184" t="str">
        <f>LOWER(LEFT(Table134569[[#This Row],[Titulo]],1))</f>
        <v>s</v>
      </c>
      <c r="AH184" t="str">
        <f>LOWER(LEFT(Table134569[[#This Row],[Categoria]],1))</f>
        <v>l</v>
      </c>
      <c r="AI184" t="str">
        <f>_xlfn.CONCAT(Table134569[[#This Row],[ID]:[c021]])</f>
        <v>{id:183,title: "salmodiaparaelrosarioSalmodia para el rosario", subtitle: "Santo Rosario", category: ["Liturgia","Final"],/cantos/resucito/s/salmodiaparaelrosario.html/cantos/resucito/s/salmodiaparaelrosario.html"},</v>
      </c>
      <c r="AJ184" t="str">
        <f>UPPER(Table134569[[#This Row],[Titulo]])</f>
        <v>SALMODIA PARA EL ROSARIO</v>
      </c>
      <c r="AK184" t="str">
        <f>LOWER(SUBSTITUTE(Table134569[[#This Row],[CANTO]], " ", ""))</f>
        <v>salmodiaparaelrosario</v>
      </c>
      <c r="AL184" t="str">
        <f>Table134569[[#This Row],[Subtitle5]]</f>
        <v>Santo Rosario</v>
      </c>
      <c r="AN184" t="str">
        <f>Table1[[#Headers],[CANTO]]</f>
        <v>CANTO</v>
      </c>
      <c r="AO184" t="str">
        <f>Table134569[[#This Row],[CANTO]]</f>
        <v>SALMODIA PARA EL ROSARIO</v>
      </c>
      <c r="AP184" t="str">
        <f>_xlfn.CONCAT(Table134569[[#This Row],[Category]:[c020]])</f>
        <v>category: ["Liturgia","Final"],</v>
      </c>
    </row>
    <row r="185" spans="1:42" x14ac:dyDescent="0.25">
      <c r="A185">
        <v>210</v>
      </c>
      <c r="B185" t="s">
        <v>309</v>
      </c>
      <c r="C185">
        <v>184</v>
      </c>
      <c r="D185" t="s">
        <v>310</v>
      </c>
      <c r="E185" t="s">
        <v>311</v>
      </c>
      <c r="F185" t="s">
        <v>312</v>
      </c>
      <c r="G185" t="str" cm="1">
        <f t="array" ref="G1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2272</v>
      </c>
      <c r="P185" s="7" t="s">
        <v>1152</v>
      </c>
      <c r="Q185" t="str">
        <f>IF(Table134569[[#This Row],[Pascua]]="","",""",""")</f>
        <v>","</v>
      </c>
      <c r="R185" t="s">
        <v>333</v>
      </c>
      <c r="S185" t="str">
        <f>IF(Table134569[[#This Row],[Pentecostés]]="","",""",""")</f>
        <v>","</v>
      </c>
      <c r="T185" t="s">
        <v>334</v>
      </c>
      <c r="U185" t="str">
        <f>IF(Table134569[[#This Row],[Virgen]]="","",""",""")</f>
        <v/>
      </c>
      <c r="W185" t="str">
        <f>IF(Table134569[[#This Row],[Niños]]="","",""",""")</f>
        <v/>
      </c>
      <c r="Y185" t="str">
        <f>IF(Table134569[[#This Row],[Laudes/Vispera]]="","",""",""")</f>
        <v/>
      </c>
      <c r="AA185" t="str">
        <f>IF(Table134569[[#This Row],[Entrada]]="","",""",""")</f>
        <v/>
      </c>
      <c r="AC185" t="s">
        <v>2273</v>
      </c>
      <c r="AD185" s="66" t="str" cm="1">
        <f t="array" ref="AD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E185" s="66" t="str" cm="1">
        <f t="array" ref="AE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F185" t="s">
        <v>323</v>
      </c>
      <c r="AG185" t="str">
        <f>LOWER(LEFT(Table134569[[#This Row],[Titulo]],1))</f>
        <v>s</v>
      </c>
      <c r="AH185" t="str">
        <f>LOWER(LEFT(Table134569[[#This Row],[Categoria]],1))</f>
        <v>l</v>
      </c>
      <c r="AI185" t="str">
        <f>_xlfn.CONCAT(Table134569[[#This Row],[ID]:[c021]])</f>
        <v>{id:184,title: "salmodiaparaelsalmoresponsorialSalmodia para el Salmo responsorial", subtitle: "Modelo I, II, III", category: ["Liturgia","Cuaresma","Antiguo Testamento"],/cantos/resucito/s/salmodiaparaelsalmoresponsorial.html/cantos/resucito/s/salmodiaparaelsalmoresponsorial.html"},</v>
      </c>
      <c r="AJ185" t="str">
        <f>UPPER(Table134569[[#This Row],[Titulo]])</f>
        <v>SALMODIA PARA EL SALMO RESPONSORIAL</v>
      </c>
      <c r="AK185" t="str">
        <f>LOWER(SUBSTITUTE(Table134569[[#This Row],[CANTO]], " ", ""))</f>
        <v>salmodiaparaelsalmoresponsorial</v>
      </c>
      <c r="AL185" t="str">
        <f>Table134569[[#This Row],[Subtitle5]]</f>
        <v>Modelo I, II, III</v>
      </c>
      <c r="AN185" t="str">
        <f>Table1[[#Headers],[CANTO]]</f>
        <v>CANTO</v>
      </c>
      <c r="AO185" t="str">
        <f>Table134569[[#This Row],[CANTO]]</f>
        <v>SALMODIA PARA EL SALMO RESPONSORIAL</v>
      </c>
      <c r="AP185" t="str">
        <f>_xlfn.CONCAT(Table134569[[#This Row],[Category]:[c020]])</f>
        <v>category: ["Liturgia","Cuaresma","Antiguo Testamento"],</v>
      </c>
    </row>
    <row r="186" spans="1:42" x14ac:dyDescent="0.25">
      <c r="A186">
        <v>211</v>
      </c>
      <c r="B186" t="s">
        <v>309</v>
      </c>
      <c r="C186">
        <v>185</v>
      </c>
      <c r="D186" t="s">
        <v>310</v>
      </c>
      <c r="E186" t="s">
        <v>311</v>
      </c>
      <c r="F186" t="s">
        <v>312</v>
      </c>
      <c r="G186" t="str" cm="1">
        <f t="array" ref="G1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2272</v>
      </c>
      <c r="P186" s="7" t="s">
        <v>1152</v>
      </c>
      <c r="Q186" t="str">
        <f>IF(Table134569[[#This Row],[Pascua]]="","",""",""")</f>
        <v>","</v>
      </c>
      <c r="R186" t="s">
        <v>294</v>
      </c>
      <c r="S186" t="str">
        <f>IF(Table134569[[#This Row],[Pentecostés]]="","",""",""")</f>
        <v>","</v>
      </c>
      <c r="T186" t="s">
        <v>326</v>
      </c>
      <c r="U186" t="str">
        <f>IF(Table134569[[#This Row],[Virgen]]="","",""",""")</f>
        <v/>
      </c>
      <c r="W186" t="str">
        <f>IF(Table134569[[#This Row],[Niños]]="","",""",""")</f>
        <v/>
      </c>
      <c r="Y186" t="str">
        <f>IF(Table134569[[#This Row],[Laudes/Vispera]]="","",""",""")</f>
        <v/>
      </c>
      <c r="AA186" t="str">
        <f>IF(Table134569[[#This Row],[Entrada]]="","",""",""")</f>
        <v/>
      </c>
      <c r="AC186" t="s">
        <v>2273</v>
      </c>
      <c r="AD186" s="66" t="str" cm="1">
        <f t="array" ref="AD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E186" s="66" t="str" cm="1">
        <f t="array" ref="AE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F186" t="s">
        <v>323</v>
      </c>
      <c r="AG186" t="str">
        <f>LOWER(LEFT(Table134569[[#This Row],[Titulo]],1))</f>
        <v>s</v>
      </c>
      <c r="AH186" t="str">
        <f>LOWER(LEFT(Table134569[[#This Row],[Categoria]],1))</f>
        <v>l</v>
      </c>
      <c r="AI186" t="str">
        <f>_xlfn.CONCAT(Table134569[[#This Row],[ID]:[c021]])</f>
        <v>{id:185,title: "salmodiasparalaoraciondelosfielesSalmodias para la oración de los fieles", subtitle: "Para las solemnidades", category: ["Liturgia","Pascua","Comunión"],/cantos/resucito/s/salmodiasparalaoraciondelosfieles.html/cantos/resucito/s/salmodiasparalaoraciondelosfieles.html"},</v>
      </c>
      <c r="AJ186" t="str">
        <f>UPPER(Table134569[[#This Row],[Titulo]])</f>
        <v>SALMODIAS PARA LA ORACIÓN DE LOS FIELES</v>
      </c>
      <c r="AK186" t="str">
        <f>LOWER(SUBSTITUTE(Table134569[[#This Row],[CANTO]], " ", ""))</f>
        <v>salmodiasparalaoracióndelosfieles</v>
      </c>
      <c r="AL186" t="str">
        <f>Table134569[[#This Row],[Subtitle5]]</f>
        <v>Para las solemnidades</v>
      </c>
      <c r="AN186" t="str">
        <f>Table1[[#Headers],[CANTO]]</f>
        <v>CANTO</v>
      </c>
      <c r="AO186" t="str">
        <f>Table134569[[#This Row],[CANTO]]</f>
        <v>SALMODIAS PARA LA ORACIÓN DE LOS FIELES</v>
      </c>
      <c r="AP186" t="str">
        <f>_xlfn.CONCAT(Table134569[[#This Row],[Category]:[c020]])</f>
        <v>category: ["Liturgia","Pascua","Comunión"],</v>
      </c>
    </row>
    <row r="187" spans="1:42" x14ac:dyDescent="0.25">
      <c r="A187">
        <v>212</v>
      </c>
      <c r="B187" t="s">
        <v>309</v>
      </c>
      <c r="C187">
        <v>186</v>
      </c>
      <c r="D187" t="s">
        <v>310</v>
      </c>
      <c r="E187" t="s">
        <v>311</v>
      </c>
      <c r="F187" t="s">
        <v>312</v>
      </c>
      <c r="G187" t="str" cm="1">
        <f t="array" ref="G1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2272</v>
      </c>
      <c r="P187" s="7" t="s">
        <v>1152</v>
      </c>
      <c r="Q187" t="str">
        <f>IF(Table134569[[#This Row],[Pascua]]="","",""",""")</f>
        <v>","</v>
      </c>
      <c r="R187" t="s">
        <v>294</v>
      </c>
      <c r="S187" t="str">
        <f>IF(Table134569[[#This Row],[Pentecostés]]="","",""",""")</f>
        <v/>
      </c>
      <c r="U187" t="str">
        <f>IF(Table134569[[#This Row],[Virgen]]="","",""",""")</f>
        <v/>
      </c>
      <c r="W187" t="str">
        <f>IF(Table134569[[#This Row],[Niños]]="","",""",""")</f>
        <v/>
      </c>
      <c r="Y187" t="str">
        <f>IF(Table134569[[#This Row],[Laudes/Vispera]]="","",""",""")</f>
        <v/>
      </c>
      <c r="AA187" t="str">
        <f>IF(Table134569[[#This Row],[Entrada]]="","",""",""")</f>
        <v/>
      </c>
      <c r="AC187" t="s">
        <v>2273</v>
      </c>
      <c r="AD187" s="66" t="str" cm="1">
        <f t="array" ref="AD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E187" s="66" t="str" cm="1">
        <f t="array" ref="AE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F187" t="s">
        <v>323</v>
      </c>
      <c r="AG187" t="str">
        <f>LOWER(LEFT(Table134569[[#This Row],[Titulo]],1))</f>
        <v>s</v>
      </c>
      <c r="AH187" t="str">
        <f>LOWER(LEFT(Table134569[[#This Row],[Categoria]],1))</f>
        <v>l</v>
      </c>
      <c r="AI187" t="str">
        <f>_xlfn.CONCAT(Table134569[[#This Row],[ID]:[c021]])</f>
        <v>{id:186,title: "salmodiasparalaudesSalmodias para laudes", subtitle: "Modelo I, II, III, IV, V", category: ["Liturgia","Pascua"],/cantos/resucito/s/salmodiasparalaudes.html/cantos/resucito/s/salmodiasparalaudes.html"},</v>
      </c>
      <c r="AJ187" t="str">
        <f>UPPER(Table134569[[#This Row],[Titulo]])</f>
        <v>SALMODIAS PARA LAUDES</v>
      </c>
      <c r="AK187" t="str">
        <f>LOWER(SUBSTITUTE(Table134569[[#This Row],[CANTO]], " ", ""))</f>
        <v>salmodiasparalaudes</v>
      </c>
      <c r="AL187" t="str">
        <f>Table134569[[#This Row],[Subtitle5]]</f>
        <v>Modelo I, II, III, IV, V</v>
      </c>
      <c r="AN187" t="str">
        <f>Table1[[#Headers],[CANTO]]</f>
        <v>CANTO</v>
      </c>
      <c r="AO187" t="str">
        <f>Table134569[[#This Row],[CANTO]]</f>
        <v>SALMODIAS PARA LAUDES</v>
      </c>
      <c r="AP187" t="str">
        <f>_xlfn.CONCAT(Table134569[[#This Row],[Category]:[c020]])</f>
        <v>category: ["Liturgia","Pascua"],</v>
      </c>
    </row>
    <row r="188" spans="1:42" x14ac:dyDescent="0.25">
      <c r="A188">
        <v>144</v>
      </c>
      <c r="B188" t="s">
        <v>309</v>
      </c>
      <c r="C188">
        <v>187</v>
      </c>
      <c r="D188" t="s">
        <v>310</v>
      </c>
      <c r="E188" t="s">
        <v>311</v>
      </c>
      <c r="F188" t="s">
        <v>312</v>
      </c>
      <c r="G188" t="str" cm="1">
        <f t="array" ref="G1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2272</v>
      </c>
      <c r="P188" t="s">
        <v>2271</v>
      </c>
      <c r="Q188" t="str">
        <f>IF(Table134569[[#This Row],[Pascua]]="","",""",""")</f>
        <v/>
      </c>
      <c r="S188" t="str">
        <f>IF(Table134569[[#This Row],[Pentecostés]]="","",""",""")</f>
        <v/>
      </c>
      <c r="U188" t="str">
        <f>IF(Table134569[[#This Row],[Virgen]]="","",""",""")</f>
        <v/>
      </c>
      <c r="W188" t="str">
        <f>IF(Table134569[[#This Row],[Niños]]="","",""",""")</f>
        <v/>
      </c>
      <c r="Y188" t="str">
        <f>IF(Table134569[[#This Row],[Laudes/Vispera]]="","",""",""")</f>
        <v/>
      </c>
      <c r="AA188" t="str">
        <f>IF(Table134569[[#This Row],[Entrada]]="","",""",""")</f>
        <v/>
      </c>
      <c r="AC188" t="s">
        <v>2273</v>
      </c>
      <c r="AD188" s="66" t="str" cm="1">
        <f t="array" ref="AD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E188" s="66" t="str" cm="1">
        <f t="array" ref="AE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F188" t="s">
        <v>323</v>
      </c>
      <c r="AG188" t="str">
        <f>LOWER(LEFT(Table134569[[#This Row],[Titulo]],1))</f>
        <v>s</v>
      </c>
      <c r="AH188" t="str">
        <f>LOWER(LEFT(Table134569[[#This Row],[Categoria]],1))</f>
        <v>p</v>
      </c>
      <c r="AI188" t="str">
        <f>_xlfn.CONCAT(Table134569[[#This Row],[ID]:[c021]])</f>
        <v>{id:187,title: "salvereinadeloscielosSalve, reina de los cielos", subtitle: "Himno lat. «Ave, Regina Caelorum»", category: ["PreCatecumenado"],/cantos/resucito/s/salvereinadeloscielos.html/cantos/resucito/s/salvereinadeloscielos.html"},</v>
      </c>
      <c r="AJ188" t="str">
        <f>UPPER(Table134569[[#This Row],[Titulo]])</f>
        <v>SALVE, REINA DE LOS CIELOS</v>
      </c>
      <c r="AK188" t="str">
        <f>LOWER(SUBSTITUTE(Table134569[[#This Row],[CANTO]], " ", ""))</f>
        <v>salve,reinadeloscielos</v>
      </c>
      <c r="AL188" t="str">
        <f>Table134569[[#This Row],[Subtitle5]]</f>
        <v>Himno lat. «Ave, Regina Caelorum»</v>
      </c>
      <c r="AN188" t="str">
        <f>Table1[[#Headers],[CANTO]]</f>
        <v>CANTO</v>
      </c>
      <c r="AO188" t="str">
        <f>Table134569[[#This Row],[CANTO]]</f>
        <v>SALVE, REINA DE LOS CIELOS</v>
      </c>
      <c r="AP188" t="str">
        <f>_xlfn.CONCAT(Table134569[[#This Row],[Category]:[c020]])</f>
        <v>category: ["PreCatecumenado"],</v>
      </c>
    </row>
    <row r="189" spans="1:42" x14ac:dyDescent="0.25">
      <c r="A189">
        <v>214</v>
      </c>
      <c r="B189" t="s">
        <v>309</v>
      </c>
      <c r="C189">
        <v>188</v>
      </c>
      <c r="D189" t="s">
        <v>310</v>
      </c>
      <c r="E189" t="s">
        <v>311</v>
      </c>
      <c r="F189" t="s">
        <v>312</v>
      </c>
      <c r="G189" t="str" cm="1">
        <f t="array" ref="G1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2272</v>
      </c>
      <c r="P189" s="7" t="s">
        <v>1152</v>
      </c>
      <c r="Q189" t="str">
        <f>IF(Table134569[[#This Row],[Pascua]]="","",""",""")</f>
        <v/>
      </c>
      <c r="S189" t="str">
        <f>IF(Table134569[[#This Row],[Pentecostés]]="","",""",""")</f>
        <v/>
      </c>
      <c r="U189" t="str">
        <f>IF(Table134569[[#This Row],[Virgen]]="","",""",""")</f>
        <v/>
      </c>
      <c r="W189" t="str">
        <f>IF(Table134569[[#This Row],[Niños]]="","",""",""")</f>
        <v/>
      </c>
      <c r="Y189" t="str">
        <f>IF(Table134569[[#This Row],[Laudes/Vispera]]="","",""",""")</f>
        <v/>
      </c>
      <c r="AA189" t="str">
        <f>IF(Table134569[[#This Row],[Entrada]]="","",""",""")</f>
        <v/>
      </c>
      <c r="AC189" t="s">
        <v>2273</v>
      </c>
      <c r="AD189" s="66" t="str" cm="1">
        <f t="array" ref="AD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E189" s="66" t="str" cm="1">
        <f t="array" ref="AE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F189" t="s">
        <v>323</v>
      </c>
      <c r="AG189" t="str">
        <f>LOWER(LEFT(Table134569[[#This Row],[Titulo]],1))</f>
        <v>s</v>
      </c>
      <c r="AH189" t="str">
        <f>LOWER(LEFT(Table134569[[#This Row],[Categoria]],1))</f>
        <v>l</v>
      </c>
      <c r="AI189" t="str">
        <f>_xlfn.CONCAT(Table134569[[#This Row],[ID]:[c021]])</f>
        <v>{id:188,title: "santoSanto", subtitle: "Palomeras 65", category: ["Liturgia"],/cantos/resucito/s/santo.html/cantos/resucito/s/santo.html"},</v>
      </c>
      <c r="AJ189" t="str">
        <f>UPPER(Table134569[[#This Row],[Titulo]])</f>
        <v>SANTO</v>
      </c>
      <c r="AK189" t="str">
        <f>LOWER(SUBSTITUTE(Table134569[[#This Row],[CANTO]], " ", ""))</f>
        <v>santo</v>
      </c>
      <c r="AL189" t="str">
        <f>Table134569[[#This Row],[Subtitle5]]</f>
        <v>Palomeras 65</v>
      </c>
      <c r="AN189" t="str">
        <f>Table1[[#Headers],[CANTO]]</f>
        <v>CANTO</v>
      </c>
      <c r="AO189" t="str">
        <f>Table134569[[#This Row],[CANTO]]</f>
        <v>SANTO</v>
      </c>
      <c r="AP189" t="str">
        <f>_xlfn.CONCAT(Table134569[[#This Row],[Category]:[c020]])</f>
        <v>category: ["Liturgia"],</v>
      </c>
    </row>
    <row r="190" spans="1:42" x14ac:dyDescent="0.25">
      <c r="A190">
        <v>215</v>
      </c>
      <c r="B190" t="s">
        <v>309</v>
      </c>
      <c r="C190">
        <v>189</v>
      </c>
      <c r="D190" t="s">
        <v>310</v>
      </c>
      <c r="E190" t="s">
        <v>311</v>
      </c>
      <c r="F190" t="s">
        <v>312</v>
      </c>
      <c r="G190" t="str" cm="1">
        <f t="array" ref="G1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2272</v>
      </c>
      <c r="P190" s="7" t="s">
        <v>1152</v>
      </c>
      <c r="Q190" t="str">
        <f>IF(Table134569[[#This Row],[Pascua]]="","",""",""")</f>
        <v>","</v>
      </c>
      <c r="R190" t="s">
        <v>358</v>
      </c>
      <c r="S190" t="str">
        <f>IF(Table134569[[#This Row],[Pentecostés]]="","",""",""")</f>
        <v/>
      </c>
      <c r="U190" t="str">
        <f>IF(Table134569[[#This Row],[Virgen]]="","",""",""")</f>
        <v/>
      </c>
      <c r="W190" t="str">
        <f>IF(Table134569[[#This Row],[Niños]]="","",""",""")</f>
        <v/>
      </c>
      <c r="Y190" t="str">
        <f>IF(Table134569[[#This Row],[Laudes/Vispera]]="","",""",""")</f>
        <v/>
      </c>
      <c r="AA190" t="str">
        <f>IF(Table134569[[#This Row],[Entrada]]="","",""",""")</f>
        <v/>
      </c>
      <c r="AC190" t="s">
        <v>2273</v>
      </c>
      <c r="AD190" s="66" t="str" cm="1">
        <f t="array" ref="AD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E190" s="66" t="str" cm="1">
        <f t="array" ref="AE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F190" t="s">
        <v>323</v>
      </c>
      <c r="AG190" t="str">
        <f>LOWER(LEFT(Table134569[[#This Row],[Titulo]],1))</f>
        <v>s</v>
      </c>
      <c r="AH190" t="str">
        <f>LOWER(LEFT(Table134569[[#This Row],[Categoria]],1))</f>
        <v>l</v>
      </c>
      <c r="AI190" t="str">
        <f>_xlfn.CONCAT(Table134569[[#This Row],[ID]:[c021]])</f>
        <v>{id:189,title: "santoSanto", subtitle: "Melodía hebraica ", category: ["Liturgia","Ordinario"],/cantos/resucito/s/santo.html/cantos/resucito/s/santo.html"},</v>
      </c>
      <c r="AJ190" t="str">
        <f>UPPER(Table134569[[#This Row],[Titulo]])</f>
        <v>SANTO</v>
      </c>
      <c r="AK190" t="str">
        <f>LOWER(SUBSTITUTE(Table134569[[#This Row],[CANTO]], " ", ""))</f>
        <v>santo</v>
      </c>
      <c r="AL190" t="str">
        <f>Table134569[[#This Row],[Subtitle5]]</f>
        <v xml:space="preserve">Melodía hebraica </v>
      </c>
      <c r="AN190" t="str">
        <f>Table1[[#Headers],[CANTO]]</f>
        <v>CANTO</v>
      </c>
      <c r="AO190" t="str">
        <f>Table134569[[#This Row],[CANTO]]</f>
        <v>SANTO</v>
      </c>
      <c r="AP190" t="str">
        <f>_xlfn.CONCAT(Table134569[[#This Row],[Category]:[c020]])</f>
        <v>category: ["Liturgia","Ordinario"],</v>
      </c>
    </row>
    <row r="191" spans="1:42" x14ac:dyDescent="0.25">
      <c r="A191">
        <v>216</v>
      </c>
      <c r="B191" t="s">
        <v>309</v>
      </c>
      <c r="C191">
        <v>190</v>
      </c>
      <c r="D191" t="s">
        <v>310</v>
      </c>
      <c r="E191" t="s">
        <v>311</v>
      </c>
      <c r="F191" t="s">
        <v>312</v>
      </c>
      <c r="G191" t="str" cm="1">
        <f t="array" ref="G1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2272</v>
      </c>
      <c r="P191" s="7" t="s">
        <v>1152</v>
      </c>
      <c r="Q191" t="str">
        <f>IF(Table134569[[#This Row],[Pascua]]="","",""",""")</f>
        <v>","</v>
      </c>
      <c r="R191" t="s">
        <v>358</v>
      </c>
      <c r="S191" t="str">
        <f>IF(Table134569[[#This Row],[Pentecostés]]="","",""",""")</f>
        <v/>
      </c>
      <c r="U191" t="str">
        <f>IF(Table134569[[#This Row],[Virgen]]="","",""",""")</f>
        <v/>
      </c>
      <c r="W191" t="str">
        <f>IF(Table134569[[#This Row],[Niños]]="","",""",""")</f>
        <v/>
      </c>
      <c r="Y191" t="str">
        <f>IF(Table134569[[#This Row],[Laudes/Vispera]]="","",""",""")</f>
        <v/>
      </c>
      <c r="AA191" t="str">
        <f>IF(Table134569[[#This Row],[Entrada]]="","",""",""")</f>
        <v/>
      </c>
      <c r="AC191" t="s">
        <v>2273</v>
      </c>
      <c r="AD191" s="66" t="str" cm="1">
        <f t="array" ref="AD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E191" s="66" t="str" cm="1">
        <f t="array" ref="AE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F191" t="s">
        <v>323</v>
      </c>
      <c r="AG191" t="str">
        <f>LOWER(LEFT(Table134569[[#This Row],[Titulo]],1))</f>
        <v>s</v>
      </c>
      <c r="AH191" t="str">
        <f>LOWER(LEFT(Table134569[[#This Row],[Categoria]],1))</f>
        <v>l</v>
      </c>
      <c r="AI191" t="str">
        <f>_xlfn.CONCAT(Table134569[[#This Row],[ID]:[c021]])</f>
        <v>{id:190,title: "santoSanto", subtitle: "Palestina 74", category: ["Liturgia","Ordinario"],/cantos/resucito/s/santo.html/cantos/resucito/s/santo.html"},</v>
      </c>
      <c r="AJ191" t="str">
        <f>UPPER(Table134569[[#This Row],[Titulo]])</f>
        <v>SANTO</v>
      </c>
      <c r="AK191" t="str">
        <f>LOWER(SUBSTITUTE(Table134569[[#This Row],[CANTO]], " ", ""))</f>
        <v>santo</v>
      </c>
      <c r="AL191" t="str">
        <f>Table134569[[#This Row],[Subtitle5]]</f>
        <v>Palestina 74</v>
      </c>
      <c r="AN191" t="str">
        <f>Table1[[#Headers],[CANTO]]</f>
        <v>CANTO</v>
      </c>
      <c r="AO191" t="str">
        <f>Table134569[[#This Row],[CANTO]]</f>
        <v>SANTO</v>
      </c>
      <c r="AP191" t="str">
        <f>_xlfn.CONCAT(Table134569[[#This Row],[Category]:[c020]])</f>
        <v>category: ["Liturgia","Ordinario"],</v>
      </c>
    </row>
    <row r="192" spans="1:42" x14ac:dyDescent="0.25">
      <c r="A192">
        <v>217</v>
      </c>
      <c r="B192" t="s">
        <v>309</v>
      </c>
      <c r="C192">
        <v>191</v>
      </c>
      <c r="D192" t="s">
        <v>310</v>
      </c>
      <c r="E192" t="s">
        <v>311</v>
      </c>
      <c r="F192" t="s">
        <v>312</v>
      </c>
      <c r="G192" t="str" cm="1">
        <f t="array" ref="G1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2272</v>
      </c>
      <c r="P192" s="7" t="s">
        <v>1152</v>
      </c>
      <c r="Q192" t="str">
        <f>IF(Table134569[[#This Row],[Pascua]]="","",""",""")</f>
        <v/>
      </c>
      <c r="S192" t="str">
        <f>IF(Table134569[[#This Row],[Pentecostés]]="","",""",""")</f>
        <v/>
      </c>
      <c r="U192" t="str">
        <f>IF(Table134569[[#This Row],[Virgen]]="","",""",""")</f>
        <v/>
      </c>
      <c r="W192" t="str">
        <f>IF(Table134569[[#This Row],[Niños]]="","",""",""")</f>
        <v/>
      </c>
      <c r="Y192" t="str">
        <f>IF(Table134569[[#This Row],[Laudes/Vispera]]="","",""",""")</f>
        <v/>
      </c>
      <c r="AA192" t="str">
        <f>IF(Table134569[[#This Row],[Entrada]]="","",""",""")</f>
        <v/>
      </c>
      <c r="AC192" t="s">
        <v>2273</v>
      </c>
      <c r="AD192" s="66" t="str" cm="1">
        <f t="array" ref="AD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E192" s="66" t="str" cm="1">
        <f t="array" ref="AE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F192" t="s">
        <v>323</v>
      </c>
      <c r="AG192" t="str">
        <f>LOWER(LEFT(Table134569[[#This Row],[Titulo]],1))</f>
        <v>s</v>
      </c>
      <c r="AH192" t="str">
        <f>LOWER(LEFT(Table134569[[#This Row],[Categoria]],1))</f>
        <v>l</v>
      </c>
      <c r="AI192" t="str">
        <f>_xlfn.CONCAT(Table134569[[#This Row],[ID]:[c021]])</f>
        <v>{id:191,title: "santoSanto", subtitle: "Roma 77", category: ["Liturgia"],/cantos/resucito/s/santo.html/cantos/resucito/s/santo.html"},</v>
      </c>
      <c r="AJ192" t="str">
        <f>UPPER(Table134569[[#This Row],[Titulo]])</f>
        <v>SANTO</v>
      </c>
      <c r="AK192" t="str">
        <f>LOWER(SUBSTITUTE(Table134569[[#This Row],[CANTO]], " ", ""))</f>
        <v>santo</v>
      </c>
      <c r="AL192" t="str">
        <f>Table134569[[#This Row],[Subtitle5]]</f>
        <v>Roma 77</v>
      </c>
      <c r="AN192" t="str">
        <f>Table1[[#Headers],[CANTO]]</f>
        <v>CANTO</v>
      </c>
      <c r="AO192" t="str">
        <f>Table134569[[#This Row],[CANTO]]</f>
        <v>SANTO</v>
      </c>
      <c r="AP192" t="str">
        <f>_xlfn.CONCAT(Table134569[[#This Row],[Category]:[c020]])</f>
        <v>category: ["Liturgia"],</v>
      </c>
    </row>
    <row r="193" spans="1:42" x14ac:dyDescent="0.25">
      <c r="A193">
        <v>218</v>
      </c>
      <c r="B193" t="s">
        <v>309</v>
      </c>
      <c r="C193">
        <v>192</v>
      </c>
      <c r="D193" t="s">
        <v>310</v>
      </c>
      <c r="E193" t="s">
        <v>311</v>
      </c>
      <c r="F193" t="s">
        <v>312</v>
      </c>
      <c r="G193" t="str" cm="1">
        <f t="array" ref="G1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2272</v>
      </c>
      <c r="P193" s="7" t="s">
        <v>1152</v>
      </c>
      <c r="Q193" t="str">
        <f>IF(Table134569[[#This Row],[Pascua]]="","",""",""")</f>
        <v/>
      </c>
      <c r="S193" t="str">
        <f>IF(Table134569[[#This Row],[Pentecostés]]="","",""",""")</f>
        <v/>
      </c>
      <c r="U193" t="str">
        <f>IF(Table134569[[#This Row],[Virgen]]="","",""",""")</f>
        <v/>
      </c>
      <c r="W193" t="str">
        <f>IF(Table134569[[#This Row],[Niños]]="","",""",""")</f>
        <v/>
      </c>
      <c r="Y193" t="str">
        <f>IF(Table134569[[#This Row],[Laudes/Vispera]]="","",""",""")</f>
        <v/>
      </c>
      <c r="AA193" t="str">
        <f>IF(Table134569[[#This Row],[Entrada]]="","",""",""")</f>
        <v/>
      </c>
      <c r="AC193" t="s">
        <v>2273</v>
      </c>
      <c r="AD193" s="66" t="str" cm="1">
        <f t="array" ref="AD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E193" s="66" t="str" cm="1">
        <f t="array" ref="AE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F193" t="s">
        <v>323</v>
      </c>
      <c r="AG193" t="str">
        <f>LOWER(LEFT(Table134569[[#This Row],[Titulo]],1))</f>
        <v>s</v>
      </c>
      <c r="AH193" t="str">
        <f>LOWER(LEFT(Table134569[[#This Row],[Categoria]],1))</f>
        <v>l</v>
      </c>
      <c r="AI193" t="str">
        <f>_xlfn.CONCAT(Table134569[[#This Row],[ID]:[c021]])</f>
        <v>{id:192,title: "santoSanto", subtitle: "1982", category: ["Liturgia"],/cantos/resucito/s/santo.html/cantos/resucito/s/santo.html"},</v>
      </c>
      <c r="AJ193" t="str">
        <f>UPPER(Table134569[[#This Row],[Titulo]])</f>
        <v>SANTO</v>
      </c>
      <c r="AK193" t="str">
        <f>LOWER(SUBSTITUTE(Table134569[[#This Row],[CANTO]], " ", ""))</f>
        <v>santo</v>
      </c>
      <c r="AL193">
        <f>Table134569[[#This Row],[Subtitle5]]</f>
        <v>1982</v>
      </c>
      <c r="AN193" t="str">
        <f>Table1[[#Headers],[CANTO]]</f>
        <v>CANTO</v>
      </c>
      <c r="AO193" t="str">
        <f>Table134569[[#This Row],[CANTO]]</f>
        <v>SANTO</v>
      </c>
      <c r="AP193" t="str">
        <f>_xlfn.CONCAT(Table134569[[#This Row],[Category]:[c020]])</f>
        <v>category: ["Liturgia"],</v>
      </c>
    </row>
    <row r="194" spans="1:42" x14ac:dyDescent="0.25">
      <c r="A194">
        <v>219</v>
      </c>
      <c r="B194" t="s">
        <v>309</v>
      </c>
      <c r="C194">
        <v>193</v>
      </c>
      <c r="D194" t="s">
        <v>310</v>
      </c>
      <c r="E194" t="s">
        <v>311</v>
      </c>
      <c r="F194" t="s">
        <v>312</v>
      </c>
      <c r="G194" t="str" cm="1">
        <f t="array" ref="G1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2272</v>
      </c>
      <c r="P194" s="7" t="s">
        <v>1152</v>
      </c>
      <c r="Q194" t="str">
        <f>IF(Table134569[[#This Row],[Pascua]]="","",""",""")</f>
        <v>","</v>
      </c>
      <c r="R194" t="s">
        <v>298</v>
      </c>
      <c r="S194" t="str">
        <f>IF(Table134569[[#This Row],[Pentecostés]]="","",""",""")</f>
        <v>","</v>
      </c>
      <c r="T194" t="s">
        <v>327</v>
      </c>
      <c r="U194" t="str">
        <f>IF(Table134569[[#This Row],[Virgen]]="","",""",""")</f>
        <v/>
      </c>
      <c r="W194" t="str">
        <f>IF(Table134569[[#This Row],[Niños]]="","",""",""")</f>
        <v/>
      </c>
      <c r="Y194" t="str">
        <f>IF(Table134569[[#This Row],[Laudes/Vispera]]="","",""",""")</f>
        <v/>
      </c>
      <c r="AA194" t="str">
        <f>IF(Table134569[[#This Row],[Entrada]]="","",""",""")</f>
        <v/>
      </c>
      <c r="AC194" t="s">
        <v>2273</v>
      </c>
      <c r="AD194" s="66" t="str" cm="1">
        <f t="array" ref="AD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E194" s="66" t="str" cm="1">
        <f t="array" ref="AE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F194" t="s">
        <v>323</v>
      </c>
      <c r="AG194" t="str">
        <f>LOWER(LEFT(Table134569[[#This Row],[Titulo]],1))</f>
        <v>s</v>
      </c>
      <c r="AH194" t="str">
        <f>LOWER(LEFT(Table134569[[#This Row],[Categoria]],1))</f>
        <v>l</v>
      </c>
      <c r="AI194" t="str">
        <f>_xlfn.CONCAT(Table134569[[#This Row],[ID]:[c021]])</f>
        <v>{id:193,title: "santoSanto", subtitle: "1988", category: ["Liturgia","Virgen","Final"],/cantos/resucito/s/santo.html/cantos/resucito/s/santo.html"},</v>
      </c>
      <c r="AJ194" t="str">
        <f>UPPER(Table134569[[#This Row],[Titulo]])</f>
        <v>SANTO</v>
      </c>
      <c r="AK194" t="str">
        <f>LOWER(SUBSTITUTE(Table134569[[#This Row],[CANTO]], " ", ""))</f>
        <v>santo</v>
      </c>
      <c r="AL194">
        <f>Table134569[[#This Row],[Subtitle5]]</f>
        <v>1988</v>
      </c>
      <c r="AN194" t="str">
        <f>Table1[[#Headers],[CANTO]]</f>
        <v>CANTO</v>
      </c>
      <c r="AO194" t="str">
        <f>Table134569[[#This Row],[CANTO]]</f>
        <v>SANTO</v>
      </c>
      <c r="AP194" t="str">
        <f>_xlfn.CONCAT(Table134569[[#This Row],[Category]:[c020]])</f>
        <v>category: ["Liturgia","Virgen","Final"],</v>
      </c>
    </row>
    <row r="195" spans="1:42" x14ac:dyDescent="0.25">
      <c r="A195">
        <v>145</v>
      </c>
      <c r="B195" t="s">
        <v>309</v>
      </c>
      <c r="C195">
        <v>194</v>
      </c>
      <c r="D195" t="s">
        <v>310</v>
      </c>
      <c r="E195" t="s">
        <v>311</v>
      </c>
      <c r="F195" t="s">
        <v>312</v>
      </c>
      <c r="G195" t="str" cm="1">
        <f t="array" ref="G1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2272</v>
      </c>
      <c r="P195" t="s">
        <v>2271</v>
      </c>
      <c r="Q195" t="str">
        <f>IF(Table134569[[#This Row],[Pascua]]="","",""",""")</f>
        <v/>
      </c>
      <c r="S195" t="str">
        <f>IF(Table134569[[#This Row],[Pentecostés]]="","",""",""")</f>
        <v/>
      </c>
      <c r="U195" t="str">
        <f>IF(Table134569[[#This Row],[Virgen]]="","",""",""")</f>
        <v/>
      </c>
      <c r="W195" t="str">
        <f>IF(Table134569[[#This Row],[Niños]]="","",""",""")</f>
        <v/>
      </c>
      <c r="Y195" t="str">
        <f>IF(Table134569[[#This Row],[Laudes/Vispera]]="","",""",""")</f>
        <v/>
      </c>
      <c r="AA195" t="str">
        <f>IF(Table134569[[#This Row],[Entrada]]="","",""",""")</f>
        <v/>
      </c>
      <c r="AC195" t="s">
        <v>2273</v>
      </c>
      <c r="AD195" s="66" t="str" cm="1">
        <f t="array" ref="AD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E195" s="66" t="str" cm="1">
        <f t="array" ref="AE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F195" t="s">
        <v>323</v>
      </c>
      <c r="AG195" t="str">
        <f>LOWER(LEFT(Table134569[[#This Row],[Titulo]],1))</f>
        <v>s</v>
      </c>
      <c r="AH195" t="str">
        <f>LOWER(LEFT(Table134569[[#This Row],[Categoria]],1))</f>
        <v>p</v>
      </c>
      <c r="AI195" t="str">
        <f>_xlfn.CONCAT(Table134569[[#This Row],[ID]:[c021]])</f>
        <v>{id:194,title: "seencontrarondosangelesSe encontraron dos ángeles", subtitle: "Melodía hebraica", category: ["PreCatecumenado"],/cantos/resucito/s/seencontrarondosangeles.html/cantos/resucito/s/seencontrarondosangeles.html"},</v>
      </c>
      <c r="AJ195" t="str">
        <f>UPPER(Table134569[[#This Row],[Titulo]])</f>
        <v>SE ENCONTRARON DOS ÁNGELES</v>
      </c>
      <c r="AK195" t="str">
        <f>LOWER(SUBSTITUTE(Table134569[[#This Row],[CANTO]], " ", ""))</f>
        <v>seencontrarondosángeles</v>
      </c>
      <c r="AL195" t="str">
        <f>Table134569[[#This Row],[Subtitle5]]</f>
        <v>Melodía hebraica</v>
      </c>
      <c r="AN195" t="str">
        <f>Table1[[#Headers],[CANTO]]</f>
        <v>CANTO</v>
      </c>
      <c r="AO195" t="str">
        <f>Table134569[[#This Row],[CANTO]]</f>
        <v>SE ENCONTRARON DOS ÁNGELES</v>
      </c>
      <c r="AP195" t="str">
        <f>_xlfn.CONCAT(Table134569[[#This Row],[Category]:[c020]])</f>
        <v>category: ["PreCatecumenado"],</v>
      </c>
    </row>
    <row r="196" spans="1:42" x14ac:dyDescent="0.25">
      <c r="A196">
        <v>146</v>
      </c>
      <c r="B196" t="s">
        <v>309</v>
      </c>
      <c r="C196">
        <v>195</v>
      </c>
      <c r="D196" t="s">
        <v>310</v>
      </c>
      <c r="E196" t="s">
        <v>311</v>
      </c>
      <c r="F196" t="s">
        <v>312</v>
      </c>
      <c r="G196" t="str" cm="1">
        <f t="array" ref="G1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2272</v>
      </c>
      <c r="P196" t="s">
        <v>2271</v>
      </c>
      <c r="Q196" t="str">
        <f>IF(Table134569[[#This Row],[Pascua]]="","",""",""")</f>
        <v>","</v>
      </c>
      <c r="R196" t="s">
        <v>358</v>
      </c>
      <c r="S196" t="str">
        <f>IF(Table134569[[#This Row],[Pentecostés]]="","",""",""")</f>
        <v/>
      </c>
      <c r="U196" t="str">
        <f>IF(Table134569[[#This Row],[Virgen]]="","",""",""")</f>
        <v/>
      </c>
      <c r="W196" t="str">
        <f>IF(Table134569[[#This Row],[Niños]]="","",""",""")</f>
        <v/>
      </c>
      <c r="Y196" t="str">
        <f>IF(Table134569[[#This Row],[Laudes/Vispera]]="","",""",""")</f>
        <v/>
      </c>
      <c r="AA196" t="str">
        <f>IF(Table134569[[#This Row],[Entrada]]="","",""",""")</f>
        <v/>
      </c>
      <c r="AC196" t="s">
        <v>2273</v>
      </c>
      <c r="AD196" s="66" t="str" cm="1">
        <f t="array" ref="AD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E196" s="66" t="str" cm="1">
        <f t="array" ref="AE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F196" t="s">
        <v>323</v>
      </c>
      <c r="AG196" t="str">
        <f>LOWER(LEFT(Table134569[[#This Row],[Titulo]],1))</f>
        <v>s</v>
      </c>
      <c r="AH196" t="str">
        <f>LOWER(LEFT(Table134569[[#This Row],[Categoria]],1))</f>
        <v>p</v>
      </c>
      <c r="AI196" t="str">
        <f>_xlfn.CONCAT(Table134569[[#This Row],[ID]:[c021]])</f>
        <v>{id:195,title: "senorayudameanodudardetiSeñor, ayúdame a no dudar de ti", subtitle: "(Kiko Argüello)", category: ["PreCatecumenado","Ordinario"],/cantos/resucito/s/senorayudameanodudardeti.html/cantos/resucito/s/senorayudameanodudardeti.html"},</v>
      </c>
      <c r="AJ196" t="str">
        <f>UPPER(Table134569[[#This Row],[Titulo]])</f>
        <v>SEÑOR, AYÚDAME A NO DUDAR DE TI</v>
      </c>
      <c r="AK196" t="str">
        <f>LOWER(SUBSTITUTE(Table134569[[#This Row],[CANTO]], " ", ""))</f>
        <v>señor,ayúdameanodudardeti</v>
      </c>
      <c r="AL196" t="str">
        <f>Table134569[[#This Row],[Subtitle5]]</f>
        <v>(Kiko Argüello)</v>
      </c>
      <c r="AN196" t="str">
        <f>Table1[[#Headers],[CANTO]]</f>
        <v>CANTO</v>
      </c>
      <c r="AO196" t="str">
        <f>Table134569[[#This Row],[CANTO]]</f>
        <v>SEÑOR, AYÚDAME A NO DUDAR DE TI</v>
      </c>
      <c r="AP196" t="str">
        <f>_xlfn.CONCAT(Table134569[[#This Row],[Category]:[c020]])</f>
        <v>category: ["PreCatecumenado","Ordinario"],</v>
      </c>
    </row>
    <row r="197" spans="1:42" x14ac:dyDescent="0.25">
      <c r="A197">
        <v>147</v>
      </c>
      <c r="B197" t="s">
        <v>309</v>
      </c>
      <c r="C197">
        <v>196</v>
      </c>
      <c r="D197" t="s">
        <v>310</v>
      </c>
      <c r="E197" t="s">
        <v>311</v>
      </c>
      <c r="F197" t="s">
        <v>312</v>
      </c>
      <c r="G197" t="str" cm="1">
        <f t="array" ref="G1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2272</v>
      </c>
      <c r="P197" t="s">
        <v>2271</v>
      </c>
      <c r="Q197" t="str">
        <f>IF(Table134569[[#This Row],[Pascua]]="","",""",""")</f>
        <v>","</v>
      </c>
      <c r="R197" t="s">
        <v>300</v>
      </c>
      <c r="S197" t="str">
        <f>IF(Table134569[[#This Row],[Pentecostés]]="","",""",""")</f>
        <v>","</v>
      </c>
      <c r="T197" t="s">
        <v>365</v>
      </c>
      <c r="U197" t="str">
        <f>IF(Table134569[[#This Row],[Virgen]]="","",""",""")</f>
        <v/>
      </c>
      <c r="W197" t="str">
        <f>IF(Table134569[[#This Row],[Niños]]="","",""",""")</f>
        <v/>
      </c>
      <c r="Y197" t="str">
        <f>IF(Table134569[[#This Row],[Laudes/Vispera]]="","",""",""")</f>
        <v/>
      </c>
      <c r="AA197" t="str">
        <f>IF(Table134569[[#This Row],[Entrada]]="","",""",""")</f>
        <v/>
      </c>
      <c r="AC197" t="s">
        <v>2273</v>
      </c>
      <c r="AD197" s="66" t="str" cm="1">
        <f t="array" ref="AD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E197" s="66" t="str" cm="1">
        <f t="array" ref="AE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F197" t="s">
        <v>323</v>
      </c>
      <c r="AG197" t="str">
        <f>LOWER(LEFT(Table134569[[#This Row],[Titulo]],1))</f>
        <v>s</v>
      </c>
      <c r="AH197" t="str">
        <f>LOWER(LEFT(Table134569[[#This Row],[Categoria]],1))</f>
        <v>p</v>
      </c>
      <c r="AI197" t="str">
        <f>_xlfn.CONCAT(Table134569[[#This Row],[ID]:[c021]])</f>
        <v>{id:196,title: "senornomecorrijasentucoleraSeñor, no me corrijas en tu cólera", subtitle: "Salmo 6", category: ["PreCatecumenado","Niños","Paz"],/cantos/resucito/s/senornomecorrijasentucolera.html/cantos/resucito/s/senornomecorrijasentucolera.html"},</v>
      </c>
      <c r="AJ197" t="str">
        <f>UPPER(Table134569[[#This Row],[Titulo]])</f>
        <v>SEÑOR, NO ME CORRIJAS EN TU CÓLERA</v>
      </c>
      <c r="AK197" t="str">
        <f>LOWER(SUBSTITUTE(Table134569[[#This Row],[CANTO]], " ", ""))</f>
        <v>señor,nomecorrijasentucólera</v>
      </c>
      <c r="AL197" t="str">
        <f>Table134569[[#This Row],[Subtitle5]]</f>
        <v>Salmo 6</v>
      </c>
      <c r="AN197" t="str">
        <f>Table1[[#Headers],[CANTO]]</f>
        <v>CANTO</v>
      </c>
      <c r="AO197" t="str">
        <f>Table134569[[#This Row],[CANTO]]</f>
        <v>SEÑOR, NO ME CORRIJAS EN TU CÓLERA</v>
      </c>
      <c r="AP197" t="str">
        <f>_xlfn.CONCAT(Table134569[[#This Row],[Category]:[c020]])</f>
        <v>category: ["PreCatecumenado","Niños","Paz"],</v>
      </c>
    </row>
    <row r="198" spans="1:42" x14ac:dyDescent="0.25">
      <c r="A198">
        <v>233</v>
      </c>
      <c r="B198" t="s">
        <v>309</v>
      </c>
      <c r="C198">
        <v>197</v>
      </c>
      <c r="D198" t="s">
        <v>310</v>
      </c>
      <c r="E198" t="s">
        <v>311</v>
      </c>
      <c r="F198" t="s">
        <v>312</v>
      </c>
      <c r="G198" t="str" cm="1">
        <f t="array" ref="G1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2272</v>
      </c>
      <c r="P198" s="8" t="s">
        <v>1150</v>
      </c>
      <c r="Q198" t="str">
        <f>IF(Table134569[[#This Row],[Pascua]]="","",""",""")</f>
        <v>","</v>
      </c>
      <c r="R198" t="s">
        <v>296</v>
      </c>
      <c r="S198" t="str">
        <f>IF(Table134569[[#This Row],[Pentecostés]]="","",""",""")</f>
        <v>","</v>
      </c>
      <c r="T198" t="s">
        <v>304</v>
      </c>
      <c r="U198" t="str">
        <f>IF(Table134569[[#This Row],[Virgen]]="","",""",""")</f>
        <v/>
      </c>
      <c r="W198" t="str">
        <f>IF(Table134569[[#This Row],[Niños]]="","",""",""")</f>
        <v/>
      </c>
      <c r="Y198" t="str">
        <f>IF(Table134569[[#This Row],[Laudes/Vispera]]="","",""",""")</f>
        <v/>
      </c>
      <c r="AA198" t="str">
        <f>IF(Table134569[[#This Row],[Entrada]]="","",""",""")</f>
        <v/>
      </c>
      <c r="AC198" t="s">
        <v>2273</v>
      </c>
      <c r="AD198" s="66" t="str" cm="1">
        <f t="array" ref="AD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E198" s="66" t="str" cm="1">
        <f t="array" ref="AE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F198" t="s">
        <v>323</v>
      </c>
      <c r="AG198" t="str">
        <f>LOWER(LEFT(Table134569[[#This Row],[Titulo]],1))</f>
        <v>s</v>
      </c>
      <c r="AH198" t="str">
        <f>LOWER(LEFT(Table134569[[#This Row],[Categoria]],1))</f>
        <v>c</v>
      </c>
      <c r="AI198" t="str">
        <f>_xlfn.CONCAT(Table134569[[#This Row],[ID]:[c021]])</f>
        <v>{id:197,title: "senortumeescrutasyconocesSeñor, tú me escrutas y conoces", subtitle: "Sal 139 (138)", category: ["Catecumenado","Pentecostés","Entrada"],/cantos/resucito/s/senortumeescrutasyconoces.html/cantos/resucito/s/senortumeescrutasyconoces.html"},</v>
      </c>
      <c r="AJ198" t="str">
        <f>UPPER(Table134569[[#This Row],[Titulo]])</f>
        <v>SEÑOR, TÚ ME ESCRUTAS Y CONOCES</v>
      </c>
      <c r="AK198" t="str">
        <f>LOWER(SUBSTITUTE(Table134569[[#This Row],[CANTO]], " ", ""))</f>
        <v>señor,túmeescrutasyconoces</v>
      </c>
      <c r="AL198" t="str">
        <f>Table134569[[#This Row],[Subtitle5]]</f>
        <v>Sal 139 (138)</v>
      </c>
      <c r="AN198" t="str">
        <f>Table1[[#Headers],[CANTO]]</f>
        <v>CANTO</v>
      </c>
      <c r="AO198" t="str">
        <f>Table134569[[#This Row],[CANTO]]</f>
        <v>SEÑOR, TÚ ME ESCRUTAS Y CONOCES</v>
      </c>
      <c r="AP198" t="str">
        <f>_xlfn.CONCAT(Table134569[[#This Row],[Category]:[c020]])</f>
        <v>category: ["Catecumenado","Pentecostés","Entrada"],</v>
      </c>
    </row>
    <row r="199" spans="1:42" x14ac:dyDescent="0.25">
      <c r="A199">
        <v>148</v>
      </c>
      <c r="B199" t="s">
        <v>309</v>
      </c>
      <c r="C199">
        <v>198</v>
      </c>
      <c r="D199" t="s">
        <v>310</v>
      </c>
      <c r="E199" t="s">
        <v>311</v>
      </c>
      <c r="F199" t="s">
        <v>312</v>
      </c>
      <c r="G199" t="str" cm="1">
        <f t="array" ref="G1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2272</v>
      </c>
      <c r="P199" t="s">
        <v>2271</v>
      </c>
      <c r="Q199" t="str">
        <f>IF(Table134569[[#This Row],[Pascua]]="","",""",""")</f>
        <v/>
      </c>
      <c r="S199" t="str">
        <f>IF(Table134569[[#This Row],[Pentecostés]]="","",""",""")</f>
        <v/>
      </c>
      <c r="U199" t="str">
        <f>IF(Table134569[[#This Row],[Virgen]]="","",""",""")</f>
        <v/>
      </c>
      <c r="W199" t="str">
        <f>IF(Table134569[[#This Row],[Niños]]="","",""",""")</f>
        <v/>
      </c>
      <c r="Y199" t="str">
        <f>IF(Table134569[[#This Row],[Laudes/Vispera]]="","",""",""")</f>
        <v/>
      </c>
      <c r="AA199" t="str">
        <f>IF(Table134569[[#This Row],[Entrada]]="","",""",""")</f>
        <v/>
      </c>
      <c r="AC199" t="s">
        <v>2273</v>
      </c>
      <c r="AD199" s="66" t="str" cm="1">
        <f t="array" ref="AD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E199" s="66" t="str" cm="1">
        <f t="array" ref="AE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F199" t="s">
        <v>323</v>
      </c>
      <c r="AG199" t="str">
        <f>LOWER(LEFT(Table134569[[#This Row],[Titulo]],1))</f>
        <v>s</v>
      </c>
      <c r="AH199" t="str">
        <f>LOWER(LEFT(Table134569[[#This Row],[Categoria]],1))</f>
        <v>p</v>
      </c>
      <c r="AI199" t="str">
        <f>_xlfn.CONCAT(Table134569[[#This Row],[ID]:[c021]])</f>
        <v>{id:198,title: "sermondelamontanaSermón de la montaña", subtitle: "Lucas 6,20-38", category: ["PreCatecumenado"],/cantos/resucito/s/sermondelamontana.html/cantos/resucito/s/sermondelamontana.html"},</v>
      </c>
      <c r="AJ199" t="str">
        <f>UPPER(Table134569[[#This Row],[Titulo]])</f>
        <v>SERMÓN DE LA MONTAÑA</v>
      </c>
      <c r="AK199" t="str">
        <f>LOWER(SUBSTITUTE(Table134569[[#This Row],[CANTO]], " ", ""))</f>
        <v>sermóndelamontaña</v>
      </c>
      <c r="AL199" t="str">
        <f>Table134569[[#This Row],[Subtitle5]]</f>
        <v>Lucas 6,20-38</v>
      </c>
      <c r="AN199" t="str">
        <f>Table1[[#Headers],[CANTO]]</f>
        <v>CANTO</v>
      </c>
      <c r="AO199" t="str">
        <f>Table134569[[#This Row],[CANTO]]</f>
        <v>SERMÓN DE LA MONTAÑA</v>
      </c>
      <c r="AP199" t="str">
        <f>_xlfn.CONCAT(Table134569[[#This Row],[Category]:[c020]])</f>
        <v>category: ["PreCatecumenado"],</v>
      </c>
    </row>
    <row r="200" spans="1:42" x14ac:dyDescent="0.25">
      <c r="A200">
        <v>234</v>
      </c>
      <c r="B200" t="s">
        <v>309</v>
      </c>
      <c r="C200">
        <v>199</v>
      </c>
      <c r="D200" t="s">
        <v>310</v>
      </c>
      <c r="E200" t="s">
        <v>311</v>
      </c>
      <c r="F200" t="s">
        <v>312</v>
      </c>
      <c r="G200" t="str" cm="1">
        <f t="array" ref="G2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2272</v>
      </c>
      <c r="P200" s="8" t="s">
        <v>1150</v>
      </c>
      <c r="Q200" t="str">
        <f>IF(Table134569[[#This Row],[Pascua]]="","",""",""")</f>
        <v>","</v>
      </c>
      <c r="R200" t="s">
        <v>333</v>
      </c>
      <c r="S200" t="str">
        <f>IF(Table134569[[#This Row],[Pentecostés]]="","",""",""")</f>
        <v>","</v>
      </c>
      <c r="T200" t="s">
        <v>321</v>
      </c>
      <c r="U200" t="str">
        <f>IF(Table134569[[#This Row],[Virgen]]="","",""",""")</f>
        <v>","</v>
      </c>
      <c r="V200" t="s">
        <v>326</v>
      </c>
      <c r="W200" t="str">
        <f>IF(Table134569[[#This Row],[Niños]]="","",""",""")</f>
        <v/>
      </c>
      <c r="Y200" t="str">
        <f>IF(Table134569[[#This Row],[Laudes/Vispera]]="","",""",""")</f>
        <v/>
      </c>
      <c r="AA200" t="str">
        <f>IF(Table134569[[#This Row],[Entrada]]="","",""",""")</f>
        <v/>
      </c>
      <c r="AC200" t="s">
        <v>2273</v>
      </c>
      <c r="AD200" s="66" t="str" cm="1">
        <f t="array" ref="AD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E200" s="66" t="str" cm="1">
        <f t="array" ref="AE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F200" t="s">
        <v>323</v>
      </c>
      <c r="AG200" t="str">
        <f>LOWER(LEFT(Table134569[[#This Row],[Titulo]],1))</f>
        <v>s</v>
      </c>
      <c r="AH200" t="str">
        <f>LOWER(LEFT(Table134569[[#This Row],[Categoria]],1))</f>
        <v>c</v>
      </c>
      <c r="AI200" t="str">
        <f>_xlfn.CONCAT(Table134569[[#This Row],[ID]:[c021]])</f>
        <v>{id:199,title: "shemaisraelShemá Israel", subtitle: "Dt 6,4-9", category: ["Catecumenado","Cuaresma","Laudes/Visperas","Comunión"],/cantos/resucito/s/shemaisrael.html/cantos/resucito/s/shemaisrael.html"},</v>
      </c>
      <c r="AJ200" t="str">
        <f>UPPER(Table134569[[#This Row],[Titulo]])</f>
        <v>SHEMÁ ISRAEL</v>
      </c>
      <c r="AK200" t="str">
        <f>LOWER(SUBSTITUTE(Table134569[[#This Row],[CANTO]], " ", ""))</f>
        <v>shemáisrael</v>
      </c>
      <c r="AL200" t="str">
        <f>Table134569[[#This Row],[Subtitle5]]</f>
        <v>Dt 6,4-9</v>
      </c>
      <c r="AN200" t="str">
        <f>Table1[[#Headers],[CANTO]]</f>
        <v>CANTO</v>
      </c>
      <c r="AO200" t="str">
        <f>Table134569[[#This Row],[CANTO]]</f>
        <v>SHEMÁ ISRAEL</v>
      </c>
      <c r="AP200" t="str">
        <f>_xlfn.CONCAT(Table134569[[#This Row],[Category]:[c020]])</f>
        <v>category: ["Catecumenado","Cuaresma","Laudes/Visperas","Comunión"],</v>
      </c>
    </row>
    <row r="201" spans="1:42" x14ac:dyDescent="0.25">
      <c r="A201">
        <v>149</v>
      </c>
      <c r="B201" t="s">
        <v>309</v>
      </c>
      <c r="C201">
        <v>200</v>
      </c>
      <c r="D201" t="s">
        <v>310</v>
      </c>
      <c r="E201" t="s">
        <v>311</v>
      </c>
      <c r="F201" t="s">
        <v>312</v>
      </c>
      <c r="G201" t="str" cm="1">
        <f t="array" ref="G2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2272</v>
      </c>
      <c r="P201" t="s">
        <v>2271</v>
      </c>
      <c r="Q201" t="str">
        <f>IF(Table134569[[#This Row],[Pascua]]="","",""",""")</f>
        <v>","</v>
      </c>
      <c r="R201" t="s">
        <v>321</v>
      </c>
      <c r="S201" t="str">
        <f>IF(Table134569[[#This Row],[Pentecostés]]="","",""",""")</f>
        <v>","</v>
      </c>
      <c r="T201" t="s">
        <v>334</v>
      </c>
      <c r="U201" t="str">
        <f>IF(Table134569[[#This Row],[Virgen]]="","",""",""")</f>
        <v/>
      </c>
      <c r="W201" t="str">
        <f>IF(Table134569[[#This Row],[Niños]]="","",""",""")</f>
        <v/>
      </c>
      <c r="Y201" t="str">
        <f>IF(Table134569[[#This Row],[Laudes/Vispera]]="","",""",""")</f>
        <v/>
      </c>
      <c r="AA201" t="str">
        <f>IF(Table134569[[#This Row],[Entrada]]="","",""",""")</f>
        <v/>
      </c>
      <c r="AC201" t="s">
        <v>2273</v>
      </c>
      <c r="AD201" s="66" t="str" cm="1">
        <f t="array" ref="AD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E201" s="66" t="str" cm="1">
        <f t="array" ref="AE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F201" t="s">
        <v>323</v>
      </c>
      <c r="AG201" t="str">
        <f>LOWER(LEFT(Table134569[[#This Row],[Titulo]],1))</f>
        <v>s</v>
      </c>
      <c r="AH201" t="str">
        <f>LOWER(LEFT(Table134569[[#This Row],[Categoria]],1))</f>
        <v>p</v>
      </c>
      <c r="AI201" t="str">
        <f>_xlfn.CONCAT(Table134569[[#This Row],[ID]:[c021]])</f>
        <v>{id:200,title: "shlomlejmariamShlom lej Mariam", subtitle: "Ave María en arameo antiguo", category: ["PreCatecumenado","Laudes/Visperas","Antiguo Testamento"],/cantos/resucito/s/shlomlejmariam.html/cantos/resucito/s/shlomlejmariam.html"},</v>
      </c>
      <c r="AJ201" t="str">
        <f>UPPER(Table134569[[#This Row],[Titulo]])</f>
        <v>SHLOM LEJ MARIAM</v>
      </c>
      <c r="AK201" t="str">
        <f>LOWER(SUBSTITUTE(Table134569[[#This Row],[CANTO]], " ", ""))</f>
        <v>shlomlejmariam</v>
      </c>
      <c r="AL201" t="str">
        <f>Table134569[[#This Row],[Subtitle5]]</f>
        <v>Ave María en arameo antiguo</v>
      </c>
      <c r="AN201" t="str">
        <f>Table1[[#Headers],[CANTO]]</f>
        <v>CANTO</v>
      </c>
      <c r="AO201" t="str">
        <f>Table134569[[#This Row],[CANTO]]</f>
        <v>SHLOM LEJ MARIAM</v>
      </c>
      <c r="AP201" t="str">
        <f>_xlfn.CONCAT(Table134569[[#This Row],[Category]:[c020]])</f>
        <v>category: ["PreCatecumenado","Laudes/Visperas","Antiguo Testamento"],</v>
      </c>
    </row>
    <row r="202" spans="1:42" x14ac:dyDescent="0.25">
      <c r="A202">
        <v>150</v>
      </c>
      <c r="B202" t="s">
        <v>309</v>
      </c>
      <c r="C202">
        <v>201</v>
      </c>
      <c r="D202" t="s">
        <v>310</v>
      </c>
      <c r="E202" t="s">
        <v>311</v>
      </c>
      <c r="F202" t="s">
        <v>312</v>
      </c>
      <c r="G202" t="str" cm="1">
        <f t="array" ref="G2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2272</v>
      </c>
      <c r="P202" t="s">
        <v>2271</v>
      </c>
      <c r="Q202" t="str">
        <f>IF(Table134569[[#This Row],[Pascua]]="","",""",""")</f>
        <v>","</v>
      </c>
      <c r="R202" t="s">
        <v>334</v>
      </c>
      <c r="S202" t="str">
        <f>IF(Table134569[[#This Row],[Pentecostés]]="","",""",""")</f>
        <v/>
      </c>
      <c r="U202" t="str">
        <f>IF(Table134569[[#This Row],[Virgen]]="","",""",""")</f>
        <v/>
      </c>
      <c r="W202" t="str">
        <f>IF(Table134569[[#This Row],[Niños]]="","",""",""")</f>
        <v/>
      </c>
      <c r="Y202" t="str">
        <f>IF(Table134569[[#This Row],[Laudes/Vispera]]="","",""",""")</f>
        <v/>
      </c>
      <c r="AA202" t="str">
        <f>IF(Table134569[[#This Row],[Entrada]]="","",""",""")</f>
        <v/>
      </c>
      <c r="AC202" t="s">
        <v>2273</v>
      </c>
      <c r="AD202" s="66" t="str" cm="1">
        <f t="array" ref="AD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E202" s="66" t="str" cm="1">
        <f t="array" ref="AE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F202" t="s">
        <v>323</v>
      </c>
      <c r="AG202" t="str">
        <f>LOWER(LEFT(Table134569[[#This Row],[Titulo]],1))</f>
        <v>s</v>
      </c>
      <c r="AH202" t="str">
        <f>LOWER(LEFT(Table134569[[#This Row],[Categoria]],1))</f>
        <v>p</v>
      </c>
      <c r="AI202" t="str">
        <f>_xlfn.CONCAT(Table134569[[#This Row],[ID]:[c021]])</f>
        <v>{id:201,title: "sielsenornoconstruyelacasaSi el Señor no construye la casa", subtitle: "Sal 127 (126)", category: ["PreCatecumenado","Antiguo Testamento"],/cantos/resucito/s/sielsenornoconstruyelacasa.html/cantos/resucito/s/sielsenornoconstruyelacasa.html"},</v>
      </c>
      <c r="AJ202" t="str">
        <f>UPPER(Table134569[[#This Row],[Titulo]])</f>
        <v>SI EL SEÑOR NO CONSTRUYE LA CASA</v>
      </c>
      <c r="AK202" t="str">
        <f>LOWER(SUBSTITUTE(Table134569[[#This Row],[CANTO]], " ", ""))</f>
        <v>sielseñornoconstruyelacasa</v>
      </c>
      <c r="AL202" t="str">
        <f>Table134569[[#This Row],[Subtitle5]]</f>
        <v>Sal 127 (126)</v>
      </c>
      <c r="AN202" t="str">
        <f>Table1[[#Headers],[CANTO]]</f>
        <v>CANTO</v>
      </c>
      <c r="AO202" t="str">
        <f>Table134569[[#This Row],[CANTO]]</f>
        <v>SI EL SEÑOR NO CONSTRUYE LA CASA</v>
      </c>
      <c r="AP202" t="str">
        <f>_xlfn.CONCAT(Table134569[[#This Row],[Category]:[c020]])</f>
        <v>category: ["PreCatecumenado","Antiguo Testamento"],</v>
      </c>
    </row>
    <row r="203" spans="1:42" x14ac:dyDescent="0.25">
      <c r="A203">
        <v>151</v>
      </c>
      <c r="B203" t="s">
        <v>309</v>
      </c>
      <c r="C203">
        <v>202</v>
      </c>
      <c r="D203" t="s">
        <v>310</v>
      </c>
      <c r="E203" t="s">
        <v>311</v>
      </c>
      <c r="F203" t="s">
        <v>312</v>
      </c>
      <c r="G203" t="str" cm="1">
        <f t="array" ref="G2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2272</v>
      </c>
      <c r="P203" t="s">
        <v>2271</v>
      </c>
      <c r="Q203" t="str">
        <f>IF(Table134569[[#This Row],[Pascua]]="","",""",""")</f>
        <v>","</v>
      </c>
      <c r="R203" t="s">
        <v>326</v>
      </c>
      <c r="S203" t="str">
        <f>IF(Table134569[[#This Row],[Pentecostés]]="","",""",""")</f>
        <v>","</v>
      </c>
      <c r="T203" t="s">
        <v>328</v>
      </c>
      <c r="U203" t="str">
        <f>IF(Table134569[[#This Row],[Virgen]]="","",""",""")</f>
        <v/>
      </c>
      <c r="W203" t="str">
        <f>IF(Table134569[[#This Row],[Niños]]="","",""",""")</f>
        <v/>
      </c>
      <c r="Y203" t="str">
        <f>IF(Table134569[[#This Row],[Laudes/Vispera]]="","",""",""")</f>
        <v/>
      </c>
      <c r="AA203" t="str">
        <f>IF(Table134569[[#This Row],[Entrada]]="","",""",""")</f>
        <v/>
      </c>
      <c r="AC203" t="s">
        <v>2273</v>
      </c>
      <c r="AD203" s="66" t="str" cm="1">
        <f t="array" ref="AD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E203" s="66" t="str" cm="1">
        <f t="array" ref="AE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F203" t="s">
        <v>323</v>
      </c>
      <c r="AG203" t="str">
        <f>LOWER(LEFT(Table134569[[#This Row],[Titulo]],1))</f>
        <v>s</v>
      </c>
      <c r="AH203" t="str">
        <f>LOWER(LEFT(Table134569[[#This Row],[Categoria]],1))</f>
        <v>p</v>
      </c>
      <c r="AI203" t="str">
        <f>_xlfn.CONCAT(Table134569[[#This Row],[ID]:[c021]])</f>
        <v>{id:202,title: "sihabeisresucitadoconcristoSi habéis resucitado con Cristo", subtitle: "Colosense 3,1-4", category: ["PreCatecumenado","Comunión","Nuevo Testamento"],/cantos/resucito/s/sihabeisresucitadoconcristo.html/cantos/resucito/s/sihabeisresucitadoconcristo.html"},</v>
      </c>
      <c r="AJ203" t="str">
        <f>UPPER(Table134569[[#This Row],[Titulo]])</f>
        <v>SI HABÉIS RESUCITADO CON CRISTO</v>
      </c>
      <c r="AK203" t="str">
        <f>LOWER(SUBSTITUTE(Table134569[[#This Row],[CANTO]], " ", ""))</f>
        <v>sihabéisresucitadoconcristo</v>
      </c>
      <c r="AL203" t="str">
        <f>Table134569[[#This Row],[Subtitle5]]</f>
        <v>Colosense 3,1-4</v>
      </c>
      <c r="AN203" t="str">
        <f>Table1[[#Headers],[CANTO]]</f>
        <v>CANTO</v>
      </c>
      <c r="AO203" t="str">
        <f>Table134569[[#This Row],[CANTO]]</f>
        <v>SI HABÉIS RESUCITADO CON CRISTO</v>
      </c>
      <c r="AP203" t="str">
        <f>_xlfn.CONCAT(Table134569[[#This Row],[Category]:[c020]])</f>
        <v>category: ["PreCatecumenado","Comunión","Nuevo Testamento"],</v>
      </c>
    </row>
    <row r="204" spans="1:42" x14ac:dyDescent="0.25">
      <c r="A204">
        <v>152</v>
      </c>
      <c r="B204" t="s">
        <v>309</v>
      </c>
      <c r="C204">
        <v>203</v>
      </c>
      <c r="D204" t="s">
        <v>310</v>
      </c>
      <c r="E204" t="s">
        <v>311</v>
      </c>
      <c r="F204" t="s">
        <v>312</v>
      </c>
      <c r="G204" t="str" cm="1">
        <f t="array" ref="G2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2272</v>
      </c>
      <c r="P204" t="s">
        <v>2271</v>
      </c>
      <c r="Q204" t="str">
        <f>IF(Table134569[[#This Row],[Pascua]]="","",""",""")</f>
        <v>","</v>
      </c>
      <c r="R204" t="s">
        <v>296</v>
      </c>
      <c r="S204" t="str">
        <f>IF(Table134569[[#This Row],[Pentecostés]]="","",""",""")</f>
        <v>","</v>
      </c>
      <c r="T204" t="s">
        <v>334</v>
      </c>
      <c r="U204" t="str">
        <f>IF(Table134569[[#This Row],[Virgen]]="","",""",""")</f>
        <v/>
      </c>
      <c r="W204" t="str">
        <f>IF(Table134569[[#This Row],[Niños]]="","",""",""")</f>
        <v/>
      </c>
      <c r="Y204" t="str">
        <f>IF(Table134569[[#This Row],[Laudes/Vispera]]="","",""",""")</f>
        <v/>
      </c>
      <c r="AA204" t="str">
        <f>IF(Table134569[[#This Row],[Entrada]]="","",""",""")</f>
        <v/>
      </c>
      <c r="AC204" t="s">
        <v>2273</v>
      </c>
      <c r="AD204" s="66" t="str" cm="1">
        <f t="array" ref="AD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E204" s="66" t="str" cm="1">
        <f t="array" ref="AE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F204" t="s">
        <v>323</v>
      </c>
      <c r="AG204" t="str">
        <f>LOWER(LEFT(Table134569[[#This Row],[Titulo]],1))</f>
        <v>s</v>
      </c>
      <c r="AH204" t="str">
        <f>LOWER(LEFT(Table134569[[#This Row],[Categoria]],1))</f>
        <v>p</v>
      </c>
      <c r="AI204" t="str">
        <f>_xlfn.CONCAT(Table134569[[#This Row],[ID]:[c021]])</f>
        <v>{id:203,title: "sihoyescuchaissuvozSi hoy escucháis su voz", subtitle: "Sal 95 (94)", category: ["PreCatecumenado","Pentecostés","Antiguo Testamento"],/cantos/resucito/s/sihoyescuchaissuvoz.html/cantos/resucito/s/sihoyescuchaissuvoz.html"},</v>
      </c>
      <c r="AJ204" t="str">
        <f>UPPER(Table134569[[#This Row],[Titulo]])</f>
        <v>SI HOY ESCUCHÁIS SU VOZ</v>
      </c>
      <c r="AK204" t="str">
        <f>LOWER(SUBSTITUTE(Table134569[[#This Row],[CANTO]], " ", ""))</f>
        <v>sihoyescucháissuvoz</v>
      </c>
      <c r="AL204" t="str">
        <f>Table134569[[#This Row],[Subtitle5]]</f>
        <v>Sal 95 (94)</v>
      </c>
      <c r="AN204" t="str">
        <f>Table1[[#Headers],[CANTO]]</f>
        <v>CANTO</v>
      </c>
      <c r="AO204" t="str">
        <f>Table134569[[#This Row],[CANTO]]</f>
        <v>SI HOY ESCUCHÁIS SU VOZ</v>
      </c>
      <c r="AP204" t="str">
        <f>_xlfn.CONCAT(Table134569[[#This Row],[Category]:[c020]])</f>
        <v>category: ["PreCatecumenado","Pentecostés","Antiguo Testamento"],</v>
      </c>
    </row>
    <row r="205" spans="1:42" x14ac:dyDescent="0.25">
      <c r="A205">
        <v>153</v>
      </c>
      <c r="B205" t="s">
        <v>309</v>
      </c>
      <c r="C205">
        <v>204</v>
      </c>
      <c r="D205" t="s">
        <v>310</v>
      </c>
      <c r="E205" t="s">
        <v>311</v>
      </c>
      <c r="F205" t="s">
        <v>312</v>
      </c>
      <c r="G205" t="str" cm="1">
        <f t="array" ref="G2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2272</v>
      </c>
      <c r="P205" t="s">
        <v>2271</v>
      </c>
      <c r="Q205" t="str">
        <f>IF(Table134569[[#This Row],[Pascua]]="","",""",""")</f>
        <v>","</v>
      </c>
      <c r="R205" t="s">
        <v>298</v>
      </c>
      <c r="S205" t="str">
        <f>IF(Table134569[[#This Row],[Pentecostés]]="","",""",""")</f>
        <v>","</v>
      </c>
      <c r="T205" t="s">
        <v>327</v>
      </c>
      <c r="U205" t="str">
        <f>IF(Table134569[[#This Row],[Virgen]]="","",""",""")</f>
        <v/>
      </c>
      <c r="W205" t="str">
        <f>IF(Table134569[[#This Row],[Niños]]="","",""",""")</f>
        <v/>
      </c>
      <c r="Y205" t="str">
        <f>IF(Table134569[[#This Row],[Laudes/Vispera]]="","",""",""")</f>
        <v/>
      </c>
      <c r="AA205" t="str">
        <f>IF(Table134569[[#This Row],[Entrada]]="","",""",""")</f>
        <v/>
      </c>
      <c r="AC205" t="s">
        <v>2273</v>
      </c>
      <c r="AD205" s="66" t="str" cm="1">
        <f t="array" ref="AD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E205" s="66" t="str" cm="1">
        <f t="array" ref="AE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F205" t="s">
        <v>323</v>
      </c>
      <c r="AG205" t="str">
        <f>LOWER(LEFT(Table134569[[#This Row],[Titulo]],1))</f>
        <v>s</v>
      </c>
      <c r="AH205" t="str">
        <f>LOWER(LEFT(Table134569[[#This Row],[Categoria]],1))</f>
        <v>p</v>
      </c>
      <c r="AI205" t="str">
        <f>_xlfn.CONCAT(Table134569[[#This Row],[ID]:[c021]])</f>
        <v>{id:204,title: "simeherefugiadoenelsenorSi me he refugiado en el Señor", subtitle: "Sal 11(10)", category: ["PreCatecumenado","Virgen","Final"],/cantos/resucito/s/simeherefugiadoenelsenor.html/cantos/resucito/s/simeherefugiadoenelsenor.html"},</v>
      </c>
      <c r="AJ205" t="str">
        <f>UPPER(Table134569[[#This Row],[Titulo]])</f>
        <v>SI ME HE REFUGIADO EN EL SEÑOR</v>
      </c>
      <c r="AK205" t="str">
        <f>LOWER(SUBSTITUTE(Table134569[[#This Row],[CANTO]], " ", ""))</f>
        <v>simeherefugiadoenelseñor</v>
      </c>
      <c r="AL205" t="str">
        <f>Table134569[[#This Row],[Subtitle5]]</f>
        <v>Sal 11(10)</v>
      </c>
      <c r="AN205" t="str">
        <f>Table1[[#Headers],[CANTO]]</f>
        <v>CANTO</v>
      </c>
      <c r="AO205" t="str">
        <f>Table134569[[#This Row],[CANTO]]</f>
        <v>SI ME HE REFUGIADO EN EL SEÑOR</v>
      </c>
      <c r="AP205" t="str">
        <f>_xlfn.CONCAT(Table134569[[#This Row],[Category]:[c020]])</f>
        <v>category: ["PreCatecumenado","Virgen","Final"],</v>
      </c>
    </row>
    <row r="206" spans="1:42" x14ac:dyDescent="0.25">
      <c r="A206">
        <v>235</v>
      </c>
      <c r="B206" t="s">
        <v>309</v>
      </c>
      <c r="C206">
        <v>205</v>
      </c>
      <c r="D206" t="s">
        <v>310</v>
      </c>
      <c r="E206" t="s">
        <v>311</v>
      </c>
      <c r="F206" t="s">
        <v>312</v>
      </c>
      <c r="G206" t="str" cm="1">
        <f t="array" ref="G2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2272</v>
      </c>
      <c r="P206" s="8" t="s">
        <v>1150</v>
      </c>
      <c r="Q206" t="str">
        <f>IF(Table134569[[#This Row],[Pascua]]="","",""",""")</f>
        <v>","</v>
      </c>
      <c r="R206" t="s">
        <v>304</v>
      </c>
      <c r="S206" t="str">
        <f>IF(Table134569[[#This Row],[Pentecostés]]="","",""",""")</f>
        <v>","</v>
      </c>
      <c r="T206" t="s">
        <v>334</v>
      </c>
      <c r="U206" t="str">
        <f>IF(Table134569[[#This Row],[Virgen]]="","",""",""")</f>
        <v/>
      </c>
      <c r="W206" t="str">
        <f>IF(Table134569[[#This Row],[Niños]]="","",""",""")</f>
        <v/>
      </c>
      <c r="Y206" t="str">
        <f>IF(Table134569[[#This Row],[Laudes/Vispera]]="","",""",""")</f>
        <v/>
      </c>
      <c r="AA206" t="str">
        <f>IF(Table134569[[#This Row],[Entrada]]="","",""",""")</f>
        <v/>
      </c>
      <c r="AC206" t="s">
        <v>2273</v>
      </c>
      <c r="AD206" s="66" t="str" cm="1">
        <f t="array" ref="AD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E206" s="66" t="str" cm="1">
        <f t="array" ref="AE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F206" t="s">
        <v>323</v>
      </c>
      <c r="AG206" t="str">
        <f>LOWER(LEFT(Table134569[[#This Row],[Titulo]],1))</f>
        <v>s</v>
      </c>
      <c r="AH206" t="str">
        <f>LOWER(LEFT(Table134569[[#This Row],[Categoria]],1))</f>
        <v>c</v>
      </c>
      <c r="AI206" t="str">
        <f>_xlfn.CONCAT(Table134569[[#This Row],[ID]:[c021]])</f>
        <v>{id:205,title: "sientatesolitarioysilenciosoSiéntate solitario y silencioso", subtitle: "Lamentaciones 3", category: ["Catecumenado","Entrada","Antiguo Testamento"],/cantos/resucito/s/sientatesolitarioysilencioso.html/cantos/resucito/s/sientatesolitarioysilencioso.html"},</v>
      </c>
      <c r="AJ206" t="str">
        <f>UPPER(Table134569[[#This Row],[Titulo]])</f>
        <v>SIÉNTATE SOLITARIO Y SILENCIOSO</v>
      </c>
      <c r="AK206" t="str">
        <f>LOWER(SUBSTITUTE(Table134569[[#This Row],[CANTO]], " ", ""))</f>
        <v>siéntatesolitarioysilencioso</v>
      </c>
      <c r="AL206" t="str">
        <f>Table134569[[#This Row],[Subtitle5]]</f>
        <v>Lamentaciones 3</v>
      </c>
      <c r="AN206" t="str">
        <f>Table1[[#Headers],[CANTO]]</f>
        <v>CANTO</v>
      </c>
      <c r="AO206" t="str">
        <f>Table134569[[#This Row],[CANTO]]</f>
        <v>SIÉNTATE SOLITARIO Y SILENCIOSO</v>
      </c>
      <c r="AP206" t="str">
        <f>_xlfn.CONCAT(Table134569[[#This Row],[Category]:[c020]])</f>
        <v>category: ["Catecumenado","Entrada","Antiguo Testamento"],</v>
      </c>
    </row>
    <row r="207" spans="1:42" x14ac:dyDescent="0.25">
      <c r="A207">
        <v>154</v>
      </c>
      <c r="B207" t="s">
        <v>309</v>
      </c>
      <c r="C207">
        <v>206</v>
      </c>
      <c r="D207" t="s">
        <v>310</v>
      </c>
      <c r="E207" t="s">
        <v>311</v>
      </c>
      <c r="F207" t="s">
        <v>312</v>
      </c>
      <c r="G207" t="str" cm="1">
        <f t="array" ref="G2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2272</v>
      </c>
      <c r="P207" t="s">
        <v>2271</v>
      </c>
      <c r="Q207" t="str">
        <f>IF(Table134569[[#This Row],[Pascua]]="","",""",""")</f>
        <v>","</v>
      </c>
      <c r="R207" t="s">
        <v>357</v>
      </c>
      <c r="S207" t="str">
        <f>IF(Table134569[[#This Row],[Pentecostés]]="","",""",""")</f>
        <v>","</v>
      </c>
      <c r="T207" t="s">
        <v>294</v>
      </c>
      <c r="U207" t="str">
        <f>IF(Table134569[[#This Row],[Virgen]]="","",""",""")</f>
        <v/>
      </c>
      <c r="W207" t="str">
        <f>IF(Table134569[[#This Row],[Niños]]="","",""",""")</f>
        <v/>
      </c>
      <c r="Y207" t="str">
        <f>IF(Table134569[[#This Row],[Laudes/Vispera]]="","",""",""")</f>
        <v/>
      </c>
      <c r="AA207" t="str">
        <f>IF(Table134569[[#This Row],[Entrada]]="","",""",""")</f>
        <v/>
      </c>
      <c r="AC207" t="s">
        <v>2273</v>
      </c>
      <c r="AD207" s="66" t="str" cm="1">
        <f t="array" ref="AD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E207" s="66" t="str" cm="1">
        <f t="array" ref="AE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F207" t="s">
        <v>323</v>
      </c>
      <c r="AG207" t="str">
        <f>LOWER(LEFT(Table134569[[#This Row],[Titulo]],1))</f>
        <v>s</v>
      </c>
      <c r="AH207" t="str">
        <f>LOWER(LEFT(Table134569[[#This Row],[Categoria]],1))</f>
        <v>p</v>
      </c>
      <c r="AI207" t="str">
        <f>_xlfn.CONCAT(Table134569[[#This Row],[ID]:[c021]])</f>
        <v>{id:206,title: "sionmadredetodoslospueblosSión, madre de todos los pueblos", subtitle: "Sal 87 (86)", category: ["PreCatecumenado","Adviento","Pascua"],/cantos/resucito/s/sionmadredetodoslospueblos.html/cantos/resucito/s/sionmadredetodoslospueblos.html"},</v>
      </c>
      <c r="AJ207" t="str">
        <f>UPPER(Table134569[[#This Row],[Titulo]])</f>
        <v>SIÓN, MADRE DE TODOS LOS PUEBLOS</v>
      </c>
      <c r="AK207" t="str">
        <f>LOWER(SUBSTITUTE(Table134569[[#This Row],[CANTO]], " ", ""))</f>
        <v>sión,madredetodoslospueblos</v>
      </c>
      <c r="AL207" t="str">
        <f>Table134569[[#This Row],[Subtitle5]]</f>
        <v>Sal 87 (86)</v>
      </c>
      <c r="AN207" t="str">
        <f>Table1[[#Headers],[CANTO]]</f>
        <v>CANTO</v>
      </c>
      <c r="AO207" t="str">
        <f>Table134569[[#This Row],[CANTO]]</f>
        <v>SIÓN, MADRE DE TODOS LOS PUEBLOS</v>
      </c>
      <c r="AP207" t="str">
        <f>_xlfn.CONCAT(Table134569[[#This Row],[Category]:[c020]])</f>
        <v>category: ["PreCatecumenado","Adviento","Pascua"],</v>
      </c>
    </row>
    <row r="208" spans="1:42" x14ac:dyDescent="0.25">
      <c r="A208">
        <v>155</v>
      </c>
      <c r="B208" t="s">
        <v>309</v>
      </c>
      <c r="C208">
        <v>207</v>
      </c>
      <c r="D208" t="s">
        <v>310</v>
      </c>
      <c r="E208" t="s">
        <v>311</v>
      </c>
      <c r="F208" t="s">
        <v>312</v>
      </c>
      <c r="G208" t="str" cm="1">
        <f t="array" ref="G2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2272</v>
      </c>
      <c r="P208" t="s">
        <v>2271</v>
      </c>
      <c r="Q208" t="str">
        <f>IF(Table134569[[#This Row],[Pascua]]="","",""",""")</f>
        <v>","</v>
      </c>
      <c r="R208" t="s">
        <v>334</v>
      </c>
      <c r="S208" t="str">
        <f>IF(Table134569[[#This Row],[Pentecostés]]="","",""",""")</f>
        <v/>
      </c>
      <c r="U208" t="str">
        <f>IF(Table134569[[#This Row],[Virgen]]="","",""",""")</f>
        <v/>
      </c>
      <c r="W208" t="str">
        <f>IF(Table134569[[#This Row],[Niños]]="","",""",""")</f>
        <v/>
      </c>
      <c r="Y208" t="str">
        <f>IF(Table134569[[#This Row],[Laudes/Vispera]]="","",""",""")</f>
        <v/>
      </c>
      <c r="AA208" t="str">
        <f>IF(Table134569[[#This Row],[Entrada]]="","",""",""")</f>
        <v/>
      </c>
      <c r="AC208" t="s">
        <v>2273</v>
      </c>
      <c r="AD208" s="66" t="str" cm="1">
        <f t="array" ref="AD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E208" s="66" t="str" cm="1">
        <f t="array" ref="AE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F208" t="s">
        <v>323</v>
      </c>
      <c r="AG208" t="str">
        <f>LOWER(LEFT(Table134569[[#This Row],[Titulo]],1))</f>
        <v>s</v>
      </c>
      <c r="AH208" t="str">
        <f>LOWER(LEFT(Table134569[[#This Row],[Categoria]],1))</f>
        <v>p</v>
      </c>
      <c r="AI208" t="str">
        <f>_xlfn.CONCAT(Table134569[[#This Row],[ID]:[c021]])</f>
        <v>{id:207,title: "solaasoloSola a Solo", subtitle: "(Kiko Argüello)", category: ["PreCatecumenado","Antiguo Testamento"],/cantos/resucito/s/solaasolo.html/cantos/resucito/s/solaasolo.html"},</v>
      </c>
      <c r="AJ208" t="str">
        <f>UPPER(Table134569[[#This Row],[Titulo]])</f>
        <v>SOLA A SOLO</v>
      </c>
      <c r="AK208" t="str">
        <f>LOWER(SUBSTITUTE(Table134569[[#This Row],[CANTO]], " ", ""))</f>
        <v>solaasolo</v>
      </c>
      <c r="AL208" t="str">
        <f>Table134569[[#This Row],[Subtitle5]]</f>
        <v>(Kiko Argüello)</v>
      </c>
      <c r="AN208" t="str">
        <f>Table1[[#Headers],[CANTO]]</f>
        <v>CANTO</v>
      </c>
      <c r="AO208" t="str">
        <f>Table134569[[#This Row],[CANTO]]</f>
        <v>SOLA A SOLO</v>
      </c>
      <c r="AP208" t="str">
        <f>_xlfn.CONCAT(Table134569[[#This Row],[Category]:[c020]])</f>
        <v>category: ["PreCatecumenado","Antiguo Testamento"],</v>
      </c>
    </row>
    <row r="209" spans="1:42" x14ac:dyDescent="0.25">
      <c r="A209">
        <v>156</v>
      </c>
      <c r="B209" t="s">
        <v>309</v>
      </c>
      <c r="C209">
        <v>208</v>
      </c>
      <c r="D209" t="s">
        <v>310</v>
      </c>
      <c r="E209" t="s">
        <v>311</v>
      </c>
      <c r="F209" t="s">
        <v>312</v>
      </c>
      <c r="G209" t="str" cm="1">
        <f t="array" ref="G2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2272</v>
      </c>
      <c r="P209" t="s">
        <v>2271</v>
      </c>
      <c r="Q209" t="str">
        <f>IF(Table134569[[#This Row],[Pascua]]="","",""",""")</f>
        <v>","</v>
      </c>
      <c r="R209" t="s">
        <v>333</v>
      </c>
      <c r="S209" t="str">
        <f>IF(Table134569[[#This Row],[Pentecostés]]="","",""",""")</f>
        <v>","</v>
      </c>
      <c r="T209" t="s">
        <v>334</v>
      </c>
      <c r="U209" t="str">
        <f>IF(Table134569[[#This Row],[Virgen]]="","",""",""")</f>
        <v/>
      </c>
      <c r="W209" t="str">
        <f>IF(Table134569[[#This Row],[Niños]]="","",""",""")</f>
        <v/>
      </c>
      <c r="Y209" t="str">
        <f>IF(Table134569[[#This Row],[Laudes/Vispera]]="","",""",""")</f>
        <v/>
      </c>
      <c r="AA209" t="str">
        <f>IF(Table134569[[#This Row],[Entrada]]="","",""",""")</f>
        <v/>
      </c>
      <c r="AC209" t="s">
        <v>2273</v>
      </c>
      <c r="AD209" s="66" t="str" cm="1">
        <f t="array" ref="AD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E209" s="66" t="str" cm="1">
        <f t="array" ref="AE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F209" t="s">
        <v>323</v>
      </c>
      <c r="AG209" t="str">
        <f>LOWER(LEFT(Table134569[[#This Row],[Titulo]],1))</f>
        <v>s</v>
      </c>
      <c r="AH209" t="str">
        <f>LOWER(LEFT(Table134569[[#This Row],[Categoria]],1))</f>
        <v>p</v>
      </c>
      <c r="AI209" t="str">
        <f>_xlfn.CONCAT(Table134569[[#This Row],[ID]:[c021]])</f>
        <v>{id:208,title: "stabatmaterdolorosaStabat Mater dolorosa", subtitle: "Himno latin", category: ["PreCatecumenado","Cuaresma","Antiguo Testamento"],/cantos/resucito/s/stabatmaterdolorosa.html/cantos/resucito/s/stabatmaterdolorosa.html"},</v>
      </c>
      <c r="AJ209" t="str">
        <f>UPPER(Table134569[[#This Row],[Titulo]])</f>
        <v>STABAT MATER DOLOROSA</v>
      </c>
      <c r="AK209" t="str">
        <f>LOWER(SUBSTITUTE(Table134569[[#This Row],[CANTO]], " ", ""))</f>
        <v>stabatmaterdolorosa</v>
      </c>
      <c r="AL209" t="str">
        <f>Table134569[[#This Row],[Subtitle5]]</f>
        <v>Himno latin</v>
      </c>
      <c r="AN209" t="str">
        <f>Table1[[#Headers],[CANTO]]</f>
        <v>CANTO</v>
      </c>
      <c r="AO209" t="str">
        <f>Table134569[[#This Row],[CANTO]]</f>
        <v>STABAT MATER DOLOROSA</v>
      </c>
      <c r="AP209" t="str">
        <f>_xlfn.CONCAT(Table134569[[#This Row],[Category]:[c020]])</f>
        <v>category: ["PreCatecumenado","Cuaresma","Antiguo Testamento"],</v>
      </c>
    </row>
    <row r="210" spans="1:42" x14ac:dyDescent="0.25">
      <c r="A210">
        <v>244</v>
      </c>
      <c r="B210" t="s">
        <v>309</v>
      </c>
      <c r="C210">
        <v>209</v>
      </c>
      <c r="D210" t="s">
        <v>310</v>
      </c>
      <c r="E210" t="s">
        <v>311</v>
      </c>
      <c r="F210" t="s">
        <v>312</v>
      </c>
      <c r="G210" t="str" cm="1">
        <f t="array" ref="G2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2272</v>
      </c>
      <c r="P210" s="4" t="s">
        <v>2270</v>
      </c>
      <c r="Q210" t="str">
        <f>IF(Table134569[[#This Row],[Pascua]]="","",""",""")</f>
        <v>","</v>
      </c>
      <c r="R210" t="s">
        <v>333</v>
      </c>
      <c r="S210" t="str">
        <f>IF(Table134569[[#This Row],[Pentecostés]]="","",""",""")</f>
        <v>","</v>
      </c>
      <c r="T210" t="s">
        <v>334</v>
      </c>
      <c r="U210" t="str">
        <f>IF(Table134569[[#This Row],[Virgen]]="","",""",""")</f>
        <v/>
      </c>
      <c r="W210" t="str">
        <f>IF(Table134569[[#This Row],[Niños]]="","",""",""")</f>
        <v/>
      </c>
      <c r="Y210" t="str">
        <f>IF(Table134569[[#This Row],[Laudes/Vispera]]="","",""",""")</f>
        <v/>
      </c>
      <c r="AA210" t="str">
        <f>IF(Table134569[[#This Row],[Entrada]]="","",""",""")</f>
        <v/>
      </c>
      <c r="AC210" t="s">
        <v>2273</v>
      </c>
      <c r="AD210" s="66" t="str" cm="1">
        <f t="array" ref="AD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E210" s="66" t="str" cm="1">
        <f t="array" ref="AE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F210" t="s">
        <v>323</v>
      </c>
      <c r="AG210" t="str">
        <f>LOWER(LEFT(Table134569[[#This Row],[Titulo]],1))</f>
        <v>s</v>
      </c>
      <c r="AH210" t="str">
        <f>LOWER(LEFT(Table134569[[#This Row],[Categoria]],1))</f>
        <v>e</v>
      </c>
      <c r="AI210" t="str">
        <f>_xlfn.CONCAT(Table134569[[#This Row],[ID]:[c021]])</f>
        <v>{id:209,title: "subaelesposoallenodesutalamoSuba el Esposo al leño de su tálamo", subtitle: "Himno (San Quodvultdeus)", category: ["Elección","Cuaresma","Antiguo Testamento"],/cantos/resucito/s/subaelesposoallenodesutalamo.html/cantos/resucito/s/subaelesposoallenodesutalamo.html"},</v>
      </c>
      <c r="AJ210" t="str">
        <f>UPPER(Table134569[[#This Row],[Titulo]])</f>
        <v>SUBA EL ESPOSO AL LEÑO DE SU TÁLAMO</v>
      </c>
      <c r="AK210" t="str">
        <f>LOWER(SUBSTITUTE(Table134569[[#This Row],[CANTO]], " ", ""))</f>
        <v>subaelesposoalleñodesutálamo</v>
      </c>
      <c r="AL210" t="str">
        <f>Table134569[[#This Row],[Subtitle5]]</f>
        <v>Himno (San Quodvultdeus)</v>
      </c>
      <c r="AN210" t="str">
        <f>Table1[[#Headers],[CANTO]]</f>
        <v>CANTO</v>
      </c>
      <c r="AO210" t="str">
        <f>Table134569[[#This Row],[CANTO]]</f>
        <v>SUBA EL ESPOSO AL LEÑO DE SU TÁLAMO</v>
      </c>
      <c r="AP210" t="str">
        <f>_xlfn.CONCAT(Table134569[[#This Row],[Category]:[c020]])</f>
        <v>category: ["Elección","Cuaresma","Antiguo Testamento"],</v>
      </c>
    </row>
    <row r="211" spans="1:42" x14ac:dyDescent="0.25">
      <c r="A211">
        <v>157</v>
      </c>
      <c r="B211" t="s">
        <v>309</v>
      </c>
      <c r="C211">
        <v>210</v>
      </c>
      <c r="D211" t="s">
        <v>310</v>
      </c>
      <c r="E211" t="s">
        <v>311</v>
      </c>
      <c r="F211" t="s">
        <v>312</v>
      </c>
      <c r="G211" t="str" cm="1">
        <f t="array" ref="G2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2272</v>
      </c>
      <c r="P211" t="s">
        <v>2271</v>
      </c>
      <c r="Q211" t="str">
        <f>IF(Table134569[[#This Row],[Pascua]]="","",""",""")</f>
        <v>","</v>
      </c>
      <c r="R211" t="s">
        <v>327</v>
      </c>
      <c r="S211" t="str">
        <f>IF(Table134569[[#This Row],[Pentecostés]]="","",""",""")</f>
        <v>","</v>
      </c>
      <c r="T211" t="s">
        <v>334</v>
      </c>
      <c r="U211" t="str">
        <f>IF(Table134569[[#This Row],[Virgen]]="","",""",""")</f>
        <v/>
      </c>
      <c r="W211" t="str">
        <f>IF(Table134569[[#This Row],[Niños]]="","",""",""")</f>
        <v/>
      </c>
      <c r="Y211" t="str">
        <f>IF(Table134569[[#This Row],[Laudes/Vispera]]="","",""",""")</f>
        <v/>
      </c>
      <c r="AA211" t="str">
        <f>IF(Table134569[[#This Row],[Entrada]]="","",""",""")</f>
        <v/>
      </c>
      <c r="AC211" t="s">
        <v>2273</v>
      </c>
      <c r="AD211" s="66" t="str" cm="1">
        <f t="array" ref="AD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E211" s="66" t="str" cm="1">
        <f t="array" ref="AE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F211" t="s">
        <v>323</v>
      </c>
      <c r="AG211" t="str">
        <f>LOWER(LEFT(Table134569[[#This Row],[Titulo]],1))</f>
        <v>s</v>
      </c>
      <c r="AH211" t="str">
        <f>LOWER(LEFT(Table134569[[#This Row],[Categoria]],1))</f>
        <v>p</v>
      </c>
      <c r="AI211" t="str">
        <f>_xlfn.CONCAT(Table134569[[#This Row],[ID]:[c021]])</f>
        <v>{id:210,title: "subediosentreaclamacionesSube Dios entre aclamaciones", subtitle: "Sal 47 (46)", category: ["PreCatecumenado","Final","Antiguo Testamento"],/cantos/resucito/s/subediosentreaclamaciones.html/cantos/resucito/s/subediosentreaclamaciones.html"},</v>
      </c>
      <c r="AJ211" t="str">
        <f>UPPER(Table134569[[#This Row],[Titulo]])</f>
        <v>SUBE DIOS ENTRE ACLAMACIONES</v>
      </c>
      <c r="AK211" t="str">
        <f>LOWER(SUBSTITUTE(Table134569[[#This Row],[CANTO]], " ", ""))</f>
        <v>subediosentreaclamaciones</v>
      </c>
      <c r="AL211" t="str">
        <f>Table134569[[#This Row],[Subtitle5]]</f>
        <v>Sal 47 (46)</v>
      </c>
      <c r="AN211" t="str">
        <f>Table1[[#Headers],[CANTO]]</f>
        <v>CANTO</v>
      </c>
      <c r="AO211" t="str">
        <f>Table134569[[#This Row],[CANTO]]</f>
        <v>SUBE DIOS ENTRE ACLAMACIONES</v>
      </c>
      <c r="AP211" t="str">
        <f>_xlfn.CONCAT(Table134569[[#This Row],[Category]:[c020]])</f>
        <v>category: ["PreCatecumenado","Final","Antiguo Testamento"],</v>
      </c>
    </row>
    <row r="212" spans="1:42" x14ac:dyDescent="0.25">
      <c r="A212">
        <v>220</v>
      </c>
      <c r="B212" t="s">
        <v>309</v>
      </c>
      <c r="C212">
        <v>211</v>
      </c>
      <c r="D212" t="s">
        <v>310</v>
      </c>
      <c r="E212" t="s">
        <v>311</v>
      </c>
      <c r="F212" t="s">
        <v>312</v>
      </c>
      <c r="G212" t="str" cm="1">
        <f t="array" ref="G2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2272</v>
      </c>
      <c r="P212" s="7" t="s">
        <v>1152</v>
      </c>
      <c r="Q212" t="str">
        <f>IF(Table134569[[#This Row],[Pascua]]="","",""",""")</f>
        <v>","</v>
      </c>
      <c r="R212" t="s">
        <v>298</v>
      </c>
      <c r="S212" t="str">
        <f>IF(Table134569[[#This Row],[Pentecostés]]="","",""",""")</f>
        <v/>
      </c>
      <c r="U212" t="str">
        <f>IF(Table134569[[#This Row],[Virgen]]="","",""",""")</f>
        <v/>
      </c>
      <c r="W212" t="str">
        <f>IF(Table134569[[#This Row],[Niños]]="","",""",""")</f>
        <v/>
      </c>
      <c r="Y212" t="str">
        <f>IF(Table134569[[#This Row],[Laudes/Vispera]]="","",""",""")</f>
        <v/>
      </c>
      <c r="AA212" t="str">
        <f>IF(Table134569[[#This Row],[Entrada]]="","",""",""")</f>
        <v/>
      </c>
      <c r="AC212" t="s">
        <v>2273</v>
      </c>
      <c r="AD212" s="66" t="str" cm="1">
        <f t="array" ref="AD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E212" s="66" t="str" cm="1">
        <f t="array" ref="AE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F212" t="s">
        <v>323</v>
      </c>
      <c r="AG212" t="str">
        <f>LOWER(LEFT(Table134569[[#This Row],[Titulo]],1))</f>
        <v>t</v>
      </c>
      <c r="AH212" t="str">
        <f>LOWER(LEFT(Table134569[[#This Row],[Categoria]],1))</f>
        <v>l</v>
      </c>
      <c r="AI212" t="str">
        <f>_xlfn.CONCAT(Table134569[[#This Row],[ID]:[c021]])</f>
        <v>{id:211,title: "tedeumTe Deum", subtitle: "Himno", category: ["Liturgia","Virgen"],/cantos/resucito/t/tedeum.html/cantos/resucito/t/tedeum.html"},</v>
      </c>
      <c r="AJ212" t="str">
        <f>UPPER(Table134569[[#This Row],[Titulo]])</f>
        <v>TE DEUM</v>
      </c>
      <c r="AK212" t="str">
        <f>LOWER(SUBSTITUTE(Table134569[[#This Row],[CANTO]], " ", ""))</f>
        <v>tedeum</v>
      </c>
      <c r="AL212" t="str">
        <f>Table134569[[#This Row],[Subtitle5]]</f>
        <v>Himno</v>
      </c>
      <c r="AN212" t="str">
        <f>Table1[[#Headers],[CANTO]]</f>
        <v>CANTO</v>
      </c>
      <c r="AO212" t="str">
        <f>Table134569[[#This Row],[CANTO]]</f>
        <v>TE DEUM</v>
      </c>
      <c r="AP212" t="str">
        <f>_xlfn.CONCAT(Table134569[[#This Row],[Category]:[c020]])</f>
        <v>category: ["Liturgia","Virgen"],</v>
      </c>
    </row>
    <row r="213" spans="1:42" x14ac:dyDescent="0.25">
      <c r="A213">
        <v>158</v>
      </c>
      <c r="B213" t="s">
        <v>309</v>
      </c>
      <c r="C213">
        <v>212</v>
      </c>
      <c r="D213" t="s">
        <v>310</v>
      </c>
      <c r="E213" t="s">
        <v>311</v>
      </c>
      <c r="F213" t="s">
        <v>312</v>
      </c>
      <c r="G213" t="str" cm="1">
        <f t="array" ref="G2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2272</v>
      </c>
      <c r="P213" t="s">
        <v>2271</v>
      </c>
      <c r="Q213" t="str">
        <f>IF(Table134569[[#This Row],[Pascua]]="","",""",""")</f>
        <v>","</v>
      </c>
      <c r="R213" t="s">
        <v>333</v>
      </c>
      <c r="S213" t="str">
        <f>IF(Table134569[[#This Row],[Pentecostés]]="","",""",""")</f>
        <v>","</v>
      </c>
      <c r="T213" t="s">
        <v>298</v>
      </c>
      <c r="U213" t="str">
        <f>IF(Table134569[[#This Row],[Virgen]]="","",""",""")</f>
        <v/>
      </c>
      <c r="W213" t="str">
        <f>IF(Table134569[[#This Row],[Niños]]="","",""",""")</f>
        <v/>
      </c>
      <c r="Y213" t="str">
        <f>IF(Table134569[[#This Row],[Laudes/Vispera]]="","",""",""")</f>
        <v/>
      </c>
      <c r="AA213" t="str">
        <f>IF(Table134569[[#This Row],[Entrada]]="","",""",""")</f>
        <v/>
      </c>
      <c r="AC213" t="s">
        <v>2273</v>
      </c>
      <c r="AD213" s="66" t="str" cm="1">
        <f t="array" ref="AD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E213" s="66" t="str" cm="1">
        <f t="array" ref="AE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F213" t="s">
        <v>323</v>
      </c>
      <c r="AG213" t="str">
        <f>LOWER(LEFT(Table134569[[#This Row],[Titulo]],1))</f>
        <v>t</v>
      </c>
      <c r="AH213" t="str">
        <f>LOWER(LEFT(Table134569[[#This Row],[Categoria]],1))</f>
        <v>p</v>
      </c>
      <c r="AI213" t="str">
        <f>_xlfn.CONCAT(Table134569[[#This Row],[ID]:[c021]])</f>
        <v>{id:212,title: "teestoyllamandosenorTe estoy llamando, Señor", subtitle: "Sal 141 (140)", category: ["PreCatecumenado","Cuaresma","Virgen"],/cantos/resucito/t/teestoyllamandosenor.html/cantos/resucito/t/teestoyllamandosenor.html"},</v>
      </c>
      <c r="AJ213" t="str">
        <f>UPPER(Table134569[[#This Row],[Titulo]])</f>
        <v>TE ESTOY LLAMANDO, SEÑOR</v>
      </c>
      <c r="AK213" t="str">
        <f>LOWER(SUBSTITUTE(Table134569[[#This Row],[CANTO]], " ", ""))</f>
        <v>teestoyllamando,señor</v>
      </c>
      <c r="AL213" t="str">
        <f>Table134569[[#This Row],[Subtitle5]]</f>
        <v>Sal 141 (140)</v>
      </c>
      <c r="AN213" t="str">
        <f>Table1[[#Headers],[CANTO]]</f>
        <v>CANTO</v>
      </c>
      <c r="AO213" t="str">
        <f>Table134569[[#This Row],[CANTO]]</f>
        <v>TE ESTOY LLAMANDO, SEÑOR</v>
      </c>
      <c r="AP213" t="str">
        <f>_xlfn.CONCAT(Table134569[[#This Row],[Category]:[c020]])</f>
        <v>category: ["PreCatecumenado","Cuaresma","Virgen"],</v>
      </c>
    </row>
    <row r="214" spans="1:42" x14ac:dyDescent="0.25">
      <c r="A214">
        <v>159</v>
      </c>
      <c r="B214" t="s">
        <v>309</v>
      </c>
      <c r="C214">
        <v>213</v>
      </c>
      <c r="D214" t="s">
        <v>310</v>
      </c>
      <c r="E214" t="s">
        <v>311</v>
      </c>
      <c r="F214" t="s">
        <v>312</v>
      </c>
      <c r="G214" t="str" cm="1">
        <f t="array" ref="G2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2272</v>
      </c>
      <c r="P214" t="s">
        <v>2271</v>
      </c>
      <c r="Q214" t="str">
        <f>IF(Table134569[[#This Row],[Pascua]]="","",""",""")</f>
        <v>","</v>
      </c>
      <c r="R214" t="s">
        <v>294</v>
      </c>
      <c r="S214" t="str">
        <f>IF(Table134569[[#This Row],[Pentecostés]]="","",""",""")</f>
        <v/>
      </c>
      <c r="U214" t="str">
        <f>IF(Table134569[[#This Row],[Virgen]]="","",""",""")</f>
        <v/>
      </c>
      <c r="W214" t="str">
        <f>IF(Table134569[[#This Row],[Niños]]="","",""",""")</f>
        <v/>
      </c>
      <c r="Y214" t="str">
        <f>IF(Table134569[[#This Row],[Laudes/Vispera]]="","",""",""")</f>
        <v/>
      </c>
      <c r="AA214" t="str">
        <f>IF(Table134569[[#This Row],[Entrada]]="","",""",""")</f>
        <v/>
      </c>
      <c r="AC214" t="s">
        <v>2273</v>
      </c>
      <c r="AD214" s="66" t="str" cm="1">
        <f t="array" ref="AD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E214" s="66" t="str" cm="1">
        <f t="array" ref="AE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F214" t="s">
        <v>323</v>
      </c>
      <c r="AG214" t="str">
        <f>LOWER(LEFT(Table134569[[#This Row],[Titulo]],1))</f>
        <v>t</v>
      </c>
      <c r="AH214" t="str">
        <f>LOWER(LEFT(Table134569[[#This Row],[Categoria]],1))</f>
        <v>p</v>
      </c>
      <c r="AI214" t="str">
        <f>_xlfn.CONCAT(Table134569[[#This Row],[ID]:[c021]])</f>
        <v>{id:213,title: "tehemanifestadomipecadoTe he manifestado mi pecado", subtitle: "Sal 32 (31)", category: ["PreCatecumenado","Pascua"],/cantos/resucito/t/tehemanifestadomipecado.html/cantos/resucito/t/tehemanifestadomipecado.html"},</v>
      </c>
      <c r="AJ214" t="str">
        <f>UPPER(Table134569[[#This Row],[Titulo]])</f>
        <v>TE HE MANIFESTADO MI PECADO</v>
      </c>
      <c r="AK214" t="str">
        <f>LOWER(SUBSTITUTE(Table134569[[#This Row],[CANTO]], " ", ""))</f>
        <v>tehemanifestadomipecado</v>
      </c>
      <c r="AL214" t="str">
        <f>Table134569[[#This Row],[Subtitle5]]</f>
        <v>Sal 32 (31)</v>
      </c>
      <c r="AN214" t="str">
        <f>Table1[[#Headers],[CANTO]]</f>
        <v>CANTO</v>
      </c>
      <c r="AO214" t="str">
        <f>Table134569[[#This Row],[CANTO]]</f>
        <v>TE HE MANIFESTADO MI PECADO</v>
      </c>
      <c r="AP214" t="str">
        <f>_xlfn.CONCAT(Table134569[[#This Row],[Category]:[c020]])</f>
        <v>category: ["PreCatecumenado","Pascua"],</v>
      </c>
    </row>
    <row r="215" spans="1:42" x14ac:dyDescent="0.25">
      <c r="A215">
        <v>236</v>
      </c>
      <c r="B215" t="s">
        <v>309</v>
      </c>
      <c r="C215">
        <v>214</v>
      </c>
      <c r="D215" t="s">
        <v>310</v>
      </c>
      <c r="E215" t="s">
        <v>311</v>
      </c>
      <c r="F215" t="s">
        <v>312</v>
      </c>
      <c r="G215" t="str" cm="1">
        <f t="array" ref="G2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2272</v>
      </c>
      <c r="P215" s="8" t="s">
        <v>1150</v>
      </c>
      <c r="Q215" t="str">
        <f>IF(Table134569[[#This Row],[Pascua]]="","",""",""")</f>
        <v>","</v>
      </c>
      <c r="R215" t="s">
        <v>294</v>
      </c>
      <c r="S215" t="str">
        <f>IF(Table134569[[#This Row],[Pentecostés]]="","",""",""")</f>
        <v>","</v>
      </c>
      <c r="T215" t="s">
        <v>296</v>
      </c>
      <c r="U215" t="str">
        <f>IF(Table134569[[#This Row],[Virgen]]="","",""",""")</f>
        <v>","</v>
      </c>
      <c r="V215" t="s">
        <v>365</v>
      </c>
      <c r="W215" t="str">
        <f>IF(Table134569[[#This Row],[Niños]]="","",""",""")</f>
        <v/>
      </c>
      <c r="Y215" t="str">
        <f>IF(Table134569[[#This Row],[Laudes/Vispera]]="","",""",""")</f>
        <v/>
      </c>
      <c r="AA215" t="str">
        <f>IF(Table134569[[#This Row],[Entrada]]="","",""",""")</f>
        <v/>
      </c>
      <c r="AC215" t="s">
        <v>2273</v>
      </c>
      <c r="AD215" s="66" t="str" cm="1">
        <f t="array" ref="AD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E215" s="66" t="str" cm="1">
        <f t="array" ref="AE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F215" t="s">
        <v>323</v>
      </c>
      <c r="AG215" t="str">
        <f>LOWER(LEFT(Table134569[[#This Row],[Titulo]],1))</f>
        <v>t</v>
      </c>
      <c r="AH215" t="str">
        <f>LOWER(LEFT(Table134569[[#This Row],[Categoria]],1))</f>
        <v>c</v>
      </c>
      <c r="AI215" t="str">
        <f>_xlfn.CONCAT(Table134569[[#This Row],[ID]:[c021]])</f>
        <v>{id:214,title: "tueresmiesperanzasenorTú eres mi esperanza, Señor", subtitle: "Oda XXIX de Salomón", category: ["Catecumenado","Pascua","Pentecostés","Paz"],/cantos/resucito/t/tueresmiesperanzasenor.html/cantos/resucito/t/tueresmiesperanzasenor.html"},</v>
      </c>
      <c r="AJ215" t="str">
        <f>UPPER(Table134569[[#This Row],[Titulo]])</f>
        <v>TÚ ERES MI ESPERANZA, SEÑOR</v>
      </c>
      <c r="AK215" t="str">
        <f>LOWER(SUBSTITUTE(Table134569[[#This Row],[CANTO]], " ", ""))</f>
        <v>túeresmiesperanza,señor</v>
      </c>
      <c r="AL215" t="str">
        <f>Table134569[[#This Row],[Subtitle5]]</f>
        <v>Oda XXIX de Salomón</v>
      </c>
      <c r="AN215" t="str">
        <f>Table1[[#Headers],[CANTO]]</f>
        <v>CANTO</v>
      </c>
      <c r="AO215" t="str">
        <f>Table134569[[#This Row],[CANTO]]</f>
        <v>TÚ ERES MI ESPERANZA, SEÑOR</v>
      </c>
      <c r="AP215" t="str">
        <f>_xlfn.CONCAT(Table134569[[#This Row],[Category]:[c020]])</f>
        <v>category: ["Catecumenado","Pascua","Pentecostés","Paz"],</v>
      </c>
    </row>
    <row r="216" spans="1:42" x14ac:dyDescent="0.25">
      <c r="A216">
        <v>160</v>
      </c>
      <c r="B216" t="s">
        <v>309</v>
      </c>
      <c r="C216">
        <v>215</v>
      </c>
      <c r="D216" t="s">
        <v>310</v>
      </c>
      <c r="E216" t="s">
        <v>311</v>
      </c>
      <c r="F216" t="s">
        <v>312</v>
      </c>
      <c r="G216" t="str" cm="1">
        <f t="array" ref="G2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2272</v>
      </c>
      <c r="P216" t="s">
        <v>2271</v>
      </c>
      <c r="Q216" t="str">
        <f>IF(Table134569[[#This Row],[Pascua]]="","",""",""")</f>
        <v>","</v>
      </c>
      <c r="R216" t="s">
        <v>321</v>
      </c>
      <c r="S216" t="str">
        <f>IF(Table134569[[#This Row],[Pentecostés]]="","",""",""")</f>
        <v/>
      </c>
      <c r="U216" t="str">
        <f>IF(Table134569[[#This Row],[Virgen]]="","",""",""")</f>
        <v/>
      </c>
      <c r="W216" t="str">
        <f>IF(Table134569[[#This Row],[Niños]]="","",""",""")</f>
        <v/>
      </c>
      <c r="Y216" t="str">
        <f>IF(Table134569[[#This Row],[Laudes/Vispera]]="","",""",""")</f>
        <v/>
      </c>
      <c r="AA216" t="str">
        <f>IF(Table134569[[#This Row],[Entrada]]="","",""",""")</f>
        <v/>
      </c>
      <c r="AC216" t="s">
        <v>2273</v>
      </c>
      <c r="AD216" s="66" t="str" cm="1">
        <f t="array" ref="AD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E216" s="66" t="str" cm="1">
        <f t="array" ref="AE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F216" t="s">
        <v>323</v>
      </c>
      <c r="AG216" t="str">
        <f>LOWER(LEFT(Table134569[[#This Row],[Titulo]],1))</f>
        <v>t</v>
      </c>
      <c r="AH216" t="str">
        <f>LOWER(LEFT(Table134569[[#This Row],[Categoria]],1))</f>
        <v>p</v>
      </c>
      <c r="AI216" t="str">
        <f>_xlfn.CONCAT(Table134569[[#This Row],[ID]:[c021]])</f>
        <v>{id:215,title: "tuhascubiertodevergüenzalamuerteTú has cubierto de vergüenza la muerte", subtitle: "Homilía Pascual (Melltón de Sardes)", category: ["PreCatecumenado","Laudes/Visperas"],/cantos/resucito/t/tuhascubiertodevergüenzalamuerte.html/cantos/resucito/t/tuhascubiertodevergüenzalamuerte.html"},</v>
      </c>
      <c r="AJ216" t="str">
        <f>UPPER(Table134569[[#This Row],[Titulo]])</f>
        <v>TÚ HAS CUBIERTO DE VERGÜENZA LA MUERTE</v>
      </c>
      <c r="AK216" t="str">
        <f>LOWER(SUBSTITUTE(Table134569[[#This Row],[CANTO]], " ", ""))</f>
        <v>túhascubiertodevergüenzalamuerte</v>
      </c>
      <c r="AL216" t="str">
        <f>Table134569[[#This Row],[Subtitle5]]</f>
        <v>Homilía Pascual (Melltón de Sardes)</v>
      </c>
      <c r="AN216" t="str">
        <f>Table1[[#Headers],[CANTO]]</f>
        <v>CANTO</v>
      </c>
      <c r="AO216" t="str">
        <f>Table134569[[#This Row],[CANTO]]</f>
        <v>TÚ HAS CUBIERTO DE VERGÜENZA LA MUERTE</v>
      </c>
      <c r="AP216" t="str">
        <f>_xlfn.CONCAT(Table134569[[#This Row],[Category]:[c020]])</f>
        <v>category: ["PreCatecumenado","Laudes/Visperas"],</v>
      </c>
    </row>
    <row r="217" spans="1:42" x14ac:dyDescent="0.25">
      <c r="A217">
        <v>161</v>
      </c>
      <c r="B217" t="s">
        <v>309</v>
      </c>
      <c r="C217">
        <v>216</v>
      </c>
      <c r="D217" t="s">
        <v>310</v>
      </c>
      <c r="E217" t="s">
        <v>311</v>
      </c>
      <c r="F217" t="s">
        <v>312</v>
      </c>
      <c r="G217" t="str" cm="1">
        <f t="array" ref="G2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2272</v>
      </c>
      <c r="P217" t="s">
        <v>2271</v>
      </c>
      <c r="Q217" t="str">
        <f>IF(Table134569[[#This Row],[Pascua]]="","",""",""")</f>
        <v>","</v>
      </c>
      <c r="R217" t="s">
        <v>334</v>
      </c>
      <c r="S217" t="str">
        <f>IF(Table134569[[#This Row],[Pentecostés]]="","",""",""")</f>
        <v/>
      </c>
      <c r="U217" t="str">
        <f>IF(Table134569[[#This Row],[Virgen]]="","",""",""")</f>
        <v/>
      </c>
      <c r="W217" t="str">
        <f>IF(Table134569[[#This Row],[Niños]]="","",""",""")</f>
        <v/>
      </c>
      <c r="Y217" t="str">
        <f>IF(Table134569[[#This Row],[Laudes/Vispera]]="","",""",""")</f>
        <v/>
      </c>
      <c r="AA217" t="str">
        <f>IF(Table134569[[#This Row],[Entrada]]="","",""",""")</f>
        <v/>
      </c>
      <c r="AC217" t="s">
        <v>2273</v>
      </c>
      <c r="AD217" s="66" t="str" cm="1">
        <f t="array" ref="AD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E217" s="66" t="str" cm="1">
        <f t="array" ref="AE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F217" t="s">
        <v>323</v>
      </c>
      <c r="AG217" t="str">
        <f>LOWER(LEFT(Table134569[[#This Row],[Titulo]],1))</f>
        <v>t</v>
      </c>
      <c r="AH217" t="str">
        <f>LOWER(LEFT(Table134569[[#This Row],[Categoria]],1))</f>
        <v>p</v>
      </c>
      <c r="AI217" t="str">
        <f>_xlfn.CONCAT(Table134569[[#This Row],[ID]:[c021]])</f>
        <v>{id:216,title: "tuqueeresfielTú que eres fiel", subtitle: "Sal 143 (142)", category: ["PreCatecumenado","Antiguo Testamento"],/cantos/resucito/t/tuqueeresfiel.html/cantos/resucito/t/tuqueeresfiel.html"},</v>
      </c>
      <c r="AJ217" t="str">
        <f>UPPER(Table134569[[#This Row],[Titulo]])</f>
        <v>TÚ QUE ERES FIEL</v>
      </c>
      <c r="AK217" t="str">
        <f>LOWER(SUBSTITUTE(Table134569[[#This Row],[CANTO]], " ", ""))</f>
        <v>túqueeresfiel</v>
      </c>
      <c r="AL217" t="str">
        <f>Table134569[[#This Row],[Subtitle5]]</f>
        <v>Sal 143 (142)</v>
      </c>
      <c r="AN217" t="str">
        <f>Table1[[#Headers],[CANTO]]</f>
        <v>CANTO</v>
      </c>
      <c r="AO217" t="str">
        <f>Table134569[[#This Row],[CANTO]]</f>
        <v>TÚ QUE ERES FIEL</v>
      </c>
      <c r="AP217" t="str">
        <f>_xlfn.CONCAT(Table134569[[#This Row],[Category]:[c020]])</f>
        <v>category: ["PreCatecumenado","Antiguo Testamento"],</v>
      </c>
    </row>
    <row r="218" spans="1:42" x14ac:dyDescent="0.25">
      <c r="A218">
        <v>162</v>
      </c>
      <c r="B218" t="s">
        <v>309</v>
      </c>
      <c r="C218">
        <v>217</v>
      </c>
      <c r="D218" t="s">
        <v>310</v>
      </c>
      <c r="E218" t="s">
        <v>311</v>
      </c>
      <c r="F218" t="s">
        <v>312</v>
      </c>
      <c r="G218" t="str" cm="1">
        <f t="array" ref="G2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2272</v>
      </c>
      <c r="P218" t="s">
        <v>2271</v>
      </c>
      <c r="Q218" t="str">
        <f>IF(Table134569[[#This Row],[Pascua]]="","",""",""")</f>
        <v>","</v>
      </c>
      <c r="R218" t="s">
        <v>333</v>
      </c>
      <c r="S218" t="str">
        <f>IF(Table134569[[#This Row],[Pentecostés]]="","",""",""")</f>
        <v>","</v>
      </c>
      <c r="T218" t="s">
        <v>334</v>
      </c>
      <c r="U218" t="str">
        <f>IF(Table134569[[#This Row],[Virgen]]="","",""",""")</f>
        <v/>
      </c>
      <c r="W218" t="str">
        <f>IF(Table134569[[#This Row],[Niños]]="","",""",""")</f>
        <v/>
      </c>
      <c r="Y218" t="str">
        <f>IF(Table134569[[#This Row],[Laudes/Vispera]]="","",""",""")</f>
        <v/>
      </c>
      <c r="AA218" t="str">
        <f>IF(Table134569[[#This Row],[Entrada]]="","",""",""")</f>
        <v/>
      </c>
      <c r="AC218" t="s">
        <v>2273</v>
      </c>
      <c r="AD218" s="66" t="str" cm="1">
        <f t="array" ref="AD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E218" s="66" t="str" cm="1">
        <f t="array" ref="AE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F218" t="s">
        <v>323</v>
      </c>
      <c r="AG218" t="str">
        <f>LOWER(LEFT(Table134569[[#This Row],[Titulo]],1))</f>
        <v>u</v>
      </c>
      <c r="AH218" t="str">
        <f>LOWER(LEFT(Table134569[[#This Row],[Categoria]],1))</f>
        <v>p</v>
      </c>
      <c r="AI218" t="str">
        <f>_xlfn.CONCAT(Table134569[[#This Row],[ID]:[c021]])</f>
        <v>{id:217,title: "unretonobrotadeltroncodejeseUn retoño brota del tronco de Jesé", subtitle: "Isaías 11,1-11", category: ["PreCatecumenado","Cuaresma","Antiguo Testamento"],/cantos/resucito/u/unretonobrotadeltroncodejese.html/cantos/resucito/u/unretonobrotadeltroncodejese.html"},</v>
      </c>
      <c r="AJ218" t="str">
        <f>UPPER(Table134569[[#This Row],[Titulo]])</f>
        <v>UN RETOÑO BROTA DEL TRONCO DE JESÉ</v>
      </c>
      <c r="AK218" t="str">
        <f>LOWER(SUBSTITUTE(Table134569[[#This Row],[CANTO]], " ", ""))</f>
        <v>unretoñobrotadeltroncodejesé</v>
      </c>
      <c r="AL218" t="str">
        <f>Table134569[[#This Row],[Subtitle5]]</f>
        <v>Isaías 11,1-11</v>
      </c>
      <c r="AN218" t="str">
        <f>Table1[[#Headers],[CANTO]]</f>
        <v>CANTO</v>
      </c>
      <c r="AO218" t="str">
        <f>Table134569[[#This Row],[CANTO]]</f>
        <v>UN RETOÑO BROTA DEL TRONCO DE JESÉ</v>
      </c>
      <c r="AP218" t="str">
        <f>_xlfn.CONCAT(Table134569[[#This Row],[Category]:[c020]])</f>
        <v>category: ["PreCatecumenado","Cuaresma","Antiguo Testamento"],</v>
      </c>
    </row>
    <row r="219" spans="1:42" x14ac:dyDescent="0.25">
      <c r="A219">
        <v>163</v>
      </c>
      <c r="B219" t="s">
        <v>309</v>
      </c>
      <c r="C219">
        <v>218</v>
      </c>
      <c r="D219" t="s">
        <v>310</v>
      </c>
      <c r="E219" t="s">
        <v>311</v>
      </c>
      <c r="F219" t="s">
        <v>312</v>
      </c>
      <c r="G219" t="str" cm="1">
        <f t="array" ref="G2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2272</v>
      </c>
      <c r="P219" t="s">
        <v>2271</v>
      </c>
      <c r="Q219" t="str">
        <f>IF(Table134569[[#This Row],[Pascua]]="","",""",""")</f>
        <v>","</v>
      </c>
      <c r="R219" t="s">
        <v>357</v>
      </c>
      <c r="S219" t="str">
        <f>IF(Table134569[[#This Row],[Pentecostés]]="","",""",""")</f>
        <v>","</v>
      </c>
      <c r="T219" t="s">
        <v>333</v>
      </c>
      <c r="U219" t="str">
        <f>IF(Table134569[[#This Row],[Virgen]]="","",""",""")</f>
        <v/>
      </c>
      <c r="W219" t="str">
        <f>IF(Table134569[[#This Row],[Niños]]="","",""",""")</f>
        <v/>
      </c>
      <c r="Y219" t="str">
        <f>IF(Table134569[[#This Row],[Laudes/Vispera]]="","",""",""")</f>
        <v/>
      </c>
      <c r="AA219" t="str">
        <f>IF(Table134569[[#This Row],[Entrada]]="","",""",""")</f>
        <v/>
      </c>
      <c r="AC219" t="s">
        <v>2273</v>
      </c>
      <c r="AD219" s="66" t="str" cm="1">
        <f t="array" ref="AD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E219" s="66" t="str" cm="1">
        <f t="array" ref="AE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F219" t="s">
        <v>323</v>
      </c>
      <c r="AG219" t="str">
        <f>LOWER(LEFT(Table134569[[#This Row],[Titulo]],1))</f>
        <v>u</v>
      </c>
      <c r="AH219" t="str">
        <f>LOWER(LEFT(Table134569[[#This Row],[Categoria]],1))</f>
        <v>p</v>
      </c>
      <c r="AI219" t="str">
        <f>_xlfn.CONCAT(Table134569[[#This Row],[ID]:[c021]])</f>
        <v>{id:218,title: "unagransenalUna gran señal", subtitle: "Apocalipsis 12", category: ["PreCatecumenado","Adviento","Cuaresma"],/cantos/resucito/u/unagransenal.html/cantos/resucito/u/unagransenal.html"},</v>
      </c>
      <c r="AJ219" t="str">
        <f>UPPER(Table134569[[#This Row],[Titulo]])</f>
        <v>UNA GRAN SEÑAL</v>
      </c>
      <c r="AK219" t="str">
        <f>LOWER(SUBSTITUTE(Table134569[[#This Row],[CANTO]], " ", ""))</f>
        <v>unagranseñal</v>
      </c>
      <c r="AL219" t="str">
        <f>Table134569[[#This Row],[Subtitle5]]</f>
        <v>Apocalipsis 12</v>
      </c>
      <c r="AN219" t="str">
        <f>Table1[[#Headers],[CANTO]]</f>
        <v>CANTO</v>
      </c>
      <c r="AO219" t="str">
        <f>Table134569[[#This Row],[CANTO]]</f>
        <v>UNA GRAN SEÑAL</v>
      </c>
      <c r="AP219" t="str">
        <f>_xlfn.CONCAT(Table134569[[#This Row],[Category]:[c020]])</f>
        <v>category: ["PreCatecumenado","Adviento","Cuaresma"],</v>
      </c>
    </row>
    <row r="220" spans="1:42" x14ac:dyDescent="0.25">
      <c r="A220">
        <v>164</v>
      </c>
      <c r="B220" t="s">
        <v>309</v>
      </c>
      <c r="C220">
        <v>219</v>
      </c>
      <c r="D220" t="s">
        <v>310</v>
      </c>
      <c r="E220" t="s">
        <v>311</v>
      </c>
      <c r="F220" t="s">
        <v>312</v>
      </c>
      <c r="G220" t="str" cm="1">
        <f t="array" ref="G2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2272</v>
      </c>
      <c r="P220" t="s">
        <v>2271</v>
      </c>
      <c r="Q220" t="str">
        <f>IF(Table134569[[#This Row],[Pascua]]="","",""",""")</f>
        <v>","</v>
      </c>
      <c r="R220" t="s">
        <v>294</v>
      </c>
      <c r="S220" t="str">
        <f>IF(Table134569[[#This Row],[Pentecostés]]="","",""",""")</f>
        <v>","</v>
      </c>
      <c r="T220" t="s">
        <v>298</v>
      </c>
      <c r="U220" t="str">
        <f>IF(Table134569[[#This Row],[Virgen]]="","",""",""")</f>
        <v>","</v>
      </c>
      <c r="V220" t="s">
        <v>432</v>
      </c>
      <c r="W220" t="str">
        <f>IF(Table134569[[#This Row],[Niños]]="","",""",""")</f>
        <v/>
      </c>
      <c r="Y220" t="str">
        <f>IF(Table134569[[#This Row],[Laudes/Vispera]]="","",""",""")</f>
        <v/>
      </c>
      <c r="AA220" t="str">
        <f>IF(Table134569[[#This Row],[Entrada]]="","",""",""")</f>
        <v/>
      </c>
      <c r="AC220" t="s">
        <v>2273</v>
      </c>
      <c r="AD220" s="66" t="str" cm="1">
        <f t="array" ref="AD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E220" s="66" t="str" cm="1">
        <f t="array" ref="AE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F220" t="s">
        <v>323</v>
      </c>
      <c r="AG220" t="str">
        <f>LOWER(LEFT(Table134569[[#This Row],[Titulo]],1))</f>
        <v>u</v>
      </c>
      <c r="AH220" t="str">
        <f>LOWER(LEFT(Table134569[[#This Row],[Categoria]],1))</f>
        <v>p</v>
      </c>
      <c r="AI220" t="str">
        <f>_xlfn.CONCAT(Table134569[[#This Row],[ID]:[c021]])</f>
        <v>{id:219,title: "uriuriuraUrí, urí, urá", subtitle: "Villancico (Kiko Argüello)", category: ["PreCatecumenado","Pascua","Virgen","Fracción del Pan"],/cantos/resucito/u/uriuriura.html/cantos/resucito/u/uriuriura.html"},</v>
      </c>
      <c r="AJ220" t="str">
        <f>UPPER(Table134569[[#This Row],[Titulo]])</f>
        <v>URÍ, URÍ, URÁ</v>
      </c>
      <c r="AK220" t="str">
        <f>LOWER(SUBSTITUTE(Table134569[[#This Row],[CANTO]], " ", ""))</f>
        <v>urí,urí,urá</v>
      </c>
      <c r="AL220" t="str">
        <f>Table134569[[#This Row],[Subtitle5]]</f>
        <v>Villancico (Kiko Argüello)</v>
      </c>
      <c r="AN220" t="str">
        <f>Table1[[#Headers],[CANTO]]</f>
        <v>CANTO</v>
      </c>
      <c r="AO220" t="str">
        <f>Table134569[[#This Row],[CANTO]]</f>
        <v>URÍ, URÍ, URÁ</v>
      </c>
      <c r="AP220" t="str">
        <f>_xlfn.CONCAT(Table134569[[#This Row],[Category]:[c020]])</f>
        <v>category: ["PreCatecumenado","Pascua","Virgen","Fracción del Pan"],</v>
      </c>
    </row>
    <row r="221" spans="1:42" x14ac:dyDescent="0.25">
      <c r="A221">
        <v>165</v>
      </c>
      <c r="B221" t="s">
        <v>309</v>
      </c>
      <c r="C221">
        <v>220</v>
      </c>
      <c r="D221" t="s">
        <v>310</v>
      </c>
      <c r="E221" t="s">
        <v>311</v>
      </c>
      <c r="F221" t="s">
        <v>312</v>
      </c>
      <c r="G221" t="str" cm="1">
        <f t="array" ref="G2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2272</v>
      </c>
      <c r="P221" t="s">
        <v>2271</v>
      </c>
      <c r="Q221" t="str">
        <f>IF(Table134569[[#This Row],[Pascua]]="","",""",""")</f>
        <v>","</v>
      </c>
      <c r="R221" t="s">
        <v>333</v>
      </c>
      <c r="S221" t="str">
        <f>IF(Table134569[[#This Row],[Pentecostés]]="","",""",""")</f>
        <v>","</v>
      </c>
      <c r="T221" t="s">
        <v>304</v>
      </c>
      <c r="U221" t="str">
        <f>IF(Table134569[[#This Row],[Virgen]]="","",""",""")</f>
        <v>","</v>
      </c>
      <c r="V221" t="s">
        <v>334</v>
      </c>
      <c r="W221" t="str">
        <f>IF(Table134569[[#This Row],[Niños]]="","",""",""")</f>
        <v/>
      </c>
      <c r="Y221" t="str">
        <f>IF(Table134569[[#This Row],[Laudes/Vispera]]="","",""",""")</f>
        <v/>
      </c>
      <c r="AA221" t="str">
        <f>IF(Table134569[[#This Row],[Entrada]]="","",""",""")</f>
        <v/>
      </c>
      <c r="AC221" t="s">
        <v>2273</v>
      </c>
      <c r="AD221" s="66" t="str" cm="1">
        <f t="array" ref="AD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E221" s="66" t="str" cm="1">
        <f t="array" ref="AE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F221" t="s">
        <v>323</v>
      </c>
      <c r="AG221" t="str">
        <f>LOWER(LEFT(Table134569[[#This Row],[Titulo]],1))</f>
        <v>v</v>
      </c>
      <c r="AH221" t="str">
        <f>LOWER(LEFT(Table134569[[#This Row],[Categoria]],1))</f>
        <v>p</v>
      </c>
      <c r="AI221" t="str">
        <f>_xlfn.CONCAT(Table134569[[#This Row],[ID]:[c021]])</f>
        <v>{id:220,title: "vamosyapastoresVamos ya, pastores", subtitle: "Villancico (Kiko Argüello)", category: ["PreCatecumenado","Cuaresma","Entrada","Antiguo Testamento"],/cantos/resucito/v/vamosyapastores.html/cantos/resucito/v/vamosyapastores.html"},</v>
      </c>
      <c r="AJ221" t="str">
        <f>UPPER(Table134569[[#This Row],[Titulo]])</f>
        <v>VAMOS YA, PASTORES</v>
      </c>
      <c r="AK221" t="str">
        <f>LOWER(SUBSTITUTE(Table134569[[#This Row],[CANTO]], " ", ""))</f>
        <v>vamosya,pastores</v>
      </c>
      <c r="AL221" t="str">
        <f>Table134569[[#This Row],[Subtitle5]]</f>
        <v>Villancico (Kiko Argüello)</v>
      </c>
      <c r="AN221" t="str">
        <f>Table1[[#Headers],[CANTO]]</f>
        <v>CANTO</v>
      </c>
      <c r="AO221" t="str">
        <f>Table134569[[#This Row],[CANTO]]</f>
        <v>VAMOS YA, PASTORES</v>
      </c>
      <c r="AP221" t="str">
        <f>_xlfn.CONCAT(Table134569[[#This Row],[Category]:[c020]])</f>
        <v>category: ["PreCatecumenado","Cuaresma","Entrada","Antiguo Testamento"],</v>
      </c>
    </row>
    <row r="222" spans="1:42" x14ac:dyDescent="0.25">
      <c r="A222">
        <v>166</v>
      </c>
      <c r="B222" t="s">
        <v>309</v>
      </c>
      <c r="C222">
        <v>221</v>
      </c>
      <c r="D222" t="s">
        <v>310</v>
      </c>
      <c r="E222" t="s">
        <v>311</v>
      </c>
      <c r="F222" t="s">
        <v>312</v>
      </c>
      <c r="G222" t="str" cm="1">
        <f t="array" ref="G2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2272</v>
      </c>
      <c r="P222" t="s">
        <v>2271</v>
      </c>
      <c r="Q222" t="str">
        <f>IF(Table134569[[#This Row],[Pascua]]="","",""",""")</f>
        <v>","</v>
      </c>
      <c r="R222" t="s">
        <v>355</v>
      </c>
      <c r="S222" t="str">
        <f>IF(Table134569[[#This Row],[Pentecostés]]="","",""",""")</f>
        <v>","</v>
      </c>
      <c r="T222" t="s">
        <v>296</v>
      </c>
      <c r="U222" t="str">
        <f>IF(Table134569[[#This Row],[Virgen]]="","",""",""")</f>
        <v>","</v>
      </c>
      <c r="V222" t="s">
        <v>326</v>
      </c>
      <c r="W222" t="str">
        <f>IF(Table134569[[#This Row],[Niños]]="","",""",""")</f>
        <v>","</v>
      </c>
      <c r="X222" t="s">
        <v>334</v>
      </c>
      <c r="Y222" t="str">
        <f>IF(Table134569[[#This Row],[Laudes/Vispera]]="","",""",""")</f>
        <v/>
      </c>
      <c r="AA222" t="str">
        <f>IF(Table134569[[#This Row],[Entrada]]="","",""",""")</f>
        <v/>
      </c>
      <c r="AC222" t="s">
        <v>2273</v>
      </c>
      <c r="AD222" s="66" t="str" cm="1">
        <f t="array" ref="AD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E222" s="66" t="str" cm="1">
        <f t="array" ref="AE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F222" t="s">
        <v>323</v>
      </c>
      <c r="AG222" t="str">
        <f>LOWER(LEFT(Table134569[[#This Row],[Titulo]],1))</f>
        <v>v</v>
      </c>
      <c r="AH222" t="str">
        <f>LOWER(LEFT(Table134569[[#This Row],[Categoria]],1))</f>
        <v>p</v>
      </c>
      <c r="AI222" t="str">
        <f>_xlfn.CONCAT(Table134569[[#This Row],[ID]:[c021]])</f>
        <v>{id:221,title: "vendellibanoVen del Líbano", subtitle: "Cantar de los cantares 4,8ss", category: ["PreCatecumenado","Navidad","Pentecostés","Comunión","Antiguo Testamento"],/cantos/resucito/v/vendellibano.html/cantos/resucito/v/vendellibano.html"},</v>
      </c>
      <c r="AJ222" t="str">
        <f>UPPER(Table134569[[#This Row],[Titulo]])</f>
        <v>VEN DEL LÍBANO</v>
      </c>
      <c r="AK222" t="str">
        <f>LOWER(SUBSTITUTE(Table134569[[#This Row],[CANTO]], " ", ""))</f>
        <v>vendellíbano</v>
      </c>
      <c r="AL222" t="str">
        <f>Table134569[[#This Row],[Subtitle5]]</f>
        <v>Cantar de los cantares 4,8ss</v>
      </c>
      <c r="AN222" t="str">
        <f>Table1[[#Headers],[CANTO]]</f>
        <v>CANTO</v>
      </c>
      <c r="AO222" t="str">
        <f>Table134569[[#This Row],[CANTO]]</f>
        <v>VEN DEL LÍBANO</v>
      </c>
      <c r="AP222" t="str">
        <f>_xlfn.CONCAT(Table134569[[#This Row],[Category]:[c020]])</f>
        <v>category: ["PreCatecumenado","Navidad","Pentecostés","Comunión","Antiguo Testamento"],</v>
      </c>
    </row>
    <row r="223" spans="1:42" x14ac:dyDescent="0.25">
      <c r="A223">
        <v>167</v>
      </c>
      <c r="B223" t="s">
        <v>309</v>
      </c>
      <c r="C223">
        <v>222</v>
      </c>
      <c r="D223" t="s">
        <v>310</v>
      </c>
      <c r="E223" t="s">
        <v>311</v>
      </c>
      <c r="F223" t="s">
        <v>312</v>
      </c>
      <c r="G223" t="str" cm="1">
        <f t="array" ref="G2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2272</v>
      </c>
      <c r="P223" t="s">
        <v>2271</v>
      </c>
      <c r="Q223" t="str">
        <f>IF(Table134569[[#This Row],[Pascua]]="","",""",""")</f>
        <v>","</v>
      </c>
      <c r="R223" t="s">
        <v>357</v>
      </c>
      <c r="S223" t="str">
        <f>IF(Table134569[[#This Row],[Pentecostés]]="","",""",""")</f>
        <v>","</v>
      </c>
      <c r="T223" t="s">
        <v>296</v>
      </c>
      <c r="U223" t="str">
        <f>IF(Table134569[[#This Row],[Virgen]]="","",""",""")</f>
        <v>","</v>
      </c>
      <c r="V223" t="s">
        <v>298</v>
      </c>
      <c r="W223" t="str">
        <f>IF(Table134569[[#This Row],[Niños]]="","",""",""")</f>
        <v>","</v>
      </c>
      <c r="X223" t="s">
        <v>328</v>
      </c>
      <c r="Y223" t="str">
        <f>IF(Table134569[[#This Row],[Laudes/Vispera]]="","",""",""")</f>
        <v/>
      </c>
      <c r="AA223" t="str">
        <f>IF(Table134569[[#This Row],[Entrada]]="","",""",""")</f>
        <v/>
      </c>
      <c r="AC223" t="s">
        <v>2273</v>
      </c>
      <c r="AD223" s="66" t="str" cm="1">
        <f t="array" ref="AD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E223" s="66" t="str" cm="1">
        <f t="array" ref="AE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F223" t="s">
        <v>323</v>
      </c>
      <c r="AG223" t="str">
        <f>LOWER(LEFT(Table134569[[#This Row],[Titulo]],1))</f>
        <v>v</v>
      </c>
      <c r="AH223" t="str">
        <f>LOWER(LEFT(Table134569[[#This Row],[Categoria]],1))</f>
        <v>p</v>
      </c>
      <c r="AI223" t="str">
        <f>_xlfn.CONCAT(Table134569[[#This Row],[ID]:[c021]])</f>
        <v>{id:222,title: "venespiritusantoVen, Espíritu Santo", subtitle: "Secuencia de Pentecostés - Himno latin. «Veni, Sancte Spiritus»", category: ["PreCatecumenado","Adviento","Pentecostés","Virgen","Nuevo Testamento"],/cantos/resucito/v/venespiritusanto.html/cantos/resucito/v/venespiritusanto.html"},</v>
      </c>
      <c r="AJ223" t="str">
        <f>UPPER(Table134569[[#This Row],[Titulo]])</f>
        <v>VEN, ESPÍRITU SANTO</v>
      </c>
      <c r="AK223" t="str">
        <f>LOWER(SUBSTITUTE(Table134569[[#This Row],[CANTO]], " ", ""))</f>
        <v>ven,espíritusanto</v>
      </c>
      <c r="AL223" t="str">
        <f>Table134569[[#This Row],[Subtitle5]]</f>
        <v>Secuencia de Pentecostés - Himno latin. «Veni, Sancte Spiritus»</v>
      </c>
      <c r="AN223" t="str">
        <f>Table1[[#Headers],[CANTO]]</f>
        <v>CANTO</v>
      </c>
      <c r="AO223" t="str">
        <f>Table134569[[#This Row],[CANTO]]</f>
        <v>VEN, ESPÍRITU SANTO</v>
      </c>
      <c r="AP223" t="str">
        <f>_xlfn.CONCAT(Table134569[[#This Row],[Category]:[c020]])</f>
        <v>category: ["PreCatecumenado","Adviento","Pentecostés","Virgen","Nuevo Testamento"],</v>
      </c>
    </row>
    <row r="224" spans="1:42" x14ac:dyDescent="0.25">
      <c r="A224">
        <v>168</v>
      </c>
      <c r="B224" t="s">
        <v>309</v>
      </c>
      <c r="C224">
        <v>223</v>
      </c>
      <c r="D224" t="s">
        <v>310</v>
      </c>
      <c r="E224" t="s">
        <v>311</v>
      </c>
      <c r="F224" t="s">
        <v>312</v>
      </c>
      <c r="G224" t="str" cm="1">
        <f t="array" ref="G2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2272</v>
      </c>
      <c r="P224" t="s">
        <v>2271</v>
      </c>
      <c r="Q224" t="str">
        <f>IF(Table134569[[#This Row],[Pascua]]="","",""",""")</f>
        <v>","</v>
      </c>
      <c r="R224" t="s">
        <v>355</v>
      </c>
      <c r="S224" t="str">
        <f>IF(Table134569[[#This Row],[Pentecostés]]="","",""",""")</f>
        <v>","</v>
      </c>
      <c r="T224" t="s">
        <v>300</v>
      </c>
      <c r="U224" t="str">
        <f>IF(Table134569[[#This Row],[Virgen]]="","",""",""")</f>
        <v/>
      </c>
      <c r="W224" t="str">
        <f>IF(Table134569[[#This Row],[Niños]]="","",""",""")</f>
        <v/>
      </c>
      <c r="Y224" t="str">
        <f>IF(Table134569[[#This Row],[Laudes/Vispera]]="","",""",""")</f>
        <v/>
      </c>
      <c r="AA224" t="str">
        <f>IF(Table134569[[#This Row],[Entrada]]="","",""",""")</f>
        <v/>
      </c>
      <c r="AC224" t="s">
        <v>2273</v>
      </c>
      <c r="AD224" s="66" t="str" cm="1">
        <f t="array" ref="AD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E224" s="66" t="str" cm="1">
        <f t="array" ref="AE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F224" t="s">
        <v>323</v>
      </c>
      <c r="AG224" t="str">
        <f>LOWER(LEFT(Table134569[[#This Row],[Titulo]],1))</f>
        <v>v</v>
      </c>
      <c r="AH224" t="str">
        <f>LOWER(LEFT(Table134569[[#This Row],[Categoria]],1))</f>
        <v>p</v>
      </c>
      <c r="AI224" t="str">
        <f>_xlfn.CONCAT(Table134569[[#This Row],[ID]:[c021]])</f>
        <v>{id:223,title: "venhijodelhombreVen, Hijo del Hombre", subtitle: "Apocalipsis 21,17ss", category: ["PreCatecumenado","Navidad","Niños"],/cantos/resucito/v/venhijodelhombre.html/cantos/resucito/v/venhijodelhombre.html"},</v>
      </c>
      <c r="AJ224" t="str">
        <f>UPPER(Table134569[[#This Row],[Titulo]])</f>
        <v>VEN, HIJO DEL HOMBRE</v>
      </c>
      <c r="AK224" t="str">
        <f>LOWER(SUBSTITUTE(Table134569[[#This Row],[CANTO]], " ", ""))</f>
        <v>ven,hijodelhombre</v>
      </c>
      <c r="AL224" t="str">
        <f>Table134569[[#This Row],[Subtitle5]]</f>
        <v>Apocalipsis 21,17ss</v>
      </c>
      <c r="AN224" t="str">
        <f>Table1[[#Headers],[CANTO]]</f>
        <v>CANTO</v>
      </c>
      <c r="AO224" t="str">
        <f>Table134569[[#This Row],[CANTO]]</f>
        <v>VEN, HIJO DEL HOMBRE</v>
      </c>
      <c r="AP224" t="str">
        <f>_xlfn.CONCAT(Table134569[[#This Row],[Category]:[c020]])</f>
        <v>category: ["PreCatecumenado","Navidad","Niños"],</v>
      </c>
    </row>
    <row r="225" spans="1:42" x14ac:dyDescent="0.25">
      <c r="A225">
        <v>169</v>
      </c>
      <c r="B225" t="s">
        <v>309</v>
      </c>
      <c r="C225">
        <v>224</v>
      </c>
      <c r="D225" t="s">
        <v>310</v>
      </c>
      <c r="E225" t="s">
        <v>311</v>
      </c>
      <c r="F225" t="s">
        <v>312</v>
      </c>
      <c r="G225" t="str" cm="1">
        <f t="array" ref="G2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2272</v>
      </c>
      <c r="P225" t="s">
        <v>2271</v>
      </c>
      <c r="Q225" t="str">
        <f>IF(Table134569[[#This Row],[Pascua]]="","",""",""")</f>
        <v>","</v>
      </c>
      <c r="R225" t="s">
        <v>355</v>
      </c>
      <c r="S225" t="str">
        <f>IF(Table134569[[#This Row],[Pentecostés]]="","",""",""")</f>
        <v>","</v>
      </c>
      <c r="T225" t="s">
        <v>300</v>
      </c>
      <c r="U225" t="str">
        <f>IF(Table134569[[#This Row],[Virgen]]="","",""",""")</f>
        <v/>
      </c>
      <c r="W225" t="str">
        <f>IF(Table134569[[#This Row],[Niños]]="","",""",""")</f>
        <v/>
      </c>
      <c r="Y225" t="str">
        <f>IF(Table134569[[#This Row],[Laudes/Vispera]]="","",""",""")</f>
        <v/>
      </c>
      <c r="AA225" t="str">
        <f>IF(Table134569[[#This Row],[Entrada]]="","",""",""")</f>
        <v/>
      </c>
      <c r="AC225" t="s">
        <v>2273</v>
      </c>
      <c r="AD225" s="66" t="str" cm="1">
        <f t="array" ref="AD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E225" s="66" t="str" cm="1">
        <f t="array" ref="AE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F225" t="s">
        <v>323</v>
      </c>
      <c r="AG225" t="str">
        <f>LOWER(LEFT(Table134569[[#This Row],[Titulo]],1))</f>
        <v>v</v>
      </c>
      <c r="AH225" t="str">
        <f>LOWER(LEFT(Table134569[[#This Row],[Categoria]],1))</f>
        <v>p</v>
      </c>
      <c r="AI225" t="str">
        <f>_xlfn.CONCAT(Table134569[[#This Row],[ID]:[c021]])</f>
        <v>{id:224,title: "venicreatorVeni Creator", subtitle: "Himno latin", category: ["PreCatecumenado","Navidad","Niños"],/cantos/resucito/v/venicreator.html/cantos/resucito/v/venicreator.html"},</v>
      </c>
      <c r="AJ225" t="str">
        <f>UPPER(Table134569[[#This Row],[Titulo]])</f>
        <v>VENI CREATOR</v>
      </c>
      <c r="AK225" t="str">
        <f>LOWER(SUBSTITUTE(Table134569[[#This Row],[CANTO]], " ", ""))</f>
        <v>venicreator</v>
      </c>
      <c r="AL225" t="str">
        <f>Table134569[[#This Row],[Subtitle5]]</f>
        <v>Himno latin</v>
      </c>
      <c r="AN225" t="str">
        <f>Table1[[#Headers],[CANTO]]</f>
        <v>CANTO</v>
      </c>
      <c r="AO225" t="str">
        <f>Table134569[[#This Row],[CANTO]]</f>
        <v>VENI CREATOR</v>
      </c>
      <c r="AP225" t="str">
        <f>_xlfn.CONCAT(Table134569[[#This Row],[Category]:[c020]])</f>
        <v>category: ["PreCatecumenado","Navidad","Niños"],</v>
      </c>
    </row>
    <row r="226" spans="1:42" x14ac:dyDescent="0.25">
      <c r="A226">
        <v>170</v>
      </c>
      <c r="B226" t="s">
        <v>309</v>
      </c>
      <c r="C226">
        <v>225</v>
      </c>
      <c r="D226" t="s">
        <v>310</v>
      </c>
      <c r="E226" t="s">
        <v>311</v>
      </c>
      <c r="F226" t="s">
        <v>312</v>
      </c>
      <c r="G226" t="str" cm="1">
        <f t="array" ref="G2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2272</v>
      </c>
      <c r="P226" t="s">
        <v>2271</v>
      </c>
      <c r="Q226" t="str">
        <f>IF(Table134569[[#This Row],[Pascua]]="","",""",""")</f>
        <v>","</v>
      </c>
      <c r="R226" t="s">
        <v>304</v>
      </c>
      <c r="S226" t="str">
        <f>IF(Table134569[[#This Row],[Pentecostés]]="","",""",""")</f>
        <v>","</v>
      </c>
      <c r="T226" t="s">
        <v>334</v>
      </c>
      <c r="U226" t="str">
        <f>IF(Table134569[[#This Row],[Virgen]]="","",""",""")</f>
        <v/>
      </c>
      <c r="W226" t="str">
        <f>IF(Table134569[[#This Row],[Niños]]="","",""",""")</f>
        <v/>
      </c>
      <c r="Y226" t="str">
        <f>IF(Table134569[[#This Row],[Laudes/Vispera]]="","",""",""")</f>
        <v/>
      </c>
      <c r="AA226" t="str">
        <f>IF(Table134569[[#This Row],[Entrada]]="","",""",""")</f>
        <v/>
      </c>
      <c r="AC226" t="s">
        <v>2273</v>
      </c>
      <c r="AD226" s="66" t="str" cm="1">
        <f t="array" ref="AD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E226" s="66" t="str" cm="1">
        <f t="array" ref="AE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F226" t="s">
        <v>323</v>
      </c>
      <c r="AG226" t="str">
        <f>LOWER(LEFT(Table134569[[#This Row],[Titulo]],1))</f>
        <v>v</v>
      </c>
      <c r="AH226" t="str">
        <f>LOWER(LEFT(Table134569[[#This Row],[Categoria]],1))</f>
        <v>p</v>
      </c>
      <c r="AI226" t="str">
        <f>_xlfn.CONCAT(Table134569[[#This Row],[ID]:[c021]])</f>
        <v>{id:225,title: "vieneelsenorViene el Señor", subtitle: "Salmo 93 (92) - Apocalipsis 1,5-7", category: ["PreCatecumenado","Entrada","Antiguo Testamento"],/cantos/resucito/v/vieneelsenor.html/cantos/resucito/v/vieneelsenor.html"},</v>
      </c>
      <c r="AJ226" t="str">
        <f>UPPER(Table134569[[#This Row],[Titulo]])</f>
        <v>VIENE EL SEÑOR</v>
      </c>
      <c r="AK226" t="str">
        <f>LOWER(SUBSTITUTE(Table134569[[#This Row],[CANTO]], " ", ""))</f>
        <v>vieneelseñor</v>
      </c>
      <c r="AL226" t="str">
        <f>Table134569[[#This Row],[Subtitle5]]</f>
        <v>Salmo 93 (92) - Apocalipsis 1,5-7</v>
      </c>
      <c r="AN226" t="str">
        <f>Table1[[#Headers],[CANTO]]</f>
        <v>CANTO</v>
      </c>
      <c r="AO226" t="str">
        <f>Table134569[[#This Row],[CANTO]]</f>
        <v>VIENE EL SEÑOR</v>
      </c>
      <c r="AP226" t="str">
        <f>_xlfn.CONCAT(Table134569[[#This Row],[Category]:[c020]])</f>
        <v>category: ["PreCatecumenado","Entrada","Antiguo Testamento"],</v>
      </c>
    </row>
    <row r="227" spans="1:42" x14ac:dyDescent="0.25">
      <c r="A227">
        <v>171</v>
      </c>
      <c r="B227" t="s">
        <v>309</v>
      </c>
      <c r="C227">
        <v>226</v>
      </c>
      <c r="D227" t="s">
        <v>310</v>
      </c>
      <c r="E227" t="s">
        <v>311</v>
      </c>
      <c r="F227" t="s">
        <v>312</v>
      </c>
      <c r="G227" t="str" cm="1">
        <f t="array" ref="G2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2272</v>
      </c>
      <c r="P227" t="s">
        <v>2271</v>
      </c>
      <c r="Q227" t="str">
        <f>IF(Table134569[[#This Row],[Pascua]]="","",""",""")</f>
        <v>","</v>
      </c>
      <c r="R227" t="s">
        <v>296</v>
      </c>
      <c r="S227" t="str">
        <f>IF(Table134569[[#This Row],[Pentecostés]]="","",""",""")</f>
        <v/>
      </c>
      <c r="U227" t="str">
        <f>IF(Table134569[[#This Row],[Virgen]]="","",""",""")</f>
        <v/>
      </c>
      <c r="W227" t="str">
        <f>IF(Table134569[[#This Row],[Niños]]="","",""",""")</f>
        <v/>
      </c>
      <c r="Y227" t="str">
        <f>IF(Table134569[[#This Row],[Laudes/Vispera]]="","",""",""")</f>
        <v/>
      </c>
      <c r="AA227" t="str">
        <f>IF(Table134569[[#This Row],[Entrada]]="","",""",""")</f>
        <v/>
      </c>
      <c r="AC227" t="s">
        <v>2273</v>
      </c>
      <c r="AD227" s="66" t="str" cm="1">
        <f t="array" ref="AD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E227" s="66" t="str" cm="1">
        <f t="array" ref="AE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F227" t="s">
        <v>323</v>
      </c>
      <c r="AG227" t="str">
        <f>LOWER(LEFT(Table134569[[#This Row],[Titulo]],1))</f>
        <v>v</v>
      </c>
      <c r="AH227" t="str">
        <f>LOWER(LEFT(Table134569[[#This Row],[Categoria]],1))</f>
        <v>p</v>
      </c>
      <c r="AI227" t="str">
        <f>_xlfn.CONCAT(Table134569[[#This Row],[ID]:[c021]])</f>
        <v>{id:226,title: "virgendelamaravillaVirgen de la maravilla", subtitle: "(Dante Allghlerl)", category: ["PreCatecumenado","Pentecostés"],/cantos/resucito/v/virgendelamaravilla.html/cantos/resucito/v/virgendelamaravilla.html"},</v>
      </c>
      <c r="AJ227" t="str">
        <f>UPPER(Table134569[[#This Row],[Titulo]])</f>
        <v>VIRGEN DE LA MARAVILLA</v>
      </c>
      <c r="AK227" t="str">
        <f>LOWER(SUBSTITUTE(Table134569[[#This Row],[CANTO]], " ", ""))</f>
        <v>virgendelamaravilla</v>
      </c>
      <c r="AL227" t="str">
        <f>Table134569[[#This Row],[Subtitle5]]</f>
        <v>(Dante Allghlerl)</v>
      </c>
      <c r="AN227" t="str">
        <f>Table1[[#Headers],[CANTO]]</f>
        <v>CANTO</v>
      </c>
      <c r="AO227" t="str">
        <f>Table134569[[#This Row],[CANTO]]</f>
        <v>VIRGEN DE LA MARAVILLA</v>
      </c>
      <c r="AP227" t="str">
        <f>_xlfn.CONCAT(Table134569[[#This Row],[Category]:[c020]])</f>
        <v>category: ["PreCatecumenado","Pentecostés"],</v>
      </c>
    </row>
    <row r="228" spans="1:42" x14ac:dyDescent="0.25">
      <c r="A228">
        <v>172</v>
      </c>
      <c r="B228" t="s">
        <v>309</v>
      </c>
      <c r="C228">
        <v>227</v>
      </c>
      <c r="D228" t="s">
        <v>310</v>
      </c>
      <c r="E228" t="s">
        <v>311</v>
      </c>
      <c r="F228" t="s">
        <v>312</v>
      </c>
      <c r="G228" t="str" cm="1">
        <f t="array" ref="G2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2272</v>
      </c>
      <c r="P228" t="s">
        <v>2271</v>
      </c>
      <c r="Q228" t="str">
        <f>IF(Table134569[[#This Row],[Pascua]]="","",""",""")</f>
        <v>","</v>
      </c>
      <c r="R228" t="s">
        <v>357</v>
      </c>
      <c r="S228" t="str">
        <f>IF(Table134569[[#This Row],[Pentecostés]]="","",""",""")</f>
        <v>","</v>
      </c>
      <c r="T228" t="s">
        <v>327</v>
      </c>
      <c r="U228" t="str">
        <f>IF(Table134569[[#This Row],[Virgen]]="","",""",""")</f>
        <v>","</v>
      </c>
      <c r="V228" t="s">
        <v>328</v>
      </c>
      <c r="W228" t="str">
        <f>IF(Table134569[[#This Row],[Niños]]="","",""",""")</f>
        <v/>
      </c>
      <c r="Y228" t="str">
        <f>IF(Table134569[[#This Row],[Laudes/Vispera]]="","",""",""")</f>
        <v/>
      </c>
      <c r="AA228" t="str">
        <f>IF(Table134569[[#This Row],[Entrada]]="","",""",""")</f>
        <v/>
      </c>
      <c r="AC228" t="s">
        <v>2273</v>
      </c>
      <c r="AD228" s="66" t="str" cm="1">
        <f t="array" ref="AD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E228" s="66" t="str" cm="1">
        <f t="array" ref="AE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F228" t="s">
        <v>323</v>
      </c>
      <c r="AG228" t="str">
        <f>LOWER(LEFT(Table134569[[#This Row],[Titulo]],1))</f>
        <v>v</v>
      </c>
      <c r="AH228" t="str">
        <f>LOWER(LEFT(Table134569[[#This Row],[Categoria]],1))</f>
        <v>p</v>
      </c>
      <c r="AI228" t="str">
        <f>_xlfn.CONCAT(Table134569[[#This Row],[ID]:[c021]])</f>
        <v>{id:227,title: "vividalegresVivid alegres", subtitle: "Filipenses 4,4ss", category: ["PreCatecumenado","Adviento","Final","Nuevo Testamento"],/cantos/resucito/v/vividalegres.html/cantos/resucito/v/vividalegres.html"},</v>
      </c>
      <c r="AJ228" t="str">
        <f>UPPER(Table134569[[#This Row],[Titulo]])</f>
        <v>VIVID ALEGRES</v>
      </c>
      <c r="AK228" t="str">
        <f>LOWER(SUBSTITUTE(Table134569[[#This Row],[CANTO]], " ", ""))</f>
        <v>vividalegres</v>
      </c>
      <c r="AL228" t="str">
        <f>Table134569[[#This Row],[Subtitle5]]</f>
        <v>Filipenses 4,4ss</v>
      </c>
      <c r="AN228" t="str">
        <f>Table1[[#Headers],[CANTO]]</f>
        <v>CANTO</v>
      </c>
      <c r="AO228" t="str">
        <f>Table134569[[#This Row],[CANTO]]</f>
        <v>VIVID ALEGRES</v>
      </c>
      <c r="AP228" t="str">
        <f>_xlfn.CONCAT(Table134569[[#This Row],[Category]:[c020]])</f>
        <v>category: ["PreCatecumenado","Adviento","Final","Nuevo Testamento"],</v>
      </c>
    </row>
    <row r="229" spans="1:42" x14ac:dyDescent="0.25">
      <c r="A229">
        <v>173</v>
      </c>
      <c r="B229" t="s">
        <v>309</v>
      </c>
      <c r="C229">
        <v>228</v>
      </c>
      <c r="D229" t="s">
        <v>310</v>
      </c>
      <c r="E229" t="s">
        <v>311</v>
      </c>
      <c r="F229" t="s">
        <v>312</v>
      </c>
      <c r="G229" t="str" cm="1">
        <f t="array" ref="G2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2272</v>
      </c>
      <c r="P229" t="s">
        <v>2271</v>
      </c>
      <c r="Q229" t="str">
        <f>IF(Table134569[[#This Row],[Pascua]]="","",""",""")</f>
        <v>","</v>
      </c>
      <c r="R229" t="s">
        <v>296</v>
      </c>
      <c r="S229" t="str">
        <f>IF(Table134569[[#This Row],[Pentecostés]]="","",""",""")</f>
        <v/>
      </c>
      <c r="U229" t="str">
        <f>IF(Table134569[[#This Row],[Virgen]]="","",""",""")</f>
        <v/>
      </c>
      <c r="W229" t="str">
        <f>IF(Table134569[[#This Row],[Niños]]="","",""",""")</f>
        <v/>
      </c>
      <c r="Y229" t="str">
        <f>IF(Table134569[[#This Row],[Laudes/Vispera]]="","",""",""")</f>
        <v/>
      </c>
      <c r="AA229" t="str">
        <f>IF(Table134569[[#This Row],[Entrada]]="","",""",""")</f>
        <v/>
      </c>
      <c r="AC229" t="s">
        <v>2273</v>
      </c>
      <c r="AD229" s="66" t="str" cm="1">
        <f t="array" ref="AD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E229" s="66" t="str" cm="1">
        <f t="array" ref="AE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F229" t="s">
        <v>323</v>
      </c>
      <c r="AG229" t="str">
        <f>LOWER(LEFT(Table134569[[#This Row],[Titulo]],1))</f>
        <v>v</v>
      </c>
      <c r="AH229" t="str">
        <f>LOWER(LEFT(Table134569[[#This Row],[Categoria]],1))</f>
        <v>p</v>
      </c>
      <c r="AI229" t="str">
        <f>_xlfn.CONCAT(Table134569[[#This Row],[ID]:[c021]])</f>
        <v>{id:228,title: "vosotrossoislaluzdelmundoVosotros sois la luz del mundo", subtitle: "Mateo 5,14ss ", category: ["PreCatecumenado","Pentecostés"],/cantos/resucito/v/vosotrossoislaluzdelmundo.html/cantos/resucito/v/vosotrossoislaluzdelmundo.html"},</v>
      </c>
      <c r="AJ229" t="str">
        <f>UPPER(Table134569[[#This Row],[Titulo]])</f>
        <v>VOSOTROS SOIS LA LUZ DEL MUNDO</v>
      </c>
      <c r="AK229" t="str">
        <f>LOWER(SUBSTITUTE(Table134569[[#This Row],[CANTO]], " ", ""))</f>
        <v>vosotrossoislaluzdelmundo</v>
      </c>
      <c r="AL229" t="str">
        <f>Table134569[[#This Row],[Subtitle5]]</f>
        <v xml:space="preserve">Mateo 5,14ss </v>
      </c>
      <c r="AN229" t="str">
        <f>Table1[[#Headers],[CANTO]]</f>
        <v>CANTO</v>
      </c>
      <c r="AO229" t="str">
        <f>Table134569[[#This Row],[CANTO]]</f>
        <v>VOSOTROS SOIS LA LUZ DEL MUNDO</v>
      </c>
      <c r="AP229" t="str">
        <f>_xlfn.CONCAT(Table134569[[#This Row],[Category]:[c020]])</f>
        <v>category: ["PreCatecumenado","Pentecostés"],</v>
      </c>
    </row>
    <row r="230" spans="1:42" x14ac:dyDescent="0.25">
      <c r="A230">
        <v>174</v>
      </c>
      <c r="B230" t="s">
        <v>309</v>
      </c>
      <c r="C230">
        <v>229</v>
      </c>
      <c r="D230" t="s">
        <v>310</v>
      </c>
      <c r="E230" t="s">
        <v>311</v>
      </c>
      <c r="F230" t="s">
        <v>312</v>
      </c>
      <c r="G230" t="str" cm="1">
        <f t="array" ref="G2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2272</v>
      </c>
      <c r="P230" t="s">
        <v>2271</v>
      </c>
      <c r="Q230" t="str">
        <f>IF(Table134569[[#This Row],[Pascua]]="","",""",""")</f>
        <v>","</v>
      </c>
      <c r="R230" t="s">
        <v>357</v>
      </c>
      <c r="S230" t="str">
        <f>IF(Table134569[[#This Row],[Pentecostés]]="","",""",""")</f>
        <v>","</v>
      </c>
      <c r="T230" t="s">
        <v>296</v>
      </c>
      <c r="U230" t="str">
        <f>IF(Table134569[[#This Row],[Virgen]]="","",""",""")</f>
        <v>","</v>
      </c>
      <c r="V230" t="s">
        <v>334</v>
      </c>
      <c r="W230" t="str">
        <f>IF(Table134569[[#This Row],[Niños]]="","",""",""")</f>
        <v>","</v>
      </c>
      <c r="X230" t="s">
        <v>328</v>
      </c>
      <c r="Y230" t="str">
        <f>IF(Table134569[[#This Row],[Laudes/Vispera]]="","",""",""")</f>
        <v/>
      </c>
      <c r="AA230" t="str">
        <f>IF(Table134569[[#This Row],[Entrada]]="","",""",""")</f>
        <v/>
      </c>
      <c r="AC230" t="s">
        <v>2273</v>
      </c>
      <c r="AD230" s="66" t="str" cm="1">
        <f t="array" ref="AD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E230" s="66" t="str" cm="1">
        <f t="array" ref="AE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F230" t="s">
        <v>323</v>
      </c>
      <c r="AG230" t="str">
        <f>LOWER(LEFT(Table134569[[#This Row],[Titulo]],1))</f>
        <v>y</v>
      </c>
      <c r="AH230" t="str">
        <f>LOWER(LEFT(Table134569[[#This Row],[Categoria]],1))</f>
        <v>p</v>
      </c>
      <c r="AI230" t="str">
        <f>_xlfn.CONCAT(Table134569[[#This Row],[ID]:[c021]])</f>
        <v>{id:229,title: "yavienemidiosYa viene mi Dios", subtitle: "Villancico (Kiko Argüello)", category: ["PreCatecumenado","Adviento","Pentecostés","Antiguo Testamento","Nuevo Testamento"],/cantos/resucito/y/yavienemidios.html/cantos/resucito/y/yavienemidios.html"},</v>
      </c>
      <c r="AJ230" t="str">
        <f>UPPER(Table134569[[#This Row],[Titulo]])</f>
        <v>YA VIENE MI DIOS</v>
      </c>
      <c r="AK230" t="str">
        <f>LOWER(SUBSTITUTE(Table134569[[#This Row],[CANTO]], " ", ""))</f>
        <v>yavienemidios</v>
      </c>
      <c r="AL230" t="str">
        <f>Table134569[[#This Row],[Subtitle5]]</f>
        <v>Villancico (Kiko Argüello)</v>
      </c>
      <c r="AN230" t="str">
        <f>Table1[[#Headers],[CANTO]]</f>
        <v>CANTO</v>
      </c>
      <c r="AO230" t="str">
        <f>Table134569[[#This Row],[CANTO]]</f>
        <v>YA VIENE MI DIOS</v>
      </c>
      <c r="AP230" t="str">
        <f>_xlfn.CONCAT(Table134569[[#This Row],[Category]:[c020]])</f>
        <v>category: ["PreCatecumenado","Adviento","Pentecostés","Antiguo Testamento","Nuevo Testamento"],</v>
      </c>
    </row>
    <row r="231" spans="1:42" x14ac:dyDescent="0.25">
      <c r="A231">
        <v>175</v>
      </c>
      <c r="B231" t="s">
        <v>309</v>
      </c>
      <c r="C231">
        <v>230</v>
      </c>
      <c r="D231" t="s">
        <v>310</v>
      </c>
      <c r="E231" t="s">
        <v>311</v>
      </c>
      <c r="F231" t="s">
        <v>312</v>
      </c>
      <c r="G231" t="str" cm="1">
        <f t="array" ref="G2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2272</v>
      </c>
      <c r="P231" t="s">
        <v>2271</v>
      </c>
      <c r="Q231" t="str">
        <f>IF(Table134569[[#This Row],[Pascua]]="","",""",""")</f>
        <v>","</v>
      </c>
      <c r="R231" t="s">
        <v>298</v>
      </c>
      <c r="S231" t="str">
        <f>IF(Table134569[[#This Row],[Pentecostés]]="","",""",""")</f>
        <v/>
      </c>
      <c r="U231" t="str">
        <f>IF(Table134569[[#This Row],[Virgen]]="","",""",""")</f>
        <v/>
      </c>
      <c r="W231" t="str">
        <f>IF(Table134569[[#This Row],[Niños]]="","",""",""")</f>
        <v/>
      </c>
      <c r="Y231" t="str">
        <f>IF(Table134569[[#This Row],[Laudes/Vispera]]="","",""",""")</f>
        <v/>
      </c>
      <c r="AA231" t="str">
        <f>IF(Table134569[[#This Row],[Entrada]]="","",""",""")</f>
        <v/>
      </c>
      <c r="AC231" t="s">
        <v>2273</v>
      </c>
      <c r="AD231" s="66" t="str" cm="1">
        <f t="array" ref="AD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E231" s="66" t="str" cm="1">
        <f t="array" ref="AE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F231" t="s">
        <v>323</v>
      </c>
      <c r="AG231" t="str">
        <f>LOWER(LEFT(Table134569[[#This Row],[Titulo]],1))</f>
        <v>y</v>
      </c>
      <c r="AH231" t="str">
        <f>LOWER(LEFT(Table134569[[#This Row],[Categoria]],1))</f>
        <v>p</v>
      </c>
      <c r="AI231" t="str">
        <f>_xlfn.CONCAT(Table134569[[#This Row],[ID]:[c021]])</f>
        <v>{id:230,title: "yahvehtueresmidiosYahveh, tú eres mi Dios", subtitle: "Isaías 25,1-8", category: ["PreCatecumenado","Virgen"],/cantos/resucito/y/yahvehtueresmidios.html/cantos/resucito/y/yahvehtueresmidios.html"},</v>
      </c>
      <c r="AJ231" t="str">
        <f>UPPER(Table134569[[#This Row],[Titulo]])</f>
        <v>YAHVEH, TÚ ERES MI DIOS</v>
      </c>
      <c r="AK231" t="str">
        <f>LOWER(SUBSTITUTE(Table134569[[#This Row],[CANTO]], " ", ""))</f>
        <v>yahveh,túeresmidios</v>
      </c>
      <c r="AL231" t="str">
        <f>Table134569[[#This Row],[Subtitle5]]</f>
        <v>Isaías 25,1-8</v>
      </c>
      <c r="AN231" t="str">
        <f>Table1[[#Headers],[CANTO]]</f>
        <v>CANTO</v>
      </c>
      <c r="AO231" t="str">
        <f>Table134569[[#This Row],[CANTO]]</f>
        <v>YAHVEH, TÚ ERES MI DIOS</v>
      </c>
      <c r="AP231" t="str">
        <f>_xlfn.CONCAT(Table134569[[#This Row],[Category]:[c020]])</f>
        <v>category: ["PreCatecumenado","Virgen"],</v>
      </c>
    </row>
    <row r="232" spans="1:42" x14ac:dyDescent="0.25">
      <c r="A232">
        <v>176</v>
      </c>
      <c r="B232" t="s">
        <v>309</v>
      </c>
      <c r="C232">
        <v>231</v>
      </c>
      <c r="D232" t="s">
        <v>310</v>
      </c>
      <c r="E232" t="s">
        <v>311</v>
      </c>
      <c r="F232" t="s">
        <v>312</v>
      </c>
      <c r="G232" t="str" cm="1">
        <f t="array" ref="G2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2272</v>
      </c>
      <c r="P232" t="s">
        <v>2271</v>
      </c>
      <c r="Q232" t="str">
        <f>IF(Table134569[[#This Row],[Pascua]]="","",""",""")</f>
        <v>","</v>
      </c>
      <c r="R232" t="s">
        <v>357</v>
      </c>
      <c r="S232" t="str">
        <f>IF(Table134569[[#This Row],[Pentecostés]]="","",""",""")</f>
        <v>","</v>
      </c>
      <c r="T232" t="s">
        <v>300</v>
      </c>
      <c r="U232" t="str">
        <f>IF(Table134569[[#This Row],[Virgen]]="","",""",""")</f>
        <v>","</v>
      </c>
      <c r="V232" t="s">
        <v>328</v>
      </c>
      <c r="W232" t="str">
        <f>IF(Table134569[[#This Row],[Niños]]="","",""",""")</f>
        <v/>
      </c>
      <c r="Y232" t="str">
        <f>IF(Table134569[[#This Row],[Laudes/Vispera]]="","",""",""")</f>
        <v/>
      </c>
      <c r="AA232" t="str">
        <f>IF(Table134569[[#This Row],[Entrada]]="","",""",""")</f>
        <v/>
      </c>
      <c r="AC232" t="s">
        <v>2273</v>
      </c>
      <c r="AD232" s="66" t="str" cm="1">
        <f t="array" ref="AD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E232" s="66" t="str" cm="1">
        <f t="array" ref="AE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F232" t="s">
        <v>323</v>
      </c>
      <c r="AG232" t="str">
        <f>LOWER(LEFT(Table134569[[#This Row],[Titulo]],1))</f>
        <v>y</v>
      </c>
      <c r="AH232" t="str">
        <f>LOWER(LEFT(Table134569[[#This Row],[Categoria]],1))</f>
        <v>p</v>
      </c>
      <c r="AI232" t="str">
        <f>_xlfn.CONCAT(Table134569[[#This Row],[ID]:[c021]])</f>
        <v>{id:231,title: "yoteamosenorYo te amo, Señor", subtitle: "Sal 18 (17)", category: ["PreCatecumenado","Adviento","Niños","Nuevo Testamento"],/cantos/resucito/y/yoteamosenor.html/cantos/resucito/y/yoteamosenor.html"},</v>
      </c>
      <c r="AJ232" t="str">
        <f>UPPER(Table134569[[#This Row],[Titulo]])</f>
        <v>YO TE AMO, SEÑOR</v>
      </c>
      <c r="AK232" t="str">
        <f>LOWER(SUBSTITUTE(Table134569[[#This Row],[CANTO]], " ", ""))</f>
        <v>yoteamo,señor</v>
      </c>
      <c r="AL232" t="str">
        <f>Table134569[[#This Row],[Subtitle5]]</f>
        <v>Sal 18 (17)</v>
      </c>
      <c r="AN232" t="str">
        <f>Table1[[#Headers],[CANTO]]</f>
        <v>CANTO</v>
      </c>
      <c r="AO232" t="str">
        <f>Table134569[[#This Row],[CANTO]]</f>
        <v>YO TE AMO, SEÑOR</v>
      </c>
      <c r="AP232" t="str">
        <f>_xlfn.CONCAT(Table134569[[#This Row],[Category]:[c020]])</f>
        <v>category: ["PreCatecumenado","Adviento","Niños","Nuevo Testamento"],</v>
      </c>
    </row>
    <row r="233" spans="1:42" x14ac:dyDescent="0.25">
      <c r="A233">
        <v>177</v>
      </c>
      <c r="B233" t="s">
        <v>309</v>
      </c>
      <c r="C233">
        <v>232</v>
      </c>
      <c r="D233" t="s">
        <v>310</v>
      </c>
      <c r="E233" t="s">
        <v>311</v>
      </c>
      <c r="F233" t="s">
        <v>312</v>
      </c>
      <c r="G233" t="str" cm="1">
        <f t="array" ref="G2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2272</v>
      </c>
      <c r="P233" t="s">
        <v>2271</v>
      </c>
      <c r="Q233" t="str">
        <f>IF(Table134569[[#This Row],[Pascua]]="","",""",""")</f>
        <v>","</v>
      </c>
      <c r="R233" t="s">
        <v>328</v>
      </c>
      <c r="S233" t="str">
        <f>IF(Table134569[[#This Row],[Pentecostés]]="","",""",""")</f>
        <v/>
      </c>
      <c r="U233" t="str">
        <f>IF(Table134569[[#This Row],[Virgen]]="","",""",""")</f>
        <v/>
      </c>
      <c r="W233" t="str">
        <f>IF(Table134569[[#This Row],[Niños]]="","",""",""")</f>
        <v/>
      </c>
      <c r="Y233" t="str">
        <f>IF(Table134569[[#This Row],[Laudes/Vispera]]="","",""",""")</f>
        <v/>
      </c>
      <c r="AA233" t="str">
        <f>IF(Table134569[[#This Row],[Entrada]]="","",""",""")</f>
        <v/>
      </c>
      <c r="AC233" t="s">
        <v>2273</v>
      </c>
      <c r="AD233" s="66" t="str" cm="1">
        <f t="array" ref="AD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E233" s="66" t="str" cm="1">
        <f t="array" ref="AE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F233" t="s">
        <v>323</v>
      </c>
      <c r="AG233" t="str">
        <f>LOWER(LEFT(Table134569[[#This Row],[Titulo]],1))</f>
        <v>y</v>
      </c>
      <c r="AH233" t="str">
        <f>LOWER(LEFT(Table134569[[#This Row],[Categoria]],1))</f>
        <v>p</v>
      </c>
      <c r="AI233" t="str">
        <f>_xlfn.CONCAT(Table134569[[#This Row],[ID]:[c021]])</f>
        <v>{id:232,title: "yovengoareunirYo vengo a reunir", subtitle: "Isaías 66,18-21", category: ["PreCatecumenado","Nuevo Testamento"],/cantos/resucito/y/yovengoareunir.html/cantos/resucito/y/yovengoareunir.html"},</v>
      </c>
      <c r="AJ233" t="str">
        <f>UPPER(Table134569[[#This Row],[Titulo]])</f>
        <v>YO VENGO A REUNIR</v>
      </c>
      <c r="AK233" t="str">
        <f>LOWER(SUBSTITUTE(Table134569[[#This Row],[CANTO]], " ", ""))</f>
        <v>yovengoareunir</v>
      </c>
      <c r="AL233" t="str">
        <f>Table134569[[#This Row],[Subtitle5]]</f>
        <v>Isaías 66,18-21</v>
      </c>
      <c r="AN233" t="str">
        <f>Table1[[#Headers],[CANTO]]</f>
        <v>CANTO</v>
      </c>
      <c r="AO233" t="str">
        <f>Table134569[[#This Row],[CANTO]]</f>
        <v>YO VENGO A REUNIR</v>
      </c>
      <c r="AP233" t="str">
        <f>_xlfn.CONCAT(Table134569[[#This Row],[Category]:[c020]])</f>
        <v>category: ["PreCatecumenado","Nuevo Testamento"],</v>
      </c>
    </row>
    <row r="234" spans="1:42" x14ac:dyDescent="0.25">
      <c r="A234">
        <v>178</v>
      </c>
      <c r="B234" t="s">
        <v>309</v>
      </c>
      <c r="C234">
        <v>233</v>
      </c>
      <c r="D234" t="s">
        <v>310</v>
      </c>
      <c r="E234" t="s">
        <v>311</v>
      </c>
      <c r="F234" t="s">
        <v>312</v>
      </c>
      <c r="G234" t="str" cm="1">
        <f t="array" ref="G2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2272</v>
      </c>
      <c r="P234" t="s">
        <v>2271</v>
      </c>
      <c r="Q234" t="str">
        <f>IF(Table134569[[#This Row],[Pascua]]="","",""",""")</f>
        <v>","</v>
      </c>
      <c r="R234" t="s">
        <v>355</v>
      </c>
      <c r="S234" t="str">
        <f>IF(Table134569[[#This Row],[Pentecostés]]="","",""",""")</f>
        <v>","</v>
      </c>
      <c r="T234" t="s">
        <v>300</v>
      </c>
      <c r="U234" t="str">
        <f>IF(Table134569[[#This Row],[Virgen]]="","",""",""")</f>
        <v/>
      </c>
      <c r="W234" t="str">
        <f>IF(Table134569[[#This Row],[Niños]]="","",""",""")</f>
        <v/>
      </c>
      <c r="Y234" t="str">
        <f>IF(Table134569[[#This Row],[Laudes/Vispera]]="","",""",""")</f>
        <v/>
      </c>
      <c r="AA234" t="str">
        <f>IF(Table134569[[#This Row],[Entrada]]="","",""",""")</f>
        <v/>
      </c>
      <c r="AC234" t="s">
        <v>2273</v>
      </c>
      <c r="AD234" s="66" t="str" cm="1">
        <f t="array" ref="AD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E234" s="66" t="str" cm="1">
        <f t="array" ref="AE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F234" t="s">
        <v>323</v>
      </c>
      <c r="AG234" t="str">
        <f>LOWER(LEFT(Table134569[[#This Row],[Titulo]],1))</f>
        <v>z</v>
      </c>
      <c r="AH234" t="str">
        <f>LOWER(LEFT(Table134569[[#This Row],[Categoria]],1))</f>
        <v>p</v>
      </c>
      <c r="AI234" t="str">
        <f>_xlfn.CONCAT(Table134569[[#This Row],[ID]:[c021]])</f>
        <v>{id:233,title: "zaqueoZaqueo", subtitle: "Lucas 19,1-10", category: ["PreCatecumenado","Navidad","Niños"],/cantos/resucito/z/zaqueo.html/cantos/resucito/z/zaqueo.html"},</v>
      </c>
      <c r="AJ234" t="str">
        <f>UPPER(Table134569[[#This Row],[Titulo]])</f>
        <v>ZAQUEO</v>
      </c>
      <c r="AK234" t="str">
        <f>LOWER(SUBSTITUTE(Table134569[[#This Row],[CANTO]], " ", ""))</f>
        <v>zaqueo</v>
      </c>
      <c r="AL234" t="str">
        <f>Table134569[[#This Row],[Subtitle5]]</f>
        <v>Lucas 19,1-10</v>
      </c>
      <c r="AN234" t="str">
        <f>Table1[[#Headers],[CANTO]]</f>
        <v>CANTO</v>
      </c>
      <c r="AO234" t="str">
        <f>Table134569[[#This Row],[CANTO]]</f>
        <v>ZAQUEO</v>
      </c>
      <c r="AP234" t="str">
        <f>_xlfn.CONCAT(Table134569[[#This Row],[Category]:[c020]])</f>
        <v>category: ["PreCatecumenado","Navidad","Niños"],</v>
      </c>
    </row>
    <row r="235" spans="1:42" x14ac:dyDescent="0.25">
      <c r="A235">
        <v>245</v>
      </c>
      <c r="B235" t="s">
        <v>309</v>
      </c>
      <c r="C235">
        <v>234</v>
      </c>
      <c r="D235" t="s">
        <v>310</v>
      </c>
      <c r="E235" t="s">
        <v>311</v>
      </c>
      <c r="F235" t="s">
        <v>312</v>
      </c>
      <c r="G235" t="str" cm="1">
        <f t="array" ref="G2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2272</v>
      </c>
      <c r="P235" t="s">
        <v>2271</v>
      </c>
      <c r="Q235" t="str">
        <f>IF(Table134569[[#This Row],[Pascua]]="","",""",""")</f>
        <v>","</v>
      </c>
      <c r="R235" t="s">
        <v>333</v>
      </c>
      <c r="S235" t="str">
        <f>IF(Table134569[[#This Row],[Pentecostés]]="","",""",""")</f>
        <v>","</v>
      </c>
      <c r="T235" t="s">
        <v>321</v>
      </c>
      <c r="U235" t="str">
        <f>IF(Table134569[[#This Row],[Virgen]]="","",""",""")</f>
        <v>","</v>
      </c>
      <c r="V235" t="s">
        <v>334</v>
      </c>
      <c r="W235" t="str">
        <f>IF(Table134569[[#This Row],[Niños]]="","",""",""")</f>
        <v/>
      </c>
      <c r="Y235" t="str">
        <f>IF(Table134569[[#This Row],[Laudes/Vispera]]="","",""",""")</f>
        <v/>
      </c>
      <c r="AA235" t="str">
        <f>IF(Table134569[[#This Row],[Entrada]]="","",""",""")</f>
        <v/>
      </c>
      <c r="AC235" t="s">
        <v>2273</v>
      </c>
      <c r="AD235" s="66" t="str" cm="1">
        <f t="array" ref="AD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E235" s="66" t="str" cm="1">
        <f t="array" ref="AE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F235" t="s">
        <v>323</v>
      </c>
      <c r="AG235" t="str">
        <f>LOWER(LEFT(Table134569[[#This Row],[Titulo]],1))</f>
        <v>p</v>
      </c>
      <c r="AH235" t="str">
        <f>LOWER(LEFT(Table134569[[#This Row],[Categoria]],1))</f>
        <v>p</v>
      </c>
      <c r="AI235" t="str">
        <f>_xlfn.CONCAT(Table134569[[#This Row],[ID]:[c021]])</f>
        <v>{id:234,title: "prountuariodeacordesPrountuario de Acordes", subtitle: "Notas", category: ["PreCatecumenado","Cuaresma","Laudes/Visperas","Antiguo Testamento"],/cantos/resucito/p/prountuariodeacordes.html/cantos/resucito/p/prountuariodeacordes.html"},</v>
      </c>
      <c r="AJ235" t="str">
        <f>UPPER(Table134569[[#This Row],[Titulo]])</f>
        <v>PROUNTUARIO DE ACORDES</v>
      </c>
      <c r="AK235" t="str">
        <f>LOWER(SUBSTITUTE(Table134569[[#This Row],[CANTO]], " ", ""))</f>
        <v>prountuariodeacordes</v>
      </c>
      <c r="AL235" t="str">
        <f>Table134569[[#This Row],[Subtitle5]]</f>
        <v>Notas</v>
      </c>
      <c r="AN235" t="str">
        <f>Table1[[#Headers],[CANTO]]</f>
        <v>CANTO</v>
      </c>
      <c r="AO235" t="str">
        <f>Table134569[[#This Row],[CANTO]]</f>
        <v>PROUNTUARIO DE ACORDES</v>
      </c>
      <c r="AP235" t="str">
        <f>_xlfn.CONCAT(Table134569[[#This Row],[Category]:[c020]])</f>
        <v>category: ["PreCatecumenado","Cuaresma","Laudes/Visperas","Antiguo Testamento"],</v>
      </c>
    </row>
    <row r="236" spans="1:42" x14ac:dyDescent="0.25">
      <c r="A236">
        <v>246</v>
      </c>
      <c r="B236" t="s">
        <v>309</v>
      </c>
      <c r="C236">
        <v>235</v>
      </c>
      <c r="D236" t="s">
        <v>310</v>
      </c>
      <c r="E236" t="s">
        <v>311</v>
      </c>
      <c r="F236" t="s">
        <v>312</v>
      </c>
      <c r="G236" t="str" cm="1">
        <f t="array" ref="G2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2272</v>
      </c>
      <c r="P236" s="8" t="s">
        <v>1150</v>
      </c>
      <c r="Q236" t="str">
        <f>IF(Table134569[[#This Row],[Pascua]]="","",""",""")</f>
        <v>","</v>
      </c>
      <c r="R236" t="s">
        <v>334</v>
      </c>
      <c r="S236" t="str">
        <f>IF(Table134569[[#This Row],[Pentecostés]]="","",""",""")</f>
        <v/>
      </c>
      <c r="U236" t="str">
        <f>IF(Table134569[[#This Row],[Virgen]]="","",""",""")</f>
        <v/>
      </c>
      <c r="W236" t="str">
        <f>IF(Table134569[[#This Row],[Niños]]="","",""",""")</f>
        <v/>
      </c>
      <c r="Y236" t="str">
        <f>IF(Table134569[[#This Row],[Laudes/Vispera]]="","",""",""")</f>
        <v/>
      </c>
      <c r="AA236" t="str">
        <f>IF(Table134569[[#This Row],[Entrada]]="","",""",""")</f>
        <v/>
      </c>
      <c r="AC236" t="s">
        <v>2273</v>
      </c>
      <c r="AD236" s="66" t="str" cm="1">
        <f t="array" ref="AD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E236" s="66" t="str" cm="1">
        <f t="array" ref="AE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F236" t="s">
        <v>323</v>
      </c>
      <c r="AG236" t="str">
        <f>LOWER(LEFT(Table134569[[#This Row],[Titulo]],1))</f>
        <v>l</v>
      </c>
      <c r="AH236" t="str">
        <f>LOWER(LEFT(Table134569[[#This Row],[Categoria]],1))</f>
        <v>c</v>
      </c>
      <c r="AI236" t="str">
        <f>_xlfn.CONCAT(Table134569[[#This Row],[ID]:[c021]])</f>
        <v>{id:235,title: "librodecantoenpdfLibro de Canto en PDF", subtitle: "Cantos del Camino Neo Catecumenal ", category: ["Catecumenado","Antiguo Testamento"],/cantos/resucito/l/librodecantoenpdf.html/cantos/resucito/l/librodecantoenpdf.html"},</v>
      </c>
      <c r="AJ236" t="str">
        <f>UPPER(Table134569[[#This Row],[Titulo]])</f>
        <v>LIBRO DE CANTO EN PDF</v>
      </c>
      <c r="AK236" t="str">
        <f>LOWER(SUBSTITUTE(Table134569[[#This Row],[CANTO]], " ", ""))</f>
        <v>librodecantoenpdf</v>
      </c>
      <c r="AL236" t="str">
        <f>Table134569[[#This Row],[Subtitle5]]</f>
        <v xml:space="preserve">Cantos del Camino Neo Catecumenal </v>
      </c>
      <c r="AN236" t="str">
        <f>Table1[[#Headers],[CANTO]]</f>
        <v>CANTO</v>
      </c>
      <c r="AO236" t="str">
        <f>Table134569[[#This Row],[CANTO]]</f>
        <v>LIBRO DE CANTO EN PDF</v>
      </c>
      <c r="AP236" t="str">
        <f>_xlfn.CONCAT(Table134569[[#This Row],[Category]:[c020]])</f>
        <v>category: ["Catecumenado","Antiguo Testamento"],</v>
      </c>
    </row>
    <row r="237" spans="1:42" x14ac:dyDescent="0.25">
      <c r="B237" t="s">
        <v>309</v>
      </c>
      <c r="D237" t="s">
        <v>310</v>
      </c>
      <c r="E237" t="s">
        <v>311</v>
      </c>
      <c r="F237" t="s">
        <v>312</v>
      </c>
      <c r="G237" t="str" cm="1">
        <f t="array" ref="G2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2272</v>
      </c>
      <c r="Q237" t="str">
        <f>IF(Table134569[[#This Row],[Pascua]]="","",""",""")</f>
        <v>","</v>
      </c>
      <c r="R237" t="s">
        <v>304</v>
      </c>
      <c r="S237" t="str">
        <f>IF(Table134569[[#This Row],[Pentecostés]]="","",""",""")</f>
        <v>","</v>
      </c>
      <c r="T237" t="s">
        <v>327</v>
      </c>
      <c r="U237" t="str">
        <f>IF(Table134569[[#This Row],[Virgen]]="","",""",""")</f>
        <v>","</v>
      </c>
      <c r="V237" t="s">
        <v>334</v>
      </c>
      <c r="W237" t="str">
        <f>IF(Table134569[[#This Row],[Niños]]="","",""",""")</f>
        <v/>
      </c>
      <c r="Y237" t="str">
        <f>IF(Table134569[[#This Row],[Laudes/Vispera]]="","",""",""")</f>
        <v/>
      </c>
      <c r="AA237" t="str">
        <f>IF(Table134569[[#This Row],[Entrada]]="","",""",""")</f>
        <v/>
      </c>
      <c r="AC237" t="s">
        <v>2273</v>
      </c>
      <c r="AD237" s="66" t="str" cm="1">
        <f t="array" ref="AD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E237" s="66" t="str" cm="1">
        <f t="array" ref="AE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F237" t="s">
        <v>323</v>
      </c>
      <c r="AG237" t="str">
        <f>LOWER(LEFT(Table134569[[#This Row],[Titulo]],1))</f>
        <v/>
      </c>
      <c r="AH237" t="str">
        <f>LOWER(LEFT(Table134569[[#This Row],[Categoria]],1))</f>
        <v/>
      </c>
      <c r="AI237" t="str">
        <f>_xlfn.CONCAT(Table134569[[#This Row],[ID]:[c021]])</f>
        <v>{id:,title: "", subtitle: "", category: ["","Entrada","Final","Antiguo Testamento"],/cantos/resucito//.html/cantos/resucito//.html"},</v>
      </c>
      <c r="AJ237" t="str">
        <f>UPPER(Table134569[[#This Row],[Titulo]])</f>
        <v/>
      </c>
      <c r="AK237" t="str">
        <f>LOWER(SUBSTITUTE(Table134569[[#This Row],[CANTO]], " ", ""))</f>
        <v/>
      </c>
      <c r="AL237">
        <f>Table134569[[#This Row],[Subtitle5]]</f>
        <v>0</v>
      </c>
      <c r="AN237" t="str">
        <f>Table1[[#Headers],[CANTO]]</f>
        <v>CANTO</v>
      </c>
      <c r="AO237" t="str">
        <f>Table134569[[#This Row],[CANTO]]</f>
        <v/>
      </c>
      <c r="AP237" t="str">
        <f>_xlfn.CONCAT(Table134569[[#This Row],[Category]:[c020]])</f>
        <v>category: ["","Entrada","Final","Antiguo Testamento"],</v>
      </c>
    </row>
    <row r="238" spans="1:42" x14ac:dyDescent="0.25">
      <c r="B238" t="s">
        <v>309</v>
      </c>
      <c r="D238" t="s">
        <v>310</v>
      </c>
      <c r="E238" t="s">
        <v>311</v>
      </c>
      <c r="F238" t="s">
        <v>312</v>
      </c>
      <c r="G238" t="str" cm="1">
        <f t="array" ref="G2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2272</v>
      </c>
      <c r="Q238" t="str">
        <f>IF(Table134569[[#This Row],[Pascua]]="","",""",""")</f>
        <v>","</v>
      </c>
      <c r="R238" t="s">
        <v>333</v>
      </c>
      <c r="S238" t="str">
        <f>IF(Table134569[[#This Row],[Pentecostés]]="","",""",""")</f>
        <v>","</v>
      </c>
      <c r="T238" t="s">
        <v>321</v>
      </c>
      <c r="U238" t="str">
        <f>IF(Table134569[[#This Row],[Virgen]]="","",""",""")</f>
        <v>","</v>
      </c>
      <c r="V238" t="s">
        <v>304</v>
      </c>
      <c r="W238" t="str">
        <f>IF(Table134569[[#This Row],[Niños]]="","",""",""")</f>
        <v>","</v>
      </c>
      <c r="X238" t="s">
        <v>326</v>
      </c>
      <c r="Y238" t="str">
        <f>IF(Table134569[[#This Row],[Laudes/Vispera]]="","",""",""")</f>
        <v>","</v>
      </c>
      <c r="Z238" t="s">
        <v>328</v>
      </c>
      <c r="AA238" t="str">
        <f>IF(Table134569[[#This Row],[Entrada]]="","",""",""")</f>
        <v/>
      </c>
      <c r="AC238" t="s">
        <v>2273</v>
      </c>
      <c r="AD238" s="66" t="str" cm="1">
        <f t="array" ref="AD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E238" s="66" t="str" cm="1">
        <f t="array" ref="AE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F238" t="s">
        <v>323</v>
      </c>
      <c r="AG238" t="str">
        <f>LOWER(LEFT(Table134569[[#This Row],[Titulo]],1))</f>
        <v/>
      </c>
      <c r="AH238" t="str">
        <f>LOWER(LEFT(Table134569[[#This Row],[Categoria]],1))</f>
        <v/>
      </c>
      <c r="AI238" t="str">
        <f>_xlfn.CONCAT(Table134569[[#This Row],[ID]:[c021]])</f>
        <v>{id:,title: "", subtitle: "", category: ["","Cuaresma","Laudes/Visperas","Entrada","Comunión","Nuevo Testamento"],/cantos/resucito//.html/cantos/resucito//.html"},</v>
      </c>
      <c r="AJ238" t="str">
        <f>UPPER(Table134569[[#This Row],[Titulo]])</f>
        <v/>
      </c>
      <c r="AK238" t="str">
        <f>LOWER(SUBSTITUTE(Table134569[[#This Row],[CANTO]], " ", ""))</f>
        <v/>
      </c>
      <c r="AL238">
        <f>Table134569[[#This Row],[Subtitle5]]</f>
        <v>0</v>
      </c>
      <c r="AN238" t="str">
        <f>Table1[[#Headers],[CANTO]]</f>
        <v>CANTO</v>
      </c>
      <c r="AO238" t="str">
        <f>Table134569[[#This Row],[CANTO]]</f>
        <v/>
      </c>
      <c r="AP238" t="str">
        <f>_xlfn.CONCAT(Table134569[[#This Row],[Category]:[c020]])</f>
        <v>category: ["","Cuaresma","Laudes/Visperas","Entrada","Comunión","Nuevo Testamento"],</v>
      </c>
    </row>
    <row r="239" spans="1:42" x14ac:dyDescent="0.25">
      <c r="B239" t="s">
        <v>309</v>
      </c>
      <c r="D239" t="s">
        <v>310</v>
      </c>
      <c r="E239" t="s">
        <v>311</v>
      </c>
      <c r="F239" t="s">
        <v>312</v>
      </c>
      <c r="G239" t="str" cm="1">
        <f t="array" ref="G2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2272</v>
      </c>
      <c r="P239" s="4"/>
      <c r="Q239" t="str">
        <f>IF(Table134569[[#This Row],[Pascua]]="","",""",""")</f>
        <v>","</v>
      </c>
      <c r="R239" t="s">
        <v>751</v>
      </c>
      <c r="S239" t="str">
        <f>IF(Table134569[[#This Row],[Pentecostés]]="","",""",""")</f>
        <v/>
      </c>
      <c r="U239" t="str">
        <f>IF(Table134569[[#This Row],[Virgen]]="","",""",""")</f>
        <v/>
      </c>
      <c r="W239" t="str">
        <f>IF(Table134569[[#This Row],[Niños]]="","",""",""")</f>
        <v/>
      </c>
      <c r="Y239" t="str">
        <f>IF(Table134569[[#This Row],[Laudes/Vispera]]="","",""",""")</f>
        <v/>
      </c>
      <c r="AA239" t="str">
        <f>IF(Table134569[[#This Row],[Entrada]]="","",""",""")</f>
        <v/>
      </c>
      <c r="AC239" t="s">
        <v>2273</v>
      </c>
      <c r="AD239" s="66" t="str" cm="1">
        <f t="array" ref="AD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E239" s="66" t="str" cm="1">
        <f t="array" ref="AE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F239" t="s">
        <v>323</v>
      </c>
      <c r="AG239" t="str">
        <f>LOWER(LEFT(Table134569[[#This Row],[Titulo]],1))</f>
        <v/>
      </c>
      <c r="AH239" t="str">
        <f>LOWER(LEFT(Table134569[[#This Row],[Categoria]],1))</f>
        <v/>
      </c>
      <c r="AI239" t="str">
        <f>_xlfn.CONCAT(Table134569[[#This Row],[ID]:[c021]])</f>
        <v>{id:,title: "", subtitle: "", category: ["","Notas"],/cantos/resucito//.html/cantos/resucito//.html"},</v>
      </c>
      <c r="AJ239" t="str">
        <f>UPPER(Table134569[[#This Row],[Titulo]])</f>
        <v/>
      </c>
      <c r="AK239" t="str">
        <f>LOWER(SUBSTITUTE(Table134569[[#This Row],[CANTO]], " ", ""))</f>
        <v/>
      </c>
      <c r="AL239">
        <f>Table134569[[#This Row],[Subtitle5]]</f>
        <v>0</v>
      </c>
      <c r="AN239" t="str">
        <f>Table1[[#Headers],[CANTO]]</f>
        <v>CANTO</v>
      </c>
      <c r="AO239" t="str">
        <f>Table134569[[#This Row],[CANTO]]</f>
        <v/>
      </c>
      <c r="AP239" t="str">
        <f>_xlfn.CONCAT(Table134569[[#This Row],[Category]:[c020]])</f>
        <v>category: ["","Notas"],</v>
      </c>
    </row>
    <row r="240" spans="1:42" x14ac:dyDescent="0.25">
      <c r="B240" t="s">
        <v>309</v>
      </c>
      <c r="D240" t="s">
        <v>310</v>
      </c>
      <c r="E240" t="s">
        <v>311</v>
      </c>
      <c r="F240" t="s">
        <v>312</v>
      </c>
      <c r="G240" t="str" cm="1">
        <f t="array" ref="G2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2272</v>
      </c>
      <c r="P240" s="4"/>
      <c r="Q240" t="str">
        <f>IF(Table134569[[#This Row],[Pascua]]="","",""",""")</f>
        <v>","</v>
      </c>
      <c r="R240" t="s">
        <v>754</v>
      </c>
      <c r="S240" t="str">
        <f>IF(Table134569[[#This Row],[Pentecostés]]="","",""",""")</f>
        <v/>
      </c>
      <c r="U240" t="str">
        <f>IF(Table134569[[#This Row],[Virgen]]="","",""",""")</f>
        <v/>
      </c>
      <c r="W240" t="str">
        <f>IF(Table134569[[#This Row],[Niños]]="","",""",""")</f>
        <v/>
      </c>
      <c r="Y240" t="str">
        <f>IF(Table134569[[#This Row],[Laudes/Vispera]]="","",""",""")</f>
        <v/>
      </c>
      <c r="AA240" t="str">
        <f>IF(Table134569[[#This Row],[Entrada]]="","",""",""")</f>
        <v/>
      </c>
      <c r="AC240" t="s">
        <v>2273</v>
      </c>
      <c r="AD240" s="66" t="str" cm="1">
        <f t="array" ref="AD240">_xlfn.LET(
    _xlpm.texto_limpio, _xlfn.REDUCE(
        LOWER(Table134569[[#This Row],[Titulo]]),
        {"á";"é";"í";"ó";"ú";"ñ";",";" "},
        _xlfn.LAMBDA(_xlpm.acum,_xlpm.caracter, SUBSTITUTE(_xlpm.acum, _xlpm.caracter, CHOOSE(MATCH(_xlpm.caracter, {"á";"é";"í";"ó";"ú";"ñ";",";" "}, 0), "a","e","i","o","u","n","","")))
    ),
    _xlfn.CONCAT("/cantos/resucito/", AG240, "/", _xlpm.texto_limpio, ".html")
)</f>
        <v>/cantos/resucito//.html</v>
      </c>
      <c r="AE240" s="66" t="s">
        <v>755</v>
      </c>
      <c r="AF240" t="s">
        <v>323</v>
      </c>
      <c r="AG240" t="str">
        <f>LOWER(LEFT(Table134569[[#This Row],[Titulo]],1))</f>
        <v/>
      </c>
      <c r="AH240" t="str">
        <f>LOWER(LEFT(Table134569[[#This Row],[Categoria]],1))</f>
        <v/>
      </c>
      <c r="AI240" t="str">
        <f>_xlfn.CONCAT(Table134569[[#This Row],[ID]:[c021]])</f>
        <v>{id:,title: "", subtitle: "", category: ["","Autor: Kiko Argüelo"],/cantos/resucito//.html/cantos/src/doc/resucito.pdf"},</v>
      </c>
      <c r="AJ240" t="str">
        <f>UPPER(Table134569[[#This Row],[Titulo]])</f>
        <v/>
      </c>
      <c r="AK240" t="str">
        <f>LOWER(SUBSTITUTE(Table134569[[#This Row],[CANTO]], " ", ""))</f>
        <v/>
      </c>
      <c r="AL240">
        <f>Table134569[[#This Row],[Subtitle5]]</f>
        <v>0</v>
      </c>
      <c r="AN240" t="str">
        <f>Table1[[#Headers],[CANTO]]</f>
        <v>CANTO</v>
      </c>
      <c r="AO240" t="str">
        <f>Table134569[[#This Row],[CANTO]]</f>
        <v/>
      </c>
      <c r="AP240" t="str">
        <f>_xlfn.CONCAT(Table134569[[#This Row],[Category]:[c020]])</f>
        <v>category: ["","Autor: Kiko Argüelo"],</v>
      </c>
    </row>
  </sheetData>
  <mergeCells count="1">
    <mergeCell ref="C1:I1"/>
  </mergeCells>
  <hyperlinks>
    <hyperlink ref="C1:F1" location="Indice!A1" display="Indice!A1" xr:uid="{F50D3906-4BBB-49E1-B89B-855FF4BE31C6}"/>
  </hyperlinks>
  <pageMargins left="0.7" right="0.7" top="0.75" bottom="0.75" header="0.3" footer="0.3"/>
  <pageSetup orientation="portrait" r:id="rId1"/>
  <drawing r:id="rId2"/>
  <legacyDrawing r:id="rId3"/>
  <tableParts count="1">
    <tablePart r:id="rId4"/>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B6B42-A0A7-4A45-B212-3646A31B35CB}">
  <sheetPr codeName="Sheet10">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47"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60"/>
      <c r="B1" s="60"/>
      <c r="C1" s="346" t="str" cm="1">
        <f t="array" aca="1" ref="C1" ca="1">MID(CELL("filename", B1), FIND("]", CELL("filename", B1)) + 1, 255)</f>
        <v>Buscador</v>
      </c>
      <c r="D1" s="346"/>
      <c r="E1" s="346"/>
      <c r="F1" s="346"/>
      <c r="G1" s="346"/>
      <c r="H1" s="346"/>
      <c r="I1" s="346"/>
    </row>
    <row r="2" spans="1:43" x14ac:dyDescent="0.25">
      <c r="A2">
        <v>1</v>
      </c>
      <c r="B2">
        <f t="shared" ref="B2:D2" si="0">+A2+1</f>
        <v>2</v>
      </c>
      <c r="C2">
        <f t="shared" si="0"/>
        <v>3</v>
      </c>
      <c r="D2">
        <f t="shared" si="0"/>
        <v>4</v>
      </c>
      <c r="E2">
        <f t="shared" ref="E2" si="1">+D2+1</f>
        <v>5</v>
      </c>
      <c r="F2">
        <f t="shared" ref="F2" si="2">+E2+1</f>
        <v>6</v>
      </c>
      <c r="G2">
        <f t="shared" ref="G2" si="3">+F2+1</f>
        <v>7</v>
      </c>
      <c r="H2">
        <f t="shared" ref="H2" si="4">+G2+1</f>
        <v>8</v>
      </c>
      <c r="I2">
        <f t="shared" ref="I2" si="5">+H2+1</f>
        <v>9</v>
      </c>
      <c r="J2">
        <f t="shared" ref="J2" si="6">+I2+1</f>
        <v>10</v>
      </c>
      <c r="K2">
        <f t="shared" ref="K2" si="7">+J2+1</f>
        <v>11</v>
      </c>
      <c r="L2">
        <f t="shared" ref="L2" si="8">+K2+1</f>
        <v>12</v>
      </c>
      <c r="M2">
        <f t="shared" ref="M2" si="9">+L2+1</f>
        <v>13</v>
      </c>
      <c r="N2">
        <f t="shared" ref="N2" si="10">+M2+1</f>
        <v>14</v>
      </c>
      <c r="O2">
        <f t="shared" ref="O2" si="11">+N2+1</f>
        <v>15</v>
      </c>
      <c r="P2">
        <f t="shared" ref="P2" si="12">+O2+1</f>
        <v>16</v>
      </c>
      <c r="Q2">
        <f t="shared" ref="Q2" si="13">+P2+1</f>
        <v>17</v>
      </c>
      <c r="R2">
        <f t="shared" ref="R2" si="14">+Q2+1</f>
        <v>18</v>
      </c>
      <c r="S2">
        <f t="shared" ref="S2" si="15">+R2+1</f>
        <v>19</v>
      </c>
      <c r="T2">
        <f t="shared" ref="T2" si="16">+S2+1</f>
        <v>20</v>
      </c>
      <c r="U2">
        <f t="shared" ref="U2" si="17">+T2+1</f>
        <v>21</v>
      </c>
      <c r="V2">
        <f t="shared" ref="V2" si="18">+U2+1</f>
        <v>22</v>
      </c>
      <c r="W2">
        <f t="shared" ref="W2" si="19">+V2+1</f>
        <v>23</v>
      </c>
      <c r="X2">
        <f t="shared" ref="X2" si="20">+W2+1</f>
        <v>24</v>
      </c>
      <c r="Y2">
        <f t="shared" ref="Y2" si="21">+X2+1</f>
        <v>25</v>
      </c>
      <c r="Z2">
        <f t="shared" ref="Z2" si="22">+Y2+1</f>
        <v>26</v>
      </c>
      <c r="AA2">
        <f t="shared" ref="AA2" si="23">+Z2+1</f>
        <v>27</v>
      </c>
      <c r="AB2">
        <f t="shared" ref="AB2" si="24">+AA2+1</f>
        <v>28</v>
      </c>
      <c r="AC2">
        <f t="shared" ref="AC2" si="25">+AB2+1</f>
        <v>29</v>
      </c>
      <c r="AD2">
        <f t="shared" ref="AD2" si="26">+AC2+1</f>
        <v>30</v>
      </c>
      <c r="AE2">
        <f t="shared" ref="AE2" si="27">+AD2+1</f>
        <v>31</v>
      </c>
      <c r="AF2">
        <f t="shared" ref="AF2" si="28">+AE2+1</f>
        <v>32</v>
      </c>
      <c r="AG2">
        <f t="shared" ref="AG2" si="29">+AF2+1</f>
        <v>33</v>
      </c>
      <c r="AH2">
        <f t="shared" ref="AH2" si="30">+AG2+1</f>
        <v>34</v>
      </c>
      <c r="AI2">
        <f t="shared" ref="AI2" si="31">+AH2+1</f>
        <v>35</v>
      </c>
      <c r="AJ2">
        <f t="shared" ref="AJ2" si="32">+AI2+1</f>
        <v>36</v>
      </c>
      <c r="AK2">
        <f t="shared" ref="AK2" si="33">+AJ2+1</f>
        <v>37</v>
      </c>
      <c r="AL2">
        <f t="shared" ref="AL2" si="34">+AK2+1</f>
        <v>38</v>
      </c>
      <c r="AM2">
        <f t="shared" ref="AM2" si="35">+AL2+1</f>
        <v>39</v>
      </c>
      <c r="AN2">
        <f t="shared" ref="AN2" si="36">+AM2+1</f>
        <v>40</v>
      </c>
      <c r="AO2">
        <f t="shared" ref="AO2" si="37">+AN2+1</f>
        <v>41</v>
      </c>
      <c r="AP2">
        <f t="shared" ref="AP2" si="38">+AO2+1</f>
        <v>42</v>
      </c>
      <c r="AQ2">
        <f t="shared" ref="AQ2" si="39">+AP2+1</f>
        <v>43</v>
      </c>
    </row>
    <row r="3" spans="1:43" x14ac:dyDescent="0.25">
      <c r="A3" t="s">
        <v>276</v>
      </c>
      <c r="B3" t="s">
        <v>277</v>
      </c>
      <c r="C3" t="s">
        <v>278</v>
      </c>
      <c r="D3" t="s">
        <v>279</v>
      </c>
      <c r="E3" t="s">
        <v>280</v>
      </c>
      <c r="F3" t="s">
        <v>281</v>
      </c>
      <c r="G3" t="s">
        <v>282</v>
      </c>
      <c r="H3" t="s">
        <v>283</v>
      </c>
      <c r="I3" t="s">
        <v>284</v>
      </c>
      <c r="J3" t="s">
        <v>285</v>
      </c>
      <c r="K3" t="s">
        <v>286</v>
      </c>
      <c r="L3" t="s">
        <v>287</v>
      </c>
      <c r="M3" t="s">
        <v>288</v>
      </c>
      <c r="N3" t="s">
        <v>289</v>
      </c>
      <c r="O3" t="s">
        <v>290</v>
      </c>
      <c r="P3" t="s">
        <v>291</v>
      </c>
      <c r="Q3" t="s">
        <v>292</v>
      </c>
      <c r="R3" s="2" t="s">
        <v>293</v>
      </c>
      <c r="S3" t="s">
        <v>294</v>
      </c>
      <c r="T3" s="2" t="s">
        <v>295</v>
      </c>
      <c r="U3" t="s">
        <v>296</v>
      </c>
      <c r="V3" s="2" t="s">
        <v>297</v>
      </c>
      <c r="W3" t="s">
        <v>298</v>
      </c>
      <c r="X3" s="2" t="s">
        <v>299</v>
      </c>
      <c r="Y3" t="s">
        <v>300</v>
      </c>
      <c r="Z3" s="2" t="s">
        <v>301</v>
      </c>
      <c r="AA3" t="s">
        <v>302</v>
      </c>
      <c r="AB3" s="3" t="s">
        <v>303</v>
      </c>
      <c r="AC3" t="s">
        <v>304</v>
      </c>
      <c r="AD3" t="s">
        <v>305</v>
      </c>
      <c r="AE3" t="s">
        <v>1147</v>
      </c>
      <c r="AF3" t="s">
        <v>2262</v>
      </c>
      <c r="AG3" t="s">
        <v>2255</v>
      </c>
      <c r="AH3" t="s">
        <v>306</v>
      </c>
      <c r="AI3" t="s">
        <v>307</v>
      </c>
      <c r="AJ3" t="s">
        <v>1145</v>
      </c>
      <c r="AK3" t="s">
        <v>308</v>
      </c>
      <c r="AL3" t="s">
        <v>149</v>
      </c>
      <c r="AM3" t="s">
        <v>757</v>
      </c>
      <c r="AN3" t="s">
        <v>758</v>
      </c>
      <c r="AO3" t="s">
        <v>759</v>
      </c>
      <c r="AP3" t="s">
        <v>756</v>
      </c>
      <c r="AQ3" t="s">
        <v>760</v>
      </c>
    </row>
    <row r="4" spans="1:43" x14ac:dyDescent="0.25">
      <c r="A4">
        <v>237</v>
      </c>
      <c r="B4" t="s">
        <v>309</v>
      </c>
      <c r="C4">
        <v>1</v>
      </c>
      <c r="D4" t="s">
        <v>310</v>
      </c>
      <c r="E4" t="s">
        <v>311</v>
      </c>
      <c r="F4" t="s">
        <v>312</v>
      </c>
      <c r="G4" t="s">
        <v>313</v>
      </c>
      <c r="H4" t="s">
        <v>314</v>
      </c>
      <c r="I4" t="s">
        <v>315</v>
      </c>
      <c r="J4" t="s">
        <v>312</v>
      </c>
      <c r="K4" t="s">
        <v>316</v>
      </c>
      <c r="L4" t="s">
        <v>317</v>
      </c>
      <c r="M4" t="s">
        <v>318</v>
      </c>
      <c r="N4" t="s">
        <v>312</v>
      </c>
      <c r="O4" s="4" t="s">
        <v>1151</v>
      </c>
      <c r="P4" t="s">
        <v>312</v>
      </c>
      <c r="Q4" t="s">
        <v>319</v>
      </c>
      <c r="R4" t="s">
        <v>312</v>
      </c>
      <c r="S4" t="s">
        <v>294</v>
      </c>
      <c r="T4" t="s">
        <v>320</v>
      </c>
      <c r="U4" t="s">
        <v>321</v>
      </c>
      <c r="V4" t="s">
        <v>320</v>
      </c>
      <c r="W4" t="s">
        <v>304</v>
      </c>
      <c r="AD4" t="s">
        <v>322</v>
      </c>
      <c r="AE4" s="66" t="str" cm="1">
        <f t="array" ref="AE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/resucito/src/index.html?canto=alacenadelcordero</v>
      </c>
      <c r="AF4" s="66" t="s">
        <v>2263</v>
      </c>
      <c r="AG4" s="66" t="str">
        <f>VLOOKUP(Table13456221243[[#This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H4" t="s">
        <v>323</v>
      </c>
      <c r="AI4" t="str">
        <f>LOWER(LEFT(Table13456221243[[#This Row],[Titulo]],1))</f>
        <v>a</v>
      </c>
      <c r="AJ4" t="str">
        <f>LOWER(LEFT(Table13456221243[[#This Row],[Categoria]],1))</f>
        <v>e</v>
      </c>
      <c r="AK4" t="str">
        <f>_xlfn.CONCAT(Table13456221243[[#This Row],[ID]:[c021]])</f>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L4" t="str">
        <f>UPPER(Table13456221243[[#This Row],[Titulo]])</f>
        <v>A LA CENA DEL CORDERO</v>
      </c>
      <c r="AM4" t="str">
        <f>LOWER(SUBSTITUTE(Table13456221243[[#This Row],[CANTO]], " ", ""))</f>
        <v>alacenadelcordero</v>
      </c>
      <c r="AN4" t="str">
        <f>Table13456221243[[#This Row],[Subtitle5]]</f>
        <v>Himno lat. «Ad cenam Agni providi»</v>
      </c>
      <c r="AP4" t="str">
        <f>Table1[[#Headers],[CANTO]]</f>
        <v>CANTO</v>
      </c>
      <c r="AQ4" t="str">
        <f>Table13456221243[[#This Row],[CANTO]]</f>
        <v>A LA CENA DEL CORDERO</v>
      </c>
    </row>
    <row r="5" spans="1:43" x14ac:dyDescent="0.25">
      <c r="A5">
        <v>1</v>
      </c>
      <c r="B5" t="s">
        <v>309</v>
      </c>
      <c r="C5">
        <v>2</v>
      </c>
      <c r="D5" t="s">
        <v>310</v>
      </c>
      <c r="E5" t="s">
        <v>311</v>
      </c>
      <c r="F5" t="s">
        <v>312</v>
      </c>
      <c r="G5" t="s">
        <v>324</v>
      </c>
      <c r="H5" t="s">
        <v>314</v>
      </c>
      <c r="I5" t="s">
        <v>315</v>
      </c>
      <c r="J5" t="s">
        <v>312</v>
      </c>
      <c r="K5" t="s">
        <v>325</v>
      </c>
      <c r="L5" t="s">
        <v>317</v>
      </c>
      <c r="M5" t="s">
        <v>318</v>
      </c>
      <c r="N5" t="s">
        <v>312</v>
      </c>
      <c r="O5" t="s">
        <v>1153</v>
      </c>
      <c r="P5" t="s">
        <v>312</v>
      </c>
      <c r="Q5" t="s">
        <v>319</v>
      </c>
      <c r="R5" t="s">
        <v>312</v>
      </c>
      <c r="S5" s="5" t="s">
        <v>294</v>
      </c>
      <c r="T5" t="s">
        <v>320</v>
      </c>
      <c r="U5" s="5" t="s">
        <v>296</v>
      </c>
      <c r="V5" t="s">
        <v>320</v>
      </c>
      <c r="W5" s="5" t="s">
        <v>304</v>
      </c>
      <c r="X5" t="s">
        <v>320</v>
      </c>
      <c r="Y5" s="5" t="s">
        <v>326</v>
      </c>
      <c r="Z5" t="s">
        <v>320</v>
      </c>
      <c r="AA5" t="s">
        <v>327</v>
      </c>
      <c r="AB5" t="s">
        <v>320</v>
      </c>
      <c r="AC5" t="s">
        <v>328</v>
      </c>
      <c r="AD5" t="s">
        <v>322</v>
      </c>
      <c r="AE5" s="66" t="str" cm="1">
        <f t="array" ref="AE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/resucito/src/index.html?canto=alavictimapascual</v>
      </c>
      <c r="AF5" s="66" t="s">
        <v>2263</v>
      </c>
      <c r="AG5" s="66" t="str">
        <f>VLOOKUP(Table13456221243[[#This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H5" t="s">
        <v>323</v>
      </c>
      <c r="AI5" t="str">
        <f>LOWER(LEFT(Table13456221243[[#This Row],[Titulo]],1))</f>
        <v>a</v>
      </c>
      <c r="AJ5" t="str">
        <f>LOWER(LEFT(Table13456221243[[#This Row],[Categoria]],1))</f>
        <v>p</v>
      </c>
      <c r="AK5" t="str">
        <f>_xlfn.CONCAT(Table13456221243[[#This Row],[ID]:[c021]])</f>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L5" t="str">
        <f>UPPER(Table13456221243[[#This Row],[Titulo]])</f>
        <v>A LA VÍCTIMA PASCUAL</v>
      </c>
      <c r="AM5" t="str">
        <f>LOWER(SUBSTITUTE(Table13456221243[[#This Row],[CANTO]], " ", ""))</f>
        <v>alavíctimapascual</v>
      </c>
      <c r="AN5" t="str">
        <f>Table13456221243[[#This Row],[Subtitle5]]</f>
        <v xml:space="preserve">Secuencia de Pascua - Himno lat. «Victimae paschall laudes» </v>
      </c>
      <c r="AP5" t="str">
        <f>Table1[[#Headers],[CANTO]]</f>
        <v>CANTO</v>
      </c>
      <c r="AQ5" t="str">
        <f>Table13456221243[[#This Row],[CANTO]]</f>
        <v>A LA VÍCTIMA PASCUAL</v>
      </c>
    </row>
    <row r="6" spans="1:43" x14ac:dyDescent="0.25">
      <c r="A6">
        <v>2</v>
      </c>
      <c r="B6" t="s">
        <v>309</v>
      </c>
      <c r="C6">
        <v>3</v>
      </c>
      <c r="D6" t="s">
        <v>310</v>
      </c>
      <c r="E6" t="s">
        <v>311</v>
      </c>
      <c r="F6" t="s">
        <v>312</v>
      </c>
      <c r="G6" t="s">
        <v>329</v>
      </c>
      <c r="H6" t="s">
        <v>314</v>
      </c>
      <c r="I6" t="s">
        <v>315</v>
      </c>
      <c r="J6" t="s">
        <v>312</v>
      </c>
      <c r="K6" t="s">
        <v>330</v>
      </c>
      <c r="L6" t="s">
        <v>317</v>
      </c>
      <c r="M6" t="s">
        <v>318</v>
      </c>
      <c r="N6" t="s">
        <v>312</v>
      </c>
      <c r="O6" t="s">
        <v>1153</v>
      </c>
      <c r="P6" t="s">
        <v>312</v>
      </c>
      <c r="Q6" t="s">
        <v>319</v>
      </c>
      <c r="R6" t="s">
        <v>312</v>
      </c>
      <c r="S6" t="s">
        <v>328</v>
      </c>
      <c r="AD6" t="s">
        <v>322</v>
      </c>
      <c r="AE6" s="66" t="str" cm="1">
        <f t="array" ref="AE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/resucito/src/index.html?canto=anadiedemosocasiondetropiezo</v>
      </c>
      <c r="AF6" s="66" t="s">
        <v>2263</v>
      </c>
      <c r="AG6" s="66" t="str">
        <f>VLOOKUP(Table13456221243[[#This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H6" t="s">
        <v>323</v>
      </c>
      <c r="AI6" t="str">
        <f>LOWER(LEFT(Table13456221243[[#This Row],[Titulo]],1))</f>
        <v>a</v>
      </c>
      <c r="AJ6" t="str">
        <f>LOWER(LEFT(Table13456221243[[#This Row],[Categoria]],1))</f>
        <v>p</v>
      </c>
      <c r="AK6" t="str">
        <f>_xlfn.CONCAT(Table13456221243[[#This Row],[ID]:[c021]])</f>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L6" t="str">
        <f>UPPER(Table13456221243[[#This Row],[Titulo]])</f>
        <v>A NADIE DEMOS OCASIÓN DE TROPIEZO</v>
      </c>
      <c r="AM6" t="str">
        <f>LOWER(SUBSTITUTE(Table13456221243[[#This Row],[CANTO]], " ", ""))</f>
        <v>anadiedemosocasióndetropiezo</v>
      </c>
      <c r="AN6" t="str">
        <f>Table13456221243[[#This Row],[Subtitle5]]</f>
        <v>2ª Corintios 6,3ss</v>
      </c>
      <c r="AP6" t="str">
        <f>Table1[[#Headers],[CANTO]]</f>
        <v>CANTO</v>
      </c>
      <c r="AQ6" t="str">
        <f>Table13456221243[[#This Row],[CANTO]]</f>
        <v>A NADIE DEMOS OCASIÓN DE TROPIEZO</v>
      </c>
    </row>
    <row r="7" spans="1:43" x14ac:dyDescent="0.25">
      <c r="A7">
        <v>3</v>
      </c>
      <c r="B7" t="s">
        <v>309</v>
      </c>
      <c r="C7">
        <v>4</v>
      </c>
      <c r="D7" t="s">
        <v>310</v>
      </c>
      <c r="E7" t="s">
        <v>311</v>
      </c>
      <c r="F7" t="s">
        <v>312</v>
      </c>
      <c r="G7" t="s">
        <v>331</v>
      </c>
      <c r="H7" t="s">
        <v>314</v>
      </c>
      <c r="I7" t="s">
        <v>315</v>
      </c>
      <c r="J7" t="s">
        <v>312</v>
      </c>
      <c r="K7" t="s">
        <v>332</v>
      </c>
      <c r="L7" t="s">
        <v>317</v>
      </c>
      <c r="M7" t="s">
        <v>318</v>
      </c>
      <c r="N7" t="s">
        <v>312</v>
      </c>
      <c r="O7" t="s">
        <v>1153</v>
      </c>
      <c r="P7" t="s">
        <v>312</v>
      </c>
      <c r="Q7" t="s">
        <v>319</v>
      </c>
      <c r="R7" t="s">
        <v>312</v>
      </c>
      <c r="S7" t="s">
        <v>333</v>
      </c>
      <c r="T7" t="s">
        <v>320</v>
      </c>
      <c r="U7" t="s">
        <v>334</v>
      </c>
      <c r="AD7" t="s">
        <v>322</v>
      </c>
      <c r="AE7" s="66" t="str" cm="1">
        <f t="array" ref="AE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/resucito/src/index.html?canto=atilevantomisojos</v>
      </c>
      <c r="AF7" s="66" t="s">
        <v>2263</v>
      </c>
      <c r="AG7" s="66" t="str">
        <f>VLOOKUP(Table13456221243[[#This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H7" t="s">
        <v>323</v>
      </c>
      <c r="AI7" t="str">
        <f>LOWER(LEFT(Table13456221243[[#This Row],[Titulo]],1))</f>
        <v>a</v>
      </c>
      <c r="AJ7" t="str">
        <f>LOWER(LEFT(Table13456221243[[#This Row],[Categoria]],1))</f>
        <v>p</v>
      </c>
      <c r="AK7" t="str">
        <f>_xlfn.CONCAT(Table13456221243[[#This Row],[ID]:[c021]])</f>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L7" t="str">
        <f>UPPER(Table13456221243[[#This Row],[Titulo]])</f>
        <v>A TI LEVANTO MIS OJOS</v>
      </c>
      <c r="AM7" t="str">
        <f>LOWER(SUBSTITUTE(Table13456221243[[#This Row],[CANTO]], " ", ""))</f>
        <v>atilevantomisojos</v>
      </c>
      <c r="AN7" t="str">
        <f>Table13456221243[[#This Row],[Subtitle5]]</f>
        <v>Salmo 123 (122)</v>
      </c>
      <c r="AP7" t="str">
        <f>Table1[[#Headers],[CANTO]]</f>
        <v>CANTO</v>
      </c>
      <c r="AQ7" t="str">
        <f>Table13456221243[[#This Row],[CANTO]]</f>
        <v>A TI LEVANTO MIS OJOS</v>
      </c>
    </row>
    <row r="8" spans="1:43" x14ac:dyDescent="0.25">
      <c r="A8">
        <v>4</v>
      </c>
      <c r="B8" t="s">
        <v>309</v>
      </c>
      <c r="C8">
        <v>5</v>
      </c>
      <c r="D8" t="s">
        <v>310</v>
      </c>
      <c r="E8" t="s">
        <v>311</v>
      </c>
      <c r="F8" t="s">
        <v>312</v>
      </c>
      <c r="G8" t="s">
        <v>335</v>
      </c>
      <c r="H8" t="s">
        <v>314</v>
      </c>
      <c r="I8" t="s">
        <v>315</v>
      </c>
      <c r="J8" t="s">
        <v>312</v>
      </c>
      <c r="K8" t="s">
        <v>336</v>
      </c>
      <c r="L8" t="s">
        <v>317</v>
      </c>
      <c r="M8" t="s">
        <v>318</v>
      </c>
      <c r="N8" t="s">
        <v>312</v>
      </c>
      <c r="O8" t="s">
        <v>1153</v>
      </c>
      <c r="P8" t="s">
        <v>312</v>
      </c>
      <c r="Q8" t="s">
        <v>319</v>
      </c>
      <c r="R8" t="s">
        <v>312</v>
      </c>
      <c r="S8" t="s">
        <v>333</v>
      </c>
      <c r="T8" t="s">
        <v>320</v>
      </c>
      <c r="U8" t="s">
        <v>334</v>
      </c>
      <c r="AD8" t="s">
        <v>322</v>
      </c>
      <c r="AE8" s="66" t="str" cm="1">
        <f t="array" ref="AE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/resucito/src/index.html?canto=atisenorenmiclamorimploro</v>
      </c>
      <c r="AF8" s="66" t="s">
        <v>2263</v>
      </c>
      <c r="AG8" s="66" t="str">
        <f>VLOOKUP(Table13456221243[[#This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H8" t="s">
        <v>323</v>
      </c>
      <c r="AI8" t="str">
        <f>LOWER(LEFT(Table13456221243[[#This Row],[Titulo]],1))</f>
        <v>a</v>
      </c>
      <c r="AJ8" t="str">
        <f>LOWER(LEFT(Table13456221243[[#This Row],[Categoria]],1))</f>
        <v>p</v>
      </c>
      <c r="AK8" t="str">
        <f>_xlfn.CONCAT(Table13456221243[[#This Row],[ID]:[c021]])</f>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L8" t="str">
        <f>UPPER(Table13456221243[[#This Row],[Titulo]])</f>
        <v>A TI, SEÑOR, EN MI CLAMOR IMPLORO</v>
      </c>
      <c r="AM8" t="str">
        <f>LOWER(SUBSTITUTE(Table13456221243[[#This Row],[CANTO]], " ", ""))</f>
        <v>ati,señor,enmiclamorimploro</v>
      </c>
      <c r="AN8" t="str">
        <f>Table13456221243[[#This Row],[Subtitle5]]</f>
        <v>Salmo 142 (141)</v>
      </c>
      <c r="AP8" t="str">
        <f>Table1[[#Headers],[CANTO]]</f>
        <v>CANTO</v>
      </c>
      <c r="AQ8" t="str">
        <f>Table13456221243[[#This Row],[CANTO]]</f>
        <v>A TI, SEÑOR, EN MI CLAMOR IMPLORO</v>
      </c>
    </row>
    <row r="9" spans="1:43" x14ac:dyDescent="0.25">
      <c r="A9">
        <v>5</v>
      </c>
      <c r="B9" t="s">
        <v>309</v>
      </c>
      <c r="C9">
        <v>6</v>
      </c>
      <c r="D9" t="s">
        <v>310</v>
      </c>
      <c r="E9" t="s">
        <v>311</v>
      </c>
      <c r="F9" t="s">
        <v>312</v>
      </c>
      <c r="G9" t="s">
        <v>337</v>
      </c>
      <c r="H9" t="s">
        <v>314</v>
      </c>
      <c r="I9" t="s">
        <v>315</v>
      </c>
      <c r="J9" t="s">
        <v>312</v>
      </c>
      <c r="K9" t="s">
        <v>338</v>
      </c>
      <c r="L9" t="s">
        <v>317</v>
      </c>
      <c r="M9" t="s">
        <v>318</v>
      </c>
      <c r="N9" t="s">
        <v>312</v>
      </c>
      <c r="O9" t="s">
        <v>1153</v>
      </c>
      <c r="P9" t="s">
        <v>312</v>
      </c>
      <c r="Q9" t="s">
        <v>319</v>
      </c>
      <c r="R9" t="s">
        <v>312</v>
      </c>
      <c r="S9" t="s">
        <v>333</v>
      </c>
      <c r="T9" t="s">
        <v>320</v>
      </c>
      <c r="U9" t="s">
        <v>334</v>
      </c>
      <c r="AD9" t="s">
        <v>322</v>
      </c>
      <c r="AE9" s="66" t="str" cm="1">
        <f t="array" ref="AE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/resucito/src/index.html?canto=atisenorlevantomialma</v>
      </c>
      <c r="AF9" s="66" t="s">
        <v>2263</v>
      </c>
      <c r="AG9" s="66" t="str">
        <f>VLOOKUP(Table13456221243[[#This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H9" t="s">
        <v>323</v>
      </c>
      <c r="AI9" t="str">
        <f>LOWER(LEFT(Table13456221243[[#This Row],[Titulo]],1))</f>
        <v>a</v>
      </c>
      <c r="AJ9" t="str">
        <f>LOWER(LEFT(Table13456221243[[#This Row],[Categoria]],1))</f>
        <v>p</v>
      </c>
      <c r="AK9" t="str">
        <f>_xlfn.CONCAT(Table13456221243[[#This Row],[ID]:[c021]])</f>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L9" t="str">
        <f>UPPER(Table13456221243[[#This Row],[Titulo]])</f>
        <v>A TI, SEÑOR, LEVANTO MI ALMA</v>
      </c>
      <c r="AM9" t="str">
        <f>LOWER(SUBSTITUTE(Table13456221243[[#This Row],[CANTO]], " ", ""))</f>
        <v>ati,señor,levantomialma</v>
      </c>
      <c r="AN9" t="str">
        <f>Table13456221243[[#This Row],[Subtitle5]]</f>
        <v>Salmo 25 (24)</v>
      </c>
      <c r="AP9" t="str">
        <f>Table1[[#Headers],[CANTO]]</f>
        <v>CANTO</v>
      </c>
      <c r="AQ9" t="str">
        <f>Table13456221243[[#This Row],[CANTO]]</f>
        <v>A TI, SEÑOR, LEVANTO MI ALMA</v>
      </c>
    </row>
    <row r="10" spans="1:43" x14ac:dyDescent="0.25">
      <c r="A10">
        <v>6</v>
      </c>
      <c r="B10" t="s">
        <v>309</v>
      </c>
      <c r="C10">
        <v>7</v>
      </c>
      <c r="D10" t="s">
        <v>310</v>
      </c>
      <c r="E10" t="s">
        <v>311</v>
      </c>
      <c r="F10" t="s">
        <v>312</v>
      </c>
      <c r="G10" t="s">
        <v>339</v>
      </c>
      <c r="H10" t="s">
        <v>314</v>
      </c>
      <c r="I10" t="s">
        <v>315</v>
      </c>
      <c r="J10" t="s">
        <v>312</v>
      </c>
      <c r="K10" t="s">
        <v>340</v>
      </c>
      <c r="L10" t="s">
        <v>317</v>
      </c>
      <c r="M10" t="s">
        <v>318</v>
      </c>
      <c r="N10" t="s">
        <v>312</v>
      </c>
      <c r="O10" t="s">
        <v>1153</v>
      </c>
      <c r="P10" t="s">
        <v>312</v>
      </c>
      <c r="Q10" t="s">
        <v>319</v>
      </c>
      <c r="R10" t="s">
        <v>312</v>
      </c>
      <c r="S10" t="s">
        <v>333</v>
      </c>
      <c r="T10" t="s">
        <v>320</v>
      </c>
      <c r="U10" t="s">
        <v>321</v>
      </c>
      <c r="V10" t="s">
        <v>320</v>
      </c>
      <c r="W10" t="s">
        <v>334</v>
      </c>
      <c r="AD10" t="s">
        <v>322</v>
      </c>
      <c r="AE10" s="66" t="str" cm="1">
        <f t="array" ref="AE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/resucito/src/index.html?canto=atisenorsedebelaalabanzaension</v>
      </c>
      <c r="AF10" s="66" t="s">
        <v>2263</v>
      </c>
      <c r="AG10" s="66" t="str">
        <f>VLOOKUP(Table13456221243[[#This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H10" t="s">
        <v>323</v>
      </c>
      <c r="AI10" t="str">
        <f>LOWER(LEFT(Table13456221243[[#This Row],[Titulo]],1))</f>
        <v>a</v>
      </c>
      <c r="AJ10" t="str">
        <f>LOWER(LEFT(Table13456221243[[#This Row],[Categoria]],1))</f>
        <v>p</v>
      </c>
      <c r="AK10" t="str">
        <f>_xlfn.CONCAT(Table13456221243[[#This Row],[ID]:[c021]])</f>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L10" t="str">
        <f>UPPER(Table13456221243[[#This Row],[Titulo]])</f>
        <v>A TI, SEÑOR, SE DEBE LA ALABANZA EN SIÓN</v>
      </c>
      <c r="AM10" t="str">
        <f>LOWER(SUBSTITUTE(Table13456221243[[#This Row],[CANTO]], " ", ""))</f>
        <v>ati,señor,sedebelaalabanzaensión</v>
      </c>
      <c r="AN10" t="str">
        <f>Table13456221243[[#This Row],[Subtitle5]]</f>
        <v>Salmo 65 (64)</v>
      </c>
      <c r="AP10" t="str">
        <f>Table1[[#Headers],[CANTO]]</f>
        <v>CANTO</v>
      </c>
      <c r="AQ10" t="str">
        <f>Table13456221243[[#This Row],[CANTO]]</f>
        <v>A TI, SEÑOR, SE DEBE LA ALABANZA EN SIÓN</v>
      </c>
    </row>
    <row r="11" spans="1:43" x14ac:dyDescent="0.25">
      <c r="A11">
        <v>7</v>
      </c>
      <c r="B11" t="s">
        <v>309</v>
      </c>
      <c r="C11">
        <v>8</v>
      </c>
      <c r="D11" t="s">
        <v>310</v>
      </c>
      <c r="E11" t="s">
        <v>311</v>
      </c>
      <c r="F11" t="s">
        <v>312</v>
      </c>
      <c r="G11" t="s">
        <v>341</v>
      </c>
      <c r="H11" t="s">
        <v>314</v>
      </c>
      <c r="I11" t="s">
        <v>315</v>
      </c>
      <c r="J11" t="s">
        <v>312</v>
      </c>
      <c r="K11" t="s">
        <v>342</v>
      </c>
      <c r="L11" t="s">
        <v>317</v>
      </c>
      <c r="M11" t="s">
        <v>318</v>
      </c>
      <c r="N11" t="s">
        <v>312</v>
      </c>
      <c r="O11" t="s">
        <v>1153</v>
      </c>
      <c r="P11" t="s">
        <v>312</v>
      </c>
      <c r="Q11" t="s">
        <v>319</v>
      </c>
      <c r="R11" t="s">
        <v>312</v>
      </c>
      <c r="S11" t="s">
        <v>321</v>
      </c>
      <c r="T11" t="s">
        <v>320</v>
      </c>
      <c r="U11" t="s">
        <v>326</v>
      </c>
      <c r="V11" t="s">
        <v>320</v>
      </c>
      <c r="W11" t="s">
        <v>328</v>
      </c>
      <c r="AD11" t="s">
        <v>322</v>
      </c>
      <c r="AE11" s="66" t="str" cm="1">
        <f t="array" ref="AE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/resucito/src/index.html?canto=abbapadre</v>
      </c>
      <c r="AF11" s="66" t="s">
        <v>2263</v>
      </c>
      <c r="AG11" s="66" t="str">
        <f>VLOOKUP(Table13456221243[[#This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H11" t="s">
        <v>323</v>
      </c>
      <c r="AI11" t="str">
        <f>LOWER(LEFT(Table13456221243[[#This Row],[Titulo]],1))</f>
        <v>a</v>
      </c>
      <c r="AJ11" t="str">
        <f>LOWER(LEFT(Table13456221243[[#This Row],[Categoria]],1))</f>
        <v>p</v>
      </c>
      <c r="AK11" t="str">
        <f>_xlfn.CONCAT(Table13456221243[[#This Row],[ID]:[c021]])</f>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L11" t="str">
        <f>UPPER(Table13456221243[[#This Row],[Titulo]])</f>
        <v>ABBÁ, PADRE</v>
      </c>
      <c r="AM11" t="str">
        <f>LOWER(SUBSTITUTE(Table13456221243[[#This Row],[CANTO]], " ", ""))</f>
        <v>abbá,padre</v>
      </c>
      <c r="AN11" t="str">
        <f>Table13456221243[[#This Row],[Subtitle5]]</f>
        <v>Romanos 8,15–17</v>
      </c>
      <c r="AP11" t="str">
        <f>Table1[[#Headers],[CANTO]]</f>
        <v>CANTO</v>
      </c>
      <c r="AQ11" t="str">
        <f>Table13456221243[[#This Row],[CANTO]]</f>
        <v>ABBÁ, PADRE</v>
      </c>
    </row>
    <row r="12" spans="1:43" x14ac:dyDescent="0.25">
      <c r="A12">
        <v>8</v>
      </c>
      <c r="B12" t="s">
        <v>309</v>
      </c>
      <c r="C12">
        <v>9</v>
      </c>
      <c r="D12" t="s">
        <v>310</v>
      </c>
      <c r="E12" t="s">
        <v>311</v>
      </c>
      <c r="F12" t="s">
        <v>312</v>
      </c>
      <c r="G12" t="s">
        <v>343</v>
      </c>
      <c r="H12" t="s">
        <v>314</v>
      </c>
      <c r="I12" t="s">
        <v>315</v>
      </c>
      <c r="J12" t="s">
        <v>312</v>
      </c>
      <c r="K12" t="s">
        <v>344</v>
      </c>
      <c r="L12" t="s">
        <v>317</v>
      </c>
      <c r="M12" t="s">
        <v>318</v>
      </c>
      <c r="N12" t="s">
        <v>312</v>
      </c>
      <c r="O12" t="s">
        <v>1153</v>
      </c>
      <c r="P12" t="s">
        <v>312</v>
      </c>
      <c r="Q12" t="s">
        <v>319</v>
      </c>
      <c r="R12" t="s">
        <v>312</v>
      </c>
      <c r="S12" t="s">
        <v>321</v>
      </c>
      <c r="T12" t="s">
        <v>320</v>
      </c>
      <c r="U12" t="s">
        <v>304</v>
      </c>
      <c r="V12" t="s">
        <v>320</v>
      </c>
      <c r="W12" t="s">
        <v>334</v>
      </c>
      <c r="AD12" t="s">
        <v>322</v>
      </c>
      <c r="AE12" s="66" t="str" cm="1">
        <f t="array" ref="AE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/resucito/src/index.html?canto=abraham</v>
      </c>
      <c r="AF12" s="66" t="s">
        <v>2263</v>
      </c>
      <c r="AG12" s="66" t="str">
        <f>VLOOKUP(Table13456221243[[#This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H12" t="s">
        <v>323</v>
      </c>
      <c r="AI12" t="str">
        <f>LOWER(LEFT(Table13456221243[[#This Row],[Titulo]],1))</f>
        <v>a</v>
      </c>
      <c r="AJ12" t="str">
        <f>LOWER(LEFT(Table13456221243[[#This Row],[Categoria]],1))</f>
        <v>p</v>
      </c>
      <c r="AK12" t="str">
        <f>_xlfn.CONCAT(Table13456221243[[#This Row],[ID]:[c021]])</f>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L12" t="str">
        <f>UPPER(Table13456221243[[#This Row],[Titulo]])</f>
        <v>ABRAHAM</v>
      </c>
      <c r="AM12" t="str">
        <f>LOWER(SUBSTITUTE(Table13456221243[[#This Row],[CANTO]], " ", ""))</f>
        <v>abraham</v>
      </c>
      <c r="AN12" t="str">
        <f>Table13456221243[[#This Row],[Subtitle5]]</f>
        <v>Génesis 18,1–5 – Teofanía de Mambré</v>
      </c>
      <c r="AP12" t="str">
        <f>Table1[[#Headers],[CANTO]]</f>
        <v>CANTO</v>
      </c>
      <c r="AQ12" t="str">
        <f>Table13456221243[[#This Row],[CANTO]]</f>
        <v>ABRAHAM</v>
      </c>
    </row>
    <row r="13" spans="1:43" x14ac:dyDescent="0.25">
      <c r="A13">
        <v>179</v>
      </c>
      <c r="B13" t="s">
        <v>309</v>
      </c>
      <c r="C13">
        <v>10</v>
      </c>
      <c r="D13" t="s">
        <v>310</v>
      </c>
      <c r="E13" t="s">
        <v>311</v>
      </c>
      <c r="F13" t="s">
        <v>312</v>
      </c>
      <c r="G13" s="6" t="s">
        <v>345</v>
      </c>
      <c r="H13" t="s">
        <v>314</v>
      </c>
      <c r="I13" t="s">
        <v>315</v>
      </c>
      <c r="J13" t="s">
        <v>312</v>
      </c>
      <c r="K13" t="s">
        <v>346</v>
      </c>
      <c r="L13" t="s">
        <v>317</v>
      </c>
      <c r="M13" t="s">
        <v>318</v>
      </c>
      <c r="N13" t="s">
        <v>312</v>
      </c>
      <c r="O13" s="7" t="s">
        <v>1152</v>
      </c>
      <c r="P13" t="s">
        <v>312</v>
      </c>
      <c r="Q13" t="s">
        <v>319</v>
      </c>
      <c r="R13" t="s">
        <v>312</v>
      </c>
      <c r="S13" t="s">
        <v>321</v>
      </c>
      <c r="T13" t="s">
        <v>320</v>
      </c>
      <c r="U13" t="s">
        <v>327</v>
      </c>
      <c r="V13" t="s">
        <v>320</v>
      </c>
      <c r="W13" t="s">
        <v>334</v>
      </c>
      <c r="AD13" t="s">
        <v>322</v>
      </c>
      <c r="AE13" s="66" t="str" cm="1">
        <f t="array" ref="AE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/resucito/src/index.html?canto=aclamacionesalaoraciondelosfieles</v>
      </c>
      <c r="AF13" s="66" t="s">
        <v>2263</v>
      </c>
      <c r="AG13" s="66" t="str">
        <f>VLOOKUP(Table13456221243[[#This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H13" t="s">
        <v>323</v>
      </c>
      <c r="AI13" t="str">
        <f>LOWER(LEFT(Table13456221243[[#This Row],[Titulo]],1))</f>
        <v>a</v>
      </c>
      <c r="AJ13" t="str">
        <f>LOWER(LEFT(Table13456221243[[#This Row],[Categoria]],1))</f>
        <v>l</v>
      </c>
      <c r="AK13" t="str">
        <f>_xlfn.CONCAT(Table13456221243[[#This Row],[ID]:[c021]])</f>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L13" t="str">
        <f>UPPER(Table13456221243[[#This Row],[Titulo]])</f>
        <v>ACLAMACIONES A LA ORACIÓN DE LOS FIELES</v>
      </c>
      <c r="AM13" t="str">
        <f>LOWER(SUBSTITUTE(Table13456221243[[#This Row],[CANTO]], " ", ""))</f>
        <v>aclamacionesalaoracióndelosfieles</v>
      </c>
      <c r="AN13" t="str">
        <f>Table13456221243[[#This Row],[Subtitle5]]</f>
        <v>Respuestas a las oraciones de los fieles, Modelo I, II, III, IV</v>
      </c>
      <c r="AP13" t="str">
        <f>Table1[[#Headers],[CANTO]]</f>
        <v>CANTO</v>
      </c>
      <c r="AQ13" t="str">
        <f>Table13456221243[[#This Row],[CANTO]]</f>
        <v>ACLAMACIONES A LA ORACIÓN DE LOS FIELES</v>
      </c>
    </row>
    <row r="14" spans="1:43" x14ac:dyDescent="0.25">
      <c r="A14">
        <v>9</v>
      </c>
      <c r="B14" t="s">
        <v>309</v>
      </c>
      <c r="C14">
        <v>11</v>
      </c>
      <c r="D14" t="s">
        <v>310</v>
      </c>
      <c r="E14" t="s">
        <v>311</v>
      </c>
      <c r="F14" t="s">
        <v>312</v>
      </c>
      <c r="G14" t="s">
        <v>347</v>
      </c>
      <c r="H14" t="s">
        <v>314</v>
      </c>
      <c r="I14" t="s">
        <v>315</v>
      </c>
      <c r="J14" t="s">
        <v>312</v>
      </c>
      <c r="K14" t="s">
        <v>348</v>
      </c>
      <c r="L14" t="s">
        <v>317</v>
      </c>
      <c r="M14" t="s">
        <v>318</v>
      </c>
      <c r="N14" t="s">
        <v>312</v>
      </c>
      <c r="O14" t="s">
        <v>1153</v>
      </c>
      <c r="P14" t="s">
        <v>312</v>
      </c>
      <c r="Q14" t="s">
        <v>319</v>
      </c>
      <c r="R14" t="s">
        <v>312</v>
      </c>
      <c r="S14" t="s">
        <v>294</v>
      </c>
      <c r="AD14" t="s">
        <v>322</v>
      </c>
      <c r="AE14" s="66" t="str" cm="1">
        <f t="array" ref="AE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/resucito/src/index.html?canto=aclamadalsenor</v>
      </c>
      <c r="AF14" s="66" t="s">
        <v>2263</v>
      </c>
      <c r="AG14" s="66" t="str">
        <f>VLOOKUP(Table13456221243[[#This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H14" t="s">
        <v>323</v>
      </c>
      <c r="AI14" t="str">
        <f>LOWER(LEFT(Table13456221243[[#This Row],[Titulo]],1))</f>
        <v>a</v>
      </c>
      <c r="AJ14" t="str">
        <f>LOWER(LEFT(Table13456221243[[#This Row],[Categoria]],1))</f>
        <v>p</v>
      </c>
      <c r="AK14" t="str">
        <f>_xlfn.CONCAT(Table13456221243[[#This Row],[ID]:[c021]])</f>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L14" t="str">
        <f>UPPER(Table13456221243[[#This Row],[Titulo]])</f>
        <v>ACLAMAD AL SEÑOR</v>
      </c>
      <c r="AM14" t="str">
        <f>LOWER(SUBSTITUTE(Table13456221243[[#This Row],[CANTO]], " ", ""))</f>
        <v>aclamadalseñor</v>
      </c>
      <c r="AN14" t="str">
        <f>Table13456221243[[#This Row],[Subtitle5]]</f>
        <v>Salmo 100 (99)</v>
      </c>
      <c r="AP14" t="str">
        <f>Table1[[#Headers],[CANTO]]</f>
        <v>CANTO</v>
      </c>
      <c r="AQ14" t="str">
        <f>Table13456221243[[#This Row],[CANTO]]</f>
        <v>ACLAMAD AL SEÑOR</v>
      </c>
    </row>
    <row r="15" spans="1:43" x14ac:dyDescent="0.25">
      <c r="A15">
        <v>238</v>
      </c>
      <c r="B15" t="s">
        <v>309</v>
      </c>
      <c r="C15">
        <v>12</v>
      </c>
      <c r="D15" t="s">
        <v>310</v>
      </c>
      <c r="E15" t="s">
        <v>311</v>
      </c>
      <c r="F15" t="s">
        <v>312</v>
      </c>
      <c r="G15" t="s">
        <v>349</v>
      </c>
      <c r="H15" t="s">
        <v>314</v>
      </c>
      <c r="I15" t="s">
        <v>315</v>
      </c>
      <c r="J15" t="s">
        <v>312</v>
      </c>
      <c r="K15" t="s">
        <v>350</v>
      </c>
      <c r="L15" t="s">
        <v>317</v>
      </c>
      <c r="M15" t="s">
        <v>318</v>
      </c>
      <c r="N15" t="s">
        <v>312</v>
      </c>
      <c r="O15" s="4" t="s">
        <v>1151</v>
      </c>
      <c r="P15" t="s">
        <v>312</v>
      </c>
      <c r="Q15" t="s">
        <v>319</v>
      </c>
      <c r="R15" t="s">
        <v>312</v>
      </c>
      <c r="S15" t="s">
        <v>333</v>
      </c>
      <c r="T15" t="s">
        <v>320</v>
      </c>
      <c r="U15" t="s">
        <v>321</v>
      </c>
      <c r="V15" t="s">
        <v>320</v>
      </c>
      <c r="W15" t="s">
        <v>334</v>
      </c>
      <c r="AD15" t="s">
        <v>322</v>
      </c>
      <c r="AE15" s="66" t="str" cm="1">
        <f t="array" ref="AE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/resucito/src/index.html?canto=adondeteescondisteamado</v>
      </c>
      <c r="AF15" s="66" t="s">
        <v>2263</v>
      </c>
      <c r="AG15" s="66" t="str">
        <f>VLOOKUP(Table13456221243[[#This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H15" t="s">
        <v>323</v>
      </c>
      <c r="AI15" t="str">
        <f>LOWER(LEFT(Table13456221243[[#This Row],[Titulo]],1))</f>
        <v>a</v>
      </c>
      <c r="AJ15" t="str">
        <f>LOWER(LEFT(Table13456221243[[#This Row],[Categoria]],1))</f>
        <v>e</v>
      </c>
      <c r="AK15" t="str">
        <f>_xlfn.CONCAT(Table13456221243[[#This Row],[ID]:[c021]])</f>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L15" t="str">
        <f>UPPER(Table13456221243[[#This Row],[Titulo]])</f>
        <v>ADÓNDE TE ESCONDISTE, AMADO</v>
      </c>
      <c r="AM15" t="str">
        <f>LOWER(SUBSTITUTE(Table13456221243[[#This Row],[CANTO]], " ", ""))</f>
        <v>adóndeteescondiste,amado</v>
      </c>
      <c r="AN15" t="str">
        <f>Table13456221243[[#This Row],[Subtitle5]]</f>
        <v xml:space="preserve">Cántico espiritual (San Juan de la Cruz) </v>
      </c>
      <c r="AP15" t="str">
        <f>Table1[[#Headers],[CANTO]]</f>
        <v>CANTO</v>
      </c>
      <c r="AQ15" t="str">
        <f>Table13456221243[[#This Row],[CANTO]]</f>
        <v>ADÓNDE TE ESCONDISTE, AMADO</v>
      </c>
    </row>
    <row r="16" spans="1:43" x14ac:dyDescent="0.25">
      <c r="A16">
        <v>10</v>
      </c>
      <c r="B16" t="s">
        <v>309</v>
      </c>
      <c r="C16">
        <v>13</v>
      </c>
      <c r="D16" t="s">
        <v>310</v>
      </c>
      <c r="E16" t="s">
        <v>311</v>
      </c>
      <c r="F16" t="s">
        <v>312</v>
      </c>
      <c r="G16" t="s">
        <v>351</v>
      </c>
      <c r="H16" t="s">
        <v>314</v>
      </c>
      <c r="I16" t="s">
        <v>315</v>
      </c>
      <c r="J16" t="s">
        <v>312</v>
      </c>
      <c r="K16" t="s">
        <v>352</v>
      </c>
      <c r="L16" t="s">
        <v>317</v>
      </c>
      <c r="M16" t="s">
        <v>318</v>
      </c>
      <c r="N16" t="s">
        <v>312</v>
      </c>
      <c r="O16" t="s">
        <v>1153</v>
      </c>
      <c r="P16" t="s">
        <v>312</v>
      </c>
      <c r="Q16" t="s">
        <v>319</v>
      </c>
      <c r="R16" t="s">
        <v>312</v>
      </c>
      <c r="S16" t="s">
        <v>321</v>
      </c>
      <c r="T16" t="s">
        <v>320</v>
      </c>
      <c r="U16" t="s">
        <v>334</v>
      </c>
      <c r="AD16" t="s">
        <v>322</v>
      </c>
      <c r="AE16" s="66" t="str" cm="1">
        <f t="array" ref="AE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/resucito/src/index.html?canto=aldespertar</v>
      </c>
      <c r="AF16" s="66" t="s">
        <v>2263</v>
      </c>
      <c r="AG16" s="66" t="str">
        <f>VLOOKUP(Table13456221243[[#This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H16" t="s">
        <v>323</v>
      </c>
      <c r="AI16" t="str">
        <f>LOWER(LEFT(Table13456221243[[#This Row],[Titulo]],1))</f>
        <v>a</v>
      </c>
      <c r="AJ16" t="str">
        <f>LOWER(LEFT(Table13456221243[[#This Row],[Categoria]],1))</f>
        <v>p</v>
      </c>
      <c r="AK16" t="str">
        <f>_xlfn.CONCAT(Table13456221243[[#This Row],[ID]:[c021]])</f>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L16" t="str">
        <f>UPPER(Table13456221243[[#This Row],[Titulo]])</f>
        <v>AL DESPERTAR</v>
      </c>
      <c r="AM16" t="str">
        <f>LOWER(SUBSTITUTE(Table13456221243[[#This Row],[CANTO]], " ", ""))</f>
        <v>aldespertar</v>
      </c>
      <c r="AN16" t="str">
        <f>Table13456221243[[#This Row],[Subtitle5]]</f>
        <v xml:space="preserve">Salmo 17 (16) </v>
      </c>
      <c r="AP16" t="str">
        <f>Table1[[#Headers],[CANTO]]</f>
        <v>CANTO</v>
      </c>
      <c r="AQ16" t="str">
        <f>Table13456221243[[#This Row],[CANTO]]</f>
        <v>AL DESPERTAR</v>
      </c>
    </row>
    <row r="17" spans="1:43" x14ac:dyDescent="0.25">
      <c r="A17">
        <v>11</v>
      </c>
      <c r="B17" t="s">
        <v>309</v>
      </c>
      <c r="C17">
        <v>14</v>
      </c>
      <c r="D17" t="s">
        <v>310</v>
      </c>
      <c r="E17" t="s">
        <v>311</v>
      </c>
      <c r="F17" t="s">
        <v>312</v>
      </c>
      <c r="G17" t="s">
        <v>353</v>
      </c>
      <c r="H17" t="s">
        <v>314</v>
      </c>
      <c r="I17" t="s">
        <v>315</v>
      </c>
      <c r="J17" t="s">
        <v>312</v>
      </c>
      <c r="K17" t="s">
        <v>354</v>
      </c>
      <c r="L17" t="s">
        <v>317</v>
      </c>
      <c r="M17" t="s">
        <v>318</v>
      </c>
      <c r="N17" t="s">
        <v>312</v>
      </c>
      <c r="O17" t="s">
        <v>1153</v>
      </c>
      <c r="P17" t="s">
        <v>312</v>
      </c>
      <c r="Q17" t="s">
        <v>319</v>
      </c>
      <c r="R17" t="s">
        <v>312</v>
      </c>
      <c r="S17" t="s">
        <v>355</v>
      </c>
      <c r="T17" t="s">
        <v>320</v>
      </c>
      <c r="U17" t="s">
        <v>300</v>
      </c>
      <c r="AD17" t="s">
        <v>322</v>
      </c>
      <c r="AE17" s="66" t="str" cm="1">
        <f t="array" ref="AE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/resucito/src/index.html?canto=alabadalsenorenelcielo</v>
      </c>
      <c r="AF17" s="66" t="s">
        <v>2263</v>
      </c>
      <c r="AG17" s="66" t="str">
        <f>VLOOKUP(Table13456221243[[#This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H17" t="s">
        <v>323</v>
      </c>
      <c r="AI17" t="str">
        <f>LOWER(LEFT(Table13456221243[[#This Row],[Titulo]],1))</f>
        <v>a</v>
      </c>
      <c r="AJ17" t="str">
        <f>LOWER(LEFT(Table13456221243[[#This Row],[Categoria]],1))</f>
        <v>p</v>
      </c>
      <c r="AK17" t="str">
        <f>_xlfn.CONCAT(Table13456221243[[#This Row],[ID]:[c021]])</f>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L17" t="str">
        <f>UPPER(Table13456221243[[#This Row],[Titulo]])</f>
        <v>ALABAD AL SEÑOR EN EL CIELO</v>
      </c>
      <c r="AM17" t="str">
        <f>LOWER(SUBSTITUTE(Table13456221243[[#This Row],[CANTO]], " ", ""))</f>
        <v>alabadalseñorenelcielo</v>
      </c>
      <c r="AN17" t="str">
        <f>Table13456221243[[#This Row],[Subtitle5]]</f>
        <v xml:space="preserve">Salmo 148 </v>
      </c>
      <c r="AP17" t="str">
        <f>Table1[[#Headers],[CANTO]]</f>
        <v>CANTO</v>
      </c>
      <c r="AQ17" t="str">
        <f>Table13456221243[[#This Row],[CANTO]]</f>
        <v>ALABAD AL SEÑOR EN EL CIELO</v>
      </c>
    </row>
    <row r="18" spans="1:43" x14ac:dyDescent="0.25">
      <c r="A18">
        <v>12</v>
      </c>
      <c r="B18" t="s">
        <v>309</v>
      </c>
      <c r="C18">
        <v>15</v>
      </c>
      <c r="D18" t="s">
        <v>310</v>
      </c>
      <c r="E18" t="s">
        <v>311</v>
      </c>
      <c r="F18" t="s">
        <v>312</v>
      </c>
      <c r="G18" t="s">
        <v>356</v>
      </c>
      <c r="H18" t="s">
        <v>314</v>
      </c>
      <c r="I18" t="s">
        <v>315</v>
      </c>
      <c r="J18" t="s">
        <v>312</v>
      </c>
      <c r="K18" t="s">
        <v>134</v>
      </c>
      <c r="L18" t="s">
        <v>317</v>
      </c>
      <c r="M18" t="s">
        <v>318</v>
      </c>
      <c r="N18" t="s">
        <v>312</v>
      </c>
      <c r="O18" t="s">
        <v>1153</v>
      </c>
      <c r="P18" t="s">
        <v>312</v>
      </c>
      <c r="Q18" t="s">
        <v>319</v>
      </c>
      <c r="R18" t="s">
        <v>312</v>
      </c>
      <c r="S18" t="s">
        <v>357</v>
      </c>
      <c r="T18" t="s">
        <v>320</v>
      </c>
      <c r="U18" t="s">
        <v>355</v>
      </c>
      <c r="V18" t="s">
        <v>320</v>
      </c>
      <c r="W18" t="s">
        <v>358</v>
      </c>
      <c r="AD18" t="s">
        <v>322</v>
      </c>
      <c r="AE18" s="66" t="str" cm="1">
        <f t="array" ref="AE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/resucito/src/index.html?canto=alegriahanacidoelsalvador</v>
      </c>
      <c r="AF18" s="66" t="s">
        <v>2263</v>
      </c>
      <c r="AG18" s="66" t="str">
        <f>VLOOKUP(Table13456221243[[#This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H18" t="s">
        <v>323</v>
      </c>
      <c r="AI18" t="str">
        <f>LOWER(LEFT(Table13456221243[[#This Row],[Titulo]],1))</f>
        <v>a</v>
      </c>
      <c r="AJ18" t="str">
        <f>LOWER(LEFT(Table13456221243[[#This Row],[Categoria]],1))</f>
        <v>p</v>
      </c>
      <c r="AK18" t="str">
        <f>_xlfn.CONCAT(Table13456221243[[#This Row],[ID]:[c021]])</f>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L18" t="str">
        <f>UPPER(Table13456221243[[#This Row],[Titulo]])</f>
        <v>ALEGRÍA, HA NACIDO EL SALVADOR</v>
      </c>
      <c r="AM18" t="str">
        <f>LOWER(SUBSTITUTE(Table13456221243[[#This Row],[CANTO]], " ", ""))</f>
        <v>alegría,hanacidoelsalvador</v>
      </c>
      <c r="AN18" t="str">
        <f>Table13456221243[[#This Row],[Subtitle5]]</f>
        <v>Villancico (Kiko Argüello)</v>
      </c>
      <c r="AP18" t="str">
        <f>Table1[[#Headers],[CANTO]]</f>
        <v>CANTO</v>
      </c>
      <c r="AQ18" t="str">
        <f>Table13456221243[[#This Row],[CANTO]]</f>
        <v>ALEGRÍA, HA NACIDO EL SALVADOR</v>
      </c>
    </row>
    <row r="19" spans="1:43" x14ac:dyDescent="0.25">
      <c r="A19">
        <v>180</v>
      </c>
      <c r="B19" t="s">
        <v>309</v>
      </c>
      <c r="C19">
        <v>16</v>
      </c>
      <c r="D19" t="s">
        <v>310</v>
      </c>
      <c r="E19" t="s">
        <v>311</v>
      </c>
      <c r="F19" t="s">
        <v>312</v>
      </c>
      <c r="G19" t="s">
        <v>359</v>
      </c>
      <c r="H19" t="s">
        <v>314</v>
      </c>
      <c r="I19" t="s">
        <v>315</v>
      </c>
      <c r="J19" t="s">
        <v>312</v>
      </c>
      <c r="K19" t="s">
        <v>360</v>
      </c>
      <c r="L19" t="s">
        <v>317</v>
      </c>
      <c r="M19" t="s">
        <v>318</v>
      </c>
      <c r="N19" t="s">
        <v>312</v>
      </c>
      <c r="O19" s="7" t="s">
        <v>1152</v>
      </c>
      <c r="P19" t="s">
        <v>312</v>
      </c>
      <c r="Q19" t="s">
        <v>319</v>
      </c>
      <c r="R19" t="s">
        <v>312</v>
      </c>
      <c r="S19" t="s">
        <v>294</v>
      </c>
      <c r="AD19" t="s">
        <v>322</v>
      </c>
      <c r="AE19" s="66" t="str" cm="1">
        <f t="array" ref="AE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/resucito/src/index.html?canto=aleluyainterleccional</v>
      </c>
      <c r="AF19" s="66" t="s">
        <v>2263</v>
      </c>
      <c r="AG19" s="66" t="str">
        <f>VLOOKUP(Table13456221243[[#This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H19" t="s">
        <v>323</v>
      </c>
      <c r="AI19" t="str">
        <f>LOWER(LEFT(Table13456221243[[#This Row],[Titulo]],1))</f>
        <v>a</v>
      </c>
      <c r="AJ19" t="str">
        <f>LOWER(LEFT(Table13456221243[[#This Row],[Categoria]],1))</f>
        <v>l</v>
      </c>
      <c r="AK19" t="str">
        <f>_xlfn.CONCAT(Table13456221243[[#This Row],[ID]:[c021]])</f>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L19" t="str">
        <f>UPPER(Table13456221243[[#This Row],[Titulo]])</f>
        <v>ALELUYA INTERLECCIONAL</v>
      </c>
      <c r="AM19" t="str">
        <f>LOWER(SUBSTITUTE(Table13456221243[[#This Row],[CANTO]], " ", ""))</f>
        <v>aleluyainterleccional</v>
      </c>
      <c r="AN19" t="str">
        <f>Table13456221243[[#This Row],[Subtitle5]]</f>
        <v>Modelo I, II, III</v>
      </c>
      <c r="AP19" t="str">
        <f>Table1[[#Headers],[CANTO]]</f>
        <v>CANTO</v>
      </c>
      <c r="AQ19" t="str">
        <f>Table13456221243[[#This Row],[CANTO]]</f>
        <v>ALELUYA INTERLECCIONAL</v>
      </c>
    </row>
    <row r="20" spans="1:43" x14ac:dyDescent="0.25">
      <c r="A20">
        <v>181</v>
      </c>
      <c r="B20" t="s">
        <v>309</v>
      </c>
      <c r="C20">
        <v>17</v>
      </c>
      <c r="D20" t="s">
        <v>310</v>
      </c>
      <c r="E20" t="s">
        <v>311</v>
      </c>
      <c r="F20" t="s">
        <v>312</v>
      </c>
      <c r="G20" t="s">
        <v>361</v>
      </c>
      <c r="H20" t="s">
        <v>314</v>
      </c>
      <c r="I20" t="s">
        <v>315</v>
      </c>
      <c r="J20" t="s">
        <v>312</v>
      </c>
      <c r="K20" t="s">
        <v>362</v>
      </c>
      <c r="L20" t="s">
        <v>317</v>
      </c>
      <c r="M20" t="s">
        <v>318</v>
      </c>
      <c r="N20" t="s">
        <v>312</v>
      </c>
      <c r="O20" s="7" t="s">
        <v>1152</v>
      </c>
      <c r="P20" t="s">
        <v>312</v>
      </c>
      <c r="Q20" t="s">
        <v>319</v>
      </c>
      <c r="R20" t="s">
        <v>312</v>
      </c>
      <c r="S20" t="s">
        <v>294</v>
      </c>
      <c r="T20" t="s">
        <v>320</v>
      </c>
      <c r="U20" t="s">
        <v>321</v>
      </c>
      <c r="V20" t="s">
        <v>320</v>
      </c>
      <c r="W20" t="s">
        <v>327</v>
      </c>
      <c r="X20" t="s">
        <v>320</v>
      </c>
      <c r="Y20" t="s">
        <v>334</v>
      </c>
      <c r="AD20" t="s">
        <v>322</v>
      </c>
      <c r="AE20" s="66" t="str" cm="1">
        <f t="array" ref="AE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/resucito/src/index.html?canto=aleluyapascual</v>
      </c>
      <c r="AF20" s="66" t="s">
        <v>2263</v>
      </c>
      <c r="AG20" s="66" t="str">
        <f>VLOOKUP(Table13456221243[[#This Row],['#Pg]],Table14[['#]:[ARCHIVO]],6,FALSE)</f>
        <v>aleluya pascual cristo jesús ha resucitado. aleluya.</v>
      </c>
      <c r="AH20" t="s">
        <v>323</v>
      </c>
      <c r="AI20" t="str">
        <f>LOWER(LEFT(Table13456221243[[#This Row],[Titulo]],1))</f>
        <v>a</v>
      </c>
      <c r="AJ20" t="str">
        <f>LOWER(LEFT(Table13456221243[[#This Row],[Categoria]],1))</f>
        <v>l</v>
      </c>
      <c r="AK20" t="str">
        <f>_xlfn.CONCAT(Table13456221243[[#This Row],[ID]:[c021]])</f>
        <v>{id:17,title: "Aleluya pascual", subtitle: "Apropiado para el tiempo Pascual", category: "Liturgia", moments: ["Pascua", "Laudes/Visperas", "Final", "Antiguo Testamento"], url: "/resucito/src/index.html?canto=aleluyapascual", content: "aleluya pascual cristo jesús ha resucitado. aleluya."},</v>
      </c>
      <c r="AL20" t="str">
        <f>UPPER(Table13456221243[[#This Row],[Titulo]])</f>
        <v>ALELUYA PASCUAL</v>
      </c>
      <c r="AM20" t="str">
        <f>LOWER(SUBSTITUTE(Table13456221243[[#This Row],[CANTO]], " ", ""))</f>
        <v>aleluyapascual</v>
      </c>
      <c r="AN20" t="str">
        <f>Table13456221243[[#This Row],[Subtitle5]]</f>
        <v>Apropiado para el tiempo Pascual</v>
      </c>
      <c r="AP20" t="str">
        <f>Table1[[#Headers],[CANTO]]</f>
        <v>CANTO</v>
      </c>
      <c r="AQ20" t="str">
        <f>Table13456221243[[#This Row],[CANTO]]</f>
        <v>ALELUYA PASCUAL</v>
      </c>
    </row>
    <row r="21" spans="1:43" x14ac:dyDescent="0.25">
      <c r="A21">
        <v>13</v>
      </c>
      <c r="B21" t="s">
        <v>309</v>
      </c>
      <c r="C21">
        <v>18</v>
      </c>
      <c r="D21" t="s">
        <v>310</v>
      </c>
      <c r="E21" t="s">
        <v>311</v>
      </c>
      <c r="F21" t="s">
        <v>312</v>
      </c>
      <c r="G21" t="s">
        <v>363</v>
      </c>
      <c r="H21" t="s">
        <v>314</v>
      </c>
      <c r="I21" t="s">
        <v>315</v>
      </c>
      <c r="J21" t="s">
        <v>312</v>
      </c>
      <c r="K21" t="s">
        <v>364</v>
      </c>
      <c r="L21" t="s">
        <v>317</v>
      </c>
      <c r="M21" t="s">
        <v>318</v>
      </c>
      <c r="N21" t="s">
        <v>312</v>
      </c>
      <c r="O21" t="s">
        <v>1153</v>
      </c>
      <c r="P21" t="s">
        <v>312</v>
      </c>
      <c r="Q21" t="s">
        <v>319</v>
      </c>
      <c r="R21" t="s">
        <v>312</v>
      </c>
      <c r="S21" t="s">
        <v>294</v>
      </c>
      <c r="T21" t="s">
        <v>320</v>
      </c>
      <c r="U21" t="s">
        <v>300</v>
      </c>
      <c r="V21" t="s">
        <v>320</v>
      </c>
      <c r="W21" t="s">
        <v>365</v>
      </c>
      <c r="X21" t="s">
        <v>320</v>
      </c>
      <c r="Y21" t="s">
        <v>334</v>
      </c>
      <c r="AD21" t="s">
        <v>322</v>
      </c>
      <c r="AE21" s="66" t="str" cm="1">
        <f t="array" ref="AE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/resucito/src/index.html?canto=aleluyaalabadalsenor</v>
      </c>
      <c r="AF21" s="66" t="s">
        <v>2263</v>
      </c>
      <c r="AG21" s="66" t="str">
        <f>VLOOKUP(Table13456221243[[#This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H21" t="s">
        <v>323</v>
      </c>
      <c r="AI21" t="str">
        <f>LOWER(LEFT(Table13456221243[[#This Row],[Titulo]],1))</f>
        <v>a</v>
      </c>
      <c r="AJ21" t="str">
        <f>LOWER(LEFT(Table13456221243[[#This Row],[Categoria]],1))</f>
        <v>p</v>
      </c>
      <c r="AK21" t="str">
        <f>_xlfn.CONCAT(Table13456221243[[#This Row],[ID]:[c021]])</f>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L21" t="str">
        <f>UPPER(Table13456221243[[#This Row],[Titulo]])</f>
        <v>ALELUYA, ALABAD AL SEÑOR</v>
      </c>
      <c r="AM21" t="str">
        <f>LOWER(SUBSTITUTE(Table13456221243[[#This Row],[CANTO]], " ", ""))</f>
        <v>aleluya,alabadalseñor</v>
      </c>
      <c r="AN21" t="str">
        <f>Table13456221243[[#This Row],[Subtitle5]]</f>
        <v>Salmo 150</v>
      </c>
      <c r="AP21" t="str">
        <f>Table1[[#Headers],[CANTO]]</f>
        <v>CANTO</v>
      </c>
      <c r="AQ21" t="str">
        <f>Table13456221243[[#This Row],[CANTO]]</f>
        <v>ALELUYA, ALABAD AL SEÑOR</v>
      </c>
    </row>
    <row r="22" spans="1:43" x14ac:dyDescent="0.25">
      <c r="A22">
        <v>14</v>
      </c>
      <c r="B22" t="s">
        <v>309</v>
      </c>
      <c r="C22">
        <v>19</v>
      </c>
      <c r="D22" t="s">
        <v>310</v>
      </c>
      <c r="E22" t="s">
        <v>311</v>
      </c>
      <c r="F22" t="s">
        <v>312</v>
      </c>
      <c r="G22" t="s">
        <v>366</v>
      </c>
      <c r="H22" t="s">
        <v>314</v>
      </c>
      <c r="I22" t="s">
        <v>315</v>
      </c>
      <c r="J22" t="s">
        <v>312</v>
      </c>
      <c r="K22" t="s">
        <v>367</v>
      </c>
      <c r="L22" t="s">
        <v>317</v>
      </c>
      <c r="M22" t="s">
        <v>318</v>
      </c>
      <c r="N22" t="s">
        <v>312</v>
      </c>
      <c r="O22" t="s">
        <v>1153</v>
      </c>
      <c r="P22" t="s">
        <v>312</v>
      </c>
      <c r="Q22" t="s">
        <v>319</v>
      </c>
      <c r="R22" t="s">
        <v>312</v>
      </c>
      <c r="S22" t="s">
        <v>321</v>
      </c>
      <c r="T22" t="s">
        <v>320</v>
      </c>
      <c r="U22" t="s">
        <v>326</v>
      </c>
      <c r="V22" t="s">
        <v>320</v>
      </c>
      <c r="W22" t="s">
        <v>328</v>
      </c>
      <c r="AD22" t="s">
        <v>322</v>
      </c>
      <c r="AE22" s="66" t="str" cm="1">
        <f t="array" ref="AE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/resucito/src/index.html?canto=aleluyabendecidalsenor</v>
      </c>
      <c r="AF22" s="66" t="s">
        <v>2263</v>
      </c>
      <c r="AG22" s="66" t="str">
        <f>VLOOKUP(Table13456221243[[#This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H22" t="s">
        <v>323</v>
      </c>
      <c r="AI22" t="str">
        <f>LOWER(LEFT(Table13456221243[[#This Row],[Titulo]],1))</f>
        <v>a</v>
      </c>
      <c r="AJ22" t="str">
        <f>LOWER(LEFT(Table13456221243[[#This Row],[Categoria]],1))</f>
        <v>p</v>
      </c>
      <c r="AK22" t="str">
        <f>_xlfn.CONCAT(Table13456221243[[#This Row],[ID]:[c021]])</f>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L22" t="str">
        <f>UPPER(Table13456221243[[#This Row],[Titulo]])</f>
        <v>ALELUYA, BENDECID AL SEÑOR</v>
      </c>
      <c r="AM22" t="str">
        <f>LOWER(SUBSTITUTE(Table13456221243[[#This Row],[CANTO]], " ", ""))</f>
        <v>aleluya,bendecidalseñor</v>
      </c>
      <c r="AN22" t="str">
        <f>Table13456221243[[#This Row],[Subtitle5]]</f>
        <v>Salmo 1.34 (1.33) - Melodía hebraica</v>
      </c>
      <c r="AP22" t="str">
        <f>Table1[[#Headers],[CANTO]]</f>
        <v>CANTO</v>
      </c>
      <c r="AQ22" t="str">
        <f>Table13456221243[[#This Row],[CANTO]]</f>
        <v>ALELUYA, BENDECID AL SEÑOR</v>
      </c>
    </row>
    <row r="23" spans="1:43" x14ac:dyDescent="0.25">
      <c r="A23">
        <v>15</v>
      </c>
      <c r="B23" t="s">
        <v>309</v>
      </c>
      <c r="C23">
        <v>20</v>
      </c>
      <c r="D23" t="s">
        <v>310</v>
      </c>
      <c r="E23" t="s">
        <v>311</v>
      </c>
      <c r="F23" t="s">
        <v>312</v>
      </c>
      <c r="G23" t="s">
        <v>368</v>
      </c>
      <c r="H23" t="s">
        <v>314</v>
      </c>
      <c r="I23" t="s">
        <v>315</v>
      </c>
      <c r="J23" t="s">
        <v>312</v>
      </c>
      <c r="K23" t="s">
        <v>138</v>
      </c>
      <c r="L23" t="s">
        <v>317</v>
      </c>
      <c r="M23" t="s">
        <v>318</v>
      </c>
      <c r="N23" t="s">
        <v>312</v>
      </c>
      <c r="O23" t="s">
        <v>1153</v>
      </c>
      <c r="P23" t="s">
        <v>312</v>
      </c>
      <c r="Q23" t="s">
        <v>319</v>
      </c>
      <c r="R23" t="s">
        <v>312</v>
      </c>
      <c r="S23" t="s">
        <v>304</v>
      </c>
      <c r="T23" t="s">
        <v>320</v>
      </c>
      <c r="U23" t="s">
        <v>334</v>
      </c>
      <c r="AD23" t="s">
        <v>322</v>
      </c>
      <c r="AE23" s="66" t="str" cm="1">
        <f t="array" ref="AE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/resucito/src/index.html?canto=aleluyayallegoelreino</v>
      </c>
      <c r="AF23" s="66" t="s">
        <v>2263</v>
      </c>
      <c r="AG23" s="66" t="str">
        <f>VLOOKUP(Table13456221243[[#This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H23" t="s">
        <v>323</v>
      </c>
      <c r="AI23" t="str">
        <f>LOWER(LEFT(Table13456221243[[#This Row],[Titulo]],1))</f>
        <v>a</v>
      </c>
      <c r="AJ23" t="str">
        <f>LOWER(LEFT(Table13456221243[[#This Row],[Categoria]],1))</f>
        <v>p</v>
      </c>
      <c r="AK23" t="str">
        <f>_xlfn.CONCAT(Table13456221243[[#This Row],[ID]:[c021]])</f>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L23" t="str">
        <f>UPPER(Table13456221243[[#This Row],[Titulo]])</f>
        <v>ALELUYA, YA LLEGÓ EL REINO</v>
      </c>
      <c r="AM23" t="str">
        <f>LOWER(SUBSTITUTE(Table13456221243[[#This Row],[CANTO]], " ", ""))</f>
        <v>aleluya,yallegóelreino</v>
      </c>
      <c r="AN23" t="str">
        <f>Table13456221243[[#This Row],[Subtitle5]]</f>
        <v>Apocalipsis 19,6-9</v>
      </c>
      <c r="AP23" t="str">
        <f>Table1[[#Headers],[CANTO]]</f>
        <v>CANTO</v>
      </c>
      <c r="AQ23" t="str">
        <f>Table13456221243[[#This Row],[CANTO]]</f>
        <v>ALELUYA, YA LLEGÓ EL REINO</v>
      </c>
    </row>
    <row r="24" spans="1:43" x14ac:dyDescent="0.25">
      <c r="A24">
        <v>16</v>
      </c>
      <c r="B24" t="s">
        <v>309</v>
      </c>
      <c r="C24">
        <v>21</v>
      </c>
      <c r="D24" t="s">
        <v>310</v>
      </c>
      <c r="E24" t="s">
        <v>311</v>
      </c>
      <c r="F24" t="s">
        <v>312</v>
      </c>
      <c r="G24" t="s">
        <v>369</v>
      </c>
      <c r="H24" t="s">
        <v>314</v>
      </c>
      <c r="I24" t="s">
        <v>315</v>
      </c>
      <c r="J24" t="s">
        <v>312</v>
      </c>
      <c r="K24" t="s">
        <v>370</v>
      </c>
      <c r="L24" t="s">
        <v>317</v>
      </c>
      <c r="M24" t="s">
        <v>318</v>
      </c>
      <c r="N24" t="s">
        <v>312</v>
      </c>
      <c r="O24" t="s">
        <v>1153</v>
      </c>
      <c r="P24" t="s">
        <v>312</v>
      </c>
      <c r="Q24" t="s">
        <v>319</v>
      </c>
      <c r="R24" t="s">
        <v>312</v>
      </c>
      <c r="S24" t="s">
        <v>304</v>
      </c>
      <c r="T24" t="s">
        <v>320</v>
      </c>
      <c r="U24" t="s">
        <v>328</v>
      </c>
      <c r="AD24" t="s">
        <v>322</v>
      </c>
      <c r="AE24" s="66" t="str" cm="1">
        <f t="array" ref="AE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/resucito/src/index.html?canto=alzaospuertas</v>
      </c>
      <c r="AF24" s="66" t="s">
        <v>2263</v>
      </c>
      <c r="AG24" s="66" t="str">
        <f>VLOOKUP(Table13456221243[[#This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H24" t="s">
        <v>323</v>
      </c>
      <c r="AI24" t="str">
        <f>LOWER(LEFT(Table13456221243[[#This Row],[Titulo]],1))</f>
        <v>a</v>
      </c>
      <c r="AJ24" t="str">
        <f>LOWER(LEFT(Table13456221243[[#This Row],[Categoria]],1))</f>
        <v>p</v>
      </c>
      <c r="AK24" t="str">
        <f>_xlfn.CONCAT(Table13456221243[[#This Row],[ID]:[c021]])</f>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L24" t="str">
        <f>UPPER(Table13456221243[[#This Row],[Titulo]])</f>
        <v>ALZAOS, PUERTAS</v>
      </c>
      <c r="AM24" t="str">
        <f>LOWER(SUBSTITUTE(Table13456221243[[#This Row],[CANTO]], " ", ""))</f>
        <v>alzaos,puertas</v>
      </c>
      <c r="AN24" t="str">
        <f>Table13456221243[[#This Row],[Subtitle5]]</f>
        <v>Salmo 24 (23)</v>
      </c>
      <c r="AP24" t="str">
        <f>Table1[[#Headers],[CANTO]]</f>
        <v>CANTO</v>
      </c>
      <c r="AQ24" t="str">
        <f>Table13456221243[[#This Row],[CANTO]]</f>
        <v>ALZAOS, PUERTAS</v>
      </c>
    </row>
    <row r="25" spans="1:43" x14ac:dyDescent="0.25">
      <c r="A25">
        <v>17</v>
      </c>
      <c r="B25" t="s">
        <v>309</v>
      </c>
      <c r="C25">
        <v>22</v>
      </c>
      <c r="D25" t="s">
        <v>310</v>
      </c>
      <c r="E25" t="s">
        <v>311</v>
      </c>
      <c r="F25" t="s">
        <v>312</v>
      </c>
      <c r="G25" t="s">
        <v>371</v>
      </c>
      <c r="H25" t="s">
        <v>314</v>
      </c>
      <c r="I25" t="s">
        <v>315</v>
      </c>
      <c r="J25" t="s">
        <v>312</v>
      </c>
      <c r="K25" t="s">
        <v>372</v>
      </c>
      <c r="L25" t="s">
        <v>317</v>
      </c>
      <c r="M25" t="s">
        <v>318</v>
      </c>
      <c r="N25" t="s">
        <v>312</v>
      </c>
      <c r="O25" t="s">
        <v>1153</v>
      </c>
      <c r="P25" t="s">
        <v>312</v>
      </c>
      <c r="Q25" t="s">
        <v>319</v>
      </c>
      <c r="R25" t="s">
        <v>312</v>
      </c>
      <c r="S25" t="s">
        <v>333</v>
      </c>
      <c r="T25" t="s">
        <v>320</v>
      </c>
      <c r="U25" t="s">
        <v>321</v>
      </c>
      <c r="V25" t="s">
        <v>320</v>
      </c>
      <c r="W25" t="s">
        <v>334</v>
      </c>
      <c r="X25" t="s">
        <v>320</v>
      </c>
      <c r="AD25" t="s">
        <v>322</v>
      </c>
      <c r="AE25" s="66" t="str" cm="1">
        <f t="array" ref="AE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/resucito/src/index.html?canto=amenamenamen</v>
      </c>
      <c r="AF25" s="66" t="s">
        <v>2263</v>
      </c>
      <c r="AG25" s="66" t="str">
        <f>VLOOKUP(Table13456221243[[#This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H25" t="s">
        <v>323</v>
      </c>
      <c r="AI25" t="str">
        <f>LOWER(LEFT(Table13456221243[[#This Row],[Titulo]],1))</f>
        <v>a</v>
      </c>
      <c r="AJ25" t="str">
        <f>LOWER(LEFT(Table13456221243[[#This Row],[Categoria]],1))</f>
        <v>p</v>
      </c>
      <c r="AK25" t="str">
        <f>_xlfn.CONCAT(Table13456221243[[#This Row],[ID]:[c021]])</f>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L25" t="str">
        <f>UPPER(Table13456221243[[#This Row],[Titulo]])</f>
        <v>AMÉN, AMÉN, AMÉN</v>
      </c>
      <c r="AM25" t="str">
        <f>LOWER(SUBSTITUTE(Table13456221243[[#This Row],[CANTO]], " ", ""))</f>
        <v>amén,amén,amén</v>
      </c>
      <c r="AN25" t="str">
        <f>Table13456221243[[#This Row],[Subtitle5]]</f>
        <v xml:space="preserve">Apocalipsis 7,12-14 </v>
      </c>
      <c r="AP25" t="str">
        <f>Table1[[#Headers],[CANTO]]</f>
        <v>CANTO</v>
      </c>
      <c r="AQ25" t="str">
        <f>Table13456221243[[#This Row],[CANTO]]</f>
        <v>AMÉN, AMÉN, AMÉN</v>
      </c>
    </row>
    <row r="26" spans="1:43" x14ac:dyDescent="0.25">
      <c r="A26">
        <v>18</v>
      </c>
      <c r="B26" t="s">
        <v>309</v>
      </c>
      <c r="C26">
        <v>23</v>
      </c>
      <c r="D26" t="s">
        <v>310</v>
      </c>
      <c r="E26" t="s">
        <v>311</v>
      </c>
      <c r="F26" t="s">
        <v>312</v>
      </c>
      <c r="G26" t="s">
        <v>373</v>
      </c>
      <c r="H26" t="s">
        <v>314</v>
      </c>
      <c r="I26" t="s">
        <v>315</v>
      </c>
      <c r="J26" t="s">
        <v>312</v>
      </c>
      <c r="K26" t="s">
        <v>374</v>
      </c>
      <c r="L26" t="s">
        <v>317</v>
      </c>
      <c r="M26" t="s">
        <v>318</v>
      </c>
      <c r="N26" t="s">
        <v>312</v>
      </c>
      <c r="O26" t="s">
        <v>1153</v>
      </c>
      <c r="P26" t="s">
        <v>312</v>
      </c>
      <c r="Q26" t="s">
        <v>319</v>
      </c>
      <c r="R26" t="s">
        <v>312</v>
      </c>
      <c r="S26" t="s">
        <v>333</v>
      </c>
      <c r="AD26" t="s">
        <v>322</v>
      </c>
      <c r="AE26" s="66" t="str" cm="1">
        <f t="array" ref="AE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/resucito/src/index.html?canto=amoalsenor</v>
      </c>
      <c r="AF26" s="66" t="s">
        <v>2263</v>
      </c>
      <c r="AG26" s="66" t="str">
        <f>VLOOKUP(Table13456221243[[#This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H26" t="s">
        <v>323</v>
      </c>
      <c r="AI26" t="str">
        <f>LOWER(LEFT(Table13456221243[[#This Row],[Titulo]],1))</f>
        <v>a</v>
      </c>
      <c r="AJ26" t="str">
        <f>LOWER(LEFT(Table13456221243[[#This Row],[Categoria]],1))</f>
        <v>p</v>
      </c>
      <c r="AK26" t="str">
        <f>_xlfn.CONCAT(Table13456221243[[#This Row],[ID]:[c021]])</f>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L26" t="str">
        <f>UPPER(Table13456221243[[#This Row],[Titulo]])</f>
        <v>AMO AL SEÑOR</v>
      </c>
      <c r="AM26" t="str">
        <f>LOWER(SUBSTITUTE(Table13456221243[[#This Row],[CANTO]], " ", ""))</f>
        <v>amoalseñor</v>
      </c>
      <c r="AN26" t="str">
        <f>Table13456221243[[#This Row],[Subtitle5]]</f>
        <v>Salmo 116 (114-115)</v>
      </c>
      <c r="AP26" t="str">
        <f>Table1[[#Headers],[CANTO]]</f>
        <v>CANTO</v>
      </c>
      <c r="AQ26" t="str">
        <f>Table13456221243[[#This Row],[CANTO]]</f>
        <v>AMO AL SEÑOR</v>
      </c>
    </row>
    <row r="27" spans="1:43" x14ac:dyDescent="0.25">
      <c r="A27">
        <v>182</v>
      </c>
      <c r="B27" t="s">
        <v>309</v>
      </c>
      <c r="C27">
        <v>24</v>
      </c>
      <c r="D27" t="s">
        <v>310</v>
      </c>
      <c r="E27" t="s">
        <v>311</v>
      </c>
      <c r="F27" t="s">
        <v>312</v>
      </c>
      <c r="G27" t="s">
        <v>375</v>
      </c>
      <c r="H27" t="s">
        <v>314</v>
      </c>
      <c r="I27" t="s">
        <v>315</v>
      </c>
      <c r="J27" t="s">
        <v>312</v>
      </c>
      <c r="K27" t="s">
        <v>376</v>
      </c>
      <c r="L27" t="s">
        <v>317</v>
      </c>
      <c r="M27" t="s">
        <v>318</v>
      </c>
      <c r="N27" t="s">
        <v>312</v>
      </c>
      <c r="O27" s="7" t="s">
        <v>1152</v>
      </c>
      <c r="P27" t="s">
        <v>312</v>
      </c>
      <c r="Q27" t="s">
        <v>319</v>
      </c>
      <c r="R27" t="s">
        <v>312</v>
      </c>
      <c r="S27" t="s">
        <v>294</v>
      </c>
      <c r="T27" t="s">
        <v>320</v>
      </c>
      <c r="U27" t="s">
        <v>300</v>
      </c>
      <c r="V27" t="s">
        <v>320</v>
      </c>
      <c r="W27" t="s">
        <v>377</v>
      </c>
      <c r="X27" t="s">
        <v>320</v>
      </c>
      <c r="Y27" t="s">
        <v>334</v>
      </c>
      <c r="AD27" t="s">
        <v>322</v>
      </c>
      <c r="AE27" s="66" t="str" cm="1">
        <f t="array" ref="AE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/resucito/src/index.html?canto=antifonaparaelevangelio</v>
      </c>
      <c r="AF27" s="66" t="s">
        <v>2263</v>
      </c>
      <c r="AG27" s="66" t="str">
        <f>VLOOKUP(Table13456221243[[#This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H27" t="s">
        <v>323</v>
      </c>
      <c r="AI27" t="str">
        <f>LOWER(LEFT(Table13456221243[[#This Row],[Titulo]],1))</f>
        <v>a</v>
      </c>
      <c r="AJ27" t="str">
        <f>LOWER(LEFT(Table13456221243[[#This Row],[Categoria]],1))</f>
        <v>l</v>
      </c>
      <c r="AK27" t="str">
        <f>_xlfn.CONCAT(Table13456221243[[#This Row],[ID]:[c021]])</f>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L27" t="str">
        <f>UPPER(Table13456221243[[#This Row],[Titulo]])</f>
        <v>ANTÍFONA PARA EL EVANGELIO</v>
      </c>
      <c r="AM27" t="str">
        <f>LOWER(SUBSTITUTE(Table13456221243[[#This Row],[CANTO]], " ", ""))</f>
        <v>antífonaparaelevangelio</v>
      </c>
      <c r="AN27" t="str">
        <f>Table13456221243[[#This Row],[Subtitle5]]</f>
        <v>Tiempo de Cuaresma</v>
      </c>
      <c r="AP27" t="str">
        <f>Table1[[#Headers],[CANTO]]</f>
        <v>CANTO</v>
      </c>
      <c r="AQ27" t="str">
        <f>Table13456221243[[#This Row],[CANTO]]</f>
        <v>ANTÍFONA PARA EL EVANGELIO</v>
      </c>
    </row>
    <row r="28" spans="1:43" x14ac:dyDescent="0.25">
      <c r="A28">
        <v>19</v>
      </c>
      <c r="B28" t="s">
        <v>309</v>
      </c>
      <c r="C28">
        <v>25</v>
      </c>
      <c r="D28" t="s">
        <v>310</v>
      </c>
      <c r="E28" t="s">
        <v>311</v>
      </c>
      <c r="F28" t="s">
        <v>312</v>
      </c>
      <c r="G28" t="s">
        <v>378</v>
      </c>
      <c r="H28" t="s">
        <v>314</v>
      </c>
      <c r="I28" t="s">
        <v>315</v>
      </c>
      <c r="J28" t="s">
        <v>312</v>
      </c>
      <c r="K28" t="s">
        <v>379</v>
      </c>
      <c r="L28" t="s">
        <v>317</v>
      </c>
      <c r="M28" t="s">
        <v>318</v>
      </c>
      <c r="N28" t="s">
        <v>312</v>
      </c>
      <c r="O28" t="s">
        <v>1153</v>
      </c>
      <c r="P28" t="s">
        <v>312</v>
      </c>
      <c r="Q28" t="s">
        <v>319</v>
      </c>
      <c r="R28" t="s">
        <v>312</v>
      </c>
      <c r="S28" t="s">
        <v>333</v>
      </c>
      <c r="AD28" t="s">
        <v>322</v>
      </c>
      <c r="AE28" s="66" t="str" cm="1">
        <f t="array" ref="AE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/resucito/src/index.html?canto=aquedah</v>
      </c>
      <c r="AF28" s="66" t="s">
        <v>2263</v>
      </c>
      <c r="AG28" s="66" t="str">
        <f>VLOOKUP(Table13456221243[[#This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H28" t="s">
        <v>323</v>
      </c>
      <c r="AI28" t="str">
        <f>LOWER(LEFT(Table13456221243[[#This Row],[Titulo]],1))</f>
        <v>a</v>
      </c>
      <c r="AJ28" t="str">
        <f>LOWER(LEFT(Table13456221243[[#This Row],[Categoria]],1))</f>
        <v>p</v>
      </c>
      <c r="AK28" t="str">
        <f>_xlfn.CONCAT(Table13456221243[[#This Row],[ID]:[c021]])</f>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L28" t="str">
        <f>UPPER(Table13456221243[[#This Row],[Titulo]])</f>
        <v>AQUEDAH</v>
      </c>
      <c r="AM28" t="str">
        <f>LOWER(SUBSTITUTE(Table13456221243[[#This Row],[CANTO]], " ", ""))</f>
        <v>aquedah</v>
      </c>
      <c r="AN28" t="str">
        <f>Table13456221243[[#This Row],[Subtitle5]]</f>
        <v>Gn 22,1-19 - Del Targum Neofiti sobre el sacrificio de Isaac</v>
      </c>
      <c r="AP28" t="str">
        <f>Table1[[#Headers],[CANTO]]</f>
        <v>CANTO</v>
      </c>
      <c r="AQ28" t="str">
        <f>Table13456221243[[#This Row],[CANTO]]</f>
        <v>AQUEDAH</v>
      </c>
    </row>
    <row r="29" spans="1:43" x14ac:dyDescent="0.25">
      <c r="A29">
        <v>20</v>
      </c>
      <c r="B29" t="s">
        <v>309</v>
      </c>
      <c r="C29">
        <v>26</v>
      </c>
      <c r="D29" t="s">
        <v>310</v>
      </c>
      <c r="E29" t="s">
        <v>311</v>
      </c>
      <c r="F29" t="s">
        <v>312</v>
      </c>
      <c r="G29" t="s">
        <v>380</v>
      </c>
      <c r="H29" t="s">
        <v>314</v>
      </c>
      <c r="I29" t="s">
        <v>315</v>
      </c>
      <c r="J29" t="s">
        <v>312</v>
      </c>
      <c r="K29" t="s">
        <v>381</v>
      </c>
      <c r="L29" t="s">
        <v>317</v>
      </c>
      <c r="M29" t="s">
        <v>318</v>
      </c>
      <c r="N29" t="s">
        <v>312</v>
      </c>
      <c r="O29" t="s">
        <v>1153</v>
      </c>
      <c r="P29" t="s">
        <v>312</v>
      </c>
      <c r="Q29" t="s">
        <v>319</v>
      </c>
      <c r="R29" t="s">
        <v>312</v>
      </c>
      <c r="S29" t="s">
        <v>298</v>
      </c>
      <c r="T29" t="s">
        <v>320</v>
      </c>
      <c r="U29" t="s">
        <v>328</v>
      </c>
      <c r="AD29" t="s">
        <v>322</v>
      </c>
      <c r="AE29" s="66" t="str" cm="1">
        <f t="array" ref="AE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/resucito/src/index.html?canto=asihablaelamen</v>
      </c>
      <c r="AF29" s="66" t="s">
        <v>2263</v>
      </c>
      <c r="AG29" s="66" t="str">
        <f>VLOOKUP(Table13456221243[[#This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H29" t="s">
        <v>323</v>
      </c>
      <c r="AI29" t="str">
        <f>LOWER(LEFT(Table13456221243[[#This Row],[Titulo]],1))</f>
        <v>a</v>
      </c>
      <c r="AJ29" t="str">
        <f>LOWER(LEFT(Table13456221243[[#This Row],[Categoria]],1))</f>
        <v>p</v>
      </c>
      <c r="AK29" t="str">
        <f>_xlfn.CONCAT(Table13456221243[[#This Row],[ID]:[c021]])</f>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L29" t="str">
        <f>UPPER(Table13456221243[[#This Row],[Titulo]])</f>
        <v>ASÍ HABLA EL AMÉN</v>
      </c>
      <c r="AM29" t="str">
        <f>LOWER(SUBSTITUTE(Table13456221243[[#This Row],[CANTO]], " ", ""))</f>
        <v>asíhablaelamén</v>
      </c>
      <c r="AN29" t="str">
        <f>Table13456221243[[#This Row],[Subtitle5]]</f>
        <v>Ap 3,14-20</v>
      </c>
      <c r="AP29" t="str">
        <f>Table1[[#Headers],[CANTO]]</f>
        <v>CANTO</v>
      </c>
      <c r="AQ29" t="str">
        <f>Table13456221243[[#This Row],[CANTO]]</f>
        <v>ASÍ HABLA EL AMÉN</v>
      </c>
    </row>
    <row r="30" spans="1:43" x14ac:dyDescent="0.25">
      <c r="A30">
        <v>21</v>
      </c>
      <c r="B30" t="s">
        <v>309</v>
      </c>
      <c r="C30">
        <v>27</v>
      </c>
      <c r="D30" t="s">
        <v>310</v>
      </c>
      <c r="E30" t="s">
        <v>311</v>
      </c>
      <c r="F30" t="s">
        <v>312</v>
      </c>
      <c r="G30" t="s">
        <v>382</v>
      </c>
      <c r="H30" t="s">
        <v>314</v>
      </c>
      <c r="I30" t="s">
        <v>315</v>
      </c>
      <c r="J30" t="s">
        <v>312</v>
      </c>
      <c r="K30" t="s">
        <v>383</v>
      </c>
      <c r="L30" t="s">
        <v>317</v>
      </c>
      <c r="M30" t="s">
        <v>318</v>
      </c>
      <c r="N30" t="s">
        <v>312</v>
      </c>
      <c r="O30" t="s">
        <v>1153</v>
      </c>
      <c r="P30" t="s">
        <v>312</v>
      </c>
      <c r="Q30" t="s">
        <v>319</v>
      </c>
      <c r="R30" t="s">
        <v>312</v>
      </c>
      <c r="S30" t="s">
        <v>298</v>
      </c>
      <c r="T30" t="s">
        <v>320</v>
      </c>
      <c r="U30" t="s">
        <v>327</v>
      </c>
      <c r="V30" t="s">
        <v>320</v>
      </c>
      <c r="W30" t="s">
        <v>328</v>
      </c>
      <c r="AD30" t="s">
        <v>322</v>
      </c>
      <c r="AE30" s="66" t="str" cm="1">
        <f t="array" ref="AE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v>
      </c>
      <c r="AF30" s="66" t="s">
        <v>2263</v>
      </c>
      <c r="AG30" s="66" t="str">
        <f>VLOOKUP(Table13456221243[[#This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H30" t="s">
        <v>323</v>
      </c>
      <c r="AI30" t="str">
        <f>LOWER(LEFT(Table13456221243[[#This Row],[Titulo]],1))</f>
        <v>a</v>
      </c>
      <c r="AJ30" t="str">
        <f>LOWER(LEFT(Table13456221243[[#This Row],[Categoria]],1))</f>
        <v>p</v>
      </c>
      <c r="AK30" t="str">
        <f>_xlfn.CONCAT(Table13456221243[[#This Row],[ID]:[c021]])</f>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L30" t="str">
        <f>UPPER(Table13456221243[[#This Row],[Titulo]])</f>
        <v>AVE MARÍA I</v>
      </c>
      <c r="AM30" t="str">
        <f>LOWER(SUBSTITUTE(Table13456221243[[#This Row],[CANTO]], " ", ""))</f>
        <v>avemaríai</v>
      </c>
      <c r="AN30" t="str">
        <f>Table13456221243[[#This Row],[Subtitle5]]</f>
        <v>Lc 1,28ss</v>
      </c>
      <c r="AP30" t="str">
        <f>Table1[[#Headers],[CANTO]]</f>
        <v>CANTO</v>
      </c>
      <c r="AQ30" t="str">
        <f>Table13456221243[[#This Row],[CANTO]]</f>
        <v>AVE MARÍA I</v>
      </c>
    </row>
    <row r="31" spans="1:43" x14ac:dyDescent="0.25">
      <c r="A31">
        <v>22</v>
      </c>
      <c r="B31" t="s">
        <v>309</v>
      </c>
      <c r="C31">
        <v>28</v>
      </c>
      <c r="D31" t="s">
        <v>310</v>
      </c>
      <c r="E31" t="s">
        <v>311</v>
      </c>
      <c r="F31" t="s">
        <v>312</v>
      </c>
      <c r="G31" t="s">
        <v>384</v>
      </c>
      <c r="H31" t="s">
        <v>314</v>
      </c>
      <c r="I31" t="s">
        <v>315</v>
      </c>
      <c r="J31" t="s">
        <v>312</v>
      </c>
      <c r="K31" t="s">
        <v>385</v>
      </c>
      <c r="L31" t="s">
        <v>317</v>
      </c>
      <c r="M31" t="s">
        <v>318</v>
      </c>
      <c r="N31" t="s">
        <v>312</v>
      </c>
      <c r="O31" t="s">
        <v>1153</v>
      </c>
      <c r="P31" t="s">
        <v>312</v>
      </c>
      <c r="Q31" t="s">
        <v>319</v>
      </c>
      <c r="R31" t="s">
        <v>312</v>
      </c>
      <c r="S31" t="s">
        <v>333</v>
      </c>
      <c r="T31" t="s">
        <v>320</v>
      </c>
      <c r="U31" t="s">
        <v>321</v>
      </c>
      <c r="V31" t="s">
        <v>320</v>
      </c>
      <c r="W31" t="s">
        <v>334</v>
      </c>
      <c r="AD31" t="s">
        <v>322</v>
      </c>
      <c r="AE31" s="66" t="str" cm="1">
        <f t="array" ref="AE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/resucito/src/index.html?canto=avemariaii(1984)</v>
      </c>
      <c r="AF31" s="66" t="s">
        <v>2263</v>
      </c>
      <c r="AG31" s="66" t="str">
        <f>VLOOKUP(Table13456221243[[#This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H31" t="s">
        <v>323</v>
      </c>
      <c r="AI31" t="str">
        <f>LOWER(LEFT(Table13456221243[[#This Row],[Titulo]],1))</f>
        <v>a</v>
      </c>
      <c r="AJ31" t="str">
        <f>LOWER(LEFT(Table13456221243[[#This Row],[Categoria]],1))</f>
        <v>p</v>
      </c>
      <c r="AK31" t="str">
        <f>_xlfn.CONCAT(Table13456221243[[#This Row],[ID]:[c021]])</f>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
      <c r="AL31" t="str">
        <f>UPPER(Table13456221243[[#This Row],[Titulo]])</f>
        <v>AVE MARÍA II (1984)</v>
      </c>
      <c r="AM31" t="str">
        <f>LOWER(SUBSTITUTE(Table13456221243[[#This Row],[CANTO]], " ", ""))</f>
        <v>avemaríaii(1984)</v>
      </c>
      <c r="AN31" t="str">
        <f>Table13456221243[[#This Row],[Subtitle5]]</f>
        <v xml:space="preserve">Lc 1,28ss - 1984 </v>
      </c>
      <c r="AP31" t="str">
        <f>Table1[[#Headers],[CANTO]]</f>
        <v>CANTO</v>
      </c>
      <c r="AQ31" t="str">
        <f>Table13456221243[[#This Row],[CANTO]]</f>
        <v>AVE MARÍA II (1984)</v>
      </c>
    </row>
    <row r="32" spans="1:43" x14ac:dyDescent="0.25">
      <c r="A32">
        <v>23</v>
      </c>
      <c r="B32" t="s">
        <v>309</v>
      </c>
      <c r="C32">
        <v>29</v>
      </c>
      <c r="D32" t="s">
        <v>310</v>
      </c>
      <c r="E32" t="s">
        <v>311</v>
      </c>
      <c r="F32" t="s">
        <v>312</v>
      </c>
      <c r="G32" t="s">
        <v>386</v>
      </c>
      <c r="H32" t="s">
        <v>314</v>
      </c>
      <c r="I32" t="s">
        <v>315</v>
      </c>
      <c r="J32" t="s">
        <v>312</v>
      </c>
      <c r="K32" t="s">
        <v>387</v>
      </c>
      <c r="L32" t="s">
        <v>317</v>
      </c>
      <c r="M32" t="s">
        <v>318</v>
      </c>
      <c r="N32" t="s">
        <v>312</v>
      </c>
      <c r="O32" t="s">
        <v>1153</v>
      </c>
      <c r="P32" t="s">
        <v>312</v>
      </c>
      <c r="Q32" t="s">
        <v>319</v>
      </c>
      <c r="R32" t="s">
        <v>312</v>
      </c>
      <c r="S32" t="s">
        <v>365</v>
      </c>
      <c r="T32" t="s">
        <v>320</v>
      </c>
      <c r="U32" t="s">
        <v>326</v>
      </c>
      <c r="V32" t="s">
        <v>320</v>
      </c>
      <c r="W32" t="s">
        <v>327</v>
      </c>
      <c r="X32" t="s">
        <v>320</v>
      </c>
      <c r="Y32" t="s">
        <v>334</v>
      </c>
      <c r="AD32" t="s">
        <v>322</v>
      </c>
      <c r="AE32" s="66" t="str" cm="1">
        <f t="array" ref="AE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/resucito/src/index.html?canto=babiloniacriminal</v>
      </c>
      <c r="AF32" s="66" t="s">
        <v>2263</v>
      </c>
      <c r="AG32" s="66" t="str">
        <f>VLOOKUP(Table13456221243[[#This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H32" t="s">
        <v>323</v>
      </c>
      <c r="AI32" t="str">
        <f>LOWER(LEFT(Table13456221243[[#This Row],[Titulo]],1))</f>
        <v>b</v>
      </c>
      <c r="AJ32" t="str">
        <f>LOWER(LEFT(Table13456221243[[#This Row],[Categoria]],1))</f>
        <v>p</v>
      </c>
      <c r="AK32" t="str">
        <f>_xlfn.CONCAT(Table13456221243[[#This Row],[ID]:[c021]])</f>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L32" t="str">
        <f>UPPER(Table13456221243[[#This Row],[Titulo]])</f>
        <v>BABILONIA CRIMINAL</v>
      </c>
      <c r="AM32" t="str">
        <f>LOWER(SUBSTITUTE(Table13456221243[[#This Row],[CANTO]], " ", ""))</f>
        <v>babiloniacriminal</v>
      </c>
      <c r="AN32" t="str">
        <f>Table13456221243[[#This Row],[Subtitle5]]</f>
        <v>Sal 137 (136)</v>
      </c>
      <c r="AP32" t="str">
        <f>Table1[[#Headers],[CANTO]]</f>
        <v>CANTO</v>
      </c>
      <c r="AQ32" t="str">
        <f>Table13456221243[[#This Row],[CANTO]]</f>
        <v>BABILONIA CRIMINAL</v>
      </c>
    </row>
    <row r="33" spans="1:43" x14ac:dyDescent="0.25">
      <c r="A33">
        <v>24</v>
      </c>
      <c r="B33" t="s">
        <v>309</v>
      </c>
      <c r="C33">
        <v>30</v>
      </c>
      <c r="D33" t="s">
        <v>310</v>
      </c>
      <c r="E33" t="s">
        <v>311</v>
      </c>
      <c r="F33" t="s">
        <v>312</v>
      </c>
      <c r="G33" t="s">
        <v>388</v>
      </c>
      <c r="H33" t="s">
        <v>314</v>
      </c>
      <c r="I33" t="s">
        <v>315</v>
      </c>
      <c r="J33" t="s">
        <v>312</v>
      </c>
      <c r="K33" t="s">
        <v>389</v>
      </c>
      <c r="L33" t="s">
        <v>317</v>
      </c>
      <c r="M33" t="s">
        <v>318</v>
      </c>
      <c r="N33" t="s">
        <v>312</v>
      </c>
      <c r="O33" t="s">
        <v>1153</v>
      </c>
      <c r="P33" t="s">
        <v>312</v>
      </c>
      <c r="Q33" t="s">
        <v>319</v>
      </c>
      <c r="R33" t="s">
        <v>312</v>
      </c>
      <c r="S33" t="s">
        <v>333</v>
      </c>
      <c r="T33" t="s">
        <v>320</v>
      </c>
      <c r="U33" t="s">
        <v>321</v>
      </c>
      <c r="V33" t="s">
        <v>320</v>
      </c>
      <c r="W33" t="s">
        <v>334</v>
      </c>
      <c r="AD33" t="s">
        <v>322</v>
      </c>
      <c r="AE33" s="66" t="str" cm="1">
        <f t="array" ref="AE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/resucito/src/index.html?canto=balaam</v>
      </c>
      <c r="AF33" s="66" t="s">
        <v>2263</v>
      </c>
      <c r="AG33" s="66" t="str">
        <f>VLOOKUP(Table13456221243[[#This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H33" t="s">
        <v>323</v>
      </c>
      <c r="AI33" t="str">
        <f>LOWER(LEFT(Table13456221243[[#This Row],[Titulo]],1))</f>
        <v>b</v>
      </c>
      <c r="AJ33" t="str">
        <f>LOWER(LEFT(Table13456221243[[#This Row],[Categoria]],1))</f>
        <v>p</v>
      </c>
      <c r="AK33" t="str">
        <f>_xlfn.CONCAT(Table13456221243[[#This Row],[ID]:[c021]])</f>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L33" t="str">
        <f>UPPER(Table13456221243[[#This Row],[Titulo]])</f>
        <v>BALAAM</v>
      </c>
      <c r="AM33" t="str">
        <f>LOWER(SUBSTITUTE(Table13456221243[[#This Row],[CANTO]], " ", ""))</f>
        <v>balaam</v>
      </c>
      <c r="AN33" t="str">
        <f>Table13456221243[[#This Row],[Subtitle5]]</f>
        <v>Nm 23,7-24</v>
      </c>
      <c r="AP33" t="str">
        <f>Table1[[#Headers],[CANTO]]</f>
        <v>CANTO</v>
      </c>
      <c r="AQ33" t="str">
        <f>Table13456221243[[#This Row],[CANTO]]</f>
        <v>BALAAM</v>
      </c>
    </row>
    <row r="34" spans="1:43" x14ac:dyDescent="0.25">
      <c r="A34">
        <v>25</v>
      </c>
      <c r="B34" t="s">
        <v>309</v>
      </c>
      <c r="C34">
        <v>31</v>
      </c>
      <c r="D34" t="s">
        <v>310</v>
      </c>
      <c r="E34" t="s">
        <v>311</v>
      </c>
      <c r="F34" t="s">
        <v>312</v>
      </c>
      <c r="G34" t="s">
        <v>390</v>
      </c>
      <c r="H34" t="s">
        <v>314</v>
      </c>
      <c r="I34" t="s">
        <v>315</v>
      </c>
      <c r="J34" t="s">
        <v>312</v>
      </c>
      <c r="K34" t="s">
        <v>391</v>
      </c>
      <c r="L34" t="s">
        <v>317</v>
      </c>
      <c r="M34" t="s">
        <v>318</v>
      </c>
      <c r="N34" t="s">
        <v>312</v>
      </c>
      <c r="O34" t="s">
        <v>1153</v>
      </c>
      <c r="P34" t="s">
        <v>312</v>
      </c>
      <c r="Q34" t="s">
        <v>319</v>
      </c>
      <c r="R34" t="s">
        <v>312</v>
      </c>
      <c r="S34" t="s">
        <v>333</v>
      </c>
      <c r="T34" t="s">
        <v>320</v>
      </c>
      <c r="U34" t="s">
        <v>321</v>
      </c>
      <c r="V34" t="s">
        <v>320</v>
      </c>
      <c r="W34" t="s">
        <v>334</v>
      </c>
      <c r="AD34" t="s">
        <v>322</v>
      </c>
      <c r="AE34" s="66" t="str" cm="1">
        <f t="array" ref="AE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/resucito/src/index.html?canto=bendecirealsenorentodotiempo</v>
      </c>
      <c r="AF34" s="66" t="s">
        <v>2263</v>
      </c>
      <c r="AG34" s="66" t="str">
        <f>VLOOKUP(Table13456221243[[#This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H34" t="s">
        <v>323</v>
      </c>
      <c r="AI34" t="str">
        <f>LOWER(LEFT(Table13456221243[[#This Row],[Titulo]],1))</f>
        <v>b</v>
      </c>
      <c r="AJ34" t="str">
        <f>LOWER(LEFT(Table13456221243[[#This Row],[Categoria]],1))</f>
        <v>p</v>
      </c>
      <c r="AK34" t="str">
        <f>_xlfn.CONCAT(Table13456221243[[#This Row],[ID]:[c021]])</f>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L34" t="str">
        <f>UPPER(Table13456221243[[#This Row],[Titulo]])</f>
        <v>BENDECIRÉ AL SEÑOR EN TODO TIEMPO</v>
      </c>
      <c r="AM34" t="str">
        <f>LOWER(SUBSTITUTE(Table13456221243[[#This Row],[CANTO]], " ", ""))</f>
        <v>bendeciréalseñorentodotiempo</v>
      </c>
      <c r="AN34" t="str">
        <f>Table13456221243[[#This Row],[Subtitle5]]</f>
        <v>Sal 34 (33)</v>
      </c>
      <c r="AP34" t="str">
        <f>Table1[[#Headers],[CANTO]]</f>
        <v>CANTO</v>
      </c>
      <c r="AQ34" t="str">
        <f>Table13456221243[[#This Row],[CANTO]]</f>
        <v>BENDECIRÉ AL SEÑOR EN TODO TIEMPO</v>
      </c>
    </row>
    <row r="35" spans="1:43" x14ac:dyDescent="0.25">
      <c r="A35">
        <v>26</v>
      </c>
      <c r="B35" t="s">
        <v>309</v>
      </c>
      <c r="C35">
        <v>32</v>
      </c>
      <c r="D35" t="s">
        <v>310</v>
      </c>
      <c r="E35" t="s">
        <v>311</v>
      </c>
      <c r="F35" t="s">
        <v>312</v>
      </c>
      <c r="G35" t="s">
        <v>392</v>
      </c>
      <c r="H35" t="s">
        <v>314</v>
      </c>
      <c r="I35" t="s">
        <v>315</v>
      </c>
      <c r="J35" t="s">
        <v>312</v>
      </c>
      <c r="K35" t="s">
        <v>393</v>
      </c>
      <c r="L35" t="s">
        <v>317</v>
      </c>
      <c r="M35" t="s">
        <v>318</v>
      </c>
      <c r="N35" t="s">
        <v>312</v>
      </c>
      <c r="O35" t="s">
        <v>1153</v>
      </c>
      <c r="P35" t="s">
        <v>312</v>
      </c>
      <c r="Q35" t="s">
        <v>319</v>
      </c>
      <c r="R35" t="s">
        <v>312</v>
      </c>
      <c r="S35" t="s">
        <v>294</v>
      </c>
      <c r="AD35" t="s">
        <v>322</v>
      </c>
      <c r="AE35" s="66" t="str" cm="1">
        <f t="array" ref="AE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/resucito/src/index.html?canto=bendicealmamiaayahveh</v>
      </c>
      <c r="AF35" s="66" t="s">
        <v>2263</v>
      </c>
      <c r="AG35" s="66" t="str">
        <f>VLOOKUP(Table13456221243[[#This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H35" t="s">
        <v>323</v>
      </c>
      <c r="AI35" t="str">
        <f>LOWER(LEFT(Table13456221243[[#This Row],[Titulo]],1))</f>
        <v>b</v>
      </c>
      <c r="AJ35" t="str">
        <f>LOWER(LEFT(Table13456221243[[#This Row],[Categoria]],1))</f>
        <v>p</v>
      </c>
      <c r="AK35" t="str">
        <f>_xlfn.CONCAT(Table13456221243[[#This Row],[ID]:[c021]])</f>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L35" t="str">
        <f>UPPER(Table13456221243[[#This Row],[Titulo]])</f>
        <v>BENDICE, ALMA MÍA, A YAHVEH</v>
      </c>
      <c r="AM35" t="str">
        <f>LOWER(SUBSTITUTE(Table13456221243[[#This Row],[CANTO]], " ", ""))</f>
        <v>bendice,almamía,ayahveh</v>
      </c>
      <c r="AN35" t="str">
        <f>Table13456221243[[#This Row],[Subtitle5]]</f>
        <v>Sal 103 (102)</v>
      </c>
      <c r="AP35" t="str">
        <f>Table1[[#Headers],[CANTO]]</f>
        <v>CANTO</v>
      </c>
      <c r="AQ35" t="str">
        <f>Table13456221243[[#This Row],[CANTO]]</f>
        <v>BENDICE, ALMA MÍA, A YAHVEH</v>
      </c>
    </row>
    <row r="36" spans="1:43" x14ac:dyDescent="0.25">
      <c r="A36">
        <v>183</v>
      </c>
      <c r="B36" t="s">
        <v>309</v>
      </c>
      <c r="C36">
        <v>33</v>
      </c>
      <c r="D36" t="s">
        <v>310</v>
      </c>
      <c r="E36" t="s">
        <v>311</v>
      </c>
      <c r="F36" t="s">
        <v>312</v>
      </c>
      <c r="G36" t="s">
        <v>394</v>
      </c>
      <c r="H36" t="s">
        <v>314</v>
      </c>
      <c r="I36" t="s">
        <v>315</v>
      </c>
      <c r="J36" t="s">
        <v>312</v>
      </c>
      <c r="K36" t="s">
        <v>395</v>
      </c>
      <c r="L36" t="s">
        <v>317</v>
      </c>
      <c r="M36" t="s">
        <v>318</v>
      </c>
      <c r="N36" t="s">
        <v>312</v>
      </c>
      <c r="O36" s="7" t="s">
        <v>1152</v>
      </c>
      <c r="P36" t="s">
        <v>312</v>
      </c>
      <c r="Q36" t="s">
        <v>319</v>
      </c>
      <c r="R36" t="s">
        <v>312</v>
      </c>
      <c r="AD36" t="s">
        <v>322</v>
      </c>
      <c r="AE36" s="66" t="str" cm="1">
        <f t="array" ref="AE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/resucito/src/index.html?canto=bendiciondelagua</v>
      </c>
      <c r="AF36" s="66" t="s">
        <v>2263</v>
      </c>
      <c r="AG36" s="66" t="str">
        <f>VLOOKUP(Table13456221243[[#This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H36" t="s">
        <v>323</v>
      </c>
      <c r="AI36" t="str">
        <f>LOWER(LEFT(Table13456221243[[#This Row],[Titulo]],1))</f>
        <v>b</v>
      </c>
      <c r="AJ36" t="str">
        <f>LOWER(LEFT(Table13456221243[[#This Row],[Categoria]],1))</f>
        <v>l</v>
      </c>
      <c r="AK36" t="str">
        <f>_xlfn.CONCAT(Table13456221243[[#This Row],[ID]:[c021]])</f>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L36" t="str">
        <f>UPPER(Table13456221243[[#This Row],[Titulo]])</f>
        <v>BENDICIÓN DEL AGUA</v>
      </c>
      <c r="AM36" t="str">
        <f>LOWER(SUBSTITUTE(Table13456221243[[#This Row],[CANTO]], " ", ""))</f>
        <v>bendicióndelagua</v>
      </c>
      <c r="AN36" t="str">
        <f>Table13456221243[[#This Row],[Subtitle5]]</f>
        <v>De la liturgia bautismal de la Vigilia pascual</v>
      </c>
      <c r="AP36" t="str">
        <f>Table1[[#Headers],[CANTO]]</f>
        <v>CANTO</v>
      </c>
      <c r="AQ36" t="str">
        <f>Table13456221243[[#This Row],[CANTO]]</f>
        <v>BENDICIÓN DEL AGUA</v>
      </c>
    </row>
    <row r="37" spans="1:43" x14ac:dyDescent="0.25">
      <c r="A37">
        <v>27</v>
      </c>
      <c r="B37" t="s">
        <v>309</v>
      </c>
      <c r="C37">
        <v>34</v>
      </c>
      <c r="D37" t="s">
        <v>310</v>
      </c>
      <c r="E37" t="s">
        <v>311</v>
      </c>
      <c r="F37" t="s">
        <v>312</v>
      </c>
      <c r="G37" t="s">
        <v>396</v>
      </c>
      <c r="H37" t="s">
        <v>314</v>
      </c>
      <c r="I37" t="s">
        <v>315</v>
      </c>
      <c r="J37" t="s">
        <v>312</v>
      </c>
      <c r="K37" t="s">
        <v>397</v>
      </c>
      <c r="L37" t="s">
        <v>317</v>
      </c>
      <c r="M37" t="s">
        <v>318</v>
      </c>
      <c r="N37" t="s">
        <v>312</v>
      </c>
      <c r="O37" t="s">
        <v>1153</v>
      </c>
      <c r="P37" t="s">
        <v>312</v>
      </c>
      <c r="Q37" t="s">
        <v>319</v>
      </c>
      <c r="R37" t="s">
        <v>312</v>
      </c>
      <c r="S37" t="s">
        <v>398</v>
      </c>
      <c r="AD37" t="s">
        <v>322</v>
      </c>
      <c r="AE37" s="66" t="str" cm="1">
        <f t="array" ref="AE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/resucito/src/index.html?canto=benditaerestumaria</v>
      </c>
      <c r="AF37" s="66" t="s">
        <v>2263</v>
      </c>
      <c r="AG37" s="66" t="str">
        <f>VLOOKUP(Table13456221243[[#This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H37" t="s">
        <v>323</v>
      </c>
      <c r="AI37" t="str">
        <f>LOWER(LEFT(Table13456221243[[#This Row],[Titulo]],1))</f>
        <v>b</v>
      </c>
      <c r="AJ37" t="str">
        <f>LOWER(LEFT(Table13456221243[[#This Row],[Categoria]],1))</f>
        <v>p</v>
      </c>
      <c r="AK37" t="str">
        <f>_xlfn.CONCAT(Table13456221243[[#This Row],[ID]:[c021]])</f>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L37" t="str">
        <f>UPPER(Table13456221243[[#This Row],[Titulo]])</f>
        <v>BENDITA ERES TÚ, MARÍA</v>
      </c>
      <c r="AM37" t="str">
        <f>LOWER(SUBSTITUTE(Table13456221243[[#This Row],[CANTO]], " ", ""))</f>
        <v>benditaerestú,maría</v>
      </c>
      <c r="AN37" t="str">
        <f>Table13456221243[[#This Row],[Subtitle5]]</f>
        <v>Lucas 1,42-45</v>
      </c>
      <c r="AP37" t="str">
        <f>Table1[[#Headers],[CANTO]]</f>
        <v>CANTO</v>
      </c>
      <c r="AQ37" t="str">
        <f>Table13456221243[[#This Row],[CANTO]]</f>
        <v>BENDITA ERES TÚ, MARÍA</v>
      </c>
    </row>
    <row r="38" spans="1:43" x14ac:dyDescent="0.25">
      <c r="A38">
        <v>28</v>
      </c>
      <c r="B38" t="s">
        <v>309</v>
      </c>
      <c r="C38">
        <v>35</v>
      </c>
      <c r="D38" t="s">
        <v>310</v>
      </c>
      <c r="E38" t="s">
        <v>311</v>
      </c>
      <c r="F38" t="s">
        <v>312</v>
      </c>
      <c r="G38" t="s">
        <v>399</v>
      </c>
      <c r="H38" t="s">
        <v>314</v>
      </c>
      <c r="I38" t="s">
        <v>315</v>
      </c>
      <c r="J38" t="s">
        <v>312</v>
      </c>
      <c r="K38" t="s">
        <v>400</v>
      </c>
      <c r="L38" t="s">
        <v>317</v>
      </c>
      <c r="M38" t="s">
        <v>318</v>
      </c>
      <c r="N38" t="s">
        <v>312</v>
      </c>
      <c r="O38" t="s">
        <v>1153</v>
      </c>
      <c r="P38" t="s">
        <v>312</v>
      </c>
      <c r="Q38" t="s">
        <v>319</v>
      </c>
      <c r="R38" t="s">
        <v>312</v>
      </c>
      <c r="S38" t="s">
        <v>298</v>
      </c>
      <c r="T38" t="s">
        <v>320</v>
      </c>
      <c r="U38" t="s">
        <v>304</v>
      </c>
      <c r="V38" t="s">
        <v>320</v>
      </c>
      <c r="W38" t="s">
        <v>327</v>
      </c>
      <c r="X38" t="s">
        <v>320</v>
      </c>
      <c r="Y38" t="s">
        <v>328</v>
      </c>
      <c r="AD38" t="s">
        <v>322</v>
      </c>
      <c r="AE38" s="66" t="str" cm="1">
        <f t="array" ref="AE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/resucito/src/index.html?canto=benditoeressenor</v>
      </c>
      <c r="AF38" s="66" t="s">
        <v>2263</v>
      </c>
      <c r="AG38" s="66" t="str">
        <f>VLOOKUP(Table13456221243[[#This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H38" t="s">
        <v>323</v>
      </c>
      <c r="AI38" t="str">
        <f>LOWER(LEFT(Table13456221243[[#This Row],[Titulo]],1))</f>
        <v>b</v>
      </c>
      <c r="AJ38" t="str">
        <f>LOWER(LEFT(Table13456221243[[#This Row],[Categoria]],1))</f>
        <v>p</v>
      </c>
      <c r="AK38" t="str">
        <f>_xlfn.CONCAT(Table13456221243[[#This Row],[ID]:[c021]])</f>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L38" t="str">
        <f>UPPER(Table13456221243[[#This Row],[Titulo]])</f>
        <v>BENDITO ERES, SEÑOR</v>
      </c>
      <c r="AM38" t="str">
        <f>LOWER(SUBSTITUTE(Table13456221243[[#This Row],[CANTO]], " ", ""))</f>
        <v>benditoeres,señor</v>
      </c>
      <c r="AN38" t="str">
        <f>Table13456221243[[#This Row],[Subtitle5]]</f>
        <v>Daniel 3,52-57</v>
      </c>
      <c r="AP38" t="str">
        <f>Table1[[#Headers],[CANTO]]</f>
        <v>CANTO</v>
      </c>
      <c r="AQ38" t="str">
        <f>Table13456221243[[#This Row],[CANTO]]</f>
        <v>BENDITO ERES, SEÑOR</v>
      </c>
    </row>
    <row r="39" spans="1:43" x14ac:dyDescent="0.25">
      <c r="A39">
        <v>29</v>
      </c>
      <c r="B39" t="s">
        <v>309</v>
      </c>
      <c r="C39">
        <v>36</v>
      </c>
      <c r="D39" t="s">
        <v>310</v>
      </c>
      <c r="E39" t="s">
        <v>311</v>
      </c>
      <c r="F39" t="s">
        <v>312</v>
      </c>
      <c r="G39" t="s">
        <v>401</v>
      </c>
      <c r="H39" t="s">
        <v>314</v>
      </c>
      <c r="I39" t="s">
        <v>315</v>
      </c>
      <c r="J39" t="s">
        <v>312</v>
      </c>
      <c r="K39" t="s">
        <v>402</v>
      </c>
      <c r="L39" t="s">
        <v>317</v>
      </c>
      <c r="M39" t="s">
        <v>318</v>
      </c>
      <c r="N39" t="s">
        <v>312</v>
      </c>
      <c r="O39" t="s">
        <v>1153</v>
      </c>
      <c r="P39" t="s">
        <v>312</v>
      </c>
      <c r="Q39" t="s">
        <v>319</v>
      </c>
      <c r="R39" t="s">
        <v>312</v>
      </c>
      <c r="S39" t="s">
        <v>321</v>
      </c>
      <c r="T39" t="s">
        <v>320</v>
      </c>
      <c r="U39" t="s">
        <v>334</v>
      </c>
      <c r="AD39" t="s">
        <v>322</v>
      </c>
      <c r="AE39" s="66" t="str" cm="1">
        <f t="array" ref="AE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/resucito/src/index.html?canto=benditoseadios</v>
      </c>
      <c r="AF39" s="66" t="s">
        <v>2263</v>
      </c>
      <c r="AG39" s="66" t="str">
        <f>VLOOKUP(Table13456221243[[#This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H39" t="s">
        <v>323</v>
      </c>
      <c r="AI39" t="str">
        <f>LOWER(LEFT(Table13456221243[[#This Row],[Titulo]],1))</f>
        <v>b</v>
      </c>
      <c r="AJ39" t="str">
        <f>LOWER(LEFT(Table13456221243[[#This Row],[Categoria]],1))</f>
        <v>p</v>
      </c>
      <c r="AK39" t="str">
        <f>_xlfn.CONCAT(Table13456221243[[#This Row],[ID]:[c021]])</f>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L39" t="str">
        <f>UPPER(Table13456221243[[#This Row],[Titulo]])</f>
        <v>BENDITO SEA DIOS</v>
      </c>
      <c r="AM39" t="str">
        <f>LOWER(SUBSTITUTE(Table13456221243[[#This Row],[CANTO]], " ", ""))</f>
        <v>benditoseadios</v>
      </c>
      <c r="AN39" t="str">
        <f>Table13456221243[[#This Row],[Subtitle5]]</f>
        <v>Efesios 1,3-13</v>
      </c>
      <c r="AP39" t="str">
        <f>Table1[[#Headers],[CANTO]]</f>
        <v>CANTO</v>
      </c>
      <c r="AQ39" t="str">
        <f>Table13456221243[[#This Row],[CANTO]]</f>
        <v>BENDITO SEA DIOS</v>
      </c>
    </row>
    <row r="40" spans="1:43" x14ac:dyDescent="0.25">
      <c r="A40">
        <v>30</v>
      </c>
      <c r="B40" t="s">
        <v>309</v>
      </c>
      <c r="C40">
        <v>37</v>
      </c>
      <c r="D40" t="s">
        <v>310</v>
      </c>
      <c r="E40" t="s">
        <v>311</v>
      </c>
      <c r="F40" t="s">
        <v>312</v>
      </c>
      <c r="G40" t="s">
        <v>403</v>
      </c>
      <c r="H40" t="s">
        <v>314</v>
      </c>
      <c r="I40" t="s">
        <v>315</v>
      </c>
      <c r="J40" t="s">
        <v>312</v>
      </c>
      <c r="K40" t="s">
        <v>404</v>
      </c>
      <c r="L40" t="s">
        <v>317</v>
      </c>
      <c r="M40" t="s">
        <v>318</v>
      </c>
      <c r="N40" t="s">
        <v>312</v>
      </c>
      <c r="O40" t="s">
        <v>1153</v>
      </c>
      <c r="P40" t="s">
        <v>312</v>
      </c>
      <c r="Q40" t="s">
        <v>319</v>
      </c>
      <c r="R40" t="s">
        <v>312</v>
      </c>
      <c r="AD40" t="s">
        <v>322</v>
      </c>
      <c r="AE40" s="66" t="str" cm="1">
        <f t="array" ref="AE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/resucito/src/index.html?canto=benedictus</v>
      </c>
      <c r="AF40" s="66" t="s">
        <v>2263</v>
      </c>
      <c r="AG40" s="66" t="str">
        <f>VLOOKUP(Table13456221243[[#This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H40" t="s">
        <v>323</v>
      </c>
      <c r="AI40" t="str">
        <f>LOWER(LEFT(Table13456221243[[#This Row],[Titulo]],1))</f>
        <v>b</v>
      </c>
      <c r="AJ40" t="str">
        <f>LOWER(LEFT(Table13456221243[[#This Row],[Categoria]],1))</f>
        <v>p</v>
      </c>
      <c r="AK40" t="str">
        <f>_xlfn.CONCAT(Table13456221243[[#This Row],[ID]:[c021]])</f>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L40" t="str">
        <f>UPPER(Table13456221243[[#This Row],[Titulo]])</f>
        <v>BENEDICTUS</v>
      </c>
      <c r="AM40" t="str">
        <f>LOWER(SUBSTITUTE(Table13456221243[[#This Row],[CANTO]], " ", ""))</f>
        <v>benedictus</v>
      </c>
      <c r="AN40" t="str">
        <f>Table13456221243[[#This Row],[Subtitle5]]</f>
        <v>Lucas 1,67-80</v>
      </c>
      <c r="AP40" t="str">
        <f>Table1[[#Headers],[CANTO]]</f>
        <v>CANTO</v>
      </c>
      <c r="AQ40" t="str">
        <f>Table13456221243[[#This Row],[CANTO]]</f>
        <v>BENEDICTUS</v>
      </c>
    </row>
    <row r="41" spans="1:43" x14ac:dyDescent="0.25">
      <c r="A41">
        <v>31</v>
      </c>
      <c r="B41" t="s">
        <v>309</v>
      </c>
      <c r="C41">
        <v>38</v>
      </c>
      <c r="D41" t="s">
        <v>310</v>
      </c>
      <c r="E41" t="s">
        <v>311</v>
      </c>
      <c r="F41" t="s">
        <v>312</v>
      </c>
      <c r="G41" t="s">
        <v>405</v>
      </c>
      <c r="H41" t="s">
        <v>314</v>
      </c>
      <c r="I41" t="s">
        <v>315</v>
      </c>
      <c r="J41" t="s">
        <v>312</v>
      </c>
      <c r="K41" t="s">
        <v>406</v>
      </c>
      <c r="L41" t="s">
        <v>317</v>
      </c>
      <c r="M41" t="s">
        <v>318</v>
      </c>
      <c r="N41" t="s">
        <v>312</v>
      </c>
      <c r="O41" t="s">
        <v>1153</v>
      </c>
      <c r="P41" t="s">
        <v>312</v>
      </c>
      <c r="Q41" t="s">
        <v>319</v>
      </c>
      <c r="R41" t="s">
        <v>312</v>
      </c>
      <c r="S41" t="s">
        <v>321</v>
      </c>
      <c r="T41" t="s">
        <v>320</v>
      </c>
      <c r="U41" t="s">
        <v>328</v>
      </c>
      <c r="AD41" t="s">
        <v>322</v>
      </c>
      <c r="AE41" s="66" t="str" cm="1">
        <f t="array" ref="AE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/resucito/src/index.html?canto=cantadadios</v>
      </c>
      <c r="AF41" s="66" t="s">
        <v>2263</v>
      </c>
      <c r="AG41" s="66" t="str">
        <f>VLOOKUP(Table13456221243[[#This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H41" t="s">
        <v>323</v>
      </c>
      <c r="AI41" t="str">
        <f>LOWER(LEFT(Table13456221243[[#This Row],[Titulo]],1))</f>
        <v>c</v>
      </c>
      <c r="AJ41" t="str">
        <f>LOWER(LEFT(Table13456221243[[#This Row],[Categoria]],1))</f>
        <v>p</v>
      </c>
      <c r="AK41" t="str">
        <f>_xlfn.CONCAT(Table13456221243[[#This Row],[ID]:[c021]])</f>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L41" t="str">
        <f>UPPER(Table13456221243[[#This Row],[Titulo]])</f>
        <v>CANTAD A DIOS</v>
      </c>
      <c r="AM41" t="str">
        <f>LOWER(SUBSTITUTE(Table13456221243[[#This Row],[CANTO]], " ", ""))</f>
        <v>cantadadios</v>
      </c>
      <c r="AN41" t="str">
        <f>Table13456221243[[#This Row],[Subtitle5]]</f>
        <v>Salmo 67 (68) 2.4-7</v>
      </c>
      <c r="AP41" t="str">
        <f>Table1[[#Headers],[CANTO]]</f>
        <v>CANTO</v>
      </c>
      <c r="AQ41" t="str">
        <f>Table13456221243[[#This Row],[CANTO]]</f>
        <v>CANTAD A DIOS</v>
      </c>
    </row>
    <row r="42" spans="1:43" x14ac:dyDescent="0.25">
      <c r="A42">
        <v>32</v>
      </c>
      <c r="B42" t="s">
        <v>309</v>
      </c>
      <c r="C42">
        <v>39</v>
      </c>
      <c r="D42" t="s">
        <v>310</v>
      </c>
      <c r="E42" t="s">
        <v>311</v>
      </c>
      <c r="F42" t="s">
        <v>312</v>
      </c>
      <c r="G42" t="s">
        <v>407</v>
      </c>
      <c r="H42" t="s">
        <v>314</v>
      </c>
      <c r="I42" t="s">
        <v>315</v>
      </c>
      <c r="J42" t="s">
        <v>312</v>
      </c>
      <c r="K42" t="s">
        <v>408</v>
      </c>
      <c r="L42" t="s">
        <v>317</v>
      </c>
      <c r="M42" t="s">
        <v>318</v>
      </c>
      <c r="N42" t="s">
        <v>312</v>
      </c>
      <c r="O42" t="s">
        <v>1153</v>
      </c>
      <c r="P42" t="s">
        <v>312</v>
      </c>
      <c r="Q42" t="s">
        <v>319</v>
      </c>
      <c r="R42" t="s">
        <v>312</v>
      </c>
      <c r="S42" t="s">
        <v>333</v>
      </c>
      <c r="T42" t="s">
        <v>320</v>
      </c>
      <c r="U42" t="s">
        <v>321</v>
      </c>
      <c r="V42" t="s">
        <v>320</v>
      </c>
      <c r="W42" t="s">
        <v>334</v>
      </c>
      <c r="AD42" t="s">
        <v>322</v>
      </c>
      <c r="AE42" s="66" t="str" cm="1">
        <f t="array" ref="AE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/resucito/src/index.html?canto=cantadalsenor</v>
      </c>
      <c r="AF42" s="66" t="s">
        <v>2263</v>
      </c>
      <c r="AG42" s="66" t="str">
        <f>VLOOKUP(Table13456221243[[#This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H42" t="s">
        <v>323</v>
      </c>
      <c r="AI42" t="str">
        <f>LOWER(LEFT(Table13456221243[[#This Row],[Titulo]],1))</f>
        <v>c</v>
      </c>
      <c r="AJ42" t="str">
        <f>LOWER(LEFT(Table13456221243[[#This Row],[Categoria]],1))</f>
        <v>p</v>
      </c>
      <c r="AK42" t="str">
        <f>_xlfn.CONCAT(Table13456221243[[#This Row],[ID]:[c021]])</f>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L42" t="str">
        <f>UPPER(Table13456221243[[#This Row],[Titulo]])</f>
        <v>CANTAD AL SEÑOR</v>
      </c>
      <c r="AM42" t="str">
        <f>LOWER(SUBSTITUTE(Table13456221243[[#This Row],[CANTO]], " ", ""))</f>
        <v>cantadalseñor</v>
      </c>
      <c r="AN42" t="str">
        <f>Table13456221243[[#This Row],[Subtitle5]]</f>
        <v>Salmo 117 (116)</v>
      </c>
      <c r="AP42" t="str">
        <f>Table1[[#Headers],[CANTO]]</f>
        <v>CANTO</v>
      </c>
      <c r="AQ42" t="str">
        <f>Table13456221243[[#This Row],[CANTO]]</f>
        <v>CANTAD AL SEÑOR</v>
      </c>
    </row>
    <row r="43" spans="1:43" x14ac:dyDescent="0.25">
      <c r="A43">
        <v>33</v>
      </c>
      <c r="B43" t="s">
        <v>309</v>
      </c>
      <c r="C43">
        <v>40</v>
      </c>
      <c r="D43" t="s">
        <v>310</v>
      </c>
      <c r="E43" t="s">
        <v>311</v>
      </c>
      <c r="F43" t="s">
        <v>312</v>
      </c>
      <c r="G43" t="s">
        <v>409</v>
      </c>
      <c r="H43" t="s">
        <v>314</v>
      </c>
      <c r="I43" t="s">
        <v>315</v>
      </c>
      <c r="J43" t="s">
        <v>312</v>
      </c>
      <c r="K43" t="s">
        <v>410</v>
      </c>
      <c r="L43" t="s">
        <v>317</v>
      </c>
      <c r="M43" t="s">
        <v>318</v>
      </c>
      <c r="N43" t="s">
        <v>312</v>
      </c>
      <c r="O43" t="s">
        <v>1153</v>
      </c>
      <c r="P43" t="s">
        <v>312</v>
      </c>
      <c r="Q43" t="s">
        <v>319</v>
      </c>
      <c r="R43" t="s">
        <v>312</v>
      </c>
      <c r="S43" t="s">
        <v>321</v>
      </c>
      <c r="T43" t="s">
        <v>320</v>
      </c>
      <c r="U43" t="s">
        <v>304</v>
      </c>
      <c r="V43" t="s">
        <v>320</v>
      </c>
      <c r="W43" t="s">
        <v>327</v>
      </c>
      <c r="X43" t="s">
        <v>320</v>
      </c>
      <c r="Y43" t="s">
        <v>334</v>
      </c>
      <c r="AD43" t="s">
        <v>322</v>
      </c>
      <c r="AE43" s="66" t="str" cm="1">
        <f t="array" ref="AE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/resucito/src/index.html?canto=canticodelostresjovenes</v>
      </c>
      <c r="AF43" s="66" t="s">
        <v>2263</v>
      </c>
      <c r="AG43" s="66" t="str">
        <f>VLOOKUP(Table13456221243[[#This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H43" t="s">
        <v>323</v>
      </c>
      <c r="AI43" t="str">
        <f>LOWER(LEFT(Table13456221243[[#This Row],[Titulo]],1))</f>
        <v>c</v>
      </c>
      <c r="AJ43" t="str">
        <f>LOWER(LEFT(Table13456221243[[#This Row],[Categoria]],1))</f>
        <v>p</v>
      </c>
      <c r="AK43" t="str">
        <f>_xlfn.CONCAT(Table13456221243[[#This Row],[ID]:[c021]])</f>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L43" t="str">
        <f>UPPER(Table13456221243[[#This Row],[Titulo]])</f>
        <v>CÁNTICO DE LOS TRES JÓVENES</v>
      </c>
      <c r="AM43" t="str">
        <f>LOWER(SUBSTITUTE(Table13456221243[[#This Row],[CANTO]], " ", ""))</f>
        <v>cánticodelostresjóvenes</v>
      </c>
      <c r="AN43" t="str">
        <f>Table13456221243[[#This Row],[Subtitle5]]</f>
        <v>Daniel 3,57-58</v>
      </c>
      <c r="AP43" t="str">
        <f>Table1[[#Headers],[CANTO]]</f>
        <v>CANTO</v>
      </c>
      <c r="AQ43" t="str">
        <f>Table13456221243[[#This Row],[CANTO]]</f>
        <v>CÁNTICO DE LOS TRES JÓVENES</v>
      </c>
    </row>
    <row r="44" spans="1:43" x14ac:dyDescent="0.25">
      <c r="A44">
        <v>34</v>
      </c>
      <c r="B44" t="s">
        <v>309</v>
      </c>
      <c r="C44">
        <v>41</v>
      </c>
      <c r="D44" t="s">
        <v>310</v>
      </c>
      <c r="E44" t="s">
        <v>311</v>
      </c>
      <c r="F44" t="s">
        <v>312</v>
      </c>
      <c r="G44" t="s">
        <v>411</v>
      </c>
      <c r="H44" t="s">
        <v>314</v>
      </c>
      <c r="I44" t="s">
        <v>315</v>
      </c>
      <c r="J44" t="s">
        <v>312</v>
      </c>
      <c r="K44" t="s">
        <v>412</v>
      </c>
      <c r="L44" t="s">
        <v>317</v>
      </c>
      <c r="M44" t="s">
        <v>318</v>
      </c>
      <c r="N44" t="s">
        <v>312</v>
      </c>
      <c r="O44" t="s">
        <v>1153</v>
      </c>
      <c r="P44" t="s">
        <v>312</v>
      </c>
      <c r="Q44" t="s">
        <v>319</v>
      </c>
      <c r="R44" t="s">
        <v>312</v>
      </c>
      <c r="S44" t="s">
        <v>321</v>
      </c>
      <c r="T44" t="s">
        <v>320</v>
      </c>
      <c r="U44" t="s">
        <v>334</v>
      </c>
      <c r="AD44" t="s">
        <v>322</v>
      </c>
      <c r="AE44" s="66" t="str" cm="1">
        <f t="array" ref="AE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/resucito/src/index.html?canto=cantodemoises</v>
      </c>
      <c r="AF44" s="66" t="s">
        <v>2263</v>
      </c>
      <c r="AG44" s="66" t="str">
        <f>VLOOKUP(Table13456221243[[#This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H44" t="s">
        <v>323</v>
      </c>
      <c r="AI44" t="str">
        <f>LOWER(LEFT(Table13456221243[[#This Row],[Titulo]],1))</f>
        <v>c</v>
      </c>
      <c r="AJ44" t="str">
        <f>LOWER(LEFT(Table13456221243[[#This Row],[Categoria]],1))</f>
        <v>p</v>
      </c>
      <c r="AK44" t="str">
        <f>_xlfn.CONCAT(Table13456221243[[#This Row],[ID]:[c021]])</f>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L44" t="str">
        <f>UPPER(Table13456221243[[#This Row],[Titulo]])</f>
        <v>CANTO DE MOISÉS</v>
      </c>
      <c r="AM44" t="str">
        <f>LOWER(SUBSTITUTE(Table13456221243[[#This Row],[CANTO]], " ", ""))</f>
        <v>cantodemoisés</v>
      </c>
      <c r="AN44" t="str">
        <f>Table13456221243[[#This Row],[Subtitle5]]</f>
        <v>Éxodo 15,1-18</v>
      </c>
      <c r="AP44" t="str">
        <f>Table1[[#Headers],[CANTO]]</f>
        <v>CANTO</v>
      </c>
      <c r="AQ44" t="str">
        <f>Table13456221243[[#This Row],[CANTO]]</f>
        <v>CANTO DE MOISÉS</v>
      </c>
    </row>
    <row r="45" spans="1:43" x14ac:dyDescent="0.25">
      <c r="A45">
        <v>35</v>
      </c>
      <c r="B45" t="s">
        <v>309</v>
      </c>
      <c r="C45">
        <v>42</v>
      </c>
      <c r="D45" t="s">
        <v>310</v>
      </c>
      <c r="E45" t="s">
        <v>311</v>
      </c>
      <c r="F45" t="s">
        <v>312</v>
      </c>
      <c r="G45" t="s">
        <v>413</v>
      </c>
      <c r="H45" t="s">
        <v>314</v>
      </c>
      <c r="I45" t="s">
        <v>315</v>
      </c>
      <c r="J45" t="s">
        <v>312</v>
      </c>
      <c r="K45" t="s">
        <v>414</v>
      </c>
      <c r="L45" t="s">
        <v>317</v>
      </c>
      <c r="M45" t="s">
        <v>318</v>
      </c>
      <c r="N45" t="s">
        <v>312</v>
      </c>
      <c r="O45" t="s">
        <v>1153</v>
      </c>
      <c r="P45" t="s">
        <v>312</v>
      </c>
      <c r="Q45" t="s">
        <v>319</v>
      </c>
      <c r="R45" t="s">
        <v>312</v>
      </c>
      <c r="S45" t="s">
        <v>294</v>
      </c>
      <c r="T45" t="s">
        <v>320</v>
      </c>
      <c r="U45" t="s">
        <v>334</v>
      </c>
      <c r="AD45" t="s">
        <v>322</v>
      </c>
      <c r="AE45" s="66" t="str" cm="1">
        <f t="array" ref="AE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/resucito/src/index.html?canto=caritaschristiurgetnos</v>
      </c>
      <c r="AF45" s="66" t="s">
        <v>2263</v>
      </c>
      <c r="AG45" s="66" t="str">
        <f>VLOOKUP(Table13456221243[[#This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H45" t="s">
        <v>323</v>
      </c>
      <c r="AI45" t="str">
        <f>LOWER(LEFT(Table13456221243[[#This Row],[Titulo]],1))</f>
        <v>c</v>
      </c>
      <c r="AJ45" t="str">
        <f>LOWER(LEFT(Table13456221243[[#This Row],[Categoria]],1))</f>
        <v>p</v>
      </c>
      <c r="AK45" t="str">
        <f>_xlfn.CONCAT(Table13456221243[[#This Row],[ID]:[c021]])</f>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L45" t="str">
        <f>UPPER(Table13456221243[[#This Row],[Titulo]])</f>
        <v>CARITAS CHRISTI URGET NOS</v>
      </c>
      <c r="AM45" t="str">
        <f>LOWER(SUBSTITUTE(Table13456221243[[#This Row],[CANTO]], " ", ""))</f>
        <v>caritaschristiurgetnos</v>
      </c>
      <c r="AN45" t="str">
        <f>Table13456221243[[#This Row],[Subtitle5]]</f>
        <v>2ª Corintios 5,14.15.17.21</v>
      </c>
      <c r="AP45" t="str">
        <f>Table1[[#Headers],[CANTO]]</f>
        <v>CANTO</v>
      </c>
      <c r="AQ45" t="str">
        <f>Table13456221243[[#This Row],[CANTO]]</f>
        <v>CARITAS CHRISTI URGET NOS</v>
      </c>
    </row>
    <row r="46" spans="1:43" x14ac:dyDescent="0.25">
      <c r="A46">
        <v>36</v>
      </c>
      <c r="B46" t="s">
        <v>309</v>
      </c>
      <c r="C46">
        <v>43</v>
      </c>
      <c r="D46" t="s">
        <v>310</v>
      </c>
      <c r="E46" t="s">
        <v>311</v>
      </c>
      <c r="F46" t="s">
        <v>312</v>
      </c>
      <c r="G46" t="s">
        <v>415</v>
      </c>
      <c r="H46" t="s">
        <v>314</v>
      </c>
      <c r="I46" t="s">
        <v>315</v>
      </c>
      <c r="J46" t="s">
        <v>312</v>
      </c>
      <c r="K46" t="s">
        <v>416</v>
      </c>
      <c r="L46" t="s">
        <v>317</v>
      </c>
      <c r="M46" t="s">
        <v>318</v>
      </c>
      <c r="N46" t="s">
        <v>312</v>
      </c>
      <c r="O46" t="s">
        <v>1153</v>
      </c>
      <c r="P46" t="s">
        <v>312</v>
      </c>
      <c r="Q46" t="s">
        <v>319</v>
      </c>
      <c r="R46" t="s">
        <v>312</v>
      </c>
      <c r="S46" t="s">
        <v>328</v>
      </c>
      <c r="AD46" t="s">
        <v>322</v>
      </c>
      <c r="AE46" s="66" t="str" cm="1">
        <f t="array" ref="AE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/resucito/src/index.html?canto=carmen63-(estanrotasmisataduras)</v>
      </c>
      <c r="AF46" s="66" t="s">
        <v>2263</v>
      </c>
      <c r="AG46" s="66" t="str">
        <f>VLOOKUP(Table13456221243[[#This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H46" t="s">
        <v>323</v>
      </c>
      <c r="AI46" t="str">
        <f>LOWER(LEFT(Table13456221243[[#This Row],[Titulo]],1))</f>
        <v>c</v>
      </c>
      <c r="AJ46" t="str">
        <f>LOWER(LEFT(Table13456221243[[#This Row],[Categoria]],1))</f>
        <v>p</v>
      </c>
      <c r="AK46" t="str">
        <f>_xlfn.CONCAT(Table13456221243[[#This Row],[ID]:[c021]])</f>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L46" t="str">
        <f>UPPER(Table13456221243[[#This Row],[Titulo]])</f>
        <v>CARMEN 63 - (ESTÁN ROTAS MIS ATADURAS )</v>
      </c>
      <c r="AM46" t="str">
        <f>LOWER(SUBSTITUTE(Table13456221243[[#This Row],[CANTO]], " ", ""))</f>
        <v>carmen63-(estánrotasmisataduras)</v>
      </c>
      <c r="AN46" t="str">
        <f>Table13456221243[[#This Row],[Subtitle5]]</f>
        <v>(Rabindranath Tagore)*</v>
      </c>
      <c r="AP46" t="str">
        <f>Table1[[#Headers],[CANTO]]</f>
        <v>CANTO</v>
      </c>
      <c r="AQ46" t="str">
        <f>Table13456221243[[#This Row],[CANTO]]</f>
        <v>CARMEN 63 - (ESTÁN ROTAS MIS ATADURAS )</v>
      </c>
    </row>
    <row r="47" spans="1:43" x14ac:dyDescent="0.25">
      <c r="A47">
        <v>185</v>
      </c>
      <c r="B47" t="s">
        <v>309</v>
      </c>
      <c r="C47">
        <v>44</v>
      </c>
      <c r="D47" t="s">
        <v>310</v>
      </c>
      <c r="E47" t="s">
        <v>311</v>
      </c>
      <c r="F47" t="s">
        <v>312</v>
      </c>
      <c r="G47" t="s">
        <v>417</v>
      </c>
      <c r="H47" t="s">
        <v>314</v>
      </c>
      <c r="I47" t="s">
        <v>315</v>
      </c>
      <c r="J47" t="s">
        <v>312</v>
      </c>
      <c r="K47" t="s">
        <v>418</v>
      </c>
      <c r="L47" t="s">
        <v>317</v>
      </c>
      <c r="M47" t="s">
        <v>318</v>
      </c>
      <c r="N47" t="s">
        <v>312</v>
      </c>
      <c r="O47" s="7" t="s">
        <v>1152</v>
      </c>
      <c r="P47" t="s">
        <v>312</v>
      </c>
      <c r="Q47" t="s">
        <v>319</v>
      </c>
      <c r="R47" t="s">
        <v>312</v>
      </c>
      <c r="S47" t="s">
        <v>328</v>
      </c>
      <c r="AD47" t="s">
        <v>322</v>
      </c>
      <c r="AE47" s="66" t="str" cm="1">
        <f t="array" ref="AE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/resucito/src/index.html?canto=celebracionpenitencial(bendicionpenitencial)</v>
      </c>
      <c r="AF47" s="66" t="s">
        <v>2263</v>
      </c>
      <c r="AG47" s="66" t="str">
        <f>VLOOKUP(Table13456221243[[#This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H47" t="s">
        <v>323</v>
      </c>
      <c r="AI47" t="str">
        <f>LOWER(LEFT(Table13456221243[[#This Row],[Titulo]],1))</f>
        <v>c</v>
      </c>
      <c r="AJ47" t="str">
        <f>LOWER(LEFT(Table13456221243[[#This Row],[Categoria]],1))</f>
        <v>l</v>
      </c>
      <c r="AK47" t="str">
        <f>_xlfn.CONCAT(Table13456221243[[#This Row],[ID]:[c021]])</f>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L47" t="str">
        <f>UPPER(Table13456221243[[#This Row],[Titulo]])</f>
        <v>CELEBRACIÓN PENITENCIAL (BENDICIÓN PENITENCIAL )</v>
      </c>
      <c r="AM47" t="str">
        <f>LOWER(SUBSTITUTE(Table13456221243[[#This Row],[CANTO]], " ", ""))</f>
        <v>celebraciónpenitencial(bendiciónpenitencial)</v>
      </c>
      <c r="AN47" t="str">
        <f>Table13456221243[[#This Row],[Subtitle5]]</f>
        <v>Acción de gracias</v>
      </c>
      <c r="AP47" t="str">
        <f>Table1[[#Headers],[CANTO]]</f>
        <v>CANTO</v>
      </c>
      <c r="AQ47" t="str">
        <f>Table13456221243[[#This Row],[CANTO]]</f>
        <v>CELEBRACIÓN PENITENCIAL (BENDICIÓN PENITENCIAL )</v>
      </c>
    </row>
    <row r="48" spans="1:43" x14ac:dyDescent="0.25">
      <c r="A48">
        <v>37</v>
      </c>
      <c r="B48" t="s">
        <v>309</v>
      </c>
      <c r="C48">
        <v>45</v>
      </c>
      <c r="D48" t="s">
        <v>310</v>
      </c>
      <c r="E48" t="s">
        <v>311</v>
      </c>
      <c r="F48" t="s">
        <v>312</v>
      </c>
      <c r="G48" t="s">
        <v>419</v>
      </c>
      <c r="H48" t="s">
        <v>314</v>
      </c>
      <c r="I48" t="s">
        <v>315</v>
      </c>
      <c r="J48" t="s">
        <v>312</v>
      </c>
      <c r="K48" t="s">
        <v>420</v>
      </c>
      <c r="L48" t="s">
        <v>317</v>
      </c>
      <c r="M48" t="s">
        <v>318</v>
      </c>
      <c r="N48" t="s">
        <v>312</v>
      </c>
      <c r="O48" t="s">
        <v>1153</v>
      </c>
      <c r="P48" t="s">
        <v>312</v>
      </c>
      <c r="Q48" t="s">
        <v>319</v>
      </c>
      <c r="R48" t="s">
        <v>312</v>
      </c>
      <c r="S48" t="s">
        <v>294</v>
      </c>
      <c r="T48" t="s">
        <v>320</v>
      </c>
      <c r="U48" t="s">
        <v>326</v>
      </c>
      <c r="AD48" t="s">
        <v>322</v>
      </c>
      <c r="AE48" s="66" t="str" cm="1">
        <f t="array" ref="AE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/resucito/src/index.html?canto=comocondenadosamuerte</v>
      </c>
      <c r="AF48" s="66" t="s">
        <v>2263</v>
      </c>
      <c r="AG48" s="66" t="str">
        <f>VLOOKUP(Table13456221243[[#This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H48" t="s">
        <v>323</v>
      </c>
      <c r="AI48" t="str">
        <f>LOWER(LEFT(Table13456221243[[#This Row],[Titulo]],1))</f>
        <v>c</v>
      </c>
      <c r="AJ48" t="str">
        <f>LOWER(LEFT(Table13456221243[[#This Row],[Categoria]],1))</f>
        <v>p</v>
      </c>
      <c r="AK48" t="str">
        <f>_xlfn.CONCAT(Table13456221243[[#This Row],[ID]:[c021]])</f>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L48" t="str">
        <f>UPPER(Table13456221243[[#This Row],[Titulo]])</f>
        <v>COMO CONDENADOS A MUERTE</v>
      </c>
      <c r="AM48" t="str">
        <f>LOWER(SUBSTITUTE(Table13456221243[[#This Row],[CANTO]], " ", ""))</f>
        <v>comocondenadosamuerte</v>
      </c>
      <c r="AN48" t="str">
        <f>Table13456221243[[#This Row],[Subtitle5]]</f>
        <v>1ª Corintios 4,9-13</v>
      </c>
      <c r="AP48" t="str">
        <f>Table1[[#Headers],[CANTO]]</f>
        <v>CANTO</v>
      </c>
      <c r="AQ48" t="str">
        <f>Table13456221243[[#This Row],[CANTO]]</f>
        <v>COMO CONDENADOS A MUERTE</v>
      </c>
    </row>
    <row r="49" spans="1:43" x14ac:dyDescent="0.25">
      <c r="A49">
        <v>239</v>
      </c>
      <c r="B49" t="s">
        <v>309</v>
      </c>
      <c r="C49">
        <v>46</v>
      </c>
      <c r="D49" t="s">
        <v>310</v>
      </c>
      <c r="E49" t="s">
        <v>311</v>
      </c>
      <c r="F49" t="s">
        <v>312</v>
      </c>
      <c r="G49" t="s">
        <v>421</v>
      </c>
      <c r="H49" t="s">
        <v>314</v>
      </c>
      <c r="I49" t="s">
        <v>315</v>
      </c>
      <c r="J49" t="s">
        <v>312</v>
      </c>
      <c r="K49" t="s">
        <v>422</v>
      </c>
      <c r="L49" t="s">
        <v>317</v>
      </c>
      <c r="M49" t="s">
        <v>318</v>
      </c>
      <c r="N49" t="s">
        <v>312</v>
      </c>
      <c r="O49" s="4" t="s">
        <v>1151</v>
      </c>
      <c r="P49" t="s">
        <v>312</v>
      </c>
      <c r="Q49" t="s">
        <v>319</v>
      </c>
      <c r="R49" t="s">
        <v>312</v>
      </c>
      <c r="S49" t="s">
        <v>321</v>
      </c>
      <c r="T49" t="s">
        <v>320</v>
      </c>
      <c r="U49" t="s">
        <v>304</v>
      </c>
      <c r="V49" t="s">
        <v>320</v>
      </c>
      <c r="W49" t="s">
        <v>326</v>
      </c>
      <c r="AD49" t="s">
        <v>322</v>
      </c>
      <c r="AE49" s="66" t="str" cm="1">
        <f t="array" ref="AE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/resucito/src/index.html?canto=comodestilalamiel</v>
      </c>
      <c r="AF49" s="66" t="s">
        <v>2263</v>
      </c>
      <c r="AG49" s="66" t="str">
        <f>VLOOKUP(Table13456221243[[#This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H49" t="s">
        <v>323</v>
      </c>
      <c r="AI49" t="str">
        <f>LOWER(LEFT(Table13456221243[[#This Row],[Titulo]],1))</f>
        <v>c</v>
      </c>
      <c r="AJ49" t="str">
        <f>LOWER(LEFT(Table13456221243[[#This Row],[Categoria]],1))</f>
        <v>e</v>
      </c>
      <c r="AK49" t="str">
        <f>_xlfn.CONCAT(Table13456221243[[#This Row],[ID]:[c021]])</f>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L49" t="str">
        <f>UPPER(Table13456221243[[#This Row],[Titulo]])</f>
        <v>COMO DESTILA LA MIEL</v>
      </c>
      <c r="AM49" t="str">
        <f>LOWER(SUBSTITUTE(Table13456221243[[#This Row],[CANTO]], " ", ""))</f>
        <v>comodestilalamiel</v>
      </c>
      <c r="AN49" t="str">
        <f>Table13456221243[[#This Row],[Subtitle5]]</f>
        <v>Oda XL de Salomón</v>
      </c>
      <c r="AP49" t="str">
        <f>Table1[[#Headers],[CANTO]]</f>
        <v>CANTO</v>
      </c>
      <c r="AQ49" t="str">
        <f>Table13456221243[[#This Row],[CANTO]]</f>
        <v>COMO DESTILA LA MIEL</v>
      </c>
    </row>
    <row r="50" spans="1:43" x14ac:dyDescent="0.25">
      <c r="A50">
        <v>221</v>
      </c>
      <c r="B50" t="s">
        <v>309</v>
      </c>
      <c r="C50">
        <v>47</v>
      </c>
      <c r="D50" t="s">
        <v>310</v>
      </c>
      <c r="E50" t="s">
        <v>311</v>
      </c>
      <c r="F50" t="s">
        <v>312</v>
      </c>
      <c r="G50" t="s">
        <v>423</v>
      </c>
      <c r="H50" t="s">
        <v>314</v>
      </c>
      <c r="I50" t="s">
        <v>315</v>
      </c>
      <c r="J50" t="s">
        <v>312</v>
      </c>
      <c r="K50" t="s">
        <v>424</v>
      </c>
      <c r="L50" t="s">
        <v>317</v>
      </c>
      <c r="M50" t="s">
        <v>318</v>
      </c>
      <c r="N50" t="s">
        <v>312</v>
      </c>
      <c r="O50" s="8" t="s">
        <v>1150</v>
      </c>
      <c r="P50" t="s">
        <v>312</v>
      </c>
      <c r="Q50" t="s">
        <v>319</v>
      </c>
      <c r="R50" t="s">
        <v>312</v>
      </c>
      <c r="S50" t="s">
        <v>365</v>
      </c>
      <c r="T50" t="s">
        <v>320</v>
      </c>
      <c r="U50" t="s">
        <v>334</v>
      </c>
      <c r="AD50" t="s">
        <v>322</v>
      </c>
      <c r="AE50" s="66" t="str" cm="1">
        <f t="array" ref="AE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/resucito/src/index.html?canto=comoelimpulsoquesientelaira</v>
      </c>
      <c r="AF50" s="66" t="s">
        <v>2263</v>
      </c>
      <c r="AG50" s="66" t="str">
        <f>VLOOKUP(Table13456221243[[#This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H50" t="s">
        <v>323</v>
      </c>
      <c r="AI50" t="str">
        <f>LOWER(LEFT(Table13456221243[[#This Row],[Titulo]],1))</f>
        <v>c</v>
      </c>
      <c r="AJ50" t="str">
        <f>LOWER(LEFT(Table13456221243[[#This Row],[Categoria]],1))</f>
        <v>c</v>
      </c>
      <c r="AK50" t="str">
        <f>_xlfn.CONCAT(Table13456221243[[#This Row],[ID]:[c021]])</f>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L50" t="str">
        <f>UPPER(Table13456221243[[#This Row],[Titulo]])</f>
        <v>COMO EL IMPULSO QUE SIENTE LA IRA</v>
      </c>
      <c r="AM50" t="str">
        <f>LOWER(SUBSTITUTE(Table13456221243[[#This Row],[CANTO]], " ", ""))</f>
        <v>comoelimpulsoquesientelaira</v>
      </c>
      <c r="AN50" t="str">
        <f>Table13456221243[[#This Row],[Subtitle5]]</f>
        <v>Oda VII de Salomón</v>
      </c>
      <c r="AP50" t="str">
        <f>Table1[[#Headers],[CANTO]]</f>
        <v>CANTO</v>
      </c>
      <c r="AQ50" t="str">
        <f>Table13456221243[[#This Row],[CANTO]]</f>
        <v>COMO EL IMPULSO QUE SIENTE LA IRA</v>
      </c>
    </row>
    <row r="51" spans="1:43" x14ac:dyDescent="0.25">
      <c r="A51">
        <v>38</v>
      </c>
      <c r="B51" t="s">
        <v>309</v>
      </c>
      <c r="C51">
        <v>48</v>
      </c>
      <c r="D51" t="s">
        <v>310</v>
      </c>
      <c r="E51" t="s">
        <v>311</v>
      </c>
      <c r="F51" t="s">
        <v>312</v>
      </c>
      <c r="G51" t="s">
        <v>425</v>
      </c>
      <c r="H51" t="s">
        <v>314</v>
      </c>
      <c r="I51" t="s">
        <v>315</v>
      </c>
      <c r="J51" t="s">
        <v>312</v>
      </c>
      <c r="K51" t="s">
        <v>426</v>
      </c>
      <c r="L51" t="s">
        <v>317</v>
      </c>
      <c r="M51" t="s">
        <v>318</v>
      </c>
      <c r="N51" t="s">
        <v>312</v>
      </c>
      <c r="O51" t="s">
        <v>1153</v>
      </c>
      <c r="P51" t="s">
        <v>312</v>
      </c>
      <c r="Q51" t="s">
        <v>319</v>
      </c>
      <c r="R51" t="s">
        <v>312</v>
      </c>
      <c r="S51" t="s">
        <v>333</v>
      </c>
      <c r="T51" t="s">
        <v>320</v>
      </c>
      <c r="U51" t="s">
        <v>321</v>
      </c>
      <c r="V51" t="s">
        <v>320</v>
      </c>
      <c r="W51" t="s">
        <v>334</v>
      </c>
      <c r="AD51" t="s">
        <v>322</v>
      </c>
      <c r="AE51" s="66" t="str" cm="1">
        <f t="array" ref="AE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/resucito/src/index.html?canto=comoesmaravilloso</v>
      </c>
      <c r="AF51" s="66" t="s">
        <v>2263</v>
      </c>
      <c r="AG51" s="66" t="str">
        <f>VLOOKUP(Table13456221243[[#This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H51" t="s">
        <v>323</v>
      </c>
      <c r="AI51" t="str">
        <f>LOWER(LEFT(Table13456221243[[#This Row],[Titulo]],1))</f>
        <v>c</v>
      </c>
      <c r="AJ51" t="str">
        <f>LOWER(LEFT(Table13456221243[[#This Row],[Categoria]],1))</f>
        <v>p</v>
      </c>
      <c r="AK51" t="str">
        <f>_xlfn.CONCAT(Table13456221243[[#This Row],[ID]:[c021]])</f>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L51" t="str">
        <f>UPPER(Table13456221243[[#This Row],[Titulo]])</f>
        <v>CÓMO ES MARAVILLOSO</v>
      </c>
      <c r="AM51" t="str">
        <f>LOWER(SUBSTITUTE(Table13456221243[[#This Row],[CANTO]], " ", ""))</f>
        <v>cómoesmaravilloso</v>
      </c>
      <c r="AN51" t="str">
        <f>Table13456221243[[#This Row],[Subtitle5]]</f>
        <v>Salmo 133 (132)</v>
      </c>
      <c r="AP51" t="str">
        <f>Table1[[#Headers],[CANTO]]</f>
        <v>CANTO</v>
      </c>
      <c r="AQ51" t="str">
        <f>Table13456221243[[#This Row],[CANTO]]</f>
        <v>CÓMO ES MARAVILLOSO</v>
      </c>
    </row>
    <row r="52" spans="1:43" x14ac:dyDescent="0.25">
      <c r="A52">
        <v>39</v>
      </c>
      <c r="B52" t="s">
        <v>309</v>
      </c>
      <c r="C52">
        <v>49</v>
      </c>
      <c r="D52" t="s">
        <v>310</v>
      </c>
      <c r="E52" t="s">
        <v>311</v>
      </c>
      <c r="F52" t="s">
        <v>312</v>
      </c>
      <c r="G52" t="s">
        <v>427</v>
      </c>
      <c r="H52" t="s">
        <v>314</v>
      </c>
      <c r="I52" t="s">
        <v>315</v>
      </c>
      <c r="J52" t="s">
        <v>312</v>
      </c>
      <c r="K52" t="s">
        <v>428</v>
      </c>
      <c r="L52" t="s">
        <v>317</v>
      </c>
      <c r="M52" t="s">
        <v>318</v>
      </c>
      <c r="N52" t="s">
        <v>312</v>
      </c>
      <c r="O52" t="s">
        <v>1153</v>
      </c>
      <c r="P52" t="s">
        <v>312</v>
      </c>
      <c r="Q52" t="s">
        <v>319</v>
      </c>
      <c r="R52" t="s">
        <v>312</v>
      </c>
      <c r="S52" t="s">
        <v>294</v>
      </c>
      <c r="T52" t="s">
        <v>320</v>
      </c>
      <c r="U52" t="s">
        <v>326</v>
      </c>
      <c r="V52" t="s">
        <v>320</v>
      </c>
      <c r="W52" t="s">
        <v>334</v>
      </c>
      <c r="AD52" t="s">
        <v>322</v>
      </c>
      <c r="AE52" s="66" t="str" cm="1">
        <f t="array" ref="AE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/resucito/src/index.html?canto=comolacierva</v>
      </c>
      <c r="AF52" s="66" t="s">
        <v>2263</v>
      </c>
      <c r="AG52" s="66" t="str">
        <f>VLOOKUP(Table13456221243[[#This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H52" t="s">
        <v>323</v>
      </c>
      <c r="AI52" t="str">
        <f>LOWER(LEFT(Table13456221243[[#This Row],[Titulo]],1))</f>
        <v>c</v>
      </c>
      <c r="AJ52" t="str">
        <f>LOWER(LEFT(Table13456221243[[#This Row],[Categoria]],1))</f>
        <v>p</v>
      </c>
      <c r="AK52" t="str">
        <f>_xlfn.CONCAT(Table13456221243[[#This Row],[ID]:[c021]])</f>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L52" t="str">
        <f>UPPER(Table13456221243[[#This Row],[Titulo]])</f>
        <v>COMO LA CIERVA</v>
      </c>
      <c r="AM52" t="str">
        <f>LOWER(SUBSTITUTE(Table13456221243[[#This Row],[CANTO]], " ", ""))</f>
        <v>comolacierva</v>
      </c>
      <c r="AN52" t="str">
        <f>Table13456221243[[#This Row],[Subtitle5]]</f>
        <v>Salmo 42-43 (41-42)</v>
      </c>
      <c r="AP52" t="str">
        <f>Table1[[#Headers],[CANTO]]</f>
        <v>CANTO</v>
      </c>
      <c r="AQ52" t="str">
        <f>Table13456221243[[#This Row],[CANTO]]</f>
        <v>COMO LA CIERVA</v>
      </c>
    </row>
    <row r="53" spans="1:43" x14ac:dyDescent="0.25">
      <c r="A53">
        <v>240</v>
      </c>
      <c r="B53" t="s">
        <v>309</v>
      </c>
      <c r="C53">
        <v>50</v>
      </c>
      <c r="D53" t="s">
        <v>310</v>
      </c>
      <c r="E53" t="s">
        <v>311</v>
      </c>
      <c r="F53" t="s">
        <v>312</v>
      </c>
      <c r="G53" t="s">
        <v>429</v>
      </c>
      <c r="H53" t="s">
        <v>314</v>
      </c>
      <c r="I53" t="s">
        <v>315</v>
      </c>
      <c r="J53" t="s">
        <v>312</v>
      </c>
      <c r="K53" t="s">
        <v>430</v>
      </c>
      <c r="L53" t="s">
        <v>317</v>
      </c>
      <c r="M53" t="s">
        <v>318</v>
      </c>
      <c r="N53" t="s">
        <v>312</v>
      </c>
      <c r="O53" s="4" t="s">
        <v>1151</v>
      </c>
      <c r="P53" t="s">
        <v>312</v>
      </c>
      <c r="Q53" t="s">
        <v>319</v>
      </c>
      <c r="R53" t="s">
        <v>312</v>
      </c>
      <c r="S53" t="s">
        <v>357</v>
      </c>
      <c r="T53" t="s">
        <v>320</v>
      </c>
      <c r="U53" t="s">
        <v>304</v>
      </c>
      <c r="V53" t="s">
        <v>320</v>
      </c>
      <c r="W53" t="s">
        <v>365</v>
      </c>
      <c r="X53" t="s">
        <v>320</v>
      </c>
      <c r="Y53" t="s">
        <v>327</v>
      </c>
      <c r="Z53" t="s">
        <v>320</v>
      </c>
      <c r="AA53" t="s">
        <v>334</v>
      </c>
      <c r="AD53" t="s">
        <v>322</v>
      </c>
      <c r="AE53" s="66" t="str" cm="1">
        <f t="array" ref="AE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/resucito/src/index.html?canto=comolirioentreloscardos</v>
      </c>
      <c r="AF53" s="66" t="s">
        <v>2263</v>
      </c>
      <c r="AG53" s="66" t="str">
        <f>VLOOKUP(Table13456221243[[#This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H53" t="s">
        <v>323</v>
      </c>
      <c r="AI53" t="str">
        <f>LOWER(LEFT(Table13456221243[[#This Row],[Titulo]],1))</f>
        <v>c</v>
      </c>
      <c r="AJ53" t="str">
        <f>LOWER(LEFT(Table13456221243[[#This Row],[Categoria]],1))</f>
        <v>e</v>
      </c>
      <c r="AK53" t="str">
        <f>_xlfn.CONCAT(Table13456221243[[#This Row],[ID]:[c021]])</f>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L53" t="str">
        <f>UPPER(Table13456221243[[#This Row],[Titulo]])</f>
        <v>COMO LIRIO ENTRE LOS CARDOS</v>
      </c>
      <c r="AM53" t="str">
        <f>LOWER(SUBSTITUTE(Table13456221243[[#This Row],[CANTO]], " ", ""))</f>
        <v>comolirioentreloscardos</v>
      </c>
      <c r="AN53" t="str">
        <f>Table13456221243[[#This Row],[Subtitle5]]</f>
        <v xml:space="preserve">Cantar de los cantares 1,13ss </v>
      </c>
      <c r="AP53" t="str">
        <f>Table1[[#Headers],[CANTO]]</f>
        <v>CANTO</v>
      </c>
      <c r="AQ53" t="str">
        <f>Table13456221243[[#This Row],[CANTO]]</f>
        <v>COMO LIRIO ENTRE LOS CARDOS</v>
      </c>
    </row>
    <row r="54" spans="1:43" x14ac:dyDescent="0.25">
      <c r="A54">
        <v>40</v>
      </c>
      <c r="B54" t="s">
        <v>309</v>
      </c>
      <c r="C54">
        <v>51</v>
      </c>
      <c r="D54" t="s">
        <v>310</v>
      </c>
      <c r="E54" t="s">
        <v>311</v>
      </c>
      <c r="F54" t="s">
        <v>312</v>
      </c>
      <c r="G54" t="s">
        <v>431</v>
      </c>
      <c r="H54" t="s">
        <v>314</v>
      </c>
      <c r="I54" t="s">
        <v>315</v>
      </c>
      <c r="J54" t="s">
        <v>312</v>
      </c>
      <c r="K54" t="s">
        <v>169</v>
      </c>
      <c r="L54" t="s">
        <v>317</v>
      </c>
      <c r="M54" t="s">
        <v>318</v>
      </c>
      <c r="N54" t="s">
        <v>312</v>
      </c>
      <c r="O54" t="s">
        <v>1153</v>
      </c>
      <c r="P54" t="s">
        <v>312</v>
      </c>
      <c r="Q54" t="s">
        <v>319</v>
      </c>
      <c r="R54" t="s">
        <v>312</v>
      </c>
      <c r="S54" t="s">
        <v>432</v>
      </c>
      <c r="AD54" t="s">
        <v>322</v>
      </c>
      <c r="AE54" s="66" t="str" cm="1">
        <f t="array" ref="AE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/resucito/src/index.html?canto=comoovejaqueve</v>
      </c>
      <c r="AF54" s="66" t="s">
        <v>2263</v>
      </c>
      <c r="AG54" s="66" t="str">
        <f>VLOOKUP(Table13456221243[[#This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H54" t="s">
        <v>323</v>
      </c>
      <c r="AI54" t="str">
        <f>LOWER(LEFT(Table13456221243[[#This Row],[Titulo]],1))</f>
        <v>c</v>
      </c>
      <c r="AJ54" t="str">
        <f>LOWER(LEFT(Table13456221243[[#This Row],[Categoria]],1))</f>
        <v>p</v>
      </c>
      <c r="AK54" t="str">
        <f>_xlfn.CONCAT(Table13456221243[[#This Row],[ID]:[c021]])</f>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L54" t="str">
        <f>UPPER(Table13456221243[[#This Row],[Titulo]])</f>
        <v>COMO OVEJA QUE VE</v>
      </c>
      <c r="AM54" t="str">
        <f>LOWER(SUBSTITUTE(Table13456221243[[#This Row],[CANTO]], " ", ""))</f>
        <v>comoovejaqueve</v>
      </c>
      <c r="AN54" t="str">
        <f>Table13456221243[[#This Row],[Subtitle5]]</f>
        <v>Kontáklon (Romano el Meloda)</v>
      </c>
      <c r="AP54" t="str">
        <f>Table1[[#Headers],[CANTO]]</f>
        <v>CANTO</v>
      </c>
      <c r="AQ54" t="str">
        <f>Table13456221243[[#This Row],[CANTO]]</f>
        <v>COMO OVEJA QUE VE</v>
      </c>
    </row>
    <row r="55" spans="1:43" x14ac:dyDescent="0.25">
      <c r="A55">
        <v>41</v>
      </c>
      <c r="B55" t="s">
        <v>309</v>
      </c>
      <c r="C55">
        <v>52</v>
      </c>
      <c r="D55" t="s">
        <v>310</v>
      </c>
      <c r="E55" t="s">
        <v>311</v>
      </c>
      <c r="F55" t="s">
        <v>312</v>
      </c>
      <c r="G55" t="s">
        <v>433</v>
      </c>
      <c r="H55" t="s">
        <v>314</v>
      </c>
      <c r="I55" t="s">
        <v>315</v>
      </c>
      <c r="J55" t="s">
        <v>312</v>
      </c>
      <c r="K55" t="s">
        <v>434</v>
      </c>
      <c r="L55" t="s">
        <v>317</v>
      </c>
      <c r="M55" t="s">
        <v>318</v>
      </c>
      <c r="N55" t="s">
        <v>312</v>
      </c>
      <c r="O55" t="s">
        <v>1153</v>
      </c>
      <c r="P55" t="s">
        <v>312</v>
      </c>
      <c r="Q55" t="s">
        <v>319</v>
      </c>
      <c r="R55" t="s">
        <v>312</v>
      </c>
      <c r="AD55" t="s">
        <v>322</v>
      </c>
      <c r="AE55" s="66" t="str" cm="1">
        <f t="array" ref="AE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/resucito/src/index.html?canto=consoladamipueblo</v>
      </c>
      <c r="AF55" s="66" t="s">
        <v>2263</v>
      </c>
      <c r="AG55" s="66" t="str">
        <f>VLOOKUP(Table13456221243[[#This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H55" t="s">
        <v>323</v>
      </c>
      <c r="AI55" t="str">
        <f>LOWER(LEFT(Table13456221243[[#This Row],[Titulo]],1))</f>
        <v>c</v>
      </c>
      <c r="AJ55" t="str">
        <f>LOWER(LEFT(Table13456221243[[#This Row],[Categoria]],1))</f>
        <v>p</v>
      </c>
      <c r="AK55" t="str">
        <f>_xlfn.CONCAT(Table13456221243[[#This Row],[ID]:[c021]])</f>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L55" t="str">
        <f>UPPER(Table13456221243[[#This Row],[Titulo]])</f>
        <v>CONSOLAD A MI PUEBLO</v>
      </c>
      <c r="AM55" t="str">
        <f>LOWER(SUBSTITUTE(Table13456221243[[#This Row],[CANTO]], " ", ""))</f>
        <v>consoladamipueblo</v>
      </c>
      <c r="AN55" t="str">
        <f>Table13456221243[[#This Row],[Subtitle5]]</f>
        <v xml:space="preserve">Isaías 40,1-11 - Melodía hebraica </v>
      </c>
      <c r="AP55" t="str">
        <f>Table1[[#Headers],[CANTO]]</f>
        <v>CANTO</v>
      </c>
      <c r="AQ55" t="str">
        <f>Table13456221243[[#This Row],[CANTO]]</f>
        <v>CONSOLAD A MI PUEBLO</v>
      </c>
    </row>
    <row r="56" spans="1:43" x14ac:dyDescent="0.25">
      <c r="A56">
        <v>186</v>
      </c>
      <c r="B56" t="s">
        <v>309</v>
      </c>
      <c r="C56">
        <v>53</v>
      </c>
      <c r="D56" t="s">
        <v>310</v>
      </c>
      <c r="E56" t="s">
        <v>311</v>
      </c>
      <c r="F56" t="s">
        <v>312</v>
      </c>
      <c r="G56" t="s">
        <v>435</v>
      </c>
      <c r="H56" t="s">
        <v>314</v>
      </c>
      <c r="I56" t="s">
        <v>315</v>
      </c>
      <c r="J56" t="s">
        <v>312</v>
      </c>
      <c r="K56" t="s">
        <v>436</v>
      </c>
      <c r="L56" t="s">
        <v>317</v>
      </c>
      <c r="M56" t="s">
        <v>318</v>
      </c>
      <c r="N56" t="s">
        <v>312</v>
      </c>
      <c r="O56" s="7" t="s">
        <v>1152</v>
      </c>
      <c r="P56" t="s">
        <v>312</v>
      </c>
      <c r="Q56" t="s">
        <v>319</v>
      </c>
      <c r="R56" t="s">
        <v>312</v>
      </c>
      <c r="S56" t="s">
        <v>304</v>
      </c>
      <c r="AD56" t="s">
        <v>322</v>
      </c>
      <c r="AE56" s="66" t="str" cm="1">
        <f t="array" ref="AE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/resucito/src/index.html?canto=corderodedios</v>
      </c>
      <c r="AF56" s="66" t="s">
        <v>2263</v>
      </c>
      <c r="AG56" s="66" t="str">
        <f>VLOOKUP(Table13456221243[[#This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H56" t="s">
        <v>323</v>
      </c>
      <c r="AI56" t="str">
        <f>LOWER(LEFT(Table13456221243[[#This Row],[Titulo]],1))</f>
        <v>c</v>
      </c>
      <c r="AJ56" t="str">
        <f>LOWER(LEFT(Table13456221243[[#This Row],[Categoria]],1))</f>
        <v>l</v>
      </c>
      <c r="AK56" t="str">
        <f>_xlfn.CONCAT(Table13456221243[[#This Row],[ID]:[c021]])</f>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L56" t="str">
        <f>UPPER(Table13456221243[[#This Row],[Titulo]])</f>
        <v>CORDERO DE DIOS</v>
      </c>
      <c r="AM56" t="str">
        <f>LOWER(SUBSTITUTE(Table13456221243[[#This Row],[CANTO]], " ", ""))</f>
        <v>corderodedios</v>
      </c>
      <c r="AN56" t="str">
        <f>Table13456221243[[#This Row],[Subtitle5]]</f>
        <v>Después de la consagración</v>
      </c>
      <c r="AP56" t="str">
        <f>Table1[[#Headers],[CANTO]]</f>
        <v>CANTO</v>
      </c>
      <c r="AQ56" t="str">
        <f>Table13456221243[[#This Row],[CANTO]]</f>
        <v>CORDERO DE DIOS</v>
      </c>
    </row>
    <row r="57" spans="1:43" x14ac:dyDescent="0.25">
      <c r="A57">
        <v>187</v>
      </c>
      <c r="B57" t="s">
        <v>309</v>
      </c>
      <c r="C57">
        <v>54</v>
      </c>
      <c r="D57" t="s">
        <v>310</v>
      </c>
      <c r="E57" t="s">
        <v>311</v>
      </c>
      <c r="F57" t="s">
        <v>312</v>
      </c>
      <c r="G57" t="s">
        <v>437</v>
      </c>
      <c r="H57" t="s">
        <v>314</v>
      </c>
      <c r="I57" t="s">
        <v>315</v>
      </c>
      <c r="J57" t="s">
        <v>312</v>
      </c>
      <c r="K57" t="s">
        <v>438</v>
      </c>
      <c r="L57" t="s">
        <v>317</v>
      </c>
      <c r="M57" t="s">
        <v>318</v>
      </c>
      <c r="N57" t="s">
        <v>312</v>
      </c>
      <c r="O57" s="7" t="s">
        <v>1152</v>
      </c>
      <c r="P57" t="s">
        <v>312</v>
      </c>
      <c r="Q57" t="s">
        <v>319</v>
      </c>
      <c r="R57" t="s">
        <v>312</v>
      </c>
      <c r="S57" t="s">
        <v>294</v>
      </c>
      <c r="T57" t="s">
        <v>320</v>
      </c>
      <c r="U57" t="s">
        <v>321</v>
      </c>
      <c r="V57" t="s">
        <v>320</v>
      </c>
      <c r="W57" t="s">
        <v>326</v>
      </c>
      <c r="X57" t="s">
        <v>320</v>
      </c>
      <c r="Y57" t="s">
        <v>334</v>
      </c>
      <c r="AD57" t="s">
        <v>322</v>
      </c>
      <c r="AE57" s="66" t="str" cm="1">
        <f t="array" ref="AE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/resucito/src/index.html?canto=credo</v>
      </c>
      <c r="AF57" s="66" t="s">
        <v>2263</v>
      </c>
      <c r="AG57" s="66" t="str">
        <f>VLOOKUP(Table13456221243[[#This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H57" t="s">
        <v>323</v>
      </c>
      <c r="AI57" t="str">
        <f>LOWER(LEFT(Table13456221243[[#This Row],[Titulo]],1))</f>
        <v>c</v>
      </c>
      <c r="AJ57" t="str">
        <f>LOWER(LEFT(Table13456221243[[#This Row],[Categoria]],1))</f>
        <v>l</v>
      </c>
      <c r="AK57" t="str">
        <f>_xlfn.CONCAT(Table13456221243[[#This Row],[ID]:[c021]])</f>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L57" t="str">
        <f>UPPER(Table13456221243[[#This Row],[Titulo]])</f>
        <v>CREDO</v>
      </c>
      <c r="AM57" t="str">
        <f>LOWER(SUBSTITUTE(Table13456221243[[#This Row],[CANTO]], " ", ""))</f>
        <v>credo</v>
      </c>
      <c r="AN57" t="str">
        <f>Table13456221243[[#This Row],[Subtitle5]]</f>
        <v>Símbolo Apostólico</v>
      </c>
      <c r="AP57" t="str">
        <f>Table1[[#Headers],[CANTO]]</f>
        <v>CANTO</v>
      </c>
      <c r="AQ57" t="str">
        <f>Table13456221243[[#This Row],[CANTO]]</f>
        <v>CREDO</v>
      </c>
    </row>
    <row r="58" spans="1:43" x14ac:dyDescent="0.25">
      <c r="A58">
        <v>42</v>
      </c>
      <c r="B58" t="s">
        <v>309</v>
      </c>
      <c r="C58">
        <v>55</v>
      </c>
      <c r="D58" t="s">
        <v>310</v>
      </c>
      <c r="E58" t="s">
        <v>311</v>
      </c>
      <c r="F58" t="s">
        <v>312</v>
      </c>
      <c r="G58" t="s">
        <v>439</v>
      </c>
      <c r="H58" t="s">
        <v>314</v>
      </c>
      <c r="I58" t="s">
        <v>315</v>
      </c>
      <c r="J58" t="s">
        <v>312</v>
      </c>
      <c r="K58" t="s">
        <v>440</v>
      </c>
      <c r="L58" t="s">
        <v>317</v>
      </c>
      <c r="M58" t="s">
        <v>318</v>
      </c>
      <c r="N58" t="s">
        <v>312</v>
      </c>
      <c r="O58" t="s">
        <v>1153</v>
      </c>
      <c r="P58" t="s">
        <v>312</v>
      </c>
      <c r="Q58" t="s">
        <v>319</v>
      </c>
      <c r="R58" t="s">
        <v>312</v>
      </c>
      <c r="S58" t="s">
        <v>333</v>
      </c>
      <c r="T58" t="s">
        <v>320</v>
      </c>
      <c r="U58" t="s">
        <v>304</v>
      </c>
      <c r="V58" t="s">
        <v>320</v>
      </c>
      <c r="W58" t="s">
        <v>327</v>
      </c>
      <c r="X58" t="s">
        <v>320</v>
      </c>
      <c r="Y58" t="s">
        <v>334</v>
      </c>
      <c r="AD58" t="s">
        <v>322</v>
      </c>
      <c r="AE58" s="66" t="str" cm="1">
        <f t="array" ref="AE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/resucito/src/index.html?canto=cristoeslaluz</v>
      </c>
      <c r="AF58" s="66" t="s">
        <v>2263</v>
      </c>
      <c r="AG58" s="66" t="str">
        <f>VLOOKUP(Table13456221243[[#This Row],['#Pg]],Table14[['#]:[ARCHIVO]],6,FALSE)</f>
        <v>cristo es la luz juan 8,12; 14,6 cristo es la luz. él es la salvación cristo es el camino. cristo es la verdad. cristo es la vida.</v>
      </c>
      <c r="AH58" t="s">
        <v>323</v>
      </c>
      <c r="AI58" t="str">
        <f>LOWER(LEFT(Table13456221243[[#This Row],[Titulo]],1))</f>
        <v>c</v>
      </c>
      <c r="AJ58" t="str">
        <f>LOWER(LEFT(Table13456221243[[#This Row],[Categoria]],1))</f>
        <v>p</v>
      </c>
      <c r="AK58" t="str">
        <f>_xlfn.CONCAT(Table13456221243[[#This Row],[ID]:[c021]])</f>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
      <c r="AL58" t="str">
        <f>UPPER(Table13456221243[[#This Row],[Titulo]])</f>
        <v>CRISTO ES LA LUZ</v>
      </c>
      <c r="AM58" t="str">
        <f>LOWER(SUBSTITUTE(Table13456221243[[#This Row],[CANTO]], " ", ""))</f>
        <v>cristoeslaluz</v>
      </c>
      <c r="AN58" t="str">
        <f>Table13456221243[[#This Row],[Subtitle5]]</f>
        <v>Himno - Juan 8,12; 14,6</v>
      </c>
      <c r="AP58" t="str">
        <f>Table1[[#Headers],[CANTO]]</f>
        <v>CANTO</v>
      </c>
      <c r="AQ58" t="str">
        <f>Table13456221243[[#This Row],[CANTO]]</f>
        <v>CRISTO ES LA LUZ</v>
      </c>
    </row>
    <row r="59" spans="1:43" x14ac:dyDescent="0.25">
      <c r="A59">
        <v>222</v>
      </c>
      <c r="B59" t="s">
        <v>309</v>
      </c>
      <c r="C59">
        <v>56</v>
      </c>
      <c r="D59" t="s">
        <v>310</v>
      </c>
      <c r="E59" t="s">
        <v>311</v>
      </c>
      <c r="F59" t="s">
        <v>312</v>
      </c>
      <c r="G59" t="s">
        <v>441</v>
      </c>
      <c r="H59" t="s">
        <v>314</v>
      </c>
      <c r="I59" t="s">
        <v>315</v>
      </c>
      <c r="J59" t="s">
        <v>312</v>
      </c>
      <c r="K59" t="s">
        <v>442</v>
      </c>
      <c r="L59" t="s">
        <v>317</v>
      </c>
      <c r="M59" t="s">
        <v>318</v>
      </c>
      <c r="N59" t="s">
        <v>312</v>
      </c>
      <c r="O59" s="8" t="s">
        <v>1150</v>
      </c>
      <c r="P59" t="s">
        <v>312</v>
      </c>
      <c r="Q59" t="s">
        <v>319</v>
      </c>
      <c r="R59" t="s">
        <v>312</v>
      </c>
      <c r="S59" t="s">
        <v>294</v>
      </c>
      <c r="T59" t="s">
        <v>320</v>
      </c>
      <c r="U59" t="s">
        <v>321</v>
      </c>
      <c r="V59" t="s">
        <v>320</v>
      </c>
      <c r="W59" t="s">
        <v>334</v>
      </c>
      <c r="AD59" t="s">
        <v>322</v>
      </c>
      <c r="AE59" s="66" t="str" cm="1">
        <f t="array" ref="AE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/resucito/src/index.html?canto=cuandodormia</v>
      </c>
      <c r="AF59" s="66" t="s">
        <v>2263</v>
      </c>
      <c r="AG59" s="66" t="str">
        <f>VLOOKUP(Table13456221243[[#This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H59" t="s">
        <v>323</v>
      </c>
      <c r="AI59" t="str">
        <f>LOWER(LEFT(Table13456221243[[#This Row],[Titulo]],1))</f>
        <v>c</v>
      </c>
      <c r="AJ59" t="str">
        <f>LOWER(LEFT(Table13456221243[[#This Row],[Categoria]],1))</f>
        <v>c</v>
      </c>
      <c r="AK59" t="str">
        <f>_xlfn.CONCAT(Table13456221243[[#This Row],[ID]:[c021]])</f>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L59" t="str">
        <f>UPPER(Table13456221243[[#This Row],[Titulo]])</f>
        <v>CUANDO DORMÍA</v>
      </c>
      <c r="AM59" t="str">
        <f>LOWER(SUBSTITUTE(Table13456221243[[#This Row],[CANTO]], " ", ""))</f>
        <v>cuandodormía</v>
      </c>
      <c r="AN59" t="str">
        <f>Table13456221243[[#This Row],[Subtitle5]]</f>
        <v xml:space="preserve">Cantar de los Cantares 5,2ss </v>
      </c>
      <c r="AP59" t="str">
        <f>Table1[[#Headers],[CANTO]]</f>
        <v>CANTO</v>
      </c>
      <c r="AQ59" t="str">
        <f>Table13456221243[[#This Row],[CANTO]]</f>
        <v>CUANDO DORMÍA</v>
      </c>
    </row>
    <row r="60" spans="1:43" x14ac:dyDescent="0.25">
      <c r="A60">
        <v>43</v>
      </c>
      <c r="B60" t="s">
        <v>309</v>
      </c>
      <c r="C60">
        <v>57</v>
      </c>
      <c r="D60" t="s">
        <v>310</v>
      </c>
      <c r="E60" t="s">
        <v>311</v>
      </c>
      <c r="F60" t="s">
        <v>312</v>
      </c>
      <c r="G60" t="s">
        <v>443</v>
      </c>
      <c r="H60" t="s">
        <v>314</v>
      </c>
      <c r="I60" t="s">
        <v>315</v>
      </c>
      <c r="J60" t="s">
        <v>312</v>
      </c>
      <c r="K60" t="s">
        <v>444</v>
      </c>
      <c r="L60" t="s">
        <v>317</v>
      </c>
      <c r="M60" t="s">
        <v>318</v>
      </c>
      <c r="N60" t="s">
        <v>312</v>
      </c>
      <c r="O60" t="s">
        <v>1153</v>
      </c>
      <c r="P60" t="s">
        <v>312</v>
      </c>
      <c r="Q60" t="s">
        <v>319</v>
      </c>
      <c r="R60" t="s">
        <v>312</v>
      </c>
      <c r="S60" t="s">
        <v>294</v>
      </c>
      <c r="T60" t="s">
        <v>320</v>
      </c>
      <c r="U60" t="s">
        <v>365</v>
      </c>
      <c r="V60" t="s">
        <v>320</v>
      </c>
      <c r="W60" t="s">
        <v>327</v>
      </c>
      <c r="AD60" t="s">
        <v>322</v>
      </c>
      <c r="AE60" s="66" t="str" cm="1">
        <f t="array" ref="AE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/resucito/src/index.html?canto=cuandoelsenor</v>
      </c>
      <c r="AF60" s="66" t="s">
        <v>2263</v>
      </c>
      <c r="AG60" s="66" t="str">
        <f>VLOOKUP(Table13456221243[[#This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H60" t="s">
        <v>323</v>
      </c>
      <c r="AI60" t="str">
        <f>LOWER(LEFT(Table13456221243[[#This Row],[Titulo]],1))</f>
        <v>c</v>
      </c>
      <c r="AJ60" t="str">
        <f>LOWER(LEFT(Table13456221243[[#This Row],[Categoria]],1))</f>
        <v>p</v>
      </c>
      <c r="AK60" t="str">
        <f>_xlfn.CONCAT(Table13456221243[[#This Row],[ID]:[c021]])</f>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L60" t="str">
        <f>UPPER(Table13456221243[[#This Row],[Titulo]])</f>
        <v>CUANDO EL SEÑOR</v>
      </c>
      <c r="AM60" t="str">
        <f>LOWER(SUBSTITUTE(Table13456221243[[#This Row],[CANTO]], " ", ""))</f>
        <v>cuandoelseñor</v>
      </c>
      <c r="AN60" t="str">
        <f>Table13456221243[[#This Row],[Subtitle5]]</f>
        <v>Salmo 126 (125)</v>
      </c>
      <c r="AP60" t="str">
        <f>Table1[[#Headers],[CANTO]]</f>
        <v>CANTO</v>
      </c>
      <c r="AQ60" t="str">
        <f>Table13456221243[[#This Row],[CANTO]]</f>
        <v>CUANDO EL SEÑOR</v>
      </c>
    </row>
    <row r="61" spans="1:43" x14ac:dyDescent="0.25">
      <c r="A61">
        <v>44</v>
      </c>
      <c r="B61" t="s">
        <v>309</v>
      </c>
      <c r="C61">
        <v>58</v>
      </c>
      <c r="D61" t="s">
        <v>310</v>
      </c>
      <c r="E61" t="s">
        <v>311</v>
      </c>
      <c r="F61" t="s">
        <v>312</v>
      </c>
      <c r="G61" t="s">
        <v>445</v>
      </c>
      <c r="H61" t="s">
        <v>314</v>
      </c>
      <c r="I61" t="s">
        <v>315</v>
      </c>
      <c r="J61" t="s">
        <v>312</v>
      </c>
      <c r="K61" t="s">
        <v>446</v>
      </c>
      <c r="L61" t="s">
        <v>317</v>
      </c>
      <c r="M61" t="s">
        <v>318</v>
      </c>
      <c r="N61" t="s">
        <v>312</v>
      </c>
      <c r="O61" t="s">
        <v>1153</v>
      </c>
      <c r="P61" t="s">
        <v>312</v>
      </c>
      <c r="Q61" t="s">
        <v>319</v>
      </c>
      <c r="R61" t="s">
        <v>312</v>
      </c>
      <c r="S61" t="s">
        <v>294</v>
      </c>
      <c r="T61" t="s">
        <v>320</v>
      </c>
      <c r="U61" t="s">
        <v>365</v>
      </c>
      <c r="AD61" t="s">
        <v>322</v>
      </c>
      <c r="AE61" s="66" t="str" cm="1">
        <f t="array" ref="AE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/resucito/src/index.html?canto=cuandoisraelsaliodeegipto</v>
      </c>
      <c r="AF61" s="66" t="s">
        <v>2263</v>
      </c>
      <c r="AG61" s="66" t="str">
        <f>VLOOKUP(Table13456221243[[#This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H61" t="s">
        <v>323</v>
      </c>
      <c r="AI61" t="str">
        <f>LOWER(LEFT(Table13456221243[[#This Row],[Titulo]],1))</f>
        <v>c</v>
      </c>
      <c r="AJ61" t="str">
        <f>LOWER(LEFT(Table13456221243[[#This Row],[Categoria]],1))</f>
        <v>p</v>
      </c>
      <c r="AK61" t="str">
        <f>_xlfn.CONCAT(Table13456221243[[#This Row],[ID]:[c021]])</f>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L61" t="str">
        <f>UPPER(Table13456221243[[#This Row],[Titulo]])</f>
        <v>CUANDO ISRAEL SALIÓ DE EGIPTO</v>
      </c>
      <c r="AM61" t="str">
        <f>LOWER(SUBSTITUTE(Table13456221243[[#This Row],[CANTO]], " ", ""))</f>
        <v>cuandoisraelsaliódeegipto</v>
      </c>
      <c r="AN61" t="str">
        <f>Table13456221243[[#This Row],[Subtitle5]]</f>
        <v>Salmo 114 (113)</v>
      </c>
      <c r="AP61" t="str">
        <f>Table1[[#Headers],[CANTO]]</f>
        <v>CANTO</v>
      </c>
      <c r="AQ61" t="str">
        <f>Table13456221243[[#This Row],[CANTO]]</f>
        <v>CUANDO ISRAEL SALIÓ DE EGIPTO</v>
      </c>
    </row>
    <row r="62" spans="1:43" x14ac:dyDescent="0.25">
      <c r="A62">
        <v>45</v>
      </c>
      <c r="B62" t="s">
        <v>309</v>
      </c>
      <c r="C62">
        <v>59</v>
      </c>
      <c r="D62" t="s">
        <v>310</v>
      </c>
      <c r="E62" t="s">
        <v>311</v>
      </c>
      <c r="F62" t="s">
        <v>312</v>
      </c>
      <c r="G62" t="s">
        <v>447</v>
      </c>
      <c r="H62" t="s">
        <v>314</v>
      </c>
      <c r="I62" t="s">
        <v>315</v>
      </c>
      <c r="J62" t="s">
        <v>312</v>
      </c>
      <c r="K62" t="s">
        <v>448</v>
      </c>
      <c r="L62" t="s">
        <v>317</v>
      </c>
      <c r="M62" t="s">
        <v>318</v>
      </c>
      <c r="N62" t="s">
        <v>312</v>
      </c>
      <c r="O62" t="s">
        <v>1153</v>
      </c>
      <c r="P62" t="s">
        <v>312</v>
      </c>
      <c r="Q62" t="s">
        <v>319</v>
      </c>
      <c r="R62" t="s">
        <v>312</v>
      </c>
      <c r="S62" t="s">
        <v>333</v>
      </c>
      <c r="T62" t="s">
        <v>320</v>
      </c>
      <c r="U62" t="s">
        <v>334</v>
      </c>
      <c r="AD62" t="s">
        <v>322</v>
      </c>
      <c r="AE62" s="66" t="str" cm="1">
        <f t="array" ref="AE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/resucito/src/index.html?canto=dayenu</v>
      </c>
      <c r="AF62" s="66" t="s">
        <v>2263</v>
      </c>
      <c r="AG62" s="66" t="str">
        <f>VLOOKUP(Table13456221243[[#This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H62" t="s">
        <v>323</v>
      </c>
      <c r="AI62" t="str">
        <f>LOWER(LEFT(Table13456221243[[#This Row],[Titulo]],1))</f>
        <v>d</v>
      </c>
      <c r="AJ62" t="str">
        <f>LOWER(LEFT(Table13456221243[[#This Row],[Categoria]],1))</f>
        <v>p</v>
      </c>
      <c r="AK62" t="str">
        <f>_xlfn.CONCAT(Table13456221243[[#This Row],[ID]:[c021]])</f>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L62" t="str">
        <f>UPPER(Table13456221243[[#This Row],[Titulo]])</f>
        <v>DAYENÚ</v>
      </c>
      <c r="AM62" t="str">
        <f>LOWER(SUBSTITUTE(Table13456221243[[#This Row],[CANTO]], " ", ""))</f>
        <v>dayenú</v>
      </c>
      <c r="AN62" t="str">
        <f>Table13456221243[[#This Row],[Subtitle5]]</f>
        <v>De la Hagadá de Pésaj hebrea</v>
      </c>
      <c r="AP62" t="str">
        <f>Table1[[#Headers],[CANTO]]</f>
        <v>CANTO</v>
      </c>
      <c r="AQ62" t="str">
        <f>Table13456221243[[#This Row],[CANTO]]</f>
        <v>DAYENÚ</v>
      </c>
    </row>
    <row r="63" spans="1:43" x14ac:dyDescent="0.25">
      <c r="A63">
        <v>47</v>
      </c>
      <c r="B63" t="s">
        <v>309</v>
      </c>
      <c r="C63">
        <v>60</v>
      </c>
      <c r="D63" t="s">
        <v>310</v>
      </c>
      <c r="E63" t="s">
        <v>311</v>
      </c>
      <c r="F63" t="s">
        <v>312</v>
      </c>
      <c r="G63" t="s">
        <v>449</v>
      </c>
      <c r="H63" t="s">
        <v>314</v>
      </c>
      <c r="I63" t="s">
        <v>315</v>
      </c>
      <c r="J63" t="s">
        <v>312</v>
      </c>
      <c r="K63" t="s">
        <v>450</v>
      </c>
      <c r="L63" t="s">
        <v>317</v>
      </c>
      <c r="M63" t="s">
        <v>318</v>
      </c>
      <c r="N63" t="s">
        <v>312</v>
      </c>
      <c r="O63" t="s">
        <v>1153</v>
      </c>
      <c r="P63" t="s">
        <v>312</v>
      </c>
      <c r="Q63" t="s">
        <v>319</v>
      </c>
      <c r="R63" t="s">
        <v>312</v>
      </c>
      <c r="S63" t="s">
        <v>357</v>
      </c>
      <c r="T63" t="s">
        <v>320</v>
      </c>
      <c r="U63" t="s">
        <v>298</v>
      </c>
      <c r="V63" t="s">
        <v>320</v>
      </c>
      <c r="W63" t="s">
        <v>334</v>
      </c>
      <c r="AD63" t="s">
        <v>322</v>
      </c>
      <c r="AE63" s="66" t="str" cm="1">
        <f t="array" ref="AE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/resucito/src/index.html?canto=deprofundis</v>
      </c>
      <c r="AF63" s="66" t="s">
        <v>2263</v>
      </c>
      <c r="AG63" s="66" t="str">
        <f>VLOOKUP(Table13456221243[[#This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H63" t="s">
        <v>323</v>
      </c>
      <c r="AI63" t="str">
        <f>LOWER(LEFT(Table13456221243[[#This Row],[Titulo]],1))</f>
        <v>d</v>
      </c>
      <c r="AJ63" t="str">
        <f>LOWER(LEFT(Table13456221243[[#This Row],[Categoria]],1))</f>
        <v>p</v>
      </c>
      <c r="AK63" t="str">
        <f>_xlfn.CONCAT(Table13456221243[[#This Row],[ID]:[c021]])</f>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L63" t="str">
        <f>UPPER(Table13456221243[[#This Row],[Titulo]])</f>
        <v>DE PROFUNDIS</v>
      </c>
      <c r="AM63" t="str">
        <f>LOWER(SUBSTITUTE(Table13456221243[[#This Row],[CANTO]], " ", ""))</f>
        <v>deprofundis</v>
      </c>
      <c r="AN63" t="str">
        <f>Table13456221243[[#This Row],[Subtitle5]]</f>
        <v>Salmo 130 (129)</v>
      </c>
      <c r="AP63" t="str">
        <f>Table1[[#Headers],[CANTO]]</f>
        <v>CANTO</v>
      </c>
      <c r="AQ63" t="str">
        <f>Table13456221243[[#This Row],[CANTO]]</f>
        <v>DE PROFUNDIS</v>
      </c>
    </row>
    <row r="64" spans="1:43" x14ac:dyDescent="0.25">
      <c r="A64">
        <v>223</v>
      </c>
      <c r="B64" t="s">
        <v>309</v>
      </c>
      <c r="C64">
        <v>61</v>
      </c>
      <c r="D64" t="s">
        <v>310</v>
      </c>
      <c r="E64" t="s">
        <v>311</v>
      </c>
      <c r="F64" t="s">
        <v>312</v>
      </c>
      <c r="G64" t="s">
        <v>451</v>
      </c>
      <c r="H64" t="s">
        <v>314</v>
      </c>
      <c r="I64" t="s">
        <v>315</v>
      </c>
      <c r="J64" t="s">
        <v>312</v>
      </c>
      <c r="K64" t="s">
        <v>452</v>
      </c>
      <c r="L64" t="s">
        <v>317</v>
      </c>
      <c r="M64" t="s">
        <v>318</v>
      </c>
      <c r="N64" t="s">
        <v>312</v>
      </c>
      <c r="O64" s="8" t="s">
        <v>1150</v>
      </c>
      <c r="P64" t="s">
        <v>312</v>
      </c>
      <c r="Q64" t="s">
        <v>319</v>
      </c>
      <c r="R64" t="s">
        <v>312</v>
      </c>
      <c r="S64" t="s">
        <v>333</v>
      </c>
      <c r="T64" t="s">
        <v>320</v>
      </c>
      <c r="U64" t="s">
        <v>304</v>
      </c>
      <c r="V64" t="s">
        <v>320</v>
      </c>
      <c r="W64" t="s">
        <v>334</v>
      </c>
      <c r="AD64" t="s">
        <v>322</v>
      </c>
      <c r="AE64" s="66" t="str" cm="1">
        <f t="array" ref="AE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/resucito/src/index.html?canto=debora</v>
      </c>
      <c r="AF64" s="66" t="s">
        <v>2263</v>
      </c>
      <c r="AG64" s="66" t="str">
        <f>VLOOKUP(Table13456221243[[#This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H64" t="s">
        <v>323</v>
      </c>
      <c r="AI64" t="str">
        <f>LOWER(LEFT(Table13456221243[[#This Row],[Titulo]],1))</f>
        <v>d</v>
      </c>
      <c r="AJ64" t="str">
        <f>LOWER(LEFT(Table13456221243[[#This Row],[Categoria]],1))</f>
        <v>c</v>
      </c>
      <c r="AK64" t="str">
        <f>_xlfn.CONCAT(Table13456221243[[#This Row],[ID]:[c021]])</f>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L64" t="str">
        <f>UPPER(Table13456221243[[#This Row],[Titulo]])</f>
        <v>DÉBORA</v>
      </c>
      <c r="AM64" t="str">
        <f>LOWER(SUBSTITUTE(Table13456221243[[#This Row],[CANTO]], " ", ""))</f>
        <v>débora</v>
      </c>
      <c r="AN64" t="str">
        <f>Table13456221243[[#This Row],[Subtitle5]]</f>
        <v>Jueces 5</v>
      </c>
      <c r="AP64" t="str">
        <f>Table1[[#Headers],[CANTO]]</f>
        <v>CANTO</v>
      </c>
      <c r="AQ64" t="str">
        <f>Table13456221243[[#This Row],[CANTO]]</f>
        <v>DÉBORA</v>
      </c>
    </row>
    <row r="65" spans="1:43" x14ac:dyDescent="0.25">
      <c r="A65">
        <v>48</v>
      </c>
      <c r="B65" t="s">
        <v>309</v>
      </c>
      <c r="C65">
        <v>62</v>
      </c>
      <c r="D65" t="s">
        <v>310</v>
      </c>
      <c r="E65" t="s">
        <v>311</v>
      </c>
      <c r="F65" t="s">
        <v>312</v>
      </c>
      <c r="G65" t="s">
        <v>453</v>
      </c>
      <c r="H65" t="s">
        <v>314</v>
      </c>
      <c r="I65" t="s">
        <v>315</v>
      </c>
      <c r="J65" t="s">
        <v>312</v>
      </c>
      <c r="K65" t="s">
        <v>454</v>
      </c>
      <c r="L65" t="s">
        <v>317</v>
      </c>
      <c r="M65" t="s">
        <v>318</v>
      </c>
      <c r="N65" t="s">
        <v>312</v>
      </c>
      <c r="O65" t="s">
        <v>1153</v>
      </c>
      <c r="P65" t="s">
        <v>312</v>
      </c>
      <c r="Q65" t="s">
        <v>319</v>
      </c>
      <c r="R65" t="s">
        <v>312</v>
      </c>
      <c r="S65" t="s">
        <v>321</v>
      </c>
      <c r="T65" t="s">
        <v>320</v>
      </c>
      <c r="U65" t="s">
        <v>334</v>
      </c>
      <c r="AD65" t="s">
        <v>322</v>
      </c>
      <c r="AE65" s="66" t="str" cm="1">
        <f t="array" ref="AE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/resucito/src/index.html?canto=decidlealosdecorazoncansado</v>
      </c>
      <c r="AF65" s="66" t="s">
        <v>2263</v>
      </c>
      <c r="AG65" s="66" t="str">
        <f>VLOOKUP(Table13456221243[[#This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H65" t="s">
        <v>323</v>
      </c>
      <c r="AI65" t="str">
        <f>LOWER(LEFT(Table13456221243[[#This Row],[Titulo]],1))</f>
        <v>d</v>
      </c>
      <c r="AJ65" t="str">
        <f>LOWER(LEFT(Table13456221243[[#This Row],[Categoria]],1))</f>
        <v>p</v>
      </c>
      <c r="AK65" t="str">
        <f>_xlfn.CONCAT(Table13456221243[[#This Row],[ID]:[c021]])</f>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L65" t="str">
        <f>UPPER(Table13456221243[[#This Row],[Titulo]])</f>
        <v>DECIDLE A LOS DE CORAZÓN CANSADO</v>
      </c>
      <c r="AM65" t="str">
        <f>LOWER(SUBSTITUTE(Table13456221243[[#This Row],[CANTO]], " ", ""))</f>
        <v>decidlealosdecorazóncansado</v>
      </c>
      <c r="AN65" t="str">
        <f>Table13456221243[[#This Row],[Subtitle5]]</f>
        <v>Isaías 35,4ss</v>
      </c>
      <c r="AP65" t="str">
        <f>Table1[[#Headers],[CANTO]]</f>
        <v>CANTO</v>
      </c>
      <c r="AQ65" t="str">
        <f>Table13456221243[[#This Row],[CANTO]]</f>
        <v>DECIDLE A LOS DE CORAZÓN CANSADO</v>
      </c>
    </row>
    <row r="66" spans="1:43" x14ac:dyDescent="0.25">
      <c r="A66">
        <v>49</v>
      </c>
      <c r="B66" t="s">
        <v>309</v>
      </c>
      <c r="C66">
        <v>63</v>
      </c>
      <c r="D66" t="s">
        <v>310</v>
      </c>
      <c r="E66" t="s">
        <v>311</v>
      </c>
      <c r="F66" t="s">
        <v>312</v>
      </c>
      <c r="G66" t="s">
        <v>455</v>
      </c>
      <c r="H66" t="s">
        <v>314</v>
      </c>
      <c r="I66" t="s">
        <v>315</v>
      </c>
      <c r="J66" t="s">
        <v>312</v>
      </c>
      <c r="K66" t="s">
        <v>456</v>
      </c>
      <c r="L66" t="s">
        <v>317</v>
      </c>
      <c r="M66" t="s">
        <v>318</v>
      </c>
      <c r="N66" t="s">
        <v>312</v>
      </c>
      <c r="O66" t="s">
        <v>1153</v>
      </c>
      <c r="P66" t="s">
        <v>312</v>
      </c>
      <c r="Q66" t="s">
        <v>319</v>
      </c>
      <c r="R66" t="s">
        <v>312</v>
      </c>
      <c r="S66" t="s">
        <v>327</v>
      </c>
      <c r="T66" t="s">
        <v>320</v>
      </c>
      <c r="U66" t="s">
        <v>328</v>
      </c>
      <c r="AD66" t="s">
        <v>322</v>
      </c>
      <c r="AE66" s="66" t="str" cm="1">
        <f t="array" ref="AE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/resucito/src/index.html?canto=delantedelosangeles</v>
      </c>
      <c r="AF66" s="66" t="s">
        <v>2263</v>
      </c>
      <c r="AG66" s="66" t="str">
        <f>VLOOKUP(Table13456221243[[#This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H66" t="s">
        <v>323</v>
      </c>
      <c r="AI66" t="str">
        <f>LOWER(LEFT(Table13456221243[[#This Row],[Titulo]],1))</f>
        <v>d</v>
      </c>
      <c r="AJ66" t="str">
        <f>LOWER(LEFT(Table13456221243[[#This Row],[Categoria]],1))</f>
        <v>p</v>
      </c>
      <c r="AK66" t="str">
        <f>_xlfn.CONCAT(Table13456221243[[#This Row],[ID]:[c021]])</f>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L66" t="str">
        <f>UPPER(Table13456221243[[#This Row],[Titulo]])</f>
        <v>DELANTE DE LOS ÁNGELES</v>
      </c>
      <c r="AM66" t="str">
        <f>LOWER(SUBSTITUTE(Table13456221243[[#This Row],[CANTO]], " ", ""))</f>
        <v>delantedelosángeles</v>
      </c>
      <c r="AN66" t="str">
        <f>Table13456221243[[#This Row],[Subtitle5]]</f>
        <v>Salmo 138 (137)</v>
      </c>
      <c r="AP66" t="str">
        <f>Table1[[#Headers],[CANTO]]</f>
        <v>CANTO</v>
      </c>
      <c r="AQ66" t="str">
        <f>Table13456221243[[#This Row],[CANTO]]</f>
        <v>DELANTE DE LOS ÁNGELES</v>
      </c>
    </row>
    <row r="67" spans="1:43" x14ac:dyDescent="0.25">
      <c r="A67">
        <v>50</v>
      </c>
      <c r="B67" t="s">
        <v>309</v>
      </c>
      <c r="C67">
        <v>64</v>
      </c>
      <c r="D67" t="s">
        <v>310</v>
      </c>
      <c r="E67" t="s">
        <v>311</v>
      </c>
      <c r="F67" t="s">
        <v>312</v>
      </c>
      <c r="G67" t="s">
        <v>457</v>
      </c>
      <c r="H67" t="s">
        <v>314</v>
      </c>
      <c r="I67" t="s">
        <v>315</v>
      </c>
      <c r="J67" t="s">
        <v>312</v>
      </c>
      <c r="K67" t="s">
        <v>458</v>
      </c>
      <c r="L67" t="s">
        <v>317</v>
      </c>
      <c r="M67" t="s">
        <v>318</v>
      </c>
      <c r="N67" t="s">
        <v>312</v>
      </c>
      <c r="O67" t="s">
        <v>1153</v>
      </c>
      <c r="P67" t="s">
        <v>312</v>
      </c>
      <c r="Q67" t="s">
        <v>319</v>
      </c>
      <c r="R67" t="s">
        <v>312</v>
      </c>
      <c r="S67" t="s">
        <v>321</v>
      </c>
      <c r="T67" t="s">
        <v>320</v>
      </c>
      <c r="U67" t="s">
        <v>334</v>
      </c>
      <c r="AD67" t="s">
        <v>322</v>
      </c>
      <c r="AE67" s="66" t="str" cm="1">
        <f t="array" ref="AE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/resucito/src/index.html?canto=diadereposo</v>
      </c>
      <c r="AF67" s="66" t="s">
        <v>2263</v>
      </c>
      <c r="AG67" s="66" t="str">
        <f>VLOOKUP(Table13456221243[[#This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H67" t="s">
        <v>323</v>
      </c>
      <c r="AI67" t="str">
        <f>LOWER(LEFT(Table13456221243[[#This Row],[Titulo]],1))</f>
        <v>d</v>
      </c>
      <c r="AJ67" t="str">
        <f>LOWER(LEFT(Table13456221243[[#This Row],[Categoria]],1))</f>
        <v>p</v>
      </c>
      <c r="AK67" t="str">
        <f>_xlfn.CONCAT(Table13456221243[[#This Row],[ID]:[c021]])</f>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L67" t="str">
        <f>UPPER(Table13456221243[[#This Row],[Titulo]])</f>
        <v>DÍA DE REPOSO</v>
      </c>
      <c r="AM67" t="str">
        <f>LOWER(SUBSTITUTE(Table13456221243[[#This Row],[CANTO]], " ", ""))</f>
        <v>díadereposo</v>
      </c>
      <c r="AN67" t="str">
        <f>Table13456221243[[#This Row],[Subtitle5]]</f>
        <v>Juan 8,52</v>
      </c>
      <c r="AP67" t="str">
        <f>Table1[[#Headers],[CANTO]]</f>
        <v>CANTO</v>
      </c>
      <c r="AQ67" t="str">
        <f>Table13456221243[[#This Row],[CANTO]]</f>
        <v>DÍA DE REPOSO</v>
      </c>
    </row>
    <row r="68" spans="1:43" x14ac:dyDescent="0.25">
      <c r="A68">
        <v>51</v>
      </c>
      <c r="B68" t="s">
        <v>309</v>
      </c>
      <c r="C68">
        <v>65</v>
      </c>
      <c r="D68" t="s">
        <v>310</v>
      </c>
      <c r="E68" t="s">
        <v>311</v>
      </c>
      <c r="F68" t="s">
        <v>312</v>
      </c>
      <c r="G68" t="s">
        <v>459</v>
      </c>
      <c r="H68" t="s">
        <v>314</v>
      </c>
      <c r="I68" t="s">
        <v>315</v>
      </c>
      <c r="J68" t="s">
        <v>312</v>
      </c>
      <c r="K68" t="s">
        <v>460</v>
      </c>
      <c r="L68" t="s">
        <v>317</v>
      </c>
      <c r="M68" t="s">
        <v>318</v>
      </c>
      <c r="N68" t="s">
        <v>312</v>
      </c>
      <c r="O68" t="s">
        <v>1153</v>
      </c>
      <c r="P68" t="s">
        <v>312</v>
      </c>
      <c r="Q68" t="s">
        <v>319</v>
      </c>
      <c r="R68" t="s">
        <v>312</v>
      </c>
      <c r="S68" t="s">
        <v>334</v>
      </c>
      <c r="AD68" t="s">
        <v>322</v>
      </c>
      <c r="AE68" s="66" t="str" cm="1">
        <f t="array" ref="AE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/resucito/src/index.html?canto=diceelsenoramisenor</v>
      </c>
      <c r="AF68" s="66" t="s">
        <v>2263</v>
      </c>
      <c r="AG68" s="66" t="str">
        <f>VLOOKUP(Table13456221243[[#This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H68" t="s">
        <v>323</v>
      </c>
      <c r="AI68" t="str">
        <f>LOWER(LEFT(Table13456221243[[#This Row],[Titulo]],1))</f>
        <v>d</v>
      </c>
      <c r="AJ68" t="str">
        <f>LOWER(LEFT(Table13456221243[[#This Row],[Categoria]],1))</f>
        <v>p</v>
      </c>
      <c r="AK68" t="str">
        <f>_xlfn.CONCAT(Table13456221243[[#This Row],[ID]:[c021]])</f>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L68" t="str">
        <f>UPPER(Table13456221243[[#This Row],[Titulo]])</f>
        <v>DICE EL SEÑOR A MI SEÑOR</v>
      </c>
      <c r="AM68" t="str">
        <f>LOWER(SUBSTITUTE(Table13456221243[[#This Row],[CANTO]], " ", ""))</f>
        <v>diceelseñoramiseñor</v>
      </c>
      <c r="AN68" t="str">
        <f>Table13456221243[[#This Row],[Subtitle5]]</f>
        <v>Salmo 110 (109)</v>
      </c>
      <c r="AP68" t="str">
        <f>Table1[[#Headers],[CANTO]]</f>
        <v>CANTO</v>
      </c>
      <c r="AQ68" t="str">
        <f>Table13456221243[[#This Row],[CANTO]]</f>
        <v>DICE EL SEÑOR A MI SEÑOR</v>
      </c>
    </row>
    <row r="69" spans="1:43" x14ac:dyDescent="0.25">
      <c r="A69">
        <v>52</v>
      </c>
      <c r="B69" t="s">
        <v>309</v>
      </c>
      <c r="C69">
        <v>66</v>
      </c>
      <c r="D69" t="s">
        <v>310</v>
      </c>
      <c r="E69" t="s">
        <v>311</v>
      </c>
      <c r="F69" t="s">
        <v>312</v>
      </c>
      <c r="G69" t="s">
        <v>461</v>
      </c>
      <c r="H69" t="s">
        <v>314</v>
      </c>
      <c r="I69" t="s">
        <v>315</v>
      </c>
      <c r="J69" t="s">
        <v>312</v>
      </c>
      <c r="K69" t="s">
        <v>462</v>
      </c>
      <c r="L69" t="s">
        <v>317</v>
      </c>
      <c r="M69" t="s">
        <v>318</v>
      </c>
      <c r="N69" t="s">
        <v>312</v>
      </c>
      <c r="O69" t="s">
        <v>1153</v>
      </c>
      <c r="P69" t="s">
        <v>312</v>
      </c>
      <c r="Q69" t="s">
        <v>319</v>
      </c>
      <c r="R69" t="s">
        <v>312</v>
      </c>
      <c r="S69" t="s">
        <v>294</v>
      </c>
      <c r="T69" t="s">
        <v>320</v>
      </c>
      <c r="U69" t="s">
        <v>304</v>
      </c>
      <c r="V69" t="s">
        <v>320</v>
      </c>
      <c r="W69" t="s">
        <v>328</v>
      </c>
      <c r="AD69" t="s">
        <v>322</v>
      </c>
      <c r="AE69" s="66" t="str" cm="1">
        <f t="array" ref="AE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/resucito/src/index.html?canto=dichosoelhombre</v>
      </c>
      <c r="AF69" s="66" t="s">
        <v>2263</v>
      </c>
      <c r="AG69" s="66" t="str">
        <f>VLOOKUP(Table13456221243[[#This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H69" t="s">
        <v>323</v>
      </c>
      <c r="AI69" t="str">
        <f>LOWER(LEFT(Table13456221243[[#This Row],[Titulo]],1))</f>
        <v>d</v>
      </c>
      <c r="AJ69" t="str">
        <f>LOWER(LEFT(Table13456221243[[#This Row],[Categoria]],1))</f>
        <v>p</v>
      </c>
      <c r="AK69" t="str">
        <f>_xlfn.CONCAT(Table13456221243[[#This Row],[ID]:[c021]])</f>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L69" t="str">
        <f>UPPER(Table13456221243[[#This Row],[Titulo]])</f>
        <v>DICHOSO EL HOMBRE</v>
      </c>
      <c r="AM69" t="str">
        <f>LOWER(SUBSTITUTE(Table13456221243[[#This Row],[CANTO]], " ", ""))</f>
        <v>dichosoelhombre</v>
      </c>
      <c r="AN69" t="str">
        <f>Table13456221243[[#This Row],[Subtitle5]]</f>
        <v>Salmo 1</v>
      </c>
      <c r="AP69" t="str">
        <f>Table1[[#Headers],[CANTO]]</f>
        <v>CANTO</v>
      </c>
      <c r="AQ69" t="str">
        <f>Table13456221243[[#This Row],[CANTO]]</f>
        <v>DICHOSO EL HOMBRE</v>
      </c>
    </row>
    <row r="70" spans="1:43" x14ac:dyDescent="0.25">
      <c r="A70">
        <v>53</v>
      </c>
      <c r="B70" t="s">
        <v>309</v>
      </c>
      <c r="C70">
        <v>67</v>
      </c>
      <c r="D70" t="s">
        <v>310</v>
      </c>
      <c r="E70" t="s">
        <v>311</v>
      </c>
      <c r="F70" t="s">
        <v>312</v>
      </c>
      <c r="G70" t="s">
        <v>463</v>
      </c>
      <c r="H70" t="s">
        <v>314</v>
      </c>
      <c r="I70" t="s">
        <v>315</v>
      </c>
      <c r="J70" t="s">
        <v>312</v>
      </c>
      <c r="K70" t="s">
        <v>464</v>
      </c>
      <c r="L70" t="s">
        <v>317</v>
      </c>
      <c r="M70" t="s">
        <v>318</v>
      </c>
      <c r="N70" t="s">
        <v>312</v>
      </c>
      <c r="O70" t="s">
        <v>1153</v>
      </c>
      <c r="P70" t="s">
        <v>312</v>
      </c>
      <c r="Q70" t="s">
        <v>319</v>
      </c>
      <c r="R70" t="s">
        <v>312</v>
      </c>
      <c r="S70" t="s">
        <v>321</v>
      </c>
      <c r="T70" t="s">
        <v>320</v>
      </c>
      <c r="U70" t="s">
        <v>327</v>
      </c>
      <c r="V70" t="s">
        <v>320</v>
      </c>
      <c r="W70" t="s">
        <v>334</v>
      </c>
      <c r="X70" t="s">
        <v>320</v>
      </c>
      <c r="Y70" t="s">
        <v>328</v>
      </c>
      <c r="AD70" t="s">
        <v>322</v>
      </c>
      <c r="AE70" s="66" t="str" cm="1">
        <f t="array" ref="AE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/resucito/src/index.html?canto=elcombateescatologico</v>
      </c>
      <c r="AF70" s="66" t="s">
        <v>2263</v>
      </c>
      <c r="AG70" s="66" t="str">
        <f>VLOOKUP(Table13456221243[[#This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H70" t="s">
        <v>323</v>
      </c>
      <c r="AI70" t="str">
        <f>LOWER(LEFT(Table13456221243[[#This Row],[Titulo]],1))</f>
        <v>e</v>
      </c>
      <c r="AJ70" t="str">
        <f>LOWER(LEFT(Table13456221243[[#This Row],[Categoria]],1))</f>
        <v>p</v>
      </c>
      <c r="AK70" t="str">
        <f>_xlfn.CONCAT(Table13456221243[[#This Row],[ID]:[c021]])</f>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L70" t="str">
        <f>UPPER(Table13456221243[[#This Row],[Titulo]])</f>
        <v>EL COMBATE ESCATOLÓGICO</v>
      </c>
      <c r="AM70" t="str">
        <f>LOWER(SUBSTITUTE(Table13456221243[[#This Row],[CANTO]], " ", ""))</f>
        <v>elcombateescatológico</v>
      </c>
      <c r="AN70" t="str">
        <f>Table13456221243[[#This Row],[Subtitle5]]</f>
        <v>Apocalipsis 19,11-20</v>
      </c>
      <c r="AP70" t="str">
        <f>Table1[[#Headers],[CANTO]]</f>
        <v>CANTO</v>
      </c>
      <c r="AQ70" t="str">
        <f>Table13456221243[[#This Row],[CANTO]]</f>
        <v>EL COMBATE ESCATOLÓGICO</v>
      </c>
    </row>
    <row r="71" spans="1:43" x14ac:dyDescent="0.25">
      <c r="A71">
        <v>54</v>
      </c>
      <c r="B71" t="s">
        <v>309</v>
      </c>
      <c r="C71">
        <v>68</v>
      </c>
      <c r="D71" t="s">
        <v>310</v>
      </c>
      <c r="E71" t="s">
        <v>311</v>
      </c>
      <c r="F71" t="s">
        <v>312</v>
      </c>
      <c r="G71" t="s">
        <v>465</v>
      </c>
      <c r="H71" t="s">
        <v>314</v>
      </c>
      <c r="I71" t="s">
        <v>315</v>
      </c>
      <c r="J71" t="s">
        <v>312</v>
      </c>
      <c r="K71" t="s">
        <v>466</v>
      </c>
      <c r="L71" t="s">
        <v>317</v>
      </c>
      <c r="M71" t="s">
        <v>318</v>
      </c>
      <c r="N71" t="s">
        <v>312</v>
      </c>
      <c r="O71" t="s">
        <v>1153</v>
      </c>
      <c r="P71" t="s">
        <v>312</v>
      </c>
      <c r="Q71" t="s">
        <v>319</v>
      </c>
      <c r="R71" t="s">
        <v>312</v>
      </c>
      <c r="S71" t="s">
        <v>294</v>
      </c>
      <c r="T71" t="s">
        <v>320</v>
      </c>
      <c r="U71" t="s">
        <v>326</v>
      </c>
      <c r="V71" t="s">
        <v>320</v>
      </c>
      <c r="W71" t="s">
        <v>334</v>
      </c>
      <c r="AD71" t="s">
        <v>322</v>
      </c>
      <c r="AE71" s="66" t="str" cm="1">
        <f t="array" ref="AE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/resucito/src/index.html?canto=elespiritudelsenorestasobremi</v>
      </c>
      <c r="AF71" s="66" t="s">
        <v>2263</v>
      </c>
      <c r="AG71" s="66" t="str">
        <f>VLOOKUP(Table13456221243[[#This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H71" t="s">
        <v>323</v>
      </c>
      <c r="AI71" t="str">
        <f>LOWER(LEFT(Table13456221243[[#This Row],[Titulo]],1))</f>
        <v>e</v>
      </c>
      <c r="AJ71" t="str">
        <f>LOWER(LEFT(Table13456221243[[#This Row],[Categoria]],1))</f>
        <v>p</v>
      </c>
      <c r="AK71" t="str">
        <f>_xlfn.CONCAT(Table13456221243[[#This Row],[ID]:[c021]])</f>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L71" t="str">
        <f>UPPER(Table13456221243[[#This Row],[Titulo]])</f>
        <v>EL ESPÍRITU DEL SEÑOR ESTÁ SOBRE MÍ</v>
      </c>
      <c r="AM71" t="str">
        <f>LOWER(SUBSTITUTE(Table13456221243[[#This Row],[CANTO]], " ", ""))</f>
        <v>elespíritudelseñorestásobremí</v>
      </c>
      <c r="AN71" t="str">
        <f>Table13456221243[[#This Row],[Subtitle5]]</f>
        <v>Lucas 4,18 – Isaías 61,1-3</v>
      </c>
      <c r="AP71" t="str">
        <f>Table1[[#Headers],[CANTO]]</f>
        <v>CANTO</v>
      </c>
      <c r="AQ71" t="str">
        <f>Table13456221243[[#This Row],[CANTO]]</f>
        <v>EL ESPÍRITU DEL SEÑOR ESTÁ SOBRE MÍ</v>
      </c>
    </row>
    <row r="72" spans="1:43" x14ac:dyDescent="0.25">
      <c r="A72">
        <v>55</v>
      </c>
      <c r="B72" t="s">
        <v>309</v>
      </c>
      <c r="C72">
        <v>69</v>
      </c>
      <c r="D72" t="s">
        <v>310</v>
      </c>
      <c r="E72" t="s">
        <v>311</v>
      </c>
      <c r="F72" t="s">
        <v>312</v>
      </c>
      <c r="G72" t="s">
        <v>467</v>
      </c>
      <c r="H72" t="s">
        <v>314</v>
      </c>
      <c r="I72" t="s">
        <v>315</v>
      </c>
      <c r="J72" t="s">
        <v>312</v>
      </c>
      <c r="K72" t="s">
        <v>468</v>
      </c>
      <c r="L72" t="s">
        <v>317</v>
      </c>
      <c r="M72" t="s">
        <v>318</v>
      </c>
      <c r="N72" t="s">
        <v>312</v>
      </c>
      <c r="O72" t="s">
        <v>1153</v>
      </c>
      <c r="P72" t="s">
        <v>312</v>
      </c>
      <c r="Q72" t="s">
        <v>319</v>
      </c>
      <c r="R72" t="s">
        <v>312</v>
      </c>
      <c r="S72" t="s">
        <v>432</v>
      </c>
      <c r="T72" t="s">
        <v>320</v>
      </c>
      <c r="U72" t="s">
        <v>334</v>
      </c>
      <c r="AD72" t="s">
        <v>322</v>
      </c>
      <c r="AE72" s="66" t="str" cm="1">
        <f t="array" ref="AE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/resucito/src/index.html?canto=eljacaldelospastores</v>
      </c>
      <c r="AF72" s="66" t="s">
        <v>2263</v>
      </c>
      <c r="AG72" s="66" t="str">
        <f>VLOOKUP(Table13456221243[[#This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H72" t="s">
        <v>323</v>
      </c>
      <c r="AI72" t="str">
        <f>LOWER(LEFT(Table13456221243[[#This Row],[Titulo]],1))</f>
        <v>e</v>
      </c>
      <c r="AJ72" t="str">
        <f>LOWER(LEFT(Table13456221243[[#This Row],[Categoria]],1))</f>
        <v>p</v>
      </c>
      <c r="AK72" t="str">
        <f>_xlfn.CONCAT(Table13456221243[[#This Row],[ID]:[c021]])</f>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L72" t="str">
        <f>UPPER(Table13456221243[[#This Row],[Titulo]])</f>
        <v>EL JACAL DE LOS PASTORES</v>
      </c>
      <c r="AM72" t="str">
        <f>LOWER(SUBSTITUTE(Table13456221243[[#This Row],[CANTO]], " ", ""))</f>
        <v>eljacaldelospastores</v>
      </c>
      <c r="AN72" t="str">
        <f>Table13456221243[[#This Row],[Subtitle5]]</f>
        <v>Cantar de los Cantares 1,2-8</v>
      </c>
      <c r="AP72" t="str">
        <f>Table1[[#Headers],[CANTO]]</f>
        <v>CANTO</v>
      </c>
      <c r="AQ72" t="str">
        <f>Table13456221243[[#This Row],[CANTO]]</f>
        <v>EL JACAL DE LOS PASTORES</v>
      </c>
    </row>
    <row r="73" spans="1:43" x14ac:dyDescent="0.25">
      <c r="A73">
        <v>56</v>
      </c>
      <c r="B73" t="s">
        <v>309</v>
      </c>
      <c r="C73">
        <v>70</v>
      </c>
      <c r="D73" t="s">
        <v>310</v>
      </c>
      <c r="E73" t="s">
        <v>311</v>
      </c>
      <c r="F73" t="s">
        <v>312</v>
      </c>
      <c r="G73" t="s">
        <v>469</v>
      </c>
      <c r="H73" t="s">
        <v>314</v>
      </c>
      <c r="I73" t="s">
        <v>315</v>
      </c>
      <c r="J73" t="s">
        <v>312</v>
      </c>
      <c r="K73" t="s">
        <v>470</v>
      </c>
      <c r="L73" t="s">
        <v>317</v>
      </c>
      <c r="M73" t="s">
        <v>318</v>
      </c>
      <c r="N73" t="s">
        <v>312</v>
      </c>
      <c r="O73" t="s">
        <v>1153</v>
      </c>
      <c r="P73" t="s">
        <v>312</v>
      </c>
      <c r="Q73" t="s">
        <v>319</v>
      </c>
      <c r="R73" t="s">
        <v>312</v>
      </c>
      <c r="S73" t="s">
        <v>326</v>
      </c>
      <c r="T73" t="s">
        <v>320</v>
      </c>
      <c r="U73" t="s">
        <v>328</v>
      </c>
      <c r="AD73" t="s">
        <v>322</v>
      </c>
      <c r="AE73" s="66" t="str" cm="1">
        <f t="array" ref="AE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/resucito/src/index.html?canto=ellagarero</v>
      </c>
      <c r="AF73" s="66" t="s">
        <v>2263</v>
      </c>
      <c r="AG73" s="66" t="str">
        <f>VLOOKUP(Table13456221243[[#This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H73" t="s">
        <v>323</v>
      </c>
      <c r="AI73" t="str">
        <f>LOWER(LEFT(Table13456221243[[#This Row],[Titulo]],1))</f>
        <v>e</v>
      </c>
      <c r="AJ73" t="str">
        <f>LOWER(LEFT(Table13456221243[[#This Row],[Categoria]],1))</f>
        <v>p</v>
      </c>
      <c r="AK73" t="str">
        <f>_xlfn.CONCAT(Table13456221243[[#This Row],[ID]:[c021]])</f>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L73" t="str">
        <f>UPPER(Table13456221243[[#This Row],[Titulo]])</f>
        <v>EL LAGARERO</v>
      </c>
      <c r="AM73" t="str">
        <f>LOWER(SUBSTITUTE(Table13456221243[[#This Row],[CANTO]], " ", ""))</f>
        <v>ellagarero</v>
      </c>
      <c r="AN73" t="str">
        <f>Table13456221243[[#This Row],[Subtitle5]]</f>
        <v>Isaías 63,1-6</v>
      </c>
      <c r="AP73" t="str">
        <f>Table1[[#Headers],[CANTO]]</f>
        <v>CANTO</v>
      </c>
      <c r="AQ73" t="str">
        <f>Table13456221243[[#This Row],[CANTO]]</f>
        <v>EL LAGARERO</v>
      </c>
    </row>
    <row r="74" spans="1:43" x14ac:dyDescent="0.25">
      <c r="A74">
        <v>57</v>
      </c>
      <c r="B74" t="s">
        <v>309</v>
      </c>
      <c r="C74">
        <v>71</v>
      </c>
      <c r="D74" t="s">
        <v>310</v>
      </c>
      <c r="E74" t="s">
        <v>311</v>
      </c>
      <c r="F74" t="s">
        <v>312</v>
      </c>
      <c r="G74" t="s">
        <v>471</v>
      </c>
      <c r="H74" t="s">
        <v>314</v>
      </c>
      <c r="I74" t="s">
        <v>315</v>
      </c>
      <c r="J74" t="s">
        <v>312</v>
      </c>
      <c r="K74" t="s">
        <v>472</v>
      </c>
      <c r="L74" t="s">
        <v>317</v>
      </c>
      <c r="M74" t="s">
        <v>318</v>
      </c>
      <c r="N74" t="s">
        <v>312</v>
      </c>
      <c r="O74" t="s">
        <v>1153</v>
      </c>
      <c r="P74" t="s">
        <v>312</v>
      </c>
      <c r="Q74" t="s">
        <v>319</v>
      </c>
      <c r="R74" t="s">
        <v>312</v>
      </c>
      <c r="S74" t="s">
        <v>334</v>
      </c>
      <c r="AD74" t="s">
        <v>322</v>
      </c>
      <c r="AE74" s="66" t="str" cm="1">
        <f t="array" ref="AE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/resucito/src/index.html?canto=elmesiasleon</v>
      </c>
      <c r="AF74" s="66" t="s">
        <v>2263</v>
      </c>
      <c r="AG74" s="66" t="str">
        <f>VLOOKUP(Table13456221243[[#This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H74" t="s">
        <v>323</v>
      </c>
      <c r="AI74" t="str">
        <f>LOWER(LEFT(Table13456221243[[#This Row],[Titulo]],1))</f>
        <v>e</v>
      </c>
      <c r="AJ74" t="str">
        <f>LOWER(LEFT(Table13456221243[[#This Row],[Categoria]],1))</f>
        <v>p</v>
      </c>
      <c r="AK74" t="str">
        <f>_xlfn.CONCAT(Table13456221243[[#This Row],[ID]:[c021]])</f>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L74" t="str">
        <f>UPPER(Table13456221243[[#This Row],[Titulo]])</f>
        <v>EL MESÍAS LEÓN</v>
      </c>
      <c r="AM74" t="str">
        <f>LOWER(SUBSTITUTE(Table13456221243[[#This Row],[CANTO]], " ", ""))</f>
        <v>elmesíasleón</v>
      </c>
      <c r="AN74" t="str">
        <f>Table13456221243[[#This Row],[Subtitle5]]</f>
        <v>Comentario al Apocalipsis (Victorino de Pettau)</v>
      </c>
      <c r="AP74" t="str">
        <f>Table1[[#Headers],[CANTO]]</f>
        <v>CANTO</v>
      </c>
      <c r="AQ74" t="str">
        <f>Table13456221243[[#This Row],[CANTO]]</f>
        <v>EL MESÍAS LEÓN</v>
      </c>
    </row>
    <row r="75" spans="1:43" x14ac:dyDescent="0.25">
      <c r="A75">
        <v>224</v>
      </c>
      <c r="B75" t="s">
        <v>309</v>
      </c>
      <c r="C75">
        <v>72</v>
      </c>
      <c r="D75" t="s">
        <v>310</v>
      </c>
      <c r="E75" t="s">
        <v>311</v>
      </c>
      <c r="F75" t="s">
        <v>312</v>
      </c>
      <c r="G75" t="s">
        <v>473</v>
      </c>
      <c r="H75" t="s">
        <v>314</v>
      </c>
      <c r="I75" t="s">
        <v>315</v>
      </c>
      <c r="J75" t="s">
        <v>312</v>
      </c>
      <c r="K75" t="s">
        <v>474</v>
      </c>
      <c r="L75" t="s">
        <v>317</v>
      </c>
      <c r="M75" t="s">
        <v>318</v>
      </c>
      <c r="N75" t="s">
        <v>312</v>
      </c>
      <c r="O75" s="8" t="s">
        <v>1150</v>
      </c>
      <c r="P75" t="s">
        <v>312</v>
      </c>
      <c r="Q75" t="s">
        <v>319</v>
      </c>
      <c r="R75" t="s">
        <v>312</v>
      </c>
      <c r="S75" t="s">
        <v>355</v>
      </c>
      <c r="T75" t="s">
        <v>320</v>
      </c>
      <c r="U75" t="s">
        <v>334</v>
      </c>
      <c r="AD75" t="s">
        <v>322</v>
      </c>
      <c r="AE75" s="66" t="str" cm="1">
        <f t="array" ref="AE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/resucito/src/index.html?canto=elmismodios</v>
      </c>
      <c r="AF75" s="66" t="s">
        <v>2263</v>
      </c>
      <c r="AG75" s="66" t="str">
        <f>VLOOKUP(Table13456221243[[#This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H75" t="s">
        <v>323</v>
      </c>
      <c r="AI75" t="str">
        <f>LOWER(LEFT(Table13456221243[[#This Row],[Titulo]],1))</f>
        <v>e</v>
      </c>
      <c r="AJ75" t="str">
        <f>LOWER(LEFT(Table13456221243[[#This Row],[Categoria]],1))</f>
        <v>c</v>
      </c>
      <c r="AK75" t="str">
        <f>_xlfn.CONCAT(Table13456221243[[#This Row],[ID]:[c021]])</f>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L75" t="str">
        <f>UPPER(Table13456221243[[#This Row],[Titulo]])</f>
        <v>EL MISMO DIOS</v>
      </c>
      <c r="AM75" t="str">
        <f>LOWER(SUBSTITUTE(Table13456221243[[#This Row],[CANTO]], " ", ""))</f>
        <v>elmismodios</v>
      </c>
      <c r="AN75" t="str">
        <f>Table13456221243[[#This Row],[Subtitle5]]</f>
        <v>2 Corintios 4,6-12</v>
      </c>
      <c r="AP75" t="str">
        <f>Table1[[#Headers],[CANTO]]</f>
        <v>CANTO</v>
      </c>
      <c r="AQ75" t="str">
        <f>Table13456221243[[#This Row],[CANTO]]</f>
        <v>EL MISMO DIOS</v>
      </c>
    </row>
    <row r="76" spans="1:43" x14ac:dyDescent="0.25">
      <c r="A76">
        <v>58</v>
      </c>
      <c r="B76" t="s">
        <v>309</v>
      </c>
      <c r="C76">
        <v>73</v>
      </c>
      <c r="D76" t="s">
        <v>310</v>
      </c>
      <c r="E76" t="s">
        <v>311</v>
      </c>
      <c r="F76" t="s">
        <v>312</v>
      </c>
      <c r="G76" t="s">
        <v>475</v>
      </c>
      <c r="H76" t="s">
        <v>314</v>
      </c>
      <c r="I76" t="s">
        <v>315</v>
      </c>
      <c r="J76" t="s">
        <v>312</v>
      </c>
      <c r="K76" t="s">
        <v>476</v>
      </c>
      <c r="L76" t="s">
        <v>317</v>
      </c>
      <c r="M76" t="s">
        <v>318</v>
      </c>
      <c r="N76" t="s">
        <v>312</v>
      </c>
      <c r="O76" t="s">
        <v>1153</v>
      </c>
      <c r="P76" t="s">
        <v>312</v>
      </c>
      <c r="Q76" t="s">
        <v>319</v>
      </c>
      <c r="R76" t="s">
        <v>312</v>
      </c>
      <c r="S76" t="s">
        <v>304</v>
      </c>
      <c r="T76" t="s">
        <v>320</v>
      </c>
      <c r="U76" t="s">
        <v>328</v>
      </c>
      <c r="AD76" t="s">
        <v>322</v>
      </c>
      <c r="AE76" s="66" t="str" cm="1">
        <f t="array" ref="AE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/resucito/src/index.html?canto=elneciopiensaquediosnoexiste</v>
      </c>
      <c r="AF76" s="66" t="s">
        <v>2263</v>
      </c>
      <c r="AG76" s="66" t="str">
        <f>VLOOKUP(Table13456221243[[#This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H76" t="s">
        <v>323</v>
      </c>
      <c r="AI76" t="str">
        <f>LOWER(LEFT(Table13456221243[[#This Row],[Titulo]],1))</f>
        <v>e</v>
      </c>
      <c r="AJ76" t="str">
        <f>LOWER(LEFT(Table13456221243[[#This Row],[Categoria]],1))</f>
        <v>p</v>
      </c>
      <c r="AK76" t="str">
        <f>_xlfn.CONCAT(Table13456221243[[#This Row],[ID]:[c021]])</f>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L76" t="str">
        <f>UPPER(Table13456221243[[#This Row],[Titulo]])</f>
        <v>EL NECIO PIENSA QUE DIOS NO EXISTE</v>
      </c>
      <c r="AM76" t="str">
        <f>LOWER(SUBSTITUTE(Table13456221243[[#This Row],[CANTO]], " ", ""))</f>
        <v>elneciopiensaquediosnoexiste</v>
      </c>
      <c r="AN76" t="str">
        <f>Table13456221243[[#This Row],[Subtitle5]]</f>
        <v>Salmo 14 (13)</v>
      </c>
      <c r="AP76" t="str">
        <f>Table1[[#Headers],[CANTO]]</f>
        <v>CANTO</v>
      </c>
      <c r="AQ76" t="str">
        <f>Table13456221243[[#This Row],[CANTO]]</f>
        <v>EL NECIO PIENSA QUE DIOS NO EXISTE</v>
      </c>
    </row>
    <row r="77" spans="1:43" x14ac:dyDescent="0.25">
      <c r="A77">
        <v>59</v>
      </c>
      <c r="B77" t="s">
        <v>309</v>
      </c>
      <c r="C77">
        <v>74</v>
      </c>
      <c r="D77" t="s">
        <v>310</v>
      </c>
      <c r="E77" t="s">
        <v>311</v>
      </c>
      <c r="F77" t="s">
        <v>312</v>
      </c>
      <c r="G77" t="s">
        <v>477</v>
      </c>
      <c r="H77" t="s">
        <v>314</v>
      </c>
      <c r="I77" t="s">
        <v>315</v>
      </c>
      <c r="J77" t="s">
        <v>312</v>
      </c>
      <c r="K77" t="s">
        <v>478</v>
      </c>
      <c r="L77" t="s">
        <v>317</v>
      </c>
      <c r="M77" t="s">
        <v>318</v>
      </c>
      <c r="N77" t="s">
        <v>312</v>
      </c>
      <c r="O77" t="s">
        <v>1153</v>
      </c>
      <c r="P77" t="s">
        <v>312</v>
      </c>
      <c r="Q77" t="s">
        <v>319</v>
      </c>
      <c r="R77" t="s">
        <v>312</v>
      </c>
      <c r="S77" t="s">
        <v>357</v>
      </c>
      <c r="T77" t="s">
        <v>320</v>
      </c>
      <c r="U77" t="s">
        <v>304</v>
      </c>
      <c r="V77" t="s">
        <v>320</v>
      </c>
      <c r="W77" t="s">
        <v>334</v>
      </c>
      <c r="AD77" t="s">
        <v>322</v>
      </c>
      <c r="AE77" s="66" t="str" cm="1">
        <f t="array" ref="AE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/resucito/src/index.html?canto=elpuebloquecaminabaenlastinieblas</v>
      </c>
      <c r="AF77" s="66" t="s">
        <v>2263</v>
      </c>
      <c r="AG77" s="66" t="str">
        <f>VLOOKUP(Table13456221243[[#This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H77" t="s">
        <v>323</v>
      </c>
      <c r="AI77" t="str">
        <f>LOWER(LEFT(Table13456221243[[#This Row],[Titulo]],1))</f>
        <v>e</v>
      </c>
      <c r="AJ77" t="str">
        <f>LOWER(LEFT(Table13456221243[[#This Row],[Categoria]],1))</f>
        <v>p</v>
      </c>
      <c r="AK77" t="str">
        <f>_xlfn.CONCAT(Table13456221243[[#This Row],[ID]:[c021]])</f>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L77" t="str">
        <f>UPPER(Table13456221243[[#This Row],[Titulo]])</f>
        <v>EL PUEBLO QUE CAMINABA EN LAS TINIEBLAS</v>
      </c>
      <c r="AM77" t="str">
        <f>LOWER(SUBSTITUTE(Table13456221243[[#This Row],[CANTO]], " ", ""))</f>
        <v>elpuebloquecaminabaenlastinieblas</v>
      </c>
      <c r="AN77" t="str">
        <f>Table13456221243[[#This Row],[Subtitle5]]</f>
        <v>Isaías 9,1-5</v>
      </c>
      <c r="AP77" t="str">
        <f>Table1[[#Headers],[CANTO]]</f>
        <v>CANTO</v>
      </c>
      <c r="AQ77" t="str">
        <f>Table13456221243[[#This Row],[CANTO]]</f>
        <v>EL PUEBLO QUE CAMINABA EN LAS TINIEBLAS</v>
      </c>
    </row>
    <row r="78" spans="1:43" x14ac:dyDescent="0.25">
      <c r="A78">
        <v>225</v>
      </c>
      <c r="B78" t="s">
        <v>309</v>
      </c>
      <c r="C78">
        <v>75</v>
      </c>
      <c r="D78" t="s">
        <v>310</v>
      </c>
      <c r="E78" t="s">
        <v>311</v>
      </c>
      <c r="F78" t="s">
        <v>312</v>
      </c>
      <c r="G78" t="s">
        <v>479</v>
      </c>
      <c r="H78" t="s">
        <v>314</v>
      </c>
      <c r="I78" t="s">
        <v>315</v>
      </c>
      <c r="J78" t="s">
        <v>312</v>
      </c>
      <c r="K78" t="s">
        <v>480</v>
      </c>
      <c r="L78" t="s">
        <v>317</v>
      </c>
      <c r="M78" t="s">
        <v>318</v>
      </c>
      <c r="N78" t="s">
        <v>312</v>
      </c>
      <c r="O78" s="8" t="s">
        <v>1150</v>
      </c>
      <c r="P78" t="s">
        <v>312</v>
      </c>
      <c r="Q78" t="s">
        <v>319</v>
      </c>
      <c r="R78" t="s">
        <v>312</v>
      </c>
      <c r="S78" t="s">
        <v>326</v>
      </c>
      <c r="T78" t="s">
        <v>320</v>
      </c>
      <c r="U78" t="s">
        <v>334</v>
      </c>
      <c r="AD78" t="s">
        <v>322</v>
      </c>
      <c r="AE78" s="66" t="str" cm="1">
        <f t="array" ref="AE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/resucito/src/index.html?canto=elsembrador</v>
      </c>
      <c r="AF78" s="66" t="s">
        <v>2263</v>
      </c>
      <c r="AG78" s="66" t="str">
        <f>VLOOKUP(Table13456221243[[#This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H78" t="s">
        <v>323</v>
      </c>
      <c r="AI78" t="str">
        <f>LOWER(LEFT(Table13456221243[[#This Row],[Titulo]],1))</f>
        <v>e</v>
      </c>
      <c r="AJ78" t="str">
        <f>LOWER(LEFT(Table13456221243[[#This Row],[Categoria]],1))</f>
        <v>c</v>
      </c>
      <c r="AK78" t="str">
        <f>_xlfn.CONCAT(Table13456221243[[#This Row],[ID]:[c021]])</f>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L78" t="str">
        <f>UPPER(Table13456221243[[#This Row],[Titulo]])</f>
        <v>EL SEMBRADOR</v>
      </c>
      <c r="AM78" t="str">
        <f>LOWER(SUBSTITUTE(Table13456221243[[#This Row],[CANTO]], " ", ""))</f>
        <v>elsembrador</v>
      </c>
      <c r="AN78" t="str">
        <f>Table13456221243[[#This Row],[Subtitle5]]</f>
        <v>Marcos 4,3ss</v>
      </c>
      <c r="AP78" t="str">
        <f>Table1[[#Headers],[CANTO]]</f>
        <v>CANTO</v>
      </c>
      <c r="AQ78" t="str">
        <f>Table13456221243[[#This Row],[CANTO]]</f>
        <v>EL SEMBRADOR</v>
      </c>
    </row>
    <row r="79" spans="1:43" x14ac:dyDescent="0.25">
      <c r="A79">
        <v>60</v>
      </c>
      <c r="B79" t="s">
        <v>309</v>
      </c>
      <c r="C79">
        <v>76</v>
      </c>
      <c r="D79" t="s">
        <v>310</v>
      </c>
      <c r="E79" t="s">
        <v>311</v>
      </c>
      <c r="F79" t="s">
        <v>312</v>
      </c>
      <c r="G79" t="s">
        <v>481</v>
      </c>
      <c r="H79" t="s">
        <v>314</v>
      </c>
      <c r="I79" t="s">
        <v>315</v>
      </c>
      <c r="J79" t="s">
        <v>312</v>
      </c>
      <c r="K79" t="s">
        <v>482</v>
      </c>
      <c r="L79" t="s">
        <v>317</v>
      </c>
      <c r="M79" t="s">
        <v>318</v>
      </c>
      <c r="N79" t="s">
        <v>312</v>
      </c>
      <c r="O79" t="s">
        <v>1153</v>
      </c>
      <c r="P79" t="s">
        <v>312</v>
      </c>
      <c r="Q79" t="s">
        <v>319</v>
      </c>
      <c r="R79" t="s">
        <v>312</v>
      </c>
      <c r="S79" t="s">
        <v>432</v>
      </c>
      <c r="T79" t="s">
        <v>320</v>
      </c>
      <c r="U79" t="s">
        <v>334</v>
      </c>
      <c r="AD79" t="s">
        <v>322</v>
      </c>
      <c r="AE79" s="66" t="str" cm="1">
        <f t="array" ref="AE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/resucito/src/index.html?canto=elsenoranunciaunanoticia</v>
      </c>
      <c r="AF79" s="66" t="s">
        <v>2263</v>
      </c>
      <c r="AG79" s="66" t="str">
        <f>VLOOKUP(Table13456221243[[#This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H79" t="s">
        <v>323</v>
      </c>
      <c r="AI79" t="str">
        <f>LOWER(LEFT(Table13456221243[[#This Row],[Titulo]],1))</f>
        <v>e</v>
      </c>
      <c r="AJ79" t="str">
        <f>LOWER(LEFT(Table13456221243[[#This Row],[Categoria]],1))</f>
        <v>p</v>
      </c>
      <c r="AK79" t="str">
        <f>_xlfn.CONCAT(Table13456221243[[#This Row],[ID]:[c021]])</f>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L79" t="str">
        <f>UPPER(Table13456221243[[#This Row],[Titulo]])</f>
        <v>EL SEÑOR ANUNCIA UNA NOTICIA</v>
      </c>
      <c r="AM79" t="str">
        <f>LOWER(SUBSTITUTE(Table13456221243[[#This Row],[CANTO]], " ", ""))</f>
        <v>elseñoranunciaunanoticia</v>
      </c>
      <c r="AN79" t="str">
        <f>Table13456221243[[#This Row],[Subtitle5]]</f>
        <v>Salmo 68 (67)</v>
      </c>
      <c r="AP79" t="str">
        <f>Table1[[#Headers],[CANTO]]</f>
        <v>CANTO</v>
      </c>
      <c r="AQ79" t="str">
        <f>Table13456221243[[#This Row],[CANTO]]</f>
        <v>EL SEÑOR ANUNCIA UNA NOTICIA</v>
      </c>
    </row>
    <row r="80" spans="1:43" x14ac:dyDescent="0.25">
      <c r="A80">
        <v>61</v>
      </c>
      <c r="B80" t="s">
        <v>309</v>
      </c>
      <c r="C80">
        <v>77</v>
      </c>
      <c r="D80" t="s">
        <v>310</v>
      </c>
      <c r="E80" t="s">
        <v>311</v>
      </c>
      <c r="F80" t="s">
        <v>312</v>
      </c>
      <c r="G80" t="s">
        <v>483</v>
      </c>
      <c r="H80" t="s">
        <v>314</v>
      </c>
      <c r="I80" t="s">
        <v>315</v>
      </c>
      <c r="J80" t="s">
        <v>312</v>
      </c>
      <c r="K80" t="s">
        <v>484</v>
      </c>
      <c r="L80" t="s">
        <v>317</v>
      </c>
      <c r="M80" t="s">
        <v>318</v>
      </c>
      <c r="N80" t="s">
        <v>312</v>
      </c>
      <c r="O80" t="s">
        <v>1153</v>
      </c>
      <c r="P80" t="s">
        <v>312</v>
      </c>
      <c r="Q80" t="s">
        <v>319</v>
      </c>
      <c r="R80" t="s">
        <v>312</v>
      </c>
      <c r="S80" t="s">
        <v>333</v>
      </c>
      <c r="T80" t="s">
        <v>320</v>
      </c>
      <c r="U80" t="s">
        <v>334</v>
      </c>
      <c r="AD80" t="s">
        <v>322</v>
      </c>
      <c r="AE80" s="66" t="str" cm="1">
        <f t="array" ref="AE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/resucito/src/index.html?canto=elsenoresmipastor</v>
      </c>
      <c r="AF80" s="66" t="s">
        <v>2263</v>
      </c>
      <c r="AG80" s="66" t="str">
        <f>VLOOKUP(Table13456221243[[#This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H80" t="s">
        <v>323</v>
      </c>
      <c r="AI80" t="str">
        <f>LOWER(LEFT(Table13456221243[[#This Row],[Titulo]],1))</f>
        <v>e</v>
      </c>
      <c r="AJ80" t="str">
        <f>LOWER(LEFT(Table13456221243[[#This Row],[Categoria]],1))</f>
        <v>p</v>
      </c>
      <c r="AK80" t="str">
        <f>_xlfn.CONCAT(Table13456221243[[#This Row],[ID]:[c021]])</f>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L80" t="str">
        <f>UPPER(Table13456221243[[#This Row],[Titulo]])</f>
        <v>EL SEÑOR ES MI PASTOR</v>
      </c>
      <c r="AM80" t="str">
        <f>LOWER(SUBSTITUTE(Table13456221243[[#This Row],[CANTO]], " ", ""))</f>
        <v>elseñoresmipastor</v>
      </c>
      <c r="AN80" t="str">
        <f>Table13456221243[[#This Row],[Subtitle5]]</f>
        <v>Salmo 23 (22)</v>
      </c>
      <c r="AP80" t="str">
        <f>Table1[[#Headers],[CANTO]]</f>
        <v>CANTO</v>
      </c>
      <c r="AQ80" t="str">
        <f>Table13456221243[[#This Row],[CANTO]]</f>
        <v>EL SEÑOR ES MI PASTOR</v>
      </c>
    </row>
    <row r="81" spans="1:43" x14ac:dyDescent="0.25">
      <c r="A81">
        <v>62</v>
      </c>
      <c r="B81" t="s">
        <v>309</v>
      </c>
      <c r="C81">
        <v>78</v>
      </c>
      <c r="D81" t="s">
        <v>310</v>
      </c>
      <c r="E81" t="s">
        <v>311</v>
      </c>
      <c r="F81" t="s">
        <v>312</v>
      </c>
      <c r="G81" t="s">
        <v>485</v>
      </c>
      <c r="H81" t="s">
        <v>314</v>
      </c>
      <c r="I81" t="s">
        <v>315</v>
      </c>
      <c r="J81" t="s">
        <v>312</v>
      </c>
      <c r="K81" t="s">
        <v>486</v>
      </c>
      <c r="L81" t="s">
        <v>317</v>
      </c>
      <c r="M81" t="s">
        <v>318</v>
      </c>
      <c r="N81" t="s">
        <v>312</v>
      </c>
      <c r="O81" t="s">
        <v>1153</v>
      </c>
      <c r="P81" t="s">
        <v>312</v>
      </c>
      <c r="Q81" t="s">
        <v>319</v>
      </c>
      <c r="R81" t="s">
        <v>312</v>
      </c>
      <c r="S81" t="s">
        <v>304</v>
      </c>
      <c r="T81" t="s">
        <v>320</v>
      </c>
      <c r="U81" t="s">
        <v>326</v>
      </c>
      <c r="V81" t="s">
        <v>320</v>
      </c>
      <c r="W81" t="s">
        <v>328</v>
      </c>
      <c r="AD81" t="s">
        <v>322</v>
      </c>
      <c r="AE81" s="66" t="str" cm="1">
        <f t="array" ref="AE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/resucito/src/index.html?canto=elsenormehadado</v>
      </c>
      <c r="AF81" s="66" t="s">
        <v>2263</v>
      </c>
      <c r="AG81" s="66" t="str">
        <f>VLOOKUP(Table13456221243[[#This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H81" t="s">
        <v>323</v>
      </c>
      <c r="AI81" t="str">
        <f>LOWER(LEFT(Table13456221243[[#This Row],[Titulo]],1))</f>
        <v>e</v>
      </c>
      <c r="AJ81" t="str">
        <f>LOWER(LEFT(Table13456221243[[#This Row],[Categoria]],1))</f>
        <v>p</v>
      </c>
      <c r="AK81" t="str">
        <f>_xlfn.CONCAT(Table13456221243[[#This Row],[ID]:[c021]])</f>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L81" t="str">
        <f>UPPER(Table13456221243[[#This Row],[Titulo]])</f>
        <v>EL SEÑOR ME HA DADO</v>
      </c>
      <c r="AM81" t="str">
        <f>LOWER(SUBSTITUTE(Table13456221243[[#This Row],[CANTO]], " ", ""))</f>
        <v>elseñormehadado</v>
      </c>
      <c r="AN81" t="str">
        <f>Table13456221243[[#This Row],[Subtitle5]]</f>
        <v>Isaías 50,4-10  - Tercer canto del Siervo de Yahveh</v>
      </c>
      <c r="AP81" t="str">
        <f>Table1[[#Headers],[CANTO]]</f>
        <v>CANTO</v>
      </c>
      <c r="AQ81" t="str">
        <f>Table13456221243[[#This Row],[CANTO]]</f>
        <v>EL SEÑOR ME HA DADO</v>
      </c>
    </row>
    <row r="82" spans="1:43" x14ac:dyDescent="0.25">
      <c r="A82">
        <v>63</v>
      </c>
      <c r="B82" t="s">
        <v>309</v>
      </c>
      <c r="C82">
        <v>79</v>
      </c>
      <c r="D82" t="s">
        <v>310</v>
      </c>
      <c r="E82" t="s">
        <v>311</v>
      </c>
      <c r="F82" t="s">
        <v>312</v>
      </c>
      <c r="G82" t="s">
        <v>487</v>
      </c>
      <c r="H82" t="s">
        <v>314</v>
      </c>
      <c r="I82" t="s">
        <v>315</v>
      </c>
      <c r="J82" t="s">
        <v>312</v>
      </c>
      <c r="K82" t="s">
        <v>488</v>
      </c>
      <c r="L82" t="s">
        <v>317</v>
      </c>
      <c r="M82" t="s">
        <v>318</v>
      </c>
      <c r="N82" t="s">
        <v>312</v>
      </c>
      <c r="O82" t="s">
        <v>1153</v>
      </c>
      <c r="P82" t="s">
        <v>312</v>
      </c>
      <c r="Q82" t="s">
        <v>319</v>
      </c>
      <c r="R82" t="s">
        <v>312</v>
      </c>
      <c r="S82" t="s">
        <v>432</v>
      </c>
      <c r="AD82" t="s">
        <v>322</v>
      </c>
      <c r="AE82" s="66" t="str" cm="1">
        <f t="array" ref="AE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/resucito/src/index.html?canto=elielilamasabactani</v>
      </c>
      <c r="AF82" s="66" t="s">
        <v>2263</v>
      </c>
      <c r="AG82" s="66" t="str">
        <f>VLOOKUP(Table13456221243[[#This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H82" t="s">
        <v>323</v>
      </c>
      <c r="AI82" t="str">
        <f>LOWER(LEFT(Table13456221243[[#This Row],[Titulo]],1))</f>
        <v>e</v>
      </c>
      <c r="AJ82" t="str">
        <f>LOWER(LEFT(Table13456221243[[#This Row],[Categoria]],1))</f>
        <v>p</v>
      </c>
      <c r="AK82" t="str">
        <f>_xlfn.CONCAT(Table13456221243[[#This Row],[ID]:[c021]])</f>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L82" t="str">
        <f>UPPER(Table13456221243[[#This Row],[Titulo]])</f>
        <v>ELÍ, ELÍ, LAMÁ SABACTANÍ</v>
      </c>
      <c r="AM82" t="str">
        <f>LOWER(SUBSTITUTE(Table13456221243[[#This Row],[CANTO]], " ", ""))</f>
        <v>elí,elí,lamásabactaní</v>
      </c>
      <c r="AN82" t="str">
        <f>Table13456221243[[#This Row],[Subtitle5]]</f>
        <v>Salmo 22 (21)</v>
      </c>
      <c r="AP82" t="str">
        <f>Table1[[#Headers],[CANTO]]</f>
        <v>CANTO</v>
      </c>
      <c r="AQ82" t="str">
        <f>Table13456221243[[#This Row],[CANTO]]</f>
        <v>ELÍ, ELÍ, LAMÁ SABACTANÍ</v>
      </c>
    </row>
    <row r="83" spans="1:43" x14ac:dyDescent="0.25">
      <c r="A83">
        <v>64</v>
      </c>
      <c r="B83" t="s">
        <v>309</v>
      </c>
      <c r="C83">
        <v>80</v>
      </c>
      <c r="D83" t="s">
        <v>310</v>
      </c>
      <c r="E83" t="s">
        <v>311</v>
      </c>
      <c r="F83" t="s">
        <v>312</v>
      </c>
      <c r="G83" t="s">
        <v>489</v>
      </c>
      <c r="H83" t="s">
        <v>314</v>
      </c>
      <c r="I83" t="s">
        <v>315</v>
      </c>
      <c r="J83" t="s">
        <v>312</v>
      </c>
      <c r="K83" t="s">
        <v>490</v>
      </c>
      <c r="L83" t="s">
        <v>317</v>
      </c>
      <c r="M83" t="s">
        <v>318</v>
      </c>
      <c r="N83" t="s">
        <v>312</v>
      </c>
      <c r="O83" t="s">
        <v>1153</v>
      </c>
      <c r="P83" t="s">
        <v>312</v>
      </c>
      <c r="Q83" t="s">
        <v>319</v>
      </c>
      <c r="R83" t="s">
        <v>312</v>
      </c>
      <c r="S83" t="s">
        <v>321</v>
      </c>
      <c r="T83" t="s">
        <v>320</v>
      </c>
      <c r="U83" t="s">
        <v>432</v>
      </c>
      <c r="V83" t="s">
        <v>320</v>
      </c>
      <c r="W83" t="s">
        <v>328</v>
      </c>
      <c r="AD83" t="s">
        <v>322</v>
      </c>
      <c r="AE83" s="66" t="str" cm="1">
        <f t="array" ref="AE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/resucito/src/index.html?canto=enmediodeaquelgentio</v>
      </c>
      <c r="AF83" s="66" t="s">
        <v>2263</v>
      </c>
      <c r="AG83" s="66" t="str">
        <f>VLOOKUP(Table13456221243[[#This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H83" t="s">
        <v>323</v>
      </c>
      <c r="AI83" t="str">
        <f>LOWER(LEFT(Table13456221243[[#This Row],[Titulo]],1))</f>
        <v>e</v>
      </c>
      <c r="AJ83" t="str">
        <f>LOWER(LEFT(Table13456221243[[#This Row],[Categoria]],1))</f>
        <v>p</v>
      </c>
      <c r="AK83" t="str">
        <f>_xlfn.CONCAT(Table13456221243[[#This Row],[ID]:[c021]])</f>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L83" t="str">
        <f>UPPER(Table13456221243[[#This Row],[Titulo]])</f>
        <v>EN MEDIO DE AQUEL GENTÍO</v>
      </c>
      <c r="AM83" t="str">
        <f>LOWER(SUBSTITUTE(Table13456221243[[#This Row],[CANTO]], " ", ""))</f>
        <v>enmediodeaquelgentío</v>
      </c>
      <c r="AN83" t="str">
        <f>Table13456221243[[#This Row],[Subtitle5]]</f>
        <v>Lucas 8,42b-48</v>
      </c>
      <c r="AP83" t="str">
        <f>Table1[[#Headers],[CANTO]]</f>
        <v>CANTO</v>
      </c>
      <c r="AQ83" t="str">
        <f>Table13456221243[[#This Row],[CANTO]]</f>
        <v>EN MEDIO DE AQUEL GENTÍO</v>
      </c>
    </row>
    <row r="84" spans="1:43" x14ac:dyDescent="0.25">
      <c r="A84">
        <v>65</v>
      </c>
      <c r="B84" t="s">
        <v>309</v>
      </c>
      <c r="C84">
        <v>81</v>
      </c>
      <c r="D84" t="s">
        <v>310</v>
      </c>
      <c r="E84" t="s">
        <v>311</v>
      </c>
      <c r="F84" t="s">
        <v>312</v>
      </c>
      <c r="G84" t="s">
        <v>491</v>
      </c>
      <c r="H84" t="s">
        <v>314</v>
      </c>
      <c r="I84" t="s">
        <v>315</v>
      </c>
      <c r="J84" t="s">
        <v>312</v>
      </c>
      <c r="K84" t="s">
        <v>492</v>
      </c>
      <c r="L84" t="s">
        <v>317</v>
      </c>
      <c r="M84" t="s">
        <v>318</v>
      </c>
      <c r="N84" t="s">
        <v>312</v>
      </c>
      <c r="O84" t="s">
        <v>1153</v>
      </c>
      <c r="P84" t="s">
        <v>312</v>
      </c>
      <c r="Q84" t="s">
        <v>319</v>
      </c>
      <c r="R84" t="s">
        <v>312</v>
      </c>
      <c r="S84" t="s">
        <v>304</v>
      </c>
      <c r="T84" t="s">
        <v>320</v>
      </c>
      <c r="U84" t="s">
        <v>327</v>
      </c>
      <c r="V84" t="s">
        <v>320</v>
      </c>
      <c r="W84" t="s">
        <v>334</v>
      </c>
      <c r="AD84" t="s">
        <v>322</v>
      </c>
      <c r="AE84" s="66" t="str" cm="1">
        <f t="array" ref="AE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/resucito/src/index.html?canto=enunanocheoscura</v>
      </c>
      <c r="AF84" s="66" t="s">
        <v>2263</v>
      </c>
      <c r="AG84" s="66" t="str">
        <f>VLOOKUP(Table13456221243[[#This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H84" t="s">
        <v>323</v>
      </c>
      <c r="AI84" t="str">
        <f>LOWER(LEFT(Table13456221243[[#This Row],[Titulo]],1))</f>
        <v>e</v>
      </c>
      <c r="AJ84" t="str">
        <f>LOWER(LEFT(Table13456221243[[#This Row],[Categoria]],1))</f>
        <v>p</v>
      </c>
      <c r="AK84" t="str">
        <f>_xlfn.CONCAT(Table13456221243[[#This Row],[ID]:[c021]])</f>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L84" t="str">
        <f>UPPER(Table13456221243[[#This Row],[Titulo]])</f>
        <v>EN UNA NOCHE OSCURA</v>
      </c>
      <c r="AM84" t="str">
        <f>LOWER(SUBSTITUTE(Table13456221243[[#This Row],[CANTO]], " ", ""))</f>
        <v>enunanocheoscura</v>
      </c>
      <c r="AN84" t="str">
        <f>Table13456221243[[#This Row],[Subtitle5]]</f>
        <v>Subida al Monte Carmelo – San Juan de la Cruz</v>
      </c>
      <c r="AP84" t="str">
        <f>Table1[[#Headers],[CANTO]]</f>
        <v>CANTO</v>
      </c>
      <c r="AQ84" t="str">
        <f>Table13456221243[[#This Row],[CANTO]]</f>
        <v>EN UNA NOCHE OSCURA</v>
      </c>
    </row>
    <row r="85" spans="1:43" x14ac:dyDescent="0.25">
      <c r="A85">
        <v>66</v>
      </c>
      <c r="B85" t="s">
        <v>309</v>
      </c>
      <c r="C85">
        <v>82</v>
      </c>
      <c r="D85" t="s">
        <v>310</v>
      </c>
      <c r="E85" t="s">
        <v>311</v>
      </c>
      <c r="F85" t="s">
        <v>312</v>
      </c>
      <c r="G85" t="s">
        <v>493</v>
      </c>
      <c r="H85" t="s">
        <v>314</v>
      </c>
      <c r="I85" t="s">
        <v>315</v>
      </c>
      <c r="J85" t="s">
        <v>312</v>
      </c>
      <c r="K85" t="s">
        <v>195</v>
      </c>
      <c r="L85" t="s">
        <v>317</v>
      </c>
      <c r="M85" t="s">
        <v>318</v>
      </c>
      <c r="N85" t="s">
        <v>312</v>
      </c>
      <c r="O85" t="s">
        <v>1153</v>
      </c>
      <c r="P85" t="s">
        <v>312</v>
      </c>
      <c r="Q85" t="s">
        <v>319</v>
      </c>
      <c r="R85" t="s">
        <v>312</v>
      </c>
      <c r="S85" t="s">
        <v>321</v>
      </c>
      <c r="T85" t="s">
        <v>320</v>
      </c>
      <c r="U85" t="s">
        <v>334</v>
      </c>
      <c r="AD85" t="s">
        <v>322</v>
      </c>
      <c r="AE85" s="66" t="str" cm="1">
        <f t="array" ref="AE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/resucito/src/index.html?canto=eresdignodetomarellibro</v>
      </c>
      <c r="AF85" s="66" t="s">
        <v>2263</v>
      </c>
      <c r="AG85" s="66" t="str">
        <f>VLOOKUP(Table13456221243[[#This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H85" t="s">
        <v>323</v>
      </c>
      <c r="AI85" t="str">
        <f>LOWER(LEFT(Table13456221243[[#This Row],[Titulo]],1))</f>
        <v>e</v>
      </c>
      <c r="AJ85" t="str">
        <f>LOWER(LEFT(Table13456221243[[#This Row],[Categoria]],1))</f>
        <v>p</v>
      </c>
      <c r="AK85" t="str">
        <f>_xlfn.CONCAT(Table13456221243[[#This Row],[ID]:[c021]])</f>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L85" t="str">
        <f>UPPER(Table13456221243[[#This Row],[Titulo]])</f>
        <v>ERES DIGNO DE TOMAR EL LIBRO</v>
      </c>
      <c r="AM85" t="str">
        <f>LOWER(SUBSTITUTE(Table13456221243[[#This Row],[CANTO]], " ", ""))</f>
        <v>eresdignodetomarellibro</v>
      </c>
      <c r="AN85" t="str">
        <f>Table13456221243[[#This Row],[Subtitle5]]</f>
        <v>Apocalipsis 5,9ss</v>
      </c>
      <c r="AP85" t="str">
        <f>Table1[[#Headers],[CANTO]]</f>
        <v>CANTO</v>
      </c>
      <c r="AQ85" t="str">
        <f>Table13456221243[[#This Row],[CANTO]]</f>
        <v>ERES DIGNO DE TOMAR EL LIBRO</v>
      </c>
    </row>
    <row r="86" spans="1:43" x14ac:dyDescent="0.25">
      <c r="A86">
        <v>67</v>
      </c>
      <c r="B86" t="s">
        <v>309</v>
      </c>
      <c r="C86">
        <v>83</v>
      </c>
      <c r="D86" t="s">
        <v>310</v>
      </c>
      <c r="E86" t="s">
        <v>311</v>
      </c>
      <c r="F86" t="s">
        <v>312</v>
      </c>
      <c r="G86" t="s">
        <v>494</v>
      </c>
      <c r="H86" t="s">
        <v>314</v>
      </c>
      <c r="I86" t="s">
        <v>315</v>
      </c>
      <c r="J86" t="s">
        <v>312</v>
      </c>
      <c r="K86" t="s">
        <v>495</v>
      </c>
      <c r="L86" t="s">
        <v>317</v>
      </c>
      <c r="M86" t="s">
        <v>318</v>
      </c>
      <c r="N86" t="s">
        <v>312</v>
      </c>
      <c r="O86" t="s">
        <v>1153</v>
      </c>
      <c r="P86" t="s">
        <v>312</v>
      </c>
      <c r="Q86" t="s">
        <v>319</v>
      </c>
      <c r="R86" t="s">
        <v>312</v>
      </c>
      <c r="S86" t="s">
        <v>304</v>
      </c>
      <c r="T86" t="s">
        <v>320</v>
      </c>
      <c r="U86" t="s">
        <v>432</v>
      </c>
      <c r="V86" t="s">
        <v>320</v>
      </c>
      <c r="W86" t="s">
        <v>334</v>
      </c>
      <c r="AD86" t="s">
        <v>322</v>
      </c>
      <c r="AE86" s="66" t="str" cm="1">
        <f t="array" ref="AE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/resucito/src/index.html?canto=ereshermoso</v>
      </c>
      <c r="AF86" s="66" t="s">
        <v>2263</v>
      </c>
      <c r="AG86" s="66" t="str">
        <f>VLOOKUP(Table13456221243[[#This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H86" t="s">
        <v>323</v>
      </c>
      <c r="AI86" t="str">
        <f>LOWER(LEFT(Table13456221243[[#This Row],[Titulo]],1))</f>
        <v>e</v>
      </c>
      <c r="AJ86" t="str">
        <f>LOWER(LEFT(Table13456221243[[#This Row],[Categoria]],1))</f>
        <v>p</v>
      </c>
      <c r="AK86" t="str">
        <f>_xlfn.CONCAT(Table13456221243[[#This Row],[ID]:[c021]])</f>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L86" t="str">
        <f>UPPER(Table13456221243[[#This Row],[Titulo]])</f>
        <v>ERES HERMOSO</v>
      </c>
      <c r="AM86" t="str">
        <f>LOWER(SUBSTITUTE(Table13456221243[[#This Row],[CANTO]], " ", ""))</f>
        <v>ereshermoso</v>
      </c>
      <c r="AN86" t="str">
        <f>Table13456221243[[#This Row],[Subtitle5]]</f>
        <v xml:space="preserve">Salmo 45 (44) </v>
      </c>
      <c r="AP86" t="str">
        <f>Table1[[#Headers],[CANTO]]</f>
        <v>CANTO</v>
      </c>
      <c r="AQ86" t="str">
        <f>Table13456221243[[#This Row],[CANTO]]</f>
        <v>ERES HERMOSO</v>
      </c>
    </row>
    <row r="87" spans="1:43" x14ac:dyDescent="0.25">
      <c r="A87">
        <v>68</v>
      </c>
      <c r="B87" t="s">
        <v>309</v>
      </c>
      <c r="C87">
        <v>84</v>
      </c>
      <c r="D87" t="s">
        <v>310</v>
      </c>
      <c r="E87" t="s">
        <v>311</v>
      </c>
      <c r="F87" t="s">
        <v>312</v>
      </c>
      <c r="G87" t="s">
        <v>496</v>
      </c>
      <c r="H87" t="s">
        <v>314</v>
      </c>
      <c r="I87" t="s">
        <v>315</v>
      </c>
      <c r="J87" t="s">
        <v>312</v>
      </c>
      <c r="K87" t="s">
        <v>497</v>
      </c>
      <c r="L87" t="s">
        <v>317</v>
      </c>
      <c r="M87" t="s">
        <v>318</v>
      </c>
      <c r="N87" t="s">
        <v>312</v>
      </c>
      <c r="O87" t="s">
        <v>1153</v>
      </c>
      <c r="P87" t="s">
        <v>312</v>
      </c>
      <c r="Q87" t="s">
        <v>319</v>
      </c>
      <c r="R87" t="s">
        <v>312</v>
      </c>
      <c r="AD87" t="s">
        <v>322</v>
      </c>
      <c r="AE87" s="66" t="str" cm="1">
        <f t="array" ref="AE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/resucito/src/index.html?canto=espaciente</v>
      </c>
      <c r="AF87" s="66" t="s">
        <v>2263</v>
      </c>
      <c r="AG87" s="66" t="str">
        <f>VLOOKUP(Table13456221243[[#This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H87" t="s">
        <v>323</v>
      </c>
      <c r="AI87" t="str">
        <f>LOWER(LEFT(Table13456221243[[#This Row],[Titulo]],1))</f>
        <v>e</v>
      </c>
      <c r="AJ87" t="str">
        <f>LOWER(LEFT(Table13456221243[[#This Row],[Categoria]],1))</f>
        <v>p</v>
      </c>
      <c r="AK87" t="str">
        <f>_xlfn.CONCAT(Table13456221243[[#This Row],[ID]:[c021]])</f>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L87" t="str">
        <f>UPPER(Table13456221243[[#This Row],[Titulo]])</f>
        <v>ES PACIENTE</v>
      </c>
      <c r="AM87" t="str">
        <f>LOWER(SUBSTITUTE(Table13456221243[[#This Row],[CANTO]], " ", ""))</f>
        <v>espaciente</v>
      </c>
      <c r="AN87" t="str">
        <f>Table13456221243[[#This Row],[Subtitle5]]</f>
        <v xml:space="preserve">Himno al Espíritu Santo (Kiko Argüello) </v>
      </c>
      <c r="AP87" t="str">
        <f>Table1[[#Headers],[CANTO]]</f>
        <v>CANTO</v>
      </c>
      <c r="AQ87" t="str">
        <f>Table13456221243[[#This Row],[CANTO]]</f>
        <v>ES PACIENTE</v>
      </c>
    </row>
    <row r="88" spans="1:43" x14ac:dyDescent="0.25">
      <c r="A88">
        <v>69</v>
      </c>
      <c r="B88" t="s">
        <v>309</v>
      </c>
      <c r="C88">
        <v>85</v>
      </c>
      <c r="D88" t="s">
        <v>310</v>
      </c>
      <c r="E88" t="s">
        <v>311</v>
      </c>
      <c r="F88" t="s">
        <v>312</v>
      </c>
      <c r="G88" t="s">
        <v>498</v>
      </c>
      <c r="H88" t="s">
        <v>314</v>
      </c>
      <c r="I88" t="s">
        <v>315</v>
      </c>
      <c r="J88" t="s">
        <v>312</v>
      </c>
      <c r="K88" t="s">
        <v>499</v>
      </c>
      <c r="L88" t="s">
        <v>317</v>
      </c>
      <c r="M88" t="s">
        <v>318</v>
      </c>
      <c r="N88" t="s">
        <v>312</v>
      </c>
      <c r="O88" t="s">
        <v>1153</v>
      </c>
      <c r="P88" t="s">
        <v>312</v>
      </c>
      <c r="Q88" t="s">
        <v>319</v>
      </c>
      <c r="R88" t="s">
        <v>312</v>
      </c>
      <c r="S88" t="s">
        <v>334</v>
      </c>
      <c r="AD88" t="s">
        <v>322</v>
      </c>
      <c r="AE88" s="66" t="str" cm="1">
        <f t="array" ref="AE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/resucito/src/index.html?canto=escondemeenloocultodetutienda</v>
      </c>
      <c r="AF88" s="66" t="s">
        <v>2263</v>
      </c>
      <c r="AG88" s="66" t="str">
        <f>VLOOKUP(Table13456221243[[#This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H88" t="s">
        <v>323</v>
      </c>
      <c r="AI88" t="str">
        <f>LOWER(LEFT(Table13456221243[[#This Row],[Titulo]],1))</f>
        <v>e</v>
      </c>
      <c r="AJ88" t="str">
        <f>LOWER(LEFT(Table13456221243[[#This Row],[Categoria]],1))</f>
        <v>p</v>
      </c>
      <c r="AK88" t="str">
        <f>_xlfn.CONCAT(Table13456221243[[#This Row],[ID]:[c021]])</f>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L88" t="str">
        <f>UPPER(Table13456221243[[#This Row],[Titulo]])</f>
        <v>ESCÓNDEME EN LO OCULTO DE TU TIENDA</v>
      </c>
      <c r="AM88" t="str">
        <f>LOWER(SUBSTITUTE(Table13456221243[[#This Row],[CANTO]], " ", ""))</f>
        <v>escóndemeenloocultodetutienda</v>
      </c>
      <c r="AN88" t="str">
        <f>Table13456221243[[#This Row],[Subtitle5]]</f>
        <v>Salmo 27 (26)</v>
      </c>
      <c r="AP88" t="str">
        <f>Table1[[#Headers],[CANTO]]</f>
        <v>CANTO</v>
      </c>
      <c r="AQ88" t="str">
        <f>Table13456221243[[#This Row],[CANTO]]</f>
        <v>ESCÓNDEME EN LO OCULTO DE TU TIENDA</v>
      </c>
    </row>
    <row r="89" spans="1:43" x14ac:dyDescent="0.25">
      <c r="A89">
        <v>70</v>
      </c>
      <c r="B89" t="s">
        <v>309</v>
      </c>
      <c r="C89">
        <v>86</v>
      </c>
      <c r="D89" t="s">
        <v>310</v>
      </c>
      <c r="E89" t="s">
        <v>311</v>
      </c>
      <c r="F89" t="s">
        <v>312</v>
      </c>
      <c r="G89" t="s">
        <v>500</v>
      </c>
      <c r="H89" t="s">
        <v>314</v>
      </c>
      <c r="I89" t="s">
        <v>315</v>
      </c>
      <c r="J89" t="s">
        <v>312</v>
      </c>
      <c r="K89" t="s">
        <v>501</v>
      </c>
      <c r="L89" t="s">
        <v>317</v>
      </c>
      <c r="M89" t="s">
        <v>318</v>
      </c>
      <c r="N89" t="s">
        <v>312</v>
      </c>
      <c r="O89" t="s">
        <v>1153</v>
      </c>
      <c r="P89" t="s">
        <v>312</v>
      </c>
      <c r="Q89" t="s">
        <v>319</v>
      </c>
      <c r="R89" t="s">
        <v>312</v>
      </c>
      <c r="S89" t="s">
        <v>294</v>
      </c>
      <c r="T89" t="s">
        <v>320</v>
      </c>
      <c r="U89" t="s">
        <v>377</v>
      </c>
      <c r="V89" t="s">
        <v>320</v>
      </c>
      <c r="W89" t="s">
        <v>326</v>
      </c>
      <c r="X89" t="s">
        <v>320</v>
      </c>
      <c r="Y89" t="s">
        <v>328</v>
      </c>
      <c r="AD89" t="s">
        <v>322</v>
      </c>
      <c r="AE89" s="66" t="str" cm="1">
        <f t="array" ref="AE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/resucito/src/index.html?canto=escuchadislaslejanas</v>
      </c>
      <c r="AF89" s="66" t="s">
        <v>2263</v>
      </c>
      <c r="AG89" s="66" t="str">
        <f>VLOOKUP(Table13456221243[[#This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H89" t="s">
        <v>323</v>
      </c>
      <c r="AI89" t="str">
        <f>LOWER(LEFT(Table13456221243[[#This Row],[Titulo]],1))</f>
        <v>e</v>
      </c>
      <c r="AJ89" t="str">
        <f>LOWER(LEFT(Table13456221243[[#This Row],[Categoria]],1))</f>
        <v>p</v>
      </c>
      <c r="AK89" t="str">
        <f>_xlfn.CONCAT(Table13456221243[[#This Row],[ID]:[c021]])</f>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L89" t="str">
        <f>UPPER(Table13456221243[[#This Row],[Titulo]])</f>
        <v>ESCUCHAD, ISLAS LEJANAS</v>
      </c>
      <c r="AM89" t="str">
        <f>LOWER(SUBSTITUTE(Table13456221243[[#This Row],[CANTO]], " ", ""))</f>
        <v>escuchad,islaslejanas</v>
      </c>
      <c r="AN89" t="str">
        <f>Table13456221243[[#This Row],[Subtitle5]]</f>
        <v>Isaias 49,1-16 - Segundo canto de Siervo de Yahveh</v>
      </c>
      <c r="AP89" t="str">
        <f>Table1[[#Headers],[CANTO]]</f>
        <v>CANTO</v>
      </c>
      <c r="AQ89" t="str">
        <f>Table13456221243[[#This Row],[CANTO]]</f>
        <v>ESCUCHAD, ISLAS LEJANAS</v>
      </c>
    </row>
    <row r="90" spans="1:43" x14ac:dyDescent="0.25">
      <c r="A90">
        <v>71</v>
      </c>
      <c r="B90" t="s">
        <v>309</v>
      </c>
      <c r="C90">
        <v>87</v>
      </c>
      <c r="D90" t="s">
        <v>310</v>
      </c>
      <c r="E90" t="s">
        <v>311</v>
      </c>
      <c r="F90" t="s">
        <v>312</v>
      </c>
      <c r="G90" t="s">
        <v>502</v>
      </c>
      <c r="H90" t="s">
        <v>314</v>
      </c>
      <c r="I90" t="s">
        <v>315</v>
      </c>
      <c r="J90" t="s">
        <v>312</v>
      </c>
      <c r="K90" t="s">
        <v>503</v>
      </c>
      <c r="L90" t="s">
        <v>317</v>
      </c>
      <c r="M90" t="s">
        <v>318</v>
      </c>
      <c r="N90" t="s">
        <v>312</v>
      </c>
      <c r="O90" t="s">
        <v>1153</v>
      </c>
      <c r="P90" t="s">
        <v>312</v>
      </c>
      <c r="Q90" t="s">
        <v>319</v>
      </c>
      <c r="R90" t="s">
        <v>312</v>
      </c>
      <c r="S90" t="s">
        <v>365</v>
      </c>
      <c r="AD90" t="s">
        <v>322</v>
      </c>
      <c r="AE90" s="66" t="str" cm="1">
        <f t="array" ref="AE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/resucito/src/index.html?canto=esteeseldiaenqueactuoelsenor</v>
      </c>
      <c r="AF90" s="66" t="s">
        <v>2263</v>
      </c>
      <c r="AG90" s="66" t="str">
        <f>VLOOKUP(Table13456221243[[#This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H90" t="s">
        <v>323</v>
      </c>
      <c r="AI90" t="str">
        <f>LOWER(LEFT(Table13456221243[[#This Row],[Titulo]],1))</f>
        <v>é</v>
      </c>
      <c r="AJ90" t="str">
        <f>LOWER(LEFT(Table13456221243[[#This Row],[Categoria]],1))</f>
        <v>p</v>
      </c>
      <c r="AK90" t="str">
        <f>_xlfn.CONCAT(Table13456221243[[#This Row],[ID]:[c021]])</f>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L90" t="str">
        <f>UPPER(Table13456221243[[#This Row],[Titulo]])</f>
        <v>ÉSTE ES EL DÍA EN QUE ACTUÓ EL SEÑOR</v>
      </c>
      <c r="AM90" t="str">
        <f>LOWER(SUBSTITUTE(Table13456221243[[#This Row],[CANTO]], " ", ""))</f>
        <v>ésteeseldíaenqueactuóelseñor</v>
      </c>
      <c r="AN90" t="str">
        <f>Table13456221243[[#This Row],[Subtitle5]]</f>
        <v>Sal 118 (117)</v>
      </c>
      <c r="AP90" t="str">
        <f>Table1[[#Headers],[CANTO]]</f>
        <v>CANTO</v>
      </c>
      <c r="AQ90" t="str">
        <f>Table13456221243[[#This Row],[CANTO]]</f>
        <v>ÉSTE ES EL DÍA EN QUE ACTUÓ EL SEÑOR</v>
      </c>
    </row>
    <row r="91" spans="1:43" x14ac:dyDescent="0.25">
      <c r="A91">
        <v>72</v>
      </c>
      <c r="B91" t="s">
        <v>309</v>
      </c>
      <c r="C91">
        <v>88</v>
      </c>
      <c r="D91" t="s">
        <v>310</v>
      </c>
      <c r="E91" t="s">
        <v>311</v>
      </c>
      <c r="F91" t="s">
        <v>312</v>
      </c>
      <c r="G91" t="s">
        <v>504</v>
      </c>
      <c r="H91" t="s">
        <v>314</v>
      </c>
      <c r="I91" t="s">
        <v>315</v>
      </c>
      <c r="J91" t="s">
        <v>312</v>
      </c>
      <c r="K91" t="s">
        <v>202</v>
      </c>
      <c r="L91" t="s">
        <v>317</v>
      </c>
      <c r="M91" t="s">
        <v>318</v>
      </c>
      <c r="N91" t="s">
        <v>312</v>
      </c>
      <c r="O91" t="s">
        <v>1153</v>
      </c>
      <c r="P91" t="s">
        <v>312</v>
      </c>
      <c r="Q91" t="s">
        <v>319</v>
      </c>
      <c r="R91" t="s">
        <v>312</v>
      </c>
      <c r="S91" t="s">
        <v>333</v>
      </c>
      <c r="T91" t="s">
        <v>320</v>
      </c>
      <c r="U91" t="s">
        <v>432</v>
      </c>
      <c r="AD91" t="s">
        <v>322</v>
      </c>
      <c r="AE91" s="66" t="str" cm="1">
        <f t="array" ref="AE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/resucito/src/index.html?canto=esteeselmandamientomio</v>
      </c>
      <c r="AF91" s="66" t="s">
        <v>2263</v>
      </c>
      <c r="AG91" s="66" t="str">
        <f>VLOOKUP(Table13456221243[[#This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H91" t="s">
        <v>323</v>
      </c>
      <c r="AI91" t="str">
        <f>LOWER(LEFT(Table13456221243[[#This Row],[Titulo]],1))</f>
        <v>e</v>
      </c>
      <c r="AJ91" t="str">
        <f>LOWER(LEFT(Table13456221243[[#This Row],[Categoria]],1))</f>
        <v>p</v>
      </c>
      <c r="AK91" t="str">
        <f>_xlfn.CONCAT(Table13456221243[[#This Row],[ID]:[c021]])</f>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L91" t="str">
        <f>UPPER(Table13456221243[[#This Row],[Titulo]])</f>
        <v>ESTE ES EL MANDAMIENTO MÍO</v>
      </c>
      <c r="AM91" t="str">
        <f>LOWER(SUBSTITUTE(Table13456221243[[#This Row],[CANTO]], " ", ""))</f>
        <v>esteeselmandamientomío</v>
      </c>
      <c r="AN91" t="str">
        <f>Table13456221243[[#This Row],[Subtitle5]]</f>
        <v>Jn 15,12ss</v>
      </c>
      <c r="AP91" t="str">
        <f>Table1[[#Headers],[CANTO]]</f>
        <v>CANTO</v>
      </c>
      <c r="AQ91" t="str">
        <f>Table13456221243[[#This Row],[CANTO]]</f>
        <v>ESTE ES EL MANDAMIENTO MÍO</v>
      </c>
    </row>
    <row r="92" spans="1:43" x14ac:dyDescent="0.25">
      <c r="A92">
        <v>73</v>
      </c>
      <c r="B92" t="s">
        <v>309</v>
      </c>
      <c r="C92">
        <v>89</v>
      </c>
      <c r="D92" t="s">
        <v>310</v>
      </c>
      <c r="E92" t="s">
        <v>311</v>
      </c>
      <c r="F92" t="s">
        <v>312</v>
      </c>
      <c r="G92" t="s">
        <v>505</v>
      </c>
      <c r="H92" t="s">
        <v>314</v>
      </c>
      <c r="I92" t="s">
        <v>315</v>
      </c>
      <c r="J92" t="s">
        <v>312</v>
      </c>
      <c r="K92" t="s">
        <v>204</v>
      </c>
      <c r="L92" t="s">
        <v>317</v>
      </c>
      <c r="M92" t="s">
        <v>318</v>
      </c>
      <c r="N92" t="s">
        <v>312</v>
      </c>
      <c r="O92" t="s">
        <v>1153</v>
      </c>
      <c r="P92" t="s">
        <v>312</v>
      </c>
      <c r="Q92" t="s">
        <v>319</v>
      </c>
      <c r="R92" t="s">
        <v>312</v>
      </c>
      <c r="S92" t="s">
        <v>334</v>
      </c>
      <c r="AD92" t="s">
        <v>322</v>
      </c>
      <c r="AE92" s="66" t="str" cm="1">
        <f t="array" ref="AE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/resucito/src/index.html?canto=evenushalomalejem</v>
      </c>
      <c r="AF92" s="66" t="s">
        <v>2263</v>
      </c>
      <c r="AG92" s="66" t="str">
        <f>VLOOKUP(Table13456221243[[#This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H92" t="s">
        <v>323</v>
      </c>
      <c r="AI92" t="str">
        <f>LOWER(LEFT(Table13456221243[[#This Row],[Titulo]],1))</f>
        <v>e</v>
      </c>
      <c r="AJ92" t="str">
        <f>LOWER(LEFT(Table13456221243[[#This Row],[Categoria]],1))</f>
        <v>p</v>
      </c>
      <c r="AK92" t="str">
        <f>_xlfn.CONCAT(Table13456221243[[#This Row],[ID]:[c021]])</f>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L92" t="str">
        <f>UPPER(Table13456221243[[#This Row],[Titulo]])</f>
        <v>EVENU SHALOM ALEJEM</v>
      </c>
      <c r="AM92" t="str">
        <f>LOWER(SUBSTITUTE(Table13456221243[[#This Row],[CANTO]], " ", ""))</f>
        <v>evenushalomalejem</v>
      </c>
      <c r="AN92" t="str">
        <f>Table13456221243[[#This Row],[Subtitle5]]</f>
        <v>Melodía hebraica</v>
      </c>
      <c r="AP92" t="str">
        <f>Table1[[#Headers],[CANTO]]</f>
        <v>CANTO</v>
      </c>
      <c r="AQ92" t="str">
        <f>Table13456221243[[#This Row],[CANTO]]</f>
        <v>EVENU SHALOM ALEJEM</v>
      </c>
    </row>
    <row r="93" spans="1:43" x14ac:dyDescent="0.25">
      <c r="A93">
        <v>74</v>
      </c>
      <c r="B93" t="s">
        <v>309</v>
      </c>
      <c r="C93">
        <v>90</v>
      </c>
      <c r="D93" t="s">
        <v>310</v>
      </c>
      <c r="E93" t="s">
        <v>311</v>
      </c>
      <c r="F93" t="s">
        <v>312</v>
      </c>
      <c r="G93" t="s">
        <v>506</v>
      </c>
      <c r="H93" t="s">
        <v>314</v>
      </c>
      <c r="I93" t="s">
        <v>315</v>
      </c>
      <c r="J93" t="s">
        <v>312</v>
      </c>
      <c r="K93" t="s">
        <v>206</v>
      </c>
      <c r="L93" t="s">
        <v>317</v>
      </c>
      <c r="M93" t="s">
        <v>318</v>
      </c>
      <c r="N93" t="s">
        <v>312</v>
      </c>
      <c r="O93" t="s">
        <v>1153</v>
      </c>
      <c r="P93" t="s">
        <v>312</v>
      </c>
      <c r="Q93" t="s">
        <v>319</v>
      </c>
      <c r="R93" t="s">
        <v>312</v>
      </c>
      <c r="S93" t="s">
        <v>334</v>
      </c>
      <c r="AD93" t="s">
        <v>322</v>
      </c>
      <c r="AE93" s="66" t="str" cm="1">
        <f t="array" ref="AE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/resucito/src/index.html?canto=extiendomismanos</v>
      </c>
      <c r="AF93" s="66" t="s">
        <v>2263</v>
      </c>
      <c r="AG93" s="66" t="str">
        <f>VLOOKUP(Table13456221243[[#This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H93" t="s">
        <v>323</v>
      </c>
      <c r="AI93" t="str">
        <f>LOWER(LEFT(Table13456221243[[#This Row],[Titulo]],1))</f>
        <v>e</v>
      </c>
      <c r="AJ93" t="str">
        <f>LOWER(LEFT(Table13456221243[[#This Row],[Categoria]],1))</f>
        <v>p</v>
      </c>
      <c r="AK93" t="str">
        <f>_xlfn.CONCAT(Table13456221243[[#This Row],[ID]:[c021]])</f>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L93" t="str">
        <f>UPPER(Table13456221243[[#This Row],[Titulo]])</f>
        <v>EXTIENDO MIS MANOS</v>
      </c>
      <c r="AM93" t="str">
        <f>LOWER(SUBSTITUTE(Table13456221243[[#This Row],[CANTO]], " ", ""))</f>
        <v>extiendomismanos</v>
      </c>
      <c r="AN93" t="str">
        <f>Table13456221243[[#This Row],[Subtitle5]]</f>
        <v>Oda XXVII de Salomón</v>
      </c>
      <c r="AP93" t="str">
        <f>Table1[[#Headers],[CANTO]]</f>
        <v>CANTO</v>
      </c>
      <c r="AQ93" t="str">
        <f>Table13456221243[[#This Row],[CANTO]]</f>
        <v>EXTIENDO MIS MANOS</v>
      </c>
    </row>
    <row r="94" spans="1:43" x14ac:dyDescent="0.25">
      <c r="A94">
        <v>75</v>
      </c>
      <c r="B94" t="s">
        <v>309</v>
      </c>
      <c r="C94">
        <v>91</v>
      </c>
      <c r="D94" t="s">
        <v>310</v>
      </c>
      <c r="E94" t="s">
        <v>311</v>
      </c>
      <c r="F94" t="s">
        <v>312</v>
      </c>
      <c r="G94" t="s">
        <v>507</v>
      </c>
      <c r="H94" t="s">
        <v>314</v>
      </c>
      <c r="I94" t="s">
        <v>315</v>
      </c>
      <c r="J94" t="s">
        <v>312</v>
      </c>
      <c r="K94" t="s">
        <v>508</v>
      </c>
      <c r="L94" t="s">
        <v>317</v>
      </c>
      <c r="M94" t="s">
        <v>318</v>
      </c>
      <c r="N94" t="s">
        <v>312</v>
      </c>
      <c r="O94" t="s">
        <v>1153</v>
      </c>
      <c r="P94" t="s">
        <v>312</v>
      </c>
      <c r="Q94" t="s">
        <v>319</v>
      </c>
      <c r="R94" t="s">
        <v>312</v>
      </c>
      <c r="S94" t="s">
        <v>294</v>
      </c>
      <c r="AD94" t="s">
        <v>322</v>
      </c>
      <c r="AE94" s="66" t="str" cm="1">
        <f t="array" ref="AE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/resucito/src/index.html?canto=exultadjustosenelsenor</v>
      </c>
      <c r="AF94" s="66" t="s">
        <v>2263</v>
      </c>
      <c r="AG94" s="66" t="str">
        <f>VLOOKUP(Table13456221243[[#This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H94" t="s">
        <v>323</v>
      </c>
      <c r="AI94" t="str">
        <f>LOWER(LEFT(Table13456221243[[#This Row],[Titulo]],1))</f>
        <v>e</v>
      </c>
      <c r="AJ94" t="str">
        <f>LOWER(LEFT(Table13456221243[[#This Row],[Categoria]],1))</f>
        <v>p</v>
      </c>
      <c r="AK94" t="str">
        <f>_xlfn.CONCAT(Table13456221243[[#This Row],[ID]:[c021]])</f>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L94" t="str">
        <f>UPPER(Table13456221243[[#This Row],[Titulo]])</f>
        <v>EXULTAD, JUSTOS, EN EL SEÑOR</v>
      </c>
      <c r="AM94" t="str">
        <f>LOWER(SUBSTITUTE(Table13456221243[[#This Row],[CANTO]], " ", ""))</f>
        <v>exultad,justos,enelseñor</v>
      </c>
      <c r="AN94" t="str">
        <f>Table13456221243[[#This Row],[Subtitle5]]</f>
        <v>Sal 33 (32)</v>
      </c>
      <c r="AP94" t="str">
        <f>Table1[[#Headers],[CANTO]]</f>
        <v>CANTO</v>
      </c>
      <c r="AQ94" t="str">
        <f>Table13456221243[[#This Row],[CANTO]]</f>
        <v>EXULTAD, JUSTOS, EN EL SEÑOR</v>
      </c>
    </row>
    <row r="95" spans="1:43" x14ac:dyDescent="0.25">
      <c r="A95">
        <v>76</v>
      </c>
      <c r="B95" t="s">
        <v>309</v>
      </c>
      <c r="C95">
        <v>92</v>
      </c>
      <c r="D95" t="s">
        <v>310</v>
      </c>
      <c r="E95" t="s">
        <v>311</v>
      </c>
      <c r="F95" t="s">
        <v>312</v>
      </c>
      <c r="G95" t="s">
        <v>509</v>
      </c>
      <c r="H95" t="s">
        <v>314</v>
      </c>
      <c r="I95" t="s">
        <v>315</v>
      </c>
      <c r="J95" t="s">
        <v>312</v>
      </c>
      <c r="K95" t="s">
        <v>209</v>
      </c>
      <c r="L95" t="s">
        <v>317</v>
      </c>
      <c r="M95" t="s">
        <v>318</v>
      </c>
      <c r="N95" t="s">
        <v>312</v>
      </c>
      <c r="O95" t="s">
        <v>1153</v>
      </c>
      <c r="P95" t="s">
        <v>312</v>
      </c>
      <c r="Q95" t="s">
        <v>319</v>
      </c>
      <c r="R95" t="s">
        <v>312</v>
      </c>
      <c r="S95" t="s">
        <v>365</v>
      </c>
      <c r="T95" t="s">
        <v>320</v>
      </c>
      <c r="U95" t="s">
        <v>326</v>
      </c>
      <c r="V95" t="s">
        <v>320</v>
      </c>
      <c r="W95" t="s">
        <v>327</v>
      </c>
      <c r="X95" t="s">
        <v>320</v>
      </c>
      <c r="Y95" t="s">
        <v>334</v>
      </c>
      <c r="AD95" t="s">
        <v>322</v>
      </c>
      <c r="AE95" s="66" t="str" cm="1">
        <f t="array" ref="AE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/resucito/src/index.html?canto=felicidadparaelhombre</v>
      </c>
      <c r="AF95" s="66" t="s">
        <v>2263</v>
      </c>
      <c r="AG95" s="66" t="str">
        <f>VLOOKUP(Table13456221243[[#This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H95" t="s">
        <v>323</v>
      </c>
      <c r="AI95" t="str">
        <f>LOWER(LEFT(Table13456221243[[#This Row],[Titulo]],1))</f>
        <v>f</v>
      </c>
      <c r="AJ95" t="str">
        <f>LOWER(LEFT(Table13456221243[[#This Row],[Categoria]],1))</f>
        <v>p</v>
      </c>
      <c r="AK95" t="str">
        <f>_xlfn.CONCAT(Table13456221243[[#This Row],[ID]:[c021]])</f>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L95" t="str">
        <f>UPPER(Table13456221243[[#This Row],[Titulo]])</f>
        <v>FELICIDAD PARA EL HOMBRE</v>
      </c>
      <c r="AM95" t="str">
        <f>LOWER(SUBSTITUTE(Table13456221243[[#This Row],[CANTO]], " ", ""))</f>
        <v>felicidadparaelhombre</v>
      </c>
      <c r="AN95" t="str">
        <f>Table13456221243[[#This Row],[Subtitle5]]</f>
        <v>Sal 128 (127)</v>
      </c>
      <c r="AP95" t="str">
        <f>Table1[[#Headers],[CANTO]]</f>
        <v>CANTO</v>
      </c>
      <c r="AQ95" t="str">
        <f>Table13456221243[[#This Row],[CANTO]]</f>
        <v>FELICIDAD PARA EL HOMBRE</v>
      </c>
    </row>
    <row r="96" spans="1:43" x14ac:dyDescent="0.25">
      <c r="A96">
        <v>188</v>
      </c>
      <c r="B96" t="s">
        <v>309</v>
      </c>
      <c r="C96">
        <v>93</v>
      </c>
      <c r="D96" t="s">
        <v>310</v>
      </c>
      <c r="E96" t="s">
        <v>311</v>
      </c>
      <c r="F96" t="s">
        <v>312</v>
      </c>
      <c r="G96" t="s">
        <v>510</v>
      </c>
      <c r="H96" t="s">
        <v>314</v>
      </c>
      <c r="I96" t="s">
        <v>315</v>
      </c>
      <c r="J96" t="s">
        <v>312</v>
      </c>
      <c r="K96" t="s">
        <v>511</v>
      </c>
      <c r="L96" t="s">
        <v>317</v>
      </c>
      <c r="M96" t="s">
        <v>318</v>
      </c>
      <c r="N96" t="s">
        <v>312</v>
      </c>
      <c r="O96" s="7" t="s">
        <v>1152</v>
      </c>
      <c r="P96" t="s">
        <v>312</v>
      </c>
      <c r="Q96" t="s">
        <v>319</v>
      </c>
      <c r="R96" t="s">
        <v>312</v>
      </c>
      <c r="S96" t="s">
        <v>304</v>
      </c>
      <c r="T96" t="s">
        <v>320</v>
      </c>
      <c r="U96" t="s">
        <v>334</v>
      </c>
      <c r="AD96" t="s">
        <v>322</v>
      </c>
      <c r="AE96" s="66" t="str" cm="1">
        <f t="array" ref="AE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/resucito/src/index.html?canto=gloriaadiosenloaltodelcielo</v>
      </c>
      <c r="AF96" s="66" t="s">
        <v>2263</v>
      </c>
      <c r="AG96" s="66" t="str">
        <f>VLOOKUP(Table13456221243[[#This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H96" t="s">
        <v>323</v>
      </c>
      <c r="AI96" t="str">
        <f>LOWER(LEFT(Table13456221243[[#This Row],[Titulo]],1))</f>
        <v>g</v>
      </c>
      <c r="AJ96" t="str">
        <f>LOWER(LEFT(Table13456221243[[#This Row],[Categoria]],1))</f>
        <v>l</v>
      </c>
      <c r="AK96" t="str">
        <f>_xlfn.CONCAT(Table13456221243[[#This Row],[ID]:[c021]])</f>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L96" t="str">
        <f>UPPER(Table13456221243[[#This Row],[Titulo]])</f>
        <v>GLORIA A DIOS EN LO ALTO DEL CIELO</v>
      </c>
      <c r="AM96" t="str">
        <f>LOWER(SUBSTITUTE(Table13456221243[[#This Row],[CANTO]], " ", ""))</f>
        <v>gloriaadiosenloaltodelcielo</v>
      </c>
      <c r="AN96" t="str">
        <f>Table13456221243[[#This Row],[Subtitle5]]</f>
        <v>Himno Litúrgico</v>
      </c>
      <c r="AP96" t="str">
        <f>Table1[[#Headers],[CANTO]]</f>
        <v>CANTO</v>
      </c>
      <c r="AQ96" t="str">
        <f>Table13456221243[[#This Row],[CANTO]]</f>
        <v>GLORIA A DIOS EN LO ALTO DEL CIELO</v>
      </c>
    </row>
    <row r="97" spans="1:43" x14ac:dyDescent="0.25">
      <c r="A97">
        <v>77</v>
      </c>
      <c r="B97" t="s">
        <v>309</v>
      </c>
      <c r="C97">
        <v>94</v>
      </c>
      <c r="D97" t="s">
        <v>310</v>
      </c>
      <c r="E97" t="s">
        <v>311</v>
      </c>
      <c r="F97" t="s">
        <v>312</v>
      </c>
      <c r="G97" t="s">
        <v>512</v>
      </c>
      <c r="H97" t="s">
        <v>314</v>
      </c>
      <c r="I97" t="s">
        <v>315</v>
      </c>
      <c r="J97" t="s">
        <v>312</v>
      </c>
      <c r="K97" t="s">
        <v>211</v>
      </c>
      <c r="L97" t="s">
        <v>317</v>
      </c>
      <c r="M97" t="s">
        <v>318</v>
      </c>
      <c r="N97" t="s">
        <v>312</v>
      </c>
      <c r="O97" t="s">
        <v>1153</v>
      </c>
      <c r="P97" t="s">
        <v>312</v>
      </c>
      <c r="Q97" t="s">
        <v>319</v>
      </c>
      <c r="R97" t="s">
        <v>312</v>
      </c>
      <c r="S97" t="s">
        <v>304</v>
      </c>
      <c r="AD97" t="s">
        <v>322</v>
      </c>
      <c r="AE97" s="66" t="str" cm="1">
        <f t="array" ref="AE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/resucito/src/index.html?canto=graciasayahveh</v>
      </c>
      <c r="AF97" s="66" t="s">
        <v>2263</v>
      </c>
      <c r="AG97" s="66" t="str">
        <f>VLOOKUP(Table13456221243[[#This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H97" t="s">
        <v>323</v>
      </c>
      <c r="AI97" t="str">
        <f>LOWER(LEFT(Table13456221243[[#This Row],[Titulo]],1))</f>
        <v>g</v>
      </c>
      <c r="AJ97" t="str">
        <f>LOWER(LEFT(Table13456221243[[#This Row],[Categoria]],1))</f>
        <v>p</v>
      </c>
      <c r="AK97" t="str">
        <f>_xlfn.CONCAT(Table13456221243[[#This Row],[ID]:[c021]])</f>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L97" t="str">
        <f>UPPER(Table13456221243[[#This Row],[Titulo]])</f>
        <v>GRACIAS A YAHVEH</v>
      </c>
      <c r="AM97" t="str">
        <f>LOWER(SUBSTITUTE(Table13456221243[[#This Row],[CANTO]], " ", ""))</f>
        <v>graciasayahveh</v>
      </c>
      <c r="AN97" t="str">
        <f>Table13456221243[[#This Row],[Subtitle5]]</f>
        <v>Sal 136 (135) - Melodía hebraica</v>
      </c>
      <c r="AP97" t="str">
        <f>Table1[[#Headers],[CANTO]]</f>
        <v>CANTO</v>
      </c>
      <c r="AQ97" t="str">
        <f>Table13456221243[[#This Row],[CANTO]]</f>
        <v>GRACIAS A YAHVEH</v>
      </c>
    </row>
    <row r="98" spans="1:43" x14ac:dyDescent="0.25">
      <c r="A98">
        <v>78</v>
      </c>
      <c r="B98" t="s">
        <v>309</v>
      </c>
      <c r="C98">
        <v>95</v>
      </c>
      <c r="D98" t="s">
        <v>310</v>
      </c>
      <c r="E98" t="s">
        <v>311</v>
      </c>
      <c r="F98" t="s">
        <v>312</v>
      </c>
      <c r="G98" t="s">
        <v>513</v>
      </c>
      <c r="H98" t="s">
        <v>314</v>
      </c>
      <c r="I98" t="s">
        <v>315</v>
      </c>
      <c r="J98" t="s">
        <v>312</v>
      </c>
      <c r="K98" t="s">
        <v>514</v>
      </c>
      <c r="L98" t="s">
        <v>317</v>
      </c>
      <c r="M98" t="s">
        <v>318</v>
      </c>
      <c r="N98" t="s">
        <v>312</v>
      </c>
      <c r="O98" t="s">
        <v>1153</v>
      </c>
      <c r="P98" t="s">
        <v>312</v>
      </c>
      <c r="Q98" t="s">
        <v>319</v>
      </c>
      <c r="R98" t="s">
        <v>312</v>
      </c>
      <c r="S98" t="s">
        <v>333</v>
      </c>
      <c r="T98" t="s">
        <v>320</v>
      </c>
      <c r="U98" t="s">
        <v>334</v>
      </c>
      <c r="AD98" t="s">
        <v>322</v>
      </c>
      <c r="AE98" s="66" t="str" cm="1">
        <f t="array" ref="AE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/resucito/src/index.html?canto=gritadjubilosos</v>
      </c>
      <c r="AF98" s="66" t="s">
        <v>2263</v>
      </c>
      <c r="AG98" s="66" t="str">
        <f>VLOOKUP(Table13456221243[[#This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H98" t="s">
        <v>323</v>
      </c>
      <c r="AI98" t="str">
        <f>LOWER(LEFT(Table13456221243[[#This Row],[Titulo]],1))</f>
        <v>g</v>
      </c>
      <c r="AJ98" t="str">
        <f>LOWER(LEFT(Table13456221243[[#This Row],[Categoria]],1))</f>
        <v>p</v>
      </c>
      <c r="AK98" t="str">
        <f>_xlfn.CONCAT(Table13456221243[[#This Row],[ID]:[c021]])</f>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L98" t="str">
        <f>UPPER(Table13456221243[[#This Row],[Titulo]])</f>
        <v>GRITAD JUBILOSOS</v>
      </c>
      <c r="AM98" t="str">
        <f>LOWER(SUBSTITUTE(Table13456221243[[#This Row],[CANTO]], " ", ""))</f>
        <v>gritadjubilosos</v>
      </c>
      <c r="AN98" t="str">
        <f>Table13456221243[[#This Row],[Subtitle5]]</f>
        <v>Isaías 12,1ss</v>
      </c>
      <c r="AP98" t="str">
        <f>Table1[[#Headers],[CANTO]]</f>
        <v>CANTO</v>
      </c>
      <c r="AQ98" t="str">
        <f>Table13456221243[[#This Row],[CANTO]]</f>
        <v>GRITAD JUBILOSOS</v>
      </c>
    </row>
    <row r="99" spans="1:43" x14ac:dyDescent="0.25">
      <c r="A99">
        <v>79</v>
      </c>
      <c r="B99" t="s">
        <v>309</v>
      </c>
      <c r="C99">
        <v>96</v>
      </c>
      <c r="D99" t="s">
        <v>310</v>
      </c>
      <c r="E99" t="s">
        <v>311</v>
      </c>
      <c r="F99" t="s">
        <v>312</v>
      </c>
      <c r="G99" t="s">
        <v>515</v>
      </c>
      <c r="H99" t="s">
        <v>314</v>
      </c>
      <c r="I99" t="s">
        <v>315</v>
      </c>
      <c r="J99" t="s">
        <v>312</v>
      </c>
      <c r="K99" t="s">
        <v>516</v>
      </c>
      <c r="L99" t="s">
        <v>317</v>
      </c>
      <c r="M99" t="s">
        <v>318</v>
      </c>
      <c r="N99" t="s">
        <v>312</v>
      </c>
      <c r="O99" t="s">
        <v>1153</v>
      </c>
      <c r="P99" t="s">
        <v>312</v>
      </c>
      <c r="Q99" t="s">
        <v>319</v>
      </c>
      <c r="R99" t="s">
        <v>312</v>
      </c>
      <c r="S99" t="s">
        <v>432</v>
      </c>
      <c r="T99" t="s">
        <v>320</v>
      </c>
      <c r="U99" t="s">
        <v>334</v>
      </c>
      <c r="AD99" t="s">
        <v>322</v>
      </c>
      <c r="AE99" s="66" t="str" cm="1">
        <f t="array" ref="AE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/resucito/src/index.html?canto=haciatimoradasanta</v>
      </c>
      <c r="AF99" s="66" t="s">
        <v>2263</v>
      </c>
      <c r="AG99" s="66" t="str">
        <f>VLOOKUP(Table13456221243[[#This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H99" t="s">
        <v>323</v>
      </c>
      <c r="AI99" t="str">
        <f>LOWER(LEFT(Table13456221243[[#This Row],[Titulo]],1))</f>
        <v>h</v>
      </c>
      <c r="AJ99" t="str">
        <f>LOWER(LEFT(Table13456221243[[#This Row],[Categoria]],1))</f>
        <v>p</v>
      </c>
      <c r="AK99" t="str">
        <f>_xlfn.CONCAT(Table13456221243[[#This Row],[ID]:[c021]])</f>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L99" t="str">
        <f>UPPER(Table13456221243[[#This Row],[Titulo]])</f>
        <v>HACIA TI, MORADA SANTA</v>
      </c>
      <c r="AM99" t="str">
        <f>LOWER(SUBSTITUTE(Table13456221243[[#This Row],[CANTO]], " ", ""))</f>
        <v>haciati,moradasanta</v>
      </c>
      <c r="AN99" t="str">
        <f>Table13456221243[[#This Row],[Subtitle5]]</f>
        <v>Himno procesional eucarístico (Kiko Argüello)</v>
      </c>
      <c r="AP99" t="str">
        <f>Table1[[#Headers],[CANTO]]</f>
        <v>CANTO</v>
      </c>
      <c r="AQ99" t="str">
        <f>Table13456221243[[#This Row],[CANTO]]</f>
        <v>HACIA TI, MORADA SANTA</v>
      </c>
    </row>
    <row r="100" spans="1:43" x14ac:dyDescent="0.25">
      <c r="A100">
        <v>80</v>
      </c>
      <c r="B100" t="s">
        <v>309</v>
      </c>
      <c r="C100">
        <v>97</v>
      </c>
      <c r="D100" t="s">
        <v>310</v>
      </c>
      <c r="E100" t="s">
        <v>311</v>
      </c>
      <c r="F100" t="s">
        <v>312</v>
      </c>
      <c r="G100" t="s">
        <v>517</v>
      </c>
      <c r="H100" t="s">
        <v>314</v>
      </c>
      <c r="I100" t="s">
        <v>315</v>
      </c>
      <c r="J100" t="s">
        <v>312</v>
      </c>
      <c r="K100" t="s">
        <v>215</v>
      </c>
      <c r="L100" t="s">
        <v>317</v>
      </c>
      <c r="M100" t="s">
        <v>318</v>
      </c>
      <c r="N100" t="s">
        <v>312</v>
      </c>
      <c r="O100" t="s">
        <v>1153</v>
      </c>
      <c r="P100" t="s">
        <v>312</v>
      </c>
      <c r="Q100" t="s">
        <v>319</v>
      </c>
      <c r="R100" t="s">
        <v>312</v>
      </c>
      <c r="S100" t="s">
        <v>333</v>
      </c>
      <c r="T100" t="s">
        <v>320</v>
      </c>
      <c r="U100" t="s">
        <v>294</v>
      </c>
      <c r="V100" t="s">
        <v>320</v>
      </c>
      <c r="W100" t="s">
        <v>321</v>
      </c>
      <c r="AD100" t="s">
        <v>322</v>
      </c>
      <c r="AE100" s="66" t="str" cm="1">
        <f t="array" ref="AE1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/resucito/src/index.html?canto=hastacuando</v>
      </c>
      <c r="AF100" s="66" t="s">
        <v>2263</v>
      </c>
      <c r="AG100" s="66" t="str">
        <f>VLOOKUP(Table13456221243[[#This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H100" t="s">
        <v>323</v>
      </c>
      <c r="AI100" t="str">
        <f>LOWER(LEFT(Table13456221243[[#This Row],[Titulo]],1))</f>
        <v>h</v>
      </c>
      <c r="AJ100" t="str">
        <f>LOWER(LEFT(Table13456221243[[#This Row],[Categoria]],1))</f>
        <v>p</v>
      </c>
      <c r="AK100" t="str">
        <f>_xlfn.CONCAT(Table13456221243[[#This Row],[ID]:[c021]])</f>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L100" t="str">
        <f>UPPER(Table13456221243[[#This Row],[Titulo]])</f>
        <v>HASTA CUÁNDO</v>
      </c>
      <c r="AM100" t="str">
        <f>LOWER(SUBSTITUTE(Table13456221243[[#This Row],[CANTO]], " ", ""))</f>
        <v>hastacuándo</v>
      </c>
      <c r="AN100" t="str">
        <f>Table13456221243[[#This Row],[Subtitle5]]</f>
        <v>Sal 13 (12)</v>
      </c>
      <c r="AP100" t="str">
        <f>Table1[[#Headers],[CANTO]]</f>
        <v>CANTO</v>
      </c>
      <c r="AQ100" t="str">
        <f>Table13456221243[[#This Row],[CANTO]]</f>
        <v>HASTA CUÁNDO</v>
      </c>
    </row>
    <row r="101" spans="1:43" x14ac:dyDescent="0.25">
      <c r="A101">
        <v>81</v>
      </c>
      <c r="B101" t="s">
        <v>309</v>
      </c>
      <c r="C101">
        <v>98</v>
      </c>
      <c r="D101" t="s">
        <v>310</v>
      </c>
      <c r="E101" t="s">
        <v>311</v>
      </c>
      <c r="F101" t="s">
        <v>312</v>
      </c>
      <c r="G101" t="s">
        <v>518</v>
      </c>
      <c r="H101" t="s">
        <v>314</v>
      </c>
      <c r="I101" t="s">
        <v>315</v>
      </c>
      <c r="J101" t="s">
        <v>312</v>
      </c>
      <c r="K101" t="s">
        <v>519</v>
      </c>
      <c r="L101" t="s">
        <v>317</v>
      </c>
      <c r="M101" t="s">
        <v>318</v>
      </c>
      <c r="N101" t="s">
        <v>312</v>
      </c>
      <c r="O101" t="s">
        <v>1153</v>
      </c>
      <c r="P101" t="s">
        <v>312</v>
      </c>
      <c r="Q101" t="s">
        <v>319</v>
      </c>
      <c r="R101" t="s">
        <v>312</v>
      </c>
      <c r="S101" t="s">
        <v>357</v>
      </c>
      <c r="T101" t="s">
        <v>320</v>
      </c>
      <c r="U101" t="s">
        <v>328</v>
      </c>
      <c r="AD101" t="s">
        <v>322</v>
      </c>
      <c r="AE101" s="66" t="str" cm="1">
        <f t="array" ref="AE1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/resucito/src/index.html?canto=heaquimisiervo</v>
      </c>
      <c r="AF101" s="66" t="s">
        <v>2263</v>
      </c>
      <c r="AG101" s="66" t="str">
        <f>VLOOKUP(Table13456221243[[#This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H101" t="s">
        <v>323</v>
      </c>
      <c r="AI101" t="str">
        <f>LOWER(LEFT(Table13456221243[[#This Row],[Titulo]],1))</f>
        <v>h</v>
      </c>
      <c r="AJ101" t="str">
        <f>LOWER(LEFT(Table13456221243[[#This Row],[Categoria]],1))</f>
        <v>p</v>
      </c>
      <c r="AK101" t="str">
        <f>_xlfn.CONCAT(Table13456221243[[#This Row],[ID]:[c021]])</f>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L101" t="str">
        <f>UPPER(Table13456221243[[#This Row],[Titulo]])</f>
        <v>HE AQUÍ MI SIERVO</v>
      </c>
      <c r="AM101" t="str">
        <f>LOWER(SUBSTITUTE(Table13456221243[[#This Row],[CANTO]], " ", ""))</f>
        <v>heaquímisiervo</v>
      </c>
      <c r="AN101" t="str">
        <f>Table13456221243[[#This Row],[Subtitle5]]</f>
        <v>Isaías 42,1-4; Mateo 12,18-21 - Primer canto de Siervo de Yahveh</v>
      </c>
      <c r="AP101" t="str">
        <f>Table1[[#Headers],[CANTO]]</f>
        <v>CANTO</v>
      </c>
      <c r="AQ101" t="str">
        <f>Table13456221243[[#This Row],[CANTO]]</f>
        <v>HE AQUÍ MI SIERVO</v>
      </c>
    </row>
    <row r="102" spans="1:43" x14ac:dyDescent="0.25">
      <c r="A102">
        <v>226</v>
      </c>
      <c r="B102" t="s">
        <v>309</v>
      </c>
      <c r="C102">
        <v>99</v>
      </c>
      <c r="D102" t="s">
        <v>310</v>
      </c>
      <c r="E102" t="s">
        <v>311</v>
      </c>
      <c r="F102" t="s">
        <v>312</v>
      </c>
      <c r="G102" t="s">
        <v>520</v>
      </c>
      <c r="H102" t="s">
        <v>314</v>
      </c>
      <c r="I102" t="s">
        <v>315</v>
      </c>
      <c r="J102" t="s">
        <v>312</v>
      </c>
      <c r="K102" t="s">
        <v>521</v>
      </c>
      <c r="L102" t="s">
        <v>317</v>
      </c>
      <c r="M102" t="s">
        <v>318</v>
      </c>
      <c r="N102" t="s">
        <v>312</v>
      </c>
      <c r="O102" s="8" t="s">
        <v>1150</v>
      </c>
      <c r="P102" t="s">
        <v>312</v>
      </c>
      <c r="Q102" t="s">
        <v>319</v>
      </c>
      <c r="R102" t="s">
        <v>312</v>
      </c>
      <c r="S102" t="s">
        <v>357</v>
      </c>
      <c r="T102" t="s">
        <v>320</v>
      </c>
      <c r="U102" t="s">
        <v>333</v>
      </c>
      <c r="V102" t="s">
        <v>320</v>
      </c>
      <c r="W102" t="s">
        <v>334</v>
      </c>
      <c r="AD102" t="s">
        <v>322</v>
      </c>
      <c r="AE102" s="66" t="str" cm="1">
        <f t="array" ref="AE1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/resucito/src/index.html?canto=heaquiquenuestroespejoeselsenor</v>
      </c>
      <c r="AF102" s="66" t="s">
        <v>2263</v>
      </c>
      <c r="AG102" s="66" t="str">
        <f>VLOOKUP(Table13456221243[[#This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H102" t="s">
        <v>323</v>
      </c>
      <c r="AI102" t="str">
        <f>LOWER(LEFT(Table13456221243[[#This Row],[Titulo]],1))</f>
        <v>h</v>
      </c>
      <c r="AJ102" t="str">
        <f>LOWER(LEFT(Table13456221243[[#This Row],[Categoria]],1))</f>
        <v>c</v>
      </c>
      <c r="AK102" t="str">
        <f>_xlfn.CONCAT(Table13456221243[[#This Row],[ID]:[c021]])</f>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L102" t="str">
        <f>UPPER(Table13456221243[[#This Row],[Titulo]])</f>
        <v>HE AQUÍ QUE NUESTRO ESPEJO ES EL SEÑOR</v>
      </c>
      <c r="AM102" t="str">
        <f>LOWER(SUBSTITUTE(Table13456221243[[#This Row],[CANTO]], " ", ""))</f>
        <v>heaquíquenuestroespejoeselseñor</v>
      </c>
      <c r="AN102" t="str">
        <f>Table13456221243[[#This Row],[Subtitle5]]</f>
        <v>Oda XIII de Salomón</v>
      </c>
      <c r="AP102" t="str">
        <f>Table1[[#Headers],[CANTO]]</f>
        <v>CANTO</v>
      </c>
      <c r="AQ102" t="str">
        <f>Table13456221243[[#This Row],[CANTO]]</f>
        <v>HE AQUÍ QUE NUESTRO ESPEJO ES EL SEÑOR</v>
      </c>
    </row>
    <row r="103" spans="1:43" x14ac:dyDescent="0.25">
      <c r="A103">
        <v>82</v>
      </c>
      <c r="B103" t="s">
        <v>309</v>
      </c>
      <c r="C103">
        <v>100</v>
      </c>
      <c r="D103" t="s">
        <v>310</v>
      </c>
      <c r="E103" t="s">
        <v>311</v>
      </c>
      <c r="F103" t="s">
        <v>312</v>
      </c>
      <c r="G103" t="s">
        <v>522</v>
      </c>
      <c r="H103" t="s">
        <v>314</v>
      </c>
      <c r="I103" t="s">
        <v>315</v>
      </c>
      <c r="J103" t="s">
        <v>312</v>
      </c>
      <c r="K103" t="s">
        <v>523</v>
      </c>
      <c r="L103" t="s">
        <v>317</v>
      </c>
      <c r="M103" t="s">
        <v>318</v>
      </c>
      <c r="N103" t="s">
        <v>312</v>
      </c>
      <c r="O103" t="s">
        <v>1153</v>
      </c>
      <c r="P103" t="s">
        <v>312</v>
      </c>
      <c r="Q103" t="s">
        <v>319</v>
      </c>
      <c r="R103" t="s">
        <v>312</v>
      </c>
      <c r="S103" t="s">
        <v>294</v>
      </c>
      <c r="T103" t="s">
        <v>320</v>
      </c>
      <c r="U103" t="s">
        <v>326</v>
      </c>
      <c r="V103" t="s">
        <v>320</v>
      </c>
      <c r="W103" t="s">
        <v>334</v>
      </c>
      <c r="AD103" t="s">
        <v>322</v>
      </c>
      <c r="AE103" s="66" t="str" cm="1">
        <f t="array" ref="AE1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/resucito/src/index.html?canto=heaquiquevengopresto</v>
      </c>
      <c r="AF103" s="66" t="s">
        <v>2263</v>
      </c>
      <c r="AG103" s="66" t="str">
        <f>VLOOKUP(Table13456221243[[#This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H103" t="s">
        <v>323</v>
      </c>
      <c r="AI103" t="str">
        <f>LOWER(LEFT(Table13456221243[[#This Row],[Titulo]],1))</f>
        <v>h</v>
      </c>
      <c r="AJ103" t="str">
        <f>LOWER(LEFT(Table13456221243[[#This Row],[Categoria]],1))</f>
        <v>p</v>
      </c>
      <c r="AK103" t="str">
        <f>_xlfn.CONCAT(Table13456221243[[#This Row],[ID]:[c021]])</f>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L103" t="str">
        <f>UPPER(Table13456221243[[#This Row],[Titulo]])</f>
        <v>HE AQUÍ QUE VENGO PRESTO</v>
      </c>
      <c r="AM103" t="str">
        <f>LOWER(SUBSTITUTE(Table13456221243[[#This Row],[CANTO]], " ", ""))</f>
        <v>heaquíquevengopresto</v>
      </c>
      <c r="AN103" t="str">
        <f>Table13456221243[[#This Row],[Subtitle5]]</f>
        <v>Apocalipsis 22,12-16</v>
      </c>
      <c r="AP103" t="str">
        <f>Table1[[#Headers],[CANTO]]</f>
        <v>CANTO</v>
      </c>
      <c r="AQ103" t="str">
        <f>Table13456221243[[#This Row],[CANTO]]</f>
        <v>HE AQUÍ QUE VENGO PRESTO</v>
      </c>
    </row>
    <row r="104" spans="1:43" x14ac:dyDescent="0.25">
      <c r="A104">
        <v>83</v>
      </c>
      <c r="B104" t="s">
        <v>309</v>
      </c>
      <c r="C104">
        <v>101</v>
      </c>
      <c r="D104" t="s">
        <v>310</v>
      </c>
      <c r="E104" t="s">
        <v>311</v>
      </c>
      <c r="F104" t="s">
        <v>312</v>
      </c>
      <c r="G104" t="s">
        <v>524</v>
      </c>
      <c r="H104" t="s">
        <v>314</v>
      </c>
      <c r="I104" t="s">
        <v>315</v>
      </c>
      <c r="J104" t="s">
        <v>312</v>
      </c>
      <c r="K104" t="s">
        <v>525</v>
      </c>
      <c r="L104" t="s">
        <v>317</v>
      </c>
      <c r="M104" t="s">
        <v>318</v>
      </c>
      <c r="N104" t="s">
        <v>312</v>
      </c>
      <c r="O104" t="s">
        <v>1153</v>
      </c>
      <c r="P104" t="s">
        <v>312</v>
      </c>
      <c r="Q104" t="s">
        <v>319</v>
      </c>
      <c r="R104" t="s">
        <v>312</v>
      </c>
      <c r="S104" t="s">
        <v>333</v>
      </c>
      <c r="T104" t="s">
        <v>320</v>
      </c>
      <c r="U104" t="s">
        <v>328</v>
      </c>
      <c r="AD104" t="s">
        <v>322</v>
      </c>
      <c r="AE104" s="66" t="str" cm="1">
        <f t="array" ref="AE1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/resucito/src/index.html?canto=heesperadoenelsenor</v>
      </c>
      <c r="AF104" s="66" t="s">
        <v>2263</v>
      </c>
      <c r="AG104" s="66" t="str">
        <f>VLOOKUP(Table13456221243[[#This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H104" t="s">
        <v>323</v>
      </c>
      <c r="AI104" t="str">
        <f>LOWER(LEFT(Table13456221243[[#This Row],[Titulo]],1))</f>
        <v>h</v>
      </c>
      <c r="AJ104" t="str">
        <f>LOWER(LEFT(Table13456221243[[#This Row],[Categoria]],1))</f>
        <v>p</v>
      </c>
      <c r="AK104" t="str">
        <f>_xlfn.CONCAT(Table13456221243[[#This Row],[ID]:[c021]])</f>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L104" t="str">
        <f>UPPER(Table13456221243[[#This Row],[Titulo]])</f>
        <v>HE ESPERADO EN EL SEÑOR</v>
      </c>
      <c r="AM104" t="str">
        <f>LOWER(SUBSTITUTE(Table13456221243[[#This Row],[CANTO]], " ", ""))</f>
        <v>heesperadoenelseñor</v>
      </c>
      <c r="AN104" t="str">
        <f>Table13456221243[[#This Row],[Subtitle5]]</f>
        <v>Salmo 40 (39)</v>
      </c>
      <c r="AP104" t="str">
        <f>Table1[[#Headers],[CANTO]]</f>
        <v>CANTO</v>
      </c>
      <c r="AQ104" t="str">
        <f>Table13456221243[[#This Row],[CANTO]]</f>
        <v>HE ESPERADO EN EL SEÑOR</v>
      </c>
    </row>
    <row r="105" spans="1:43" x14ac:dyDescent="0.25">
      <c r="A105">
        <v>241</v>
      </c>
      <c r="B105" t="s">
        <v>309</v>
      </c>
      <c r="C105">
        <v>102</v>
      </c>
      <c r="D105" t="s">
        <v>310</v>
      </c>
      <c r="E105" t="s">
        <v>311</v>
      </c>
      <c r="F105" t="s">
        <v>312</v>
      </c>
      <c r="G105" t="s">
        <v>526</v>
      </c>
      <c r="H105" t="s">
        <v>314</v>
      </c>
      <c r="I105" t="s">
        <v>315</v>
      </c>
      <c r="J105" t="s">
        <v>312</v>
      </c>
      <c r="K105" t="s">
        <v>527</v>
      </c>
      <c r="L105" t="s">
        <v>317</v>
      </c>
      <c r="M105" t="s">
        <v>318</v>
      </c>
      <c r="N105" t="s">
        <v>312</v>
      </c>
      <c r="O105" s="4" t="s">
        <v>1151</v>
      </c>
      <c r="P105" t="s">
        <v>312</v>
      </c>
      <c r="Q105" t="s">
        <v>319</v>
      </c>
      <c r="R105" t="s">
        <v>312</v>
      </c>
      <c r="S105" t="s">
        <v>294</v>
      </c>
      <c r="AD105" t="s">
        <v>322</v>
      </c>
      <c r="AE105" s="66" t="str" cm="1">
        <f t="array" ref="AE1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/resucito/src/index.html?canto=hermosaeresamigamia</v>
      </c>
      <c r="AF105" s="66" t="s">
        <v>2263</v>
      </c>
      <c r="AG105" s="66" t="str">
        <f>VLOOKUP(Table13456221243[[#This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H105" t="s">
        <v>323</v>
      </c>
      <c r="AI105" t="str">
        <f>LOWER(LEFT(Table13456221243[[#This Row],[Titulo]],1))</f>
        <v>h</v>
      </c>
      <c r="AJ105" t="str">
        <f>LOWER(LEFT(Table13456221243[[#This Row],[Categoria]],1))</f>
        <v>e</v>
      </c>
      <c r="AK105" t="str">
        <f>_xlfn.CONCAT(Table13456221243[[#This Row],[ID]:[c021]])</f>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L105" t="str">
        <f>UPPER(Table13456221243[[#This Row],[Titulo]])</f>
        <v>HERMOSA ERES, AMIGA MÍA</v>
      </c>
      <c r="AM105" t="str">
        <f>LOWER(SUBSTITUTE(Table13456221243[[#This Row],[CANTO]], " ", ""))</f>
        <v>hermosaeres,amigamía</v>
      </c>
      <c r="AN105" t="str">
        <f>Table13456221243[[#This Row],[Subtitle5]]</f>
        <v>Cantar de los cantares 6-7</v>
      </c>
      <c r="AP105" t="str">
        <f>Table1[[#Headers],[CANTO]]</f>
        <v>CANTO</v>
      </c>
      <c r="AQ105" t="str">
        <f>Table13456221243[[#This Row],[CANTO]]</f>
        <v>HERMOSA ERES, AMIGA MÍA</v>
      </c>
    </row>
    <row r="106" spans="1:43" x14ac:dyDescent="0.25">
      <c r="A106">
        <v>84</v>
      </c>
      <c r="B106" t="s">
        <v>309</v>
      </c>
      <c r="C106">
        <v>103</v>
      </c>
      <c r="D106" t="s">
        <v>310</v>
      </c>
      <c r="E106" t="s">
        <v>311</v>
      </c>
      <c r="F106" t="s">
        <v>312</v>
      </c>
      <c r="G106" t="s">
        <v>528</v>
      </c>
      <c r="H106" t="s">
        <v>314</v>
      </c>
      <c r="I106" t="s">
        <v>315</v>
      </c>
      <c r="J106" t="s">
        <v>312</v>
      </c>
      <c r="K106" t="s">
        <v>529</v>
      </c>
      <c r="L106" t="s">
        <v>317</v>
      </c>
      <c r="M106" t="s">
        <v>318</v>
      </c>
      <c r="N106" t="s">
        <v>312</v>
      </c>
      <c r="O106" t="s">
        <v>1153</v>
      </c>
      <c r="P106" t="s">
        <v>312</v>
      </c>
      <c r="Q106" t="s">
        <v>319</v>
      </c>
      <c r="R106" t="s">
        <v>312</v>
      </c>
      <c r="S106" t="s">
        <v>296</v>
      </c>
      <c r="T106" t="s">
        <v>320</v>
      </c>
      <c r="U106" t="s">
        <v>326</v>
      </c>
      <c r="V106" t="s">
        <v>320</v>
      </c>
      <c r="W106" t="s">
        <v>328</v>
      </c>
      <c r="AD106" t="s">
        <v>322</v>
      </c>
      <c r="AE106" s="66" t="str" cm="1">
        <f t="array" ref="AE1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/resucito/src/index.html?canto=hijasdejerusalen</v>
      </c>
      <c r="AF106" s="66" t="s">
        <v>2263</v>
      </c>
      <c r="AG106" s="66" t="str">
        <f>VLOOKUP(Table13456221243[[#This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H106" t="s">
        <v>323</v>
      </c>
      <c r="AI106" t="str">
        <f>LOWER(LEFT(Table13456221243[[#This Row],[Titulo]],1))</f>
        <v>h</v>
      </c>
      <c r="AJ106" t="str">
        <f>LOWER(LEFT(Table13456221243[[#This Row],[Categoria]],1))</f>
        <v>p</v>
      </c>
      <c r="AK106" t="str">
        <f>_xlfn.CONCAT(Table13456221243[[#This Row],[ID]:[c021]])</f>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L106" t="str">
        <f>UPPER(Table13456221243[[#This Row],[Titulo]])</f>
        <v>HIJAS DE JERUSALÉN</v>
      </c>
      <c r="AM106" t="str">
        <f>LOWER(SUBSTITUTE(Table13456221243[[#This Row],[CANTO]], " ", ""))</f>
        <v>hijasdejerusalén</v>
      </c>
      <c r="AN106" t="str">
        <f>Table13456221243[[#This Row],[Subtitle5]]</f>
        <v>Lucas 23,28-46</v>
      </c>
      <c r="AP106" t="str">
        <f>Table1[[#Headers],[CANTO]]</f>
        <v>CANTO</v>
      </c>
      <c r="AQ106" t="str">
        <f>Table13456221243[[#This Row],[CANTO]]</f>
        <v>HIJAS DE JERUSALÉN</v>
      </c>
    </row>
    <row r="107" spans="1:43" x14ac:dyDescent="0.25">
      <c r="A107">
        <v>85</v>
      </c>
      <c r="B107" t="s">
        <v>309</v>
      </c>
      <c r="C107">
        <v>104</v>
      </c>
      <c r="D107" t="s">
        <v>310</v>
      </c>
      <c r="E107" t="s">
        <v>311</v>
      </c>
      <c r="F107" t="s">
        <v>312</v>
      </c>
      <c r="G107" t="s">
        <v>530</v>
      </c>
      <c r="H107" t="s">
        <v>314</v>
      </c>
      <c r="I107" t="s">
        <v>315</v>
      </c>
      <c r="J107" t="s">
        <v>312</v>
      </c>
      <c r="K107" t="s">
        <v>221</v>
      </c>
      <c r="L107" t="s">
        <v>317</v>
      </c>
      <c r="M107" t="s">
        <v>318</v>
      </c>
      <c r="N107" t="s">
        <v>312</v>
      </c>
      <c r="O107" t="s">
        <v>1153</v>
      </c>
      <c r="P107" t="s">
        <v>312</v>
      </c>
      <c r="Q107" t="s">
        <v>319</v>
      </c>
      <c r="R107" t="s">
        <v>312</v>
      </c>
      <c r="S107" t="s">
        <v>321</v>
      </c>
      <c r="T107" t="s">
        <v>320</v>
      </c>
      <c r="U107" t="s">
        <v>304</v>
      </c>
      <c r="AD107" t="s">
        <v>322</v>
      </c>
      <c r="AE107" s="66" t="str" cm="1">
        <f t="array" ref="AE1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/resucito/src/index.html?canto=himnoacristoluz</v>
      </c>
      <c r="AF107" s="66" t="s">
        <v>2263</v>
      </c>
      <c r="AG107" s="66" t="str">
        <f>VLOOKUP(Table13456221243[[#This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H107" t="s">
        <v>323</v>
      </c>
      <c r="AI107" t="str">
        <f>LOWER(LEFT(Table13456221243[[#This Row],[Titulo]],1))</f>
        <v>h</v>
      </c>
      <c r="AJ107" t="str">
        <f>LOWER(LEFT(Table13456221243[[#This Row],[Categoria]],1))</f>
        <v>p</v>
      </c>
      <c r="AK107" t="str">
        <f>_xlfn.CONCAT(Table13456221243[[#This Row],[ID]:[c021]])</f>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L107" t="str">
        <f>UPPER(Table13456221243[[#This Row],[Titulo]])</f>
        <v>HIMNO A CRISTO LUZ</v>
      </c>
      <c r="AM107" t="str">
        <f>LOWER(SUBSTITUTE(Table13456221243[[#This Row],[CANTO]], " ", ""))</f>
        <v>himnoacristoluz</v>
      </c>
      <c r="AN107" t="str">
        <f>Table13456221243[[#This Row],[Subtitle5]]</f>
        <v>Himno vespertino (San Gregorio Nacianceno)</v>
      </c>
      <c r="AP107" t="str">
        <f>Table1[[#Headers],[CANTO]]</f>
        <v>CANTO</v>
      </c>
      <c r="AQ107" t="str">
        <f>Table13456221243[[#This Row],[CANTO]]</f>
        <v>HIMNO A CRISTO LUZ</v>
      </c>
    </row>
    <row r="108" spans="1:43" x14ac:dyDescent="0.25">
      <c r="A108">
        <v>86</v>
      </c>
      <c r="B108" t="s">
        <v>309</v>
      </c>
      <c r="C108">
        <v>105</v>
      </c>
      <c r="D108" t="s">
        <v>310</v>
      </c>
      <c r="E108" t="s">
        <v>311</v>
      </c>
      <c r="F108" t="s">
        <v>312</v>
      </c>
      <c r="G108" t="s">
        <v>531</v>
      </c>
      <c r="H108" t="s">
        <v>314</v>
      </c>
      <c r="I108" t="s">
        <v>315</v>
      </c>
      <c r="J108" t="s">
        <v>312</v>
      </c>
      <c r="K108" t="s">
        <v>532</v>
      </c>
      <c r="L108" t="s">
        <v>317</v>
      </c>
      <c r="M108" t="s">
        <v>318</v>
      </c>
      <c r="N108" t="s">
        <v>312</v>
      </c>
      <c r="O108" t="s">
        <v>1153</v>
      </c>
      <c r="P108" t="s">
        <v>312</v>
      </c>
      <c r="Q108" t="s">
        <v>319</v>
      </c>
      <c r="R108" t="s">
        <v>312</v>
      </c>
      <c r="S108" t="s">
        <v>333</v>
      </c>
      <c r="T108" t="s">
        <v>320</v>
      </c>
      <c r="U108" t="s">
        <v>377</v>
      </c>
      <c r="V108" t="s">
        <v>320</v>
      </c>
      <c r="W108" t="s">
        <v>328</v>
      </c>
      <c r="AD108" t="s">
        <v>322</v>
      </c>
      <c r="AE108" s="66" t="str" cm="1">
        <f t="array" ref="AE1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/resucito/src/index.html?canto=himnoalacaridad</v>
      </c>
      <c r="AF108" s="66" t="s">
        <v>2263</v>
      </c>
      <c r="AG108" s="66" t="str">
        <f>VLOOKUP(Table13456221243[[#This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H108" t="s">
        <v>323</v>
      </c>
      <c r="AI108" t="str">
        <f>LOWER(LEFT(Table13456221243[[#This Row],[Titulo]],1))</f>
        <v>h</v>
      </c>
      <c r="AJ108" t="str">
        <f>LOWER(LEFT(Table13456221243[[#This Row],[Categoria]],1))</f>
        <v>p</v>
      </c>
      <c r="AK108" t="str">
        <f>_xlfn.CONCAT(Table13456221243[[#This Row],[ID]:[c021]])</f>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L108" t="str">
        <f>UPPER(Table13456221243[[#This Row],[Titulo]])</f>
        <v>HIMNO A LA CARIDAD</v>
      </c>
      <c r="AM108" t="str">
        <f>LOWER(SUBSTITUTE(Table13456221243[[#This Row],[CANTO]], " ", ""))</f>
        <v>himnoalacaridad</v>
      </c>
      <c r="AN108" t="str">
        <f>Table13456221243[[#This Row],[Subtitle5]]</f>
        <v>1 Corintios 13,1-7</v>
      </c>
      <c r="AP108" t="str">
        <f>Table1[[#Headers],[CANTO]]</f>
        <v>CANTO</v>
      </c>
      <c r="AQ108" t="str">
        <f>Table13456221243[[#This Row],[CANTO]]</f>
        <v>HIMNO A LA CARIDAD</v>
      </c>
    </row>
    <row r="109" spans="1:43" x14ac:dyDescent="0.25">
      <c r="A109">
        <v>227</v>
      </c>
      <c r="B109" t="s">
        <v>309</v>
      </c>
      <c r="C109">
        <v>106</v>
      </c>
      <c r="D109" t="s">
        <v>310</v>
      </c>
      <c r="E109" t="s">
        <v>311</v>
      </c>
      <c r="F109" t="s">
        <v>312</v>
      </c>
      <c r="G109" t="s">
        <v>533</v>
      </c>
      <c r="H109" t="s">
        <v>314</v>
      </c>
      <c r="I109" t="s">
        <v>315</v>
      </c>
      <c r="J109" t="s">
        <v>312</v>
      </c>
      <c r="K109" t="s">
        <v>534</v>
      </c>
      <c r="L109" t="s">
        <v>317</v>
      </c>
      <c r="M109" t="s">
        <v>318</v>
      </c>
      <c r="N109" t="s">
        <v>312</v>
      </c>
      <c r="O109" s="8" t="s">
        <v>1150</v>
      </c>
      <c r="P109" t="s">
        <v>312</v>
      </c>
      <c r="Q109" t="s">
        <v>319</v>
      </c>
      <c r="R109" t="s">
        <v>312</v>
      </c>
      <c r="S109" t="s">
        <v>357</v>
      </c>
      <c r="AD109" t="s">
        <v>322</v>
      </c>
      <c r="AE109" s="66" t="str" cm="1">
        <f t="array" ref="AE1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/resucito/src/index.html?canto=himnoalacruzgloriosa</v>
      </c>
      <c r="AF109" s="66" t="s">
        <v>2263</v>
      </c>
      <c r="AG109" s="66" t="str">
        <f>VLOOKUP(Table13456221243[[#This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H109" t="s">
        <v>323</v>
      </c>
      <c r="AI109" t="str">
        <f>LOWER(LEFT(Table13456221243[[#This Row],[Titulo]],1))</f>
        <v>h</v>
      </c>
      <c r="AJ109" t="str">
        <f>LOWER(LEFT(Table13456221243[[#This Row],[Categoria]],1))</f>
        <v>c</v>
      </c>
      <c r="AK109" t="str">
        <f>_xlfn.CONCAT(Table13456221243[[#This Row],[ID]:[c021]])</f>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L109" t="str">
        <f>UPPER(Table13456221243[[#This Row],[Titulo]])</f>
        <v>HIMNO A LA CRUZ GLORIOSA</v>
      </c>
      <c r="AM109" t="str">
        <f>LOWER(SUBSTITUTE(Table13456221243[[#This Row],[CANTO]], " ", ""))</f>
        <v>himnoalacruzgloriosa</v>
      </c>
      <c r="AN109" t="str">
        <f>Table13456221243[[#This Row],[Subtitle5]]</f>
        <v>Homilía La Santa Pascua (Anónimo s. II)</v>
      </c>
      <c r="AP109" t="str">
        <f>Table1[[#Headers],[CANTO]]</f>
        <v>CANTO</v>
      </c>
      <c r="AQ109" t="str">
        <f>Table13456221243[[#This Row],[CANTO]]</f>
        <v>HIMNO A LA CRUZ GLORIOSA</v>
      </c>
    </row>
    <row r="110" spans="1:43" x14ac:dyDescent="0.25">
      <c r="A110">
        <v>87</v>
      </c>
      <c r="B110" t="s">
        <v>309</v>
      </c>
      <c r="C110">
        <v>107</v>
      </c>
      <c r="D110" t="s">
        <v>310</v>
      </c>
      <c r="E110" t="s">
        <v>311</v>
      </c>
      <c r="F110" t="s">
        <v>312</v>
      </c>
      <c r="G110" t="s">
        <v>535</v>
      </c>
      <c r="H110" t="s">
        <v>314</v>
      </c>
      <c r="I110" t="s">
        <v>315</v>
      </c>
      <c r="J110" t="s">
        <v>312</v>
      </c>
      <c r="K110" t="s">
        <v>536</v>
      </c>
      <c r="L110" t="s">
        <v>317</v>
      </c>
      <c r="M110" t="s">
        <v>318</v>
      </c>
      <c r="N110" t="s">
        <v>312</v>
      </c>
      <c r="O110" t="s">
        <v>1153</v>
      </c>
      <c r="P110" t="s">
        <v>312</v>
      </c>
      <c r="Q110" t="s">
        <v>319</v>
      </c>
      <c r="R110" t="s">
        <v>312</v>
      </c>
      <c r="S110" t="s">
        <v>321</v>
      </c>
      <c r="AD110" t="s">
        <v>322</v>
      </c>
      <c r="AE110" s="66" t="str" cm="1">
        <f t="array" ref="AE1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/resucito/src/index.html?canto=himnoalakenosis</v>
      </c>
      <c r="AF110" s="66" t="s">
        <v>2263</v>
      </c>
      <c r="AG110" s="66" t="str">
        <f>VLOOKUP(Table13456221243[[#This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H110" t="s">
        <v>323</v>
      </c>
      <c r="AI110" t="str">
        <f>LOWER(LEFT(Table13456221243[[#This Row],[Titulo]],1))</f>
        <v>h</v>
      </c>
      <c r="AJ110" t="str">
        <f>LOWER(LEFT(Table13456221243[[#This Row],[Categoria]],1))</f>
        <v>p</v>
      </c>
      <c r="AK110" t="str">
        <f>_xlfn.CONCAT(Table13456221243[[#This Row],[ID]:[c021]])</f>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L110" t="str">
        <f>UPPER(Table13456221243[[#This Row],[Titulo]])</f>
        <v>HIMNO A LA KENOSIS</v>
      </c>
      <c r="AM110" t="str">
        <f>LOWER(SUBSTITUTE(Table13456221243[[#This Row],[CANTO]], " ", ""))</f>
        <v>himnoalakenosis</v>
      </c>
      <c r="AN110" t="str">
        <f>Table13456221243[[#This Row],[Subtitle5]]</f>
        <v>Filipenses 2,1-11</v>
      </c>
      <c r="AP110" t="str">
        <f>Table1[[#Headers],[CANTO]]</f>
        <v>CANTO</v>
      </c>
      <c r="AQ110" t="str">
        <f>Table13456221243[[#This Row],[CANTO]]</f>
        <v>HIMNO A LA KENOSIS</v>
      </c>
    </row>
    <row r="111" spans="1:43" x14ac:dyDescent="0.25">
      <c r="A111">
        <v>88</v>
      </c>
      <c r="B111" t="s">
        <v>309</v>
      </c>
      <c r="C111">
        <v>108</v>
      </c>
      <c r="D111" t="s">
        <v>310</v>
      </c>
      <c r="E111" t="s">
        <v>311</v>
      </c>
      <c r="F111" t="s">
        <v>312</v>
      </c>
      <c r="G111" t="s">
        <v>537</v>
      </c>
      <c r="H111" t="s">
        <v>314</v>
      </c>
      <c r="I111" t="s">
        <v>315</v>
      </c>
      <c r="J111" t="s">
        <v>312</v>
      </c>
      <c r="K111" t="s">
        <v>538</v>
      </c>
      <c r="L111" t="s">
        <v>317</v>
      </c>
      <c r="M111" t="s">
        <v>318</v>
      </c>
      <c r="N111" t="s">
        <v>312</v>
      </c>
      <c r="O111" t="s">
        <v>1153</v>
      </c>
      <c r="P111" t="s">
        <v>312</v>
      </c>
      <c r="Q111" t="s">
        <v>319</v>
      </c>
      <c r="R111" t="s">
        <v>312</v>
      </c>
      <c r="S111" t="s">
        <v>294</v>
      </c>
      <c r="T111" t="s">
        <v>320</v>
      </c>
      <c r="U111" t="s">
        <v>321</v>
      </c>
      <c r="AD111" t="s">
        <v>322</v>
      </c>
      <c r="AE111" s="66" t="str" cm="1">
        <f t="array" ref="AE1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/resucito/src/index.html?canto=himnodeadviento</v>
      </c>
      <c r="AF111" s="66" t="s">
        <v>2263</v>
      </c>
      <c r="AG111" s="66" t="str">
        <f>VLOOKUP(Table13456221243[[#This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H111" t="s">
        <v>323</v>
      </c>
      <c r="AI111" t="str">
        <f>LOWER(LEFT(Table13456221243[[#This Row],[Titulo]],1))</f>
        <v>h</v>
      </c>
      <c r="AJ111" t="str">
        <f>LOWER(LEFT(Table13456221243[[#This Row],[Categoria]],1))</f>
        <v>p</v>
      </c>
      <c r="AK111" t="str">
        <f>_xlfn.CONCAT(Table13456221243[[#This Row],[ID]:[c021]])</f>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L111" t="str">
        <f>UPPER(Table13456221243[[#This Row],[Titulo]])</f>
        <v>HIMNO DE ADVIENTO</v>
      </c>
      <c r="AM111" t="str">
        <f>LOWER(SUBSTITUTE(Table13456221243[[#This Row],[CANTO]], " ", ""))</f>
        <v>himnodeadviento</v>
      </c>
      <c r="AN111" t="str">
        <f>Table13456221243[[#This Row],[Subtitle5]]</f>
        <v>Himno lat. «Vox clara ecce Intonat»</v>
      </c>
      <c r="AP111" t="str">
        <f>Table1[[#Headers],[CANTO]]</f>
        <v>CANTO</v>
      </c>
      <c r="AQ111" t="str">
        <f>Table13456221243[[#This Row],[CANTO]]</f>
        <v>HIMNO DE ADVIENTO</v>
      </c>
    </row>
    <row r="112" spans="1:43" x14ac:dyDescent="0.25">
      <c r="A112">
        <v>89</v>
      </c>
      <c r="B112" t="s">
        <v>309</v>
      </c>
      <c r="C112">
        <v>109</v>
      </c>
      <c r="D112" t="s">
        <v>310</v>
      </c>
      <c r="E112" t="s">
        <v>311</v>
      </c>
      <c r="F112" t="s">
        <v>312</v>
      </c>
      <c r="G112" t="s">
        <v>539</v>
      </c>
      <c r="H112" t="s">
        <v>314</v>
      </c>
      <c r="I112" t="s">
        <v>315</v>
      </c>
      <c r="J112" t="s">
        <v>312</v>
      </c>
      <c r="K112" t="s">
        <v>540</v>
      </c>
      <c r="L112" t="s">
        <v>317</v>
      </c>
      <c r="M112" t="s">
        <v>318</v>
      </c>
      <c r="N112" t="s">
        <v>312</v>
      </c>
      <c r="O112" t="s">
        <v>1153</v>
      </c>
      <c r="P112" t="s">
        <v>312</v>
      </c>
      <c r="Q112" t="s">
        <v>319</v>
      </c>
      <c r="R112" t="s">
        <v>312</v>
      </c>
      <c r="S112" t="s">
        <v>294</v>
      </c>
      <c r="T112" t="s">
        <v>320</v>
      </c>
      <c r="U112" t="s">
        <v>326</v>
      </c>
      <c r="V112" t="s">
        <v>320</v>
      </c>
      <c r="W112" t="s">
        <v>327</v>
      </c>
      <c r="X112" t="s">
        <v>320</v>
      </c>
      <c r="Y112" t="s">
        <v>334</v>
      </c>
      <c r="AD112" t="s">
        <v>322</v>
      </c>
      <c r="AE112" s="66" t="str" cm="1">
        <f t="array" ref="AE1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/resucito/src/index.html?canto=himnodelaascension</v>
      </c>
      <c r="AF112" s="66" t="s">
        <v>2263</v>
      </c>
      <c r="AG112" s="66" t="str">
        <f>VLOOKUP(Table13456221243[[#This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H112" t="s">
        <v>323</v>
      </c>
      <c r="AI112" t="str">
        <f>LOWER(LEFT(Table13456221243[[#This Row],[Titulo]],1))</f>
        <v>h</v>
      </c>
      <c r="AJ112" t="str">
        <f>LOWER(LEFT(Table13456221243[[#This Row],[Categoria]],1))</f>
        <v>p</v>
      </c>
      <c r="AK112" t="str">
        <f>_xlfn.CONCAT(Table13456221243[[#This Row],[ID]:[c021]])</f>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L112" t="str">
        <f>UPPER(Table13456221243[[#This Row],[Titulo]])</f>
        <v>HIMNO DE LA ASCENSIÓN</v>
      </c>
      <c r="AM112" t="str">
        <f>LOWER(SUBSTITUTE(Table13456221243[[#This Row],[CANTO]], " ", ""))</f>
        <v>himnodelaascensión</v>
      </c>
      <c r="AN112" t="str">
        <f>Table13456221243[[#This Row],[Subtitle5]]</f>
        <v xml:space="preserve">Himno de Laudes del tiempo Pascual, de la Ascensión a Pentecostés  / Himno de la liturgia de las horas </v>
      </c>
      <c r="AP112" t="str">
        <f>Table1[[#Headers],[CANTO]]</f>
        <v>CANTO</v>
      </c>
      <c r="AQ112" t="str">
        <f>Table13456221243[[#This Row],[CANTO]]</f>
        <v>HIMNO DE LA ASCENSIÓN</v>
      </c>
    </row>
    <row r="113" spans="1:43" x14ac:dyDescent="0.25">
      <c r="A113">
        <v>90</v>
      </c>
      <c r="B113" t="s">
        <v>309</v>
      </c>
      <c r="C113">
        <v>110</v>
      </c>
      <c r="D113" t="s">
        <v>310</v>
      </c>
      <c r="E113" t="s">
        <v>311</v>
      </c>
      <c r="F113" t="s">
        <v>312</v>
      </c>
      <c r="G113" t="s">
        <v>541</v>
      </c>
      <c r="H113" t="s">
        <v>314</v>
      </c>
      <c r="I113" t="s">
        <v>315</v>
      </c>
      <c r="J113" t="s">
        <v>312</v>
      </c>
      <c r="K113" t="s">
        <v>542</v>
      </c>
      <c r="L113" t="s">
        <v>317</v>
      </c>
      <c r="M113" t="s">
        <v>318</v>
      </c>
      <c r="N113" t="s">
        <v>312</v>
      </c>
      <c r="O113" t="s">
        <v>1153</v>
      </c>
      <c r="P113" t="s">
        <v>312</v>
      </c>
      <c r="Q113" t="s">
        <v>319</v>
      </c>
      <c r="R113" t="s">
        <v>312</v>
      </c>
      <c r="S113" t="s">
        <v>327</v>
      </c>
      <c r="T113" t="s">
        <v>320</v>
      </c>
      <c r="U113" t="s">
        <v>328</v>
      </c>
      <c r="AD113" t="s">
        <v>322</v>
      </c>
      <c r="AE113" s="66" t="str" cm="1">
        <f t="array" ref="AE1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/resucito/src/index.html?canto=himnodepascua</v>
      </c>
      <c r="AF113" s="66" t="s">
        <v>2263</v>
      </c>
      <c r="AG113" s="66" t="str">
        <f>VLOOKUP(Table13456221243[[#This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H113" t="s">
        <v>323</v>
      </c>
      <c r="AI113" t="str">
        <f>LOWER(LEFT(Table13456221243[[#This Row],[Titulo]],1))</f>
        <v>h</v>
      </c>
      <c r="AJ113" t="str">
        <f>LOWER(LEFT(Table13456221243[[#This Row],[Categoria]],1))</f>
        <v>p</v>
      </c>
      <c r="AK113" t="str">
        <f>_xlfn.CONCAT(Table13456221243[[#This Row],[ID]:[c021]])</f>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L113" t="str">
        <f>UPPER(Table13456221243[[#This Row],[Titulo]])</f>
        <v>HIMNO DE PASCUA</v>
      </c>
      <c r="AM113" t="str">
        <f>LOWER(SUBSTITUTE(Table13456221243[[#This Row],[CANTO]], " ", ""))</f>
        <v>himnodepascua</v>
      </c>
      <c r="AN113" t="str">
        <f>Table13456221243[[#This Row],[Subtitle5]]</f>
        <v>Himno lat. «Aurora lucis rutiiat»</v>
      </c>
      <c r="AP113" t="str">
        <f>Table1[[#Headers],[CANTO]]</f>
        <v>CANTO</v>
      </c>
      <c r="AQ113" t="str">
        <f>Table13456221243[[#This Row],[CANTO]]</f>
        <v>HIMNO DE PASCUA</v>
      </c>
    </row>
    <row r="114" spans="1:43" x14ac:dyDescent="0.25">
      <c r="A114">
        <v>91</v>
      </c>
      <c r="B114" t="s">
        <v>309</v>
      </c>
      <c r="C114">
        <v>111</v>
      </c>
      <c r="D114" t="s">
        <v>310</v>
      </c>
      <c r="E114" t="s">
        <v>311</v>
      </c>
      <c r="F114" t="s">
        <v>312</v>
      </c>
      <c r="G114" t="s">
        <v>543</v>
      </c>
      <c r="H114" t="s">
        <v>314</v>
      </c>
      <c r="I114" t="s">
        <v>315</v>
      </c>
      <c r="J114" t="s">
        <v>312</v>
      </c>
      <c r="K114" t="s">
        <v>544</v>
      </c>
      <c r="L114" t="s">
        <v>317</v>
      </c>
      <c r="M114" t="s">
        <v>318</v>
      </c>
      <c r="N114" t="s">
        <v>312</v>
      </c>
      <c r="O114" t="s">
        <v>1153</v>
      </c>
      <c r="P114" t="s">
        <v>312</v>
      </c>
      <c r="Q114" t="s">
        <v>319</v>
      </c>
      <c r="R114" t="s">
        <v>312</v>
      </c>
      <c r="S114" t="s">
        <v>333</v>
      </c>
      <c r="AD114" t="s">
        <v>322</v>
      </c>
      <c r="AE114" s="66" t="str" cm="1">
        <f t="array" ref="AE1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/resucito/src/index.html?canto=huyeamadomio</v>
      </c>
      <c r="AF114" s="66" t="s">
        <v>2263</v>
      </c>
      <c r="AG114" s="66" t="str">
        <f>VLOOKUP(Table13456221243[[#This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H114" t="s">
        <v>323</v>
      </c>
      <c r="AI114" t="str">
        <f>LOWER(LEFT(Table13456221243[[#This Row],[Titulo]],1))</f>
        <v>h</v>
      </c>
      <c r="AJ114" t="str">
        <f>LOWER(LEFT(Table13456221243[[#This Row],[Categoria]],1))</f>
        <v>p</v>
      </c>
      <c r="AK114" t="str">
        <f>_xlfn.CONCAT(Table13456221243[[#This Row],[ID]:[c021]])</f>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L114" t="str">
        <f>UPPER(Table13456221243[[#This Row],[Titulo]])</f>
        <v>HUYE, AMADO MÍO</v>
      </c>
      <c r="AM114" t="str">
        <f>LOWER(SUBSTITUTE(Table13456221243[[#This Row],[CANTO]], " ", ""))</f>
        <v>huye,amadomío</v>
      </c>
      <c r="AN114" t="str">
        <f>Table13456221243[[#This Row],[Subtitle5]]</f>
        <v>Cantar de los Cantares 8,10-14</v>
      </c>
      <c r="AP114" t="str">
        <f>Table1[[#Headers],[CANTO]]</f>
        <v>CANTO</v>
      </c>
      <c r="AQ114" t="str">
        <f>Table13456221243[[#This Row],[CANTO]]</f>
        <v>HUYE, AMADO MÍO</v>
      </c>
    </row>
    <row r="115" spans="1:43" x14ac:dyDescent="0.25">
      <c r="A115">
        <v>92</v>
      </c>
      <c r="B115" t="s">
        <v>309</v>
      </c>
      <c r="C115">
        <v>112</v>
      </c>
      <c r="D115" t="s">
        <v>310</v>
      </c>
      <c r="E115" t="s">
        <v>311</v>
      </c>
      <c r="F115" t="s">
        <v>312</v>
      </c>
      <c r="G115" t="s">
        <v>545</v>
      </c>
      <c r="H115" t="s">
        <v>314</v>
      </c>
      <c r="I115" t="s">
        <v>315</v>
      </c>
      <c r="J115" t="s">
        <v>312</v>
      </c>
      <c r="K115" t="s">
        <v>546</v>
      </c>
      <c r="L115" t="s">
        <v>317</v>
      </c>
      <c r="M115" t="s">
        <v>318</v>
      </c>
      <c r="N115" t="s">
        <v>312</v>
      </c>
      <c r="O115" t="s">
        <v>1153</v>
      </c>
      <c r="P115" t="s">
        <v>312</v>
      </c>
      <c r="Q115" t="s">
        <v>319</v>
      </c>
      <c r="R115" t="s">
        <v>312</v>
      </c>
      <c r="S115" t="s">
        <v>334</v>
      </c>
      <c r="AD115" t="s">
        <v>322</v>
      </c>
      <c r="AE115" s="66" t="str" cm="1">
        <f t="array" ref="AE1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/resucito/src/index.html?canto=idyanunciadamishermanos</v>
      </c>
      <c r="AF115" s="66" t="s">
        <v>2263</v>
      </c>
      <c r="AG115" s="66" t="str">
        <f>VLOOKUP(Table13456221243[[#This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H115" t="s">
        <v>323</v>
      </c>
      <c r="AI115" t="str">
        <f>LOWER(LEFT(Table13456221243[[#This Row],[Titulo]],1))</f>
        <v>i</v>
      </c>
      <c r="AJ115" t="str">
        <f>LOWER(LEFT(Table13456221243[[#This Row],[Categoria]],1))</f>
        <v>p</v>
      </c>
      <c r="AK115" t="str">
        <f>_xlfn.CONCAT(Table13456221243[[#This Row],[ID]:[c021]])</f>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L115" t="str">
        <f>UPPER(Table13456221243[[#This Row],[Titulo]])</f>
        <v>ID Y ANUNCIAD A MIS HERMANOS</v>
      </c>
      <c r="AM115" t="str">
        <f>LOWER(SUBSTITUTE(Table13456221243[[#This Row],[CANTO]], " ", ""))</f>
        <v>idyanunciadamishermanos</v>
      </c>
      <c r="AN115" t="str">
        <f>Table13456221243[[#This Row],[Subtitle5]]</f>
        <v>Mateo 28,10.16-20</v>
      </c>
      <c r="AP115" t="str">
        <f>Table1[[#Headers],[CANTO]]</f>
        <v>CANTO</v>
      </c>
      <c r="AQ115" t="str">
        <f>Table13456221243[[#This Row],[CANTO]]</f>
        <v>ID Y ANUNCIAD A MIS HERMANOS</v>
      </c>
    </row>
    <row r="116" spans="1:43" x14ac:dyDescent="0.25">
      <c r="A116">
        <v>93</v>
      </c>
      <c r="B116" t="s">
        <v>309</v>
      </c>
      <c r="C116">
        <v>113</v>
      </c>
      <c r="D116" t="s">
        <v>310</v>
      </c>
      <c r="E116" t="s">
        <v>311</v>
      </c>
      <c r="F116" t="s">
        <v>312</v>
      </c>
      <c r="G116" t="s">
        <v>547</v>
      </c>
      <c r="H116" t="s">
        <v>314</v>
      </c>
      <c r="I116" t="s">
        <v>315</v>
      </c>
      <c r="J116" t="s">
        <v>312</v>
      </c>
      <c r="K116" t="s">
        <v>230</v>
      </c>
      <c r="L116" t="s">
        <v>317</v>
      </c>
      <c r="M116" t="s">
        <v>318</v>
      </c>
      <c r="N116" t="s">
        <v>312</v>
      </c>
      <c r="O116" t="s">
        <v>1153</v>
      </c>
      <c r="P116" t="s">
        <v>312</v>
      </c>
      <c r="Q116" t="s">
        <v>319</v>
      </c>
      <c r="R116" t="s">
        <v>312</v>
      </c>
      <c r="S116" t="s">
        <v>333</v>
      </c>
      <c r="T116" t="s">
        <v>320</v>
      </c>
      <c r="U116" t="s">
        <v>365</v>
      </c>
      <c r="V116" t="s">
        <v>320</v>
      </c>
      <c r="W116" t="s">
        <v>334</v>
      </c>
      <c r="AD116" t="s">
        <v>322</v>
      </c>
      <c r="AE116" s="66" t="str" cm="1">
        <f t="array" ref="AE1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/resucito/src/index.html?canto=improperios</v>
      </c>
      <c r="AF116" s="66" t="s">
        <v>2263</v>
      </c>
      <c r="AG116" s="66" t="str">
        <f>VLOOKUP(Table13456221243[[#This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H116" t="s">
        <v>323</v>
      </c>
      <c r="AI116" t="str">
        <f>LOWER(LEFT(Table13456221243[[#This Row],[Titulo]],1))</f>
        <v>i</v>
      </c>
      <c r="AJ116" t="str">
        <f>LOWER(LEFT(Table13456221243[[#This Row],[Categoria]],1))</f>
        <v>p</v>
      </c>
      <c r="AK116" t="str">
        <f>_xlfn.CONCAT(Table13456221243[[#This Row],[ID]:[c021]])</f>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L116" t="str">
        <f>UPPER(Table13456221243[[#This Row],[Titulo]])</f>
        <v>IMPROPERIOS</v>
      </c>
      <c r="AM116" t="str">
        <f>LOWER(SUBSTITUTE(Table13456221243[[#This Row],[CANTO]], " ", ""))</f>
        <v>improperios</v>
      </c>
      <c r="AN116" t="str">
        <f>Table13456221243[[#This Row],[Subtitle5]]</f>
        <v>Adoración de la santa Cruz el Viernes santo</v>
      </c>
      <c r="AP116" t="str">
        <f>Table1[[#Headers],[CANTO]]</f>
        <v>CANTO</v>
      </c>
      <c r="AQ116" t="str">
        <f>Table13456221243[[#This Row],[CANTO]]</f>
        <v>IMPROPERIOS</v>
      </c>
    </row>
    <row r="117" spans="1:43" x14ac:dyDescent="0.25">
      <c r="A117">
        <v>228</v>
      </c>
      <c r="B117" t="s">
        <v>309</v>
      </c>
      <c r="C117">
        <v>114</v>
      </c>
      <c r="D117" t="s">
        <v>310</v>
      </c>
      <c r="E117" t="s">
        <v>311</v>
      </c>
      <c r="F117" t="s">
        <v>312</v>
      </c>
      <c r="G117" t="s">
        <v>548</v>
      </c>
      <c r="H117" t="s">
        <v>314</v>
      </c>
      <c r="I117" t="s">
        <v>315</v>
      </c>
      <c r="J117" t="s">
        <v>312</v>
      </c>
      <c r="K117" t="s">
        <v>549</v>
      </c>
      <c r="L117" t="s">
        <v>317</v>
      </c>
      <c r="M117" t="s">
        <v>318</v>
      </c>
      <c r="N117" t="s">
        <v>312</v>
      </c>
      <c r="O117" s="8" t="s">
        <v>1150</v>
      </c>
      <c r="P117" t="s">
        <v>312</v>
      </c>
      <c r="Q117" t="s">
        <v>319</v>
      </c>
      <c r="R117" t="s">
        <v>312</v>
      </c>
      <c r="S117" t="s">
        <v>328</v>
      </c>
      <c r="AD117" t="s">
        <v>322</v>
      </c>
      <c r="AE117" s="66" t="str" cm="1">
        <f t="array" ref="AE1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/resucito/src/index.html?canto=jacob</v>
      </c>
      <c r="AF117" s="66" t="s">
        <v>2263</v>
      </c>
      <c r="AG117" s="66" t="str">
        <f>VLOOKUP(Table13456221243[[#This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H117" t="s">
        <v>323</v>
      </c>
      <c r="AI117" t="str">
        <f>LOWER(LEFT(Table13456221243[[#This Row],[Titulo]],1))</f>
        <v>j</v>
      </c>
      <c r="AJ117" t="str">
        <f>LOWER(LEFT(Table13456221243[[#This Row],[Categoria]],1))</f>
        <v>c</v>
      </c>
      <c r="AK117" t="str">
        <f>_xlfn.CONCAT(Table13456221243[[#This Row],[ID]:[c021]])</f>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L117" t="str">
        <f>UPPER(Table13456221243[[#This Row],[Titulo]])</f>
        <v>JACOB</v>
      </c>
      <c r="AM117" t="str">
        <f>LOWER(SUBSTITUTE(Table13456221243[[#This Row],[CANTO]], " ", ""))</f>
        <v>jacob</v>
      </c>
      <c r="AN117" t="str">
        <f>Table13456221243[[#This Row],[Subtitle5]]</f>
        <v xml:space="preserve">Genesis 32,23-29 </v>
      </c>
      <c r="AP117" t="str">
        <f>Table1[[#Headers],[CANTO]]</f>
        <v>CANTO</v>
      </c>
      <c r="AQ117" t="str">
        <f>Table13456221243[[#This Row],[CANTO]]</f>
        <v>JACOB</v>
      </c>
    </row>
    <row r="118" spans="1:43" x14ac:dyDescent="0.25">
      <c r="A118">
        <v>94</v>
      </c>
      <c r="B118" t="s">
        <v>309</v>
      </c>
      <c r="C118">
        <v>115</v>
      </c>
      <c r="D118" t="s">
        <v>310</v>
      </c>
      <c r="E118" t="s">
        <v>311</v>
      </c>
      <c r="F118" t="s">
        <v>312</v>
      </c>
      <c r="G118" t="s">
        <v>550</v>
      </c>
      <c r="H118" t="s">
        <v>314</v>
      </c>
      <c r="I118" t="s">
        <v>315</v>
      </c>
      <c r="J118" t="s">
        <v>312</v>
      </c>
      <c r="K118" t="s">
        <v>551</v>
      </c>
      <c r="L118" t="s">
        <v>317</v>
      </c>
      <c r="M118" t="s">
        <v>318</v>
      </c>
      <c r="N118" t="s">
        <v>312</v>
      </c>
      <c r="O118" t="s">
        <v>1153</v>
      </c>
      <c r="P118" t="s">
        <v>312</v>
      </c>
      <c r="Q118" t="s">
        <v>319</v>
      </c>
      <c r="R118" t="s">
        <v>312</v>
      </c>
      <c r="S118" t="s">
        <v>355</v>
      </c>
      <c r="T118" t="s">
        <v>320</v>
      </c>
      <c r="U118" t="s">
        <v>298</v>
      </c>
      <c r="V118" t="s">
        <v>320</v>
      </c>
      <c r="W118" t="s">
        <v>328</v>
      </c>
      <c r="AD118" t="s">
        <v>322</v>
      </c>
      <c r="AE118" s="66" t="str" cm="1">
        <f t="array" ref="AE1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/resucito/src/index.html?canto=jerusalenreconstruida</v>
      </c>
      <c r="AF118" s="66" t="s">
        <v>2263</v>
      </c>
      <c r="AG118" s="66" t="str">
        <f>VLOOKUP(Table13456221243[[#This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H118" t="s">
        <v>323</v>
      </c>
      <c r="AI118" t="str">
        <f>LOWER(LEFT(Table13456221243[[#This Row],[Titulo]],1))</f>
        <v>j</v>
      </c>
      <c r="AJ118" t="str">
        <f>LOWER(LEFT(Table13456221243[[#This Row],[Categoria]],1))</f>
        <v>p</v>
      </c>
      <c r="AK118" t="str">
        <f>_xlfn.CONCAT(Table13456221243[[#This Row],[ID]:[c021]])</f>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L118" t="str">
        <f>UPPER(Table13456221243[[#This Row],[Titulo]])</f>
        <v>JERUSALÉN RECONSTRUIDA</v>
      </c>
      <c r="AM118" t="str">
        <f>LOWER(SUBSTITUTE(Table13456221243[[#This Row],[CANTO]], " ", ""))</f>
        <v>jerusalénreconstruida</v>
      </c>
      <c r="AN118" t="str">
        <f>Table13456221243[[#This Row],[Subtitle5]]</f>
        <v>Tobias 13,11-17</v>
      </c>
      <c r="AP118" t="str">
        <f>Table1[[#Headers],[CANTO]]</f>
        <v>CANTO</v>
      </c>
      <c r="AQ118" t="str">
        <f>Table13456221243[[#This Row],[CANTO]]</f>
        <v>JERUSALÉN RECONSTRUIDA</v>
      </c>
    </row>
    <row r="119" spans="1:43" x14ac:dyDescent="0.25">
      <c r="A119">
        <v>95</v>
      </c>
      <c r="B119" t="s">
        <v>309</v>
      </c>
      <c r="C119">
        <v>116</v>
      </c>
      <c r="D119" t="s">
        <v>310</v>
      </c>
      <c r="E119" t="s">
        <v>311</v>
      </c>
      <c r="F119" t="s">
        <v>312</v>
      </c>
      <c r="G119" t="s">
        <v>552</v>
      </c>
      <c r="H119" t="s">
        <v>314</v>
      </c>
      <c r="I119" t="s">
        <v>315</v>
      </c>
      <c r="J119" t="s">
        <v>312</v>
      </c>
      <c r="K119" t="s">
        <v>553</v>
      </c>
      <c r="L119" t="s">
        <v>317</v>
      </c>
      <c r="M119" t="s">
        <v>318</v>
      </c>
      <c r="N119" t="s">
        <v>312</v>
      </c>
      <c r="O119" t="s">
        <v>1153</v>
      </c>
      <c r="P119" t="s">
        <v>312</v>
      </c>
      <c r="Q119" t="s">
        <v>319</v>
      </c>
      <c r="R119" t="s">
        <v>312</v>
      </c>
      <c r="S119" t="s">
        <v>333</v>
      </c>
      <c r="AD119" t="s">
        <v>322</v>
      </c>
      <c r="AE119" s="66" t="str" cm="1">
        <f t="array" ref="AE1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/resucito/src/index.html?canto=jesusrecorriatodaslasciudades</v>
      </c>
      <c r="AF119" s="66" t="s">
        <v>2263</v>
      </c>
      <c r="AG119" s="66" t="str">
        <f>VLOOKUP(Table13456221243[[#This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H119" t="s">
        <v>323</v>
      </c>
      <c r="AI119" t="str">
        <f>LOWER(LEFT(Table13456221243[[#This Row],[Titulo]],1))</f>
        <v>j</v>
      </c>
      <c r="AJ119" t="str">
        <f>LOWER(LEFT(Table13456221243[[#This Row],[Categoria]],1))</f>
        <v>p</v>
      </c>
      <c r="AK119" t="str">
        <f>_xlfn.CONCAT(Table13456221243[[#This Row],[ID]:[c021]])</f>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L119" t="str">
        <f>UPPER(Table13456221243[[#This Row],[Titulo]])</f>
        <v>JESÚS RECORRÍA TODAS LAS CIUDADES</v>
      </c>
      <c r="AM119" t="str">
        <f>LOWER(SUBSTITUTE(Table13456221243[[#This Row],[CANTO]], " ", ""))</f>
        <v>jesúsrecorríatodaslasciudades</v>
      </c>
      <c r="AN119" t="str">
        <f>Table13456221243[[#This Row],[Subtitle5]]</f>
        <v xml:space="preserve">Mateo 9,35ss; 10 </v>
      </c>
      <c r="AP119" t="str">
        <f>Table1[[#Headers],[CANTO]]</f>
        <v>CANTO</v>
      </c>
      <c r="AQ119" t="str">
        <f>Table13456221243[[#This Row],[CANTO]]</f>
        <v>JESÚS RECORRÍA TODAS LAS CIUDADES</v>
      </c>
    </row>
    <row r="120" spans="1:43" x14ac:dyDescent="0.25">
      <c r="A120">
        <v>96</v>
      </c>
      <c r="B120" t="s">
        <v>309</v>
      </c>
      <c r="C120">
        <v>117</v>
      </c>
      <c r="D120" t="s">
        <v>310</v>
      </c>
      <c r="E120" t="s">
        <v>311</v>
      </c>
      <c r="F120" t="s">
        <v>312</v>
      </c>
      <c r="G120" t="s">
        <v>554</v>
      </c>
      <c r="H120" t="s">
        <v>314</v>
      </c>
      <c r="I120" t="s">
        <v>315</v>
      </c>
      <c r="J120" t="s">
        <v>312</v>
      </c>
      <c r="K120" t="s">
        <v>555</v>
      </c>
      <c r="L120" t="s">
        <v>317</v>
      </c>
      <c r="M120" t="s">
        <v>318</v>
      </c>
      <c r="N120" t="s">
        <v>312</v>
      </c>
      <c r="O120" t="s">
        <v>1153</v>
      </c>
      <c r="P120" t="s">
        <v>312</v>
      </c>
      <c r="Q120" t="s">
        <v>319</v>
      </c>
      <c r="R120" t="s">
        <v>312</v>
      </c>
      <c r="S120" t="s">
        <v>321</v>
      </c>
      <c r="T120" t="s">
        <v>320</v>
      </c>
      <c r="U120" t="s">
        <v>326</v>
      </c>
      <c r="AD120" t="s">
        <v>322</v>
      </c>
      <c r="AE120" s="66" t="str" cm="1">
        <f t="array" ref="AE1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/resucito/src/index.html?canto=lacorderadedios</v>
      </c>
      <c r="AF120" s="66" t="s">
        <v>2263</v>
      </c>
      <c r="AG120" s="66" t="str">
        <f>VLOOKUP(Table13456221243[[#This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H120" t="s">
        <v>323</v>
      </c>
      <c r="AI120" t="str">
        <f>LOWER(LEFT(Table13456221243[[#This Row],[Titulo]],1))</f>
        <v>l</v>
      </c>
      <c r="AJ120" t="str">
        <f>LOWER(LEFT(Table13456221243[[#This Row],[Categoria]],1))</f>
        <v>p</v>
      </c>
      <c r="AK120" t="str">
        <f>_xlfn.CONCAT(Table13456221243[[#This Row],[ID]:[c021]])</f>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L120" t="str">
        <f>UPPER(Table13456221243[[#This Row],[Titulo]])</f>
        <v>LA CORDERA DE DIOS</v>
      </c>
      <c r="AM120" t="str">
        <f>LOWER(SUBSTITUTE(Table13456221243[[#This Row],[CANTO]], " ", ""))</f>
        <v>lacorderadedios</v>
      </c>
      <c r="AN120" t="str">
        <f>Table13456221243[[#This Row],[Subtitle5]]</f>
        <v>Mateo 1,18s; 2,13s.18</v>
      </c>
      <c r="AP120" t="str">
        <f>Table1[[#Headers],[CANTO]]</f>
        <v>CANTO</v>
      </c>
      <c r="AQ120" t="str">
        <f>Table13456221243[[#This Row],[CANTO]]</f>
        <v>LA CORDERA DE DIOS</v>
      </c>
    </row>
    <row r="121" spans="1:43" x14ac:dyDescent="0.25">
      <c r="A121">
        <v>97</v>
      </c>
      <c r="B121" t="s">
        <v>309</v>
      </c>
      <c r="C121">
        <v>118</v>
      </c>
      <c r="D121" t="s">
        <v>310</v>
      </c>
      <c r="E121" t="s">
        <v>311</v>
      </c>
      <c r="F121" t="s">
        <v>312</v>
      </c>
      <c r="G121" t="s">
        <v>556</v>
      </c>
      <c r="H121" t="s">
        <v>314</v>
      </c>
      <c r="I121" t="s">
        <v>315</v>
      </c>
      <c r="J121" t="s">
        <v>312</v>
      </c>
      <c r="K121" t="s">
        <v>557</v>
      </c>
      <c r="L121" t="s">
        <v>317</v>
      </c>
      <c r="M121" t="s">
        <v>318</v>
      </c>
      <c r="N121" t="s">
        <v>312</v>
      </c>
      <c r="O121" t="s">
        <v>1153</v>
      </c>
      <c r="P121" t="s">
        <v>312</v>
      </c>
      <c r="Q121" t="s">
        <v>319</v>
      </c>
      <c r="R121" t="s">
        <v>312</v>
      </c>
      <c r="S121" t="s">
        <v>298</v>
      </c>
      <c r="AD121" t="s">
        <v>322</v>
      </c>
      <c r="AE121" s="66" t="str" cm="1">
        <f t="array" ref="AE1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/resucito/src/index.html?canto=laespada</v>
      </c>
      <c r="AF121" s="66" t="s">
        <v>2263</v>
      </c>
      <c r="AG121" s="66" t="str">
        <f>VLOOKUP(Table13456221243[[#This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H121" t="s">
        <v>323</v>
      </c>
      <c r="AI121" t="str">
        <f>LOWER(LEFT(Table13456221243[[#This Row],[Titulo]],1))</f>
        <v>l</v>
      </c>
      <c r="AJ121" t="str">
        <f>LOWER(LEFT(Table13456221243[[#This Row],[Categoria]],1))</f>
        <v>p</v>
      </c>
      <c r="AK121" t="str">
        <f>_xlfn.CONCAT(Table13456221243[[#This Row],[ID]:[c021]])</f>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L121" t="str">
        <f>UPPER(Table13456221243[[#This Row],[Titulo]])</f>
        <v>LA ESPADA</v>
      </c>
      <c r="AM121" t="str">
        <f>LOWER(SUBSTITUTE(Table13456221243[[#This Row],[CANTO]], " ", ""))</f>
        <v>laespada</v>
      </c>
      <c r="AN121" t="str">
        <f>Table13456221243[[#This Row],[Subtitle5]]</f>
        <v>Ezequiel 21,14-22</v>
      </c>
      <c r="AP121" t="str">
        <f>Table1[[#Headers],[CANTO]]</f>
        <v>CANTO</v>
      </c>
      <c r="AQ121" t="str">
        <f>Table13456221243[[#This Row],[CANTO]]</f>
        <v>LA ESPADA</v>
      </c>
    </row>
    <row r="122" spans="1:43" x14ac:dyDescent="0.25">
      <c r="A122">
        <v>98</v>
      </c>
      <c r="B122" t="s">
        <v>309</v>
      </c>
      <c r="C122">
        <v>119</v>
      </c>
      <c r="D122" t="s">
        <v>310</v>
      </c>
      <c r="E122" t="s">
        <v>311</v>
      </c>
      <c r="F122" t="s">
        <v>312</v>
      </c>
      <c r="G122" t="s">
        <v>558</v>
      </c>
      <c r="H122" t="s">
        <v>314</v>
      </c>
      <c r="I122" t="s">
        <v>315</v>
      </c>
      <c r="J122" t="s">
        <v>312</v>
      </c>
      <c r="K122" t="s">
        <v>236</v>
      </c>
      <c r="L122" t="s">
        <v>317</v>
      </c>
      <c r="M122" t="s">
        <v>318</v>
      </c>
      <c r="N122" t="s">
        <v>312</v>
      </c>
      <c r="O122" t="s">
        <v>1153</v>
      </c>
      <c r="P122" t="s">
        <v>312</v>
      </c>
      <c r="Q122" t="s">
        <v>319</v>
      </c>
      <c r="R122" t="s">
        <v>312</v>
      </c>
      <c r="S122" t="s">
        <v>327</v>
      </c>
      <c r="T122" t="s">
        <v>320</v>
      </c>
      <c r="U122" t="s">
        <v>328</v>
      </c>
      <c r="AD122" t="s">
        <v>322</v>
      </c>
      <c r="AE122" s="66" t="str" cm="1">
        <f t="array" ref="AE1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/resucito/src/index.html?canto=lamarchaesdura</v>
      </c>
      <c r="AF122" s="66" t="s">
        <v>2263</v>
      </c>
      <c r="AG122" s="66" t="str">
        <f>VLOOKUP(Table13456221243[[#This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H122" t="s">
        <v>323</v>
      </c>
      <c r="AI122" t="str">
        <f>LOWER(LEFT(Table13456221243[[#This Row],[Titulo]],1))</f>
        <v>l</v>
      </c>
      <c r="AJ122" t="str">
        <f>LOWER(LEFT(Table13456221243[[#This Row],[Categoria]],1))</f>
        <v>p</v>
      </c>
      <c r="AK122" t="str">
        <f>_xlfn.CONCAT(Table13456221243[[#This Row],[ID]:[c021]])</f>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L122" t="str">
        <f>UPPER(Table13456221243[[#This Row],[Titulo]])</f>
        <v>LA MARCHA ES DURA</v>
      </c>
      <c r="AM122" t="str">
        <f>LOWER(SUBSTITUTE(Table13456221243[[#This Row],[CANTO]], " ", ""))</f>
        <v>lamarchaesdura</v>
      </c>
      <c r="AN122" t="str">
        <f>Table13456221243[[#This Row],[Subtitle5]]</f>
        <v>Espiritual negro «Go down, Moses»</v>
      </c>
      <c r="AP122" t="str">
        <f>Table1[[#Headers],[CANTO]]</f>
        <v>CANTO</v>
      </c>
      <c r="AQ122" t="str">
        <f>Table13456221243[[#This Row],[CANTO]]</f>
        <v>LA MARCHA ES DURA</v>
      </c>
    </row>
    <row r="123" spans="1:43" x14ac:dyDescent="0.25">
      <c r="A123">
        <v>242</v>
      </c>
      <c r="B123" t="s">
        <v>309</v>
      </c>
      <c r="C123">
        <v>120</v>
      </c>
      <c r="D123" t="s">
        <v>310</v>
      </c>
      <c r="E123" t="s">
        <v>311</v>
      </c>
      <c r="F123" t="s">
        <v>312</v>
      </c>
      <c r="G123" t="s">
        <v>559</v>
      </c>
      <c r="H123" t="s">
        <v>314</v>
      </c>
      <c r="I123" t="s">
        <v>315</v>
      </c>
      <c r="J123" t="s">
        <v>312</v>
      </c>
      <c r="K123" t="s">
        <v>560</v>
      </c>
      <c r="L123" t="s">
        <v>317</v>
      </c>
      <c r="M123" t="s">
        <v>318</v>
      </c>
      <c r="N123" t="s">
        <v>312</v>
      </c>
      <c r="O123" s="4" t="s">
        <v>1151</v>
      </c>
      <c r="P123" t="s">
        <v>312</v>
      </c>
      <c r="Q123" t="s">
        <v>319</v>
      </c>
      <c r="R123" t="s">
        <v>312</v>
      </c>
      <c r="S123" t="s">
        <v>326</v>
      </c>
      <c r="T123" t="s">
        <v>320</v>
      </c>
      <c r="U123" t="s">
        <v>334</v>
      </c>
      <c r="AD123" t="s">
        <v>322</v>
      </c>
      <c r="AE123" s="66" t="str" cm="1">
        <f t="array" ref="AE1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/resucito/src/index.html?canto=lapalomavolo</v>
      </c>
      <c r="AF123" s="66" t="s">
        <v>2263</v>
      </c>
      <c r="AG123" s="66" t="str">
        <f>VLOOKUP(Table13456221243[[#This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H123" t="s">
        <v>323</v>
      </c>
      <c r="AI123" t="str">
        <f>LOWER(LEFT(Table13456221243[[#This Row],[Titulo]],1))</f>
        <v>l</v>
      </c>
      <c r="AJ123" t="str">
        <f>LOWER(LEFT(Table13456221243[[#This Row],[Categoria]],1))</f>
        <v>e</v>
      </c>
      <c r="AK123" t="str">
        <f>_xlfn.CONCAT(Table13456221243[[#This Row],[ID]:[c021]])</f>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L123" t="str">
        <f>UPPER(Table13456221243[[#This Row],[Titulo]])</f>
        <v>LA PALOMA VOLÓ</v>
      </c>
      <c r="AM123" t="str">
        <f>LOWER(SUBSTITUTE(Table13456221243[[#This Row],[CANTO]], " ", ""))</f>
        <v>lapalomavoló</v>
      </c>
      <c r="AN123" t="str">
        <f>Table13456221243[[#This Row],[Subtitle5]]</f>
        <v>Oda XXIV de Salomón</v>
      </c>
      <c r="AP123" t="str">
        <f>Table1[[#Headers],[CANTO]]</f>
        <v>CANTO</v>
      </c>
      <c r="AQ123" t="str">
        <f>Table13456221243[[#This Row],[CANTO]]</f>
        <v>LA PALOMA VOLÓ</v>
      </c>
    </row>
    <row r="124" spans="1:43" x14ac:dyDescent="0.25">
      <c r="A124">
        <v>99</v>
      </c>
      <c r="B124" t="s">
        <v>309</v>
      </c>
      <c r="C124">
        <v>121</v>
      </c>
      <c r="D124" t="s">
        <v>310</v>
      </c>
      <c r="E124" t="s">
        <v>311</v>
      </c>
      <c r="F124" t="s">
        <v>312</v>
      </c>
      <c r="G124" t="s">
        <v>561</v>
      </c>
      <c r="H124" t="s">
        <v>314</v>
      </c>
      <c r="I124" t="s">
        <v>315</v>
      </c>
      <c r="J124" t="s">
        <v>312</v>
      </c>
      <c r="K124" t="s">
        <v>238</v>
      </c>
      <c r="L124" t="s">
        <v>317</v>
      </c>
      <c r="M124" t="s">
        <v>318</v>
      </c>
      <c r="N124" t="s">
        <v>312</v>
      </c>
      <c r="O124" t="s">
        <v>1153</v>
      </c>
      <c r="P124" t="s">
        <v>312</v>
      </c>
      <c r="Q124" t="s">
        <v>319</v>
      </c>
      <c r="R124" t="s">
        <v>312</v>
      </c>
      <c r="S124" t="s">
        <v>333</v>
      </c>
      <c r="T124" t="s">
        <v>320</v>
      </c>
      <c r="U124" t="s">
        <v>321</v>
      </c>
      <c r="V124" t="s">
        <v>320</v>
      </c>
      <c r="W124" t="s">
        <v>328</v>
      </c>
      <c r="AD124" t="s">
        <v>322</v>
      </c>
      <c r="AE124" s="66" t="str" cm="1">
        <f t="array" ref="AE1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/resucito/src/index.html?canto=lasalve</v>
      </c>
      <c r="AF124" s="66" t="s">
        <v>2263</v>
      </c>
      <c r="AG124" s="66" t="str">
        <f>VLOOKUP(Table13456221243[[#This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H124" t="s">
        <v>323</v>
      </c>
      <c r="AI124" t="str">
        <f>LOWER(LEFT(Table13456221243[[#This Row],[Titulo]],1))</f>
        <v>l</v>
      </c>
      <c r="AJ124" t="str">
        <f>LOWER(LEFT(Table13456221243[[#This Row],[Categoria]],1))</f>
        <v>p</v>
      </c>
      <c r="AK124" t="str">
        <f>_xlfn.CONCAT(Table13456221243[[#This Row],[ID]:[c021]])</f>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L124" t="str">
        <f>UPPER(Table13456221243[[#This Row],[Titulo]])</f>
        <v>LA SALVE</v>
      </c>
      <c r="AM124" t="str">
        <f>LOWER(SUBSTITUTE(Table13456221243[[#This Row],[CANTO]], " ", ""))</f>
        <v>lasalve</v>
      </c>
      <c r="AN124" t="str">
        <f>Table13456221243[[#This Row],[Subtitle5]]</f>
        <v>Himno lat. «Salve Regina»</v>
      </c>
      <c r="AP124" t="str">
        <f>Table1[[#Headers],[CANTO]]</f>
        <v>CANTO</v>
      </c>
      <c r="AQ124" t="str">
        <f>Table13456221243[[#This Row],[CANTO]]</f>
        <v>LA SALVE</v>
      </c>
    </row>
    <row r="125" spans="1:43" x14ac:dyDescent="0.25">
      <c r="A125">
        <v>100</v>
      </c>
      <c r="B125" t="s">
        <v>309</v>
      </c>
      <c r="C125">
        <v>122</v>
      </c>
      <c r="D125" t="s">
        <v>310</v>
      </c>
      <c r="E125" t="s">
        <v>311</v>
      </c>
      <c r="F125" t="s">
        <v>312</v>
      </c>
      <c r="G125" t="s">
        <v>562</v>
      </c>
      <c r="H125" t="s">
        <v>314</v>
      </c>
      <c r="I125" t="s">
        <v>315</v>
      </c>
      <c r="J125" t="s">
        <v>312</v>
      </c>
      <c r="K125" t="s">
        <v>563</v>
      </c>
      <c r="L125" t="s">
        <v>317</v>
      </c>
      <c r="M125" t="s">
        <v>318</v>
      </c>
      <c r="N125" t="s">
        <v>312</v>
      </c>
      <c r="O125" t="s">
        <v>1153</v>
      </c>
      <c r="P125" t="s">
        <v>312</v>
      </c>
      <c r="Q125" t="s">
        <v>319</v>
      </c>
      <c r="R125" t="s">
        <v>312</v>
      </c>
      <c r="AD125" t="s">
        <v>322</v>
      </c>
      <c r="AE125" s="66" t="str" cm="1">
        <f t="array" ref="AE1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/resucito/src/index.html?canto=lasiegadelasnaciones</v>
      </c>
      <c r="AF125" s="66" t="s">
        <v>2263</v>
      </c>
      <c r="AG125" s="66" t="str">
        <f>VLOOKUP(Table13456221243[[#This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H125" t="s">
        <v>323</v>
      </c>
      <c r="AI125" t="str">
        <f>LOWER(LEFT(Table13456221243[[#This Row],[Titulo]],1))</f>
        <v>l</v>
      </c>
      <c r="AJ125" t="str">
        <f>LOWER(LEFT(Table13456221243[[#This Row],[Categoria]],1))</f>
        <v>p</v>
      </c>
      <c r="AK125" t="str">
        <f>_xlfn.CONCAT(Table13456221243[[#This Row],[ID]:[c021]])</f>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L125" t="str">
        <f>UPPER(Table13456221243[[#This Row],[Titulo]])</f>
        <v>LA SIEGA DE LAS NACIONES</v>
      </c>
      <c r="AM125" t="str">
        <f>LOWER(SUBSTITUTE(Table13456221243[[#This Row],[CANTO]], " ", ""))</f>
        <v>lasiegadelasnaciones</v>
      </c>
      <c r="AN125" t="str">
        <f>Table13456221243[[#This Row],[Subtitle5]]</f>
        <v>Juan 4,31-38</v>
      </c>
      <c r="AP125" t="str">
        <f>Table1[[#Headers],[CANTO]]</f>
        <v>CANTO</v>
      </c>
      <c r="AQ125" t="str">
        <f>Table13456221243[[#This Row],[CANTO]]</f>
        <v>LA SIEGA DE LAS NACIONES</v>
      </c>
    </row>
    <row r="126" spans="1:43" x14ac:dyDescent="0.25">
      <c r="A126">
        <v>101</v>
      </c>
      <c r="B126" t="s">
        <v>309</v>
      </c>
      <c r="C126">
        <v>123</v>
      </c>
      <c r="D126" t="s">
        <v>310</v>
      </c>
      <c r="E126" t="s">
        <v>311</v>
      </c>
      <c r="F126" t="s">
        <v>312</v>
      </c>
      <c r="G126" t="s">
        <v>564</v>
      </c>
      <c r="H126" t="s">
        <v>314</v>
      </c>
      <c r="I126" t="s">
        <v>315</v>
      </c>
      <c r="J126" t="s">
        <v>312</v>
      </c>
      <c r="K126" t="s">
        <v>565</v>
      </c>
      <c r="L126" t="s">
        <v>317</v>
      </c>
      <c r="M126" t="s">
        <v>318</v>
      </c>
      <c r="N126" t="s">
        <v>312</v>
      </c>
      <c r="O126" t="s">
        <v>1153</v>
      </c>
      <c r="P126" t="s">
        <v>312</v>
      </c>
      <c r="Q126" t="s">
        <v>319</v>
      </c>
      <c r="R126" t="s">
        <v>312</v>
      </c>
      <c r="AD126" t="s">
        <v>322</v>
      </c>
      <c r="AE126" s="66" t="str" cm="1">
        <f t="array" ref="AE1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/resucito/src/index.html?canto=lavozdemiamado</v>
      </c>
      <c r="AF126" s="66" t="s">
        <v>2263</v>
      </c>
      <c r="AG126" s="66" t="str">
        <f>VLOOKUP(Table13456221243[[#This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H126" t="s">
        <v>323</v>
      </c>
      <c r="AI126" t="str">
        <f>LOWER(LEFT(Table13456221243[[#This Row],[Titulo]],1))</f>
        <v>l</v>
      </c>
      <c r="AJ126" t="str">
        <f>LOWER(LEFT(Table13456221243[[#This Row],[Categoria]],1))</f>
        <v>p</v>
      </c>
      <c r="AK126" t="str">
        <f>_xlfn.CONCAT(Table13456221243[[#This Row],[ID]:[c021]])</f>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L126" t="str">
        <f>UPPER(Table13456221243[[#This Row],[Titulo]])</f>
        <v>LA VOZ DE MI AMADO</v>
      </c>
      <c r="AM126" t="str">
        <f>LOWER(SUBSTITUTE(Table13456221243[[#This Row],[CANTO]], " ", ""))</f>
        <v>lavozdemiamado</v>
      </c>
      <c r="AN126" t="str">
        <f>Table13456221243[[#This Row],[Subtitle5]]</f>
        <v>Cantar de los Cantares 2,8-17</v>
      </c>
      <c r="AP126" t="str">
        <f>Table1[[#Headers],[CANTO]]</f>
        <v>CANTO</v>
      </c>
      <c r="AQ126" t="str">
        <f>Table13456221243[[#This Row],[CANTO]]</f>
        <v>LA VOZ DE MI AMADO</v>
      </c>
    </row>
    <row r="127" spans="1:43" x14ac:dyDescent="0.25">
      <c r="A127">
        <v>102</v>
      </c>
      <c r="B127" t="s">
        <v>309</v>
      </c>
      <c r="C127">
        <v>124</v>
      </c>
      <c r="D127" t="s">
        <v>310</v>
      </c>
      <c r="E127" t="s">
        <v>311</v>
      </c>
      <c r="F127" t="s">
        <v>312</v>
      </c>
      <c r="G127" t="s">
        <v>566</v>
      </c>
      <c r="H127" t="s">
        <v>314</v>
      </c>
      <c r="I127" t="s">
        <v>315</v>
      </c>
      <c r="J127" t="s">
        <v>312</v>
      </c>
      <c r="K127" t="s">
        <v>567</v>
      </c>
      <c r="L127" t="s">
        <v>317</v>
      </c>
      <c r="M127" t="s">
        <v>318</v>
      </c>
      <c r="N127" t="s">
        <v>312</v>
      </c>
      <c r="O127" t="s">
        <v>1153</v>
      </c>
      <c r="P127" t="s">
        <v>312</v>
      </c>
      <c r="Q127" t="s">
        <v>319</v>
      </c>
      <c r="R127" t="s">
        <v>312</v>
      </c>
      <c r="AD127" t="s">
        <v>322</v>
      </c>
      <c r="AE127" s="66" t="str" cm="1">
        <f t="array" ref="AE1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/resucito/src/index.html?canto=lasarmasdelaluz</v>
      </c>
      <c r="AF127" s="66" t="s">
        <v>2263</v>
      </c>
      <c r="AG127" s="66" t="str">
        <f>VLOOKUP(Table13456221243[[#This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H127" t="s">
        <v>323</v>
      </c>
      <c r="AI127" t="str">
        <f>LOWER(LEFT(Table13456221243[[#This Row],[Titulo]],1))</f>
        <v>l</v>
      </c>
      <c r="AJ127" t="str">
        <f>LOWER(LEFT(Table13456221243[[#This Row],[Categoria]],1))</f>
        <v>p</v>
      </c>
      <c r="AK127" t="str">
        <f>_xlfn.CONCAT(Table13456221243[[#This Row],[ID]:[c021]])</f>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L127" t="str">
        <f>UPPER(Table13456221243[[#This Row],[Titulo]])</f>
        <v>LAS ARMAS DE LA LUZ</v>
      </c>
      <c r="AM127" t="str">
        <f>LOWER(SUBSTITUTE(Table13456221243[[#This Row],[CANTO]], " ", ""))</f>
        <v>lasarmasdelaluz</v>
      </c>
      <c r="AN127" t="str">
        <f>Table13456221243[[#This Row],[Subtitle5]]</f>
        <v>cf Efesios 6,11.ss</v>
      </c>
      <c r="AP127" t="str">
        <f>Table1[[#Headers],[CANTO]]</f>
        <v>CANTO</v>
      </c>
      <c r="AQ127" t="str">
        <f>Table13456221243[[#This Row],[CANTO]]</f>
        <v>LAS ARMAS DE LA LUZ</v>
      </c>
    </row>
    <row r="128" spans="1:43" x14ac:dyDescent="0.25">
      <c r="A128">
        <v>103</v>
      </c>
      <c r="B128" t="s">
        <v>309</v>
      </c>
      <c r="C128">
        <v>125</v>
      </c>
      <c r="D128" t="s">
        <v>310</v>
      </c>
      <c r="E128" t="s">
        <v>311</v>
      </c>
      <c r="F128" t="s">
        <v>312</v>
      </c>
      <c r="G128" t="s">
        <v>568</v>
      </c>
      <c r="H128" t="s">
        <v>314</v>
      </c>
      <c r="I128" t="s">
        <v>315</v>
      </c>
      <c r="J128" t="s">
        <v>312</v>
      </c>
      <c r="K128" t="s">
        <v>569</v>
      </c>
      <c r="L128" t="s">
        <v>317</v>
      </c>
      <c r="M128" t="s">
        <v>318</v>
      </c>
      <c r="N128" t="s">
        <v>312</v>
      </c>
      <c r="O128" t="s">
        <v>1153</v>
      </c>
      <c r="P128" t="s">
        <v>312</v>
      </c>
      <c r="Q128" t="s">
        <v>319</v>
      </c>
      <c r="R128" t="s">
        <v>312</v>
      </c>
      <c r="AD128" t="s">
        <v>322</v>
      </c>
      <c r="AE128" s="66" t="str" cm="1">
        <f t="array" ref="AE1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/resucito/src/index.html?canto=laudasion</v>
      </c>
      <c r="AF128" s="66" t="s">
        <v>2263</v>
      </c>
      <c r="AG128" s="66" t="str">
        <f>VLOOKUP(Table13456221243[[#This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H128" t="s">
        <v>323</v>
      </c>
      <c r="AI128" t="str">
        <f>LOWER(LEFT(Table13456221243[[#This Row],[Titulo]],1))</f>
        <v>l</v>
      </c>
      <c r="AJ128" t="str">
        <f>LOWER(LEFT(Table13456221243[[#This Row],[Categoria]],1))</f>
        <v>p</v>
      </c>
      <c r="AK128" t="str">
        <f>_xlfn.CONCAT(Table13456221243[[#This Row],[ID]:[c021]])</f>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L128" t="str">
        <f>UPPER(Table13456221243[[#This Row],[Titulo]])</f>
        <v>LAUDA SIÓN</v>
      </c>
      <c r="AM128" t="str">
        <f>LOWER(SUBSTITUTE(Table13456221243[[#This Row],[CANTO]], " ", ""))</f>
        <v>laudasión</v>
      </c>
      <c r="AN128" t="str">
        <f>Table13456221243[[#This Row],[Subtitle5]]</f>
        <v xml:space="preserve">Secuencia del Corpus Christi (Santo Tomas de Aquino) </v>
      </c>
      <c r="AP128" t="str">
        <f>Table1[[#Headers],[CANTO]]</f>
        <v>CANTO</v>
      </c>
      <c r="AQ128" t="str">
        <f>Table13456221243[[#This Row],[CANTO]]</f>
        <v>LAUDA SIÓN</v>
      </c>
    </row>
    <row r="129" spans="1:43" x14ac:dyDescent="0.25">
      <c r="A129">
        <v>189</v>
      </c>
      <c r="B129" t="s">
        <v>309</v>
      </c>
      <c r="C129">
        <v>126</v>
      </c>
      <c r="D129" t="s">
        <v>310</v>
      </c>
      <c r="E129" t="s">
        <v>311</v>
      </c>
      <c r="F129" t="s">
        <v>312</v>
      </c>
      <c r="G129" t="s">
        <v>570</v>
      </c>
      <c r="H129" t="s">
        <v>314</v>
      </c>
      <c r="I129" t="s">
        <v>315</v>
      </c>
      <c r="J129" t="s">
        <v>312</v>
      </c>
      <c r="K129" t="s">
        <v>395</v>
      </c>
      <c r="L129" t="s">
        <v>317</v>
      </c>
      <c r="M129" t="s">
        <v>318</v>
      </c>
      <c r="N129" t="s">
        <v>312</v>
      </c>
      <c r="O129" s="7" t="s">
        <v>1152</v>
      </c>
      <c r="P129" t="s">
        <v>312</v>
      </c>
      <c r="Q129" t="s">
        <v>319</v>
      </c>
      <c r="R129" t="s">
        <v>312</v>
      </c>
      <c r="AD129" t="s">
        <v>322</v>
      </c>
      <c r="AE129" s="66" t="str" cm="1">
        <f t="array" ref="AE1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/resucito/src/index.html?canto=letaniasdelossantos</v>
      </c>
      <c r="AF129" s="66" t="s">
        <v>2263</v>
      </c>
      <c r="AG129" s="66" t="str">
        <f>VLOOKUP(Table13456221243[[#This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H129" t="s">
        <v>323</v>
      </c>
      <c r="AI129" t="str">
        <f>LOWER(LEFT(Table13456221243[[#This Row],[Titulo]],1))</f>
        <v>l</v>
      </c>
      <c r="AJ129" t="str">
        <f>LOWER(LEFT(Table13456221243[[#This Row],[Categoria]],1))</f>
        <v>l</v>
      </c>
      <c r="AK129" t="str">
        <f>_xlfn.CONCAT(Table13456221243[[#This Row],[ID]:[c021]])</f>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L129" t="str">
        <f>UPPER(Table13456221243[[#This Row],[Titulo]])</f>
        <v>LETANÍAS DE LOS SANTOS</v>
      </c>
      <c r="AM129" t="str">
        <f>LOWER(SUBSTITUTE(Table13456221243[[#This Row],[CANTO]], " ", ""))</f>
        <v>letaníasdelossantos</v>
      </c>
      <c r="AN129" t="str">
        <f>Table13456221243[[#This Row],[Subtitle5]]</f>
        <v>De la liturgia bautismal de la Vigilia pascual</v>
      </c>
      <c r="AP129" t="str">
        <f>Table1[[#Headers],[CANTO]]</f>
        <v>CANTO</v>
      </c>
      <c r="AQ129" t="str">
        <f>Table13456221243[[#This Row],[CANTO]]</f>
        <v>LETANÍAS DE LOS SANTOS</v>
      </c>
    </row>
    <row r="130" spans="1:43" x14ac:dyDescent="0.25">
      <c r="A130">
        <v>191</v>
      </c>
      <c r="B130" t="s">
        <v>309</v>
      </c>
      <c r="C130">
        <v>127</v>
      </c>
      <c r="D130" t="s">
        <v>310</v>
      </c>
      <c r="E130" t="s">
        <v>311</v>
      </c>
      <c r="F130" t="s">
        <v>312</v>
      </c>
      <c r="G130" t="s">
        <v>571</v>
      </c>
      <c r="H130" t="s">
        <v>314</v>
      </c>
      <c r="I130" t="s">
        <v>315</v>
      </c>
      <c r="J130" t="s">
        <v>312</v>
      </c>
      <c r="K130" t="s">
        <v>572</v>
      </c>
      <c r="L130" t="s">
        <v>317</v>
      </c>
      <c r="M130" t="s">
        <v>318</v>
      </c>
      <c r="N130" t="s">
        <v>312</v>
      </c>
      <c r="O130" s="7" t="s">
        <v>1152</v>
      </c>
      <c r="P130" t="s">
        <v>312</v>
      </c>
      <c r="Q130" t="s">
        <v>319</v>
      </c>
      <c r="R130" t="s">
        <v>312</v>
      </c>
      <c r="S130" t="s">
        <v>333</v>
      </c>
      <c r="T130" t="s">
        <v>320</v>
      </c>
      <c r="U130" t="s">
        <v>321</v>
      </c>
      <c r="V130" t="s">
        <v>320</v>
      </c>
      <c r="W130" t="s">
        <v>304</v>
      </c>
      <c r="X130" t="s">
        <v>320</v>
      </c>
      <c r="Y130" t="s">
        <v>334</v>
      </c>
      <c r="AD130" t="s">
        <v>322</v>
      </c>
      <c r="AE130" s="66" t="str" cm="1">
        <f t="array" ref="AE1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v>
      </c>
      <c r="AF130" s="66" t="s">
        <v>2263</v>
      </c>
      <c r="AG130"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0" t="s">
        <v>323</v>
      </c>
      <c r="AI130" t="str">
        <f>LOWER(LEFT(Table13456221243[[#This Row],[Titulo]],1))</f>
        <v>l</v>
      </c>
      <c r="AJ130" t="str">
        <f>LOWER(LEFT(Table13456221243[[#This Row],[Categoria]],1))</f>
        <v>l</v>
      </c>
      <c r="AK130" t="str">
        <f>_xlfn.CONCAT(Table13456221243[[#This Row],[ID]:[c021]])</f>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0" t="str">
        <f>UPPER(Table13456221243[[#This Row],[Titulo]])</f>
        <v>LETANÍAS PENITENCIALES I</v>
      </c>
      <c r="AM130" t="str">
        <f>LOWER(SUBSTITUTE(Table13456221243[[#This Row],[CANTO]], " ", ""))</f>
        <v>letaníaspenitencialesi</v>
      </c>
      <c r="AN130" t="str">
        <f>Table13456221243[[#This Row],[Subtitle5]]</f>
        <v>Letanía para la Celebración Penitencial – modelo abreviado</v>
      </c>
      <c r="AP130" t="str">
        <f>Table1[[#Headers],[CANTO]]</f>
        <v>CANTO</v>
      </c>
      <c r="AQ130" t="str">
        <f>Table13456221243[[#This Row],[CANTO]]</f>
        <v>LETANÍAS PENITENCIALES I</v>
      </c>
    </row>
    <row r="131" spans="1:43" x14ac:dyDescent="0.25">
      <c r="A131">
        <v>192</v>
      </c>
      <c r="B131" t="s">
        <v>309</v>
      </c>
      <c r="C131">
        <v>128</v>
      </c>
      <c r="D131" t="s">
        <v>310</v>
      </c>
      <c r="E131" t="s">
        <v>311</v>
      </c>
      <c r="F131" t="s">
        <v>312</v>
      </c>
      <c r="G131" t="s">
        <v>573</v>
      </c>
      <c r="H131" t="s">
        <v>314</v>
      </c>
      <c r="I131" t="s">
        <v>315</v>
      </c>
      <c r="J131" t="s">
        <v>312</v>
      </c>
      <c r="K131" t="s">
        <v>574</v>
      </c>
      <c r="L131" t="s">
        <v>317</v>
      </c>
      <c r="M131" t="s">
        <v>318</v>
      </c>
      <c r="N131" t="s">
        <v>312</v>
      </c>
      <c r="O131" s="7" t="s">
        <v>1152</v>
      </c>
      <c r="P131" t="s">
        <v>312</v>
      </c>
      <c r="Q131" t="s">
        <v>319</v>
      </c>
      <c r="R131" t="s">
        <v>312</v>
      </c>
      <c r="S131" t="s">
        <v>333</v>
      </c>
      <c r="T131" t="s">
        <v>320</v>
      </c>
      <c r="U131" t="s">
        <v>321</v>
      </c>
      <c r="V131" t="s">
        <v>320</v>
      </c>
      <c r="W131" t="s">
        <v>304</v>
      </c>
      <c r="AD131" t="s">
        <v>322</v>
      </c>
      <c r="AE131" s="66" t="str" cm="1">
        <f t="array" ref="AE1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/resucito/src/index.html?canto=letaniaspenitencialesii</v>
      </c>
      <c r="AF131" s="66" t="s">
        <v>2263</v>
      </c>
      <c r="AG131"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1" t="s">
        <v>323</v>
      </c>
      <c r="AI131" t="str">
        <f>LOWER(LEFT(Table13456221243[[#This Row],[Titulo]],1))</f>
        <v>l</v>
      </c>
      <c r="AJ131" t="str">
        <f>LOWER(LEFT(Table13456221243[[#This Row],[Categoria]],1))</f>
        <v>l</v>
      </c>
      <c r="AK131" t="str">
        <f>_xlfn.CONCAT(Table13456221243[[#This Row],[ID]:[c021]])</f>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1" t="str">
        <f>UPPER(Table13456221243[[#This Row],[Titulo]])</f>
        <v>LETANÍAS PENITENCIALES II</v>
      </c>
      <c r="AM131" t="str">
        <f>LOWER(SUBSTITUTE(Table13456221243[[#This Row],[CANTO]], " ", ""))</f>
        <v>letaníaspenitencialesii</v>
      </c>
      <c r="AN131" t="str">
        <f>Table13456221243[[#This Row],[Subtitle5]]</f>
        <v>Letanía para la Celebración Penitencial</v>
      </c>
      <c r="AP131" t="str">
        <f>Table1[[#Headers],[CANTO]]</f>
        <v>CANTO</v>
      </c>
      <c r="AQ131" t="str">
        <f>Table13456221243[[#This Row],[CANTO]]</f>
        <v>LETANÍAS PENITENCIALES II</v>
      </c>
    </row>
    <row r="132" spans="1:43" x14ac:dyDescent="0.25">
      <c r="A132">
        <v>105</v>
      </c>
      <c r="B132" t="s">
        <v>309</v>
      </c>
      <c r="C132">
        <v>129</v>
      </c>
      <c r="D132" t="s">
        <v>310</v>
      </c>
      <c r="E132" t="s">
        <v>311</v>
      </c>
      <c r="F132" t="s">
        <v>312</v>
      </c>
      <c r="G132" t="s">
        <v>575</v>
      </c>
      <c r="H132" t="s">
        <v>314</v>
      </c>
      <c r="I132" t="s">
        <v>315</v>
      </c>
      <c r="J132" t="s">
        <v>312</v>
      </c>
      <c r="K132" t="s">
        <v>244</v>
      </c>
      <c r="L132" t="s">
        <v>317</v>
      </c>
      <c r="M132" t="s">
        <v>318</v>
      </c>
      <c r="N132" t="s">
        <v>312</v>
      </c>
      <c r="O132" t="s">
        <v>1153</v>
      </c>
      <c r="P132" t="s">
        <v>312</v>
      </c>
      <c r="Q132" t="s">
        <v>319</v>
      </c>
      <c r="R132" t="s">
        <v>312</v>
      </c>
      <c r="S132" t="s">
        <v>357</v>
      </c>
      <c r="T132" t="s">
        <v>320</v>
      </c>
      <c r="U132" t="s">
        <v>296</v>
      </c>
      <c r="V132" t="s">
        <v>320</v>
      </c>
      <c r="W132" t="s">
        <v>327</v>
      </c>
      <c r="X132" t="s">
        <v>320</v>
      </c>
      <c r="Y132" t="s">
        <v>328</v>
      </c>
      <c r="AD132" t="s">
        <v>322</v>
      </c>
      <c r="AE132" s="66" t="str" cm="1">
        <f t="array" ref="AE1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/resucito/src/index.html?canto=levantomisojosalosmontes</v>
      </c>
      <c r="AF132" s="66" t="s">
        <v>2263</v>
      </c>
      <c r="AG132" s="66" t="str">
        <f>VLOOKUP(Table13456221243[[#This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H132" t="s">
        <v>323</v>
      </c>
      <c r="AI132" t="str">
        <f>LOWER(LEFT(Table13456221243[[#This Row],[Titulo]],1))</f>
        <v>l</v>
      </c>
      <c r="AJ132" t="str">
        <f>LOWER(LEFT(Table13456221243[[#This Row],[Categoria]],1))</f>
        <v>p</v>
      </c>
      <c r="AK132" t="str">
        <f>_xlfn.CONCAT(Table13456221243[[#This Row],[ID]:[c021]])</f>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L132" t="str">
        <f>UPPER(Table13456221243[[#This Row],[Titulo]])</f>
        <v>LEVANTO MIS OJOS A LOS MONTES</v>
      </c>
      <c r="AM132" t="str">
        <f>LOWER(SUBSTITUTE(Table13456221243[[#This Row],[CANTO]], " ", ""))</f>
        <v>levantomisojosalosmontes</v>
      </c>
      <c r="AN132" t="str">
        <f>Table13456221243[[#This Row],[Subtitle5]]</f>
        <v>Sal 121 (120)</v>
      </c>
      <c r="AP132" t="str">
        <f>Table1[[#Headers],[CANTO]]</f>
        <v>CANTO</v>
      </c>
      <c r="AQ132" t="str">
        <f>Table13456221243[[#This Row],[CANTO]]</f>
        <v>LEVANTO MIS OJOS A LOS MONTES</v>
      </c>
    </row>
    <row r="133" spans="1:43" x14ac:dyDescent="0.25">
      <c r="A133">
        <v>106</v>
      </c>
      <c r="B133" t="s">
        <v>309</v>
      </c>
      <c r="C133">
        <v>131</v>
      </c>
      <c r="D133" t="s">
        <v>310</v>
      </c>
      <c r="E133" t="s">
        <v>311</v>
      </c>
      <c r="F133" t="s">
        <v>312</v>
      </c>
      <c r="G133" t="s">
        <v>576</v>
      </c>
      <c r="H133" t="s">
        <v>314</v>
      </c>
      <c r="I133" t="s">
        <v>315</v>
      </c>
      <c r="J133" t="s">
        <v>312</v>
      </c>
      <c r="K133" t="s">
        <v>246</v>
      </c>
      <c r="L133" t="s">
        <v>317</v>
      </c>
      <c r="M133" t="s">
        <v>318</v>
      </c>
      <c r="N133" t="s">
        <v>312</v>
      </c>
      <c r="O133" t="s">
        <v>1153</v>
      </c>
      <c r="P133" t="s">
        <v>312</v>
      </c>
      <c r="Q133" t="s">
        <v>319</v>
      </c>
      <c r="R133" t="s">
        <v>312</v>
      </c>
      <c r="S133" t="s">
        <v>298</v>
      </c>
      <c r="T133" t="s">
        <v>320</v>
      </c>
      <c r="U133" t="s">
        <v>321</v>
      </c>
      <c r="V133" t="s">
        <v>320</v>
      </c>
      <c r="W133" t="s">
        <v>328</v>
      </c>
      <c r="AD133" t="s">
        <v>322</v>
      </c>
      <c r="AE133" s="66" t="str" cm="1">
        <f t="array" ref="AE1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/resucito/src/index.html?canto=lleguehastatupresenciamiclamor</v>
      </c>
      <c r="AF133" s="66" t="s">
        <v>2263</v>
      </c>
      <c r="AG133" s="66" t="str">
        <f>VLOOKUP(Table13456221243[[#This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H133" t="s">
        <v>323</v>
      </c>
      <c r="AI133" t="str">
        <f>LOWER(LEFT(Table13456221243[[#This Row],[Titulo]],1))</f>
        <v>l</v>
      </c>
      <c r="AJ133" t="str">
        <f>LOWER(LEFT(Table13456221243[[#This Row],[Categoria]],1))</f>
        <v>p</v>
      </c>
      <c r="AK133" t="str">
        <f>_xlfn.CONCAT(Table13456221243[[#This Row],[ID]:[c021]])</f>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L133" t="str">
        <f>UPPER(Table13456221243[[#This Row],[Titulo]])</f>
        <v>LLEGUE HASTA TU PRESENCIA MI CLAMOR</v>
      </c>
      <c r="AM133" t="str">
        <f>LOWER(SUBSTITUTE(Table13456221243[[#This Row],[CANTO]], " ", ""))</f>
        <v>lleguehastatupresenciamiclamor</v>
      </c>
      <c r="AN133" t="str">
        <f>Table13456221243[[#This Row],[Subtitle5]]</f>
        <v>Sal 119 (118)</v>
      </c>
      <c r="AP133" t="str">
        <f>Table1[[#Headers],[CANTO]]</f>
        <v>CANTO</v>
      </c>
      <c r="AQ133" t="str">
        <f>Table13456221243[[#This Row],[CANTO]]</f>
        <v>LLEGUE HASTA TU PRESENCIA MI CLAMOR</v>
      </c>
    </row>
    <row r="134" spans="1:43" x14ac:dyDescent="0.25">
      <c r="A134">
        <v>107</v>
      </c>
      <c r="B134" t="s">
        <v>309</v>
      </c>
      <c r="C134">
        <v>132</v>
      </c>
      <c r="D134" t="s">
        <v>310</v>
      </c>
      <c r="E134" t="s">
        <v>311</v>
      </c>
      <c r="F134" t="s">
        <v>312</v>
      </c>
      <c r="G134" t="s">
        <v>577</v>
      </c>
      <c r="H134" t="s">
        <v>314</v>
      </c>
      <c r="I134" t="s">
        <v>315</v>
      </c>
      <c r="J134" t="s">
        <v>312</v>
      </c>
      <c r="K134" t="s">
        <v>578</v>
      </c>
      <c r="L134" t="s">
        <v>317</v>
      </c>
      <c r="M134" t="s">
        <v>318</v>
      </c>
      <c r="N134" t="s">
        <v>312</v>
      </c>
      <c r="O134" t="s">
        <v>1153</v>
      </c>
      <c r="P134" t="s">
        <v>312</v>
      </c>
      <c r="Q134" t="s">
        <v>319</v>
      </c>
      <c r="R134" t="s">
        <v>312</v>
      </c>
      <c r="S134" t="s">
        <v>298</v>
      </c>
      <c r="AD134" t="s">
        <v>322</v>
      </c>
      <c r="AE134" s="66" t="str" cm="1">
        <f t="array" ref="AE1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/resucito/src/index.html?canto=llevamealcielo</v>
      </c>
      <c r="AF134" s="66" t="s">
        <v>2263</v>
      </c>
      <c r="AG134" s="66" t="str">
        <f>VLOOKUP(Table13456221243[[#This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H134" t="s">
        <v>323</v>
      </c>
      <c r="AI134" t="str">
        <f>LOWER(LEFT(Table13456221243[[#This Row],[Titulo]],1))</f>
        <v>l</v>
      </c>
      <c r="AJ134" t="str">
        <f>LOWER(LEFT(Table13456221243[[#This Row],[Categoria]],1))</f>
        <v>p</v>
      </c>
      <c r="AK134" t="str">
        <f>_xlfn.CONCAT(Table13456221243[[#This Row],[ID]:[c021]])</f>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L134" t="str">
        <f>UPPER(Table13456221243[[#This Row],[Titulo]])</f>
        <v>LLÉVAME AL CIELO</v>
      </c>
      <c r="AM134" t="str">
        <f>LOWER(SUBSTITUTE(Table13456221243[[#This Row],[CANTO]], " ", ""))</f>
        <v>llévamealcielo</v>
      </c>
      <c r="AN134" t="str">
        <f>Table13456221243[[#This Row],[Subtitle5]]</f>
        <v>Filipenses 1,23</v>
      </c>
      <c r="AP134" t="str">
        <f>Table1[[#Headers],[CANTO]]</f>
        <v>CANTO</v>
      </c>
      <c r="AQ134" t="str">
        <f>Table13456221243[[#This Row],[CANTO]]</f>
        <v>LLÉVAME AL CIELO</v>
      </c>
    </row>
    <row r="135" spans="1:43" x14ac:dyDescent="0.25">
      <c r="A135">
        <v>108</v>
      </c>
      <c r="B135" t="s">
        <v>309</v>
      </c>
      <c r="C135">
        <v>133</v>
      </c>
      <c r="D135" t="s">
        <v>310</v>
      </c>
      <c r="E135" t="s">
        <v>311</v>
      </c>
      <c r="F135" t="s">
        <v>312</v>
      </c>
      <c r="G135" t="s">
        <v>579</v>
      </c>
      <c r="H135" t="s">
        <v>314</v>
      </c>
      <c r="I135" t="s">
        <v>315</v>
      </c>
      <c r="J135" t="s">
        <v>312</v>
      </c>
      <c r="K135" t="s">
        <v>580</v>
      </c>
      <c r="L135" t="s">
        <v>317</v>
      </c>
      <c r="M135" t="s">
        <v>318</v>
      </c>
      <c r="N135" t="s">
        <v>312</v>
      </c>
      <c r="O135" t="s">
        <v>1153</v>
      </c>
      <c r="P135" t="s">
        <v>312</v>
      </c>
      <c r="Q135" t="s">
        <v>319</v>
      </c>
      <c r="R135" t="s">
        <v>312</v>
      </c>
      <c r="S135" t="s">
        <v>298</v>
      </c>
      <c r="T135" t="s">
        <v>320</v>
      </c>
      <c r="U135" t="s">
        <v>304</v>
      </c>
      <c r="V135" t="s">
        <v>320</v>
      </c>
      <c r="W135" t="s">
        <v>328</v>
      </c>
      <c r="AD135" t="s">
        <v>322</v>
      </c>
      <c r="AE135" s="66" t="str" cm="1">
        <f t="array" ref="AE1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/resucito/src/index.html?canto=magnificat</v>
      </c>
      <c r="AF135" s="66" t="s">
        <v>2263</v>
      </c>
      <c r="AG135" s="66" t="str">
        <f>VLOOKUP(Table13456221243[[#This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H135" t="s">
        <v>323</v>
      </c>
      <c r="AI135" t="str">
        <f>LOWER(LEFT(Table13456221243[[#This Row],[Titulo]],1))</f>
        <v>m</v>
      </c>
      <c r="AJ135" t="str">
        <f>LOWER(LEFT(Table13456221243[[#This Row],[Categoria]],1))</f>
        <v>p</v>
      </c>
      <c r="AK135" t="str">
        <f>_xlfn.CONCAT(Table13456221243[[#This Row],[ID]:[c021]])</f>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L135" t="str">
        <f>UPPER(Table13456221243[[#This Row],[Titulo]])</f>
        <v>MAGNÍFICAT</v>
      </c>
      <c r="AM135" t="str">
        <f>LOWER(SUBSTITUTE(Table13456221243[[#This Row],[CANTO]], " ", ""))</f>
        <v>magníficat</v>
      </c>
      <c r="AN135" t="str">
        <f>Table13456221243[[#This Row],[Subtitle5]]</f>
        <v>Lucas 1,46-55</v>
      </c>
      <c r="AP135" t="str">
        <f>Table1[[#Headers],[CANTO]]</f>
        <v>CANTO</v>
      </c>
      <c r="AQ135" t="str">
        <f>Table13456221243[[#This Row],[CANTO]]</f>
        <v>MAGNÍFICAT</v>
      </c>
    </row>
    <row r="136" spans="1:43" x14ac:dyDescent="0.25">
      <c r="A136">
        <v>110</v>
      </c>
      <c r="B136" t="s">
        <v>309</v>
      </c>
      <c r="C136">
        <v>134</v>
      </c>
      <c r="D136" t="s">
        <v>310</v>
      </c>
      <c r="E136" t="s">
        <v>311</v>
      </c>
      <c r="F136" t="s">
        <v>312</v>
      </c>
      <c r="G136" t="s">
        <v>581</v>
      </c>
      <c r="H136" t="s">
        <v>314</v>
      </c>
      <c r="I136" t="s">
        <v>315</v>
      </c>
      <c r="J136" t="s">
        <v>312</v>
      </c>
      <c r="K136" t="s">
        <v>582</v>
      </c>
      <c r="L136" t="s">
        <v>317</v>
      </c>
      <c r="M136" t="s">
        <v>318</v>
      </c>
      <c r="N136" t="s">
        <v>312</v>
      </c>
      <c r="O136" t="s">
        <v>1153</v>
      </c>
      <c r="P136" t="s">
        <v>312</v>
      </c>
      <c r="Q136" t="s">
        <v>319</v>
      </c>
      <c r="R136" t="s">
        <v>312</v>
      </c>
      <c r="S136" t="s">
        <v>298</v>
      </c>
      <c r="AD136" t="s">
        <v>322</v>
      </c>
      <c r="AE136" s="66" t="str" cm="1">
        <f t="array" ref="AE1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/resucito/src/index.html?canto=mariadejasnagöra</v>
      </c>
      <c r="AF136" s="66" t="s">
        <v>2263</v>
      </c>
      <c r="AG136" s="66" t="str">
        <f>VLOOKUP(Table13456221243[[#This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H136" t="s">
        <v>323</v>
      </c>
      <c r="AI136" t="str">
        <f>LOWER(LEFT(Table13456221243[[#This Row],[Titulo]],1))</f>
        <v>m</v>
      </c>
      <c r="AJ136" t="str">
        <f>LOWER(LEFT(Table13456221243[[#This Row],[Categoria]],1))</f>
        <v>p</v>
      </c>
      <c r="AK136" t="str">
        <f>_xlfn.CONCAT(Table13456221243[[#This Row],[ID]:[c021]])</f>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L136" t="str">
        <f>UPPER(Table13456221243[[#This Row],[Titulo]])</f>
        <v>MARÍA DE JASNA GÖRA</v>
      </c>
      <c r="AM136" t="str">
        <f>LOWER(SUBSTITUTE(Table13456221243[[#This Row],[CANTO]], " ", ""))</f>
        <v>maríadejasnagöra</v>
      </c>
      <c r="AN136" t="str">
        <f>Table13456221243[[#This Row],[Subtitle5]]</f>
        <v xml:space="preserve">Himno a la Virgen de Jasna Göra, Częstochowa Polonia (Kiko Argüello) </v>
      </c>
      <c r="AP136" t="str">
        <f>Table1[[#Headers],[CANTO]]</f>
        <v>CANTO</v>
      </c>
      <c r="AQ136" t="str">
        <f>Table13456221243[[#This Row],[CANTO]]</f>
        <v>MARÍA DE JASNA GÖRA</v>
      </c>
    </row>
    <row r="137" spans="1:43" x14ac:dyDescent="0.25">
      <c r="A137">
        <v>109</v>
      </c>
      <c r="B137" t="s">
        <v>309</v>
      </c>
      <c r="C137">
        <v>135</v>
      </c>
      <c r="D137" t="s">
        <v>310</v>
      </c>
      <c r="E137" t="s">
        <v>311</v>
      </c>
      <c r="F137" t="s">
        <v>312</v>
      </c>
      <c r="G137" t="s">
        <v>583</v>
      </c>
      <c r="H137" t="s">
        <v>314</v>
      </c>
      <c r="I137" t="s">
        <v>315</v>
      </c>
      <c r="J137" t="s">
        <v>312</v>
      </c>
      <c r="K137" t="s">
        <v>584</v>
      </c>
      <c r="L137" t="s">
        <v>317</v>
      </c>
      <c r="M137" t="s">
        <v>318</v>
      </c>
      <c r="N137" t="s">
        <v>312</v>
      </c>
      <c r="O137" t="s">
        <v>1153</v>
      </c>
      <c r="P137" t="s">
        <v>312</v>
      </c>
      <c r="Q137" t="s">
        <v>319</v>
      </c>
      <c r="R137" t="s">
        <v>312</v>
      </c>
      <c r="S137" t="s">
        <v>333</v>
      </c>
      <c r="T137" t="s">
        <v>320</v>
      </c>
      <c r="U137" t="s">
        <v>298</v>
      </c>
      <c r="V137" t="s">
        <v>320</v>
      </c>
      <c r="W137" t="s">
        <v>328</v>
      </c>
      <c r="AD137" t="s">
        <v>322</v>
      </c>
      <c r="AE137" s="66" t="str" cm="1">
        <f t="array" ref="AE1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/resucito/src/index.html?canto=mariacasadebendicion</v>
      </c>
      <c r="AF137" s="66" t="s">
        <v>2263</v>
      </c>
      <c r="AG137" s="66" t="str">
        <f>VLOOKUP(Table13456221243[[#This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H137" t="s">
        <v>323</v>
      </c>
      <c r="AI137" t="str">
        <f>LOWER(LEFT(Table13456221243[[#This Row],[Titulo]],1))</f>
        <v>m</v>
      </c>
      <c r="AJ137" t="str">
        <f>LOWER(LEFT(Table13456221243[[#This Row],[Categoria]],1))</f>
        <v>p</v>
      </c>
      <c r="AK137" t="str">
        <f>_xlfn.CONCAT(Table13456221243[[#This Row],[ID]:[c021]])</f>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L137" t="str">
        <f>UPPER(Table13456221243[[#This Row],[Titulo]])</f>
        <v>MARÍA, CASA DE BENDICIÓN</v>
      </c>
      <c r="AM137" t="str">
        <f>LOWER(SUBSTITUTE(Table13456221243[[#This Row],[CANTO]], " ", ""))</f>
        <v>maría,casadebendición</v>
      </c>
      <c r="AN137" t="str">
        <f>Table13456221243[[#This Row],[Subtitle5]]</f>
        <v>Juan 2,1–11 – Las Bodas de Caná</v>
      </c>
      <c r="AP137" t="str">
        <f>Table1[[#Headers],[CANTO]]</f>
        <v>CANTO</v>
      </c>
      <c r="AQ137" t="str">
        <f>Table13456221243[[#This Row],[CANTO]]</f>
        <v>MARÍA, CASA DE BENDICIÓN</v>
      </c>
    </row>
    <row r="138" spans="1:43" x14ac:dyDescent="0.25">
      <c r="A138">
        <v>111</v>
      </c>
      <c r="B138" t="s">
        <v>309</v>
      </c>
      <c r="C138">
        <v>136</v>
      </c>
      <c r="D138" t="s">
        <v>310</v>
      </c>
      <c r="E138" t="s">
        <v>311</v>
      </c>
      <c r="F138" t="s">
        <v>312</v>
      </c>
      <c r="G138" t="s">
        <v>585</v>
      </c>
      <c r="H138" t="s">
        <v>314</v>
      </c>
      <c r="I138" t="s">
        <v>315</v>
      </c>
      <c r="J138" t="s">
        <v>312</v>
      </c>
      <c r="K138" t="s">
        <v>586</v>
      </c>
      <c r="L138" t="s">
        <v>317</v>
      </c>
      <c r="M138" t="s">
        <v>318</v>
      </c>
      <c r="N138" t="s">
        <v>312</v>
      </c>
      <c r="O138" t="s">
        <v>1153</v>
      </c>
      <c r="P138" t="s">
        <v>312</v>
      </c>
      <c r="Q138" t="s">
        <v>319</v>
      </c>
      <c r="R138" t="s">
        <v>312</v>
      </c>
      <c r="S138" t="s">
        <v>333</v>
      </c>
      <c r="T138" t="s">
        <v>320</v>
      </c>
      <c r="U138" t="s">
        <v>298</v>
      </c>
      <c r="AD138" t="s">
        <v>322</v>
      </c>
      <c r="AE138" s="66" t="str" cm="1">
        <f t="array" ref="AE1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/resucito/src/index.html?canto=mariamadredelaiglesia</v>
      </c>
      <c r="AF138" s="66" t="s">
        <v>2263</v>
      </c>
      <c r="AG138" s="66" t="str">
        <f>VLOOKUP(Table13456221243[[#This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H138" t="s">
        <v>323</v>
      </c>
      <c r="AI138" t="str">
        <f>LOWER(LEFT(Table13456221243[[#This Row],[Titulo]],1))</f>
        <v>m</v>
      </c>
      <c r="AJ138" t="str">
        <f>LOWER(LEFT(Table13456221243[[#This Row],[Categoria]],1))</f>
        <v>p</v>
      </c>
      <c r="AK138" t="str">
        <f>_xlfn.CONCAT(Table13456221243[[#This Row],[ID]:[c021]])</f>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L138" t="str">
        <f>UPPER(Table13456221243[[#This Row],[Titulo]])</f>
        <v>MARÍA, MADRE DE LA IGLESIA</v>
      </c>
      <c r="AM138" t="str">
        <f>LOWER(SUBSTITUTE(Table13456221243[[#This Row],[CANTO]], " ", ""))</f>
        <v>maría,madredelaiglesia</v>
      </c>
      <c r="AN138" t="str">
        <f>Table13456221243[[#This Row],[Subtitle5]]</f>
        <v>Juan 19,26-34</v>
      </c>
      <c r="AP138" t="str">
        <f>Table1[[#Headers],[CANTO]]</f>
        <v>CANTO</v>
      </c>
      <c r="AQ138" t="str">
        <f>Table13456221243[[#This Row],[CANTO]]</f>
        <v>MARÍA, MADRE DE LA IGLESIA</v>
      </c>
    </row>
    <row r="139" spans="1:43" x14ac:dyDescent="0.25">
      <c r="A139">
        <v>112</v>
      </c>
      <c r="B139" t="s">
        <v>309</v>
      </c>
      <c r="C139">
        <v>137</v>
      </c>
      <c r="D139" t="s">
        <v>310</v>
      </c>
      <c r="E139" t="s">
        <v>311</v>
      </c>
      <c r="F139" t="s">
        <v>312</v>
      </c>
      <c r="G139" t="s">
        <v>587</v>
      </c>
      <c r="H139" t="s">
        <v>314</v>
      </c>
      <c r="I139" t="s">
        <v>315</v>
      </c>
      <c r="J139" t="s">
        <v>312</v>
      </c>
      <c r="K139" t="s">
        <v>588</v>
      </c>
      <c r="L139" t="s">
        <v>317</v>
      </c>
      <c r="M139" t="s">
        <v>318</v>
      </c>
      <c r="N139" t="s">
        <v>312</v>
      </c>
      <c r="O139" t="s">
        <v>1153</v>
      </c>
      <c r="P139" t="s">
        <v>312</v>
      </c>
      <c r="Q139" t="s">
        <v>319</v>
      </c>
      <c r="R139" t="s">
        <v>312</v>
      </c>
      <c r="S139" t="s">
        <v>357</v>
      </c>
      <c r="T139" t="s">
        <v>320</v>
      </c>
      <c r="U139" t="s">
        <v>304</v>
      </c>
      <c r="V139" t="s">
        <v>320</v>
      </c>
      <c r="W139" t="s">
        <v>334</v>
      </c>
      <c r="AD139" t="s">
        <v>322</v>
      </c>
      <c r="AE139" s="66" t="str" cm="1">
        <f t="array" ref="AE1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/resucito/src/index.html?canto=mariamadredelcaminoardiente</v>
      </c>
      <c r="AF139" s="66" t="s">
        <v>2263</v>
      </c>
      <c r="AG139" s="66" t="str">
        <f>VLOOKUP(Table13456221243[[#This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H139" t="s">
        <v>323</v>
      </c>
      <c r="AI139" t="str">
        <f>LOWER(LEFT(Table13456221243[[#This Row],[Titulo]],1))</f>
        <v>m</v>
      </c>
      <c r="AJ139" t="str">
        <f>LOWER(LEFT(Table13456221243[[#This Row],[Categoria]],1))</f>
        <v>p</v>
      </c>
      <c r="AK139" t="str">
        <f>_xlfn.CONCAT(Table13456221243[[#This Row],[ID]:[c021]])</f>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L139" t="str">
        <f>UPPER(Table13456221243[[#This Row],[Titulo]])</f>
        <v>MARÍA, MADRE DEL CAMINO ARDIENTE</v>
      </c>
      <c r="AM139" t="str">
        <f>LOWER(SUBSTITUTE(Table13456221243[[#This Row],[CANTO]], " ", ""))</f>
        <v>maría,madredelcaminoardiente</v>
      </c>
      <c r="AN139" t="str">
        <f>Table13456221243[[#This Row],[Subtitle5]]</f>
        <v>Himno a la Virgen del Tercer Milenio (Kiko Argüello)</v>
      </c>
      <c r="AP139" t="str">
        <f>Table1[[#Headers],[CANTO]]</f>
        <v>CANTO</v>
      </c>
      <c r="AQ139" t="str">
        <f>Table13456221243[[#This Row],[CANTO]]</f>
        <v>MARÍA, MADRE DEL CAMINO ARDIENTE</v>
      </c>
    </row>
    <row r="140" spans="1:43" x14ac:dyDescent="0.25">
      <c r="A140">
        <v>113</v>
      </c>
      <c r="B140" t="s">
        <v>309</v>
      </c>
      <c r="C140">
        <v>138</v>
      </c>
      <c r="D140" t="s">
        <v>310</v>
      </c>
      <c r="E140" t="s">
        <v>311</v>
      </c>
      <c r="F140" t="s">
        <v>312</v>
      </c>
      <c r="G140" t="s">
        <v>589</v>
      </c>
      <c r="H140" t="s">
        <v>314</v>
      </c>
      <c r="I140" t="s">
        <v>315</v>
      </c>
      <c r="J140" t="s">
        <v>312</v>
      </c>
      <c r="K140" t="s">
        <v>254</v>
      </c>
      <c r="L140" t="s">
        <v>317</v>
      </c>
      <c r="M140" t="s">
        <v>318</v>
      </c>
      <c r="N140" t="s">
        <v>312</v>
      </c>
      <c r="O140" t="s">
        <v>1153</v>
      </c>
      <c r="P140" t="s">
        <v>312</v>
      </c>
      <c r="Q140" t="s">
        <v>319</v>
      </c>
      <c r="R140" t="s">
        <v>312</v>
      </c>
      <c r="S140" t="s">
        <v>334</v>
      </c>
      <c r="AD140" t="s">
        <v>322</v>
      </c>
      <c r="AE140" s="66" t="str" cm="1">
        <f t="array" ref="AE1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/resucito/src/index.html?canto=mariapequenamaria</v>
      </c>
      <c r="AF140" s="66" t="s">
        <v>2263</v>
      </c>
      <c r="AG140" s="66" t="str">
        <f>VLOOKUP(Table13456221243[[#This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H140" t="s">
        <v>323</v>
      </c>
      <c r="AI140" t="str">
        <f>LOWER(LEFT(Table13456221243[[#This Row],[Titulo]],1))</f>
        <v>m</v>
      </c>
      <c r="AJ140" t="str">
        <f>LOWER(LEFT(Table13456221243[[#This Row],[Categoria]],1))</f>
        <v>p</v>
      </c>
      <c r="AK140" t="str">
        <f>_xlfn.CONCAT(Table13456221243[[#This Row],[ID]:[c021]])</f>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L140" t="str">
        <f>UPPER(Table13456221243[[#This Row],[Titulo]])</f>
        <v>MARÍA, PEQUEÑA MARÍA</v>
      </c>
      <c r="AM140" t="str">
        <f>LOWER(SUBSTITUTE(Table13456221243[[#This Row],[CANTO]], " ", ""))</f>
        <v>maría,pequeñamaría</v>
      </c>
      <c r="AN140" t="str">
        <f>Table13456221243[[#This Row],[Subtitle5]]</f>
        <v>Himno a la Virgen María (Kiko Argüello)</v>
      </c>
      <c r="AP140" t="str">
        <f>Table1[[#Headers],[CANTO]]</f>
        <v>CANTO</v>
      </c>
      <c r="AQ140" t="str">
        <f>Table13456221243[[#This Row],[CANTO]]</f>
        <v>MARÍA, PEQUEÑA MARÍA</v>
      </c>
    </row>
    <row r="141" spans="1:43" x14ac:dyDescent="0.25">
      <c r="A141">
        <v>114</v>
      </c>
      <c r="B141" t="s">
        <v>309</v>
      </c>
      <c r="C141">
        <v>139</v>
      </c>
      <c r="D141" t="s">
        <v>310</v>
      </c>
      <c r="E141" t="s">
        <v>311</v>
      </c>
      <c r="F141" t="s">
        <v>312</v>
      </c>
      <c r="G141" t="s">
        <v>590</v>
      </c>
      <c r="H141" t="s">
        <v>314</v>
      </c>
      <c r="I141" t="s">
        <v>315</v>
      </c>
      <c r="J141" t="s">
        <v>312</v>
      </c>
      <c r="K141" t="s">
        <v>256</v>
      </c>
      <c r="L141" t="s">
        <v>317</v>
      </c>
      <c r="M141" t="s">
        <v>318</v>
      </c>
      <c r="N141" t="s">
        <v>312</v>
      </c>
      <c r="O141" t="s">
        <v>1153</v>
      </c>
      <c r="P141" t="s">
        <v>312</v>
      </c>
      <c r="Q141" t="s">
        <v>319</v>
      </c>
      <c r="R141" t="s">
        <v>312</v>
      </c>
      <c r="S141" t="s">
        <v>294</v>
      </c>
      <c r="T141" t="s">
        <v>320</v>
      </c>
      <c r="U141" t="s">
        <v>326</v>
      </c>
      <c r="V141" t="s">
        <v>320</v>
      </c>
      <c r="W141" t="s">
        <v>334</v>
      </c>
      <c r="AD141" t="s">
        <v>322</v>
      </c>
      <c r="AE141" s="66" t="str" cm="1">
        <f t="array" ref="AE1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/resucito/src/index.html?canto=meensenaraselcaminodelavida</v>
      </c>
      <c r="AF141" s="66" t="s">
        <v>2263</v>
      </c>
      <c r="AG141" s="66" t="str">
        <f>VLOOKUP(Table13456221243[[#This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H141" t="s">
        <v>323</v>
      </c>
      <c r="AI141" t="str">
        <f>LOWER(LEFT(Table13456221243[[#This Row],[Titulo]],1))</f>
        <v>m</v>
      </c>
      <c r="AJ141" t="str">
        <f>LOWER(LEFT(Table13456221243[[#This Row],[Categoria]],1))</f>
        <v>p</v>
      </c>
      <c r="AK141" t="str">
        <f>_xlfn.CONCAT(Table13456221243[[#This Row],[ID]:[c021]])</f>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L141" t="str">
        <f>UPPER(Table13456221243[[#This Row],[Titulo]])</f>
        <v>ME ENSEÑARÁS EL CAMINO DE LA VIDA</v>
      </c>
      <c r="AM141" t="str">
        <f>LOWER(SUBSTITUTE(Table13456221243[[#This Row],[CANTO]], " ", ""))</f>
        <v>meenseñaráselcaminodelavida</v>
      </c>
      <c r="AN141" t="str">
        <f>Table13456221243[[#This Row],[Subtitle5]]</f>
        <v>Sal 16 (15)</v>
      </c>
      <c r="AP141" t="str">
        <f>Table1[[#Headers],[CANTO]]</f>
        <v>CANTO</v>
      </c>
      <c r="AQ141" t="str">
        <f>Table13456221243[[#This Row],[CANTO]]</f>
        <v>ME ENSEÑARÁS EL CAMINO DE LA VIDA</v>
      </c>
    </row>
    <row r="142" spans="1:43" x14ac:dyDescent="0.25">
      <c r="A142">
        <v>115</v>
      </c>
      <c r="B142" t="s">
        <v>309</v>
      </c>
      <c r="C142">
        <v>140</v>
      </c>
      <c r="D142" t="s">
        <v>310</v>
      </c>
      <c r="E142" t="s">
        <v>311</v>
      </c>
      <c r="F142" t="s">
        <v>312</v>
      </c>
      <c r="G142" t="s">
        <v>591</v>
      </c>
      <c r="H142" t="s">
        <v>314</v>
      </c>
      <c r="I142" t="s">
        <v>315</v>
      </c>
      <c r="J142" t="s">
        <v>312</v>
      </c>
      <c r="K142" t="s">
        <v>592</v>
      </c>
      <c r="L142" t="s">
        <v>317</v>
      </c>
      <c r="M142" t="s">
        <v>318</v>
      </c>
      <c r="N142" t="s">
        <v>312</v>
      </c>
      <c r="O142" t="s">
        <v>1153</v>
      </c>
      <c r="P142" t="s">
        <v>312</v>
      </c>
      <c r="Q142" t="s">
        <v>319</v>
      </c>
      <c r="R142" t="s">
        <v>312</v>
      </c>
      <c r="S142" t="s">
        <v>365</v>
      </c>
      <c r="T142" t="s">
        <v>320</v>
      </c>
      <c r="U142" t="s">
        <v>334</v>
      </c>
      <c r="AD142" t="s">
        <v>322</v>
      </c>
      <c r="AE142" s="66" t="str" cm="1">
        <f t="array" ref="AE1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/resucito/src/index.html?canto=mehasseducidosenor</v>
      </c>
      <c r="AF142" s="66" t="s">
        <v>2263</v>
      </c>
      <c r="AG142" s="66" t="str">
        <f>VLOOKUP(Table13456221243[[#This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H142" t="s">
        <v>323</v>
      </c>
      <c r="AI142" t="str">
        <f>LOWER(LEFT(Table13456221243[[#This Row],[Titulo]],1))</f>
        <v>m</v>
      </c>
      <c r="AJ142" t="str">
        <f>LOWER(LEFT(Table13456221243[[#This Row],[Categoria]],1))</f>
        <v>p</v>
      </c>
      <c r="AK142" t="str">
        <f>_xlfn.CONCAT(Table13456221243[[#This Row],[ID]:[c021]])</f>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L142" t="str">
        <f>UPPER(Table13456221243[[#This Row],[Titulo]])</f>
        <v>ME HAS SEDUCIDO, SEÑOR</v>
      </c>
      <c r="AM142" t="str">
        <f>LOWER(SUBSTITUTE(Table13456221243[[#This Row],[CANTO]], " ", ""))</f>
        <v>mehasseducido,señor</v>
      </c>
      <c r="AN142" t="str">
        <f>Table13456221243[[#This Row],[Subtitle5]]</f>
        <v>Jeremias 20,7-18</v>
      </c>
      <c r="AP142" t="str">
        <f>Table1[[#Headers],[CANTO]]</f>
        <v>CANTO</v>
      </c>
      <c r="AQ142" t="str">
        <f>Table13456221243[[#This Row],[CANTO]]</f>
        <v>ME HAS SEDUCIDO, SEÑOR</v>
      </c>
    </row>
    <row r="143" spans="1:43" x14ac:dyDescent="0.25">
      <c r="A143">
        <v>243</v>
      </c>
      <c r="B143" t="s">
        <v>309</v>
      </c>
      <c r="C143">
        <v>141</v>
      </c>
      <c r="D143" t="s">
        <v>310</v>
      </c>
      <c r="E143" t="s">
        <v>311</v>
      </c>
      <c r="F143" t="s">
        <v>312</v>
      </c>
      <c r="G143" t="s">
        <v>593</v>
      </c>
      <c r="H143" t="s">
        <v>314</v>
      </c>
      <c r="I143" t="s">
        <v>315</v>
      </c>
      <c r="J143" t="s">
        <v>312</v>
      </c>
      <c r="K143" t="s">
        <v>594</v>
      </c>
      <c r="L143" t="s">
        <v>317</v>
      </c>
      <c r="M143" t="s">
        <v>318</v>
      </c>
      <c r="N143" t="s">
        <v>312</v>
      </c>
      <c r="O143" s="4" t="s">
        <v>1151</v>
      </c>
      <c r="P143" t="s">
        <v>312</v>
      </c>
      <c r="Q143" t="s">
        <v>319</v>
      </c>
      <c r="R143" t="s">
        <v>312</v>
      </c>
      <c r="S143" t="s">
        <v>333</v>
      </c>
      <c r="T143" t="s">
        <v>320</v>
      </c>
      <c r="U143" t="s">
        <v>321</v>
      </c>
      <c r="V143" t="s">
        <v>320</v>
      </c>
      <c r="W143" t="s">
        <v>334</v>
      </c>
      <c r="AD143" t="s">
        <v>322</v>
      </c>
      <c r="AE143" s="66" t="str" cm="1">
        <f t="array" ref="AE1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/resucito/src/index.html?canto=merobasteelcorazon</v>
      </c>
      <c r="AF143" s="66" t="s">
        <v>2263</v>
      </c>
      <c r="AG143" s="66" t="str">
        <f>VLOOKUP(Table13456221243[[#This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H143" t="s">
        <v>323</v>
      </c>
      <c r="AI143" t="str">
        <f>LOWER(LEFT(Table13456221243[[#This Row],[Titulo]],1))</f>
        <v>m</v>
      </c>
      <c r="AJ143" t="str">
        <f>LOWER(LEFT(Table13456221243[[#This Row],[Categoria]],1))</f>
        <v>e</v>
      </c>
      <c r="AK143" t="str">
        <f>_xlfn.CONCAT(Table13456221243[[#This Row],[ID]:[c021]])</f>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L143" t="str">
        <f>UPPER(Table13456221243[[#This Row],[Titulo]])</f>
        <v>ME ROBASTE EL CORAZÓN</v>
      </c>
      <c r="AM143" t="str">
        <f>LOWER(SUBSTITUTE(Table13456221243[[#This Row],[CANTO]], " ", ""))</f>
        <v>merobasteelcorazón</v>
      </c>
      <c r="AN143" t="str">
        <f>Table13456221243[[#This Row],[Subtitle5]]</f>
        <v>Cantar de los cantares 4,9 - 5,1</v>
      </c>
      <c r="AP143" t="str">
        <f>Table1[[#Headers],[CANTO]]</f>
        <v>CANTO</v>
      </c>
      <c r="AQ143" t="str">
        <f>Table13456221243[[#This Row],[CANTO]]</f>
        <v>ME ROBASTE EL CORAZÓN</v>
      </c>
    </row>
    <row r="144" spans="1:43" x14ac:dyDescent="0.25">
      <c r="A144">
        <v>116</v>
      </c>
      <c r="B144" t="s">
        <v>309</v>
      </c>
      <c r="C144">
        <v>142</v>
      </c>
      <c r="D144" t="s">
        <v>310</v>
      </c>
      <c r="E144" t="s">
        <v>311</v>
      </c>
      <c r="F144" t="s">
        <v>312</v>
      </c>
      <c r="G144" t="s">
        <v>595</v>
      </c>
      <c r="H144" t="s">
        <v>314</v>
      </c>
      <c r="I144" t="s">
        <v>315</v>
      </c>
      <c r="J144" t="s">
        <v>312</v>
      </c>
      <c r="K144" t="s">
        <v>259</v>
      </c>
      <c r="L144" t="s">
        <v>317</v>
      </c>
      <c r="M144" t="s">
        <v>318</v>
      </c>
      <c r="N144" t="s">
        <v>312</v>
      </c>
      <c r="O144" t="s">
        <v>1153</v>
      </c>
      <c r="P144" t="s">
        <v>312</v>
      </c>
      <c r="Q144" t="s">
        <v>319</v>
      </c>
      <c r="R144" t="s">
        <v>312</v>
      </c>
      <c r="S144" t="s">
        <v>334</v>
      </c>
      <c r="AD144" t="s">
        <v>322</v>
      </c>
      <c r="AE144" s="66" t="str" cm="1">
        <f t="array" ref="AE1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/resucito/src/index.html?canto=miradqueestupendo</v>
      </c>
      <c r="AF144" s="66" t="s">
        <v>2263</v>
      </c>
      <c r="AG144" s="66" t="str">
        <f>VLOOKUP(Table13456221243[[#This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H144" t="s">
        <v>323</v>
      </c>
      <c r="AI144" t="str">
        <f>LOWER(LEFT(Table13456221243[[#This Row],[Titulo]],1))</f>
        <v>m</v>
      </c>
      <c r="AJ144" t="str">
        <f>LOWER(LEFT(Table13456221243[[#This Row],[Categoria]],1))</f>
        <v>p</v>
      </c>
      <c r="AK144" t="str">
        <f>_xlfn.CONCAT(Table13456221243[[#This Row],[ID]:[c021]])</f>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L144" t="str">
        <f>UPPER(Table13456221243[[#This Row],[Titulo]])</f>
        <v>MIRAD QUÉ ESTUPENDO</v>
      </c>
      <c r="AM144" t="str">
        <f>LOWER(SUBSTITUTE(Table13456221243[[#This Row],[CANTO]], " ", ""))</f>
        <v>miradquéestupendo</v>
      </c>
      <c r="AN144" t="str">
        <f>Table13456221243[[#This Row],[Subtitle5]]</f>
        <v>Sal 133 (132)</v>
      </c>
      <c r="AP144" t="str">
        <f>Table1[[#Headers],[CANTO]]</f>
        <v>CANTO</v>
      </c>
      <c r="AQ144" t="str">
        <f>Table13456221243[[#This Row],[CANTO]]</f>
        <v>MIRAD QUÉ ESTUPENDO</v>
      </c>
    </row>
    <row r="145" spans="1:43" x14ac:dyDescent="0.25">
      <c r="A145">
        <v>118</v>
      </c>
      <c r="B145" t="s">
        <v>309</v>
      </c>
      <c r="C145">
        <v>143</v>
      </c>
      <c r="D145" t="s">
        <v>310</v>
      </c>
      <c r="E145" t="s">
        <v>311</v>
      </c>
      <c r="F145" t="s">
        <v>312</v>
      </c>
      <c r="G145" t="s">
        <v>596</v>
      </c>
      <c r="H145" t="s">
        <v>314</v>
      </c>
      <c r="I145" t="s">
        <v>315</v>
      </c>
      <c r="J145" t="s">
        <v>312</v>
      </c>
      <c r="K145" t="s">
        <v>263</v>
      </c>
      <c r="L145" t="s">
        <v>317</v>
      </c>
      <c r="M145" t="s">
        <v>318</v>
      </c>
      <c r="N145" t="s">
        <v>312</v>
      </c>
      <c r="O145" t="s">
        <v>1153</v>
      </c>
      <c r="P145" t="s">
        <v>312</v>
      </c>
      <c r="Q145" t="s">
        <v>319</v>
      </c>
      <c r="R145" t="s">
        <v>312</v>
      </c>
      <c r="S145" t="s">
        <v>294</v>
      </c>
      <c r="T145" t="s">
        <v>320</v>
      </c>
      <c r="U145" t="s">
        <v>326</v>
      </c>
      <c r="V145" t="s">
        <v>320</v>
      </c>
      <c r="W145" t="s">
        <v>328</v>
      </c>
      <c r="AD145" t="s">
        <v>322</v>
      </c>
      <c r="AE145" s="66" t="str" cm="1">
        <f t="array" ref="AE1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/resucito/src/index.html?canto=misericordiamiamisericordia</v>
      </c>
      <c r="AF145" s="66" t="s">
        <v>2263</v>
      </c>
      <c r="AG145" s="66" t="str">
        <f>VLOOKUP(Table13456221243[[#This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H145" t="s">
        <v>323</v>
      </c>
      <c r="AI145" t="str">
        <f>LOWER(LEFT(Table13456221243[[#This Row],[Titulo]],1))</f>
        <v>m</v>
      </c>
      <c r="AJ145" t="str">
        <f>LOWER(LEFT(Table13456221243[[#This Row],[Categoria]],1))</f>
        <v>p</v>
      </c>
      <c r="AK145" t="str">
        <f>_xlfn.CONCAT(Table13456221243[[#This Row],[ID]:[c021]])</f>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L145" t="str">
        <f>UPPER(Table13456221243[[#This Row],[Titulo]])</f>
        <v>MISERICORDIA MÍA, MISERICORDIA</v>
      </c>
      <c r="AM145" t="str">
        <f>LOWER(SUBSTITUTE(Table13456221243[[#This Row],[CANTO]], " ", ""))</f>
        <v>misericordiamía,misericordia</v>
      </c>
      <c r="AN145" t="str">
        <f>Table13456221243[[#This Row],[Subtitle5]]</f>
        <v>Sal 51 (50)</v>
      </c>
      <c r="AP145" t="str">
        <f>Table1[[#Headers],[CANTO]]</f>
        <v>CANTO</v>
      </c>
      <c r="AQ145" t="str">
        <f>Table13456221243[[#This Row],[CANTO]]</f>
        <v>MISERICORDIA MÍA, MISERICORDIA</v>
      </c>
    </row>
    <row r="146" spans="1:43" x14ac:dyDescent="0.25">
      <c r="A146">
        <v>117</v>
      </c>
      <c r="B146" t="s">
        <v>309</v>
      </c>
      <c r="C146">
        <v>144</v>
      </c>
      <c r="D146" t="s">
        <v>310</v>
      </c>
      <c r="E146" t="s">
        <v>311</v>
      </c>
      <c r="F146" t="s">
        <v>312</v>
      </c>
      <c r="G146" t="s">
        <v>597</v>
      </c>
      <c r="H146" t="s">
        <v>314</v>
      </c>
      <c r="I146" t="s">
        <v>315</v>
      </c>
      <c r="J146" t="s">
        <v>312</v>
      </c>
      <c r="K146" t="s">
        <v>261</v>
      </c>
      <c r="L146" t="s">
        <v>317</v>
      </c>
      <c r="M146" t="s">
        <v>318</v>
      </c>
      <c r="N146" t="s">
        <v>312</v>
      </c>
      <c r="O146" t="s">
        <v>1153</v>
      </c>
      <c r="P146" t="s">
        <v>312</v>
      </c>
      <c r="Q146" t="s">
        <v>319</v>
      </c>
      <c r="R146" t="s">
        <v>312</v>
      </c>
      <c r="S146" t="s">
        <v>328</v>
      </c>
      <c r="AD146" t="s">
        <v>322</v>
      </c>
      <c r="AE146" s="66" t="str" cm="1">
        <f t="array" ref="AE1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/resucito/src/index.html?canto=misericordiadiosmio</v>
      </c>
      <c r="AF146" s="66" t="s">
        <v>2263</v>
      </c>
      <c r="AG146" s="66" t="str">
        <f>VLOOKUP(Table13456221243[[#This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H146" t="s">
        <v>323</v>
      </c>
      <c r="AI146" t="str">
        <f>LOWER(LEFT(Table13456221243[[#This Row],[Titulo]],1))</f>
        <v>m</v>
      </c>
      <c r="AJ146" t="str">
        <f>LOWER(LEFT(Table13456221243[[#This Row],[Categoria]],1))</f>
        <v>p</v>
      </c>
      <c r="AK146" t="str">
        <f>_xlfn.CONCAT(Table13456221243[[#This Row],[ID]:[c021]])</f>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L146" t="str">
        <f>UPPER(Table13456221243[[#This Row],[Titulo]])</f>
        <v>MISERICORDIA, DIOS MÍO</v>
      </c>
      <c r="AM146" t="str">
        <f>LOWER(SUBSTITUTE(Table13456221243[[#This Row],[CANTO]], " ", ""))</f>
        <v>misericordia,diosmío</v>
      </c>
      <c r="AN146" t="str">
        <f>Table13456221243[[#This Row],[Subtitle5]]</f>
        <v>Sal 51(50)</v>
      </c>
      <c r="AP146" t="str">
        <f>Table1[[#Headers],[CANTO]]</f>
        <v>CANTO</v>
      </c>
      <c r="AQ146" t="str">
        <f>Table13456221243[[#This Row],[CANTO]]</f>
        <v>MISERICORDIA, DIOS MÍO</v>
      </c>
    </row>
    <row r="147" spans="1:43" x14ac:dyDescent="0.25">
      <c r="A147">
        <v>119</v>
      </c>
      <c r="B147" t="s">
        <v>309</v>
      </c>
      <c r="C147">
        <v>145</v>
      </c>
      <c r="D147" t="s">
        <v>310</v>
      </c>
      <c r="E147" t="s">
        <v>311</v>
      </c>
      <c r="F147" t="s">
        <v>312</v>
      </c>
      <c r="G147" t="s">
        <v>598</v>
      </c>
      <c r="H147" t="s">
        <v>314</v>
      </c>
      <c r="I147" t="s">
        <v>315</v>
      </c>
      <c r="J147" t="s">
        <v>312</v>
      </c>
      <c r="K147" t="s">
        <v>265</v>
      </c>
      <c r="L147" t="s">
        <v>317</v>
      </c>
      <c r="M147" t="s">
        <v>318</v>
      </c>
      <c r="N147" t="s">
        <v>312</v>
      </c>
      <c r="O147" t="s">
        <v>1153</v>
      </c>
      <c r="P147" t="s">
        <v>312</v>
      </c>
      <c r="Q147" t="s">
        <v>319</v>
      </c>
      <c r="R147" t="s">
        <v>312</v>
      </c>
      <c r="S147" t="s">
        <v>432</v>
      </c>
      <c r="T147" t="s">
        <v>320</v>
      </c>
      <c r="U147" t="s">
        <v>334</v>
      </c>
      <c r="AD147" t="s">
        <v>322</v>
      </c>
      <c r="AE147" s="66" t="str" cm="1">
        <f t="array" ref="AE1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/resucito/src/index.html?canto=muchomehanperseguido</v>
      </c>
      <c r="AF147" s="66" t="s">
        <v>2263</v>
      </c>
      <c r="AG147" s="66" t="str">
        <f>VLOOKUP(Table13456221243[[#This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H147" t="s">
        <v>323</v>
      </c>
      <c r="AI147" t="str">
        <f>LOWER(LEFT(Table13456221243[[#This Row],[Titulo]],1))</f>
        <v>m</v>
      </c>
      <c r="AJ147" t="str">
        <f>LOWER(LEFT(Table13456221243[[#This Row],[Categoria]],1))</f>
        <v>p</v>
      </c>
      <c r="AK147" t="str">
        <f>_xlfn.CONCAT(Table13456221243[[#This Row],[ID]:[c021]])</f>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L147" t="str">
        <f>UPPER(Table13456221243[[#This Row],[Titulo]])</f>
        <v>MUCHO ME HAN PERSEGUIDO</v>
      </c>
      <c r="AM147" t="str">
        <f>LOWER(SUBSTITUTE(Table13456221243[[#This Row],[CANTO]], " ", ""))</f>
        <v>muchomehanperseguido</v>
      </c>
      <c r="AN147" t="str">
        <f>Table13456221243[[#This Row],[Subtitle5]]</f>
        <v>Sal 129 (128)</v>
      </c>
      <c r="AP147" t="str">
        <f>Table1[[#Headers],[CANTO]]</f>
        <v>CANTO</v>
      </c>
      <c r="AQ147" t="str">
        <f>Table13456221243[[#This Row],[CANTO]]</f>
        <v>MUCHO ME HAN PERSEGUIDO</v>
      </c>
    </row>
    <row r="148" spans="1:43" x14ac:dyDescent="0.25">
      <c r="A148">
        <v>229</v>
      </c>
      <c r="B148" t="s">
        <v>309</v>
      </c>
      <c r="C148">
        <v>146</v>
      </c>
      <c r="D148" t="s">
        <v>310</v>
      </c>
      <c r="E148" t="s">
        <v>311</v>
      </c>
      <c r="F148" t="s">
        <v>312</v>
      </c>
      <c r="G148" t="s">
        <v>599</v>
      </c>
      <c r="H148" t="s">
        <v>314</v>
      </c>
      <c r="I148" t="s">
        <v>315</v>
      </c>
      <c r="J148" t="s">
        <v>312</v>
      </c>
      <c r="K148" t="s">
        <v>600</v>
      </c>
      <c r="L148" t="s">
        <v>317</v>
      </c>
      <c r="M148" t="s">
        <v>318</v>
      </c>
      <c r="N148" t="s">
        <v>312</v>
      </c>
      <c r="O148" s="8" t="s">
        <v>1150</v>
      </c>
      <c r="P148" t="s">
        <v>312</v>
      </c>
      <c r="Q148" t="s">
        <v>319</v>
      </c>
      <c r="R148" t="s">
        <v>312</v>
      </c>
      <c r="S148" t="s">
        <v>326</v>
      </c>
      <c r="T148" t="s">
        <v>320</v>
      </c>
      <c r="U148" t="s">
        <v>328</v>
      </c>
      <c r="AD148" t="s">
        <v>322</v>
      </c>
      <c r="AE148" s="66" t="str" cm="1">
        <f t="array" ref="AE1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/resucito/src/index.html?canto=ningunopuedeserviradossenores</v>
      </c>
      <c r="AF148" s="66" t="s">
        <v>2263</v>
      </c>
      <c r="AG148" s="66" t="str">
        <f>VLOOKUP(Table13456221243[[#This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H148" t="s">
        <v>323</v>
      </c>
      <c r="AI148" t="str">
        <f>LOWER(LEFT(Table13456221243[[#This Row],[Titulo]],1))</f>
        <v>n</v>
      </c>
      <c r="AJ148" t="str">
        <f>LOWER(LEFT(Table13456221243[[#This Row],[Categoria]],1))</f>
        <v>c</v>
      </c>
      <c r="AK148" t="str">
        <f>_xlfn.CONCAT(Table13456221243[[#This Row],[ID]:[c021]])</f>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L148" t="str">
        <f>UPPER(Table13456221243[[#This Row],[Titulo]])</f>
        <v>NINGUNO PUEDE SERVIR A DOS SEÑORES</v>
      </c>
      <c r="AM148" t="str">
        <f>LOWER(SUBSTITUTE(Table13456221243[[#This Row],[CANTO]], " ", ""))</f>
        <v>ningunopuedeserviradosseñores</v>
      </c>
      <c r="AN148" t="str">
        <f>Table13456221243[[#This Row],[Subtitle5]]</f>
        <v xml:space="preserve">Mateo 6,24-33 </v>
      </c>
      <c r="AP148" t="str">
        <f>Table1[[#Headers],[CANTO]]</f>
        <v>CANTO</v>
      </c>
      <c r="AQ148" t="str">
        <f>Table13456221243[[#This Row],[CANTO]]</f>
        <v>NINGUNO PUEDE SERVIR A DOS SEÑORES</v>
      </c>
    </row>
    <row r="149" spans="1:43" x14ac:dyDescent="0.25">
      <c r="A149">
        <v>120</v>
      </c>
      <c r="B149" t="s">
        <v>309</v>
      </c>
      <c r="C149">
        <v>147</v>
      </c>
      <c r="D149" t="s">
        <v>310</v>
      </c>
      <c r="E149" t="s">
        <v>311</v>
      </c>
      <c r="F149" t="s">
        <v>312</v>
      </c>
      <c r="G149" t="s">
        <v>601</v>
      </c>
      <c r="H149" t="s">
        <v>314</v>
      </c>
      <c r="I149" t="s">
        <v>315</v>
      </c>
      <c r="J149" t="s">
        <v>312</v>
      </c>
      <c r="K149" t="s">
        <v>602</v>
      </c>
      <c r="L149" t="s">
        <v>317</v>
      </c>
      <c r="M149" t="s">
        <v>318</v>
      </c>
      <c r="N149" t="s">
        <v>312</v>
      </c>
      <c r="O149" t="s">
        <v>1153</v>
      </c>
      <c r="P149" t="s">
        <v>312</v>
      </c>
      <c r="Q149" t="s">
        <v>319</v>
      </c>
      <c r="R149" t="s">
        <v>312</v>
      </c>
      <c r="S149" t="s">
        <v>333</v>
      </c>
      <c r="T149" t="s">
        <v>320</v>
      </c>
      <c r="U149" t="s">
        <v>334</v>
      </c>
      <c r="AD149" t="s">
        <v>322</v>
      </c>
      <c r="AE149" s="66" t="str" cm="1">
        <f t="array" ref="AE1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/resucito/src/index.html?canto=noestaaquiresucito</v>
      </c>
      <c r="AF149" s="66" t="s">
        <v>2263</v>
      </c>
      <c r="AG149" s="66" t="str">
        <f>VLOOKUP(Table13456221243[[#This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H149" t="s">
        <v>323</v>
      </c>
      <c r="AI149" t="str">
        <f>LOWER(LEFT(Table13456221243[[#This Row],[Titulo]],1))</f>
        <v>n</v>
      </c>
      <c r="AJ149" t="str">
        <f>LOWER(LEFT(Table13456221243[[#This Row],[Categoria]],1))</f>
        <v>p</v>
      </c>
      <c r="AK149" t="str">
        <f>_xlfn.CONCAT(Table13456221243[[#This Row],[ID]:[c021]])</f>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L149" t="str">
        <f>UPPER(Table13456221243[[#This Row],[Titulo]])</f>
        <v>NO ESTÁ AQUÍ, RESUCITÓ</v>
      </c>
      <c r="AM149" t="str">
        <f>LOWER(SUBSTITUTE(Table13456221243[[#This Row],[CANTO]], " ", ""))</f>
        <v>noestáaquí,resucitó</v>
      </c>
      <c r="AN149" t="str">
        <f>Table13456221243[[#This Row],[Subtitle5]]</f>
        <v>Mateo 28,1-8</v>
      </c>
      <c r="AP149" t="str">
        <f>Table1[[#Headers],[CANTO]]</f>
        <v>CANTO</v>
      </c>
      <c r="AQ149" t="str">
        <f>Table13456221243[[#This Row],[CANTO]]</f>
        <v>NO ESTÁ AQUÍ, RESUCITÓ</v>
      </c>
    </row>
    <row r="150" spans="1:43" x14ac:dyDescent="0.25">
      <c r="A150">
        <v>121</v>
      </c>
      <c r="B150" t="s">
        <v>309</v>
      </c>
      <c r="C150">
        <v>148</v>
      </c>
      <c r="D150" t="s">
        <v>310</v>
      </c>
      <c r="E150" t="s">
        <v>311</v>
      </c>
      <c r="F150" t="s">
        <v>312</v>
      </c>
      <c r="G150" t="s">
        <v>603</v>
      </c>
      <c r="H150" t="s">
        <v>314</v>
      </c>
      <c r="I150" t="s">
        <v>315</v>
      </c>
      <c r="J150" t="s">
        <v>312</v>
      </c>
      <c r="K150" t="s">
        <v>604</v>
      </c>
      <c r="L150" t="s">
        <v>317</v>
      </c>
      <c r="M150" t="s">
        <v>318</v>
      </c>
      <c r="N150" t="s">
        <v>312</v>
      </c>
      <c r="O150" t="s">
        <v>1153</v>
      </c>
      <c r="P150" t="s">
        <v>312</v>
      </c>
      <c r="Q150" t="s">
        <v>319</v>
      </c>
      <c r="R150" t="s">
        <v>312</v>
      </c>
      <c r="S150" t="s">
        <v>294</v>
      </c>
      <c r="T150" t="s">
        <v>320</v>
      </c>
      <c r="U150" t="s">
        <v>328</v>
      </c>
      <c r="AD150" t="s">
        <v>322</v>
      </c>
      <c r="AE150" s="66" t="str" cm="1">
        <f t="array" ref="AE1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/resucito/src/index.html?canto=nohayenelparecer</v>
      </c>
      <c r="AF150" s="66" t="s">
        <v>2263</v>
      </c>
      <c r="AG150" s="66" t="str">
        <f>VLOOKUP(Table13456221243[[#This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H150" t="s">
        <v>323</v>
      </c>
      <c r="AI150" t="str">
        <f>LOWER(LEFT(Table13456221243[[#This Row],[Titulo]],1))</f>
        <v>n</v>
      </c>
      <c r="AJ150" t="str">
        <f>LOWER(LEFT(Table13456221243[[#This Row],[Categoria]],1))</f>
        <v>p</v>
      </c>
      <c r="AK150" t="str">
        <f>_xlfn.CONCAT(Table13456221243[[#This Row],[ID]:[c021]])</f>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L150" t="str">
        <f>UPPER(Table13456221243[[#This Row],[Titulo]])</f>
        <v>NO HAY EN ÉL PARECER</v>
      </c>
      <c r="AM150" t="str">
        <f>LOWER(SUBSTITUTE(Table13456221243[[#This Row],[CANTO]], " ", ""))</f>
        <v>nohayenélparecer</v>
      </c>
      <c r="AN150" t="str">
        <f>Table13456221243[[#This Row],[Subtitle5]]</f>
        <v>Isaías 53,2ss - Cuarto canto del Siervo de Yahveh</v>
      </c>
      <c r="AP150" t="str">
        <f>Table1[[#Headers],[CANTO]]</f>
        <v>CANTO</v>
      </c>
      <c r="AQ150" t="str">
        <f>Table13456221243[[#This Row],[CANTO]]</f>
        <v>NO HAY EN ÉL PARECER</v>
      </c>
    </row>
    <row r="151" spans="1:43" x14ac:dyDescent="0.25">
      <c r="A151">
        <v>230</v>
      </c>
      <c r="B151" t="s">
        <v>309</v>
      </c>
      <c r="C151">
        <v>149</v>
      </c>
      <c r="D151" t="s">
        <v>310</v>
      </c>
      <c r="E151" t="s">
        <v>311</v>
      </c>
      <c r="F151" t="s">
        <v>312</v>
      </c>
      <c r="G151" t="s">
        <v>605</v>
      </c>
      <c r="H151" t="s">
        <v>314</v>
      </c>
      <c r="I151" t="s">
        <v>315</v>
      </c>
      <c r="J151" t="s">
        <v>312</v>
      </c>
      <c r="K151" t="s">
        <v>606</v>
      </c>
      <c r="L151" t="s">
        <v>317</v>
      </c>
      <c r="M151" t="s">
        <v>318</v>
      </c>
      <c r="N151" t="s">
        <v>312</v>
      </c>
      <c r="O151" s="8" t="s">
        <v>1150</v>
      </c>
      <c r="P151" t="s">
        <v>312</v>
      </c>
      <c r="Q151" t="s">
        <v>319</v>
      </c>
      <c r="R151" t="s">
        <v>312</v>
      </c>
      <c r="S151" t="s">
        <v>357</v>
      </c>
      <c r="AD151" t="s">
        <v>322</v>
      </c>
      <c r="AE151" s="66" t="str" cm="1">
        <f t="array" ref="AE1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/resucito/src/index.html?canto=noresistaisalmal</v>
      </c>
      <c r="AF151" s="66" t="s">
        <v>2263</v>
      </c>
      <c r="AG151" s="66" t="str">
        <f>VLOOKUP(Table13456221243[[#This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H151" t="s">
        <v>323</v>
      </c>
      <c r="AI151" t="str">
        <f>LOWER(LEFT(Table13456221243[[#This Row],[Titulo]],1))</f>
        <v>n</v>
      </c>
      <c r="AJ151" t="str">
        <f>LOWER(LEFT(Table13456221243[[#This Row],[Categoria]],1))</f>
        <v>c</v>
      </c>
      <c r="AK151" t="str">
        <f>_xlfn.CONCAT(Table13456221243[[#This Row],[ID]:[c021]])</f>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L151" t="str">
        <f>UPPER(Table13456221243[[#This Row],[Titulo]])</f>
        <v>NO RESISTÁIS AL MAL</v>
      </c>
      <c r="AM151" t="str">
        <f>LOWER(SUBSTITUTE(Table13456221243[[#This Row],[CANTO]], " ", ""))</f>
        <v>noresistáisalmal</v>
      </c>
      <c r="AN151" t="str">
        <f>Table13456221243[[#This Row],[Subtitle5]]</f>
        <v>Mateo 5,38ss</v>
      </c>
      <c r="AP151" t="str">
        <f>Table1[[#Headers],[CANTO]]</f>
        <v>CANTO</v>
      </c>
      <c r="AQ151" t="str">
        <f>Table13456221243[[#This Row],[CANTO]]</f>
        <v>NO RESISTÁIS AL MAL</v>
      </c>
    </row>
    <row r="152" spans="1:43" x14ac:dyDescent="0.25">
      <c r="A152">
        <v>231</v>
      </c>
      <c r="B152" t="s">
        <v>309</v>
      </c>
      <c r="C152">
        <v>150</v>
      </c>
      <c r="D152" t="s">
        <v>310</v>
      </c>
      <c r="E152" t="s">
        <v>311</v>
      </c>
      <c r="F152" t="s">
        <v>312</v>
      </c>
      <c r="G152" t="s">
        <v>607</v>
      </c>
      <c r="H152" t="s">
        <v>314</v>
      </c>
      <c r="I152" t="s">
        <v>315</v>
      </c>
      <c r="J152" t="s">
        <v>312</v>
      </c>
      <c r="K152" t="s">
        <v>608</v>
      </c>
      <c r="L152" t="s">
        <v>317</v>
      </c>
      <c r="M152" t="s">
        <v>318</v>
      </c>
      <c r="N152" t="s">
        <v>312</v>
      </c>
      <c r="O152" s="8" t="s">
        <v>1150</v>
      </c>
      <c r="P152" t="s">
        <v>312</v>
      </c>
      <c r="Q152" t="s">
        <v>319</v>
      </c>
      <c r="R152" t="s">
        <v>312</v>
      </c>
      <c r="S152" t="s">
        <v>334</v>
      </c>
      <c r="AD152" t="s">
        <v>322</v>
      </c>
      <c r="AE152" s="66" t="str" cm="1">
        <f t="array" ref="AE1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/resucito/src/index.html?canto=nosufrasporlosmalvados</v>
      </c>
      <c r="AF152" s="66" t="s">
        <v>2263</v>
      </c>
      <c r="AG152" s="66" t="str">
        <f>VLOOKUP(Table13456221243[[#This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H152" t="s">
        <v>323</v>
      </c>
      <c r="AI152" t="str">
        <f>LOWER(LEFT(Table13456221243[[#This Row],[Titulo]],1))</f>
        <v>n</v>
      </c>
      <c r="AJ152" t="str">
        <f>LOWER(LEFT(Table13456221243[[#This Row],[Categoria]],1))</f>
        <v>c</v>
      </c>
      <c r="AK152" t="str">
        <f>_xlfn.CONCAT(Table13456221243[[#This Row],[ID]:[c021]])</f>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L152" t="str">
        <f>UPPER(Table13456221243[[#This Row],[Titulo]])</f>
        <v>NO SUFRAS POR LOS MALVADOS</v>
      </c>
      <c r="AM152" t="str">
        <f>LOWER(SUBSTITUTE(Table13456221243[[#This Row],[CANTO]], " ", ""))</f>
        <v>nosufrasporlosmalvados</v>
      </c>
      <c r="AN152" t="str">
        <f>Table13456221243[[#This Row],[Subtitle5]]</f>
        <v>Sal 37 (36)</v>
      </c>
      <c r="AP152" t="str">
        <f>Table1[[#Headers],[CANTO]]</f>
        <v>CANTO</v>
      </c>
      <c r="AQ152" t="str">
        <f>Table13456221243[[#This Row],[CANTO]]</f>
        <v>NO SUFRAS POR LOS MALVADOS</v>
      </c>
    </row>
    <row r="153" spans="1:43" x14ac:dyDescent="0.25">
      <c r="A153">
        <v>122</v>
      </c>
      <c r="B153" t="s">
        <v>309</v>
      </c>
      <c r="C153">
        <v>151</v>
      </c>
      <c r="D153" t="s">
        <v>310</v>
      </c>
      <c r="E153" t="s">
        <v>311</v>
      </c>
      <c r="F153" t="s">
        <v>312</v>
      </c>
      <c r="G153" t="s">
        <v>609</v>
      </c>
      <c r="H153" t="s">
        <v>314</v>
      </c>
      <c r="I153" t="s">
        <v>315</v>
      </c>
      <c r="J153" t="s">
        <v>312</v>
      </c>
      <c r="K153" t="s">
        <v>610</v>
      </c>
      <c r="L153" t="s">
        <v>317</v>
      </c>
      <c r="M153" t="s">
        <v>318</v>
      </c>
      <c r="N153" t="s">
        <v>312</v>
      </c>
      <c r="O153" t="s">
        <v>1153</v>
      </c>
      <c r="P153" t="s">
        <v>312</v>
      </c>
      <c r="Q153" t="s">
        <v>319</v>
      </c>
      <c r="R153" t="s">
        <v>312</v>
      </c>
      <c r="S153" t="s">
        <v>357</v>
      </c>
      <c r="T153" t="s">
        <v>320</v>
      </c>
      <c r="U153" t="s">
        <v>321</v>
      </c>
      <c r="V153" t="s">
        <v>320</v>
      </c>
      <c r="W153" t="s">
        <v>334</v>
      </c>
      <c r="AD153" t="s">
        <v>322</v>
      </c>
      <c r="AE153" s="66" t="str" cm="1">
        <f t="array" ref="AE1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/resucito/src/index.html?canto=nolimetangere</v>
      </c>
      <c r="AF153" s="66" t="s">
        <v>2263</v>
      </c>
      <c r="AG153" s="66" t="str">
        <f>VLOOKUP(Table13456221243[[#This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H153" t="s">
        <v>323</v>
      </c>
      <c r="AI153" t="str">
        <f>LOWER(LEFT(Table13456221243[[#This Row],[Titulo]],1))</f>
        <v>n</v>
      </c>
      <c r="AJ153" t="str">
        <f>LOWER(LEFT(Table13456221243[[#This Row],[Categoria]],1))</f>
        <v>p</v>
      </c>
      <c r="AK153" t="str">
        <f>_xlfn.CONCAT(Table13456221243[[#This Row],[ID]:[c021]])</f>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L153" t="str">
        <f>UPPER(Table13456221243[[#This Row],[Titulo]])</f>
        <v>NOLI ME TANGERE</v>
      </c>
      <c r="AM153" t="str">
        <f>LOWER(SUBSTITUTE(Table13456221243[[#This Row],[CANTO]], " ", ""))</f>
        <v>nolimetangere</v>
      </c>
      <c r="AN153" t="str">
        <f>Table13456221243[[#This Row],[Subtitle5]]</f>
        <v>Juan 20,15-17</v>
      </c>
      <c r="AP153" t="str">
        <f>Table1[[#Headers],[CANTO]]</f>
        <v>CANTO</v>
      </c>
      <c r="AQ153" t="str">
        <f>Table13456221243[[#This Row],[CANTO]]</f>
        <v>NOLI ME TANGERE</v>
      </c>
    </row>
    <row r="154" spans="1:43" x14ac:dyDescent="0.25">
      <c r="A154">
        <v>123</v>
      </c>
      <c r="B154" t="s">
        <v>309</v>
      </c>
      <c r="C154">
        <v>152</v>
      </c>
      <c r="D154" t="s">
        <v>310</v>
      </c>
      <c r="E154" t="s">
        <v>311</v>
      </c>
      <c r="F154" t="s">
        <v>312</v>
      </c>
      <c r="G154" t="s">
        <v>611</v>
      </c>
      <c r="H154" t="s">
        <v>314</v>
      </c>
      <c r="I154" t="s">
        <v>315</v>
      </c>
      <c r="J154" t="s">
        <v>312</v>
      </c>
      <c r="K154" t="s">
        <v>612</v>
      </c>
      <c r="L154" t="s">
        <v>317</v>
      </c>
      <c r="M154" t="s">
        <v>318</v>
      </c>
      <c r="N154" t="s">
        <v>312</v>
      </c>
      <c r="O154" t="s">
        <v>1153</v>
      </c>
      <c r="P154" t="s">
        <v>312</v>
      </c>
      <c r="Q154" t="s">
        <v>319</v>
      </c>
      <c r="R154" t="s">
        <v>312</v>
      </c>
      <c r="S154" t="s">
        <v>333</v>
      </c>
      <c r="T154" t="s">
        <v>320</v>
      </c>
      <c r="U154" t="s">
        <v>432</v>
      </c>
      <c r="V154" t="s">
        <v>320</v>
      </c>
      <c r="W154" t="s">
        <v>326</v>
      </c>
      <c r="AD154" t="s">
        <v>322</v>
      </c>
      <c r="AE154" s="66" t="str" cm="1">
        <f t="array" ref="AE1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/resucito/src/index.html?canto=ohcieloslloveddeloalto</v>
      </c>
      <c r="AF154" s="66" t="s">
        <v>2263</v>
      </c>
      <c r="AG154" s="66" t="str">
        <f>VLOOKUP(Table13456221243[[#This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H154" t="s">
        <v>323</v>
      </c>
      <c r="AI154" t="str">
        <f>LOWER(LEFT(Table13456221243[[#This Row],[Titulo]],1))</f>
        <v>o</v>
      </c>
      <c r="AJ154" t="str">
        <f>LOWER(LEFT(Table13456221243[[#This Row],[Categoria]],1))</f>
        <v>p</v>
      </c>
      <c r="AK154" t="str">
        <f>_xlfn.CONCAT(Table13456221243[[#This Row],[ID]:[c021]])</f>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L154" t="str">
        <f>UPPER(Table13456221243[[#This Row],[Titulo]])</f>
        <v>OH CIELOS, LLOVED DE LO ALTO</v>
      </c>
      <c r="AM154" t="str">
        <f>LOWER(SUBSTITUTE(Table13456221243[[#This Row],[CANTO]], " ", ""))</f>
        <v>ohcielos,lloveddeloalto</v>
      </c>
      <c r="AN154" t="str">
        <f>Table13456221243[[#This Row],[Subtitle5]]</f>
        <v>Isaías 45,8</v>
      </c>
      <c r="AP154" t="str">
        <f>Table1[[#Headers],[CANTO]]</f>
        <v>CANTO</v>
      </c>
      <c r="AQ154" t="str">
        <f>Table13456221243[[#This Row],[CANTO]]</f>
        <v>OH CIELOS, LLOVED DE LO ALTO</v>
      </c>
    </row>
    <row r="155" spans="1:43" x14ac:dyDescent="0.25">
      <c r="A155">
        <v>124</v>
      </c>
      <c r="B155" t="s">
        <v>309</v>
      </c>
      <c r="C155">
        <v>153</v>
      </c>
      <c r="D155" t="s">
        <v>310</v>
      </c>
      <c r="E155" t="s">
        <v>311</v>
      </c>
      <c r="F155" t="s">
        <v>312</v>
      </c>
      <c r="G155" t="s">
        <v>613</v>
      </c>
      <c r="H155" t="s">
        <v>314</v>
      </c>
      <c r="I155" t="s">
        <v>315</v>
      </c>
      <c r="J155" t="s">
        <v>312</v>
      </c>
      <c r="K155" t="s">
        <v>271</v>
      </c>
      <c r="L155" t="s">
        <v>317</v>
      </c>
      <c r="M155" t="s">
        <v>318</v>
      </c>
      <c r="N155" t="s">
        <v>312</v>
      </c>
      <c r="O155" t="s">
        <v>1153</v>
      </c>
      <c r="P155" t="s">
        <v>312</v>
      </c>
      <c r="Q155" t="s">
        <v>319</v>
      </c>
      <c r="R155" t="s">
        <v>312</v>
      </c>
      <c r="S155" t="s">
        <v>294</v>
      </c>
      <c r="T155" t="s">
        <v>320</v>
      </c>
      <c r="U155" t="s">
        <v>328</v>
      </c>
      <c r="AD155" t="s">
        <v>322</v>
      </c>
      <c r="AE155" s="66" t="str" cm="1">
        <f t="array" ref="AE1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/resucito/src/index.html?canto=ohdiosportunombresalvame</v>
      </c>
      <c r="AF155" s="66" t="s">
        <v>2263</v>
      </c>
      <c r="AG155" s="66" t="str">
        <f>VLOOKUP(Table13456221243[[#This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H155" t="s">
        <v>323</v>
      </c>
      <c r="AI155" t="str">
        <f>LOWER(LEFT(Table13456221243[[#This Row],[Titulo]],1))</f>
        <v>o</v>
      </c>
      <c r="AJ155" t="str">
        <f>LOWER(LEFT(Table13456221243[[#This Row],[Categoria]],1))</f>
        <v>p</v>
      </c>
      <c r="AK155" t="str">
        <f>_xlfn.CONCAT(Table13456221243[[#This Row],[ID]:[c021]])</f>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L155" t="str">
        <f>UPPER(Table13456221243[[#This Row],[Titulo]])</f>
        <v>OH DIOS, POR TU NOMBRE SÁLVAME</v>
      </c>
      <c r="AM155" t="str">
        <f>LOWER(SUBSTITUTE(Table13456221243[[#This Row],[CANTO]], " ", ""))</f>
        <v>ohdios,portunombresálvame</v>
      </c>
      <c r="AN155" t="str">
        <f>Table13456221243[[#This Row],[Subtitle5]]</f>
        <v>Sal 54 (53)</v>
      </c>
      <c r="AP155" t="str">
        <f>Table1[[#Headers],[CANTO]]</f>
        <v>CANTO</v>
      </c>
      <c r="AQ155" t="str">
        <f>Table13456221243[[#This Row],[CANTO]]</f>
        <v>OH DIOS, POR TU NOMBRE SÁLVAME</v>
      </c>
    </row>
    <row r="156" spans="1:43" x14ac:dyDescent="0.25">
      <c r="A156">
        <v>125</v>
      </c>
      <c r="B156" t="s">
        <v>309</v>
      </c>
      <c r="C156">
        <v>154</v>
      </c>
      <c r="D156" t="s">
        <v>310</v>
      </c>
      <c r="E156" t="s">
        <v>311</v>
      </c>
      <c r="F156" t="s">
        <v>312</v>
      </c>
      <c r="G156" t="s">
        <v>614</v>
      </c>
      <c r="H156" t="s">
        <v>314</v>
      </c>
      <c r="I156" t="s">
        <v>315</v>
      </c>
      <c r="J156" t="s">
        <v>312</v>
      </c>
      <c r="K156" t="s">
        <v>273</v>
      </c>
      <c r="L156" t="s">
        <v>317</v>
      </c>
      <c r="M156" t="s">
        <v>318</v>
      </c>
      <c r="N156" t="s">
        <v>312</v>
      </c>
      <c r="O156" t="s">
        <v>1153</v>
      </c>
      <c r="P156" t="s">
        <v>312</v>
      </c>
      <c r="Q156" t="s">
        <v>319</v>
      </c>
      <c r="R156" t="s">
        <v>312</v>
      </c>
      <c r="S156" t="s">
        <v>334</v>
      </c>
      <c r="AD156" t="s">
        <v>322</v>
      </c>
      <c r="AE156" s="66" t="str" cm="1">
        <f t="array" ref="AE1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/resucito/src/index.html?canto=ohdiostueresmidios</v>
      </c>
      <c r="AF156" s="66" t="s">
        <v>2263</v>
      </c>
      <c r="AG156" s="66" t="str">
        <f>VLOOKUP(Table13456221243[[#This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H156" t="s">
        <v>323</v>
      </c>
      <c r="AI156" t="str">
        <f>LOWER(LEFT(Table13456221243[[#This Row],[Titulo]],1))</f>
        <v>o</v>
      </c>
      <c r="AJ156" t="str">
        <f>LOWER(LEFT(Table13456221243[[#This Row],[Categoria]],1))</f>
        <v>p</v>
      </c>
      <c r="AK156" t="str">
        <f>_xlfn.CONCAT(Table13456221243[[#This Row],[ID]:[c021]])</f>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L156" t="str">
        <f>UPPER(Table13456221243[[#This Row],[Titulo]])</f>
        <v>OH DIOS, TÚ ERES MI DIOS</v>
      </c>
      <c r="AM156" t="str">
        <f>LOWER(SUBSTITUTE(Table13456221243[[#This Row],[CANTO]], " ", ""))</f>
        <v>ohdios,túeresmidios</v>
      </c>
      <c r="AN156" t="str">
        <f>Table13456221243[[#This Row],[Subtitle5]]</f>
        <v>Sal 63 (62)</v>
      </c>
      <c r="AP156" t="str">
        <f>Table1[[#Headers],[CANTO]]</f>
        <v>CANTO</v>
      </c>
      <c r="AQ156" t="str">
        <f>Table13456221243[[#This Row],[CANTO]]</f>
        <v>OH DIOS, TÚ ERES MI DIOS</v>
      </c>
    </row>
    <row r="157" spans="1:43" x14ac:dyDescent="0.25">
      <c r="A157">
        <v>126</v>
      </c>
      <c r="B157" t="s">
        <v>309</v>
      </c>
      <c r="C157">
        <v>155</v>
      </c>
      <c r="D157" t="s">
        <v>310</v>
      </c>
      <c r="E157" t="s">
        <v>311</v>
      </c>
      <c r="F157" t="s">
        <v>312</v>
      </c>
      <c r="G157" t="s">
        <v>615</v>
      </c>
      <c r="H157" t="s">
        <v>314</v>
      </c>
      <c r="I157" t="s">
        <v>315</v>
      </c>
      <c r="J157" t="s">
        <v>312</v>
      </c>
      <c r="K157" t="s">
        <v>275</v>
      </c>
      <c r="L157" t="s">
        <v>317</v>
      </c>
      <c r="M157" t="s">
        <v>318</v>
      </c>
      <c r="N157" t="s">
        <v>312</v>
      </c>
      <c r="O157" t="s">
        <v>1153</v>
      </c>
      <c r="P157" t="s">
        <v>312</v>
      </c>
      <c r="Q157" t="s">
        <v>319</v>
      </c>
      <c r="R157" t="s">
        <v>312</v>
      </c>
      <c r="S157" t="s">
        <v>321</v>
      </c>
      <c r="T157" t="s">
        <v>320</v>
      </c>
      <c r="U157" t="s">
        <v>304</v>
      </c>
      <c r="V157" t="s">
        <v>320</v>
      </c>
      <c r="W157" t="s">
        <v>326</v>
      </c>
      <c r="X157" t="s">
        <v>320</v>
      </c>
      <c r="Y157" t="s">
        <v>334</v>
      </c>
      <c r="AD157" t="s">
        <v>322</v>
      </c>
      <c r="AE157" s="66" t="str" cm="1">
        <f t="array" ref="AE1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/resucito/src/index.html?canto=ohjesusamormio</v>
      </c>
      <c r="AF157" s="66" t="s">
        <v>2263</v>
      </c>
      <c r="AG157" s="66" t="str">
        <f>VLOOKUP(Table13456221243[[#This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H157" t="s">
        <v>323</v>
      </c>
      <c r="AI157" t="str">
        <f>LOWER(LEFT(Table13456221243[[#This Row],[Titulo]],1))</f>
        <v>o</v>
      </c>
      <c r="AJ157" t="str">
        <f>LOWER(LEFT(Table13456221243[[#This Row],[Categoria]],1))</f>
        <v>p</v>
      </c>
      <c r="AK157" t="str">
        <f>_xlfn.CONCAT(Table13456221243[[#This Row],[ID]:[c021]])</f>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L157" t="str">
        <f>UPPER(Table13456221243[[#This Row],[Titulo]])</f>
        <v>OH JESÚS, AMOR MÍO</v>
      </c>
      <c r="AM157" t="str">
        <f>LOWER(SUBSTITUTE(Table13456221243[[#This Row],[CANTO]], " ", ""))</f>
        <v>ohjesús,amormío</v>
      </c>
      <c r="AN157" t="str">
        <f>Table13456221243[[#This Row],[Subtitle5]]</f>
        <v>(Kiko Argüello)</v>
      </c>
      <c r="AP157" t="str">
        <f>Table1[[#Headers],[CANTO]]</f>
        <v>CANTO</v>
      </c>
      <c r="AQ157" t="str">
        <f>Table13456221243[[#This Row],[CANTO]]</f>
        <v>OH JESÚS, AMOR MÍO</v>
      </c>
    </row>
    <row r="158" spans="1:43" x14ac:dyDescent="0.25">
      <c r="A158">
        <v>127</v>
      </c>
      <c r="B158" t="s">
        <v>309</v>
      </c>
      <c r="C158">
        <v>156</v>
      </c>
      <c r="D158" t="s">
        <v>310</v>
      </c>
      <c r="E158" t="s">
        <v>311</v>
      </c>
      <c r="F158" t="s">
        <v>312</v>
      </c>
      <c r="G158" t="s">
        <v>616</v>
      </c>
      <c r="H158" t="s">
        <v>314</v>
      </c>
      <c r="I158" t="s">
        <v>315</v>
      </c>
      <c r="J158" t="s">
        <v>312</v>
      </c>
      <c r="K158" t="s">
        <v>617</v>
      </c>
      <c r="L158" t="s">
        <v>317</v>
      </c>
      <c r="M158" t="s">
        <v>318</v>
      </c>
      <c r="N158" t="s">
        <v>312</v>
      </c>
      <c r="O158" t="s">
        <v>1153</v>
      </c>
      <c r="P158" t="s">
        <v>312</v>
      </c>
      <c r="Q158" t="s">
        <v>319</v>
      </c>
      <c r="R158" t="s">
        <v>312</v>
      </c>
      <c r="S158" t="s">
        <v>304</v>
      </c>
      <c r="T158" t="s">
        <v>320</v>
      </c>
      <c r="U158" t="s">
        <v>334</v>
      </c>
      <c r="AD158" t="s">
        <v>322</v>
      </c>
      <c r="AE158" s="66" t="str" cm="1">
        <f t="array" ref="AE1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/resucito/src/index.html?canto=ohmuerte¿dondeestatuvictoria?</v>
      </c>
      <c r="AF158" s="66" t="s">
        <v>2263</v>
      </c>
      <c r="AG158" s="66" t="str">
        <f>VLOOKUP(Table13456221243[[#This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H158" t="s">
        <v>323</v>
      </c>
      <c r="AI158" t="str">
        <f>LOWER(LEFT(Table13456221243[[#This Row],[Titulo]],1))</f>
        <v>o</v>
      </c>
      <c r="AJ158" t="str">
        <f>LOWER(LEFT(Table13456221243[[#This Row],[Categoria]],1))</f>
        <v>p</v>
      </c>
      <c r="AK158" t="str">
        <f>_xlfn.CONCAT(Table13456221243[[#This Row],[ID]:[c021]])</f>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L158" t="str">
        <f>UPPER(Table13456221243[[#This Row],[Titulo]])</f>
        <v>OH MUERTE, ¿DÓNDE ESTÁ TU VICTORIA?</v>
      </c>
      <c r="AM158" t="str">
        <f>LOWER(SUBSTITUTE(Table13456221243[[#This Row],[CANTO]], " ", ""))</f>
        <v>ohmuerte,¿dóndeestátuvictoria?</v>
      </c>
      <c r="AN158" t="str">
        <f>Table13456221243[[#This Row],[Subtitle5]]</f>
        <v>1 Corintios 15</v>
      </c>
      <c r="AP158" t="str">
        <f>Table1[[#Headers],[CANTO]]</f>
        <v>CANTO</v>
      </c>
      <c r="AQ158" t="str">
        <f>Table13456221243[[#This Row],[CANTO]]</f>
        <v>OH MUERTE, ¿DÓNDE ESTÁ TU VICTORIA?</v>
      </c>
    </row>
    <row r="159" spans="1:43" x14ac:dyDescent="0.25">
      <c r="A159">
        <v>232</v>
      </c>
      <c r="B159" t="s">
        <v>309</v>
      </c>
      <c r="C159">
        <v>157</v>
      </c>
      <c r="D159" t="s">
        <v>310</v>
      </c>
      <c r="E159" t="s">
        <v>311</v>
      </c>
      <c r="F159" t="s">
        <v>312</v>
      </c>
      <c r="G159" t="s">
        <v>618</v>
      </c>
      <c r="H159" t="s">
        <v>314</v>
      </c>
      <c r="I159" t="s">
        <v>315</v>
      </c>
      <c r="J159" t="s">
        <v>312</v>
      </c>
      <c r="K159" t="s">
        <v>619</v>
      </c>
      <c r="L159" t="s">
        <v>317</v>
      </c>
      <c r="M159" t="s">
        <v>318</v>
      </c>
      <c r="N159" t="s">
        <v>312</v>
      </c>
      <c r="O159" s="8" t="s">
        <v>1150</v>
      </c>
      <c r="P159" t="s">
        <v>312</v>
      </c>
      <c r="Q159" t="s">
        <v>319</v>
      </c>
      <c r="R159" t="s">
        <v>312</v>
      </c>
      <c r="AD159" t="s">
        <v>322</v>
      </c>
      <c r="AE159" s="66" t="str" cm="1">
        <f t="array" ref="AE1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/resucito/src/index.html?canto=ohsenormicorazonyanoesambicioso</v>
      </c>
      <c r="AF159" s="66" t="s">
        <v>2263</v>
      </c>
      <c r="AG159" s="66" t="str">
        <f>VLOOKUP(Table13456221243[[#This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H159" t="s">
        <v>323</v>
      </c>
      <c r="AI159" t="str">
        <f>LOWER(LEFT(Table13456221243[[#This Row],[Titulo]],1))</f>
        <v>o</v>
      </c>
      <c r="AJ159" t="str">
        <f>LOWER(LEFT(Table13456221243[[#This Row],[Categoria]],1))</f>
        <v>c</v>
      </c>
      <c r="AK159" t="str">
        <f>_xlfn.CONCAT(Table13456221243[[#This Row],[ID]:[c021]])</f>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L159" t="str">
        <f>UPPER(Table13456221243[[#This Row],[Titulo]])</f>
        <v>OH SEÑOR, MI CORAZÓN YA NO ES AMBICIOSO</v>
      </c>
      <c r="AM159" t="str">
        <f>LOWER(SUBSTITUTE(Table13456221243[[#This Row],[CANTO]], " ", ""))</f>
        <v>ohseñor,micorazónyanoesambicioso</v>
      </c>
      <c r="AN159" t="str">
        <f>Table13456221243[[#This Row],[Subtitle5]]</f>
        <v>Sal 131 (130)</v>
      </c>
      <c r="AP159" t="str">
        <f>Table1[[#Headers],[CANTO]]</f>
        <v>CANTO</v>
      </c>
      <c r="AQ159" t="str">
        <f>Table13456221243[[#This Row],[CANTO]]</f>
        <v>OH SEÑOR, MI CORAZÓN YA NO ES AMBICIOSO</v>
      </c>
    </row>
    <row r="160" spans="1:43" x14ac:dyDescent="0.25">
      <c r="A160">
        <v>128</v>
      </c>
      <c r="B160" t="s">
        <v>309</v>
      </c>
      <c r="C160">
        <v>158</v>
      </c>
      <c r="D160" t="s">
        <v>310</v>
      </c>
      <c r="E160" t="s">
        <v>311</v>
      </c>
      <c r="F160" t="s">
        <v>312</v>
      </c>
      <c r="G160" t="s">
        <v>620</v>
      </c>
      <c r="H160" t="s">
        <v>314</v>
      </c>
      <c r="I160" t="s">
        <v>315</v>
      </c>
      <c r="J160" t="s">
        <v>312</v>
      </c>
      <c r="K160" t="s">
        <v>621</v>
      </c>
      <c r="L160" t="s">
        <v>317</v>
      </c>
      <c r="M160" t="s">
        <v>318</v>
      </c>
      <c r="N160" t="s">
        <v>312</v>
      </c>
      <c r="O160" t="s">
        <v>1153</v>
      </c>
      <c r="P160" t="s">
        <v>312</v>
      </c>
      <c r="Q160" t="s">
        <v>319</v>
      </c>
      <c r="R160" t="s">
        <v>312</v>
      </c>
      <c r="S160" t="s">
        <v>298</v>
      </c>
      <c r="AD160" t="s">
        <v>322</v>
      </c>
      <c r="AE160" s="66" t="str" cm="1">
        <f t="array" ref="AE1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/resucito/src/index.html?canto=ohsenornuestrodios</v>
      </c>
      <c r="AF160" s="66" t="s">
        <v>2263</v>
      </c>
      <c r="AG160" s="66" t="str">
        <f>VLOOKUP(Table13456221243[[#This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H160" t="s">
        <v>323</v>
      </c>
      <c r="AI160" t="str">
        <f>LOWER(LEFT(Table13456221243[[#This Row],[Titulo]],1))</f>
        <v>o</v>
      </c>
      <c r="AJ160" t="str">
        <f>LOWER(LEFT(Table13456221243[[#This Row],[Categoria]],1))</f>
        <v>p</v>
      </c>
      <c r="AK160" t="str">
        <f>_xlfn.CONCAT(Table13456221243[[#This Row],[ID]:[c021]])</f>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L160" t="str">
        <f>UPPER(Table13456221243[[#This Row],[Titulo]])</f>
        <v>OH SEÑOR, NUESTRO DIOS</v>
      </c>
      <c r="AM160" t="str">
        <f>LOWER(SUBSTITUTE(Table13456221243[[#This Row],[CANTO]], " ", ""))</f>
        <v>ohseñor,nuestrodios</v>
      </c>
      <c r="AN160" t="str">
        <f>Table13456221243[[#This Row],[Subtitle5]]</f>
        <v>Salmo 8</v>
      </c>
      <c r="AP160" t="str">
        <f>Table1[[#Headers],[CANTO]]</f>
        <v>CANTO</v>
      </c>
      <c r="AQ160" t="str">
        <f>Table13456221243[[#This Row],[CANTO]]</f>
        <v>OH SEÑOR, NUESTRO DIOS</v>
      </c>
    </row>
    <row r="161" spans="1:43" x14ac:dyDescent="0.25">
      <c r="A161">
        <v>129</v>
      </c>
      <c r="B161" t="s">
        <v>309</v>
      </c>
      <c r="C161">
        <v>159</v>
      </c>
      <c r="D161" t="s">
        <v>310</v>
      </c>
      <c r="E161" t="s">
        <v>311</v>
      </c>
      <c r="F161" t="s">
        <v>312</v>
      </c>
      <c r="G161" t="s">
        <v>622</v>
      </c>
      <c r="H161" t="s">
        <v>314</v>
      </c>
      <c r="I161" t="s">
        <v>315</v>
      </c>
      <c r="J161" t="s">
        <v>312</v>
      </c>
      <c r="K161" t="s">
        <v>623</v>
      </c>
      <c r="L161" t="s">
        <v>317</v>
      </c>
      <c r="M161" t="s">
        <v>318</v>
      </c>
      <c r="N161" t="s">
        <v>312</v>
      </c>
      <c r="O161" t="s">
        <v>1153</v>
      </c>
      <c r="P161" t="s">
        <v>312</v>
      </c>
      <c r="Q161" t="s">
        <v>319</v>
      </c>
      <c r="R161" t="s">
        <v>312</v>
      </c>
      <c r="S161" t="s">
        <v>296</v>
      </c>
      <c r="T161" t="s">
        <v>320</v>
      </c>
      <c r="U161" t="s">
        <v>326</v>
      </c>
      <c r="AD161" t="s">
        <v>322</v>
      </c>
      <c r="AE161" s="66" t="str" cm="1">
        <f t="array" ref="AE1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/resucito/src/index.html?canto=ostomaredeentrelasnaciones</v>
      </c>
      <c r="AF161" s="66" t="s">
        <v>2263</v>
      </c>
      <c r="AG161" s="66" t="str">
        <f>VLOOKUP(Table13456221243[[#This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H161" t="s">
        <v>323</v>
      </c>
      <c r="AI161" t="str">
        <f>LOWER(LEFT(Table13456221243[[#This Row],[Titulo]],1))</f>
        <v>o</v>
      </c>
      <c r="AJ161" t="str">
        <f>LOWER(LEFT(Table13456221243[[#This Row],[Categoria]],1))</f>
        <v>p</v>
      </c>
      <c r="AK161" t="str">
        <f>_xlfn.CONCAT(Table13456221243[[#This Row],[ID]:[c021]])</f>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L161" t="str">
        <f>UPPER(Table13456221243[[#This Row],[Titulo]])</f>
        <v>OS TOMARÉ DE ENTRE LAS NACIONES</v>
      </c>
      <c r="AM161" t="str">
        <f>LOWER(SUBSTITUTE(Table13456221243[[#This Row],[CANTO]], " ", ""))</f>
        <v>ostomarédeentrelasnaciones</v>
      </c>
      <c r="AN161" t="str">
        <f>Table13456221243[[#This Row],[Subtitle5]]</f>
        <v>Ezequiel 36,24-28</v>
      </c>
      <c r="AP161" t="str">
        <f>Table1[[#Headers],[CANTO]]</f>
        <v>CANTO</v>
      </c>
      <c r="AQ161" t="str">
        <f>Table13456221243[[#This Row],[CANTO]]</f>
        <v>OS TOMARÉ DE ENTRE LAS NACIONES</v>
      </c>
    </row>
    <row r="162" spans="1:43" x14ac:dyDescent="0.25">
      <c r="A162">
        <v>193</v>
      </c>
      <c r="B162" t="s">
        <v>309</v>
      </c>
      <c r="C162">
        <v>160</v>
      </c>
      <c r="D162" t="s">
        <v>310</v>
      </c>
      <c r="E162" t="s">
        <v>311</v>
      </c>
      <c r="F162" t="s">
        <v>312</v>
      </c>
      <c r="G162" t="s">
        <v>624</v>
      </c>
      <c r="H162" t="s">
        <v>314</v>
      </c>
      <c r="I162" t="s">
        <v>315</v>
      </c>
      <c r="J162" t="s">
        <v>312</v>
      </c>
      <c r="K162" t="s">
        <v>625</v>
      </c>
      <c r="L162" t="s">
        <v>317</v>
      </c>
      <c r="M162" t="s">
        <v>318</v>
      </c>
      <c r="N162" t="s">
        <v>312</v>
      </c>
      <c r="O162" s="7" t="s">
        <v>1152</v>
      </c>
      <c r="P162" t="s">
        <v>312</v>
      </c>
      <c r="Q162" t="s">
        <v>319</v>
      </c>
      <c r="R162" t="s">
        <v>312</v>
      </c>
      <c r="AD162" t="s">
        <v>322</v>
      </c>
      <c r="AE162" s="66" t="str" cm="1">
        <f t="array" ref="AE1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/resucito/src/index.html?canto=padrenuestro</v>
      </c>
      <c r="AF162" s="66" t="s">
        <v>2263</v>
      </c>
      <c r="AG162" s="66" t="str">
        <f>VLOOKUP(Table13456221243[[#This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H162" t="s">
        <v>323</v>
      </c>
      <c r="AI162" t="str">
        <f>LOWER(LEFT(Table13456221243[[#This Row],[Titulo]],1))</f>
        <v>p</v>
      </c>
      <c r="AJ162" t="str">
        <f>LOWER(LEFT(Table13456221243[[#This Row],[Categoria]],1))</f>
        <v>l</v>
      </c>
      <c r="AK162" t="str">
        <f>_xlfn.CONCAT(Table13456221243[[#This Row],[ID]:[c021]])</f>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L162" t="str">
        <f>UPPER(Table13456221243[[#This Row],[Titulo]])</f>
        <v>PADRE NUESTRO</v>
      </c>
      <c r="AM162" t="str">
        <f>LOWER(SUBSTITUTE(Table13456221243[[#This Row],[CANTO]], " ", ""))</f>
        <v>padrenuestro</v>
      </c>
      <c r="AN162" t="str">
        <f>Table13456221243[[#This Row],[Subtitle5]]</f>
        <v>Tiempo de la Elección</v>
      </c>
      <c r="AP162" t="str">
        <f>Table1[[#Headers],[CANTO]]</f>
        <v>CANTO</v>
      </c>
      <c r="AQ162" t="str">
        <f>Table13456221243[[#This Row],[CANTO]]</f>
        <v>PADRE NUESTRO</v>
      </c>
    </row>
    <row r="163" spans="1:43" x14ac:dyDescent="0.25">
      <c r="A163">
        <v>130</v>
      </c>
      <c r="B163" t="s">
        <v>309</v>
      </c>
      <c r="C163">
        <v>161</v>
      </c>
      <c r="D163" t="s">
        <v>310</v>
      </c>
      <c r="E163" t="s">
        <v>311</v>
      </c>
      <c r="F163" t="s">
        <v>312</v>
      </c>
      <c r="G163" t="s">
        <v>626</v>
      </c>
      <c r="H163" t="s">
        <v>314</v>
      </c>
      <c r="I163" t="s">
        <v>315</v>
      </c>
      <c r="J163" t="s">
        <v>312</v>
      </c>
      <c r="K163" t="s">
        <v>627</v>
      </c>
      <c r="L163" t="s">
        <v>317</v>
      </c>
      <c r="M163" t="s">
        <v>318</v>
      </c>
      <c r="N163" t="s">
        <v>312</v>
      </c>
      <c r="O163" t="s">
        <v>1153</v>
      </c>
      <c r="P163" t="s">
        <v>312</v>
      </c>
      <c r="Q163" t="s">
        <v>319</v>
      </c>
      <c r="R163" t="s">
        <v>312</v>
      </c>
      <c r="AD163" t="s">
        <v>322</v>
      </c>
      <c r="AE163" s="66" t="str" cm="1">
        <f t="array" ref="AE1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/resucito/src/index.html?canto=palomaincorrupta</v>
      </c>
      <c r="AF163" s="66" t="s">
        <v>2263</v>
      </c>
      <c r="AG163" s="66" t="str">
        <f>VLOOKUP(Table13456221243[[#This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H163" t="s">
        <v>323</v>
      </c>
      <c r="AI163" t="str">
        <f>LOWER(LEFT(Table13456221243[[#This Row],[Titulo]],1))</f>
        <v>p</v>
      </c>
      <c r="AJ163" t="str">
        <f>LOWER(LEFT(Table13456221243[[#This Row],[Categoria]],1))</f>
        <v>p</v>
      </c>
      <c r="AK163" t="str">
        <f>_xlfn.CONCAT(Table13456221243[[#This Row],[ID]:[c021]])</f>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L163" t="str">
        <f>UPPER(Table13456221243[[#This Row],[Titulo]])</f>
        <v>PALOMA INCORRUPTA</v>
      </c>
      <c r="AM163" t="str">
        <f>LOWER(SUBSTITUTE(Table13456221243[[#This Row],[CANTO]], " ", ""))</f>
        <v>palomaincorrupta</v>
      </c>
      <c r="AN163" t="str">
        <f>Table13456221243[[#This Row],[Subtitle5]]</f>
        <v>Kontákion (Romano el Meloda)</v>
      </c>
      <c r="AP163" t="str">
        <f>Table1[[#Headers],[CANTO]]</f>
        <v>CANTO</v>
      </c>
      <c r="AQ163" t="str">
        <f>Table13456221243[[#This Row],[CANTO]]</f>
        <v>PALOMA INCORRUPTA</v>
      </c>
    </row>
    <row r="164" spans="1:43" x14ac:dyDescent="0.25">
      <c r="A164">
        <v>131</v>
      </c>
      <c r="B164" t="s">
        <v>309</v>
      </c>
      <c r="C164">
        <v>162</v>
      </c>
      <c r="D164" t="s">
        <v>310</v>
      </c>
      <c r="E164" t="s">
        <v>311</v>
      </c>
      <c r="F164" t="s">
        <v>312</v>
      </c>
      <c r="G164" t="s">
        <v>296</v>
      </c>
      <c r="H164" t="s">
        <v>314</v>
      </c>
      <c r="I164" t="s">
        <v>315</v>
      </c>
      <c r="J164" t="s">
        <v>312</v>
      </c>
      <c r="K164" t="s">
        <v>628</v>
      </c>
      <c r="L164" t="s">
        <v>317</v>
      </c>
      <c r="M164" t="s">
        <v>318</v>
      </c>
      <c r="N164" t="s">
        <v>312</v>
      </c>
      <c r="O164" t="s">
        <v>1153</v>
      </c>
      <c r="P164" t="s">
        <v>312</v>
      </c>
      <c r="Q164" t="s">
        <v>319</v>
      </c>
      <c r="R164" t="s">
        <v>312</v>
      </c>
      <c r="AD164" t="s">
        <v>322</v>
      </c>
      <c r="AE164" s="66" t="str" cm="1">
        <f t="array" ref="AE1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/resucito/src/index.html?canto=pentecostes</v>
      </c>
      <c r="AF164" s="66" t="s">
        <v>2263</v>
      </c>
      <c r="AG164" s="66" t="str">
        <f>VLOOKUP(Table13456221243[[#This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H164" t="s">
        <v>323</v>
      </c>
      <c r="AI164" t="str">
        <f>LOWER(LEFT(Table13456221243[[#This Row],[Titulo]],1))</f>
        <v>p</v>
      </c>
      <c r="AJ164" t="str">
        <f>LOWER(LEFT(Table13456221243[[#This Row],[Categoria]],1))</f>
        <v>p</v>
      </c>
      <c r="AK164" t="str">
        <f>_xlfn.CONCAT(Table13456221243[[#This Row],[ID]:[c021]])</f>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L164" t="str">
        <f>UPPER(Table13456221243[[#This Row],[Titulo]])</f>
        <v>PENTECOSTÉS</v>
      </c>
      <c r="AM164" t="str">
        <f>LOWER(SUBSTITUTE(Table13456221243[[#This Row],[CANTO]], " ", ""))</f>
        <v>pentecostés</v>
      </c>
      <c r="AN164" t="str">
        <f>Table13456221243[[#This Row],[Subtitle5]]</f>
        <v xml:space="preserve">Hchos de los Apostoles 2,1-13 </v>
      </c>
      <c r="AP164" t="str">
        <f>Table1[[#Headers],[CANTO]]</f>
        <v>CANTO</v>
      </c>
      <c r="AQ164" t="str">
        <f>Table13456221243[[#This Row],[CANTO]]</f>
        <v>PENTECOSTÉS</v>
      </c>
    </row>
    <row r="165" spans="1:43" x14ac:dyDescent="0.25">
      <c r="A165">
        <v>194</v>
      </c>
      <c r="B165" t="s">
        <v>309</v>
      </c>
      <c r="C165">
        <v>163</v>
      </c>
      <c r="D165" t="s">
        <v>310</v>
      </c>
      <c r="E165" t="s">
        <v>311</v>
      </c>
      <c r="F165" t="s">
        <v>312</v>
      </c>
      <c r="G165" t="s">
        <v>629</v>
      </c>
      <c r="H165" t="s">
        <v>314</v>
      </c>
      <c r="I165" t="s">
        <v>315</v>
      </c>
      <c r="J165" t="s">
        <v>312</v>
      </c>
      <c r="K165" t="s">
        <v>630</v>
      </c>
      <c r="L165" t="s">
        <v>317</v>
      </c>
      <c r="M165" t="s">
        <v>318</v>
      </c>
      <c r="N165" t="s">
        <v>312</v>
      </c>
      <c r="O165" s="7" t="s">
        <v>1152</v>
      </c>
      <c r="P165" t="s">
        <v>312</v>
      </c>
      <c r="Q165" t="s">
        <v>319</v>
      </c>
      <c r="R165" t="s">
        <v>312</v>
      </c>
      <c r="AD165" t="s">
        <v>322</v>
      </c>
      <c r="AE165" s="66" t="str" cm="1">
        <f t="array" ref="AE1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5" s="66" t="s">
        <v>2263</v>
      </c>
      <c r="AG165" s="66" t="str">
        <f>VLOOKUP(Table13456221243[[#This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H165" t="s">
        <v>323</v>
      </c>
      <c r="AI165" t="str">
        <f>LOWER(LEFT(Table13456221243[[#This Row],[Titulo]],1))</f>
        <v>p</v>
      </c>
      <c r="AJ165" t="str">
        <f>LOWER(LEFT(Table13456221243[[#This Row],[Categoria]],1))</f>
        <v>l</v>
      </c>
      <c r="AK165" t="str">
        <f>_xlfn.CONCAT(Table13456221243[[#This Row],[ID]:[c021]])</f>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L165" t="str">
        <f>UPPER(Table13456221243[[#This Row],[Titulo]])</f>
        <v>PLEGARIA EUCARÍSTICA II</v>
      </c>
      <c r="AM165" t="str">
        <f>LOWER(SUBSTITUTE(Table13456221243[[#This Row],[CANTO]], " ", ""))</f>
        <v>plegariaeucarísticaii</v>
      </c>
      <c r="AN165" t="str">
        <f>Table13456221243[[#This Row],[Subtitle5]]</f>
        <v>Modelo I</v>
      </c>
      <c r="AP165" t="str">
        <f>Table1[[#Headers],[CANTO]]</f>
        <v>CANTO</v>
      </c>
      <c r="AQ165" t="str">
        <f>Table13456221243[[#This Row],[CANTO]]</f>
        <v>PLEGARIA EUCARÍSTICA II</v>
      </c>
    </row>
    <row r="166" spans="1:43" x14ac:dyDescent="0.25">
      <c r="A166">
        <v>197</v>
      </c>
      <c r="B166" t="s">
        <v>309</v>
      </c>
      <c r="C166">
        <v>164</v>
      </c>
      <c r="D166" t="s">
        <v>310</v>
      </c>
      <c r="E166" t="s">
        <v>311</v>
      </c>
      <c r="F166" t="s">
        <v>312</v>
      </c>
      <c r="G166" t="s">
        <v>629</v>
      </c>
      <c r="H166" t="s">
        <v>314</v>
      </c>
      <c r="I166" t="s">
        <v>315</v>
      </c>
      <c r="J166" t="s">
        <v>312</v>
      </c>
      <c r="K166" t="s">
        <v>631</v>
      </c>
      <c r="L166" t="s">
        <v>317</v>
      </c>
      <c r="M166" t="s">
        <v>318</v>
      </c>
      <c r="N166" t="s">
        <v>312</v>
      </c>
      <c r="O166" s="7" t="s">
        <v>1152</v>
      </c>
      <c r="P166" t="s">
        <v>312</v>
      </c>
      <c r="Q166" t="s">
        <v>319</v>
      </c>
      <c r="R166" t="s">
        <v>312</v>
      </c>
      <c r="AD166" t="s">
        <v>322</v>
      </c>
      <c r="AE166" s="66" t="str" cm="1">
        <f t="array" ref="AE1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6" s="66" t="s">
        <v>2263</v>
      </c>
      <c r="AG166" s="66" t="str">
        <f>VLOOKUP(Table13456221243[[#This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H166" t="s">
        <v>323</v>
      </c>
      <c r="AI166" t="str">
        <f>LOWER(LEFT(Table13456221243[[#This Row],[Titulo]],1))</f>
        <v>p</v>
      </c>
      <c r="AJ166" t="str">
        <f>LOWER(LEFT(Table13456221243[[#This Row],[Categoria]],1))</f>
        <v>l</v>
      </c>
      <c r="AK166" t="str">
        <f>_xlfn.CONCAT(Table13456221243[[#This Row],[ID]:[c021]])</f>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L166" t="str">
        <f>UPPER(Table13456221243[[#This Row],[Titulo]])</f>
        <v>PLEGARIA EUCARÍSTICA II</v>
      </c>
      <c r="AM166" t="str">
        <f>LOWER(SUBSTITUTE(Table13456221243[[#This Row],[CANTO]], " ", ""))</f>
        <v>plegariaeucarísticaii</v>
      </c>
      <c r="AN166" t="str">
        <f>Table13456221243[[#This Row],[Subtitle5]]</f>
        <v>Modelo II (1987)</v>
      </c>
      <c r="AP166" t="str">
        <f>Table1[[#Headers],[CANTO]]</f>
        <v>CANTO</v>
      </c>
      <c r="AQ166" t="str">
        <f>Table13456221243[[#This Row],[CANTO]]</f>
        <v>PLEGARIA EUCARÍSTICA II</v>
      </c>
    </row>
    <row r="167" spans="1:43" x14ac:dyDescent="0.25">
      <c r="A167">
        <v>200</v>
      </c>
      <c r="B167" t="s">
        <v>309</v>
      </c>
      <c r="C167">
        <v>165</v>
      </c>
      <c r="D167" t="s">
        <v>310</v>
      </c>
      <c r="E167" t="s">
        <v>311</v>
      </c>
      <c r="F167" t="s">
        <v>312</v>
      </c>
      <c r="G167" t="s">
        <v>632</v>
      </c>
      <c r="H167" t="s">
        <v>314</v>
      </c>
      <c r="I167" t="s">
        <v>315</v>
      </c>
      <c r="J167" t="s">
        <v>312</v>
      </c>
      <c r="K167" s="9" t="s">
        <v>633</v>
      </c>
      <c r="L167" t="s">
        <v>317</v>
      </c>
      <c r="M167" t="s">
        <v>318</v>
      </c>
      <c r="N167" t="s">
        <v>312</v>
      </c>
      <c r="O167" s="7" t="s">
        <v>1152</v>
      </c>
      <c r="P167" t="s">
        <v>312</v>
      </c>
      <c r="Q167" t="s">
        <v>319</v>
      </c>
      <c r="R167" t="s">
        <v>312</v>
      </c>
      <c r="AD167" t="s">
        <v>322</v>
      </c>
      <c r="AE167" s="66" t="str" cm="1">
        <f t="array" ref="AE1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/resucito/src/index.html?canto=plegariaeucaristicaiv</v>
      </c>
      <c r="AF167" s="66" t="s">
        <v>2263</v>
      </c>
      <c r="AG167" s="66" t="str">
        <f>VLOOKUP(Table13456221243[[#This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H167" t="s">
        <v>323</v>
      </c>
      <c r="AI167" t="str">
        <f>LOWER(LEFT(Table13456221243[[#This Row],[Titulo]],1))</f>
        <v>p</v>
      </c>
      <c r="AJ167" t="str">
        <f>LOWER(LEFT(Table13456221243[[#This Row],[Categoria]],1))</f>
        <v>l</v>
      </c>
      <c r="AK167" t="str">
        <f>_xlfn.CONCAT(Table13456221243[[#This Row],[ID]:[c021]])</f>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L167" t="str">
        <f>UPPER(Table13456221243[[#This Row],[Titulo]])</f>
        <v xml:space="preserve">PLEGARIA EUCARÍSTICA IV </v>
      </c>
      <c r="AM167" t="str">
        <f>LOWER(SUBSTITUTE(Table13456221243[[#This Row],[CANTO]], " ", ""))</f>
        <v>plegariaeucarísticaiv</v>
      </c>
      <c r="AN167" t="str">
        <f>Table13456221243[[#This Row],[Subtitle5]]</f>
        <v>(1988)</v>
      </c>
      <c r="AP167" t="str">
        <f>Table1[[#Headers],[CANTO]]</f>
        <v>CANTO</v>
      </c>
      <c r="AQ167" t="str">
        <f>Table13456221243[[#This Row],[CANTO]]</f>
        <v xml:space="preserve">PLEGARIA EUCARÍSTICA IV </v>
      </c>
    </row>
    <row r="168" spans="1:43" x14ac:dyDescent="0.25">
      <c r="A168">
        <v>132</v>
      </c>
      <c r="B168" t="s">
        <v>309</v>
      </c>
      <c r="C168">
        <v>166</v>
      </c>
      <c r="D168" t="s">
        <v>310</v>
      </c>
      <c r="E168" t="s">
        <v>311</v>
      </c>
      <c r="F168" t="s">
        <v>312</v>
      </c>
      <c r="G168" t="s">
        <v>634</v>
      </c>
      <c r="H168" t="s">
        <v>314</v>
      </c>
      <c r="I168" t="s">
        <v>315</v>
      </c>
      <c r="J168" t="s">
        <v>312</v>
      </c>
      <c r="K168" s="9" t="s">
        <v>635</v>
      </c>
      <c r="L168" t="s">
        <v>317</v>
      </c>
      <c r="M168" t="s">
        <v>318</v>
      </c>
      <c r="N168" t="s">
        <v>312</v>
      </c>
      <c r="O168" t="s">
        <v>1153</v>
      </c>
      <c r="P168" t="s">
        <v>312</v>
      </c>
      <c r="Q168" t="s">
        <v>319</v>
      </c>
      <c r="R168" t="s">
        <v>312</v>
      </c>
      <c r="AD168" t="s">
        <v>322</v>
      </c>
      <c r="AE168" s="66" t="str" cm="1">
        <f t="array" ref="AE1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/resucito/src/index.html?canto=porelamordemisamigos</v>
      </c>
      <c r="AF168" s="66" t="s">
        <v>2263</v>
      </c>
      <c r="AG168" s="66" t="str">
        <f>VLOOKUP(Table13456221243[[#This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H168" t="s">
        <v>323</v>
      </c>
      <c r="AI168" t="str">
        <f>LOWER(LEFT(Table13456221243[[#This Row],[Titulo]],1))</f>
        <v>p</v>
      </c>
      <c r="AJ168" t="str">
        <f>LOWER(LEFT(Table13456221243[[#This Row],[Categoria]],1))</f>
        <v>p</v>
      </c>
      <c r="AK168" t="str">
        <f>_xlfn.CONCAT(Table13456221243[[#This Row],[ID]:[c021]])</f>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L168" t="str">
        <f>UPPER(Table13456221243[[#This Row],[Titulo]])</f>
        <v>POR EL AMOR DE MIS AMIGOS</v>
      </c>
      <c r="AM168" t="str">
        <f>LOWER(SUBSTITUTE(Table13456221243[[#This Row],[CANTO]], " ", ""))</f>
        <v>porelamordemisamigos</v>
      </c>
      <c r="AN168" t="str">
        <f>Table13456221243[[#This Row],[Subtitle5]]</f>
        <v xml:space="preserve">Sal 122 (121) - Melodía hebraica </v>
      </c>
      <c r="AP168" t="str">
        <f>Table1[[#Headers],[CANTO]]</f>
        <v>CANTO</v>
      </c>
      <c r="AQ168" t="str">
        <f>Table13456221243[[#This Row],[CANTO]]</f>
        <v>POR EL AMOR DE MIS AMIGOS</v>
      </c>
    </row>
    <row r="169" spans="1:43" x14ac:dyDescent="0.25">
      <c r="A169">
        <v>133</v>
      </c>
      <c r="B169" t="s">
        <v>309</v>
      </c>
      <c r="C169">
        <v>167</v>
      </c>
      <c r="D169" t="s">
        <v>310</v>
      </c>
      <c r="E169" t="s">
        <v>311</v>
      </c>
      <c r="F169" t="s">
        <v>312</v>
      </c>
      <c r="G169" t="s">
        <v>636</v>
      </c>
      <c r="H169" t="s">
        <v>314</v>
      </c>
      <c r="I169" t="s">
        <v>315</v>
      </c>
      <c r="J169" t="s">
        <v>312</v>
      </c>
      <c r="K169" t="s">
        <v>637</v>
      </c>
      <c r="L169" t="s">
        <v>317</v>
      </c>
      <c r="M169" t="s">
        <v>318</v>
      </c>
      <c r="N169" t="s">
        <v>312</v>
      </c>
      <c r="O169" t="s">
        <v>1153</v>
      </c>
      <c r="P169" t="s">
        <v>312</v>
      </c>
      <c r="Q169" t="s">
        <v>319</v>
      </c>
      <c r="R169" t="s">
        <v>312</v>
      </c>
      <c r="AD169" t="s">
        <v>322</v>
      </c>
      <c r="AE169" s="66" t="str" cm="1">
        <f t="array" ref="AE1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/resucito/src/index.html?canto=porqueestanocheesdiferente</v>
      </c>
      <c r="AF169" s="66" t="s">
        <v>2263</v>
      </c>
      <c r="AG169" s="66" t="str">
        <f>VLOOKUP(Table13456221243[[#This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H169" t="s">
        <v>323</v>
      </c>
      <c r="AI169" t="str">
        <f>LOWER(LEFT(Table13456221243[[#This Row],[Titulo]],1))</f>
        <v>p</v>
      </c>
      <c r="AJ169" t="str">
        <f>LOWER(LEFT(Table13456221243[[#This Row],[Categoria]],1))</f>
        <v>p</v>
      </c>
      <c r="AK169" t="str">
        <f>_xlfn.CONCAT(Table13456221243[[#This Row],[ID]:[c021]])</f>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L169" t="str">
        <f>UPPER(Table13456221243[[#This Row],[Titulo]])</f>
        <v>POR QUÉ ESTA NOCHE ES DIFERENTE</v>
      </c>
      <c r="AM169" t="str">
        <f>LOWER(SUBSTITUTE(Table13456221243[[#This Row],[CANTO]], " ", ""))</f>
        <v>porquéestanocheesdiferente</v>
      </c>
      <c r="AN169" t="str">
        <f>Table13456221243[[#This Row],[Subtitle5]]</f>
        <v>Haggadá de Pesaj - Melodía hebraica</v>
      </c>
      <c r="AP169" t="str">
        <f>Table1[[#Headers],[CANTO]]</f>
        <v>CANTO</v>
      </c>
      <c r="AQ169" t="str">
        <f>Table13456221243[[#This Row],[CANTO]]</f>
        <v>POR QUÉ ESTA NOCHE ES DIFERENTE</v>
      </c>
    </row>
    <row r="170" spans="1:43" x14ac:dyDescent="0.25">
      <c r="A170">
        <v>134</v>
      </c>
      <c r="B170" t="s">
        <v>309</v>
      </c>
      <c r="C170">
        <v>168</v>
      </c>
      <c r="D170" t="s">
        <v>310</v>
      </c>
      <c r="E170" t="s">
        <v>311</v>
      </c>
      <c r="F170" t="s">
        <v>312</v>
      </c>
      <c r="G170" t="s">
        <v>638</v>
      </c>
      <c r="H170" t="s">
        <v>314</v>
      </c>
      <c r="I170" t="s">
        <v>315</v>
      </c>
      <c r="J170" t="s">
        <v>312</v>
      </c>
      <c r="K170" s="9" t="s">
        <v>639</v>
      </c>
      <c r="L170" t="s">
        <v>317</v>
      </c>
      <c r="M170" t="s">
        <v>318</v>
      </c>
      <c r="N170" t="s">
        <v>312</v>
      </c>
      <c r="O170" t="s">
        <v>1153</v>
      </c>
      <c r="P170" t="s">
        <v>312</v>
      </c>
      <c r="Q170" t="s">
        <v>319</v>
      </c>
      <c r="R170" t="s">
        <v>312</v>
      </c>
      <c r="AD170" t="s">
        <v>322</v>
      </c>
      <c r="AE170" s="66" t="str" cm="1">
        <f t="array" ref="AE1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/resucito/src/index.html?canto=porquelasgentesconjuran</v>
      </c>
      <c r="AF170" s="66" t="s">
        <v>2263</v>
      </c>
      <c r="AG170" s="66" t="str">
        <f>VLOOKUP(Table13456221243[[#This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H170" t="s">
        <v>323</v>
      </c>
      <c r="AI170" t="str">
        <f>LOWER(LEFT(Table13456221243[[#This Row],[Titulo]],1))</f>
        <v>p</v>
      </c>
      <c r="AJ170" t="str">
        <f>LOWER(LEFT(Table13456221243[[#This Row],[Categoria]],1))</f>
        <v>p</v>
      </c>
      <c r="AK170" t="str">
        <f>_xlfn.CONCAT(Table13456221243[[#This Row],[ID]:[c021]])</f>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L170" t="str">
        <f>UPPER(Table13456221243[[#This Row],[Titulo]])</f>
        <v>POR QUÉ LAS GENTES CONJURAN</v>
      </c>
      <c r="AM170" t="str">
        <f>LOWER(SUBSTITUTE(Table13456221243[[#This Row],[CANTO]], " ", ""))</f>
        <v>porquélasgentesconjuran</v>
      </c>
      <c r="AN170" t="str">
        <f>Table13456221243[[#This Row],[Subtitle5]]</f>
        <v>Salmo 2</v>
      </c>
      <c r="AP170" t="str">
        <f>Table1[[#Headers],[CANTO]]</f>
        <v>CANTO</v>
      </c>
      <c r="AQ170" t="str">
        <f>Table13456221243[[#This Row],[CANTO]]</f>
        <v>POR QUÉ LAS GENTES CONJURAN</v>
      </c>
    </row>
    <row r="171" spans="1:43" x14ac:dyDescent="0.25">
      <c r="A171">
        <v>135</v>
      </c>
      <c r="B171" t="s">
        <v>309</v>
      </c>
      <c r="C171">
        <v>169</v>
      </c>
      <c r="D171" t="s">
        <v>310</v>
      </c>
      <c r="E171" t="s">
        <v>311</v>
      </c>
      <c r="F171" t="s">
        <v>312</v>
      </c>
      <c r="G171" t="s">
        <v>640</v>
      </c>
      <c r="H171" t="s">
        <v>314</v>
      </c>
      <c r="I171" t="s">
        <v>315</v>
      </c>
      <c r="J171" t="s">
        <v>312</v>
      </c>
      <c r="K171" t="s">
        <v>641</v>
      </c>
      <c r="L171" t="s">
        <v>317</v>
      </c>
      <c r="M171" t="s">
        <v>318</v>
      </c>
      <c r="N171" t="s">
        <v>312</v>
      </c>
      <c r="O171" t="s">
        <v>1153</v>
      </c>
      <c r="P171" t="s">
        <v>312</v>
      </c>
      <c r="Q171" t="s">
        <v>319</v>
      </c>
      <c r="R171" t="s">
        <v>312</v>
      </c>
      <c r="AD171" t="s">
        <v>322</v>
      </c>
      <c r="AE171" s="66" t="str" cm="1">
        <f t="array" ref="AE1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/resucito/src/index.html?canto=porquemiyugoessuave</v>
      </c>
      <c r="AF171" s="66" t="s">
        <v>2263</v>
      </c>
      <c r="AG171" s="66" t="str">
        <f>VLOOKUP(Table13456221243[[#This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H171" t="s">
        <v>323</v>
      </c>
      <c r="AI171" t="str">
        <f>LOWER(LEFT(Table13456221243[[#This Row],[Titulo]],1))</f>
        <v>p</v>
      </c>
      <c r="AJ171" t="str">
        <f>LOWER(LEFT(Table13456221243[[#This Row],[Categoria]],1))</f>
        <v>p</v>
      </c>
      <c r="AK171" t="str">
        <f>_xlfn.CONCAT(Table13456221243[[#This Row],[ID]:[c021]])</f>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L171" t="str">
        <f>UPPER(Table13456221243[[#This Row],[Titulo]])</f>
        <v>PORQUE MI YUGO ES SUAVE</v>
      </c>
      <c r="AM171" t="str">
        <f>LOWER(SUBSTITUTE(Table13456221243[[#This Row],[CANTO]], " ", ""))</f>
        <v>porquemiyugoessuave</v>
      </c>
      <c r="AN171" t="str">
        <f>Table13456221243[[#This Row],[Subtitle5]]</f>
        <v>Mateo 11,28ss</v>
      </c>
      <c r="AP171" t="str">
        <f>Table1[[#Headers],[CANTO]]</f>
        <v>CANTO</v>
      </c>
      <c r="AQ171" t="str">
        <f>Table13456221243[[#This Row],[CANTO]]</f>
        <v>PORQUE MI YUGO ES SUAVE</v>
      </c>
    </row>
    <row r="172" spans="1:43" x14ac:dyDescent="0.25">
      <c r="A172">
        <v>204</v>
      </c>
      <c r="B172" t="s">
        <v>309</v>
      </c>
      <c r="C172">
        <v>170</v>
      </c>
      <c r="D172" t="s">
        <v>310</v>
      </c>
      <c r="E172" t="s">
        <v>311</v>
      </c>
      <c r="F172" t="s">
        <v>312</v>
      </c>
      <c r="G172" t="s">
        <v>642</v>
      </c>
      <c r="H172" t="s">
        <v>314</v>
      </c>
      <c r="I172" t="s">
        <v>315</v>
      </c>
      <c r="J172" t="s">
        <v>312</v>
      </c>
      <c r="K172" t="s">
        <v>643</v>
      </c>
      <c r="L172" t="s">
        <v>317</v>
      </c>
      <c r="M172" t="s">
        <v>318</v>
      </c>
      <c r="N172" t="s">
        <v>312</v>
      </c>
      <c r="O172" s="7" t="s">
        <v>1152</v>
      </c>
      <c r="P172" t="s">
        <v>312</v>
      </c>
      <c r="Q172" t="s">
        <v>319</v>
      </c>
      <c r="R172" t="s">
        <v>312</v>
      </c>
      <c r="S172" t="s">
        <v>365</v>
      </c>
      <c r="T172" t="s">
        <v>320</v>
      </c>
      <c r="U172" t="s">
        <v>334</v>
      </c>
      <c r="AD172" t="s">
        <v>322</v>
      </c>
      <c r="AE172" s="66" t="str" cm="1">
        <f t="array" ref="AE1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/resucito/src/index.html?canto=prefacioparaadvientoynavidad</v>
      </c>
      <c r="AF172" s="66" t="s">
        <v>2263</v>
      </c>
      <c r="AG172" s="66" t="str">
        <f>VLOOKUP(Table13456221243[[#This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H172" t="s">
        <v>323</v>
      </c>
      <c r="AI172" t="str">
        <f>LOWER(LEFT(Table13456221243[[#This Row],[Titulo]],1))</f>
        <v>p</v>
      </c>
      <c r="AJ172" t="str">
        <f>LOWER(LEFT(Table13456221243[[#This Row],[Categoria]],1))</f>
        <v>l</v>
      </c>
      <c r="AK172" t="str">
        <f>_xlfn.CONCAT(Table13456221243[[#This Row],[ID]:[c021]])</f>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L172" t="str">
        <f>UPPER(Table13456221243[[#This Row],[Titulo]])</f>
        <v>PREFACIO PARA ADVIENTO Y NAVIDAD</v>
      </c>
      <c r="AM172" t="str">
        <f>LOWER(SUBSTITUTE(Table13456221243[[#This Row],[CANTO]], " ", ""))</f>
        <v>prefacioparaadvientoynavidad</v>
      </c>
      <c r="AN172" t="str">
        <f>Table13456221243[[#This Row],[Subtitle5]]</f>
        <v>Prefacio IV de Adviento*</v>
      </c>
      <c r="AP172" t="str">
        <f>Table1[[#Headers],[CANTO]]</f>
        <v>CANTO</v>
      </c>
      <c r="AQ172" t="str">
        <f>Table13456221243[[#This Row],[CANTO]]</f>
        <v>PREFACIO PARA ADVIENTO Y NAVIDAD</v>
      </c>
    </row>
    <row r="173" spans="1:43" x14ac:dyDescent="0.25">
      <c r="A173">
        <v>205</v>
      </c>
      <c r="B173" t="s">
        <v>309</v>
      </c>
      <c r="C173">
        <v>171</v>
      </c>
      <c r="D173" t="s">
        <v>310</v>
      </c>
      <c r="E173" t="s">
        <v>311</v>
      </c>
      <c r="F173" t="s">
        <v>312</v>
      </c>
      <c r="G173" t="s">
        <v>644</v>
      </c>
      <c r="H173" t="s">
        <v>314</v>
      </c>
      <c r="I173" t="s">
        <v>315</v>
      </c>
      <c r="J173" t="s">
        <v>312</v>
      </c>
      <c r="K173" t="s">
        <v>645</v>
      </c>
      <c r="L173" t="s">
        <v>317</v>
      </c>
      <c r="M173" t="s">
        <v>318</v>
      </c>
      <c r="N173" t="s">
        <v>312</v>
      </c>
      <c r="O173" s="7" t="s">
        <v>1152</v>
      </c>
      <c r="P173" t="s">
        <v>312</v>
      </c>
      <c r="Q173" t="s">
        <v>319</v>
      </c>
      <c r="R173" t="s">
        <v>312</v>
      </c>
      <c r="S173" t="s">
        <v>294</v>
      </c>
      <c r="T173" t="s">
        <v>320</v>
      </c>
      <c r="U173" t="s">
        <v>300</v>
      </c>
      <c r="V173" t="s">
        <v>320</v>
      </c>
      <c r="W173" t="s">
        <v>365</v>
      </c>
      <c r="AD173" t="s">
        <v>322</v>
      </c>
      <c r="AE173" s="66" t="str" cm="1">
        <f t="array" ref="AE1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/resucito/src/index.html?canto=prefacioparaeltiempopascual</v>
      </c>
      <c r="AF173" s="66" t="s">
        <v>2263</v>
      </c>
      <c r="AG173" s="66" t="str">
        <f>VLOOKUP(Table13456221243[[#This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H173" t="s">
        <v>323</v>
      </c>
      <c r="AI173" t="str">
        <f>LOWER(LEFT(Table13456221243[[#This Row],[Titulo]],1))</f>
        <v>p</v>
      </c>
      <c r="AJ173" t="str">
        <f>LOWER(LEFT(Table13456221243[[#This Row],[Categoria]],1))</f>
        <v>l</v>
      </c>
      <c r="AK173" t="str">
        <f>_xlfn.CONCAT(Table13456221243[[#This Row],[ID]:[c021]])</f>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L173" t="str">
        <f>UPPER(Table13456221243[[#This Row],[Titulo]])</f>
        <v>PREFACIO PARA EL TIEMPO PASCUAL</v>
      </c>
      <c r="AM173" t="str">
        <f>LOWER(SUBSTITUTE(Table13456221243[[#This Row],[CANTO]], " ", ""))</f>
        <v>prefacioparaeltiempopascual</v>
      </c>
      <c r="AN173" t="str">
        <f>Table13456221243[[#This Row],[Subtitle5]]</f>
        <v>Prefacio I de Pascua*</v>
      </c>
      <c r="AP173" t="str">
        <f>Table1[[#Headers],[CANTO]]</f>
        <v>CANTO</v>
      </c>
      <c r="AQ173" t="str">
        <f>Table13456221243[[#This Row],[CANTO]]</f>
        <v>PREFACIO PARA EL TIEMPO PASCUAL</v>
      </c>
    </row>
    <row r="174" spans="1:43" x14ac:dyDescent="0.25">
      <c r="A174">
        <v>206</v>
      </c>
      <c r="B174" t="s">
        <v>309</v>
      </c>
      <c r="C174">
        <v>172</v>
      </c>
      <c r="D174" t="s">
        <v>310</v>
      </c>
      <c r="E174" t="s">
        <v>311</v>
      </c>
      <c r="F174" t="s">
        <v>312</v>
      </c>
      <c r="G174" t="s">
        <v>646</v>
      </c>
      <c r="H174" t="s">
        <v>314</v>
      </c>
      <c r="I174" t="s">
        <v>315</v>
      </c>
      <c r="J174" t="s">
        <v>312</v>
      </c>
      <c r="K174" t="s">
        <v>647</v>
      </c>
      <c r="L174" t="s">
        <v>317</v>
      </c>
      <c r="M174" t="s">
        <v>318</v>
      </c>
      <c r="N174" t="s">
        <v>312</v>
      </c>
      <c r="O174" s="7" t="s">
        <v>1152</v>
      </c>
      <c r="P174" t="s">
        <v>312</v>
      </c>
      <c r="Q174" t="s">
        <v>319</v>
      </c>
      <c r="R174" t="s">
        <v>312</v>
      </c>
      <c r="S174" t="s">
        <v>333</v>
      </c>
      <c r="T174" t="s">
        <v>320</v>
      </c>
      <c r="U174" t="s">
        <v>321</v>
      </c>
      <c r="V174" t="s">
        <v>320</v>
      </c>
      <c r="W174" t="s">
        <v>334</v>
      </c>
      <c r="AD174" t="s">
        <v>322</v>
      </c>
      <c r="AE174" s="66" t="str" cm="1">
        <f t="array" ref="AE1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/resucito/src/index.html?canto=pregonpascual</v>
      </c>
      <c r="AF174" s="66" t="s">
        <v>2263</v>
      </c>
      <c r="AG174" s="66" t="str">
        <f>VLOOKUP(Table13456221243[[#This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H174" t="s">
        <v>323</v>
      </c>
      <c r="AI174" t="str">
        <f>LOWER(LEFT(Table13456221243[[#This Row],[Titulo]],1))</f>
        <v>p</v>
      </c>
      <c r="AJ174" t="str">
        <f>LOWER(LEFT(Table13456221243[[#This Row],[Categoria]],1))</f>
        <v>l</v>
      </c>
      <c r="AK174" t="str">
        <f>_xlfn.CONCAT(Table13456221243[[#This Row],[ID]:[c021]])</f>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L174" t="str">
        <f>UPPER(Table13456221243[[#This Row],[Titulo]])</f>
        <v>PREGÓN PASCUAL</v>
      </c>
      <c r="AM174" t="str">
        <f>LOWER(SUBSTITUTE(Table13456221243[[#This Row],[CANTO]], " ", ""))</f>
        <v>pregónpascual</v>
      </c>
      <c r="AN174" t="str">
        <f>Table13456221243[[#This Row],[Subtitle5]]</f>
        <v>«Exsultet»</v>
      </c>
      <c r="AP174" t="str">
        <f>Table1[[#Headers],[CANTO]]</f>
        <v>CANTO</v>
      </c>
      <c r="AQ174" t="str">
        <f>Table13456221243[[#This Row],[CANTO]]</f>
        <v>PREGÓN PASCUAL</v>
      </c>
    </row>
    <row r="175" spans="1:43" x14ac:dyDescent="0.25">
      <c r="A175">
        <v>136</v>
      </c>
      <c r="B175" t="s">
        <v>309</v>
      </c>
      <c r="C175">
        <v>174</v>
      </c>
      <c r="D175" t="s">
        <v>310</v>
      </c>
      <c r="E175" t="s">
        <v>311</v>
      </c>
      <c r="F175" t="s">
        <v>312</v>
      </c>
      <c r="G175" t="s">
        <v>648</v>
      </c>
      <c r="H175" t="s">
        <v>314</v>
      </c>
      <c r="I175" t="s">
        <v>315</v>
      </c>
      <c r="J175" t="s">
        <v>312</v>
      </c>
      <c r="K175" t="s">
        <v>649</v>
      </c>
      <c r="L175" t="s">
        <v>317</v>
      </c>
      <c r="M175" t="s">
        <v>318</v>
      </c>
      <c r="N175" t="s">
        <v>312</v>
      </c>
      <c r="O175" t="s">
        <v>1153</v>
      </c>
      <c r="P175" t="s">
        <v>312</v>
      </c>
      <c r="Q175" t="s">
        <v>319</v>
      </c>
      <c r="R175" t="s">
        <v>312</v>
      </c>
      <c r="S175" t="s">
        <v>333</v>
      </c>
      <c r="T175" t="s">
        <v>320</v>
      </c>
      <c r="U175" t="s">
        <v>321</v>
      </c>
      <c r="V175" t="s">
        <v>320</v>
      </c>
      <c r="W175" t="s">
        <v>328</v>
      </c>
      <c r="AD175" t="s">
        <v>322</v>
      </c>
      <c r="AE175" s="66" t="str" cm="1">
        <f t="array" ref="AE1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/resucito/src/index.html?canto=queamablessontusmoradas</v>
      </c>
      <c r="AF175" s="66" t="s">
        <v>2263</v>
      </c>
      <c r="AG175" s="66" t="str">
        <f>VLOOKUP(Table13456221243[[#This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H175" t="s">
        <v>323</v>
      </c>
      <c r="AI175" t="str">
        <f>LOWER(LEFT(Table13456221243[[#This Row],[Titulo]],1))</f>
        <v>q</v>
      </c>
      <c r="AJ175" t="str">
        <f>LOWER(LEFT(Table13456221243[[#This Row],[Categoria]],1))</f>
        <v>p</v>
      </c>
      <c r="AK175" t="str">
        <f>_xlfn.CONCAT(Table13456221243[[#This Row],[ID]:[c021]])</f>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L175" t="str">
        <f>UPPER(Table13456221243[[#This Row],[Titulo]])</f>
        <v>QUÉ AMABLES SON TUS MORADAS</v>
      </c>
      <c r="AM175" t="str">
        <f>LOWER(SUBSTITUTE(Table13456221243[[#This Row],[CANTO]], " ", ""))</f>
        <v>quéamablessontusmoradas</v>
      </c>
      <c r="AN175" t="str">
        <f>Table13456221243[[#This Row],[Subtitle5]]</f>
        <v>Sal 84 (83)</v>
      </c>
      <c r="AP175" t="str">
        <f>Table1[[#Headers],[CANTO]]</f>
        <v>CANTO</v>
      </c>
      <c r="AQ175" t="str">
        <f>Table13456221243[[#This Row],[CANTO]]</f>
        <v>QUÉ AMABLES SON TUS MORADAS</v>
      </c>
    </row>
    <row r="176" spans="1:43" x14ac:dyDescent="0.25">
      <c r="A176">
        <v>137</v>
      </c>
      <c r="B176" t="s">
        <v>309</v>
      </c>
      <c r="C176">
        <v>175</v>
      </c>
      <c r="D176" t="s">
        <v>310</v>
      </c>
      <c r="E176" t="s">
        <v>311</v>
      </c>
      <c r="F176" t="s">
        <v>312</v>
      </c>
      <c r="G176" t="s">
        <v>650</v>
      </c>
      <c r="H176" t="s">
        <v>314</v>
      </c>
      <c r="I176" t="s">
        <v>315</v>
      </c>
      <c r="J176" t="s">
        <v>312</v>
      </c>
      <c r="K176" t="s">
        <v>259</v>
      </c>
      <c r="L176" t="s">
        <v>317</v>
      </c>
      <c r="M176" t="s">
        <v>318</v>
      </c>
      <c r="N176" t="s">
        <v>312</v>
      </c>
      <c r="O176" t="s">
        <v>1153</v>
      </c>
      <c r="P176" t="s">
        <v>312</v>
      </c>
      <c r="Q176" t="s">
        <v>319</v>
      </c>
      <c r="R176" t="s">
        <v>312</v>
      </c>
      <c r="S176" t="s">
        <v>357</v>
      </c>
      <c r="T176" t="s">
        <v>320</v>
      </c>
      <c r="U176" t="s">
        <v>355</v>
      </c>
      <c r="AD176" t="s">
        <v>322</v>
      </c>
      <c r="AE176" s="66" t="str" cm="1">
        <f t="array" ref="AE1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/resucito/src/index.html?canto=queestupendoquealegria</v>
      </c>
      <c r="AF176" s="66" t="s">
        <v>2263</v>
      </c>
      <c r="AG176" s="66" t="str">
        <f>VLOOKUP(Table13456221243[[#This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H176" t="s">
        <v>323</v>
      </c>
      <c r="AI176" t="str">
        <f>LOWER(LEFT(Table13456221243[[#This Row],[Titulo]],1))</f>
        <v>q</v>
      </c>
      <c r="AJ176" t="str">
        <f>LOWER(LEFT(Table13456221243[[#This Row],[Categoria]],1))</f>
        <v>p</v>
      </c>
      <c r="AK176" t="str">
        <f>_xlfn.CONCAT(Table13456221243[[#This Row],[ID]:[c021]])</f>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L176" t="str">
        <f>UPPER(Table13456221243[[#This Row],[Titulo]])</f>
        <v>QUÉ ESTUPENDO, QUÉ ALEGRÍA</v>
      </c>
      <c r="AM176" t="str">
        <f>LOWER(SUBSTITUTE(Table13456221243[[#This Row],[CANTO]], " ", ""))</f>
        <v>quéestupendo,quéalegría</v>
      </c>
      <c r="AN176" t="str">
        <f>Table13456221243[[#This Row],[Subtitle5]]</f>
        <v>Sal 133 (132)</v>
      </c>
      <c r="AP176" t="str">
        <f>Table1[[#Headers],[CANTO]]</f>
        <v>CANTO</v>
      </c>
      <c r="AQ176" t="str">
        <f>Table13456221243[[#This Row],[CANTO]]</f>
        <v>QUÉ ESTUPENDO, QUÉ ALEGRÍA</v>
      </c>
    </row>
    <row r="177" spans="1:43" x14ac:dyDescent="0.25">
      <c r="A177">
        <v>138</v>
      </c>
      <c r="B177" t="s">
        <v>309</v>
      </c>
      <c r="C177">
        <v>176</v>
      </c>
      <c r="D177" t="s">
        <v>310</v>
      </c>
      <c r="E177" t="s">
        <v>311</v>
      </c>
      <c r="F177" t="s">
        <v>312</v>
      </c>
      <c r="G177" t="s">
        <v>651</v>
      </c>
      <c r="H177" t="s">
        <v>314</v>
      </c>
      <c r="I177" t="s">
        <v>315</v>
      </c>
      <c r="J177" t="s">
        <v>312</v>
      </c>
      <c r="K177" t="s">
        <v>652</v>
      </c>
      <c r="L177" t="s">
        <v>317</v>
      </c>
      <c r="M177" t="s">
        <v>318</v>
      </c>
      <c r="N177" t="s">
        <v>312</v>
      </c>
      <c r="O177" t="s">
        <v>1153</v>
      </c>
      <c r="P177" t="s">
        <v>312</v>
      </c>
      <c r="Q177" t="s">
        <v>319</v>
      </c>
      <c r="R177" t="s">
        <v>312</v>
      </c>
      <c r="S177" t="s">
        <v>294</v>
      </c>
      <c r="AD177" t="s">
        <v>322</v>
      </c>
      <c r="AE177" s="66" t="str" cm="1">
        <f t="array" ref="AE1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/resucito/src/index.html?canto=quienesestaquesubedeldesierto</v>
      </c>
      <c r="AF177" s="66" t="s">
        <v>2263</v>
      </c>
      <c r="AG177" s="66" t="str">
        <f>VLOOKUP(Table13456221243[[#This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H177" t="s">
        <v>323</v>
      </c>
      <c r="AI177" t="str">
        <f>LOWER(LEFT(Table13456221243[[#This Row],[Titulo]],1))</f>
        <v>q</v>
      </c>
      <c r="AJ177" t="str">
        <f>LOWER(LEFT(Table13456221243[[#This Row],[Categoria]],1))</f>
        <v>p</v>
      </c>
      <c r="AK177" t="str">
        <f>_xlfn.CONCAT(Table13456221243[[#This Row],[ID]:[c021]])</f>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L177" t="str">
        <f>UPPER(Table13456221243[[#This Row],[Titulo]])</f>
        <v>QUIÉN ES ÉSTA QUE SUBE DEL DESIERTO</v>
      </c>
      <c r="AM177" t="str">
        <f>LOWER(SUBSTITUTE(Table13456221243[[#This Row],[CANTO]], " ", ""))</f>
        <v>quiéneséstaquesubedeldesierto</v>
      </c>
      <c r="AN177" t="str">
        <f>Table13456221243[[#This Row],[Subtitle5]]</f>
        <v>Cantar de los Cantares 8,5-7</v>
      </c>
      <c r="AP177" t="str">
        <f>Table1[[#Headers],[CANTO]]</f>
        <v>CANTO</v>
      </c>
      <c r="AQ177" t="str">
        <f>Table13456221243[[#This Row],[CANTO]]</f>
        <v>QUIÉN ES ÉSTA QUE SUBE DEL DESIERTO</v>
      </c>
    </row>
    <row r="178" spans="1:43" x14ac:dyDescent="0.25">
      <c r="A178">
        <v>139</v>
      </c>
      <c r="B178" t="s">
        <v>309</v>
      </c>
      <c r="C178">
        <v>177</v>
      </c>
      <c r="D178" t="s">
        <v>310</v>
      </c>
      <c r="E178" t="s">
        <v>311</v>
      </c>
      <c r="F178" t="s">
        <v>312</v>
      </c>
      <c r="G178" t="s">
        <v>653</v>
      </c>
      <c r="H178" t="s">
        <v>314</v>
      </c>
      <c r="I178" t="s">
        <v>315</v>
      </c>
      <c r="J178" t="s">
        <v>312</v>
      </c>
      <c r="K178" t="s">
        <v>654</v>
      </c>
      <c r="L178" t="s">
        <v>317</v>
      </c>
      <c r="M178" t="s">
        <v>318</v>
      </c>
      <c r="N178" t="s">
        <v>312</v>
      </c>
      <c r="O178" t="s">
        <v>1153</v>
      </c>
      <c r="P178" t="s">
        <v>312</v>
      </c>
      <c r="Q178" t="s">
        <v>319</v>
      </c>
      <c r="R178" t="s">
        <v>312</v>
      </c>
      <c r="S178" t="s">
        <v>294</v>
      </c>
      <c r="AD178" t="s">
        <v>322</v>
      </c>
      <c r="AE178" s="66" t="str" cm="1">
        <f t="array" ref="AE1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/resucito/src/index.html?canto=quiennosseparara</v>
      </c>
      <c r="AF178" s="66" t="s">
        <v>2263</v>
      </c>
      <c r="AG178" s="66" t="str">
        <f>VLOOKUP(Table13456221243[[#This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H178" t="s">
        <v>323</v>
      </c>
      <c r="AI178" t="str">
        <f>LOWER(LEFT(Table13456221243[[#This Row],[Titulo]],1))</f>
        <v>q</v>
      </c>
      <c r="AJ178" t="str">
        <f>LOWER(LEFT(Table13456221243[[#This Row],[Categoria]],1))</f>
        <v>p</v>
      </c>
      <c r="AK178" t="str">
        <f>_xlfn.CONCAT(Table13456221243[[#This Row],[ID]:[c021]])</f>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L178" t="str">
        <f>UPPER(Table13456221243[[#This Row],[Titulo]])</f>
        <v>QUIÉN NOS SEPARARÁ</v>
      </c>
      <c r="AM178" t="str">
        <f>LOWER(SUBSTITUTE(Table13456221243[[#This Row],[CANTO]], " ", ""))</f>
        <v>quiénnosseparará</v>
      </c>
      <c r="AN178" t="str">
        <f>Table13456221243[[#This Row],[Subtitle5]]</f>
        <v>Romanos 8,34-39</v>
      </c>
      <c r="AP178" t="str">
        <f>Table1[[#Headers],[CANTO]]</f>
        <v>CANTO</v>
      </c>
      <c r="AQ178" t="str">
        <f>Table13456221243[[#This Row],[CANTO]]</f>
        <v>QUIÉN NOS SEPARARÁ</v>
      </c>
    </row>
    <row r="179" spans="1:43" x14ac:dyDescent="0.25">
      <c r="A179">
        <v>140</v>
      </c>
      <c r="B179" t="s">
        <v>309</v>
      </c>
      <c r="C179">
        <v>178</v>
      </c>
      <c r="D179" t="s">
        <v>310</v>
      </c>
      <c r="E179" t="s">
        <v>311</v>
      </c>
      <c r="F179" t="s">
        <v>312</v>
      </c>
      <c r="G179" t="s">
        <v>655</v>
      </c>
      <c r="H179" t="s">
        <v>314</v>
      </c>
      <c r="I179" t="s">
        <v>315</v>
      </c>
      <c r="J179" t="s">
        <v>312</v>
      </c>
      <c r="K179" t="s">
        <v>656</v>
      </c>
      <c r="L179" t="s">
        <v>317</v>
      </c>
      <c r="M179" t="s">
        <v>318</v>
      </c>
      <c r="N179" t="s">
        <v>312</v>
      </c>
      <c r="O179" t="s">
        <v>1153</v>
      </c>
      <c r="P179" t="s">
        <v>312</v>
      </c>
      <c r="Q179" t="s">
        <v>319</v>
      </c>
      <c r="R179" t="s">
        <v>312</v>
      </c>
      <c r="S179" t="s">
        <v>294</v>
      </c>
      <c r="AD179" t="s">
        <v>322</v>
      </c>
      <c r="AE179" s="66" t="str" cm="1">
        <f t="array" ref="AE1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/resucito/src/index.html?canto=quieroandarmadreajerusalen</v>
      </c>
      <c r="AF179" s="66" t="s">
        <v>2263</v>
      </c>
      <c r="AG179" s="66" t="str">
        <f>VLOOKUP(Table13456221243[[#This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H179" t="s">
        <v>323</v>
      </c>
      <c r="AI179" t="str">
        <f>LOWER(LEFT(Table13456221243[[#This Row],[Titulo]],1))</f>
        <v>q</v>
      </c>
      <c r="AJ179" t="str">
        <f>LOWER(LEFT(Table13456221243[[#This Row],[Categoria]],1))</f>
        <v>p</v>
      </c>
      <c r="AK179" t="str">
        <f>_xlfn.CONCAT(Table13456221243[[#This Row],[ID]:[c021]])</f>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L179" t="str">
        <f>UPPER(Table13456221243[[#This Row],[Titulo]])</f>
        <v>QUIERO ANDAR, MADRE, A JERUSALÉN</v>
      </c>
      <c r="AM179" t="str">
        <f>LOWER(SUBSTITUTE(Table13456221243[[#This Row],[CANTO]], " ", ""))</f>
        <v>quieroandar,madre,ajerusalén</v>
      </c>
      <c r="AN179" t="str">
        <f>Table13456221243[[#This Row],[Subtitle5]]</f>
        <v>Canto sefardí</v>
      </c>
      <c r="AP179" t="str">
        <f>Table1[[#Headers],[CANTO]]</f>
        <v>CANTO</v>
      </c>
      <c r="AQ179" t="str">
        <f>Table13456221243[[#This Row],[CANTO]]</f>
        <v>QUIERO ANDAR, MADRE, A JERUSALÉN</v>
      </c>
    </row>
    <row r="180" spans="1:43" x14ac:dyDescent="0.25">
      <c r="A180">
        <v>141</v>
      </c>
      <c r="B180" t="s">
        <v>309</v>
      </c>
      <c r="C180">
        <v>179</v>
      </c>
      <c r="D180" t="s">
        <v>310</v>
      </c>
      <c r="E180" t="s">
        <v>311</v>
      </c>
      <c r="F180" t="s">
        <v>312</v>
      </c>
      <c r="G180" t="s">
        <v>657</v>
      </c>
      <c r="H180" t="s">
        <v>314</v>
      </c>
      <c r="I180" t="s">
        <v>315</v>
      </c>
      <c r="J180" t="s">
        <v>312</v>
      </c>
      <c r="K180" t="s">
        <v>658</v>
      </c>
      <c r="L180" t="s">
        <v>317</v>
      </c>
      <c r="M180" t="s">
        <v>318</v>
      </c>
      <c r="N180" t="s">
        <v>312</v>
      </c>
      <c r="O180" t="s">
        <v>1153</v>
      </c>
      <c r="P180" t="s">
        <v>312</v>
      </c>
      <c r="Q180" t="s">
        <v>319</v>
      </c>
      <c r="R180" t="s">
        <v>312</v>
      </c>
      <c r="S180" t="s">
        <v>304</v>
      </c>
      <c r="T180" t="s">
        <v>320</v>
      </c>
      <c r="U180" t="s">
        <v>334</v>
      </c>
      <c r="AD180" t="s">
        <v>322</v>
      </c>
      <c r="AE180" s="66" t="str" cm="1">
        <f t="array" ref="AE1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/resucito/src/index.html?canto=quierocantar</v>
      </c>
      <c r="AF180" s="66" t="s">
        <v>2263</v>
      </c>
      <c r="AG180" s="66" t="str">
        <f>VLOOKUP(Table13456221243[[#This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H180" t="s">
        <v>323</v>
      </c>
      <c r="AI180" t="str">
        <f>LOWER(LEFT(Table13456221243[[#This Row],[Titulo]],1))</f>
        <v>q</v>
      </c>
      <c r="AJ180" t="str">
        <f>LOWER(LEFT(Table13456221243[[#This Row],[Categoria]],1))</f>
        <v>p</v>
      </c>
      <c r="AK180" t="str">
        <f>_xlfn.CONCAT(Table13456221243[[#This Row],[ID]:[c021]])</f>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L180" t="str">
        <f>UPPER(Table13456221243[[#This Row],[Titulo]])</f>
        <v>QUIERO CANTAR</v>
      </c>
      <c r="AM180" t="str">
        <f>LOWER(SUBSTITUTE(Table13456221243[[#This Row],[CANTO]], " ", ""))</f>
        <v>quierocantar</v>
      </c>
      <c r="AN180" t="str">
        <f>Table13456221243[[#This Row],[Subtitle5]]</f>
        <v>Sal 57 (56)</v>
      </c>
      <c r="AP180" t="str">
        <f>Table1[[#Headers],[CANTO]]</f>
        <v>CANTO</v>
      </c>
      <c r="AQ180" t="str">
        <f>Table13456221243[[#This Row],[CANTO]]</f>
        <v>QUIERO CANTAR</v>
      </c>
    </row>
    <row r="181" spans="1:43" x14ac:dyDescent="0.25">
      <c r="A181">
        <v>142</v>
      </c>
      <c r="B181" t="s">
        <v>309</v>
      </c>
      <c r="C181">
        <v>180</v>
      </c>
      <c r="D181" t="s">
        <v>310</v>
      </c>
      <c r="E181" t="s">
        <v>311</v>
      </c>
      <c r="F181" t="s">
        <v>312</v>
      </c>
      <c r="G181" t="s">
        <v>659</v>
      </c>
      <c r="H181" t="s">
        <v>314</v>
      </c>
      <c r="I181" t="s">
        <v>315</v>
      </c>
      <c r="J181" t="s">
        <v>312</v>
      </c>
      <c r="K181" t="s">
        <v>275</v>
      </c>
      <c r="L181" t="s">
        <v>317</v>
      </c>
      <c r="M181" t="s">
        <v>318</v>
      </c>
      <c r="N181" t="s">
        <v>312</v>
      </c>
      <c r="O181" t="s">
        <v>1153</v>
      </c>
      <c r="P181" t="s">
        <v>312</v>
      </c>
      <c r="Q181" t="s">
        <v>319</v>
      </c>
      <c r="R181" t="s">
        <v>312</v>
      </c>
      <c r="S181" t="s">
        <v>365</v>
      </c>
      <c r="T181" t="s">
        <v>320</v>
      </c>
      <c r="U181" t="s">
        <v>334</v>
      </c>
      <c r="AD181" t="s">
        <v>322</v>
      </c>
      <c r="AE181" s="66" t="str" cm="1">
        <f t="array" ref="AE1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/resucito/src/index.html?canto=resucito</v>
      </c>
      <c r="AF181" s="66" t="s">
        <v>2263</v>
      </c>
      <c r="AG181" s="66" t="str">
        <f>VLOOKUP(Table13456221243[[#This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H181" t="s">
        <v>323</v>
      </c>
      <c r="AI181" t="str">
        <f>LOWER(LEFT(Table13456221243[[#This Row],[Titulo]],1))</f>
        <v>r</v>
      </c>
      <c r="AJ181" t="str">
        <f>LOWER(LEFT(Table13456221243[[#This Row],[Categoria]],1))</f>
        <v>p</v>
      </c>
      <c r="AK181" t="str">
        <f>_xlfn.CONCAT(Table13456221243[[#This Row],[ID]:[c021]])</f>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L181" t="str">
        <f>UPPER(Table13456221243[[#This Row],[Titulo]])</f>
        <v>RESUCITÓ</v>
      </c>
      <c r="AM181" t="str">
        <f>LOWER(SUBSTITUTE(Table13456221243[[#This Row],[CANTO]], " ", ""))</f>
        <v>resucitó</v>
      </c>
      <c r="AN181" t="str">
        <f>Table13456221243[[#This Row],[Subtitle5]]</f>
        <v>(Kiko Argüello)</v>
      </c>
      <c r="AP181" t="str">
        <f>Table1[[#Headers],[CANTO]]</f>
        <v>CANTO</v>
      </c>
      <c r="AQ181" t="str">
        <f>Table13456221243[[#This Row],[CANTO]]</f>
        <v>RESUCITÓ</v>
      </c>
    </row>
    <row r="182" spans="1:43" x14ac:dyDescent="0.25">
      <c r="A182">
        <v>143</v>
      </c>
      <c r="B182" t="s">
        <v>309</v>
      </c>
      <c r="C182">
        <v>181</v>
      </c>
      <c r="D182" t="s">
        <v>310</v>
      </c>
      <c r="E182" t="s">
        <v>311</v>
      </c>
      <c r="F182" t="s">
        <v>312</v>
      </c>
      <c r="G182" t="s">
        <v>660</v>
      </c>
      <c r="H182" t="s">
        <v>314</v>
      </c>
      <c r="I182" t="s">
        <v>315</v>
      </c>
      <c r="J182" t="s">
        <v>312</v>
      </c>
      <c r="K182" t="s">
        <v>661</v>
      </c>
      <c r="L182" t="s">
        <v>317</v>
      </c>
      <c r="M182" t="s">
        <v>318</v>
      </c>
      <c r="N182" t="s">
        <v>312</v>
      </c>
      <c r="O182" t="s">
        <v>1153</v>
      </c>
      <c r="P182" t="s">
        <v>312</v>
      </c>
      <c r="Q182" t="s">
        <v>319</v>
      </c>
      <c r="R182" t="s">
        <v>312</v>
      </c>
      <c r="S182" t="s">
        <v>326</v>
      </c>
      <c r="T182" t="s">
        <v>320</v>
      </c>
      <c r="U182" t="s">
        <v>327</v>
      </c>
      <c r="V182" t="s">
        <v>320</v>
      </c>
      <c r="W182" t="s">
        <v>334</v>
      </c>
      <c r="AD182" t="s">
        <v>322</v>
      </c>
      <c r="AE182" s="66" t="str" cm="1">
        <f t="array" ref="AE1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/resucito/src/index.html?canto=resurrexit</v>
      </c>
      <c r="AF182" s="66" t="s">
        <v>2263</v>
      </c>
      <c r="AG182" s="66" t="str">
        <f>VLOOKUP(Table13456221243[[#This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H182" t="s">
        <v>323</v>
      </c>
      <c r="AI182" t="str">
        <f>LOWER(LEFT(Table13456221243[[#This Row],[Titulo]],1))</f>
        <v>r</v>
      </c>
      <c r="AJ182" t="str">
        <f>LOWER(LEFT(Table13456221243[[#This Row],[Categoria]],1))</f>
        <v>p</v>
      </c>
      <c r="AK182" t="str">
        <f>_xlfn.CONCAT(Table13456221243[[#This Row],[ID]:[c021]])</f>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L182" t="str">
        <f>UPPER(Table13456221243[[#This Row],[Titulo]])</f>
        <v>RESURREXIT</v>
      </c>
      <c r="AM182" t="str">
        <f>LOWER(SUBSTITUTE(Table13456221243[[#This Row],[CANTO]], " ", ""))</f>
        <v>resurrexit</v>
      </c>
      <c r="AN182" t="str">
        <f>Table13456221243[[#This Row],[Subtitle5]]</f>
        <v>Juan 11,25s</v>
      </c>
      <c r="AP182" t="str">
        <f>Table1[[#Headers],[CANTO]]</f>
        <v>CANTO</v>
      </c>
      <c r="AQ182" t="str">
        <f>Table13456221243[[#This Row],[CANTO]]</f>
        <v>RESURREXIT</v>
      </c>
    </row>
    <row r="183" spans="1:43" x14ac:dyDescent="0.25">
      <c r="A183">
        <v>208</v>
      </c>
      <c r="B183" t="s">
        <v>309</v>
      </c>
      <c r="C183">
        <v>182</v>
      </c>
      <c r="D183" t="s">
        <v>310</v>
      </c>
      <c r="E183" t="s">
        <v>311</v>
      </c>
      <c r="F183" t="s">
        <v>312</v>
      </c>
      <c r="G183" t="s">
        <v>662</v>
      </c>
      <c r="H183" t="s">
        <v>314</v>
      </c>
      <c r="I183" t="s">
        <v>315</v>
      </c>
      <c r="J183" t="s">
        <v>312</v>
      </c>
      <c r="K183" t="s">
        <v>663</v>
      </c>
      <c r="L183" t="s">
        <v>317</v>
      </c>
      <c r="M183" t="s">
        <v>318</v>
      </c>
      <c r="N183" t="s">
        <v>312</v>
      </c>
      <c r="O183" s="7" t="s">
        <v>1152</v>
      </c>
      <c r="P183" t="s">
        <v>312</v>
      </c>
      <c r="Q183" t="s">
        <v>319</v>
      </c>
      <c r="R183" t="s">
        <v>312</v>
      </c>
      <c r="S183" t="s">
        <v>321</v>
      </c>
      <c r="T183" t="s">
        <v>320</v>
      </c>
      <c r="U183" t="s">
        <v>326</v>
      </c>
      <c r="V183" t="s">
        <v>320</v>
      </c>
      <c r="W183" t="s">
        <v>328</v>
      </c>
      <c r="AD183" t="s">
        <v>322</v>
      </c>
      <c r="AE183" s="66" t="str" cm="1">
        <f t="array" ref="AE1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/resucito/src/index.html?canto=salmodiaparaelevangelio</v>
      </c>
      <c r="AF183" s="66" t="s">
        <v>2263</v>
      </c>
      <c r="AG183" s="66" t="str">
        <f>VLOOKUP(Table13456221243[[#This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H183" t="s">
        <v>323</v>
      </c>
      <c r="AI183" t="str">
        <f>LOWER(LEFT(Table13456221243[[#This Row],[Titulo]],1))</f>
        <v>s</v>
      </c>
      <c r="AJ183" t="str">
        <f>LOWER(LEFT(Table13456221243[[#This Row],[Categoria]],1))</f>
        <v>l</v>
      </c>
      <c r="AK183" t="str">
        <f>_xlfn.CONCAT(Table13456221243[[#This Row],[ID]:[c021]])</f>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L183" t="str">
        <f>UPPER(Table13456221243[[#This Row],[Titulo]])</f>
        <v>SALMODIA PARA EL EVANGELIO</v>
      </c>
      <c r="AM183" t="str">
        <f>LOWER(SUBSTITUTE(Table13456221243[[#This Row],[CANTO]], " ", ""))</f>
        <v>salmodiaparaelevangelio</v>
      </c>
      <c r="AN183" t="str">
        <f>Table13456221243[[#This Row],[Subtitle5]]</f>
        <v xml:space="preserve">Juan 3,11-20 </v>
      </c>
      <c r="AP183" t="str">
        <f>Table1[[#Headers],[CANTO]]</f>
        <v>CANTO</v>
      </c>
      <c r="AQ183" t="str">
        <f>Table13456221243[[#This Row],[CANTO]]</f>
        <v>SALMODIA PARA EL EVANGELIO</v>
      </c>
    </row>
    <row r="184" spans="1:43" x14ac:dyDescent="0.25">
      <c r="A184">
        <v>209</v>
      </c>
      <c r="B184" t="s">
        <v>309</v>
      </c>
      <c r="C184">
        <v>183</v>
      </c>
      <c r="D184" t="s">
        <v>310</v>
      </c>
      <c r="E184" t="s">
        <v>311</v>
      </c>
      <c r="F184" t="s">
        <v>312</v>
      </c>
      <c r="G184" t="s">
        <v>664</v>
      </c>
      <c r="H184" t="s">
        <v>314</v>
      </c>
      <c r="I184" t="s">
        <v>315</v>
      </c>
      <c r="J184" t="s">
        <v>312</v>
      </c>
      <c r="K184" t="s">
        <v>771</v>
      </c>
      <c r="L184" t="s">
        <v>317</v>
      </c>
      <c r="M184" t="s">
        <v>318</v>
      </c>
      <c r="N184" t="s">
        <v>312</v>
      </c>
      <c r="O184" s="7" t="s">
        <v>1152</v>
      </c>
      <c r="P184" t="s">
        <v>312</v>
      </c>
      <c r="Q184" t="s">
        <v>319</v>
      </c>
      <c r="R184" t="s">
        <v>312</v>
      </c>
      <c r="S184" t="s">
        <v>327</v>
      </c>
      <c r="AD184" t="s">
        <v>322</v>
      </c>
      <c r="AE184" s="66" t="str" cm="1">
        <f t="array" ref="AE1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/resucito/src/index.html?canto=salmodiaparaelrosario</v>
      </c>
      <c r="AF184" s="66" t="s">
        <v>2263</v>
      </c>
      <c r="AG184" s="66" t="str">
        <f>VLOOKUP(Table13456221243[[#This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H184" t="s">
        <v>323</v>
      </c>
      <c r="AI184" t="str">
        <f>LOWER(LEFT(Table13456221243[[#This Row],[Titulo]],1))</f>
        <v>s</v>
      </c>
      <c r="AJ184" t="str">
        <f>LOWER(LEFT(Table13456221243[[#This Row],[Categoria]],1))</f>
        <v>l</v>
      </c>
      <c r="AK184" t="str">
        <f>_xlfn.CONCAT(Table13456221243[[#This Row],[ID]:[c021]])</f>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L184" t="str">
        <f>UPPER(Table13456221243[[#This Row],[Titulo]])</f>
        <v>SALMODIA PARA EL ROSARIO</v>
      </c>
      <c r="AM184" t="str">
        <f>LOWER(SUBSTITUTE(Table13456221243[[#This Row],[CANTO]], " ", ""))</f>
        <v>salmodiaparaelrosario</v>
      </c>
      <c r="AN184" t="str">
        <f>Table13456221243[[#This Row],[Subtitle5]]</f>
        <v>Santo Rosario</v>
      </c>
      <c r="AP184" t="str">
        <f>Table1[[#Headers],[CANTO]]</f>
        <v>CANTO</v>
      </c>
      <c r="AQ184" t="str">
        <f>Table13456221243[[#This Row],[CANTO]]</f>
        <v>SALMODIA PARA EL ROSARIO</v>
      </c>
    </row>
    <row r="185" spans="1:43" x14ac:dyDescent="0.25">
      <c r="A185">
        <v>210</v>
      </c>
      <c r="B185" t="s">
        <v>309</v>
      </c>
      <c r="C185">
        <v>184</v>
      </c>
      <c r="D185" t="s">
        <v>310</v>
      </c>
      <c r="E185" t="s">
        <v>311</v>
      </c>
      <c r="F185" t="s">
        <v>312</v>
      </c>
      <c r="G185" t="s">
        <v>665</v>
      </c>
      <c r="H185" t="s">
        <v>314</v>
      </c>
      <c r="I185" t="s">
        <v>315</v>
      </c>
      <c r="J185" t="s">
        <v>312</v>
      </c>
      <c r="K185" t="s">
        <v>360</v>
      </c>
      <c r="L185" t="s">
        <v>317</v>
      </c>
      <c r="M185" t="s">
        <v>318</v>
      </c>
      <c r="N185" t="s">
        <v>312</v>
      </c>
      <c r="O185" s="7" t="s">
        <v>1152</v>
      </c>
      <c r="P185" t="s">
        <v>312</v>
      </c>
      <c r="Q185" t="s">
        <v>319</v>
      </c>
      <c r="R185" t="s">
        <v>312</v>
      </c>
      <c r="S185" t="s">
        <v>333</v>
      </c>
      <c r="T185" t="s">
        <v>320</v>
      </c>
      <c r="U185" t="s">
        <v>334</v>
      </c>
      <c r="AD185" t="s">
        <v>322</v>
      </c>
      <c r="AE185" s="66" t="str" cm="1">
        <f t="array" ref="AE1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/resucito/src/index.html?canto=salmodiaparaelsalmoresponsorial</v>
      </c>
      <c r="AF185" s="66" t="s">
        <v>2263</v>
      </c>
      <c r="AG185" s="66" t="str">
        <f>VLOOKUP(Table13456221243[[#This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H185" t="s">
        <v>323</v>
      </c>
      <c r="AI185" t="str">
        <f>LOWER(LEFT(Table13456221243[[#This Row],[Titulo]],1))</f>
        <v>s</v>
      </c>
      <c r="AJ185" t="str">
        <f>LOWER(LEFT(Table13456221243[[#This Row],[Categoria]],1))</f>
        <v>l</v>
      </c>
      <c r="AK185" t="str">
        <f>_xlfn.CONCAT(Table13456221243[[#This Row],[ID]:[c021]])</f>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L185" t="str">
        <f>UPPER(Table13456221243[[#This Row],[Titulo]])</f>
        <v>SALMODIA PARA EL SALMO RESPONSORIAL</v>
      </c>
      <c r="AM185" t="str">
        <f>LOWER(SUBSTITUTE(Table13456221243[[#This Row],[CANTO]], " ", ""))</f>
        <v>salmodiaparaelsalmoresponsorial</v>
      </c>
      <c r="AN185" t="str">
        <f>Table13456221243[[#This Row],[Subtitle5]]</f>
        <v>Modelo I, II, III</v>
      </c>
      <c r="AP185" t="str">
        <f>Table1[[#Headers],[CANTO]]</f>
        <v>CANTO</v>
      </c>
      <c r="AQ185" t="str">
        <f>Table13456221243[[#This Row],[CANTO]]</f>
        <v>SALMODIA PARA EL SALMO RESPONSORIAL</v>
      </c>
    </row>
    <row r="186" spans="1:43" x14ac:dyDescent="0.25">
      <c r="A186">
        <v>211</v>
      </c>
      <c r="B186" t="s">
        <v>309</v>
      </c>
      <c r="C186">
        <v>185</v>
      </c>
      <c r="D186" t="s">
        <v>310</v>
      </c>
      <c r="E186" t="s">
        <v>311</v>
      </c>
      <c r="F186" t="s">
        <v>312</v>
      </c>
      <c r="G186" t="s">
        <v>666</v>
      </c>
      <c r="H186" t="s">
        <v>314</v>
      </c>
      <c r="I186" t="s">
        <v>315</v>
      </c>
      <c r="J186" t="s">
        <v>312</v>
      </c>
      <c r="K186" t="s">
        <v>667</v>
      </c>
      <c r="L186" t="s">
        <v>317</v>
      </c>
      <c r="M186" t="s">
        <v>318</v>
      </c>
      <c r="N186" t="s">
        <v>312</v>
      </c>
      <c r="O186" s="7" t="s">
        <v>1152</v>
      </c>
      <c r="P186" t="s">
        <v>312</v>
      </c>
      <c r="Q186" t="s">
        <v>319</v>
      </c>
      <c r="R186" t="s">
        <v>312</v>
      </c>
      <c r="S186" t="s">
        <v>294</v>
      </c>
      <c r="T186" t="s">
        <v>320</v>
      </c>
      <c r="U186" t="s">
        <v>326</v>
      </c>
      <c r="AD186" t="s">
        <v>322</v>
      </c>
      <c r="AE186" s="66" t="str" cm="1">
        <f t="array" ref="AE1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/resucito/src/index.html?canto=salmodiasparalaoraciondelosfieles</v>
      </c>
      <c r="AF186" s="66" t="s">
        <v>2263</v>
      </c>
      <c r="AG186" s="66" t="str">
        <f>VLOOKUP(Table13456221243[[#This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H186" t="s">
        <v>323</v>
      </c>
      <c r="AI186" t="str">
        <f>LOWER(LEFT(Table13456221243[[#This Row],[Titulo]],1))</f>
        <v>s</v>
      </c>
      <c r="AJ186" t="str">
        <f>LOWER(LEFT(Table13456221243[[#This Row],[Categoria]],1))</f>
        <v>l</v>
      </c>
      <c r="AK186" t="str">
        <f>_xlfn.CONCAT(Table13456221243[[#This Row],[ID]:[c021]])</f>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L186" t="str">
        <f>UPPER(Table13456221243[[#This Row],[Titulo]])</f>
        <v>SALMODIAS PARA LA ORACIÓN DE LOS FIELES</v>
      </c>
      <c r="AM186" t="str">
        <f>LOWER(SUBSTITUTE(Table13456221243[[#This Row],[CANTO]], " ", ""))</f>
        <v>salmodiasparalaoracióndelosfieles</v>
      </c>
      <c r="AN186" t="str">
        <f>Table13456221243[[#This Row],[Subtitle5]]</f>
        <v>Para las solemnidades</v>
      </c>
      <c r="AP186" t="str">
        <f>Table1[[#Headers],[CANTO]]</f>
        <v>CANTO</v>
      </c>
      <c r="AQ186" t="str">
        <f>Table13456221243[[#This Row],[CANTO]]</f>
        <v>SALMODIAS PARA LA ORACIÓN DE LOS FIELES</v>
      </c>
    </row>
    <row r="187" spans="1:43" x14ac:dyDescent="0.25">
      <c r="A187">
        <v>212</v>
      </c>
      <c r="B187" t="s">
        <v>309</v>
      </c>
      <c r="C187">
        <v>186</v>
      </c>
      <c r="D187" t="s">
        <v>310</v>
      </c>
      <c r="E187" t="s">
        <v>311</v>
      </c>
      <c r="F187" t="s">
        <v>312</v>
      </c>
      <c r="G187" t="s">
        <v>668</v>
      </c>
      <c r="H187" t="s">
        <v>314</v>
      </c>
      <c r="I187" t="s">
        <v>315</v>
      </c>
      <c r="J187" t="s">
        <v>312</v>
      </c>
      <c r="K187" t="s">
        <v>669</v>
      </c>
      <c r="L187" t="s">
        <v>317</v>
      </c>
      <c r="M187" t="s">
        <v>318</v>
      </c>
      <c r="N187" t="s">
        <v>312</v>
      </c>
      <c r="O187" s="7" t="s">
        <v>1152</v>
      </c>
      <c r="P187" t="s">
        <v>312</v>
      </c>
      <c r="Q187" t="s">
        <v>319</v>
      </c>
      <c r="R187" t="s">
        <v>312</v>
      </c>
      <c r="S187" t="s">
        <v>294</v>
      </c>
      <c r="AD187" t="s">
        <v>322</v>
      </c>
      <c r="AE187" s="66" t="str" cm="1">
        <f t="array" ref="AE1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/resucito/src/index.html?canto=salmodiasparalaudes</v>
      </c>
      <c r="AF187" s="66" t="s">
        <v>2263</v>
      </c>
      <c r="AG187" s="66" t="str">
        <f>VLOOKUP(Table13456221243[[#This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H187" t="s">
        <v>323</v>
      </c>
      <c r="AI187" t="str">
        <f>LOWER(LEFT(Table13456221243[[#This Row],[Titulo]],1))</f>
        <v>s</v>
      </c>
      <c r="AJ187" t="str">
        <f>LOWER(LEFT(Table13456221243[[#This Row],[Categoria]],1))</f>
        <v>l</v>
      </c>
      <c r="AK187" t="str">
        <f>_xlfn.CONCAT(Table13456221243[[#This Row],[ID]:[c021]])</f>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L187" t="str">
        <f>UPPER(Table13456221243[[#This Row],[Titulo]])</f>
        <v>SALMODIAS PARA LAUDES</v>
      </c>
      <c r="AM187" t="str">
        <f>LOWER(SUBSTITUTE(Table13456221243[[#This Row],[CANTO]], " ", ""))</f>
        <v>salmodiasparalaudes</v>
      </c>
      <c r="AN187" t="str">
        <f>Table13456221243[[#This Row],[Subtitle5]]</f>
        <v>Modelo I, II, III, IV, V</v>
      </c>
      <c r="AP187" t="str">
        <f>Table1[[#Headers],[CANTO]]</f>
        <v>CANTO</v>
      </c>
      <c r="AQ187" t="str">
        <f>Table13456221243[[#This Row],[CANTO]]</f>
        <v>SALMODIAS PARA LAUDES</v>
      </c>
    </row>
    <row r="188" spans="1:43" x14ac:dyDescent="0.25">
      <c r="A188">
        <v>144</v>
      </c>
      <c r="B188" t="s">
        <v>309</v>
      </c>
      <c r="C188">
        <v>187</v>
      </c>
      <c r="D188" t="s">
        <v>310</v>
      </c>
      <c r="E188" t="s">
        <v>311</v>
      </c>
      <c r="F188" t="s">
        <v>312</v>
      </c>
      <c r="G188" t="s">
        <v>670</v>
      </c>
      <c r="H188" t="s">
        <v>314</v>
      </c>
      <c r="I188" t="s">
        <v>315</v>
      </c>
      <c r="J188" t="s">
        <v>312</v>
      </c>
      <c r="K188" t="s">
        <v>671</v>
      </c>
      <c r="L188" t="s">
        <v>317</v>
      </c>
      <c r="M188" t="s">
        <v>318</v>
      </c>
      <c r="N188" t="s">
        <v>312</v>
      </c>
      <c r="O188" t="s">
        <v>1153</v>
      </c>
      <c r="P188" t="s">
        <v>312</v>
      </c>
      <c r="Q188" t="s">
        <v>319</v>
      </c>
      <c r="R188" t="s">
        <v>312</v>
      </c>
      <c r="AD188" t="s">
        <v>322</v>
      </c>
      <c r="AE188" s="66" t="str" cm="1">
        <f t="array" ref="AE1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/resucito/src/index.html?canto=salvereinadeloscielos</v>
      </c>
      <c r="AF188" s="66" t="s">
        <v>2263</v>
      </c>
      <c r="AG188" s="66" t="str">
        <f>VLOOKUP(Table13456221243[[#This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H188" t="s">
        <v>323</v>
      </c>
      <c r="AI188" t="str">
        <f>LOWER(LEFT(Table13456221243[[#This Row],[Titulo]],1))</f>
        <v>s</v>
      </c>
      <c r="AJ188" t="str">
        <f>LOWER(LEFT(Table13456221243[[#This Row],[Categoria]],1))</f>
        <v>p</v>
      </c>
      <c r="AK188" t="str">
        <f>_xlfn.CONCAT(Table13456221243[[#This Row],[ID]:[c021]])</f>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L188" t="str">
        <f>UPPER(Table13456221243[[#This Row],[Titulo]])</f>
        <v>SALVE, REINA DE LOS CIELOS</v>
      </c>
      <c r="AM188" t="str">
        <f>LOWER(SUBSTITUTE(Table13456221243[[#This Row],[CANTO]], " ", ""))</f>
        <v>salve,reinadeloscielos</v>
      </c>
      <c r="AN188" t="str">
        <f>Table13456221243[[#This Row],[Subtitle5]]</f>
        <v>Himno lat. «Ave, Regina Caelorum»</v>
      </c>
      <c r="AP188" t="str">
        <f>Table1[[#Headers],[CANTO]]</f>
        <v>CANTO</v>
      </c>
      <c r="AQ188" t="str">
        <f>Table13456221243[[#This Row],[CANTO]]</f>
        <v>SALVE, REINA DE LOS CIELOS</v>
      </c>
    </row>
    <row r="189" spans="1:43" x14ac:dyDescent="0.25">
      <c r="A189">
        <v>214</v>
      </c>
      <c r="B189" t="s">
        <v>309</v>
      </c>
      <c r="C189">
        <v>188</v>
      </c>
      <c r="D189" t="s">
        <v>310</v>
      </c>
      <c r="E189" t="s">
        <v>311</v>
      </c>
      <c r="F189" t="s">
        <v>312</v>
      </c>
      <c r="G189" t="s">
        <v>672</v>
      </c>
      <c r="H189" t="s">
        <v>314</v>
      </c>
      <c r="I189" t="s">
        <v>315</v>
      </c>
      <c r="J189" t="s">
        <v>312</v>
      </c>
      <c r="K189" t="s">
        <v>673</v>
      </c>
      <c r="L189" t="s">
        <v>317</v>
      </c>
      <c r="M189" t="s">
        <v>318</v>
      </c>
      <c r="N189" t="s">
        <v>312</v>
      </c>
      <c r="O189" s="7" t="s">
        <v>1152</v>
      </c>
      <c r="P189" t="s">
        <v>312</v>
      </c>
      <c r="Q189" t="s">
        <v>319</v>
      </c>
      <c r="R189" t="s">
        <v>312</v>
      </c>
      <c r="AD189" t="s">
        <v>322</v>
      </c>
      <c r="AE189" s="66" t="str" cm="1">
        <f t="array" ref="AE1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89" s="66" t="s">
        <v>2263</v>
      </c>
      <c r="AG189" s="66" t="str">
        <f>VLOOKUP(Table13456221243[[#This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H189" t="s">
        <v>323</v>
      </c>
      <c r="AI189" t="str">
        <f>LOWER(LEFT(Table13456221243[[#This Row],[Titulo]],1))</f>
        <v>s</v>
      </c>
      <c r="AJ189" t="str">
        <f>LOWER(LEFT(Table13456221243[[#This Row],[Categoria]],1))</f>
        <v>l</v>
      </c>
      <c r="AK189" t="str">
        <f>_xlfn.CONCAT(Table13456221243[[#This Row],[ID]:[c021]])</f>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L189" t="str">
        <f>UPPER(Table13456221243[[#This Row],[Titulo]])</f>
        <v>SANTO</v>
      </c>
      <c r="AM189" t="str">
        <f>LOWER(SUBSTITUTE(Table13456221243[[#This Row],[CANTO]], " ", ""))</f>
        <v>santo</v>
      </c>
      <c r="AN189" t="str">
        <f>Table13456221243[[#This Row],[Subtitle5]]</f>
        <v>Palomeras 65</v>
      </c>
      <c r="AP189" t="str">
        <f>Table1[[#Headers],[CANTO]]</f>
        <v>CANTO</v>
      </c>
      <c r="AQ189" t="str">
        <f>Table13456221243[[#This Row],[CANTO]]</f>
        <v>SANTO</v>
      </c>
    </row>
    <row r="190" spans="1:43" x14ac:dyDescent="0.25">
      <c r="A190">
        <v>215</v>
      </c>
      <c r="B190" t="s">
        <v>309</v>
      </c>
      <c r="C190">
        <v>189</v>
      </c>
      <c r="D190" t="s">
        <v>310</v>
      </c>
      <c r="E190" t="s">
        <v>311</v>
      </c>
      <c r="F190" t="s">
        <v>312</v>
      </c>
      <c r="G190" t="s">
        <v>672</v>
      </c>
      <c r="H190" t="s">
        <v>314</v>
      </c>
      <c r="I190" t="s">
        <v>315</v>
      </c>
      <c r="J190" t="s">
        <v>312</v>
      </c>
      <c r="K190" t="s">
        <v>674</v>
      </c>
      <c r="L190" t="s">
        <v>317</v>
      </c>
      <c r="M190" t="s">
        <v>318</v>
      </c>
      <c r="N190" t="s">
        <v>312</v>
      </c>
      <c r="O190" s="7" t="s">
        <v>1152</v>
      </c>
      <c r="P190" t="s">
        <v>312</v>
      </c>
      <c r="Q190" t="s">
        <v>319</v>
      </c>
      <c r="R190" t="s">
        <v>312</v>
      </c>
      <c r="S190" t="s">
        <v>358</v>
      </c>
      <c r="AD190" t="s">
        <v>322</v>
      </c>
      <c r="AE190" s="66" t="str" cm="1">
        <f t="array" ref="AE1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0" s="66" t="s">
        <v>2263</v>
      </c>
      <c r="AG190" s="66" t="str">
        <f>VLOOKUP(Table13456221243[[#This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H190" t="s">
        <v>323</v>
      </c>
      <c r="AI190" t="str">
        <f>LOWER(LEFT(Table13456221243[[#This Row],[Titulo]],1))</f>
        <v>s</v>
      </c>
      <c r="AJ190" t="str">
        <f>LOWER(LEFT(Table13456221243[[#This Row],[Categoria]],1))</f>
        <v>l</v>
      </c>
      <c r="AK190" t="str">
        <f>_xlfn.CONCAT(Table13456221243[[#This Row],[ID]:[c021]])</f>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L190" t="str">
        <f>UPPER(Table13456221243[[#This Row],[Titulo]])</f>
        <v>SANTO</v>
      </c>
      <c r="AM190" t="str">
        <f>LOWER(SUBSTITUTE(Table13456221243[[#This Row],[CANTO]], " ", ""))</f>
        <v>santo</v>
      </c>
      <c r="AN190" t="str">
        <f>Table13456221243[[#This Row],[Subtitle5]]</f>
        <v xml:space="preserve">Melodía hebraica </v>
      </c>
      <c r="AP190" t="str">
        <f>Table1[[#Headers],[CANTO]]</f>
        <v>CANTO</v>
      </c>
      <c r="AQ190" t="str">
        <f>Table13456221243[[#This Row],[CANTO]]</f>
        <v>SANTO</v>
      </c>
    </row>
    <row r="191" spans="1:43" x14ac:dyDescent="0.25">
      <c r="A191">
        <v>216</v>
      </c>
      <c r="B191" t="s">
        <v>309</v>
      </c>
      <c r="C191">
        <v>190</v>
      </c>
      <c r="D191" t="s">
        <v>310</v>
      </c>
      <c r="E191" t="s">
        <v>311</v>
      </c>
      <c r="F191" t="s">
        <v>312</v>
      </c>
      <c r="G191" t="s">
        <v>672</v>
      </c>
      <c r="H191" t="s">
        <v>314</v>
      </c>
      <c r="I191" t="s">
        <v>315</v>
      </c>
      <c r="J191" t="s">
        <v>312</v>
      </c>
      <c r="K191" t="s">
        <v>675</v>
      </c>
      <c r="L191" t="s">
        <v>317</v>
      </c>
      <c r="M191" t="s">
        <v>318</v>
      </c>
      <c r="N191" t="s">
        <v>312</v>
      </c>
      <c r="O191" s="7" t="s">
        <v>1152</v>
      </c>
      <c r="P191" t="s">
        <v>312</v>
      </c>
      <c r="Q191" t="s">
        <v>319</v>
      </c>
      <c r="R191" t="s">
        <v>312</v>
      </c>
      <c r="S191" t="s">
        <v>358</v>
      </c>
      <c r="AD191" t="s">
        <v>322</v>
      </c>
      <c r="AE191" s="66" t="str" cm="1">
        <f t="array" ref="AE1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1" s="66" t="s">
        <v>2263</v>
      </c>
      <c r="AG191" s="66" t="str">
        <f>VLOOKUP(Table13456221243[[#This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H191" t="s">
        <v>323</v>
      </c>
      <c r="AI191" t="str">
        <f>LOWER(LEFT(Table13456221243[[#This Row],[Titulo]],1))</f>
        <v>s</v>
      </c>
      <c r="AJ191" t="str">
        <f>LOWER(LEFT(Table13456221243[[#This Row],[Categoria]],1))</f>
        <v>l</v>
      </c>
      <c r="AK191" t="str">
        <f>_xlfn.CONCAT(Table13456221243[[#This Row],[ID]:[c021]])</f>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L191" t="str">
        <f>UPPER(Table13456221243[[#This Row],[Titulo]])</f>
        <v>SANTO</v>
      </c>
      <c r="AM191" t="str">
        <f>LOWER(SUBSTITUTE(Table13456221243[[#This Row],[CANTO]], " ", ""))</f>
        <v>santo</v>
      </c>
      <c r="AN191" t="str">
        <f>Table13456221243[[#This Row],[Subtitle5]]</f>
        <v>Palestina 74</v>
      </c>
      <c r="AP191" t="str">
        <f>Table1[[#Headers],[CANTO]]</f>
        <v>CANTO</v>
      </c>
      <c r="AQ191" t="str">
        <f>Table13456221243[[#This Row],[CANTO]]</f>
        <v>SANTO</v>
      </c>
    </row>
    <row r="192" spans="1:43" x14ac:dyDescent="0.25">
      <c r="A192">
        <v>217</v>
      </c>
      <c r="B192" t="s">
        <v>309</v>
      </c>
      <c r="C192">
        <v>191</v>
      </c>
      <c r="D192" t="s">
        <v>310</v>
      </c>
      <c r="E192" t="s">
        <v>311</v>
      </c>
      <c r="F192" t="s">
        <v>312</v>
      </c>
      <c r="G192" t="s">
        <v>672</v>
      </c>
      <c r="H192" t="s">
        <v>314</v>
      </c>
      <c r="I192" t="s">
        <v>315</v>
      </c>
      <c r="J192" t="s">
        <v>312</v>
      </c>
      <c r="K192" t="s">
        <v>676</v>
      </c>
      <c r="L192" t="s">
        <v>317</v>
      </c>
      <c r="M192" t="s">
        <v>318</v>
      </c>
      <c r="N192" t="s">
        <v>312</v>
      </c>
      <c r="O192" s="7" t="s">
        <v>1152</v>
      </c>
      <c r="P192" t="s">
        <v>312</v>
      </c>
      <c r="Q192" t="s">
        <v>319</v>
      </c>
      <c r="R192" t="s">
        <v>312</v>
      </c>
      <c r="AD192" t="s">
        <v>322</v>
      </c>
      <c r="AE192" s="66" t="str" cm="1">
        <f t="array" ref="AE1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2" s="66" t="s">
        <v>2263</v>
      </c>
      <c r="AG192" s="66" t="str">
        <f>VLOOKUP(Table13456221243[[#This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H192" t="s">
        <v>323</v>
      </c>
      <c r="AI192" t="str">
        <f>LOWER(LEFT(Table13456221243[[#This Row],[Titulo]],1))</f>
        <v>s</v>
      </c>
      <c r="AJ192" t="str">
        <f>LOWER(LEFT(Table13456221243[[#This Row],[Categoria]],1))</f>
        <v>l</v>
      </c>
      <c r="AK192" t="str">
        <f>_xlfn.CONCAT(Table13456221243[[#This Row],[ID]:[c021]])</f>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L192" t="str">
        <f>UPPER(Table13456221243[[#This Row],[Titulo]])</f>
        <v>SANTO</v>
      </c>
      <c r="AM192" t="str">
        <f>LOWER(SUBSTITUTE(Table13456221243[[#This Row],[CANTO]], " ", ""))</f>
        <v>santo</v>
      </c>
      <c r="AN192" t="str">
        <f>Table13456221243[[#This Row],[Subtitle5]]</f>
        <v>Roma 77</v>
      </c>
      <c r="AP192" t="str">
        <f>Table1[[#Headers],[CANTO]]</f>
        <v>CANTO</v>
      </c>
      <c r="AQ192" t="str">
        <f>Table13456221243[[#This Row],[CANTO]]</f>
        <v>SANTO</v>
      </c>
    </row>
    <row r="193" spans="1:43" x14ac:dyDescent="0.25">
      <c r="A193">
        <v>218</v>
      </c>
      <c r="B193" t="s">
        <v>309</v>
      </c>
      <c r="C193">
        <v>192</v>
      </c>
      <c r="D193" t="s">
        <v>310</v>
      </c>
      <c r="E193" t="s">
        <v>311</v>
      </c>
      <c r="F193" t="s">
        <v>312</v>
      </c>
      <c r="G193" t="s">
        <v>672</v>
      </c>
      <c r="H193" t="s">
        <v>314</v>
      </c>
      <c r="I193" t="s">
        <v>315</v>
      </c>
      <c r="J193" t="s">
        <v>312</v>
      </c>
      <c r="K193">
        <v>1982</v>
      </c>
      <c r="L193" t="s">
        <v>317</v>
      </c>
      <c r="M193" t="s">
        <v>318</v>
      </c>
      <c r="N193" t="s">
        <v>312</v>
      </c>
      <c r="O193" s="7" t="s">
        <v>1152</v>
      </c>
      <c r="P193" t="s">
        <v>312</v>
      </c>
      <c r="Q193" t="s">
        <v>319</v>
      </c>
      <c r="R193" t="s">
        <v>312</v>
      </c>
      <c r="AD193" t="s">
        <v>322</v>
      </c>
      <c r="AE193" s="66" t="str" cm="1">
        <f t="array" ref="AE1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3" s="66" t="s">
        <v>2263</v>
      </c>
      <c r="AG193" s="66" t="str">
        <f>VLOOKUP(Table13456221243[[#This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H193" t="s">
        <v>323</v>
      </c>
      <c r="AI193" t="str">
        <f>LOWER(LEFT(Table13456221243[[#This Row],[Titulo]],1))</f>
        <v>s</v>
      </c>
      <c r="AJ193" t="str">
        <f>LOWER(LEFT(Table13456221243[[#This Row],[Categoria]],1))</f>
        <v>l</v>
      </c>
      <c r="AK193" t="str">
        <f>_xlfn.CONCAT(Table13456221243[[#This Row],[ID]:[c021]])</f>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L193" t="str">
        <f>UPPER(Table13456221243[[#This Row],[Titulo]])</f>
        <v>SANTO</v>
      </c>
      <c r="AM193" t="str">
        <f>LOWER(SUBSTITUTE(Table13456221243[[#This Row],[CANTO]], " ", ""))</f>
        <v>santo</v>
      </c>
      <c r="AN193">
        <f>Table13456221243[[#This Row],[Subtitle5]]</f>
        <v>1982</v>
      </c>
      <c r="AP193" t="str">
        <f>Table1[[#Headers],[CANTO]]</f>
        <v>CANTO</v>
      </c>
      <c r="AQ193" t="str">
        <f>Table13456221243[[#This Row],[CANTO]]</f>
        <v>SANTO</v>
      </c>
    </row>
    <row r="194" spans="1:43" x14ac:dyDescent="0.25">
      <c r="A194">
        <v>219</v>
      </c>
      <c r="B194" t="s">
        <v>309</v>
      </c>
      <c r="C194">
        <v>193</v>
      </c>
      <c r="D194" t="s">
        <v>310</v>
      </c>
      <c r="E194" t="s">
        <v>311</v>
      </c>
      <c r="F194" t="s">
        <v>312</v>
      </c>
      <c r="G194" t="s">
        <v>672</v>
      </c>
      <c r="H194" t="s">
        <v>314</v>
      </c>
      <c r="I194" t="s">
        <v>315</v>
      </c>
      <c r="J194" t="s">
        <v>312</v>
      </c>
      <c r="K194">
        <v>1988</v>
      </c>
      <c r="L194" t="s">
        <v>317</v>
      </c>
      <c r="M194" t="s">
        <v>318</v>
      </c>
      <c r="N194" t="s">
        <v>312</v>
      </c>
      <c r="O194" s="7" t="s">
        <v>1152</v>
      </c>
      <c r="P194" t="s">
        <v>312</v>
      </c>
      <c r="Q194" t="s">
        <v>319</v>
      </c>
      <c r="R194" t="s">
        <v>312</v>
      </c>
      <c r="S194" t="s">
        <v>298</v>
      </c>
      <c r="T194" t="s">
        <v>320</v>
      </c>
      <c r="U194" t="s">
        <v>327</v>
      </c>
      <c r="AD194" t="s">
        <v>322</v>
      </c>
      <c r="AE194" s="66" t="str" cm="1">
        <f t="array" ref="AE1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4" s="66" t="s">
        <v>2263</v>
      </c>
      <c r="AG194" s="66" t="str">
        <f>VLOOKUP(Table13456221243[[#This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H194" t="s">
        <v>323</v>
      </c>
      <c r="AI194" t="str">
        <f>LOWER(LEFT(Table13456221243[[#This Row],[Titulo]],1))</f>
        <v>s</v>
      </c>
      <c r="AJ194" t="str">
        <f>LOWER(LEFT(Table13456221243[[#This Row],[Categoria]],1))</f>
        <v>l</v>
      </c>
      <c r="AK194" t="str">
        <f>_xlfn.CONCAT(Table13456221243[[#This Row],[ID]:[c021]])</f>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L194" t="str">
        <f>UPPER(Table13456221243[[#This Row],[Titulo]])</f>
        <v>SANTO</v>
      </c>
      <c r="AM194" t="str">
        <f>LOWER(SUBSTITUTE(Table13456221243[[#This Row],[CANTO]], " ", ""))</f>
        <v>santo</v>
      </c>
      <c r="AN194">
        <f>Table13456221243[[#This Row],[Subtitle5]]</f>
        <v>1988</v>
      </c>
      <c r="AP194" t="str">
        <f>Table1[[#Headers],[CANTO]]</f>
        <v>CANTO</v>
      </c>
      <c r="AQ194" t="str">
        <f>Table13456221243[[#This Row],[CANTO]]</f>
        <v>SANTO</v>
      </c>
    </row>
    <row r="195" spans="1:43" x14ac:dyDescent="0.25">
      <c r="A195">
        <v>145</v>
      </c>
      <c r="B195" t="s">
        <v>309</v>
      </c>
      <c r="C195">
        <v>194</v>
      </c>
      <c r="D195" t="s">
        <v>310</v>
      </c>
      <c r="E195" t="s">
        <v>311</v>
      </c>
      <c r="F195" t="s">
        <v>312</v>
      </c>
      <c r="G195" t="s">
        <v>677</v>
      </c>
      <c r="H195" t="s">
        <v>314</v>
      </c>
      <c r="I195" t="s">
        <v>315</v>
      </c>
      <c r="J195" t="s">
        <v>312</v>
      </c>
      <c r="K195" t="s">
        <v>204</v>
      </c>
      <c r="L195" t="s">
        <v>317</v>
      </c>
      <c r="M195" t="s">
        <v>318</v>
      </c>
      <c r="N195" t="s">
        <v>312</v>
      </c>
      <c r="O195" t="s">
        <v>1153</v>
      </c>
      <c r="P195" t="s">
        <v>312</v>
      </c>
      <c r="Q195" t="s">
        <v>319</v>
      </c>
      <c r="R195" t="s">
        <v>312</v>
      </c>
      <c r="AD195" t="s">
        <v>322</v>
      </c>
      <c r="AE195" s="66" t="str" cm="1">
        <f t="array" ref="AE1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/resucito/src/index.html?canto=seencontrarondosangeles</v>
      </c>
      <c r="AF195" s="66" t="s">
        <v>2263</v>
      </c>
      <c r="AG195" s="66" t="str">
        <f>VLOOKUP(Table13456221243[[#This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H195" t="s">
        <v>323</v>
      </c>
      <c r="AI195" t="str">
        <f>LOWER(LEFT(Table13456221243[[#This Row],[Titulo]],1))</f>
        <v>s</v>
      </c>
      <c r="AJ195" t="str">
        <f>LOWER(LEFT(Table13456221243[[#This Row],[Categoria]],1))</f>
        <v>p</v>
      </c>
      <c r="AK195" t="str">
        <f>_xlfn.CONCAT(Table13456221243[[#This Row],[ID]:[c021]])</f>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L195" t="str">
        <f>UPPER(Table13456221243[[#This Row],[Titulo]])</f>
        <v>SE ENCONTRARON DOS ÁNGELES</v>
      </c>
      <c r="AM195" t="str">
        <f>LOWER(SUBSTITUTE(Table13456221243[[#This Row],[CANTO]], " ", ""))</f>
        <v>seencontrarondosángeles</v>
      </c>
      <c r="AN195" t="str">
        <f>Table13456221243[[#This Row],[Subtitle5]]</f>
        <v>Melodía hebraica</v>
      </c>
      <c r="AP195" t="str">
        <f>Table1[[#Headers],[CANTO]]</f>
        <v>CANTO</v>
      </c>
      <c r="AQ195" t="str">
        <f>Table13456221243[[#This Row],[CANTO]]</f>
        <v>SE ENCONTRARON DOS ÁNGELES</v>
      </c>
    </row>
    <row r="196" spans="1:43" x14ac:dyDescent="0.25">
      <c r="A196">
        <v>146</v>
      </c>
      <c r="B196" t="s">
        <v>309</v>
      </c>
      <c r="C196">
        <v>195</v>
      </c>
      <c r="D196" t="s">
        <v>310</v>
      </c>
      <c r="E196" t="s">
        <v>311</v>
      </c>
      <c r="F196" t="s">
        <v>312</v>
      </c>
      <c r="G196" t="s">
        <v>678</v>
      </c>
      <c r="H196" t="s">
        <v>314</v>
      </c>
      <c r="I196" t="s">
        <v>315</v>
      </c>
      <c r="J196" t="s">
        <v>312</v>
      </c>
      <c r="K196" t="s">
        <v>275</v>
      </c>
      <c r="L196" t="s">
        <v>317</v>
      </c>
      <c r="M196" t="s">
        <v>318</v>
      </c>
      <c r="N196" t="s">
        <v>312</v>
      </c>
      <c r="O196" t="s">
        <v>1153</v>
      </c>
      <c r="P196" t="s">
        <v>312</v>
      </c>
      <c r="Q196" t="s">
        <v>319</v>
      </c>
      <c r="R196" t="s">
        <v>312</v>
      </c>
      <c r="S196" t="s">
        <v>358</v>
      </c>
      <c r="AD196" t="s">
        <v>322</v>
      </c>
      <c r="AE196" s="66" t="str" cm="1">
        <f t="array" ref="AE1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/resucito/src/index.html?canto=senorayudameanodudardeti</v>
      </c>
      <c r="AF196" s="66" t="s">
        <v>2263</v>
      </c>
      <c r="AG196" s="66" t="str">
        <f>VLOOKUP(Table13456221243[[#This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H196" t="s">
        <v>323</v>
      </c>
      <c r="AI196" t="str">
        <f>LOWER(LEFT(Table13456221243[[#This Row],[Titulo]],1))</f>
        <v>s</v>
      </c>
      <c r="AJ196" t="str">
        <f>LOWER(LEFT(Table13456221243[[#This Row],[Categoria]],1))</f>
        <v>p</v>
      </c>
      <c r="AK196" t="str">
        <f>_xlfn.CONCAT(Table13456221243[[#This Row],[ID]:[c021]])</f>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L196" t="str">
        <f>UPPER(Table13456221243[[#This Row],[Titulo]])</f>
        <v>SEÑOR, AYÚDAME A NO DUDAR DE TI</v>
      </c>
      <c r="AM196" t="str">
        <f>LOWER(SUBSTITUTE(Table13456221243[[#This Row],[CANTO]], " ", ""))</f>
        <v>señor,ayúdameanodudardeti</v>
      </c>
      <c r="AN196" t="str">
        <f>Table13456221243[[#This Row],[Subtitle5]]</f>
        <v>(Kiko Argüello)</v>
      </c>
      <c r="AP196" t="str">
        <f>Table1[[#Headers],[CANTO]]</f>
        <v>CANTO</v>
      </c>
      <c r="AQ196" t="str">
        <f>Table13456221243[[#This Row],[CANTO]]</f>
        <v>SEÑOR, AYÚDAME A NO DUDAR DE TI</v>
      </c>
    </row>
    <row r="197" spans="1:43" x14ac:dyDescent="0.25">
      <c r="A197">
        <v>147</v>
      </c>
      <c r="B197" t="s">
        <v>309</v>
      </c>
      <c r="C197">
        <v>196</v>
      </c>
      <c r="D197" t="s">
        <v>310</v>
      </c>
      <c r="E197" t="s">
        <v>311</v>
      </c>
      <c r="F197" t="s">
        <v>312</v>
      </c>
      <c r="G197" t="s">
        <v>679</v>
      </c>
      <c r="H197" t="s">
        <v>314</v>
      </c>
      <c r="I197" t="s">
        <v>315</v>
      </c>
      <c r="J197" t="s">
        <v>312</v>
      </c>
      <c r="K197" t="s">
        <v>680</v>
      </c>
      <c r="L197" t="s">
        <v>317</v>
      </c>
      <c r="M197" t="s">
        <v>318</v>
      </c>
      <c r="N197" t="s">
        <v>312</v>
      </c>
      <c r="O197" t="s">
        <v>1153</v>
      </c>
      <c r="P197" t="s">
        <v>312</v>
      </c>
      <c r="Q197" t="s">
        <v>319</v>
      </c>
      <c r="R197" t="s">
        <v>312</v>
      </c>
      <c r="S197" t="s">
        <v>300</v>
      </c>
      <c r="T197" t="s">
        <v>320</v>
      </c>
      <c r="U197" t="s">
        <v>365</v>
      </c>
      <c r="AD197" t="s">
        <v>322</v>
      </c>
      <c r="AE197" s="66" t="str" cm="1">
        <f t="array" ref="AE1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/resucito/src/index.html?canto=senornomecorrijasentucolera</v>
      </c>
      <c r="AF197" s="66" t="s">
        <v>2263</v>
      </c>
      <c r="AG197" s="66" t="str">
        <f>VLOOKUP(Table13456221243[[#This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H197" t="s">
        <v>323</v>
      </c>
      <c r="AI197" t="str">
        <f>LOWER(LEFT(Table13456221243[[#This Row],[Titulo]],1))</f>
        <v>s</v>
      </c>
      <c r="AJ197" t="str">
        <f>LOWER(LEFT(Table13456221243[[#This Row],[Categoria]],1))</f>
        <v>p</v>
      </c>
      <c r="AK197" t="str">
        <f>_xlfn.CONCAT(Table13456221243[[#This Row],[ID]:[c021]])</f>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L197" t="str">
        <f>UPPER(Table13456221243[[#This Row],[Titulo]])</f>
        <v>SEÑOR, NO ME CORRIJAS EN TU CÓLERA</v>
      </c>
      <c r="AM197" t="str">
        <f>LOWER(SUBSTITUTE(Table13456221243[[#This Row],[CANTO]], " ", ""))</f>
        <v>señor,nomecorrijasentucólera</v>
      </c>
      <c r="AN197" t="str">
        <f>Table13456221243[[#This Row],[Subtitle5]]</f>
        <v>Salmo 6</v>
      </c>
      <c r="AP197" t="str">
        <f>Table1[[#Headers],[CANTO]]</f>
        <v>CANTO</v>
      </c>
      <c r="AQ197" t="str">
        <f>Table13456221243[[#This Row],[CANTO]]</f>
        <v>SEÑOR, NO ME CORRIJAS EN TU CÓLERA</v>
      </c>
    </row>
    <row r="198" spans="1:43" x14ac:dyDescent="0.25">
      <c r="A198">
        <v>233</v>
      </c>
      <c r="B198" t="s">
        <v>309</v>
      </c>
      <c r="C198">
        <v>197</v>
      </c>
      <c r="D198" t="s">
        <v>310</v>
      </c>
      <c r="E198" t="s">
        <v>311</v>
      </c>
      <c r="F198" t="s">
        <v>312</v>
      </c>
      <c r="G198" t="s">
        <v>681</v>
      </c>
      <c r="H198" t="s">
        <v>314</v>
      </c>
      <c r="I198" t="s">
        <v>315</v>
      </c>
      <c r="J198" t="s">
        <v>312</v>
      </c>
      <c r="K198" t="s">
        <v>682</v>
      </c>
      <c r="L198" t="s">
        <v>317</v>
      </c>
      <c r="M198" t="s">
        <v>318</v>
      </c>
      <c r="N198" t="s">
        <v>312</v>
      </c>
      <c r="O198" s="8" t="s">
        <v>1150</v>
      </c>
      <c r="P198" t="s">
        <v>312</v>
      </c>
      <c r="Q198" t="s">
        <v>319</v>
      </c>
      <c r="R198" t="s">
        <v>312</v>
      </c>
      <c r="S198" t="s">
        <v>296</v>
      </c>
      <c r="T198" t="s">
        <v>320</v>
      </c>
      <c r="U198" t="s">
        <v>304</v>
      </c>
      <c r="AD198" t="s">
        <v>322</v>
      </c>
      <c r="AE198" s="66" t="str" cm="1">
        <f t="array" ref="AE1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/resucito/src/index.html?canto=senortumeescrutasyconoces</v>
      </c>
      <c r="AF198" s="66" t="s">
        <v>2263</v>
      </c>
      <c r="AG198" s="66" t="str">
        <f>VLOOKUP(Table13456221243[[#This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H198" t="s">
        <v>323</v>
      </c>
      <c r="AI198" t="str">
        <f>LOWER(LEFT(Table13456221243[[#This Row],[Titulo]],1))</f>
        <v>s</v>
      </c>
      <c r="AJ198" t="str">
        <f>LOWER(LEFT(Table13456221243[[#This Row],[Categoria]],1))</f>
        <v>c</v>
      </c>
      <c r="AK198" t="str">
        <f>_xlfn.CONCAT(Table13456221243[[#This Row],[ID]:[c021]])</f>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L198" t="str">
        <f>UPPER(Table13456221243[[#This Row],[Titulo]])</f>
        <v>SEÑOR, TÚ ME ESCRUTAS Y CONOCES</v>
      </c>
      <c r="AM198" t="str">
        <f>LOWER(SUBSTITUTE(Table13456221243[[#This Row],[CANTO]], " ", ""))</f>
        <v>señor,túmeescrutasyconoces</v>
      </c>
      <c r="AN198" t="str">
        <f>Table13456221243[[#This Row],[Subtitle5]]</f>
        <v>Sal 139 (138)</v>
      </c>
      <c r="AP198" t="str">
        <f>Table1[[#Headers],[CANTO]]</f>
        <v>CANTO</v>
      </c>
      <c r="AQ198" t="str">
        <f>Table13456221243[[#This Row],[CANTO]]</f>
        <v>SEÑOR, TÚ ME ESCRUTAS Y CONOCES</v>
      </c>
    </row>
    <row r="199" spans="1:43" x14ac:dyDescent="0.25">
      <c r="A199">
        <v>148</v>
      </c>
      <c r="B199" t="s">
        <v>309</v>
      </c>
      <c r="C199">
        <v>198</v>
      </c>
      <c r="D199" t="s">
        <v>310</v>
      </c>
      <c r="E199" t="s">
        <v>311</v>
      </c>
      <c r="F199" t="s">
        <v>312</v>
      </c>
      <c r="G199" t="s">
        <v>683</v>
      </c>
      <c r="H199" t="s">
        <v>314</v>
      </c>
      <c r="I199" t="s">
        <v>315</v>
      </c>
      <c r="J199" t="s">
        <v>312</v>
      </c>
      <c r="K199" t="s">
        <v>684</v>
      </c>
      <c r="L199" t="s">
        <v>317</v>
      </c>
      <c r="M199" t="s">
        <v>318</v>
      </c>
      <c r="N199" t="s">
        <v>312</v>
      </c>
      <c r="O199" t="s">
        <v>1153</v>
      </c>
      <c r="P199" t="s">
        <v>312</v>
      </c>
      <c r="Q199" t="s">
        <v>319</v>
      </c>
      <c r="R199" t="s">
        <v>312</v>
      </c>
      <c r="AD199" t="s">
        <v>322</v>
      </c>
      <c r="AE199" s="66" t="str" cm="1">
        <f t="array" ref="AE1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/resucito/src/index.html?canto=sermondelamontana</v>
      </c>
      <c r="AF199" s="66" t="s">
        <v>2263</v>
      </c>
      <c r="AG199" s="66" t="str">
        <f>VLOOKUP(Table13456221243[[#This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H199" t="s">
        <v>323</v>
      </c>
      <c r="AI199" t="str">
        <f>LOWER(LEFT(Table13456221243[[#This Row],[Titulo]],1))</f>
        <v>s</v>
      </c>
      <c r="AJ199" t="str">
        <f>LOWER(LEFT(Table13456221243[[#This Row],[Categoria]],1))</f>
        <v>p</v>
      </c>
      <c r="AK199" t="str">
        <f>_xlfn.CONCAT(Table13456221243[[#This Row],[ID]:[c021]])</f>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L199" t="str">
        <f>UPPER(Table13456221243[[#This Row],[Titulo]])</f>
        <v>SERMÓN DE LA MONTAÑA</v>
      </c>
      <c r="AM199" t="str">
        <f>LOWER(SUBSTITUTE(Table13456221243[[#This Row],[CANTO]], " ", ""))</f>
        <v>sermóndelamontaña</v>
      </c>
      <c r="AN199" t="str">
        <f>Table13456221243[[#This Row],[Subtitle5]]</f>
        <v>Lucas 6,20-38</v>
      </c>
      <c r="AP199" t="str">
        <f>Table1[[#Headers],[CANTO]]</f>
        <v>CANTO</v>
      </c>
      <c r="AQ199" t="str">
        <f>Table13456221243[[#This Row],[CANTO]]</f>
        <v>SERMÓN DE LA MONTAÑA</v>
      </c>
    </row>
    <row r="200" spans="1:43" x14ac:dyDescent="0.25">
      <c r="A200">
        <v>234</v>
      </c>
      <c r="B200" t="s">
        <v>309</v>
      </c>
      <c r="C200">
        <v>199</v>
      </c>
      <c r="D200" t="s">
        <v>310</v>
      </c>
      <c r="E200" t="s">
        <v>311</v>
      </c>
      <c r="F200" t="s">
        <v>312</v>
      </c>
      <c r="G200" t="s">
        <v>685</v>
      </c>
      <c r="H200" t="s">
        <v>314</v>
      </c>
      <c r="I200" t="s">
        <v>315</v>
      </c>
      <c r="J200" t="s">
        <v>312</v>
      </c>
      <c r="K200" t="s">
        <v>686</v>
      </c>
      <c r="L200" t="s">
        <v>317</v>
      </c>
      <c r="M200" t="s">
        <v>318</v>
      </c>
      <c r="N200" t="s">
        <v>312</v>
      </c>
      <c r="O200" s="8" t="s">
        <v>1150</v>
      </c>
      <c r="P200" t="s">
        <v>312</v>
      </c>
      <c r="Q200" t="s">
        <v>319</v>
      </c>
      <c r="R200" t="s">
        <v>312</v>
      </c>
      <c r="S200" t="s">
        <v>333</v>
      </c>
      <c r="T200" t="s">
        <v>320</v>
      </c>
      <c r="U200" t="s">
        <v>321</v>
      </c>
      <c r="V200" t="s">
        <v>320</v>
      </c>
      <c r="W200" t="s">
        <v>326</v>
      </c>
      <c r="AD200" t="s">
        <v>322</v>
      </c>
      <c r="AE200" s="66" t="str" cm="1">
        <f t="array" ref="AE2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/resucito/src/index.html?canto=shemaisrael</v>
      </c>
      <c r="AF200" s="66" t="s">
        <v>2263</v>
      </c>
      <c r="AG200" s="66" t="str">
        <f>VLOOKUP(Table13456221243[[#This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H200" t="s">
        <v>323</v>
      </c>
      <c r="AI200" t="str">
        <f>LOWER(LEFT(Table13456221243[[#This Row],[Titulo]],1))</f>
        <v>s</v>
      </c>
      <c r="AJ200" t="str">
        <f>LOWER(LEFT(Table13456221243[[#This Row],[Categoria]],1))</f>
        <v>c</v>
      </c>
      <c r="AK200" t="str">
        <f>_xlfn.CONCAT(Table13456221243[[#This Row],[ID]:[c021]])</f>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L200" t="str">
        <f>UPPER(Table13456221243[[#This Row],[Titulo]])</f>
        <v>SHEMÁ ISRAEL</v>
      </c>
      <c r="AM200" t="str">
        <f>LOWER(SUBSTITUTE(Table13456221243[[#This Row],[CANTO]], " ", ""))</f>
        <v>shemáisrael</v>
      </c>
      <c r="AN200" t="str">
        <f>Table13456221243[[#This Row],[Subtitle5]]</f>
        <v>Dt 6,4-9</v>
      </c>
      <c r="AP200" t="str">
        <f>Table1[[#Headers],[CANTO]]</f>
        <v>CANTO</v>
      </c>
      <c r="AQ200" t="str">
        <f>Table13456221243[[#This Row],[CANTO]]</f>
        <v>SHEMÁ ISRAEL</v>
      </c>
    </row>
    <row r="201" spans="1:43" x14ac:dyDescent="0.25">
      <c r="A201">
        <v>149</v>
      </c>
      <c r="B201" t="s">
        <v>309</v>
      </c>
      <c r="C201">
        <v>200</v>
      </c>
      <c r="D201" t="s">
        <v>310</v>
      </c>
      <c r="E201" t="s">
        <v>311</v>
      </c>
      <c r="F201" t="s">
        <v>312</v>
      </c>
      <c r="G201" t="s">
        <v>687</v>
      </c>
      <c r="H201" t="s">
        <v>314</v>
      </c>
      <c r="I201" t="s">
        <v>315</v>
      </c>
      <c r="J201" t="s">
        <v>312</v>
      </c>
      <c r="K201" t="s">
        <v>688</v>
      </c>
      <c r="L201" t="s">
        <v>317</v>
      </c>
      <c r="M201" t="s">
        <v>318</v>
      </c>
      <c r="N201" t="s">
        <v>312</v>
      </c>
      <c r="O201" t="s">
        <v>1153</v>
      </c>
      <c r="P201" t="s">
        <v>312</v>
      </c>
      <c r="Q201" t="s">
        <v>319</v>
      </c>
      <c r="R201" t="s">
        <v>312</v>
      </c>
      <c r="S201" t="s">
        <v>321</v>
      </c>
      <c r="T201" t="s">
        <v>320</v>
      </c>
      <c r="U201" t="s">
        <v>334</v>
      </c>
      <c r="AD201" t="s">
        <v>322</v>
      </c>
      <c r="AE201" s="66" t="str" cm="1">
        <f t="array" ref="AE2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/resucito/src/index.html?canto=shlomlejmariam</v>
      </c>
      <c r="AF201" s="66" t="s">
        <v>2263</v>
      </c>
      <c r="AG201" s="66" t="str">
        <f>VLOOKUP(Table13456221243[[#This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H201" t="s">
        <v>323</v>
      </c>
      <c r="AI201" t="str">
        <f>LOWER(LEFT(Table13456221243[[#This Row],[Titulo]],1))</f>
        <v>s</v>
      </c>
      <c r="AJ201" t="str">
        <f>LOWER(LEFT(Table13456221243[[#This Row],[Categoria]],1))</f>
        <v>p</v>
      </c>
      <c r="AK201" t="str">
        <f>_xlfn.CONCAT(Table13456221243[[#This Row],[ID]:[c021]])</f>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L201" t="str">
        <f>UPPER(Table13456221243[[#This Row],[Titulo]])</f>
        <v>SHLOM LEJ MARIAM</v>
      </c>
      <c r="AM201" t="str">
        <f>LOWER(SUBSTITUTE(Table13456221243[[#This Row],[CANTO]], " ", ""))</f>
        <v>shlomlejmariam</v>
      </c>
      <c r="AN201" t="str">
        <f>Table13456221243[[#This Row],[Subtitle5]]</f>
        <v>Ave María en arameo antiguo</v>
      </c>
      <c r="AP201" t="str">
        <f>Table1[[#Headers],[CANTO]]</f>
        <v>CANTO</v>
      </c>
      <c r="AQ201" t="str">
        <f>Table13456221243[[#This Row],[CANTO]]</f>
        <v>SHLOM LEJ MARIAM</v>
      </c>
    </row>
    <row r="202" spans="1:43" x14ac:dyDescent="0.25">
      <c r="A202">
        <v>150</v>
      </c>
      <c r="B202" t="s">
        <v>309</v>
      </c>
      <c r="C202">
        <v>201</v>
      </c>
      <c r="D202" t="s">
        <v>310</v>
      </c>
      <c r="E202" t="s">
        <v>311</v>
      </c>
      <c r="F202" t="s">
        <v>312</v>
      </c>
      <c r="G202" t="s">
        <v>689</v>
      </c>
      <c r="H202" t="s">
        <v>314</v>
      </c>
      <c r="I202" t="s">
        <v>315</v>
      </c>
      <c r="J202" t="s">
        <v>312</v>
      </c>
      <c r="K202" t="s">
        <v>690</v>
      </c>
      <c r="L202" t="s">
        <v>317</v>
      </c>
      <c r="M202" t="s">
        <v>318</v>
      </c>
      <c r="N202" t="s">
        <v>312</v>
      </c>
      <c r="O202" t="s">
        <v>1153</v>
      </c>
      <c r="P202" t="s">
        <v>312</v>
      </c>
      <c r="Q202" t="s">
        <v>319</v>
      </c>
      <c r="R202" t="s">
        <v>312</v>
      </c>
      <c r="S202" t="s">
        <v>334</v>
      </c>
      <c r="AD202" t="s">
        <v>322</v>
      </c>
      <c r="AE202" s="66" t="str" cm="1">
        <f t="array" ref="AE2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/resucito/src/index.html?canto=sielsenornoconstruyelacasa</v>
      </c>
      <c r="AF202" s="66" t="s">
        <v>2263</v>
      </c>
      <c r="AG202" s="66" t="str">
        <f>VLOOKUP(Table13456221243[[#This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H202" t="s">
        <v>323</v>
      </c>
      <c r="AI202" t="str">
        <f>LOWER(LEFT(Table13456221243[[#This Row],[Titulo]],1))</f>
        <v>s</v>
      </c>
      <c r="AJ202" t="str">
        <f>LOWER(LEFT(Table13456221243[[#This Row],[Categoria]],1))</f>
        <v>p</v>
      </c>
      <c r="AK202" t="str">
        <f>_xlfn.CONCAT(Table13456221243[[#This Row],[ID]:[c021]])</f>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L202" t="str">
        <f>UPPER(Table13456221243[[#This Row],[Titulo]])</f>
        <v>SI EL SEÑOR NO CONSTRUYE LA CASA</v>
      </c>
      <c r="AM202" t="str">
        <f>LOWER(SUBSTITUTE(Table13456221243[[#This Row],[CANTO]], " ", ""))</f>
        <v>sielseñornoconstruyelacasa</v>
      </c>
      <c r="AN202" t="str">
        <f>Table13456221243[[#This Row],[Subtitle5]]</f>
        <v>Sal 127 (126)</v>
      </c>
      <c r="AP202" t="str">
        <f>Table1[[#Headers],[CANTO]]</f>
        <v>CANTO</v>
      </c>
      <c r="AQ202" t="str">
        <f>Table13456221243[[#This Row],[CANTO]]</f>
        <v>SI EL SEÑOR NO CONSTRUYE LA CASA</v>
      </c>
    </row>
    <row r="203" spans="1:43" x14ac:dyDescent="0.25">
      <c r="A203">
        <v>151</v>
      </c>
      <c r="B203" t="s">
        <v>309</v>
      </c>
      <c r="C203">
        <v>202</v>
      </c>
      <c r="D203" t="s">
        <v>310</v>
      </c>
      <c r="E203" t="s">
        <v>311</v>
      </c>
      <c r="F203" t="s">
        <v>312</v>
      </c>
      <c r="G203" t="s">
        <v>691</v>
      </c>
      <c r="H203" t="s">
        <v>314</v>
      </c>
      <c r="I203" t="s">
        <v>315</v>
      </c>
      <c r="J203" t="s">
        <v>312</v>
      </c>
      <c r="K203" t="s">
        <v>692</v>
      </c>
      <c r="L203" t="s">
        <v>317</v>
      </c>
      <c r="M203" t="s">
        <v>318</v>
      </c>
      <c r="N203" t="s">
        <v>312</v>
      </c>
      <c r="O203" t="s">
        <v>1153</v>
      </c>
      <c r="P203" t="s">
        <v>312</v>
      </c>
      <c r="Q203" t="s">
        <v>319</v>
      </c>
      <c r="R203" t="s">
        <v>312</v>
      </c>
      <c r="S203" t="s">
        <v>326</v>
      </c>
      <c r="T203" t="s">
        <v>320</v>
      </c>
      <c r="U203" t="s">
        <v>328</v>
      </c>
      <c r="AD203" t="s">
        <v>322</v>
      </c>
      <c r="AE203" s="66" t="str" cm="1">
        <f t="array" ref="AE2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/resucito/src/index.html?canto=sihabeisresucitadoconcristo</v>
      </c>
      <c r="AF203" s="66" t="s">
        <v>2263</v>
      </c>
      <c r="AG203" s="66" t="str">
        <f>VLOOKUP(Table13456221243[[#This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H203" t="s">
        <v>323</v>
      </c>
      <c r="AI203" t="str">
        <f>LOWER(LEFT(Table13456221243[[#This Row],[Titulo]],1))</f>
        <v>s</v>
      </c>
      <c r="AJ203" t="str">
        <f>LOWER(LEFT(Table13456221243[[#This Row],[Categoria]],1))</f>
        <v>p</v>
      </c>
      <c r="AK203" t="str">
        <f>_xlfn.CONCAT(Table13456221243[[#This Row],[ID]:[c021]])</f>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L203" t="str">
        <f>UPPER(Table13456221243[[#This Row],[Titulo]])</f>
        <v>SI HABÉIS RESUCITADO CON CRISTO</v>
      </c>
      <c r="AM203" t="str">
        <f>LOWER(SUBSTITUTE(Table13456221243[[#This Row],[CANTO]], " ", ""))</f>
        <v>sihabéisresucitadoconcristo</v>
      </c>
      <c r="AN203" t="str">
        <f>Table13456221243[[#This Row],[Subtitle5]]</f>
        <v>Colosense 3,1-4</v>
      </c>
      <c r="AP203" t="str">
        <f>Table1[[#Headers],[CANTO]]</f>
        <v>CANTO</v>
      </c>
      <c r="AQ203" t="str">
        <f>Table13456221243[[#This Row],[CANTO]]</f>
        <v>SI HABÉIS RESUCITADO CON CRISTO</v>
      </c>
    </row>
    <row r="204" spans="1:43" x14ac:dyDescent="0.25">
      <c r="A204">
        <v>152</v>
      </c>
      <c r="B204" t="s">
        <v>309</v>
      </c>
      <c r="C204">
        <v>203</v>
      </c>
      <c r="D204" t="s">
        <v>310</v>
      </c>
      <c r="E204" t="s">
        <v>311</v>
      </c>
      <c r="F204" t="s">
        <v>312</v>
      </c>
      <c r="G204" t="s">
        <v>693</v>
      </c>
      <c r="H204" t="s">
        <v>314</v>
      </c>
      <c r="I204" t="s">
        <v>315</v>
      </c>
      <c r="J204" t="s">
        <v>312</v>
      </c>
      <c r="K204" t="s">
        <v>694</v>
      </c>
      <c r="L204" t="s">
        <v>317</v>
      </c>
      <c r="M204" t="s">
        <v>318</v>
      </c>
      <c r="N204" t="s">
        <v>312</v>
      </c>
      <c r="O204" t="s">
        <v>1153</v>
      </c>
      <c r="P204" t="s">
        <v>312</v>
      </c>
      <c r="Q204" t="s">
        <v>319</v>
      </c>
      <c r="R204" t="s">
        <v>312</v>
      </c>
      <c r="S204" t="s">
        <v>296</v>
      </c>
      <c r="T204" t="s">
        <v>320</v>
      </c>
      <c r="U204" t="s">
        <v>334</v>
      </c>
      <c r="AD204" t="s">
        <v>322</v>
      </c>
      <c r="AE204" s="66" t="str" cm="1">
        <f t="array" ref="AE2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/resucito/src/index.html?canto=sihoyescuchaissuvoz</v>
      </c>
      <c r="AF204" s="66" t="s">
        <v>2263</v>
      </c>
      <c r="AG204" s="66" t="str">
        <f>VLOOKUP(Table13456221243[[#This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H204" t="s">
        <v>323</v>
      </c>
      <c r="AI204" t="str">
        <f>LOWER(LEFT(Table13456221243[[#This Row],[Titulo]],1))</f>
        <v>s</v>
      </c>
      <c r="AJ204" t="str">
        <f>LOWER(LEFT(Table13456221243[[#This Row],[Categoria]],1))</f>
        <v>p</v>
      </c>
      <c r="AK204" t="str">
        <f>_xlfn.CONCAT(Table13456221243[[#This Row],[ID]:[c021]])</f>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L204" t="str">
        <f>UPPER(Table13456221243[[#This Row],[Titulo]])</f>
        <v>SI HOY ESCUCHÁIS SU VOZ</v>
      </c>
      <c r="AM204" t="str">
        <f>LOWER(SUBSTITUTE(Table13456221243[[#This Row],[CANTO]], " ", ""))</f>
        <v>sihoyescucháissuvoz</v>
      </c>
      <c r="AN204" t="str">
        <f>Table13456221243[[#This Row],[Subtitle5]]</f>
        <v>Sal 95 (94)</v>
      </c>
      <c r="AP204" t="str">
        <f>Table1[[#Headers],[CANTO]]</f>
        <v>CANTO</v>
      </c>
      <c r="AQ204" t="str">
        <f>Table13456221243[[#This Row],[CANTO]]</f>
        <v>SI HOY ESCUCHÁIS SU VOZ</v>
      </c>
    </row>
    <row r="205" spans="1:43" x14ac:dyDescent="0.25">
      <c r="A205">
        <v>153</v>
      </c>
      <c r="B205" t="s">
        <v>309</v>
      </c>
      <c r="C205">
        <v>204</v>
      </c>
      <c r="D205" t="s">
        <v>310</v>
      </c>
      <c r="E205" t="s">
        <v>311</v>
      </c>
      <c r="F205" t="s">
        <v>312</v>
      </c>
      <c r="G205" t="s">
        <v>695</v>
      </c>
      <c r="H205" t="s">
        <v>314</v>
      </c>
      <c r="I205" t="s">
        <v>315</v>
      </c>
      <c r="J205" t="s">
        <v>312</v>
      </c>
      <c r="K205" t="s">
        <v>696</v>
      </c>
      <c r="L205" t="s">
        <v>317</v>
      </c>
      <c r="M205" t="s">
        <v>318</v>
      </c>
      <c r="N205" t="s">
        <v>312</v>
      </c>
      <c r="O205" t="s">
        <v>1153</v>
      </c>
      <c r="P205" t="s">
        <v>312</v>
      </c>
      <c r="Q205" t="s">
        <v>319</v>
      </c>
      <c r="R205" t="s">
        <v>312</v>
      </c>
      <c r="S205" t="s">
        <v>298</v>
      </c>
      <c r="T205" t="s">
        <v>320</v>
      </c>
      <c r="U205" t="s">
        <v>327</v>
      </c>
      <c r="AD205" t="s">
        <v>322</v>
      </c>
      <c r="AE205" s="66" t="str" cm="1">
        <f t="array" ref="AE2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/resucito/src/index.html?canto=simeherefugiadoenelsenor</v>
      </c>
      <c r="AF205" s="66" t="s">
        <v>2263</v>
      </c>
      <c r="AG205" s="66" t="str">
        <f>VLOOKUP(Table13456221243[[#This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H205" t="s">
        <v>323</v>
      </c>
      <c r="AI205" t="str">
        <f>LOWER(LEFT(Table13456221243[[#This Row],[Titulo]],1))</f>
        <v>s</v>
      </c>
      <c r="AJ205" t="str">
        <f>LOWER(LEFT(Table13456221243[[#This Row],[Categoria]],1))</f>
        <v>p</v>
      </c>
      <c r="AK205" t="str">
        <f>_xlfn.CONCAT(Table13456221243[[#This Row],[ID]:[c021]])</f>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L205" t="str">
        <f>UPPER(Table13456221243[[#This Row],[Titulo]])</f>
        <v>SI ME HE REFUGIADO EN EL SEÑOR</v>
      </c>
      <c r="AM205" t="str">
        <f>LOWER(SUBSTITUTE(Table13456221243[[#This Row],[CANTO]], " ", ""))</f>
        <v>simeherefugiadoenelseñor</v>
      </c>
      <c r="AN205" t="str">
        <f>Table13456221243[[#This Row],[Subtitle5]]</f>
        <v>Sal 11(10)</v>
      </c>
      <c r="AP205" t="str">
        <f>Table1[[#Headers],[CANTO]]</f>
        <v>CANTO</v>
      </c>
      <c r="AQ205" t="str">
        <f>Table13456221243[[#This Row],[CANTO]]</f>
        <v>SI ME HE REFUGIADO EN EL SEÑOR</v>
      </c>
    </row>
    <row r="206" spans="1:43" x14ac:dyDescent="0.25">
      <c r="A206">
        <v>235</v>
      </c>
      <c r="B206" t="s">
        <v>309</v>
      </c>
      <c r="C206">
        <v>205</v>
      </c>
      <c r="D206" t="s">
        <v>310</v>
      </c>
      <c r="E206" t="s">
        <v>311</v>
      </c>
      <c r="F206" t="s">
        <v>312</v>
      </c>
      <c r="G206" t="s">
        <v>697</v>
      </c>
      <c r="H206" t="s">
        <v>314</v>
      </c>
      <c r="I206" t="s">
        <v>315</v>
      </c>
      <c r="J206" t="s">
        <v>312</v>
      </c>
      <c r="K206" t="s">
        <v>698</v>
      </c>
      <c r="L206" t="s">
        <v>317</v>
      </c>
      <c r="M206" t="s">
        <v>318</v>
      </c>
      <c r="N206" t="s">
        <v>312</v>
      </c>
      <c r="O206" s="8" t="s">
        <v>1150</v>
      </c>
      <c r="P206" t="s">
        <v>312</v>
      </c>
      <c r="Q206" t="s">
        <v>319</v>
      </c>
      <c r="R206" t="s">
        <v>312</v>
      </c>
      <c r="S206" t="s">
        <v>304</v>
      </c>
      <c r="T206" t="s">
        <v>320</v>
      </c>
      <c r="U206" t="s">
        <v>334</v>
      </c>
      <c r="AD206" t="s">
        <v>322</v>
      </c>
      <c r="AE206" s="66" t="str" cm="1">
        <f t="array" ref="AE2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/resucito/src/index.html?canto=sientatesolitarioysilencioso</v>
      </c>
      <c r="AF206" s="66" t="s">
        <v>2263</v>
      </c>
      <c r="AG206" s="66" t="str">
        <f>VLOOKUP(Table13456221243[[#This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H206" t="s">
        <v>323</v>
      </c>
      <c r="AI206" t="str">
        <f>LOWER(LEFT(Table13456221243[[#This Row],[Titulo]],1))</f>
        <v>s</v>
      </c>
      <c r="AJ206" t="str">
        <f>LOWER(LEFT(Table13456221243[[#This Row],[Categoria]],1))</f>
        <v>c</v>
      </c>
      <c r="AK206" t="str">
        <f>_xlfn.CONCAT(Table13456221243[[#This Row],[ID]:[c021]])</f>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L206" t="str">
        <f>UPPER(Table13456221243[[#This Row],[Titulo]])</f>
        <v>SIÉNTATE SOLITARIO Y SILENCIOSO</v>
      </c>
      <c r="AM206" t="str">
        <f>LOWER(SUBSTITUTE(Table13456221243[[#This Row],[CANTO]], " ", ""))</f>
        <v>siéntatesolitarioysilencioso</v>
      </c>
      <c r="AN206" t="str">
        <f>Table13456221243[[#This Row],[Subtitle5]]</f>
        <v>Lamentaciones 3</v>
      </c>
      <c r="AP206" t="str">
        <f>Table1[[#Headers],[CANTO]]</f>
        <v>CANTO</v>
      </c>
      <c r="AQ206" t="str">
        <f>Table13456221243[[#This Row],[CANTO]]</f>
        <v>SIÉNTATE SOLITARIO Y SILENCIOSO</v>
      </c>
    </row>
    <row r="207" spans="1:43" x14ac:dyDescent="0.25">
      <c r="A207">
        <v>154</v>
      </c>
      <c r="B207" t="s">
        <v>309</v>
      </c>
      <c r="C207">
        <v>206</v>
      </c>
      <c r="D207" t="s">
        <v>310</v>
      </c>
      <c r="E207" t="s">
        <v>311</v>
      </c>
      <c r="F207" t="s">
        <v>312</v>
      </c>
      <c r="G207" t="s">
        <v>699</v>
      </c>
      <c r="H207" t="s">
        <v>314</v>
      </c>
      <c r="I207" t="s">
        <v>315</v>
      </c>
      <c r="J207" t="s">
        <v>312</v>
      </c>
      <c r="K207" t="s">
        <v>700</v>
      </c>
      <c r="L207" t="s">
        <v>317</v>
      </c>
      <c r="M207" t="s">
        <v>318</v>
      </c>
      <c r="N207" t="s">
        <v>312</v>
      </c>
      <c r="O207" t="s">
        <v>1153</v>
      </c>
      <c r="P207" t="s">
        <v>312</v>
      </c>
      <c r="Q207" t="s">
        <v>319</v>
      </c>
      <c r="R207" t="s">
        <v>312</v>
      </c>
      <c r="S207" t="s">
        <v>357</v>
      </c>
      <c r="T207" t="s">
        <v>320</v>
      </c>
      <c r="U207" t="s">
        <v>294</v>
      </c>
      <c r="AD207" t="s">
        <v>322</v>
      </c>
      <c r="AE207" s="66" t="str" cm="1">
        <f t="array" ref="AE2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/resucito/src/index.html?canto=sionmadredetodoslospueblos</v>
      </c>
      <c r="AF207" s="66" t="s">
        <v>2263</v>
      </c>
      <c r="AG207" s="66" t="str">
        <f>VLOOKUP(Table13456221243[[#This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H207" t="s">
        <v>323</v>
      </c>
      <c r="AI207" t="str">
        <f>LOWER(LEFT(Table13456221243[[#This Row],[Titulo]],1))</f>
        <v>s</v>
      </c>
      <c r="AJ207" t="str">
        <f>LOWER(LEFT(Table13456221243[[#This Row],[Categoria]],1))</f>
        <v>p</v>
      </c>
      <c r="AK207" t="str">
        <f>_xlfn.CONCAT(Table13456221243[[#This Row],[ID]:[c021]])</f>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L207" t="str">
        <f>UPPER(Table13456221243[[#This Row],[Titulo]])</f>
        <v>SIÓN, MADRE DE TODOS LOS PUEBLOS</v>
      </c>
      <c r="AM207" t="str">
        <f>LOWER(SUBSTITUTE(Table13456221243[[#This Row],[CANTO]], " ", ""))</f>
        <v>sión,madredetodoslospueblos</v>
      </c>
      <c r="AN207" t="str">
        <f>Table13456221243[[#This Row],[Subtitle5]]</f>
        <v>Sal 87 (86)</v>
      </c>
      <c r="AP207" t="str">
        <f>Table1[[#Headers],[CANTO]]</f>
        <v>CANTO</v>
      </c>
      <c r="AQ207" t="str">
        <f>Table13456221243[[#This Row],[CANTO]]</f>
        <v>SIÓN, MADRE DE TODOS LOS PUEBLOS</v>
      </c>
    </row>
    <row r="208" spans="1:43" x14ac:dyDescent="0.25">
      <c r="A208">
        <v>155</v>
      </c>
      <c r="B208" t="s">
        <v>309</v>
      </c>
      <c r="C208">
        <v>207</v>
      </c>
      <c r="D208" t="s">
        <v>310</v>
      </c>
      <c r="E208" t="s">
        <v>311</v>
      </c>
      <c r="F208" t="s">
        <v>312</v>
      </c>
      <c r="G208" t="s">
        <v>701</v>
      </c>
      <c r="H208" t="s">
        <v>314</v>
      </c>
      <c r="I208" t="s">
        <v>315</v>
      </c>
      <c r="J208" t="s">
        <v>312</v>
      </c>
      <c r="K208" t="s">
        <v>275</v>
      </c>
      <c r="L208" t="s">
        <v>317</v>
      </c>
      <c r="M208" t="s">
        <v>318</v>
      </c>
      <c r="N208" t="s">
        <v>312</v>
      </c>
      <c r="O208" t="s">
        <v>1153</v>
      </c>
      <c r="P208" t="s">
        <v>312</v>
      </c>
      <c r="Q208" t="s">
        <v>319</v>
      </c>
      <c r="R208" t="s">
        <v>312</v>
      </c>
      <c r="S208" t="s">
        <v>334</v>
      </c>
      <c r="AD208" t="s">
        <v>322</v>
      </c>
      <c r="AE208" s="66" t="str" cm="1">
        <f t="array" ref="AE2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/resucito/src/index.html?canto=solaasolo</v>
      </c>
      <c r="AF208" s="66" t="s">
        <v>2263</v>
      </c>
      <c r="AG208" s="66" t="str">
        <f>VLOOKUP(Table13456221243[[#This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H208" t="s">
        <v>323</v>
      </c>
      <c r="AI208" t="str">
        <f>LOWER(LEFT(Table13456221243[[#This Row],[Titulo]],1))</f>
        <v>s</v>
      </c>
      <c r="AJ208" t="str">
        <f>LOWER(LEFT(Table13456221243[[#This Row],[Categoria]],1))</f>
        <v>p</v>
      </c>
      <c r="AK208" t="str">
        <f>_xlfn.CONCAT(Table13456221243[[#This Row],[ID]:[c021]])</f>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L208" t="str">
        <f>UPPER(Table13456221243[[#This Row],[Titulo]])</f>
        <v>SOLA A SOLO</v>
      </c>
      <c r="AM208" t="str">
        <f>LOWER(SUBSTITUTE(Table13456221243[[#This Row],[CANTO]], " ", ""))</f>
        <v>solaasolo</v>
      </c>
      <c r="AN208" t="str">
        <f>Table13456221243[[#This Row],[Subtitle5]]</f>
        <v>(Kiko Argüello)</v>
      </c>
      <c r="AP208" t="str">
        <f>Table1[[#Headers],[CANTO]]</f>
        <v>CANTO</v>
      </c>
      <c r="AQ208" t="str">
        <f>Table13456221243[[#This Row],[CANTO]]</f>
        <v>SOLA A SOLO</v>
      </c>
    </row>
    <row r="209" spans="1:43" x14ac:dyDescent="0.25">
      <c r="A209">
        <v>156</v>
      </c>
      <c r="B209" t="s">
        <v>309</v>
      </c>
      <c r="C209">
        <v>208</v>
      </c>
      <c r="D209" t="s">
        <v>310</v>
      </c>
      <c r="E209" t="s">
        <v>311</v>
      </c>
      <c r="F209" t="s">
        <v>312</v>
      </c>
      <c r="G209" t="s">
        <v>702</v>
      </c>
      <c r="H209" t="s">
        <v>314</v>
      </c>
      <c r="I209" t="s">
        <v>315</v>
      </c>
      <c r="J209" t="s">
        <v>312</v>
      </c>
      <c r="K209" t="s">
        <v>703</v>
      </c>
      <c r="L209" t="s">
        <v>317</v>
      </c>
      <c r="M209" t="s">
        <v>318</v>
      </c>
      <c r="N209" t="s">
        <v>312</v>
      </c>
      <c r="O209" t="s">
        <v>1153</v>
      </c>
      <c r="P209" t="s">
        <v>312</v>
      </c>
      <c r="Q209" t="s">
        <v>319</v>
      </c>
      <c r="R209" t="s">
        <v>312</v>
      </c>
      <c r="S209" t="s">
        <v>333</v>
      </c>
      <c r="T209" t="s">
        <v>320</v>
      </c>
      <c r="U209" t="s">
        <v>334</v>
      </c>
      <c r="AD209" t="s">
        <v>322</v>
      </c>
      <c r="AE209" s="66" t="str" cm="1">
        <f t="array" ref="AE2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/resucito/src/index.html?canto=stabatmaterdolorosa</v>
      </c>
      <c r="AF209" s="66" t="s">
        <v>2263</v>
      </c>
      <c r="AG209" s="66" t="str">
        <f>VLOOKUP(Table13456221243[[#This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H209" t="s">
        <v>323</v>
      </c>
      <c r="AI209" t="str">
        <f>LOWER(LEFT(Table13456221243[[#This Row],[Titulo]],1))</f>
        <v>s</v>
      </c>
      <c r="AJ209" t="str">
        <f>LOWER(LEFT(Table13456221243[[#This Row],[Categoria]],1))</f>
        <v>p</v>
      </c>
      <c r="AK209" t="str">
        <f>_xlfn.CONCAT(Table13456221243[[#This Row],[ID]:[c021]])</f>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L209" t="str">
        <f>UPPER(Table13456221243[[#This Row],[Titulo]])</f>
        <v>STABAT MATER DOLOROSA</v>
      </c>
      <c r="AM209" t="str">
        <f>LOWER(SUBSTITUTE(Table13456221243[[#This Row],[CANTO]], " ", ""))</f>
        <v>stabatmaterdolorosa</v>
      </c>
      <c r="AN209" t="str">
        <f>Table13456221243[[#This Row],[Subtitle5]]</f>
        <v>Himno latin</v>
      </c>
      <c r="AP209" t="str">
        <f>Table1[[#Headers],[CANTO]]</f>
        <v>CANTO</v>
      </c>
      <c r="AQ209" t="str">
        <f>Table13456221243[[#This Row],[CANTO]]</f>
        <v>STABAT MATER DOLOROSA</v>
      </c>
    </row>
    <row r="210" spans="1:43" x14ac:dyDescent="0.25">
      <c r="A210">
        <v>244</v>
      </c>
      <c r="B210" t="s">
        <v>309</v>
      </c>
      <c r="C210">
        <v>209</v>
      </c>
      <c r="D210" t="s">
        <v>310</v>
      </c>
      <c r="E210" t="s">
        <v>311</v>
      </c>
      <c r="F210" t="s">
        <v>312</v>
      </c>
      <c r="G210" t="s">
        <v>704</v>
      </c>
      <c r="H210" t="s">
        <v>314</v>
      </c>
      <c r="I210" t="s">
        <v>315</v>
      </c>
      <c r="J210" t="s">
        <v>312</v>
      </c>
      <c r="K210" t="s">
        <v>705</v>
      </c>
      <c r="L210" t="s">
        <v>317</v>
      </c>
      <c r="M210" t="s">
        <v>318</v>
      </c>
      <c r="N210" t="s">
        <v>312</v>
      </c>
      <c r="O210" s="4" t="s">
        <v>1151</v>
      </c>
      <c r="P210" t="s">
        <v>312</v>
      </c>
      <c r="Q210" t="s">
        <v>319</v>
      </c>
      <c r="R210" t="s">
        <v>312</v>
      </c>
      <c r="S210" t="s">
        <v>333</v>
      </c>
      <c r="T210" t="s">
        <v>320</v>
      </c>
      <c r="U210" t="s">
        <v>334</v>
      </c>
      <c r="AD210" t="s">
        <v>322</v>
      </c>
      <c r="AE210" s="66" t="str" cm="1">
        <f t="array" ref="AE2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/resucito/src/index.html?canto=subaelesposoallenodesutalamo</v>
      </c>
      <c r="AF210" s="66" t="s">
        <v>2263</v>
      </c>
      <c r="AG210" s="66" t="str">
        <f>VLOOKUP(Table13456221243[[#This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H210" t="s">
        <v>323</v>
      </c>
      <c r="AI210" t="str">
        <f>LOWER(LEFT(Table13456221243[[#This Row],[Titulo]],1))</f>
        <v>s</v>
      </c>
      <c r="AJ210" t="str">
        <f>LOWER(LEFT(Table13456221243[[#This Row],[Categoria]],1))</f>
        <v>e</v>
      </c>
      <c r="AK210" t="str">
        <f>_xlfn.CONCAT(Table13456221243[[#This Row],[ID]:[c021]])</f>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L210" t="str">
        <f>UPPER(Table13456221243[[#This Row],[Titulo]])</f>
        <v>SUBA EL ESPOSO AL LEÑO DE SU TÁLAMO</v>
      </c>
      <c r="AM210" t="str">
        <f>LOWER(SUBSTITUTE(Table13456221243[[#This Row],[CANTO]], " ", ""))</f>
        <v>subaelesposoalleñodesutálamo</v>
      </c>
      <c r="AN210" t="str">
        <f>Table13456221243[[#This Row],[Subtitle5]]</f>
        <v>Himno (San Quodvultdeus)</v>
      </c>
      <c r="AP210" t="str">
        <f>Table1[[#Headers],[CANTO]]</f>
        <v>CANTO</v>
      </c>
      <c r="AQ210" t="str">
        <f>Table13456221243[[#This Row],[CANTO]]</f>
        <v>SUBA EL ESPOSO AL LEÑO DE SU TÁLAMO</v>
      </c>
    </row>
    <row r="211" spans="1:43" x14ac:dyDescent="0.25">
      <c r="A211">
        <v>157</v>
      </c>
      <c r="B211" t="s">
        <v>309</v>
      </c>
      <c r="C211">
        <v>210</v>
      </c>
      <c r="D211" t="s">
        <v>310</v>
      </c>
      <c r="E211" t="s">
        <v>311</v>
      </c>
      <c r="F211" t="s">
        <v>312</v>
      </c>
      <c r="G211" t="s">
        <v>706</v>
      </c>
      <c r="H211" t="s">
        <v>314</v>
      </c>
      <c r="I211" t="s">
        <v>315</v>
      </c>
      <c r="J211" t="s">
        <v>312</v>
      </c>
      <c r="K211" t="s">
        <v>707</v>
      </c>
      <c r="L211" t="s">
        <v>317</v>
      </c>
      <c r="M211" t="s">
        <v>318</v>
      </c>
      <c r="N211" t="s">
        <v>312</v>
      </c>
      <c r="O211" t="s">
        <v>1153</v>
      </c>
      <c r="P211" t="s">
        <v>312</v>
      </c>
      <c r="Q211" t="s">
        <v>319</v>
      </c>
      <c r="R211" t="s">
        <v>312</v>
      </c>
      <c r="S211" t="s">
        <v>327</v>
      </c>
      <c r="T211" t="s">
        <v>320</v>
      </c>
      <c r="U211" t="s">
        <v>334</v>
      </c>
      <c r="AD211" t="s">
        <v>322</v>
      </c>
      <c r="AE211" s="66" t="str" cm="1">
        <f t="array" ref="AE2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/resucito/src/index.html?canto=subediosentreaclamaciones</v>
      </c>
      <c r="AF211" s="66" t="s">
        <v>2263</v>
      </c>
      <c r="AG211" s="66" t="str">
        <f>VLOOKUP(Table13456221243[[#This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H211" t="s">
        <v>323</v>
      </c>
      <c r="AI211" t="str">
        <f>LOWER(LEFT(Table13456221243[[#This Row],[Titulo]],1))</f>
        <v>s</v>
      </c>
      <c r="AJ211" t="str">
        <f>LOWER(LEFT(Table13456221243[[#This Row],[Categoria]],1))</f>
        <v>p</v>
      </c>
      <c r="AK211" t="str">
        <f>_xlfn.CONCAT(Table13456221243[[#This Row],[ID]:[c021]])</f>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L211" t="str">
        <f>UPPER(Table13456221243[[#This Row],[Titulo]])</f>
        <v>SUBE DIOS ENTRE ACLAMACIONES</v>
      </c>
      <c r="AM211" t="str">
        <f>LOWER(SUBSTITUTE(Table13456221243[[#This Row],[CANTO]], " ", ""))</f>
        <v>subediosentreaclamaciones</v>
      </c>
      <c r="AN211" t="str">
        <f>Table13456221243[[#This Row],[Subtitle5]]</f>
        <v>Sal 47 (46)</v>
      </c>
      <c r="AP211" t="str">
        <f>Table1[[#Headers],[CANTO]]</f>
        <v>CANTO</v>
      </c>
      <c r="AQ211" t="str">
        <f>Table13456221243[[#This Row],[CANTO]]</f>
        <v>SUBE DIOS ENTRE ACLAMACIONES</v>
      </c>
    </row>
    <row r="212" spans="1:43" x14ac:dyDescent="0.25">
      <c r="A212">
        <v>220</v>
      </c>
      <c r="B212" t="s">
        <v>309</v>
      </c>
      <c r="C212">
        <v>211</v>
      </c>
      <c r="D212" t="s">
        <v>310</v>
      </c>
      <c r="E212" t="s">
        <v>311</v>
      </c>
      <c r="F212" t="s">
        <v>312</v>
      </c>
      <c r="G212" t="s">
        <v>708</v>
      </c>
      <c r="H212" t="s">
        <v>314</v>
      </c>
      <c r="I212" t="s">
        <v>315</v>
      </c>
      <c r="J212" t="s">
        <v>312</v>
      </c>
      <c r="K212" t="s">
        <v>709</v>
      </c>
      <c r="L212" t="s">
        <v>317</v>
      </c>
      <c r="M212" t="s">
        <v>318</v>
      </c>
      <c r="N212" t="s">
        <v>312</v>
      </c>
      <c r="O212" s="7" t="s">
        <v>1152</v>
      </c>
      <c r="P212" t="s">
        <v>312</v>
      </c>
      <c r="Q212" t="s">
        <v>319</v>
      </c>
      <c r="R212" t="s">
        <v>312</v>
      </c>
      <c r="S212" t="s">
        <v>298</v>
      </c>
      <c r="AD212" t="s">
        <v>322</v>
      </c>
      <c r="AE212" s="66" t="str" cm="1">
        <f t="array" ref="AE2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/resucito/src/index.html?canto=tedeum</v>
      </c>
      <c r="AF212" s="66" t="s">
        <v>2263</v>
      </c>
      <c r="AG212" s="66" t="str">
        <f>VLOOKUP(Table13456221243[[#This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H212" t="s">
        <v>323</v>
      </c>
      <c r="AI212" t="str">
        <f>LOWER(LEFT(Table13456221243[[#This Row],[Titulo]],1))</f>
        <v>t</v>
      </c>
      <c r="AJ212" t="str">
        <f>LOWER(LEFT(Table13456221243[[#This Row],[Categoria]],1))</f>
        <v>l</v>
      </c>
      <c r="AK212" t="str">
        <f>_xlfn.CONCAT(Table13456221243[[#This Row],[ID]:[c021]])</f>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L212" t="str">
        <f>UPPER(Table13456221243[[#This Row],[Titulo]])</f>
        <v>TE DEUM</v>
      </c>
      <c r="AM212" t="str">
        <f>LOWER(SUBSTITUTE(Table13456221243[[#This Row],[CANTO]], " ", ""))</f>
        <v>tedeum</v>
      </c>
      <c r="AN212" t="str">
        <f>Table13456221243[[#This Row],[Subtitle5]]</f>
        <v>Himno</v>
      </c>
      <c r="AP212" t="str">
        <f>Table1[[#Headers],[CANTO]]</f>
        <v>CANTO</v>
      </c>
      <c r="AQ212" t="str">
        <f>Table13456221243[[#This Row],[CANTO]]</f>
        <v>TE DEUM</v>
      </c>
    </row>
    <row r="213" spans="1:43" x14ac:dyDescent="0.25">
      <c r="A213">
        <v>158</v>
      </c>
      <c r="B213" t="s">
        <v>309</v>
      </c>
      <c r="C213">
        <v>212</v>
      </c>
      <c r="D213" t="s">
        <v>310</v>
      </c>
      <c r="E213" t="s">
        <v>311</v>
      </c>
      <c r="F213" t="s">
        <v>312</v>
      </c>
      <c r="G213" t="s">
        <v>710</v>
      </c>
      <c r="H213" t="s">
        <v>314</v>
      </c>
      <c r="I213" t="s">
        <v>315</v>
      </c>
      <c r="J213" t="s">
        <v>312</v>
      </c>
      <c r="K213" t="s">
        <v>711</v>
      </c>
      <c r="L213" t="s">
        <v>317</v>
      </c>
      <c r="M213" t="s">
        <v>318</v>
      </c>
      <c r="N213" t="s">
        <v>312</v>
      </c>
      <c r="O213" t="s">
        <v>1153</v>
      </c>
      <c r="P213" t="s">
        <v>312</v>
      </c>
      <c r="Q213" t="s">
        <v>319</v>
      </c>
      <c r="R213" t="s">
        <v>312</v>
      </c>
      <c r="S213" t="s">
        <v>333</v>
      </c>
      <c r="T213" t="s">
        <v>320</v>
      </c>
      <c r="U213" t="s">
        <v>298</v>
      </c>
      <c r="AD213" t="s">
        <v>322</v>
      </c>
      <c r="AE213" s="66" t="str" cm="1">
        <f t="array" ref="AE2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/resucito/src/index.html?canto=teestoyllamandosenor</v>
      </c>
      <c r="AF213" s="66" t="s">
        <v>2263</v>
      </c>
      <c r="AG213" s="66" t="str">
        <f>VLOOKUP(Table13456221243[[#This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H213" t="s">
        <v>323</v>
      </c>
      <c r="AI213" t="str">
        <f>LOWER(LEFT(Table13456221243[[#This Row],[Titulo]],1))</f>
        <v>t</v>
      </c>
      <c r="AJ213" t="str">
        <f>LOWER(LEFT(Table13456221243[[#This Row],[Categoria]],1))</f>
        <v>p</v>
      </c>
      <c r="AK213" t="str">
        <f>_xlfn.CONCAT(Table13456221243[[#This Row],[ID]:[c021]])</f>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L213" t="str">
        <f>UPPER(Table13456221243[[#This Row],[Titulo]])</f>
        <v>TE ESTOY LLAMANDO, SEÑOR</v>
      </c>
      <c r="AM213" t="str">
        <f>LOWER(SUBSTITUTE(Table13456221243[[#This Row],[CANTO]], " ", ""))</f>
        <v>teestoyllamando,señor</v>
      </c>
      <c r="AN213" t="str">
        <f>Table13456221243[[#This Row],[Subtitle5]]</f>
        <v>Sal 141 (140)</v>
      </c>
      <c r="AP213" t="str">
        <f>Table1[[#Headers],[CANTO]]</f>
        <v>CANTO</v>
      </c>
      <c r="AQ213" t="str">
        <f>Table13456221243[[#This Row],[CANTO]]</f>
        <v>TE ESTOY LLAMANDO, SEÑOR</v>
      </c>
    </row>
    <row r="214" spans="1:43" x14ac:dyDescent="0.25">
      <c r="A214">
        <v>159</v>
      </c>
      <c r="B214" t="s">
        <v>309</v>
      </c>
      <c r="C214">
        <v>213</v>
      </c>
      <c r="D214" t="s">
        <v>310</v>
      </c>
      <c r="E214" t="s">
        <v>311</v>
      </c>
      <c r="F214" t="s">
        <v>312</v>
      </c>
      <c r="G214" t="s">
        <v>712</v>
      </c>
      <c r="H214" t="s">
        <v>314</v>
      </c>
      <c r="I214" t="s">
        <v>315</v>
      </c>
      <c r="J214" t="s">
        <v>312</v>
      </c>
      <c r="K214" t="s">
        <v>713</v>
      </c>
      <c r="L214" t="s">
        <v>317</v>
      </c>
      <c r="M214" t="s">
        <v>318</v>
      </c>
      <c r="N214" t="s">
        <v>312</v>
      </c>
      <c r="O214" t="s">
        <v>1153</v>
      </c>
      <c r="P214" t="s">
        <v>312</v>
      </c>
      <c r="Q214" t="s">
        <v>319</v>
      </c>
      <c r="R214" t="s">
        <v>312</v>
      </c>
      <c r="S214" t="s">
        <v>294</v>
      </c>
      <c r="AD214" t="s">
        <v>322</v>
      </c>
      <c r="AE214" s="66" t="str" cm="1">
        <f t="array" ref="AE2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/resucito/src/index.html?canto=tehemanifestadomipecado</v>
      </c>
      <c r="AF214" s="66" t="s">
        <v>2263</v>
      </c>
      <c r="AG214" s="66" t="str">
        <f>VLOOKUP(Table13456221243[[#This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H214" t="s">
        <v>323</v>
      </c>
      <c r="AI214" t="str">
        <f>LOWER(LEFT(Table13456221243[[#This Row],[Titulo]],1))</f>
        <v>t</v>
      </c>
      <c r="AJ214" t="str">
        <f>LOWER(LEFT(Table13456221243[[#This Row],[Categoria]],1))</f>
        <v>p</v>
      </c>
      <c r="AK214" t="str">
        <f>_xlfn.CONCAT(Table13456221243[[#This Row],[ID]:[c021]])</f>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L214" t="str">
        <f>UPPER(Table13456221243[[#This Row],[Titulo]])</f>
        <v>TE HE MANIFESTADO MI PECADO</v>
      </c>
      <c r="AM214" t="str">
        <f>LOWER(SUBSTITUTE(Table13456221243[[#This Row],[CANTO]], " ", ""))</f>
        <v>tehemanifestadomipecado</v>
      </c>
      <c r="AN214" t="str">
        <f>Table13456221243[[#This Row],[Subtitle5]]</f>
        <v>Sal 32 (31)</v>
      </c>
      <c r="AP214" t="str">
        <f>Table1[[#Headers],[CANTO]]</f>
        <v>CANTO</v>
      </c>
      <c r="AQ214" t="str">
        <f>Table13456221243[[#This Row],[CANTO]]</f>
        <v>TE HE MANIFESTADO MI PECADO</v>
      </c>
    </row>
    <row r="215" spans="1:43" x14ac:dyDescent="0.25">
      <c r="A215">
        <v>236</v>
      </c>
      <c r="B215" t="s">
        <v>309</v>
      </c>
      <c r="C215">
        <v>214</v>
      </c>
      <c r="D215" t="s">
        <v>310</v>
      </c>
      <c r="E215" t="s">
        <v>311</v>
      </c>
      <c r="F215" t="s">
        <v>312</v>
      </c>
      <c r="G215" t="s">
        <v>714</v>
      </c>
      <c r="H215" t="s">
        <v>314</v>
      </c>
      <c r="I215" t="s">
        <v>315</v>
      </c>
      <c r="J215" t="s">
        <v>312</v>
      </c>
      <c r="K215" t="s">
        <v>715</v>
      </c>
      <c r="L215" t="s">
        <v>317</v>
      </c>
      <c r="M215" t="s">
        <v>318</v>
      </c>
      <c r="N215" t="s">
        <v>312</v>
      </c>
      <c r="O215" s="8" t="s">
        <v>1150</v>
      </c>
      <c r="P215" t="s">
        <v>312</v>
      </c>
      <c r="Q215" t="s">
        <v>319</v>
      </c>
      <c r="R215" t="s">
        <v>312</v>
      </c>
      <c r="S215" t="s">
        <v>294</v>
      </c>
      <c r="T215" t="s">
        <v>320</v>
      </c>
      <c r="U215" t="s">
        <v>296</v>
      </c>
      <c r="V215" t="s">
        <v>320</v>
      </c>
      <c r="W215" t="s">
        <v>365</v>
      </c>
      <c r="AD215" t="s">
        <v>322</v>
      </c>
      <c r="AE215" s="66" t="str" cm="1">
        <f t="array" ref="AE2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/resucito/src/index.html?canto=tueresmiesperanzasenor</v>
      </c>
      <c r="AF215" s="66" t="s">
        <v>2263</v>
      </c>
      <c r="AG215" s="66" t="str">
        <f>VLOOKUP(Table13456221243[[#This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H215" t="s">
        <v>323</v>
      </c>
      <c r="AI215" t="str">
        <f>LOWER(LEFT(Table13456221243[[#This Row],[Titulo]],1))</f>
        <v>t</v>
      </c>
      <c r="AJ215" t="str">
        <f>LOWER(LEFT(Table13456221243[[#This Row],[Categoria]],1))</f>
        <v>c</v>
      </c>
      <c r="AK215" t="str">
        <f>_xlfn.CONCAT(Table13456221243[[#This Row],[ID]:[c021]])</f>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L215" t="str">
        <f>UPPER(Table13456221243[[#This Row],[Titulo]])</f>
        <v>TÚ ERES MI ESPERANZA, SEÑOR</v>
      </c>
      <c r="AM215" t="str">
        <f>LOWER(SUBSTITUTE(Table13456221243[[#This Row],[CANTO]], " ", ""))</f>
        <v>túeresmiesperanza,señor</v>
      </c>
      <c r="AN215" t="str">
        <f>Table13456221243[[#This Row],[Subtitle5]]</f>
        <v>Oda XXIX de Salomón</v>
      </c>
      <c r="AP215" t="str">
        <f>Table1[[#Headers],[CANTO]]</f>
        <v>CANTO</v>
      </c>
      <c r="AQ215" t="str">
        <f>Table13456221243[[#This Row],[CANTO]]</f>
        <v>TÚ ERES MI ESPERANZA, SEÑOR</v>
      </c>
    </row>
    <row r="216" spans="1:43" x14ac:dyDescent="0.25">
      <c r="A216">
        <v>160</v>
      </c>
      <c r="B216" t="s">
        <v>309</v>
      </c>
      <c r="C216">
        <v>215</v>
      </c>
      <c r="D216" t="s">
        <v>310</v>
      </c>
      <c r="E216" t="s">
        <v>311</v>
      </c>
      <c r="F216" t="s">
        <v>312</v>
      </c>
      <c r="G216" t="s">
        <v>716</v>
      </c>
      <c r="H216" t="s">
        <v>314</v>
      </c>
      <c r="I216" t="s">
        <v>315</v>
      </c>
      <c r="J216" t="s">
        <v>312</v>
      </c>
      <c r="K216" t="s">
        <v>717</v>
      </c>
      <c r="L216" t="s">
        <v>317</v>
      </c>
      <c r="M216" t="s">
        <v>318</v>
      </c>
      <c r="N216" t="s">
        <v>312</v>
      </c>
      <c r="O216" t="s">
        <v>1153</v>
      </c>
      <c r="P216" t="s">
        <v>312</v>
      </c>
      <c r="Q216" t="s">
        <v>319</v>
      </c>
      <c r="R216" t="s">
        <v>312</v>
      </c>
      <c r="S216" t="s">
        <v>321</v>
      </c>
      <c r="AD216" t="s">
        <v>322</v>
      </c>
      <c r="AE216" s="66" t="str" cm="1">
        <f t="array" ref="AE2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/resucito/src/index.html?canto=tuhascubiertodevergüenzalamuerte</v>
      </c>
      <c r="AF216" s="66" t="s">
        <v>2263</v>
      </c>
      <c r="AG216" s="66" t="str">
        <f>VLOOKUP(Table13456221243[[#This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H216" t="s">
        <v>323</v>
      </c>
      <c r="AI216" t="str">
        <f>LOWER(LEFT(Table13456221243[[#This Row],[Titulo]],1))</f>
        <v>t</v>
      </c>
      <c r="AJ216" t="str">
        <f>LOWER(LEFT(Table13456221243[[#This Row],[Categoria]],1))</f>
        <v>p</v>
      </c>
      <c r="AK216" t="str">
        <f>_xlfn.CONCAT(Table13456221243[[#This Row],[ID]:[c021]])</f>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L216" t="str">
        <f>UPPER(Table13456221243[[#This Row],[Titulo]])</f>
        <v>TÚ HAS CUBIERTO DE VERGÜENZA LA MUERTE</v>
      </c>
      <c r="AM216" t="str">
        <f>LOWER(SUBSTITUTE(Table13456221243[[#This Row],[CANTO]], " ", ""))</f>
        <v>túhascubiertodevergüenzalamuerte</v>
      </c>
      <c r="AN216" t="str">
        <f>Table13456221243[[#This Row],[Subtitle5]]</f>
        <v>Homilía Pascual (Melltón de Sardes)</v>
      </c>
      <c r="AP216" t="str">
        <f>Table1[[#Headers],[CANTO]]</f>
        <v>CANTO</v>
      </c>
      <c r="AQ216" t="str">
        <f>Table13456221243[[#This Row],[CANTO]]</f>
        <v>TÚ HAS CUBIERTO DE VERGÜENZA LA MUERTE</v>
      </c>
    </row>
    <row r="217" spans="1:43" x14ac:dyDescent="0.25">
      <c r="A217">
        <v>161</v>
      </c>
      <c r="B217" t="s">
        <v>309</v>
      </c>
      <c r="C217">
        <v>216</v>
      </c>
      <c r="D217" t="s">
        <v>310</v>
      </c>
      <c r="E217" t="s">
        <v>311</v>
      </c>
      <c r="F217" t="s">
        <v>312</v>
      </c>
      <c r="G217" t="s">
        <v>718</v>
      </c>
      <c r="H217" t="s">
        <v>314</v>
      </c>
      <c r="I217" t="s">
        <v>315</v>
      </c>
      <c r="J217" t="s">
        <v>312</v>
      </c>
      <c r="K217" t="s">
        <v>719</v>
      </c>
      <c r="L217" t="s">
        <v>317</v>
      </c>
      <c r="M217" t="s">
        <v>318</v>
      </c>
      <c r="N217" t="s">
        <v>312</v>
      </c>
      <c r="O217" t="s">
        <v>1153</v>
      </c>
      <c r="P217" t="s">
        <v>312</v>
      </c>
      <c r="Q217" t="s">
        <v>319</v>
      </c>
      <c r="R217" t="s">
        <v>312</v>
      </c>
      <c r="S217" t="s">
        <v>334</v>
      </c>
      <c r="AD217" t="s">
        <v>322</v>
      </c>
      <c r="AE217" s="66" t="str" cm="1">
        <f t="array" ref="AE2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/resucito/src/index.html?canto=tuqueeresfiel</v>
      </c>
      <c r="AF217" s="66" t="s">
        <v>2263</v>
      </c>
      <c r="AG217" s="66" t="str">
        <f>VLOOKUP(Table13456221243[[#This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H217" t="s">
        <v>323</v>
      </c>
      <c r="AI217" t="str">
        <f>LOWER(LEFT(Table13456221243[[#This Row],[Titulo]],1))</f>
        <v>t</v>
      </c>
      <c r="AJ217" t="str">
        <f>LOWER(LEFT(Table13456221243[[#This Row],[Categoria]],1))</f>
        <v>p</v>
      </c>
      <c r="AK217" t="str">
        <f>_xlfn.CONCAT(Table13456221243[[#This Row],[ID]:[c021]])</f>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L217" t="str">
        <f>UPPER(Table13456221243[[#This Row],[Titulo]])</f>
        <v>TÚ QUE ERES FIEL</v>
      </c>
      <c r="AM217" t="str">
        <f>LOWER(SUBSTITUTE(Table13456221243[[#This Row],[CANTO]], " ", ""))</f>
        <v>túqueeresfiel</v>
      </c>
      <c r="AN217" t="str">
        <f>Table13456221243[[#This Row],[Subtitle5]]</f>
        <v>Sal 143 (142)</v>
      </c>
      <c r="AP217" t="str">
        <f>Table1[[#Headers],[CANTO]]</f>
        <v>CANTO</v>
      </c>
      <c r="AQ217" t="str">
        <f>Table13456221243[[#This Row],[CANTO]]</f>
        <v>TÚ QUE ERES FIEL</v>
      </c>
    </row>
    <row r="218" spans="1:43" x14ac:dyDescent="0.25">
      <c r="A218">
        <v>162</v>
      </c>
      <c r="B218" t="s">
        <v>309</v>
      </c>
      <c r="C218">
        <v>217</v>
      </c>
      <c r="D218" t="s">
        <v>310</v>
      </c>
      <c r="E218" t="s">
        <v>311</v>
      </c>
      <c r="F218" t="s">
        <v>312</v>
      </c>
      <c r="G218" t="s">
        <v>720</v>
      </c>
      <c r="H218" t="s">
        <v>314</v>
      </c>
      <c r="I218" t="s">
        <v>315</v>
      </c>
      <c r="J218" t="s">
        <v>312</v>
      </c>
      <c r="K218" t="s">
        <v>721</v>
      </c>
      <c r="L218" t="s">
        <v>317</v>
      </c>
      <c r="M218" t="s">
        <v>318</v>
      </c>
      <c r="N218" t="s">
        <v>312</v>
      </c>
      <c r="O218" t="s">
        <v>1153</v>
      </c>
      <c r="P218" t="s">
        <v>312</v>
      </c>
      <c r="Q218" t="s">
        <v>319</v>
      </c>
      <c r="R218" t="s">
        <v>312</v>
      </c>
      <c r="S218" t="s">
        <v>333</v>
      </c>
      <c r="T218" t="s">
        <v>320</v>
      </c>
      <c r="U218" t="s">
        <v>334</v>
      </c>
      <c r="AD218" t="s">
        <v>322</v>
      </c>
      <c r="AE218" s="66" t="str" cm="1">
        <f t="array" ref="AE2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/resucito/src/index.html?canto=unretonobrotadeltroncodejese</v>
      </c>
      <c r="AF218" s="66" t="s">
        <v>2263</v>
      </c>
      <c r="AG218" s="66" t="str">
        <f>VLOOKUP(Table13456221243[[#This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H218" t="s">
        <v>323</v>
      </c>
      <c r="AI218" t="str">
        <f>LOWER(LEFT(Table13456221243[[#This Row],[Titulo]],1))</f>
        <v>u</v>
      </c>
      <c r="AJ218" t="str">
        <f>LOWER(LEFT(Table13456221243[[#This Row],[Categoria]],1))</f>
        <v>p</v>
      </c>
      <c r="AK218" t="str">
        <f>_xlfn.CONCAT(Table13456221243[[#This Row],[ID]:[c021]])</f>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L218" t="str">
        <f>UPPER(Table13456221243[[#This Row],[Titulo]])</f>
        <v>UN RETOÑO BROTA DEL TRONCO DE JESÉ</v>
      </c>
      <c r="AM218" t="str">
        <f>LOWER(SUBSTITUTE(Table13456221243[[#This Row],[CANTO]], " ", ""))</f>
        <v>unretoñobrotadeltroncodejesé</v>
      </c>
      <c r="AN218" t="str">
        <f>Table13456221243[[#This Row],[Subtitle5]]</f>
        <v>Isaías 11,1-11</v>
      </c>
      <c r="AP218" t="str">
        <f>Table1[[#Headers],[CANTO]]</f>
        <v>CANTO</v>
      </c>
      <c r="AQ218" t="str">
        <f>Table13456221243[[#This Row],[CANTO]]</f>
        <v>UN RETOÑO BROTA DEL TRONCO DE JESÉ</v>
      </c>
    </row>
    <row r="219" spans="1:43" x14ac:dyDescent="0.25">
      <c r="A219">
        <v>163</v>
      </c>
      <c r="B219" t="s">
        <v>309</v>
      </c>
      <c r="C219">
        <v>218</v>
      </c>
      <c r="D219" t="s">
        <v>310</v>
      </c>
      <c r="E219" t="s">
        <v>311</v>
      </c>
      <c r="F219" t="s">
        <v>312</v>
      </c>
      <c r="G219" t="s">
        <v>722</v>
      </c>
      <c r="H219" t="s">
        <v>314</v>
      </c>
      <c r="I219" t="s">
        <v>315</v>
      </c>
      <c r="J219" t="s">
        <v>312</v>
      </c>
      <c r="K219" t="s">
        <v>723</v>
      </c>
      <c r="L219" t="s">
        <v>317</v>
      </c>
      <c r="M219" t="s">
        <v>318</v>
      </c>
      <c r="N219" t="s">
        <v>312</v>
      </c>
      <c r="O219" t="s">
        <v>1153</v>
      </c>
      <c r="P219" t="s">
        <v>312</v>
      </c>
      <c r="Q219" t="s">
        <v>319</v>
      </c>
      <c r="R219" t="s">
        <v>312</v>
      </c>
      <c r="S219" t="s">
        <v>357</v>
      </c>
      <c r="T219" t="s">
        <v>320</v>
      </c>
      <c r="U219" t="s">
        <v>333</v>
      </c>
      <c r="AD219" t="s">
        <v>322</v>
      </c>
      <c r="AE219" s="66" t="str" cm="1">
        <f t="array" ref="AE2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/resucito/src/index.html?canto=unagransenal</v>
      </c>
      <c r="AF219" s="66" t="s">
        <v>2263</v>
      </c>
      <c r="AG219" s="66" t="str">
        <f>VLOOKUP(Table13456221243[[#This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H219" t="s">
        <v>323</v>
      </c>
      <c r="AI219" t="str">
        <f>LOWER(LEFT(Table13456221243[[#This Row],[Titulo]],1))</f>
        <v>u</v>
      </c>
      <c r="AJ219" t="str">
        <f>LOWER(LEFT(Table13456221243[[#This Row],[Categoria]],1))</f>
        <v>p</v>
      </c>
      <c r="AK219" t="str">
        <f>_xlfn.CONCAT(Table13456221243[[#This Row],[ID]:[c021]])</f>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L219" t="str">
        <f>UPPER(Table13456221243[[#This Row],[Titulo]])</f>
        <v>UNA GRAN SEÑAL</v>
      </c>
      <c r="AM219" t="str">
        <f>LOWER(SUBSTITUTE(Table13456221243[[#This Row],[CANTO]], " ", ""))</f>
        <v>unagranseñal</v>
      </c>
      <c r="AN219" t="str">
        <f>Table13456221243[[#This Row],[Subtitle5]]</f>
        <v>Apocalipsis 12</v>
      </c>
      <c r="AP219" t="str">
        <f>Table1[[#Headers],[CANTO]]</f>
        <v>CANTO</v>
      </c>
      <c r="AQ219" t="str">
        <f>Table13456221243[[#This Row],[CANTO]]</f>
        <v>UNA GRAN SEÑAL</v>
      </c>
    </row>
    <row r="220" spans="1:43" x14ac:dyDescent="0.25">
      <c r="A220">
        <v>164</v>
      </c>
      <c r="B220" t="s">
        <v>309</v>
      </c>
      <c r="C220">
        <v>219</v>
      </c>
      <c r="D220" t="s">
        <v>310</v>
      </c>
      <c r="E220" t="s">
        <v>311</v>
      </c>
      <c r="F220" t="s">
        <v>312</v>
      </c>
      <c r="G220" t="s">
        <v>724</v>
      </c>
      <c r="H220" t="s">
        <v>314</v>
      </c>
      <c r="I220" t="s">
        <v>315</v>
      </c>
      <c r="J220" t="s">
        <v>312</v>
      </c>
      <c r="K220" t="s">
        <v>134</v>
      </c>
      <c r="L220" t="s">
        <v>317</v>
      </c>
      <c r="M220" t="s">
        <v>318</v>
      </c>
      <c r="N220" t="s">
        <v>312</v>
      </c>
      <c r="O220" t="s">
        <v>1153</v>
      </c>
      <c r="P220" t="s">
        <v>312</v>
      </c>
      <c r="Q220" t="s">
        <v>319</v>
      </c>
      <c r="R220" t="s">
        <v>312</v>
      </c>
      <c r="S220" t="s">
        <v>294</v>
      </c>
      <c r="T220" t="s">
        <v>320</v>
      </c>
      <c r="U220" t="s">
        <v>298</v>
      </c>
      <c r="V220" t="s">
        <v>320</v>
      </c>
      <c r="W220" t="s">
        <v>432</v>
      </c>
      <c r="AD220" t="s">
        <v>322</v>
      </c>
      <c r="AE220" s="66" t="str" cm="1">
        <f t="array" ref="AE2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/resucito/src/index.html?canto=uriuriura</v>
      </c>
      <c r="AF220" s="66" t="s">
        <v>2263</v>
      </c>
      <c r="AG220" s="66" t="str">
        <f>VLOOKUP(Table13456221243[[#This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H220" t="s">
        <v>323</v>
      </c>
      <c r="AI220" t="str">
        <f>LOWER(LEFT(Table13456221243[[#This Row],[Titulo]],1))</f>
        <v>u</v>
      </c>
      <c r="AJ220" t="str">
        <f>LOWER(LEFT(Table13456221243[[#This Row],[Categoria]],1))</f>
        <v>p</v>
      </c>
      <c r="AK220" t="str">
        <f>_xlfn.CONCAT(Table13456221243[[#This Row],[ID]:[c021]])</f>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L220" t="str">
        <f>UPPER(Table13456221243[[#This Row],[Titulo]])</f>
        <v>URÍ, URÍ, URÁ</v>
      </c>
      <c r="AM220" t="str">
        <f>LOWER(SUBSTITUTE(Table13456221243[[#This Row],[CANTO]], " ", ""))</f>
        <v>urí,urí,urá</v>
      </c>
      <c r="AN220" t="str">
        <f>Table13456221243[[#This Row],[Subtitle5]]</f>
        <v>Villancico (Kiko Argüello)</v>
      </c>
      <c r="AP220" t="str">
        <f>Table1[[#Headers],[CANTO]]</f>
        <v>CANTO</v>
      </c>
      <c r="AQ220" t="str">
        <f>Table13456221243[[#This Row],[CANTO]]</f>
        <v>URÍ, URÍ, URÁ</v>
      </c>
    </row>
    <row r="221" spans="1:43" x14ac:dyDescent="0.25">
      <c r="A221">
        <v>165</v>
      </c>
      <c r="B221" t="s">
        <v>309</v>
      </c>
      <c r="C221">
        <v>220</v>
      </c>
      <c r="D221" t="s">
        <v>310</v>
      </c>
      <c r="E221" t="s">
        <v>311</v>
      </c>
      <c r="F221" t="s">
        <v>312</v>
      </c>
      <c r="G221" t="s">
        <v>725</v>
      </c>
      <c r="H221" t="s">
        <v>314</v>
      </c>
      <c r="I221" t="s">
        <v>315</v>
      </c>
      <c r="J221" t="s">
        <v>312</v>
      </c>
      <c r="K221" t="s">
        <v>134</v>
      </c>
      <c r="L221" t="s">
        <v>317</v>
      </c>
      <c r="M221" t="s">
        <v>318</v>
      </c>
      <c r="N221" t="s">
        <v>312</v>
      </c>
      <c r="O221" t="s">
        <v>1153</v>
      </c>
      <c r="P221" t="s">
        <v>312</v>
      </c>
      <c r="Q221" t="s">
        <v>319</v>
      </c>
      <c r="R221" t="s">
        <v>312</v>
      </c>
      <c r="S221" t="s">
        <v>333</v>
      </c>
      <c r="T221" t="s">
        <v>320</v>
      </c>
      <c r="U221" t="s">
        <v>304</v>
      </c>
      <c r="V221" t="s">
        <v>320</v>
      </c>
      <c r="W221" t="s">
        <v>334</v>
      </c>
      <c r="AD221" t="s">
        <v>322</v>
      </c>
      <c r="AE221" s="66" t="str" cm="1">
        <f t="array" ref="AE2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/resucito/src/index.html?canto=vamosyapastores</v>
      </c>
      <c r="AF221" s="66" t="s">
        <v>2263</v>
      </c>
      <c r="AG221" s="66" t="str">
        <f>VLOOKUP(Table13456221243[[#This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H221" t="s">
        <v>323</v>
      </c>
      <c r="AI221" t="str">
        <f>LOWER(LEFT(Table13456221243[[#This Row],[Titulo]],1))</f>
        <v>v</v>
      </c>
      <c r="AJ221" t="str">
        <f>LOWER(LEFT(Table13456221243[[#This Row],[Categoria]],1))</f>
        <v>p</v>
      </c>
      <c r="AK221" t="str">
        <f>_xlfn.CONCAT(Table13456221243[[#This Row],[ID]:[c021]])</f>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L221" t="str">
        <f>UPPER(Table13456221243[[#This Row],[Titulo]])</f>
        <v>VAMOS YA, PASTORES</v>
      </c>
      <c r="AM221" t="str">
        <f>LOWER(SUBSTITUTE(Table13456221243[[#This Row],[CANTO]], " ", ""))</f>
        <v>vamosya,pastores</v>
      </c>
      <c r="AN221" t="str">
        <f>Table13456221243[[#This Row],[Subtitle5]]</f>
        <v>Villancico (Kiko Argüello)</v>
      </c>
      <c r="AP221" t="str">
        <f>Table1[[#Headers],[CANTO]]</f>
        <v>CANTO</v>
      </c>
      <c r="AQ221" t="str">
        <f>Table13456221243[[#This Row],[CANTO]]</f>
        <v>VAMOS YA, PASTORES</v>
      </c>
    </row>
    <row r="222" spans="1:43" x14ac:dyDescent="0.25">
      <c r="A222">
        <v>166</v>
      </c>
      <c r="B222" t="s">
        <v>309</v>
      </c>
      <c r="C222">
        <v>221</v>
      </c>
      <c r="D222" t="s">
        <v>310</v>
      </c>
      <c r="E222" t="s">
        <v>311</v>
      </c>
      <c r="F222" t="s">
        <v>312</v>
      </c>
      <c r="G222" t="s">
        <v>726</v>
      </c>
      <c r="H222" t="s">
        <v>314</v>
      </c>
      <c r="I222" t="s">
        <v>315</v>
      </c>
      <c r="J222" t="s">
        <v>312</v>
      </c>
      <c r="K222" t="s">
        <v>727</v>
      </c>
      <c r="L222" t="s">
        <v>317</v>
      </c>
      <c r="M222" t="s">
        <v>318</v>
      </c>
      <c r="N222" t="s">
        <v>312</v>
      </c>
      <c r="O222" t="s">
        <v>1153</v>
      </c>
      <c r="P222" t="s">
        <v>312</v>
      </c>
      <c r="Q222" t="s">
        <v>319</v>
      </c>
      <c r="R222" t="s">
        <v>312</v>
      </c>
      <c r="S222" t="s">
        <v>355</v>
      </c>
      <c r="T222" t="s">
        <v>320</v>
      </c>
      <c r="U222" t="s">
        <v>296</v>
      </c>
      <c r="V222" t="s">
        <v>320</v>
      </c>
      <c r="W222" t="s">
        <v>326</v>
      </c>
      <c r="X222" t="s">
        <v>320</v>
      </c>
      <c r="Y222" t="s">
        <v>334</v>
      </c>
      <c r="AD222" t="s">
        <v>322</v>
      </c>
      <c r="AE222" s="66" t="str" cm="1">
        <f t="array" ref="AE2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/resucito/src/index.html?canto=vendellibano</v>
      </c>
      <c r="AF222" s="66" t="s">
        <v>2263</v>
      </c>
      <c r="AG222" s="66" t="str">
        <f>VLOOKUP(Table13456221243[[#This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H222" t="s">
        <v>323</v>
      </c>
      <c r="AI222" t="str">
        <f>LOWER(LEFT(Table13456221243[[#This Row],[Titulo]],1))</f>
        <v>v</v>
      </c>
      <c r="AJ222" t="str">
        <f>LOWER(LEFT(Table13456221243[[#This Row],[Categoria]],1))</f>
        <v>p</v>
      </c>
      <c r="AK222" t="str">
        <f>_xlfn.CONCAT(Table13456221243[[#This Row],[ID]:[c021]])</f>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L222" t="str">
        <f>UPPER(Table13456221243[[#This Row],[Titulo]])</f>
        <v>VEN DEL LÍBANO</v>
      </c>
      <c r="AM222" t="str">
        <f>LOWER(SUBSTITUTE(Table13456221243[[#This Row],[CANTO]], " ", ""))</f>
        <v>vendellíbano</v>
      </c>
      <c r="AN222" t="str">
        <f>Table13456221243[[#This Row],[Subtitle5]]</f>
        <v>Cantar de los cantares 4,8ss</v>
      </c>
      <c r="AP222" t="str">
        <f>Table1[[#Headers],[CANTO]]</f>
        <v>CANTO</v>
      </c>
      <c r="AQ222" t="str">
        <f>Table13456221243[[#This Row],[CANTO]]</f>
        <v>VEN DEL LÍBANO</v>
      </c>
    </row>
    <row r="223" spans="1:43" x14ac:dyDescent="0.25">
      <c r="A223">
        <v>167</v>
      </c>
      <c r="B223" t="s">
        <v>309</v>
      </c>
      <c r="C223">
        <v>222</v>
      </c>
      <c r="D223" t="s">
        <v>310</v>
      </c>
      <c r="E223" t="s">
        <v>311</v>
      </c>
      <c r="F223" t="s">
        <v>312</v>
      </c>
      <c r="G223" t="s">
        <v>728</v>
      </c>
      <c r="H223" t="s">
        <v>314</v>
      </c>
      <c r="I223" t="s">
        <v>315</v>
      </c>
      <c r="J223" t="s">
        <v>312</v>
      </c>
      <c r="K223" t="s">
        <v>729</v>
      </c>
      <c r="L223" t="s">
        <v>317</v>
      </c>
      <c r="M223" t="s">
        <v>318</v>
      </c>
      <c r="N223" t="s">
        <v>312</v>
      </c>
      <c r="O223" t="s">
        <v>1153</v>
      </c>
      <c r="P223" t="s">
        <v>312</v>
      </c>
      <c r="Q223" t="s">
        <v>319</v>
      </c>
      <c r="R223" t="s">
        <v>312</v>
      </c>
      <c r="S223" t="s">
        <v>357</v>
      </c>
      <c r="T223" t="s">
        <v>320</v>
      </c>
      <c r="U223" t="s">
        <v>296</v>
      </c>
      <c r="V223" t="s">
        <v>320</v>
      </c>
      <c r="W223" t="s">
        <v>298</v>
      </c>
      <c r="X223" t="s">
        <v>320</v>
      </c>
      <c r="Y223" t="s">
        <v>328</v>
      </c>
      <c r="AD223" t="s">
        <v>322</v>
      </c>
      <c r="AE223" s="66" t="str" cm="1">
        <f t="array" ref="AE2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/resucito/src/index.html?canto=venespiritusanto</v>
      </c>
      <c r="AF223" s="66" t="s">
        <v>2263</v>
      </c>
      <c r="AG223" s="66" t="str">
        <f>VLOOKUP(Table13456221243[[#This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H223" t="s">
        <v>323</v>
      </c>
      <c r="AI223" t="str">
        <f>LOWER(LEFT(Table13456221243[[#This Row],[Titulo]],1))</f>
        <v>v</v>
      </c>
      <c r="AJ223" t="str">
        <f>LOWER(LEFT(Table13456221243[[#This Row],[Categoria]],1))</f>
        <v>p</v>
      </c>
      <c r="AK223" t="str">
        <f>_xlfn.CONCAT(Table13456221243[[#This Row],[ID]:[c021]])</f>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L223" t="str">
        <f>UPPER(Table13456221243[[#This Row],[Titulo]])</f>
        <v>VEN, ESPÍRITU SANTO</v>
      </c>
      <c r="AM223" t="str">
        <f>LOWER(SUBSTITUTE(Table13456221243[[#This Row],[CANTO]], " ", ""))</f>
        <v>ven,espíritusanto</v>
      </c>
      <c r="AN223" t="str">
        <f>Table13456221243[[#This Row],[Subtitle5]]</f>
        <v>Secuencia de Pentecostés - Himno latin. «Veni, Sancte Spiritus»</v>
      </c>
      <c r="AP223" t="str">
        <f>Table1[[#Headers],[CANTO]]</f>
        <v>CANTO</v>
      </c>
      <c r="AQ223" t="str">
        <f>Table13456221243[[#This Row],[CANTO]]</f>
        <v>VEN, ESPÍRITU SANTO</v>
      </c>
    </row>
    <row r="224" spans="1:43" x14ac:dyDescent="0.25">
      <c r="A224">
        <v>168</v>
      </c>
      <c r="B224" t="s">
        <v>309</v>
      </c>
      <c r="C224">
        <v>223</v>
      </c>
      <c r="D224" t="s">
        <v>310</v>
      </c>
      <c r="E224" t="s">
        <v>311</v>
      </c>
      <c r="F224" t="s">
        <v>312</v>
      </c>
      <c r="G224" t="s">
        <v>730</v>
      </c>
      <c r="H224" t="s">
        <v>314</v>
      </c>
      <c r="I224" t="s">
        <v>315</v>
      </c>
      <c r="J224" t="s">
        <v>312</v>
      </c>
      <c r="K224" t="s">
        <v>731</v>
      </c>
      <c r="L224" t="s">
        <v>317</v>
      </c>
      <c r="M224" t="s">
        <v>318</v>
      </c>
      <c r="N224" t="s">
        <v>312</v>
      </c>
      <c r="O224" t="s">
        <v>1153</v>
      </c>
      <c r="P224" t="s">
        <v>312</v>
      </c>
      <c r="Q224" t="s">
        <v>319</v>
      </c>
      <c r="R224" t="s">
        <v>312</v>
      </c>
      <c r="S224" t="s">
        <v>355</v>
      </c>
      <c r="T224" t="s">
        <v>320</v>
      </c>
      <c r="U224" t="s">
        <v>300</v>
      </c>
      <c r="AD224" t="s">
        <v>322</v>
      </c>
      <c r="AE224" s="66" t="str" cm="1">
        <f t="array" ref="AE2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/resucito/src/index.html?canto=venhijodelhombre</v>
      </c>
      <c r="AF224" s="66" t="s">
        <v>2263</v>
      </c>
      <c r="AG224" s="66" t="str">
        <f>VLOOKUP(Table13456221243[[#This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H224" t="s">
        <v>323</v>
      </c>
      <c r="AI224" t="str">
        <f>LOWER(LEFT(Table13456221243[[#This Row],[Titulo]],1))</f>
        <v>v</v>
      </c>
      <c r="AJ224" t="str">
        <f>LOWER(LEFT(Table13456221243[[#This Row],[Categoria]],1))</f>
        <v>p</v>
      </c>
      <c r="AK224" t="str">
        <f>_xlfn.CONCAT(Table13456221243[[#This Row],[ID]:[c021]])</f>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L224" t="str">
        <f>UPPER(Table13456221243[[#This Row],[Titulo]])</f>
        <v>VEN, HIJO DEL HOMBRE</v>
      </c>
      <c r="AM224" t="str">
        <f>LOWER(SUBSTITUTE(Table13456221243[[#This Row],[CANTO]], " ", ""))</f>
        <v>ven,hijodelhombre</v>
      </c>
      <c r="AN224" t="str">
        <f>Table13456221243[[#This Row],[Subtitle5]]</f>
        <v>Apocalipsis 21,17ss</v>
      </c>
      <c r="AP224" t="str">
        <f>Table1[[#Headers],[CANTO]]</f>
        <v>CANTO</v>
      </c>
      <c r="AQ224" t="str">
        <f>Table13456221243[[#This Row],[CANTO]]</f>
        <v>VEN, HIJO DEL HOMBRE</v>
      </c>
    </row>
    <row r="225" spans="1:43" x14ac:dyDescent="0.25">
      <c r="A225">
        <v>169</v>
      </c>
      <c r="B225" t="s">
        <v>309</v>
      </c>
      <c r="C225">
        <v>224</v>
      </c>
      <c r="D225" t="s">
        <v>310</v>
      </c>
      <c r="E225" t="s">
        <v>311</v>
      </c>
      <c r="F225" t="s">
        <v>312</v>
      </c>
      <c r="G225" t="s">
        <v>732</v>
      </c>
      <c r="H225" t="s">
        <v>314</v>
      </c>
      <c r="I225" t="s">
        <v>315</v>
      </c>
      <c r="J225" t="s">
        <v>312</v>
      </c>
      <c r="K225" t="s">
        <v>703</v>
      </c>
      <c r="L225" t="s">
        <v>317</v>
      </c>
      <c r="M225" t="s">
        <v>318</v>
      </c>
      <c r="N225" t="s">
        <v>312</v>
      </c>
      <c r="O225" t="s">
        <v>1153</v>
      </c>
      <c r="P225" t="s">
        <v>312</v>
      </c>
      <c r="Q225" t="s">
        <v>319</v>
      </c>
      <c r="R225" t="s">
        <v>312</v>
      </c>
      <c r="S225" t="s">
        <v>355</v>
      </c>
      <c r="T225" t="s">
        <v>320</v>
      </c>
      <c r="U225" t="s">
        <v>300</v>
      </c>
      <c r="AD225" t="s">
        <v>322</v>
      </c>
      <c r="AE225" s="66" t="str" cm="1">
        <f t="array" ref="AE2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/resucito/src/index.html?canto=venicreator</v>
      </c>
      <c r="AF225" s="66" t="s">
        <v>2263</v>
      </c>
      <c r="AG225" s="66" t="str">
        <f>VLOOKUP(Table13456221243[[#This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H225" t="s">
        <v>323</v>
      </c>
      <c r="AI225" t="str">
        <f>LOWER(LEFT(Table13456221243[[#This Row],[Titulo]],1))</f>
        <v>v</v>
      </c>
      <c r="AJ225" t="str">
        <f>LOWER(LEFT(Table13456221243[[#This Row],[Categoria]],1))</f>
        <v>p</v>
      </c>
      <c r="AK225" t="str">
        <f>_xlfn.CONCAT(Table13456221243[[#This Row],[ID]:[c021]])</f>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L225" t="str">
        <f>UPPER(Table13456221243[[#This Row],[Titulo]])</f>
        <v>VENI CREATOR</v>
      </c>
      <c r="AM225" t="str">
        <f>LOWER(SUBSTITUTE(Table13456221243[[#This Row],[CANTO]], " ", ""))</f>
        <v>venicreator</v>
      </c>
      <c r="AN225" t="str">
        <f>Table13456221243[[#This Row],[Subtitle5]]</f>
        <v>Himno latin</v>
      </c>
      <c r="AP225" t="str">
        <f>Table1[[#Headers],[CANTO]]</f>
        <v>CANTO</v>
      </c>
      <c r="AQ225" t="str">
        <f>Table13456221243[[#This Row],[CANTO]]</f>
        <v>VENI CREATOR</v>
      </c>
    </row>
    <row r="226" spans="1:43" x14ac:dyDescent="0.25">
      <c r="A226">
        <v>170</v>
      </c>
      <c r="B226" t="s">
        <v>309</v>
      </c>
      <c r="C226">
        <v>225</v>
      </c>
      <c r="D226" t="s">
        <v>310</v>
      </c>
      <c r="E226" t="s">
        <v>311</v>
      </c>
      <c r="F226" t="s">
        <v>312</v>
      </c>
      <c r="G226" t="s">
        <v>733</v>
      </c>
      <c r="H226" t="s">
        <v>314</v>
      </c>
      <c r="I226" t="s">
        <v>315</v>
      </c>
      <c r="J226" t="s">
        <v>312</v>
      </c>
      <c r="K226" t="s">
        <v>734</v>
      </c>
      <c r="L226" t="s">
        <v>317</v>
      </c>
      <c r="M226" t="s">
        <v>318</v>
      </c>
      <c r="N226" t="s">
        <v>312</v>
      </c>
      <c r="O226" t="s">
        <v>1153</v>
      </c>
      <c r="P226" t="s">
        <v>312</v>
      </c>
      <c r="Q226" t="s">
        <v>319</v>
      </c>
      <c r="R226" t="s">
        <v>312</v>
      </c>
      <c r="S226" t="s">
        <v>304</v>
      </c>
      <c r="T226" t="s">
        <v>320</v>
      </c>
      <c r="U226" t="s">
        <v>334</v>
      </c>
      <c r="AD226" t="s">
        <v>322</v>
      </c>
      <c r="AE226" s="66" t="str" cm="1">
        <f t="array" ref="AE2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/resucito/src/index.html?canto=vieneelsenor</v>
      </c>
      <c r="AF226" s="66" t="s">
        <v>2263</v>
      </c>
      <c r="AG226" s="66" t="str">
        <f>VLOOKUP(Table13456221243[[#This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H226" t="s">
        <v>323</v>
      </c>
      <c r="AI226" t="str">
        <f>LOWER(LEFT(Table13456221243[[#This Row],[Titulo]],1))</f>
        <v>v</v>
      </c>
      <c r="AJ226" t="str">
        <f>LOWER(LEFT(Table13456221243[[#This Row],[Categoria]],1))</f>
        <v>p</v>
      </c>
      <c r="AK226" t="str">
        <f>_xlfn.CONCAT(Table13456221243[[#This Row],[ID]:[c021]])</f>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L226" t="str">
        <f>UPPER(Table13456221243[[#This Row],[Titulo]])</f>
        <v>VIENE EL SEÑOR</v>
      </c>
      <c r="AM226" t="str">
        <f>LOWER(SUBSTITUTE(Table13456221243[[#This Row],[CANTO]], " ", ""))</f>
        <v>vieneelseñor</v>
      </c>
      <c r="AN226" t="str">
        <f>Table13456221243[[#This Row],[Subtitle5]]</f>
        <v>Salmo 93 (92) - Apocalipsis 1,5-7</v>
      </c>
      <c r="AP226" t="str">
        <f>Table1[[#Headers],[CANTO]]</f>
        <v>CANTO</v>
      </c>
      <c r="AQ226" t="str">
        <f>Table13456221243[[#This Row],[CANTO]]</f>
        <v>VIENE EL SEÑOR</v>
      </c>
    </row>
    <row r="227" spans="1:43" x14ac:dyDescent="0.25">
      <c r="A227">
        <v>171</v>
      </c>
      <c r="B227" t="s">
        <v>309</v>
      </c>
      <c r="C227">
        <v>226</v>
      </c>
      <c r="D227" t="s">
        <v>310</v>
      </c>
      <c r="E227" t="s">
        <v>311</v>
      </c>
      <c r="F227" t="s">
        <v>312</v>
      </c>
      <c r="G227" t="s">
        <v>735</v>
      </c>
      <c r="H227" t="s">
        <v>314</v>
      </c>
      <c r="I227" t="s">
        <v>315</v>
      </c>
      <c r="J227" t="s">
        <v>312</v>
      </c>
      <c r="K227" t="s">
        <v>736</v>
      </c>
      <c r="L227" t="s">
        <v>317</v>
      </c>
      <c r="M227" t="s">
        <v>318</v>
      </c>
      <c r="N227" t="s">
        <v>312</v>
      </c>
      <c r="O227" t="s">
        <v>1153</v>
      </c>
      <c r="P227" t="s">
        <v>312</v>
      </c>
      <c r="Q227" t="s">
        <v>319</v>
      </c>
      <c r="R227" t="s">
        <v>312</v>
      </c>
      <c r="S227" t="s">
        <v>296</v>
      </c>
      <c r="AD227" t="s">
        <v>322</v>
      </c>
      <c r="AE227" s="66" t="str" cm="1">
        <f t="array" ref="AE2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/resucito/src/index.html?canto=virgendelamaravilla</v>
      </c>
      <c r="AF227" s="66" t="s">
        <v>2263</v>
      </c>
      <c r="AG227" s="66" t="str">
        <f>VLOOKUP(Table13456221243[[#This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H227" t="s">
        <v>323</v>
      </c>
      <c r="AI227" t="str">
        <f>LOWER(LEFT(Table13456221243[[#This Row],[Titulo]],1))</f>
        <v>v</v>
      </c>
      <c r="AJ227" t="str">
        <f>LOWER(LEFT(Table13456221243[[#This Row],[Categoria]],1))</f>
        <v>p</v>
      </c>
      <c r="AK227" t="str">
        <f>_xlfn.CONCAT(Table13456221243[[#This Row],[ID]:[c021]])</f>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L227" t="str">
        <f>UPPER(Table13456221243[[#This Row],[Titulo]])</f>
        <v>VIRGEN DE LA MARAVILLA</v>
      </c>
      <c r="AM227" t="str">
        <f>LOWER(SUBSTITUTE(Table13456221243[[#This Row],[CANTO]], " ", ""))</f>
        <v>virgendelamaravilla</v>
      </c>
      <c r="AN227" t="str">
        <f>Table13456221243[[#This Row],[Subtitle5]]</f>
        <v>(Dante Allghlerl)</v>
      </c>
      <c r="AP227" t="str">
        <f>Table1[[#Headers],[CANTO]]</f>
        <v>CANTO</v>
      </c>
      <c r="AQ227" t="str">
        <f>Table13456221243[[#This Row],[CANTO]]</f>
        <v>VIRGEN DE LA MARAVILLA</v>
      </c>
    </row>
    <row r="228" spans="1:43" x14ac:dyDescent="0.25">
      <c r="A228">
        <v>172</v>
      </c>
      <c r="B228" t="s">
        <v>309</v>
      </c>
      <c r="C228">
        <v>227</v>
      </c>
      <c r="D228" t="s">
        <v>310</v>
      </c>
      <c r="E228" t="s">
        <v>311</v>
      </c>
      <c r="F228" t="s">
        <v>312</v>
      </c>
      <c r="G228" t="s">
        <v>737</v>
      </c>
      <c r="H228" t="s">
        <v>314</v>
      </c>
      <c r="I228" t="s">
        <v>315</v>
      </c>
      <c r="J228" t="s">
        <v>312</v>
      </c>
      <c r="K228" t="s">
        <v>738</v>
      </c>
      <c r="L228" t="s">
        <v>317</v>
      </c>
      <c r="M228" t="s">
        <v>318</v>
      </c>
      <c r="N228" t="s">
        <v>312</v>
      </c>
      <c r="O228" t="s">
        <v>1153</v>
      </c>
      <c r="P228" t="s">
        <v>312</v>
      </c>
      <c r="Q228" t="s">
        <v>319</v>
      </c>
      <c r="R228" t="s">
        <v>312</v>
      </c>
      <c r="S228" t="s">
        <v>357</v>
      </c>
      <c r="T228" t="s">
        <v>320</v>
      </c>
      <c r="U228" t="s">
        <v>327</v>
      </c>
      <c r="V228" t="s">
        <v>320</v>
      </c>
      <c r="W228" t="s">
        <v>328</v>
      </c>
      <c r="AD228" t="s">
        <v>322</v>
      </c>
      <c r="AE228" s="66" t="str" cm="1">
        <f t="array" ref="AE2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/resucito/src/index.html?canto=vividalegres</v>
      </c>
      <c r="AF228" s="66" t="s">
        <v>2263</v>
      </c>
      <c r="AG228" s="66" t="str">
        <f>VLOOKUP(Table13456221243[[#This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H228" t="s">
        <v>323</v>
      </c>
      <c r="AI228" t="str">
        <f>LOWER(LEFT(Table13456221243[[#This Row],[Titulo]],1))</f>
        <v>v</v>
      </c>
      <c r="AJ228" t="str">
        <f>LOWER(LEFT(Table13456221243[[#This Row],[Categoria]],1))</f>
        <v>p</v>
      </c>
      <c r="AK228" t="str">
        <f>_xlfn.CONCAT(Table13456221243[[#This Row],[ID]:[c021]])</f>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L228" t="str">
        <f>UPPER(Table13456221243[[#This Row],[Titulo]])</f>
        <v>VIVID ALEGRES</v>
      </c>
      <c r="AM228" t="str">
        <f>LOWER(SUBSTITUTE(Table13456221243[[#This Row],[CANTO]], " ", ""))</f>
        <v>vividalegres</v>
      </c>
      <c r="AN228" t="str">
        <f>Table13456221243[[#This Row],[Subtitle5]]</f>
        <v>Filipenses 4,4ss</v>
      </c>
      <c r="AP228" t="str">
        <f>Table1[[#Headers],[CANTO]]</f>
        <v>CANTO</v>
      </c>
      <c r="AQ228" t="str">
        <f>Table13456221243[[#This Row],[CANTO]]</f>
        <v>VIVID ALEGRES</v>
      </c>
    </row>
    <row r="229" spans="1:43" x14ac:dyDescent="0.25">
      <c r="A229">
        <v>173</v>
      </c>
      <c r="B229" t="s">
        <v>309</v>
      </c>
      <c r="C229">
        <v>228</v>
      </c>
      <c r="D229" t="s">
        <v>310</v>
      </c>
      <c r="E229" t="s">
        <v>311</v>
      </c>
      <c r="F229" t="s">
        <v>312</v>
      </c>
      <c r="G229" t="s">
        <v>739</v>
      </c>
      <c r="H229" t="s">
        <v>314</v>
      </c>
      <c r="I229" t="s">
        <v>315</v>
      </c>
      <c r="J229" t="s">
        <v>312</v>
      </c>
      <c r="K229" t="s">
        <v>740</v>
      </c>
      <c r="L229" t="s">
        <v>317</v>
      </c>
      <c r="M229" t="s">
        <v>318</v>
      </c>
      <c r="N229" t="s">
        <v>312</v>
      </c>
      <c r="O229" t="s">
        <v>1153</v>
      </c>
      <c r="P229" t="s">
        <v>312</v>
      </c>
      <c r="Q229" t="s">
        <v>319</v>
      </c>
      <c r="R229" t="s">
        <v>312</v>
      </c>
      <c r="S229" t="s">
        <v>296</v>
      </c>
      <c r="AD229" t="s">
        <v>322</v>
      </c>
      <c r="AE229" s="66" t="str" cm="1">
        <f t="array" ref="AE2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/resucito/src/index.html?canto=vosotrossoislaluzdelmundo</v>
      </c>
      <c r="AF229" s="66" t="s">
        <v>2263</v>
      </c>
      <c r="AG229" s="66" t="str">
        <f>VLOOKUP(Table13456221243[[#This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H229" t="s">
        <v>323</v>
      </c>
      <c r="AI229" t="str">
        <f>LOWER(LEFT(Table13456221243[[#This Row],[Titulo]],1))</f>
        <v>v</v>
      </c>
      <c r="AJ229" t="str">
        <f>LOWER(LEFT(Table13456221243[[#This Row],[Categoria]],1))</f>
        <v>p</v>
      </c>
      <c r="AK229" t="str">
        <f>_xlfn.CONCAT(Table13456221243[[#This Row],[ID]:[c021]])</f>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L229" t="str">
        <f>UPPER(Table13456221243[[#This Row],[Titulo]])</f>
        <v>VOSOTROS SOIS LA LUZ DEL MUNDO</v>
      </c>
      <c r="AM229" t="str">
        <f>LOWER(SUBSTITUTE(Table13456221243[[#This Row],[CANTO]], " ", ""))</f>
        <v>vosotrossoislaluzdelmundo</v>
      </c>
      <c r="AN229" t="str">
        <f>Table13456221243[[#This Row],[Subtitle5]]</f>
        <v xml:space="preserve">Mateo 5,14ss </v>
      </c>
      <c r="AP229" t="str">
        <f>Table1[[#Headers],[CANTO]]</f>
        <v>CANTO</v>
      </c>
      <c r="AQ229" t="str">
        <f>Table13456221243[[#This Row],[CANTO]]</f>
        <v>VOSOTROS SOIS LA LUZ DEL MUNDO</v>
      </c>
    </row>
    <row r="230" spans="1:43" x14ac:dyDescent="0.25">
      <c r="A230">
        <v>174</v>
      </c>
      <c r="B230" t="s">
        <v>309</v>
      </c>
      <c r="C230">
        <v>229</v>
      </c>
      <c r="D230" t="s">
        <v>310</v>
      </c>
      <c r="E230" t="s">
        <v>311</v>
      </c>
      <c r="F230" t="s">
        <v>312</v>
      </c>
      <c r="G230" t="s">
        <v>741</v>
      </c>
      <c r="H230" t="s">
        <v>314</v>
      </c>
      <c r="I230" t="s">
        <v>315</v>
      </c>
      <c r="J230" t="s">
        <v>312</v>
      </c>
      <c r="K230" t="s">
        <v>134</v>
      </c>
      <c r="L230" t="s">
        <v>317</v>
      </c>
      <c r="M230" t="s">
        <v>318</v>
      </c>
      <c r="N230" t="s">
        <v>312</v>
      </c>
      <c r="O230" t="s">
        <v>1153</v>
      </c>
      <c r="P230" t="s">
        <v>312</v>
      </c>
      <c r="Q230" t="s">
        <v>319</v>
      </c>
      <c r="R230" t="s">
        <v>312</v>
      </c>
      <c r="S230" t="s">
        <v>357</v>
      </c>
      <c r="T230" t="s">
        <v>320</v>
      </c>
      <c r="U230" t="s">
        <v>296</v>
      </c>
      <c r="V230" t="s">
        <v>320</v>
      </c>
      <c r="W230" t="s">
        <v>334</v>
      </c>
      <c r="X230" t="s">
        <v>320</v>
      </c>
      <c r="Y230" t="s">
        <v>328</v>
      </c>
      <c r="AD230" t="s">
        <v>322</v>
      </c>
      <c r="AE230" s="66" t="str" cm="1">
        <f t="array" ref="AE2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/resucito/src/index.html?canto=yavienemidios</v>
      </c>
      <c r="AF230" s="66" t="s">
        <v>2263</v>
      </c>
      <c r="AG230" s="66" t="str">
        <f>VLOOKUP(Table13456221243[[#This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H230" t="s">
        <v>323</v>
      </c>
      <c r="AI230" t="str">
        <f>LOWER(LEFT(Table13456221243[[#This Row],[Titulo]],1))</f>
        <v>y</v>
      </c>
      <c r="AJ230" t="str">
        <f>LOWER(LEFT(Table13456221243[[#This Row],[Categoria]],1))</f>
        <v>p</v>
      </c>
      <c r="AK230" t="str">
        <f>_xlfn.CONCAT(Table13456221243[[#This Row],[ID]:[c021]])</f>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L230" t="str">
        <f>UPPER(Table13456221243[[#This Row],[Titulo]])</f>
        <v>YA VIENE MI DIOS</v>
      </c>
      <c r="AM230" t="str">
        <f>LOWER(SUBSTITUTE(Table13456221243[[#This Row],[CANTO]], " ", ""))</f>
        <v>yavienemidios</v>
      </c>
      <c r="AN230" t="str">
        <f>Table13456221243[[#This Row],[Subtitle5]]</f>
        <v>Villancico (Kiko Argüello)</v>
      </c>
      <c r="AP230" t="str">
        <f>Table1[[#Headers],[CANTO]]</f>
        <v>CANTO</v>
      </c>
      <c r="AQ230" t="str">
        <f>Table13456221243[[#This Row],[CANTO]]</f>
        <v>YA VIENE MI DIOS</v>
      </c>
    </row>
    <row r="231" spans="1:43" x14ac:dyDescent="0.25">
      <c r="A231">
        <v>175</v>
      </c>
      <c r="B231" t="s">
        <v>309</v>
      </c>
      <c r="C231">
        <v>230</v>
      </c>
      <c r="D231" t="s">
        <v>310</v>
      </c>
      <c r="E231" t="s">
        <v>311</v>
      </c>
      <c r="F231" t="s">
        <v>312</v>
      </c>
      <c r="G231" t="s">
        <v>742</v>
      </c>
      <c r="H231" t="s">
        <v>314</v>
      </c>
      <c r="I231" t="s">
        <v>315</v>
      </c>
      <c r="J231" t="s">
        <v>312</v>
      </c>
      <c r="K231" t="s">
        <v>743</v>
      </c>
      <c r="L231" t="s">
        <v>317</v>
      </c>
      <c r="M231" t="s">
        <v>318</v>
      </c>
      <c r="N231" t="s">
        <v>312</v>
      </c>
      <c r="O231" t="s">
        <v>1153</v>
      </c>
      <c r="P231" t="s">
        <v>312</v>
      </c>
      <c r="Q231" t="s">
        <v>319</v>
      </c>
      <c r="R231" t="s">
        <v>312</v>
      </c>
      <c r="S231" t="s">
        <v>298</v>
      </c>
      <c r="AD231" t="s">
        <v>322</v>
      </c>
      <c r="AE231" s="66" t="str" cm="1">
        <f t="array" ref="AE2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/resucito/src/index.html?canto=yahvehtueresmidios</v>
      </c>
      <c r="AF231" s="66" t="s">
        <v>2263</v>
      </c>
      <c r="AG231" s="66" t="str">
        <f>VLOOKUP(Table13456221243[[#This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H231" t="s">
        <v>323</v>
      </c>
      <c r="AI231" t="str">
        <f>LOWER(LEFT(Table13456221243[[#This Row],[Titulo]],1))</f>
        <v>y</v>
      </c>
      <c r="AJ231" t="str">
        <f>LOWER(LEFT(Table13456221243[[#This Row],[Categoria]],1))</f>
        <v>p</v>
      </c>
      <c r="AK231" t="str">
        <f>_xlfn.CONCAT(Table13456221243[[#This Row],[ID]:[c021]])</f>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L231" t="str">
        <f>UPPER(Table13456221243[[#This Row],[Titulo]])</f>
        <v>YAHVEH, TÚ ERES MI DIOS</v>
      </c>
      <c r="AM231" t="str">
        <f>LOWER(SUBSTITUTE(Table13456221243[[#This Row],[CANTO]], " ", ""))</f>
        <v>yahveh,túeresmidios</v>
      </c>
      <c r="AN231" t="str">
        <f>Table13456221243[[#This Row],[Subtitle5]]</f>
        <v>Isaías 25,1-8</v>
      </c>
      <c r="AP231" t="str">
        <f>Table1[[#Headers],[CANTO]]</f>
        <v>CANTO</v>
      </c>
      <c r="AQ231" t="str">
        <f>Table13456221243[[#This Row],[CANTO]]</f>
        <v>YAHVEH, TÚ ERES MI DIOS</v>
      </c>
    </row>
    <row r="232" spans="1:43" x14ac:dyDescent="0.25">
      <c r="A232">
        <v>176</v>
      </c>
      <c r="B232" t="s">
        <v>309</v>
      </c>
      <c r="C232">
        <v>231</v>
      </c>
      <c r="D232" t="s">
        <v>310</v>
      </c>
      <c r="E232" t="s">
        <v>311</v>
      </c>
      <c r="F232" t="s">
        <v>312</v>
      </c>
      <c r="G232" t="s">
        <v>744</v>
      </c>
      <c r="H232" t="s">
        <v>314</v>
      </c>
      <c r="I232" t="s">
        <v>315</v>
      </c>
      <c r="J232" t="s">
        <v>312</v>
      </c>
      <c r="K232" t="s">
        <v>745</v>
      </c>
      <c r="L232" t="s">
        <v>317</v>
      </c>
      <c r="M232" t="s">
        <v>318</v>
      </c>
      <c r="N232" t="s">
        <v>312</v>
      </c>
      <c r="O232" t="s">
        <v>1153</v>
      </c>
      <c r="P232" t="s">
        <v>312</v>
      </c>
      <c r="Q232" t="s">
        <v>319</v>
      </c>
      <c r="R232" t="s">
        <v>312</v>
      </c>
      <c r="S232" t="s">
        <v>357</v>
      </c>
      <c r="T232" t="s">
        <v>320</v>
      </c>
      <c r="U232" t="s">
        <v>300</v>
      </c>
      <c r="V232" t="s">
        <v>320</v>
      </c>
      <c r="W232" t="s">
        <v>328</v>
      </c>
      <c r="AD232" t="s">
        <v>322</v>
      </c>
      <c r="AE232" s="66" t="str" cm="1">
        <f t="array" ref="AE2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/resucito/src/index.html?canto=yoteamosenor</v>
      </c>
      <c r="AF232" s="66" t="s">
        <v>2263</v>
      </c>
      <c r="AG232" s="66" t="str">
        <f>VLOOKUP(Table13456221243[[#This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H232" t="s">
        <v>323</v>
      </c>
      <c r="AI232" t="str">
        <f>LOWER(LEFT(Table13456221243[[#This Row],[Titulo]],1))</f>
        <v>y</v>
      </c>
      <c r="AJ232" t="str">
        <f>LOWER(LEFT(Table13456221243[[#This Row],[Categoria]],1))</f>
        <v>p</v>
      </c>
      <c r="AK232" t="str">
        <f>_xlfn.CONCAT(Table13456221243[[#This Row],[ID]:[c021]])</f>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L232" t="str">
        <f>UPPER(Table13456221243[[#This Row],[Titulo]])</f>
        <v>YO TE AMO, SEÑOR</v>
      </c>
      <c r="AM232" t="str">
        <f>LOWER(SUBSTITUTE(Table13456221243[[#This Row],[CANTO]], " ", ""))</f>
        <v>yoteamo,señor</v>
      </c>
      <c r="AN232" t="str">
        <f>Table13456221243[[#This Row],[Subtitle5]]</f>
        <v>Sal 18 (17)</v>
      </c>
      <c r="AP232" t="str">
        <f>Table1[[#Headers],[CANTO]]</f>
        <v>CANTO</v>
      </c>
      <c r="AQ232" t="str">
        <f>Table13456221243[[#This Row],[CANTO]]</f>
        <v>YO TE AMO, SEÑOR</v>
      </c>
    </row>
    <row r="233" spans="1:43" x14ac:dyDescent="0.25">
      <c r="A233">
        <v>177</v>
      </c>
      <c r="B233" t="s">
        <v>309</v>
      </c>
      <c r="C233">
        <v>232</v>
      </c>
      <c r="D233" t="s">
        <v>310</v>
      </c>
      <c r="E233" t="s">
        <v>311</v>
      </c>
      <c r="F233" t="s">
        <v>312</v>
      </c>
      <c r="G233" t="s">
        <v>746</v>
      </c>
      <c r="H233" t="s">
        <v>314</v>
      </c>
      <c r="I233" t="s">
        <v>315</v>
      </c>
      <c r="J233" t="s">
        <v>312</v>
      </c>
      <c r="K233" t="s">
        <v>747</v>
      </c>
      <c r="L233" t="s">
        <v>317</v>
      </c>
      <c r="M233" t="s">
        <v>318</v>
      </c>
      <c r="N233" t="s">
        <v>312</v>
      </c>
      <c r="O233" t="s">
        <v>1153</v>
      </c>
      <c r="P233" t="s">
        <v>312</v>
      </c>
      <c r="Q233" t="s">
        <v>319</v>
      </c>
      <c r="R233" t="s">
        <v>312</v>
      </c>
      <c r="S233" t="s">
        <v>328</v>
      </c>
      <c r="AD233" t="s">
        <v>322</v>
      </c>
      <c r="AE233" s="66" t="str" cm="1">
        <f t="array" ref="AE2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/resucito/src/index.html?canto=yovengoareunir</v>
      </c>
      <c r="AF233" s="66" t="s">
        <v>2263</v>
      </c>
      <c r="AG233" s="66" t="str">
        <f>VLOOKUP(Table13456221243[[#This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H233" t="s">
        <v>323</v>
      </c>
      <c r="AI233" t="str">
        <f>LOWER(LEFT(Table13456221243[[#This Row],[Titulo]],1))</f>
        <v>y</v>
      </c>
      <c r="AJ233" t="str">
        <f>LOWER(LEFT(Table13456221243[[#This Row],[Categoria]],1))</f>
        <v>p</v>
      </c>
      <c r="AK233" t="str">
        <f>_xlfn.CONCAT(Table13456221243[[#This Row],[ID]:[c021]])</f>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L233" t="str">
        <f>UPPER(Table13456221243[[#This Row],[Titulo]])</f>
        <v>YO VENGO A REUNIR</v>
      </c>
      <c r="AM233" t="str">
        <f>LOWER(SUBSTITUTE(Table13456221243[[#This Row],[CANTO]], " ", ""))</f>
        <v>yovengoareunir</v>
      </c>
      <c r="AN233" t="str">
        <f>Table13456221243[[#This Row],[Subtitle5]]</f>
        <v>Isaías 66,18-21</v>
      </c>
      <c r="AP233" t="str">
        <f>Table1[[#Headers],[CANTO]]</f>
        <v>CANTO</v>
      </c>
      <c r="AQ233" t="str">
        <f>Table13456221243[[#This Row],[CANTO]]</f>
        <v>YO VENGO A REUNIR</v>
      </c>
    </row>
    <row r="234" spans="1:43" x14ac:dyDescent="0.25">
      <c r="A234">
        <v>178</v>
      </c>
      <c r="B234" t="s">
        <v>309</v>
      </c>
      <c r="C234">
        <v>233</v>
      </c>
      <c r="D234" t="s">
        <v>310</v>
      </c>
      <c r="E234" t="s">
        <v>311</v>
      </c>
      <c r="F234" t="s">
        <v>312</v>
      </c>
      <c r="G234" t="s">
        <v>748</v>
      </c>
      <c r="H234" t="s">
        <v>314</v>
      </c>
      <c r="I234" t="s">
        <v>315</v>
      </c>
      <c r="J234" t="s">
        <v>312</v>
      </c>
      <c r="K234" t="s">
        <v>749</v>
      </c>
      <c r="L234" t="s">
        <v>317</v>
      </c>
      <c r="M234" t="s">
        <v>318</v>
      </c>
      <c r="N234" t="s">
        <v>312</v>
      </c>
      <c r="O234" t="s">
        <v>1153</v>
      </c>
      <c r="P234" t="s">
        <v>312</v>
      </c>
      <c r="Q234" t="s">
        <v>319</v>
      </c>
      <c r="R234" t="s">
        <v>312</v>
      </c>
      <c r="S234" t="s">
        <v>355</v>
      </c>
      <c r="T234" t="s">
        <v>320</v>
      </c>
      <c r="U234" t="s">
        <v>300</v>
      </c>
      <c r="AD234" t="s">
        <v>322</v>
      </c>
      <c r="AE234" s="66" t="str" cm="1">
        <f t="array" ref="AE2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/resucito/src/index.html?canto=zaqueo</v>
      </c>
      <c r="AF234" s="66" t="s">
        <v>2263</v>
      </c>
      <c r="AG234" s="66" t="str">
        <f>VLOOKUP(Table13456221243[[#This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H234" t="s">
        <v>323</v>
      </c>
      <c r="AI234" t="str">
        <f>LOWER(LEFT(Table13456221243[[#This Row],[Titulo]],1))</f>
        <v>z</v>
      </c>
      <c r="AJ234" t="str">
        <f>LOWER(LEFT(Table13456221243[[#This Row],[Categoria]],1))</f>
        <v>p</v>
      </c>
      <c r="AK234" t="str">
        <f>_xlfn.CONCAT(Table13456221243[[#This Row],[ID]:[c021]])</f>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L234" t="str">
        <f>UPPER(Table13456221243[[#This Row],[Titulo]])</f>
        <v>ZAQUEO</v>
      </c>
      <c r="AM234" t="str">
        <f>LOWER(SUBSTITUTE(Table13456221243[[#This Row],[CANTO]], " ", ""))</f>
        <v>zaqueo</v>
      </c>
      <c r="AN234" t="str">
        <f>Table13456221243[[#This Row],[Subtitle5]]</f>
        <v>Lucas 19,1-10</v>
      </c>
      <c r="AP234" t="str">
        <f>Table1[[#Headers],[CANTO]]</f>
        <v>CANTO</v>
      </c>
      <c r="AQ234" t="str">
        <f>Table13456221243[[#This Row],[CANTO]]</f>
        <v>ZAQUEO</v>
      </c>
    </row>
    <row r="235" spans="1:43" x14ac:dyDescent="0.25">
      <c r="A235">
        <v>245</v>
      </c>
      <c r="B235" t="s">
        <v>309</v>
      </c>
      <c r="C235">
        <v>234</v>
      </c>
      <c r="D235" t="s">
        <v>310</v>
      </c>
      <c r="E235" t="s">
        <v>311</v>
      </c>
      <c r="F235" t="s">
        <v>312</v>
      </c>
      <c r="G235" t="s">
        <v>750</v>
      </c>
      <c r="H235" t="s">
        <v>314</v>
      </c>
      <c r="I235" t="s">
        <v>315</v>
      </c>
      <c r="J235" t="s">
        <v>312</v>
      </c>
      <c r="K235" t="s">
        <v>751</v>
      </c>
      <c r="L235" t="s">
        <v>317</v>
      </c>
      <c r="M235" t="s">
        <v>318</v>
      </c>
      <c r="N235" t="s">
        <v>312</v>
      </c>
      <c r="O235" t="s">
        <v>1153</v>
      </c>
      <c r="P235" t="s">
        <v>312</v>
      </c>
      <c r="Q235" t="s">
        <v>319</v>
      </c>
      <c r="R235" t="s">
        <v>312</v>
      </c>
      <c r="S235" t="s">
        <v>333</v>
      </c>
      <c r="T235" t="s">
        <v>320</v>
      </c>
      <c r="U235" t="s">
        <v>321</v>
      </c>
      <c r="V235" t="s">
        <v>320</v>
      </c>
      <c r="W235" t="s">
        <v>334</v>
      </c>
      <c r="AD235" t="s">
        <v>322</v>
      </c>
      <c r="AE235" s="66" t="str" cm="1">
        <f t="array" ref="AE2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/resucito/src/index.html?canto=prountuariodeacordes</v>
      </c>
      <c r="AF235" s="66" t="s">
        <v>2263</v>
      </c>
      <c r="AG235" s="66" t="e">
        <f>VLOOKUP(Table13456221243[[#This Row],['#Pg]],Table14[['#]:[ARCHIVO]],6,FALSE)</f>
        <v>#N/A</v>
      </c>
      <c r="AH235" t="s">
        <v>323</v>
      </c>
      <c r="AI235" t="str">
        <f>LOWER(LEFT(Table13456221243[[#This Row],[Titulo]],1))</f>
        <v>p</v>
      </c>
      <c r="AJ235" t="str">
        <f>LOWER(LEFT(Table13456221243[[#This Row],[Categoria]],1))</f>
        <v>p</v>
      </c>
      <c r="AK235" t="e">
        <f>_xlfn.CONCAT(Table13456221243[[#This Row],[ID]:[c021]])</f>
        <v>#N/A</v>
      </c>
      <c r="AL235" t="str">
        <f>UPPER(Table13456221243[[#This Row],[Titulo]])</f>
        <v>PROUNTUARIO DE ACORDES</v>
      </c>
      <c r="AM235" t="str">
        <f>LOWER(SUBSTITUTE(Table13456221243[[#This Row],[CANTO]], " ", ""))</f>
        <v>prountuariodeacordes</v>
      </c>
      <c r="AN235" t="str">
        <f>Table13456221243[[#This Row],[Subtitle5]]</f>
        <v>Notas</v>
      </c>
      <c r="AP235" t="str">
        <f>Table1[[#Headers],[CANTO]]</f>
        <v>CANTO</v>
      </c>
      <c r="AQ235" t="str">
        <f>Table13456221243[[#This Row],[CANTO]]</f>
        <v>PROUNTUARIO DE ACORDES</v>
      </c>
    </row>
    <row r="236" spans="1:43" x14ac:dyDescent="0.25">
      <c r="A236">
        <v>246</v>
      </c>
      <c r="B236" t="s">
        <v>309</v>
      </c>
      <c r="C236">
        <v>235</v>
      </c>
      <c r="D236" t="s">
        <v>310</v>
      </c>
      <c r="E236" t="s">
        <v>311</v>
      </c>
      <c r="F236" t="s">
        <v>312</v>
      </c>
      <c r="G236" t="s">
        <v>752</v>
      </c>
      <c r="H236" t="s">
        <v>314</v>
      </c>
      <c r="I236" t="s">
        <v>315</v>
      </c>
      <c r="J236" t="s">
        <v>312</v>
      </c>
      <c r="K236" t="s">
        <v>753</v>
      </c>
      <c r="L236" t="s">
        <v>317</v>
      </c>
      <c r="M236" t="s">
        <v>318</v>
      </c>
      <c r="N236" t="s">
        <v>312</v>
      </c>
      <c r="O236" s="8" t="s">
        <v>1150</v>
      </c>
      <c r="P236" t="s">
        <v>312</v>
      </c>
      <c r="Q236" t="s">
        <v>319</v>
      </c>
      <c r="R236" t="s">
        <v>312</v>
      </c>
      <c r="S236" t="s">
        <v>334</v>
      </c>
      <c r="AD236" t="s">
        <v>322</v>
      </c>
      <c r="AE236" s="66" t="str" cm="1">
        <f t="array" ref="AE2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/resucito/src/index.html?canto=librodecantoenpdf</v>
      </c>
      <c r="AF236" s="66" t="s">
        <v>2263</v>
      </c>
      <c r="AG236" s="66" t="e">
        <f>VLOOKUP(Table13456221243[[#This Row],['#Pg]],Table14[['#]:[ARCHIVO]],6,FALSE)</f>
        <v>#N/A</v>
      </c>
      <c r="AH236" t="s">
        <v>323</v>
      </c>
      <c r="AI236" t="str">
        <f>LOWER(LEFT(Table13456221243[[#This Row],[Titulo]],1))</f>
        <v>l</v>
      </c>
      <c r="AJ236" t="str">
        <f>LOWER(LEFT(Table13456221243[[#This Row],[Categoria]],1))</f>
        <v>c</v>
      </c>
      <c r="AK236" t="e">
        <f>_xlfn.CONCAT(Table13456221243[[#This Row],[ID]:[c021]])</f>
        <v>#N/A</v>
      </c>
      <c r="AL236" t="str">
        <f>UPPER(Table13456221243[[#This Row],[Titulo]])</f>
        <v>LIBRO DE CANTO EN PDF</v>
      </c>
      <c r="AM236" t="str">
        <f>LOWER(SUBSTITUTE(Table13456221243[[#This Row],[CANTO]], " ", ""))</f>
        <v>librodecantoenpdf</v>
      </c>
      <c r="AN236" t="str">
        <f>Table13456221243[[#This Row],[Subtitle5]]</f>
        <v xml:space="preserve">Cantos del Camino Neo Catecumenal </v>
      </c>
      <c r="AP236" t="str">
        <f>Table1[[#Headers],[CANTO]]</f>
        <v>CANTO</v>
      </c>
      <c r="AQ236" t="str">
        <f>Table13456221243[[#This Row],[CANTO]]</f>
        <v>LIBRO DE CANTO EN PDF</v>
      </c>
    </row>
    <row r="237" spans="1:43" x14ac:dyDescent="0.25">
      <c r="B237" t="s">
        <v>309</v>
      </c>
      <c r="D237" t="s">
        <v>310</v>
      </c>
      <c r="E237" t="s">
        <v>311</v>
      </c>
      <c r="F237" t="s">
        <v>312</v>
      </c>
      <c r="H237" t="s">
        <v>314</v>
      </c>
      <c r="I237" t="s">
        <v>315</v>
      </c>
      <c r="J237" t="s">
        <v>312</v>
      </c>
      <c r="L237" t="s">
        <v>317</v>
      </c>
      <c r="M237" t="s">
        <v>318</v>
      </c>
      <c r="N237" t="s">
        <v>312</v>
      </c>
      <c r="P237" t="s">
        <v>312</v>
      </c>
      <c r="Q237" t="s">
        <v>319</v>
      </c>
      <c r="R237" t="s">
        <v>312</v>
      </c>
      <c r="S237" t="s">
        <v>304</v>
      </c>
      <c r="T237" t="s">
        <v>320</v>
      </c>
      <c r="U237" t="s">
        <v>327</v>
      </c>
      <c r="V237" t="s">
        <v>320</v>
      </c>
      <c r="W237" t="s">
        <v>334</v>
      </c>
      <c r="AD237" t="s">
        <v>322</v>
      </c>
      <c r="AE237" s="66" t="str" cm="1">
        <f t="array" ref="AE2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7" s="66" t="s">
        <v>2263</v>
      </c>
      <c r="AG237" s="66" t="e">
        <f>VLOOKUP(Table13456221243[[#This Row],['#Pg]],Table14[['#]:[ARCHIVO]],6,FALSE)</f>
        <v>#N/A</v>
      </c>
      <c r="AH237" t="s">
        <v>323</v>
      </c>
      <c r="AI237" t="str">
        <f>LOWER(LEFT(Table13456221243[[#This Row],[Titulo]],1))</f>
        <v/>
      </c>
      <c r="AJ237" t="str">
        <f>LOWER(LEFT(Table13456221243[[#This Row],[Categoria]],1))</f>
        <v/>
      </c>
      <c r="AK237" t="e">
        <f>_xlfn.CONCAT(Table13456221243[[#This Row],[ID]:[c021]])</f>
        <v>#N/A</v>
      </c>
      <c r="AL237" t="str">
        <f>UPPER(Table13456221243[[#This Row],[Titulo]])</f>
        <v/>
      </c>
      <c r="AM237" t="str">
        <f>LOWER(SUBSTITUTE(Table13456221243[[#This Row],[CANTO]], " ", ""))</f>
        <v/>
      </c>
      <c r="AN237">
        <f>Table13456221243[[#This Row],[Subtitle5]]</f>
        <v>0</v>
      </c>
      <c r="AP237" t="str">
        <f>Table1[[#Headers],[CANTO]]</f>
        <v>CANTO</v>
      </c>
      <c r="AQ237" t="str">
        <f>Table13456221243[[#This Row],[CANTO]]</f>
        <v/>
      </c>
    </row>
    <row r="238" spans="1:43" x14ac:dyDescent="0.25">
      <c r="B238" t="s">
        <v>309</v>
      </c>
      <c r="D238" t="s">
        <v>310</v>
      </c>
      <c r="E238" t="s">
        <v>311</v>
      </c>
      <c r="F238" t="s">
        <v>312</v>
      </c>
      <c r="H238" t="s">
        <v>314</v>
      </c>
      <c r="I238" t="s">
        <v>315</v>
      </c>
      <c r="J238" t="s">
        <v>312</v>
      </c>
      <c r="L238" t="s">
        <v>317</v>
      </c>
      <c r="M238" t="s">
        <v>318</v>
      </c>
      <c r="N238" t="s">
        <v>312</v>
      </c>
      <c r="P238" t="s">
        <v>312</v>
      </c>
      <c r="Q238" t="s">
        <v>319</v>
      </c>
      <c r="R238" t="s">
        <v>312</v>
      </c>
      <c r="S238" t="s">
        <v>333</v>
      </c>
      <c r="T238" t="s">
        <v>320</v>
      </c>
      <c r="U238" t="s">
        <v>321</v>
      </c>
      <c r="V238" t="s">
        <v>320</v>
      </c>
      <c r="W238" t="s">
        <v>304</v>
      </c>
      <c r="X238" t="s">
        <v>320</v>
      </c>
      <c r="Y238" t="s">
        <v>326</v>
      </c>
      <c r="Z238" t="s">
        <v>320</v>
      </c>
      <c r="AA238" t="s">
        <v>328</v>
      </c>
      <c r="AD238" t="s">
        <v>322</v>
      </c>
      <c r="AE238" s="66" t="str" cm="1">
        <f t="array" ref="AE2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8" s="66" t="s">
        <v>2263</v>
      </c>
      <c r="AG238" s="66" t="e">
        <f>VLOOKUP(Table13456221243[[#This Row],['#Pg]],Table14[['#]:[ARCHIVO]],6,FALSE)</f>
        <v>#N/A</v>
      </c>
      <c r="AH238" t="s">
        <v>323</v>
      </c>
      <c r="AI238" t="str">
        <f>LOWER(LEFT(Table13456221243[[#This Row],[Titulo]],1))</f>
        <v/>
      </c>
      <c r="AJ238" t="str">
        <f>LOWER(LEFT(Table13456221243[[#This Row],[Categoria]],1))</f>
        <v/>
      </c>
      <c r="AK238" t="e">
        <f>_xlfn.CONCAT(Table13456221243[[#This Row],[ID]:[c021]])</f>
        <v>#N/A</v>
      </c>
      <c r="AL238" t="str">
        <f>UPPER(Table13456221243[[#This Row],[Titulo]])</f>
        <v/>
      </c>
      <c r="AM238" t="str">
        <f>LOWER(SUBSTITUTE(Table13456221243[[#This Row],[CANTO]], " ", ""))</f>
        <v/>
      </c>
      <c r="AN238">
        <f>Table13456221243[[#This Row],[Subtitle5]]</f>
        <v>0</v>
      </c>
      <c r="AP238" t="str">
        <f>Table1[[#Headers],[CANTO]]</f>
        <v>CANTO</v>
      </c>
      <c r="AQ238" t="str">
        <f>Table13456221243[[#This Row],[CANTO]]</f>
        <v/>
      </c>
    </row>
    <row r="239" spans="1:43" x14ac:dyDescent="0.25">
      <c r="B239" t="s">
        <v>309</v>
      </c>
      <c r="D239" t="s">
        <v>310</v>
      </c>
      <c r="E239" t="s">
        <v>311</v>
      </c>
      <c r="F239" t="s">
        <v>312</v>
      </c>
      <c r="H239" t="s">
        <v>314</v>
      </c>
      <c r="I239" t="s">
        <v>315</v>
      </c>
      <c r="J239" t="s">
        <v>312</v>
      </c>
      <c r="L239" t="s">
        <v>317</v>
      </c>
      <c r="M239" t="s">
        <v>318</v>
      </c>
      <c r="N239" t="s">
        <v>312</v>
      </c>
      <c r="O239" s="4"/>
      <c r="P239" t="s">
        <v>312</v>
      </c>
      <c r="Q239" t="s">
        <v>319</v>
      </c>
      <c r="R239" t="s">
        <v>312</v>
      </c>
      <c r="S239" t="s">
        <v>751</v>
      </c>
      <c r="T239" t="s">
        <v>320</v>
      </c>
      <c r="AD239" t="s">
        <v>322</v>
      </c>
      <c r="AE239" s="66" t="str" cm="1">
        <f t="array" ref="AE2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9" s="66" t="s">
        <v>2263</v>
      </c>
      <c r="AG239" s="66" t="e">
        <f>VLOOKUP(Table13456221243[[#This Row],['#Pg]],Table14[['#]:[ARCHIVO]],6,FALSE)</f>
        <v>#N/A</v>
      </c>
      <c r="AH239" t="s">
        <v>323</v>
      </c>
      <c r="AI239" t="str">
        <f>LOWER(LEFT(Table13456221243[[#This Row],[Titulo]],1))</f>
        <v/>
      </c>
      <c r="AJ239" t="str">
        <f>LOWER(LEFT(Table13456221243[[#This Row],[Categoria]],1))</f>
        <v/>
      </c>
      <c r="AK239" t="e">
        <f>_xlfn.CONCAT(Table13456221243[[#This Row],[ID]:[c021]])</f>
        <v>#N/A</v>
      </c>
      <c r="AL239" t="str">
        <f>UPPER(Table13456221243[[#This Row],[Titulo]])</f>
        <v/>
      </c>
      <c r="AM239" t="str">
        <f>LOWER(SUBSTITUTE(Table13456221243[[#This Row],[CANTO]], " ", ""))</f>
        <v/>
      </c>
      <c r="AN239">
        <f>Table13456221243[[#This Row],[Subtitle5]]</f>
        <v>0</v>
      </c>
      <c r="AP239" t="str">
        <f>Table1[[#Headers],[CANTO]]</f>
        <v>CANTO</v>
      </c>
      <c r="AQ239" t="str">
        <f>Table13456221243[[#This Row],[CANTO]]</f>
        <v/>
      </c>
    </row>
    <row r="240" spans="1:43" x14ac:dyDescent="0.25">
      <c r="B240" t="s">
        <v>309</v>
      </c>
      <c r="D240" t="s">
        <v>310</v>
      </c>
      <c r="E240" t="s">
        <v>311</v>
      </c>
      <c r="F240" t="s">
        <v>312</v>
      </c>
      <c r="H240" t="s">
        <v>314</v>
      </c>
      <c r="I240" t="s">
        <v>315</v>
      </c>
      <c r="J240" t="s">
        <v>312</v>
      </c>
      <c r="L240" t="s">
        <v>317</v>
      </c>
      <c r="M240" t="s">
        <v>318</v>
      </c>
      <c r="N240" t="s">
        <v>312</v>
      </c>
      <c r="O240" s="4"/>
      <c r="P240" t="s">
        <v>312</v>
      </c>
      <c r="Q240" t="s">
        <v>319</v>
      </c>
      <c r="R240" t="s">
        <v>312</v>
      </c>
      <c r="S240" t="s">
        <v>754</v>
      </c>
      <c r="AD240" t="s">
        <v>322</v>
      </c>
      <c r="AE240" s="66" t="str" cm="1">
        <f t="array" ref="AE2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40" s="66" t="s">
        <v>2263</v>
      </c>
      <c r="AG240" s="66" t="e">
        <f>VLOOKUP(Table13456221243[[#This Row],['#Pg]],Table14[['#]:[ARCHIVO]],6,FALSE)</f>
        <v>#N/A</v>
      </c>
      <c r="AH240" t="s">
        <v>323</v>
      </c>
      <c r="AI240" t="str">
        <f>LOWER(LEFT(Table13456221243[[#This Row],[Titulo]],1))</f>
        <v/>
      </c>
      <c r="AJ240" t="str">
        <f>LOWER(LEFT(Table13456221243[[#This Row],[Categoria]],1))</f>
        <v/>
      </c>
      <c r="AK240" t="e">
        <f>_xlfn.CONCAT(Table13456221243[[#This Row],[ID]:[c021]])</f>
        <v>#N/A</v>
      </c>
      <c r="AL240" t="str">
        <f>UPPER(Table13456221243[[#This Row],[Titulo]])</f>
        <v/>
      </c>
      <c r="AM240" t="str">
        <f>LOWER(SUBSTITUTE(Table13456221243[[#This Row],[CANTO]], " ", ""))</f>
        <v/>
      </c>
      <c r="AN240">
        <f>Table13456221243[[#This Row],[Subtitle5]]</f>
        <v>0</v>
      </c>
      <c r="AP240" t="str">
        <f>Table1[[#Headers],[CANTO]]</f>
        <v>CANTO</v>
      </c>
      <c r="AQ240" t="str">
        <f>Table13456221243[[#This Row],[CANTO]]</f>
        <v/>
      </c>
    </row>
  </sheetData>
  <mergeCells count="1">
    <mergeCell ref="C1:I1"/>
  </mergeCells>
  <hyperlinks>
    <hyperlink ref="C1:F1" location="Indice!A1" display="Indice!A1" xr:uid="{0FA53FCB-561F-4EB1-A9F4-066873DB1D1B}"/>
  </hyperlinks>
  <pageMargins left="0.7" right="0.7" top="0.75" bottom="0.75" header="0.3" footer="0.3"/>
  <pageSetup orientation="portrait" r:id="rId1"/>
  <drawing r:id="rId2"/>
  <legacyDrawing r:id="rId3"/>
  <tableParts count="1">
    <tablePart r:id="rId4"/>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05258-53CE-42EF-9291-DCF699CFB72D}">
  <sheetPr codeName="Sheet9">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60"/>
      <c r="B1" s="60"/>
      <c r="C1" s="346" t="str" cm="1">
        <f t="array" aca="1" ref="C1" ca="1">MID(CELL("filename", B1), FIND("]", CELL("filename", B1)) + 1, 255)</f>
        <v>Buscador (fail1)</v>
      </c>
      <c r="D1" s="346"/>
      <c r="E1" s="346"/>
      <c r="F1" s="346"/>
      <c r="G1" s="346"/>
      <c r="H1" s="346"/>
      <c r="I1" s="346"/>
    </row>
    <row r="2" spans="1:43"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3"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2255</v>
      </c>
      <c r="AH3" t="s">
        <v>306</v>
      </c>
      <c r="AI3" t="s">
        <v>307</v>
      </c>
      <c r="AJ3" t="s">
        <v>1145</v>
      </c>
      <c r="AK3" t="s">
        <v>308</v>
      </c>
      <c r="AL3" t="s">
        <v>149</v>
      </c>
      <c r="AM3" t="s">
        <v>757</v>
      </c>
      <c r="AN3" t="s">
        <v>758</v>
      </c>
      <c r="AO3" t="s">
        <v>759</v>
      </c>
      <c r="AP3" t="s">
        <v>756</v>
      </c>
      <c r="AQ3" t="s">
        <v>760</v>
      </c>
    </row>
    <row r="4" spans="1:43" x14ac:dyDescent="0.25">
      <c r="A4">
        <v>237</v>
      </c>
      <c r="B4" t="s">
        <v>309</v>
      </c>
      <c r="C4">
        <v>1</v>
      </c>
      <c r="D4" t="s">
        <v>310</v>
      </c>
      <c r="E4" t="s">
        <v>311</v>
      </c>
      <c r="F4" t="s">
        <v>312</v>
      </c>
      <c r="G4" t="str" cm="1">
        <f t="array" ref="G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/resucito/src/index.html?canto=alacenadelcordero</v>
      </c>
      <c r="AG4" s="66" t="str" cm="1">
        <f t="array" ref="AG4">_xlfn.LET(
    _xlpm.texto_limpio, _xlfn.REDUCE(
        LOWER(Table13456221222[[#This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LOWER(LEFT(Table13456221222[[#This Row],[Titulo]],1))</f>
        <v>a</v>
      </c>
      <c r="AJ4" t="str">
        <f>LOWER(LEFT(Table13456221222[[#This Row],[Categoria]],1))</f>
        <v>e</v>
      </c>
      <c r="AK4" t="str">
        <f>_xlfn.CONCAT(Table13456221222[[#This Row],[ID]:[c021]])</f>
        <v>{id:1,title: "alacenadelcorderoA la cena del Cordero", subtitle: "Himno lat. «Ad cenam Agni providi»", category: "ELECCIÓN", moments: ["Pascua", "Laudes/Visperas", "Entrada"], url: "/resucito/src/index.html?canto=alacenadelcordero/cantos/resucito/a/alacenadelcordero.html"},</v>
      </c>
      <c r="AL4" t="str">
        <f>UPPER(Table13456221222[[#This Row],[Titulo]])</f>
        <v>A LA CENA DEL CORDERO</v>
      </c>
      <c r="AM4" t="str">
        <f>LOWER(SUBSTITUTE(Table13456221222[[#This Row],[CANTO]], " ", ""))</f>
        <v>alacenadelcordero</v>
      </c>
      <c r="AN4" t="str">
        <f>Table13456221222[[#This Row],[Subtitle5]]</f>
        <v>Himno lat. «Ad cenam Agni providi»</v>
      </c>
      <c r="AP4" t="str">
        <f>Table1[[#Headers],[CANTO]]</f>
        <v>CANTO</v>
      </c>
      <c r="AQ4" t="str">
        <f>Table13456221222[[#This Row],[CANTO]]</f>
        <v>A LA CENA DEL CORDERO</v>
      </c>
    </row>
    <row r="5" spans="1:43" x14ac:dyDescent="0.25">
      <c r="A5">
        <v>1</v>
      </c>
      <c r="B5" t="s">
        <v>309</v>
      </c>
      <c r="C5">
        <v>2</v>
      </c>
      <c r="D5" t="s">
        <v>310</v>
      </c>
      <c r="E5" t="s">
        <v>311</v>
      </c>
      <c r="F5" t="s">
        <v>312</v>
      </c>
      <c r="G5" t="str" cm="1">
        <f t="array" ref="G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/resucito/src/index.html?canto=alavictimapascual</v>
      </c>
      <c r="AG5" s="66" t="str" cm="1">
        <f t="array" ref="AG5">_xlfn.LET(
    _xlpm.texto_limpio, _xlfn.REDUCE(
        LOWER(Table13456221222[[#This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LOWER(LEFT(Table13456221222[[#This Row],[Titulo]],1))</f>
        <v>a</v>
      </c>
      <c r="AJ5" t="str">
        <f>LOWER(LEFT(Table13456221222[[#This Row],[Categoria]],1))</f>
        <v>p</v>
      </c>
      <c r="AK5" t="str">
        <f>_xlfn.CONCAT(Table13456221222[[#This Row],[ID]:[c021]])</f>
        <v>{id:2,title: "alavictimapascualA la víctima pascual", subtitle: "Secuencia de Pascua - Himno lat. «Victimae paschall laudes» ", category: "PRECATECUMENADO", moments: ["Pascua", "Pentecostés", "Entrada", "Comunión", "Final", "Nuevo Testamento"], url: "/resucito/src/index.html?canto=alavictimapascual/cantos/resucito/a/alavictimapascual.html"},</v>
      </c>
      <c r="AL5" t="str">
        <f>UPPER(Table13456221222[[#This Row],[Titulo]])</f>
        <v>A LA VÍCTIMA PASCUAL</v>
      </c>
      <c r="AM5" t="str">
        <f>LOWER(SUBSTITUTE(Table13456221222[[#This Row],[CANTO]], " ", ""))</f>
        <v>alavíctimapascual</v>
      </c>
      <c r="AN5" t="str">
        <f>Table13456221222[[#This Row],[Subtitle5]]</f>
        <v xml:space="preserve">Secuencia de Pascua - Himno lat. «Victimae paschall laudes» </v>
      </c>
      <c r="AP5" t="str">
        <f>Table1[[#Headers],[CANTO]]</f>
        <v>CANTO</v>
      </c>
      <c r="AQ5" t="str">
        <f>Table13456221222[[#This Row],[CANTO]]</f>
        <v>A LA VÍCTIMA PASCUAL</v>
      </c>
    </row>
    <row r="6" spans="1:43" x14ac:dyDescent="0.25">
      <c r="A6">
        <v>2</v>
      </c>
      <c r="B6" t="s">
        <v>309</v>
      </c>
      <c r="C6">
        <v>3</v>
      </c>
      <c r="D6" t="s">
        <v>310</v>
      </c>
      <c r="E6" t="s">
        <v>311</v>
      </c>
      <c r="F6" t="s">
        <v>312</v>
      </c>
      <c r="G6" t="str" cm="1">
        <f t="array" ref="G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LOWER(LEFT(Table13456221222[[#This Row],[Titulo]],1))</f>
        <v>a</v>
      </c>
      <c r="AJ6" t="str">
        <f>LOWER(LEFT(Table13456221222[[#This Row],[Categoria]],1))</f>
        <v>p</v>
      </c>
      <c r="AK6" t="str">
        <f>_xlfn.CONCAT(Table13456221222[[#This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UPPER(Table13456221222[[#This Row],[Titulo]])</f>
        <v>A NADIE DEMOS OCASIÓN DE TROPIEZO</v>
      </c>
      <c r="AM6" t="str">
        <f>LOWER(SUBSTITUTE(Table13456221222[[#This Row],[CANTO]], " ", ""))</f>
        <v>anadiedemosocasióndetropiezo</v>
      </c>
      <c r="AN6" t="str">
        <f>Table13456221222[[#This Row],[Subtitle5]]</f>
        <v>2ª Corintios 6,3ss</v>
      </c>
      <c r="AP6" t="str">
        <f>Table1[[#Headers],[CANTO]]</f>
        <v>CANTO</v>
      </c>
      <c r="AQ6" t="str">
        <f>Table13456221222[[#This Row],[CANTO]]</f>
        <v>A NADIE DEMOS OCASIÓN DE TROPIEZO</v>
      </c>
    </row>
    <row r="7" spans="1:43" x14ac:dyDescent="0.25">
      <c r="A7">
        <v>3</v>
      </c>
      <c r="B7" t="s">
        <v>309</v>
      </c>
      <c r="C7">
        <v>4</v>
      </c>
      <c r="D7" t="s">
        <v>310</v>
      </c>
      <c r="E7" t="s">
        <v>311</v>
      </c>
      <c r="F7" t="s">
        <v>312</v>
      </c>
      <c r="G7" t="str" cm="1">
        <f t="array" ref="G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LOWER(LEFT(Table13456221222[[#This Row],[Titulo]],1))</f>
        <v>a</v>
      </c>
      <c r="AJ7" t="str">
        <f>LOWER(LEFT(Table13456221222[[#This Row],[Categoria]],1))</f>
        <v>p</v>
      </c>
      <c r="AK7" t="str">
        <f>_xlfn.CONCAT(Table13456221222[[#This Row],[ID]:[c021]])</f>
        <v>{id:4,title: "atilevantomisojosA ti levanto mis ojos", subtitle: "Salmo 123 (122)", category: "PRECATECUMENADO", moments: ["Cuaresma", "Antiguo Testamento"], url: "/cantos/resucito/a/atilevantomisojos.html/cantos/resucito/a/atilevantomisojos.html"},</v>
      </c>
      <c r="AL7" t="str">
        <f>UPPER(Table13456221222[[#This Row],[Titulo]])</f>
        <v>A TI LEVANTO MIS OJOS</v>
      </c>
      <c r="AM7" t="str">
        <f>LOWER(SUBSTITUTE(Table13456221222[[#This Row],[CANTO]], " ", ""))</f>
        <v>atilevantomisojos</v>
      </c>
      <c r="AN7" t="str">
        <f>Table13456221222[[#This Row],[Subtitle5]]</f>
        <v>Salmo 123 (122)</v>
      </c>
      <c r="AP7" t="str">
        <f>Table1[[#Headers],[CANTO]]</f>
        <v>CANTO</v>
      </c>
      <c r="AQ7" t="str">
        <f>Table13456221222[[#This Row],[CANTO]]</f>
        <v>A TI LEVANTO MIS OJOS</v>
      </c>
    </row>
    <row r="8" spans="1:43" x14ac:dyDescent="0.25">
      <c r="A8">
        <v>4</v>
      </c>
      <c r="B8" t="s">
        <v>309</v>
      </c>
      <c r="C8">
        <v>5</v>
      </c>
      <c r="D8" t="s">
        <v>310</v>
      </c>
      <c r="E8" t="s">
        <v>311</v>
      </c>
      <c r="F8" t="s">
        <v>312</v>
      </c>
      <c r="G8" t="str" cm="1">
        <f t="array" ref="G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LOWER(LEFT(Table13456221222[[#This Row],[Titulo]],1))</f>
        <v>a</v>
      </c>
      <c r="AJ8" t="str">
        <f>LOWER(LEFT(Table13456221222[[#This Row],[Categoria]],1))</f>
        <v>p</v>
      </c>
      <c r="AK8" t="str">
        <f>_xlfn.CONCAT(Table13456221222[[#This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UPPER(Table13456221222[[#This Row],[Titulo]])</f>
        <v>A TI, SEÑOR, EN MI CLAMOR IMPLORO</v>
      </c>
      <c r="AM8" t="str">
        <f>LOWER(SUBSTITUTE(Table13456221222[[#This Row],[CANTO]], " ", ""))</f>
        <v>ati,señor,enmiclamorimploro</v>
      </c>
      <c r="AN8" t="str">
        <f>Table13456221222[[#This Row],[Subtitle5]]</f>
        <v>Salmo 142 (141)</v>
      </c>
      <c r="AP8" t="str">
        <f>Table1[[#Headers],[CANTO]]</f>
        <v>CANTO</v>
      </c>
      <c r="AQ8" t="str">
        <f>Table13456221222[[#This Row],[CANTO]]</f>
        <v>A TI, SEÑOR, EN MI CLAMOR IMPLORO</v>
      </c>
    </row>
    <row r="9" spans="1:43" x14ac:dyDescent="0.25">
      <c r="A9">
        <v>5</v>
      </c>
      <c r="B9" t="s">
        <v>309</v>
      </c>
      <c r="C9">
        <v>6</v>
      </c>
      <c r="D9" t="s">
        <v>310</v>
      </c>
      <c r="E9" t="s">
        <v>311</v>
      </c>
      <c r="F9" t="s">
        <v>312</v>
      </c>
      <c r="G9" t="str" cm="1">
        <f t="array" ref="G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LOWER(LEFT(Table13456221222[[#This Row],[Titulo]],1))</f>
        <v>a</v>
      </c>
      <c r="AJ9" t="str">
        <f>LOWER(LEFT(Table13456221222[[#This Row],[Categoria]],1))</f>
        <v>p</v>
      </c>
      <c r="AK9" t="str">
        <f>_xlfn.CONCAT(Table13456221222[[#This Row],[ID]:[c021]])</f>
        <v>{id:6,title: "atisenorlevantomialmaA ti, Señor, levanto mi alma", subtitle: "Salmo 25 (24)", category: "PRECATECUMENADO", moments: ["Cuaresma", "Antiguo Testamento"], url: "/cantos/resucito/a/atisenorlevantomialma.html/cantos/resucito/a/atisenorlevantomialma.html"},</v>
      </c>
      <c r="AL9" t="str">
        <f>UPPER(Table13456221222[[#This Row],[Titulo]])</f>
        <v>A TI, SEÑOR, LEVANTO MI ALMA</v>
      </c>
      <c r="AM9" t="str">
        <f>LOWER(SUBSTITUTE(Table13456221222[[#This Row],[CANTO]], " ", ""))</f>
        <v>ati,señor,levantomialma</v>
      </c>
      <c r="AN9" t="str">
        <f>Table13456221222[[#This Row],[Subtitle5]]</f>
        <v>Salmo 25 (24)</v>
      </c>
      <c r="AP9" t="str">
        <f>Table1[[#Headers],[CANTO]]</f>
        <v>CANTO</v>
      </c>
      <c r="AQ9" t="str">
        <f>Table13456221222[[#This Row],[CANTO]]</f>
        <v>A TI, SEÑOR, LEVANTO MI ALMA</v>
      </c>
    </row>
    <row r="10" spans="1:43" x14ac:dyDescent="0.25">
      <c r="A10">
        <v>6</v>
      </c>
      <c r="B10" t="s">
        <v>309</v>
      </c>
      <c r="C10">
        <v>7</v>
      </c>
      <c r="D10" t="s">
        <v>310</v>
      </c>
      <c r="E10" t="s">
        <v>311</v>
      </c>
      <c r="F10" t="s">
        <v>312</v>
      </c>
      <c r="G10" t="str" cm="1">
        <f t="array" ref="G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LOWER(LEFT(Table13456221222[[#This Row],[Titulo]],1))</f>
        <v>a</v>
      </c>
      <c r="AJ10" t="str">
        <f>LOWER(LEFT(Table13456221222[[#This Row],[Categoria]],1))</f>
        <v>p</v>
      </c>
      <c r="AK10" t="str">
        <f>_xlfn.CONCAT(Table13456221222[[#This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UPPER(Table13456221222[[#This Row],[Titulo]])</f>
        <v>A TI, SEÑOR, SE DEBE LA ALABANZA EN SIÓN</v>
      </c>
      <c r="AM10" t="str">
        <f>LOWER(SUBSTITUTE(Table13456221222[[#This Row],[CANTO]], " ", ""))</f>
        <v>ati,señor,sedebelaalabanzaensión</v>
      </c>
      <c r="AN10" t="str">
        <f>Table13456221222[[#This Row],[Subtitle5]]</f>
        <v>Salmo 65 (64)</v>
      </c>
      <c r="AP10" t="str">
        <f>Table1[[#Headers],[CANTO]]</f>
        <v>CANTO</v>
      </c>
      <c r="AQ10" t="str">
        <f>Table13456221222[[#This Row],[CANTO]]</f>
        <v>A TI, SEÑOR, SE DEBE LA ALABANZA EN SIÓN</v>
      </c>
    </row>
    <row r="11" spans="1:43" x14ac:dyDescent="0.25">
      <c r="A11">
        <v>7</v>
      </c>
      <c r="B11" t="s">
        <v>309</v>
      </c>
      <c r="C11">
        <v>8</v>
      </c>
      <c r="D11" t="s">
        <v>310</v>
      </c>
      <c r="E11" t="s">
        <v>311</v>
      </c>
      <c r="F11" t="s">
        <v>312</v>
      </c>
      <c r="G11" t="str" cm="1">
        <f t="array" ref="G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LOWER(LEFT(Table13456221222[[#This Row],[Titulo]],1))</f>
        <v>a</v>
      </c>
      <c r="AJ11" t="str">
        <f>LOWER(LEFT(Table13456221222[[#This Row],[Categoria]],1))</f>
        <v>p</v>
      </c>
      <c r="AK11" t="str">
        <f>_xlfn.CONCAT(Table13456221222[[#This Row],[ID]:[c021]])</f>
        <v>{id:8,title: "abbapadreAbbá, Padre", subtitle: "Romanos 8,15–17", category: "PRECATECUMENADO", moments: ["Laudes/Visperas", "Comunión", "Nuevo Testamento"], url: "/cantos/resucito/a/abbapadre.html/cantos/resucito/a/abbapadre.html"},</v>
      </c>
      <c r="AL11" t="str">
        <f>UPPER(Table13456221222[[#This Row],[Titulo]])</f>
        <v>ABBÁ, PADRE</v>
      </c>
      <c r="AM11" t="str">
        <f>LOWER(SUBSTITUTE(Table13456221222[[#This Row],[CANTO]], " ", ""))</f>
        <v>abbá,padre</v>
      </c>
      <c r="AN11" t="str">
        <f>Table13456221222[[#This Row],[Subtitle5]]</f>
        <v>Romanos 8,15–17</v>
      </c>
      <c r="AP11" t="str">
        <f>Table1[[#Headers],[CANTO]]</f>
        <v>CANTO</v>
      </c>
      <c r="AQ11" t="str">
        <f>Table13456221222[[#This Row],[CANTO]]</f>
        <v>ABBÁ, PADRE</v>
      </c>
    </row>
    <row r="12" spans="1:43" x14ac:dyDescent="0.25">
      <c r="A12">
        <v>8</v>
      </c>
      <c r="B12" t="s">
        <v>309</v>
      </c>
      <c r="C12">
        <v>9</v>
      </c>
      <c r="D12" t="s">
        <v>310</v>
      </c>
      <c r="E12" t="s">
        <v>311</v>
      </c>
      <c r="F12" t="s">
        <v>312</v>
      </c>
      <c r="G12" t="str" cm="1">
        <f t="array" ref="G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LOWER(LEFT(Table13456221222[[#This Row],[Titulo]],1))</f>
        <v>a</v>
      </c>
      <c r="AJ12" t="str">
        <f>LOWER(LEFT(Table13456221222[[#This Row],[Categoria]],1))</f>
        <v>p</v>
      </c>
      <c r="AK12" t="str">
        <f>_xlfn.CONCAT(Table13456221222[[#This Row],[ID]:[c021]])</f>
        <v>{id:9,title: "abrahamAbraham", subtitle: "Génesis 18,1–5 – Teofanía de Mambré", category: "PRECATECUMENADO", moments: ["Laudes/Visperas", "Entrada", "Antiguo Testamento"], url: "/cantos/resucito/a/abraham.html/cantos/resucito/a/abraham.html"},</v>
      </c>
      <c r="AL12" t="str">
        <f>UPPER(Table13456221222[[#This Row],[Titulo]])</f>
        <v>ABRAHAM</v>
      </c>
      <c r="AM12" t="str">
        <f>LOWER(SUBSTITUTE(Table13456221222[[#This Row],[CANTO]], " ", ""))</f>
        <v>abraham</v>
      </c>
      <c r="AN12" t="str">
        <f>Table13456221222[[#This Row],[Subtitle5]]</f>
        <v>Génesis 18,1–5 – Teofanía de Mambré</v>
      </c>
      <c r="AP12" t="str">
        <f>Table1[[#Headers],[CANTO]]</f>
        <v>CANTO</v>
      </c>
      <c r="AQ12" t="str">
        <f>Table13456221222[[#This Row],[CANTO]]</f>
        <v>ABRAHAM</v>
      </c>
    </row>
    <row r="13" spans="1:43" x14ac:dyDescent="0.25">
      <c r="A13">
        <v>179</v>
      </c>
      <c r="B13" t="s">
        <v>309</v>
      </c>
      <c r="C13">
        <v>10</v>
      </c>
      <c r="D13" t="s">
        <v>310</v>
      </c>
      <c r="E13" t="s">
        <v>311</v>
      </c>
      <c r="F13" t="s">
        <v>312</v>
      </c>
      <c r="G13" t="str" cm="1">
        <f t="array" ref="G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LOWER(LEFT(Table13456221222[[#This Row],[Titulo]],1))</f>
        <v>a</v>
      </c>
      <c r="AJ13" t="str">
        <f>LOWER(LEFT(Table13456221222[[#This Row],[Categoria]],1))</f>
        <v>l</v>
      </c>
      <c r="AK13" t="str">
        <f>_xlfn.CONCAT(Table13456221222[[#This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UPPER(Table13456221222[[#This Row],[Titulo]])</f>
        <v>ACLAMACIONES A LA ORACIÓN DE LOS FIELES</v>
      </c>
      <c r="AM13" t="str">
        <f>LOWER(SUBSTITUTE(Table13456221222[[#This Row],[CANTO]], " ", ""))</f>
        <v>aclamacionesalaoracióndelosfieles</v>
      </c>
      <c r="AN13" t="str">
        <f>Table13456221222[[#This Row],[Subtitle5]]</f>
        <v>Respuestas a las oraciones de los fieles, Modelo I, II, III, IV</v>
      </c>
      <c r="AP13" t="str">
        <f>Table1[[#Headers],[CANTO]]</f>
        <v>CANTO</v>
      </c>
      <c r="AQ13" t="str">
        <f>Table13456221222[[#This Row],[CANTO]]</f>
        <v>ACLAMACIONES A LA ORACIÓN DE LOS FIELES</v>
      </c>
    </row>
    <row r="14" spans="1:43" x14ac:dyDescent="0.25">
      <c r="A14">
        <v>9</v>
      </c>
      <c r="B14" t="s">
        <v>309</v>
      </c>
      <c r="C14">
        <v>11</v>
      </c>
      <c r="D14" t="s">
        <v>310</v>
      </c>
      <c r="E14" t="s">
        <v>311</v>
      </c>
      <c r="F14" t="s">
        <v>312</v>
      </c>
      <c r="G14" t="str" cm="1">
        <f t="array" ref="G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LOWER(LEFT(Table13456221222[[#This Row],[Titulo]],1))</f>
        <v>a</v>
      </c>
      <c r="AJ14" t="str">
        <f>LOWER(LEFT(Table13456221222[[#This Row],[Categoria]],1))</f>
        <v>p</v>
      </c>
      <c r="AK14" t="str">
        <f>_xlfn.CONCAT(Table13456221222[[#This Row],[ID]:[c021]])</f>
        <v>{id:11,title: "aclamadalsenorAclamad al Señor", subtitle: "Salmo 100 (99)", category: "PRECATECUMENADO", moments: ["Pascua"], url: "/cantos/resucito/a/aclamadalsenor.html/cantos/resucito/a/aclamadalsenor.html"},</v>
      </c>
      <c r="AL14" t="str">
        <f>UPPER(Table13456221222[[#This Row],[Titulo]])</f>
        <v>ACLAMAD AL SEÑOR</v>
      </c>
      <c r="AM14" t="str">
        <f>LOWER(SUBSTITUTE(Table13456221222[[#This Row],[CANTO]], " ", ""))</f>
        <v>aclamadalseñor</v>
      </c>
      <c r="AN14" t="str">
        <f>Table13456221222[[#This Row],[Subtitle5]]</f>
        <v>Salmo 100 (99)</v>
      </c>
      <c r="AP14" t="str">
        <f>Table1[[#Headers],[CANTO]]</f>
        <v>CANTO</v>
      </c>
      <c r="AQ14" t="str">
        <f>Table13456221222[[#This Row],[CANTO]]</f>
        <v>ACLAMAD AL SEÑOR</v>
      </c>
    </row>
    <row r="15" spans="1:43" x14ac:dyDescent="0.25">
      <c r="A15">
        <v>238</v>
      </c>
      <c r="B15" t="s">
        <v>309</v>
      </c>
      <c r="C15">
        <v>12</v>
      </c>
      <c r="D15" t="s">
        <v>310</v>
      </c>
      <c r="E15" t="s">
        <v>311</v>
      </c>
      <c r="F15" t="s">
        <v>312</v>
      </c>
      <c r="G15" t="str" cm="1">
        <f t="array" ref="G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LOWER(LEFT(Table13456221222[[#This Row],[Titulo]],1))</f>
        <v>a</v>
      </c>
      <c r="AJ15" t="str">
        <f>LOWER(LEFT(Table13456221222[[#This Row],[Categoria]],1))</f>
        <v>e</v>
      </c>
      <c r="AK15" t="str">
        <f>_xlfn.CONCAT(Table13456221222[[#This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UPPER(Table13456221222[[#This Row],[Titulo]])</f>
        <v>ADÓNDE TE ESCONDISTE, AMADO</v>
      </c>
      <c r="AM15" t="str">
        <f>LOWER(SUBSTITUTE(Table13456221222[[#This Row],[CANTO]], " ", ""))</f>
        <v>adóndeteescondiste,amado</v>
      </c>
      <c r="AN15" t="str">
        <f>Table13456221222[[#This Row],[Subtitle5]]</f>
        <v xml:space="preserve">Cántico espiritual (San Juan de la Cruz) </v>
      </c>
      <c r="AP15" t="str">
        <f>Table1[[#Headers],[CANTO]]</f>
        <v>CANTO</v>
      </c>
      <c r="AQ15" t="str">
        <f>Table13456221222[[#This Row],[CANTO]]</f>
        <v>ADÓNDE TE ESCONDISTE, AMADO</v>
      </c>
    </row>
    <row r="16" spans="1:43" x14ac:dyDescent="0.25">
      <c r="A16">
        <v>10</v>
      </c>
      <c r="B16" t="s">
        <v>309</v>
      </c>
      <c r="C16">
        <v>13</v>
      </c>
      <c r="D16" t="s">
        <v>310</v>
      </c>
      <c r="E16" t="s">
        <v>311</v>
      </c>
      <c r="F16" t="s">
        <v>312</v>
      </c>
      <c r="G16" t="str" cm="1">
        <f t="array" ref="G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LOWER(LEFT(Table13456221222[[#This Row],[Titulo]],1))</f>
        <v>a</v>
      </c>
      <c r="AJ16" t="str">
        <f>LOWER(LEFT(Table13456221222[[#This Row],[Categoria]],1))</f>
        <v>p</v>
      </c>
      <c r="AK16" t="str">
        <f>_xlfn.CONCAT(Table13456221222[[#This Row],[ID]:[c021]])</f>
        <v>{id:13,title: "aldespertarAl despertar", subtitle: "Salmo 17 (16) ", category: "PRECATECUMENADO", moments: ["Laudes/Visperas", "Antiguo Testamento"], url: "/cantos/resucito/a/aldespertar.html/cantos/resucito/a/aldespertar.html"},</v>
      </c>
      <c r="AL16" t="str">
        <f>UPPER(Table13456221222[[#This Row],[Titulo]])</f>
        <v>AL DESPERTAR</v>
      </c>
      <c r="AM16" t="str">
        <f>LOWER(SUBSTITUTE(Table13456221222[[#This Row],[CANTO]], " ", ""))</f>
        <v>aldespertar</v>
      </c>
      <c r="AN16" t="str">
        <f>Table13456221222[[#This Row],[Subtitle5]]</f>
        <v xml:space="preserve">Salmo 17 (16) </v>
      </c>
      <c r="AP16" t="str">
        <f>Table1[[#Headers],[CANTO]]</f>
        <v>CANTO</v>
      </c>
      <c r="AQ16" t="str">
        <f>Table13456221222[[#This Row],[CANTO]]</f>
        <v>AL DESPERTAR</v>
      </c>
    </row>
    <row r="17" spans="1:43" x14ac:dyDescent="0.25">
      <c r="A17">
        <v>11</v>
      </c>
      <c r="B17" t="s">
        <v>309</v>
      </c>
      <c r="C17">
        <v>14</v>
      </c>
      <c r="D17" t="s">
        <v>310</v>
      </c>
      <c r="E17" t="s">
        <v>311</v>
      </c>
      <c r="F17" t="s">
        <v>312</v>
      </c>
      <c r="G17" t="str" cm="1">
        <f t="array" ref="G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LOWER(LEFT(Table13456221222[[#This Row],[Titulo]],1))</f>
        <v>a</v>
      </c>
      <c r="AJ17" t="str">
        <f>LOWER(LEFT(Table13456221222[[#This Row],[Categoria]],1))</f>
        <v>p</v>
      </c>
      <c r="AK17" t="str">
        <f>_xlfn.CONCAT(Table13456221222[[#This Row],[ID]:[c021]])</f>
        <v>{id:14,title: "alabadalsenorenelcieloAlabad al Señor en el cielo", subtitle: "Salmo 148 ", category: "PRECATECUMENADO", moments: ["Navidad", "Niños"], url: "/cantos/resucito/a/alabadalsenorenelcielo.html/cantos/resucito/a/alabadalsenorenelcielo.html"},</v>
      </c>
      <c r="AL17" t="str">
        <f>UPPER(Table13456221222[[#This Row],[Titulo]])</f>
        <v>ALABAD AL SEÑOR EN EL CIELO</v>
      </c>
      <c r="AM17" t="str">
        <f>LOWER(SUBSTITUTE(Table13456221222[[#This Row],[CANTO]], " ", ""))</f>
        <v>alabadalseñorenelcielo</v>
      </c>
      <c r="AN17" t="str">
        <f>Table13456221222[[#This Row],[Subtitle5]]</f>
        <v xml:space="preserve">Salmo 148 </v>
      </c>
      <c r="AP17" t="str">
        <f>Table1[[#Headers],[CANTO]]</f>
        <v>CANTO</v>
      </c>
      <c r="AQ17" t="str">
        <f>Table13456221222[[#This Row],[CANTO]]</f>
        <v>ALABAD AL SEÑOR EN EL CIELO</v>
      </c>
    </row>
    <row r="18" spans="1:43" x14ac:dyDescent="0.25">
      <c r="A18">
        <v>12</v>
      </c>
      <c r="B18" t="s">
        <v>309</v>
      </c>
      <c r="C18">
        <v>15</v>
      </c>
      <c r="D18" t="s">
        <v>310</v>
      </c>
      <c r="E18" t="s">
        <v>311</v>
      </c>
      <c r="F18" t="s">
        <v>312</v>
      </c>
      <c r="G18" t="str" cm="1">
        <f t="array" ref="G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LOWER(LEFT(Table13456221222[[#This Row],[Titulo]],1))</f>
        <v>a</v>
      </c>
      <c r="AJ18" t="str">
        <f>LOWER(LEFT(Table13456221222[[#This Row],[Categoria]],1))</f>
        <v>p</v>
      </c>
      <c r="AK18" t="str">
        <f>_xlfn.CONCAT(Table13456221222[[#This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UPPER(Table13456221222[[#This Row],[Titulo]])</f>
        <v>ALEGRÍA, HA NACIDO EL SALVADOR</v>
      </c>
      <c r="AM18" t="str">
        <f>LOWER(SUBSTITUTE(Table13456221222[[#This Row],[CANTO]], " ", ""))</f>
        <v>alegría,hanacidoelsalvador</v>
      </c>
      <c r="AN18" t="str">
        <f>Table13456221222[[#This Row],[Subtitle5]]</f>
        <v>Villancico (Kiko Argüello)</v>
      </c>
      <c r="AP18" t="str">
        <f>Table1[[#Headers],[CANTO]]</f>
        <v>CANTO</v>
      </c>
      <c r="AQ18" t="str">
        <f>Table13456221222[[#This Row],[CANTO]]</f>
        <v>ALEGRÍA, HA NACIDO EL SALVADOR</v>
      </c>
    </row>
    <row r="19" spans="1:43" x14ac:dyDescent="0.25">
      <c r="A19">
        <v>180</v>
      </c>
      <c r="B19" t="s">
        <v>309</v>
      </c>
      <c r="C19">
        <v>16</v>
      </c>
      <c r="D19" t="s">
        <v>310</v>
      </c>
      <c r="E19" t="s">
        <v>311</v>
      </c>
      <c r="F19" t="s">
        <v>312</v>
      </c>
      <c r="G19" t="str" cm="1">
        <f t="array" ref="G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LOWER(LEFT(Table13456221222[[#This Row],[Titulo]],1))</f>
        <v>a</v>
      </c>
      <c r="AJ19" t="str">
        <f>LOWER(LEFT(Table13456221222[[#This Row],[Categoria]],1))</f>
        <v>l</v>
      </c>
      <c r="AK19" t="str">
        <f>_xlfn.CONCAT(Table13456221222[[#This Row],[ID]:[c021]])</f>
        <v>{id:16,title: "aleluyainterleccionalAleluya interleccional", subtitle: "Modelo I, II, III", category: "LITÚRGICOS", moments: ["Pascua"], url: "/cantos/resucito/a/aleluyainterleccional.html/cantos/resucito/a/aleluyainterleccional.html"},</v>
      </c>
      <c r="AL19" t="str">
        <f>UPPER(Table13456221222[[#This Row],[Titulo]])</f>
        <v>ALELUYA INTERLECCIONAL</v>
      </c>
      <c r="AM19" t="str">
        <f>LOWER(SUBSTITUTE(Table13456221222[[#This Row],[CANTO]], " ", ""))</f>
        <v>aleluyainterleccional</v>
      </c>
      <c r="AN19" t="str">
        <f>Table13456221222[[#This Row],[Subtitle5]]</f>
        <v>Modelo I, II, III</v>
      </c>
      <c r="AP19" t="str">
        <f>Table1[[#Headers],[CANTO]]</f>
        <v>CANTO</v>
      </c>
      <c r="AQ19" t="str">
        <f>Table13456221222[[#This Row],[CANTO]]</f>
        <v>ALELUYA INTERLECCIONAL</v>
      </c>
    </row>
    <row r="20" spans="1:43" x14ac:dyDescent="0.25">
      <c r="A20">
        <v>181</v>
      </c>
      <c r="B20" t="s">
        <v>309</v>
      </c>
      <c r="C20">
        <v>17</v>
      </c>
      <c r="D20" t="s">
        <v>310</v>
      </c>
      <c r="E20" t="s">
        <v>311</v>
      </c>
      <c r="F20" t="s">
        <v>312</v>
      </c>
      <c r="G20" t="str" cm="1">
        <f t="array" ref="G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LOWER(LEFT(Table13456221222[[#This Row],[Titulo]],1))</f>
        <v>a</v>
      </c>
      <c r="AJ20" t="str">
        <f>LOWER(LEFT(Table13456221222[[#This Row],[Categoria]],1))</f>
        <v>l</v>
      </c>
      <c r="AK20" t="str">
        <f>_xlfn.CONCAT(Table13456221222[[#This Row],[ID]:[c021]])</f>
        <v>{id:17,title: "aleluyapascualAleluya pascual", subtitle: "Apropiado para el tiempo Pascual", category: "LITÚRGICOS", moments: ["Pascua", "Laudes/Visperas", "Final", "Antiguo Testamento"], url: "/cantos/resucito/a/aleluyapascual.html/cantos/resucito/a/aleluyapascual.html"},</v>
      </c>
      <c r="AL20" t="str">
        <f>UPPER(Table13456221222[[#This Row],[Titulo]])</f>
        <v>ALELUYA PASCUAL</v>
      </c>
      <c r="AM20" t="str">
        <f>LOWER(SUBSTITUTE(Table13456221222[[#This Row],[CANTO]], " ", ""))</f>
        <v>aleluyapascual</v>
      </c>
      <c r="AN20" t="str">
        <f>Table13456221222[[#This Row],[Subtitle5]]</f>
        <v>Apropiado para el tiempo Pascual</v>
      </c>
      <c r="AP20" t="str">
        <f>Table1[[#Headers],[CANTO]]</f>
        <v>CANTO</v>
      </c>
      <c r="AQ20" t="str">
        <f>Table13456221222[[#This Row],[CANTO]]</f>
        <v>ALELUYA PASCUAL</v>
      </c>
    </row>
    <row r="21" spans="1:43" x14ac:dyDescent="0.25">
      <c r="A21">
        <v>13</v>
      </c>
      <c r="B21" t="s">
        <v>309</v>
      </c>
      <c r="C21">
        <v>18</v>
      </c>
      <c r="D21" t="s">
        <v>310</v>
      </c>
      <c r="E21" t="s">
        <v>311</v>
      </c>
      <c r="F21" t="s">
        <v>312</v>
      </c>
      <c r="G21" t="str" cm="1">
        <f t="array" ref="G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LOWER(LEFT(Table13456221222[[#This Row],[Titulo]],1))</f>
        <v>a</v>
      </c>
      <c r="AJ21" t="str">
        <f>LOWER(LEFT(Table13456221222[[#This Row],[Categoria]],1))</f>
        <v>p</v>
      </c>
      <c r="AK21" t="str">
        <f>_xlfn.CONCAT(Table13456221222[[#This Row],[ID]:[c021]])</f>
        <v>{id:18,title: "aleluyaalabadalsenorAleluya, alabad al Señor", subtitle: "Salmo 150", category: "PRECATECUMENADO", moments: ["Pascua", "Niños", "Paz", "Antiguo Testamento"], url: "/cantos/resucito/a/aleluyaalabadalsenor.html/cantos/resucito/a/aleluyaalabadalsenor.html"},</v>
      </c>
      <c r="AL21" t="str">
        <f>UPPER(Table13456221222[[#This Row],[Titulo]])</f>
        <v>ALELUYA, ALABAD AL SEÑOR</v>
      </c>
      <c r="AM21" t="str">
        <f>LOWER(SUBSTITUTE(Table13456221222[[#This Row],[CANTO]], " ", ""))</f>
        <v>aleluya,alabadalseñor</v>
      </c>
      <c r="AN21" t="str">
        <f>Table13456221222[[#This Row],[Subtitle5]]</f>
        <v>Salmo 150</v>
      </c>
      <c r="AP21" t="str">
        <f>Table1[[#Headers],[CANTO]]</f>
        <v>CANTO</v>
      </c>
      <c r="AQ21" t="str">
        <f>Table13456221222[[#This Row],[CANTO]]</f>
        <v>ALELUYA, ALABAD AL SEÑOR</v>
      </c>
    </row>
    <row r="22" spans="1:43" x14ac:dyDescent="0.25">
      <c r="A22">
        <v>14</v>
      </c>
      <c r="B22" t="s">
        <v>309</v>
      </c>
      <c r="C22">
        <v>19</v>
      </c>
      <c r="D22" t="s">
        <v>310</v>
      </c>
      <c r="E22" t="s">
        <v>311</v>
      </c>
      <c r="F22" t="s">
        <v>312</v>
      </c>
      <c r="G22" t="str" cm="1">
        <f t="array" ref="G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LOWER(LEFT(Table13456221222[[#This Row],[Titulo]],1))</f>
        <v>a</v>
      </c>
      <c r="AJ22" t="str">
        <f>LOWER(LEFT(Table13456221222[[#This Row],[Categoria]],1))</f>
        <v>p</v>
      </c>
      <c r="AK22" t="str">
        <f>_xlfn.CONCAT(Table13456221222[[#This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UPPER(Table13456221222[[#This Row],[Titulo]])</f>
        <v>ALELUYA, BENDECID AL SEÑOR</v>
      </c>
      <c r="AM22" t="str">
        <f>LOWER(SUBSTITUTE(Table13456221222[[#This Row],[CANTO]], " ", ""))</f>
        <v>aleluya,bendecidalseñor</v>
      </c>
      <c r="AN22" t="str">
        <f>Table13456221222[[#This Row],[Subtitle5]]</f>
        <v>Salmo 1.34 (1.33) - Melodía hebraica</v>
      </c>
      <c r="AP22" t="str">
        <f>Table1[[#Headers],[CANTO]]</f>
        <v>CANTO</v>
      </c>
      <c r="AQ22" t="str">
        <f>Table13456221222[[#This Row],[CANTO]]</f>
        <v>ALELUYA, BENDECID AL SEÑOR</v>
      </c>
    </row>
    <row r="23" spans="1:43" x14ac:dyDescent="0.25">
      <c r="A23">
        <v>15</v>
      </c>
      <c r="B23" t="s">
        <v>309</v>
      </c>
      <c r="C23">
        <v>20</v>
      </c>
      <c r="D23" t="s">
        <v>310</v>
      </c>
      <c r="E23" t="s">
        <v>311</v>
      </c>
      <c r="F23" t="s">
        <v>312</v>
      </c>
      <c r="G23" t="str" cm="1">
        <f t="array" ref="G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LOWER(LEFT(Table13456221222[[#This Row],[Titulo]],1))</f>
        <v>a</v>
      </c>
      <c r="AJ23" t="str">
        <f>LOWER(LEFT(Table13456221222[[#This Row],[Categoria]],1))</f>
        <v>p</v>
      </c>
      <c r="AK23" t="str">
        <f>_xlfn.CONCAT(Table13456221222[[#This Row],[ID]:[c021]])</f>
        <v>{id:20,title: "aleluyayallegoelreinoAleluya, ya llegó el reino", subtitle: "Apocalipsis 19,6-9", category: "PRECATECUMENADO", moments: ["Entrada", "Antiguo Testamento"], url: "/cantos/resucito/a/aleluyayallegoelreino.html/cantos/resucito/a/aleluyayallegoelreino.html"},</v>
      </c>
      <c r="AL23" t="str">
        <f>UPPER(Table13456221222[[#This Row],[Titulo]])</f>
        <v>ALELUYA, YA LLEGÓ EL REINO</v>
      </c>
      <c r="AM23" t="str">
        <f>LOWER(SUBSTITUTE(Table13456221222[[#This Row],[CANTO]], " ", ""))</f>
        <v>aleluya,yallegóelreino</v>
      </c>
      <c r="AN23" t="str">
        <f>Table13456221222[[#This Row],[Subtitle5]]</f>
        <v>Apocalipsis 19,6-9</v>
      </c>
      <c r="AP23" t="str">
        <f>Table1[[#Headers],[CANTO]]</f>
        <v>CANTO</v>
      </c>
      <c r="AQ23" t="str">
        <f>Table13456221222[[#This Row],[CANTO]]</f>
        <v>ALELUYA, YA LLEGÓ EL REINO</v>
      </c>
    </row>
    <row r="24" spans="1:43" x14ac:dyDescent="0.25">
      <c r="A24">
        <v>16</v>
      </c>
      <c r="B24" t="s">
        <v>309</v>
      </c>
      <c r="C24">
        <v>21</v>
      </c>
      <c r="D24" t="s">
        <v>310</v>
      </c>
      <c r="E24" t="s">
        <v>311</v>
      </c>
      <c r="F24" t="s">
        <v>312</v>
      </c>
      <c r="G24" t="str" cm="1">
        <f t="array" ref="G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LOWER(LEFT(Table13456221222[[#This Row],[Titulo]],1))</f>
        <v>a</v>
      </c>
      <c r="AJ24" t="str">
        <f>LOWER(LEFT(Table13456221222[[#This Row],[Categoria]],1))</f>
        <v>p</v>
      </c>
      <c r="AK24" t="str">
        <f>_xlfn.CONCAT(Table13456221222[[#This Row],[ID]:[c021]])</f>
        <v>{id:21,title: "alzaospuertasAlzaos, puertas", subtitle: "Salmo 24 (23)", category: "PRECATECUMENADO", moments: ["Entrada", "Nuevo Testamento"], url: "/cantos/resucito/a/alzaospuertas.html/cantos/resucito/a/alzaospuertas.html"},</v>
      </c>
      <c r="AL24" t="str">
        <f>UPPER(Table13456221222[[#This Row],[Titulo]])</f>
        <v>ALZAOS, PUERTAS</v>
      </c>
      <c r="AM24" t="str">
        <f>LOWER(SUBSTITUTE(Table13456221222[[#This Row],[CANTO]], " ", ""))</f>
        <v>alzaos,puertas</v>
      </c>
      <c r="AN24" t="str">
        <f>Table13456221222[[#This Row],[Subtitle5]]</f>
        <v>Salmo 24 (23)</v>
      </c>
      <c r="AP24" t="str">
        <f>Table1[[#Headers],[CANTO]]</f>
        <v>CANTO</v>
      </c>
      <c r="AQ24" t="str">
        <f>Table13456221222[[#This Row],[CANTO]]</f>
        <v>ALZAOS, PUERTAS</v>
      </c>
    </row>
    <row r="25" spans="1:43" x14ac:dyDescent="0.25">
      <c r="A25">
        <v>17</v>
      </c>
      <c r="B25" t="s">
        <v>309</v>
      </c>
      <c r="C25">
        <v>22</v>
      </c>
      <c r="D25" t="s">
        <v>310</v>
      </c>
      <c r="E25" t="s">
        <v>311</v>
      </c>
      <c r="F25" t="s">
        <v>312</v>
      </c>
      <c r="G25" t="str" cm="1">
        <f t="array" ref="G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LOWER(LEFT(Table13456221222[[#This Row],[Titulo]],1))</f>
        <v>a</v>
      </c>
      <c r="AJ25" t="str">
        <f>LOWER(LEFT(Table13456221222[[#This Row],[Categoria]],1))</f>
        <v>p</v>
      </c>
      <c r="AK25" t="str">
        <f>_xlfn.CONCAT(Table13456221222[[#This Row],[ID]:[c021]])</f>
        <v>{id:22,title: "amenamenamenAmén, amén, amén", subtitle: "Apocalipsis 7,12-14 ", category: "PRECATECUMENADO", moments: ["Cuaresma", "Laudes/Visperas", "Antiguo Testamento", ""], url: "/cantos/resucito/a/amenamenamen.html/cantos/resucito/a/amenamenamen.html"},</v>
      </c>
      <c r="AL25" t="str">
        <f>UPPER(Table13456221222[[#This Row],[Titulo]])</f>
        <v>AMÉN, AMÉN, AMÉN</v>
      </c>
      <c r="AM25" t="str">
        <f>LOWER(SUBSTITUTE(Table13456221222[[#This Row],[CANTO]], " ", ""))</f>
        <v>amén,amén,amén</v>
      </c>
      <c r="AN25" t="str">
        <f>Table13456221222[[#This Row],[Subtitle5]]</f>
        <v xml:space="preserve">Apocalipsis 7,12-14 </v>
      </c>
      <c r="AP25" t="str">
        <f>Table1[[#Headers],[CANTO]]</f>
        <v>CANTO</v>
      </c>
      <c r="AQ25" t="str">
        <f>Table13456221222[[#This Row],[CANTO]]</f>
        <v>AMÉN, AMÉN, AMÉN</v>
      </c>
    </row>
    <row r="26" spans="1:43" x14ac:dyDescent="0.25">
      <c r="A26">
        <v>18</v>
      </c>
      <c r="B26" t="s">
        <v>309</v>
      </c>
      <c r="C26">
        <v>23</v>
      </c>
      <c r="D26" t="s">
        <v>310</v>
      </c>
      <c r="E26" t="s">
        <v>311</v>
      </c>
      <c r="F26" t="s">
        <v>312</v>
      </c>
      <c r="G26" t="str" cm="1">
        <f t="array" ref="G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LOWER(LEFT(Table13456221222[[#This Row],[Titulo]],1))</f>
        <v>a</v>
      </c>
      <c r="AJ26" t="str">
        <f>LOWER(LEFT(Table13456221222[[#This Row],[Categoria]],1))</f>
        <v>p</v>
      </c>
      <c r="AK26" t="str">
        <f>_xlfn.CONCAT(Table13456221222[[#This Row],[ID]:[c021]])</f>
        <v>{id:23,title: "amoalsenorAmo al Señor", subtitle: "Salmo 116 (114-115)", category: "PRECATECUMENADO", moments: ["Cuaresma"], url: "/cantos/resucito/a/amoalsenor.html/cantos/resucito/a/amoalsenor.html"},</v>
      </c>
      <c r="AL26" t="str">
        <f>UPPER(Table13456221222[[#This Row],[Titulo]])</f>
        <v>AMO AL SEÑOR</v>
      </c>
      <c r="AM26" t="str">
        <f>LOWER(SUBSTITUTE(Table13456221222[[#This Row],[CANTO]], " ", ""))</f>
        <v>amoalseñor</v>
      </c>
      <c r="AN26" t="str">
        <f>Table13456221222[[#This Row],[Subtitle5]]</f>
        <v>Salmo 116 (114-115)</v>
      </c>
      <c r="AP26" t="str">
        <f>Table1[[#Headers],[CANTO]]</f>
        <v>CANTO</v>
      </c>
      <c r="AQ26" t="str">
        <f>Table13456221222[[#This Row],[CANTO]]</f>
        <v>AMO AL SEÑOR</v>
      </c>
    </row>
    <row r="27" spans="1:43" x14ac:dyDescent="0.25">
      <c r="A27">
        <v>182</v>
      </c>
      <c r="B27" t="s">
        <v>309</v>
      </c>
      <c r="C27">
        <v>24</v>
      </c>
      <c r="D27" t="s">
        <v>310</v>
      </c>
      <c r="E27" t="s">
        <v>311</v>
      </c>
      <c r="F27" t="s">
        <v>312</v>
      </c>
      <c r="G27" t="str" cm="1">
        <f t="array" ref="G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LOWER(LEFT(Table13456221222[[#This Row],[Titulo]],1))</f>
        <v>a</v>
      </c>
      <c r="AJ27" t="str">
        <f>LOWER(LEFT(Table13456221222[[#This Row],[Categoria]],1))</f>
        <v>l</v>
      </c>
      <c r="AK27" t="str">
        <f>_xlfn.CONCAT(Table13456221222[[#This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UPPER(Table13456221222[[#This Row],[Titulo]])</f>
        <v>ANTÍFONA PARA EL EVANGELIO</v>
      </c>
      <c r="AM27" t="str">
        <f>LOWER(SUBSTITUTE(Table13456221222[[#This Row],[CANTO]], " ", ""))</f>
        <v>antífonaparaelevangelio</v>
      </c>
      <c r="AN27" t="str">
        <f>Table13456221222[[#This Row],[Subtitle5]]</f>
        <v>Tiempo de Cuaresma</v>
      </c>
      <c r="AP27" t="str">
        <f>Table1[[#Headers],[CANTO]]</f>
        <v>CANTO</v>
      </c>
      <c r="AQ27" t="str">
        <f>Table13456221222[[#This Row],[CANTO]]</f>
        <v>ANTÍFONA PARA EL EVANGELIO</v>
      </c>
    </row>
    <row r="28" spans="1:43" x14ac:dyDescent="0.25">
      <c r="A28">
        <v>19</v>
      </c>
      <c r="B28" t="s">
        <v>309</v>
      </c>
      <c r="C28">
        <v>25</v>
      </c>
      <c r="D28" t="s">
        <v>310</v>
      </c>
      <c r="E28" t="s">
        <v>311</v>
      </c>
      <c r="F28" t="s">
        <v>312</v>
      </c>
      <c r="G28" t="str" cm="1">
        <f t="array" ref="G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LOWER(LEFT(Table13456221222[[#This Row],[Titulo]],1))</f>
        <v>a</v>
      </c>
      <c r="AJ28" t="str">
        <f>LOWER(LEFT(Table13456221222[[#This Row],[Categoria]],1))</f>
        <v>p</v>
      </c>
      <c r="AK28" t="str">
        <f>_xlfn.CONCAT(Table13456221222[[#This Row],[ID]:[c021]])</f>
        <v>{id:25,title: "aquedahAquedah", subtitle: "Gn 22,1-19 - Del Targum Neofiti sobre el sacrificio de Isaac", category: "PRECATECUMENADO", moments: ["Cuaresma"], url: "/cantos/resucito/a/aquedah.html/cantos/resucito/a/aquedah.html"},</v>
      </c>
      <c r="AL28" t="str">
        <f>UPPER(Table13456221222[[#This Row],[Titulo]])</f>
        <v>AQUEDAH</v>
      </c>
      <c r="AM28" t="str">
        <f>LOWER(SUBSTITUTE(Table13456221222[[#This Row],[CANTO]], " ", ""))</f>
        <v>aquedah</v>
      </c>
      <c r="AN28" t="str">
        <f>Table13456221222[[#This Row],[Subtitle5]]</f>
        <v>Gn 22,1-19 - Del Targum Neofiti sobre el sacrificio de Isaac</v>
      </c>
      <c r="AP28" t="str">
        <f>Table1[[#Headers],[CANTO]]</f>
        <v>CANTO</v>
      </c>
      <c r="AQ28" t="str">
        <f>Table13456221222[[#This Row],[CANTO]]</f>
        <v>AQUEDAH</v>
      </c>
    </row>
    <row r="29" spans="1:43" x14ac:dyDescent="0.25">
      <c r="A29">
        <v>20</v>
      </c>
      <c r="B29" t="s">
        <v>309</v>
      </c>
      <c r="C29">
        <v>26</v>
      </c>
      <c r="D29" t="s">
        <v>310</v>
      </c>
      <c r="E29" t="s">
        <v>311</v>
      </c>
      <c r="F29" t="s">
        <v>312</v>
      </c>
      <c r="G29" t="str" cm="1">
        <f t="array" ref="G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LOWER(LEFT(Table13456221222[[#This Row],[Titulo]],1))</f>
        <v>a</v>
      </c>
      <c r="AJ29" t="str">
        <f>LOWER(LEFT(Table13456221222[[#This Row],[Categoria]],1))</f>
        <v>p</v>
      </c>
      <c r="AK29" t="str">
        <f>_xlfn.CONCAT(Table13456221222[[#This Row],[ID]:[c021]])</f>
        <v>{id:26,title: "asihablaelamenAsí habla el amén", subtitle: "Ap 3,14-20", category: "PRECATECUMENADO", moments: ["Virgen", "Nuevo Testamento"], url: "/cantos/resucito/a/asihablaelamen.html/cantos/resucito/a/asihablaelamen.html"},</v>
      </c>
      <c r="AL29" t="str">
        <f>UPPER(Table13456221222[[#This Row],[Titulo]])</f>
        <v>ASÍ HABLA EL AMÉN</v>
      </c>
      <c r="AM29" t="str">
        <f>LOWER(SUBSTITUTE(Table13456221222[[#This Row],[CANTO]], " ", ""))</f>
        <v>asíhablaelamén</v>
      </c>
      <c r="AN29" t="str">
        <f>Table13456221222[[#This Row],[Subtitle5]]</f>
        <v>Ap 3,14-20</v>
      </c>
      <c r="AP29" t="str">
        <f>Table1[[#Headers],[CANTO]]</f>
        <v>CANTO</v>
      </c>
      <c r="AQ29" t="str">
        <f>Table13456221222[[#This Row],[CANTO]]</f>
        <v>ASÍ HABLA EL AMÉN</v>
      </c>
    </row>
    <row r="30" spans="1:43" x14ac:dyDescent="0.25">
      <c r="A30">
        <v>21</v>
      </c>
      <c r="B30" t="s">
        <v>309</v>
      </c>
      <c r="C30">
        <v>27</v>
      </c>
      <c r="D30" t="s">
        <v>310</v>
      </c>
      <c r="E30" t="s">
        <v>311</v>
      </c>
      <c r="F30" t="s">
        <v>312</v>
      </c>
      <c r="G30" t="str" cm="1">
        <f t="array" ref="G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LOWER(LEFT(Table13456221222[[#This Row],[Titulo]],1))</f>
        <v>a</v>
      </c>
      <c r="AJ30" t="str">
        <f>LOWER(LEFT(Table13456221222[[#This Row],[Categoria]],1))</f>
        <v>p</v>
      </c>
      <c r="AK30" t="str">
        <f>_xlfn.CONCAT(Table13456221222[[#This Row],[ID]:[c021]])</f>
        <v>{id:27,title: "avemariaiAve María I", subtitle: "Lc 1,28ss", category: "PRECATECUMENADO", moments: ["Virgen", "Final", "Nuevo Testamento"], url: "/cantos/resucito/a/avemariai.html/cantos/resucito/a/avemariai.html"},</v>
      </c>
      <c r="AL30" t="str">
        <f>UPPER(Table13456221222[[#This Row],[Titulo]])</f>
        <v>AVE MARÍA I</v>
      </c>
      <c r="AM30" t="str">
        <f>LOWER(SUBSTITUTE(Table13456221222[[#This Row],[CANTO]], " ", ""))</f>
        <v>avemaríai</v>
      </c>
      <c r="AN30" t="str">
        <f>Table13456221222[[#This Row],[Subtitle5]]</f>
        <v>Lc 1,28ss</v>
      </c>
      <c r="AP30" t="str">
        <f>Table1[[#Headers],[CANTO]]</f>
        <v>CANTO</v>
      </c>
      <c r="AQ30" t="str">
        <f>Table13456221222[[#This Row],[CANTO]]</f>
        <v>AVE MARÍA I</v>
      </c>
    </row>
    <row r="31" spans="1:43" x14ac:dyDescent="0.25">
      <c r="A31">
        <v>22</v>
      </c>
      <c r="B31" t="s">
        <v>309</v>
      </c>
      <c r="C31">
        <v>28</v>
      </c>
      <c r="D31" t="s">
        <v>310</v>
      </c>
      <c r="E31" t="s">
        <v>311</v>
      </c>
      <c r="F31" t="s">
        <v>312</v>
      </c>
      <c r="G31" t="str" cm="1">
        <f t="array" ref="G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LOWER(LEFT(Table13456221222[[#This Row],[Titulo]],1))</f>
        <v>a</v>
      </c>
      <c r="AJ31" t="str">
        <f>LOWER(LEFT(Table13456221222[[#This Row],[Categoria]],1))</f>
        <v>p</v>
      </c>
      <c r="AK31" t="str">
        <f>_xlfn.CONCAT(Table13456221222[[#This Row],[ID]:[c021]])</f>
        <v>{id:28,title: "avemariaii(1984)Ave María II (1984)", subtitle: "Lc 1,28ss - 1984 ", category: "PRECATECUMENADO", moments: ["Cuaresma", "Laudes/Visperas", "Antiguo Testamento"], url: "/cantos/resucito/a/avemariaii(1984).html/cantos/resucito/a/avemariaii(1984).html"},</v>
      </c>
      <c r="AL31" t="str">
        <f>UPPER(Table13456221222[[#This Row],[Titulo]])</f>
        <v>AVE MARÍA II (1984)</v>
      </c>
      <c r="AM31" t="str">
        <f>LOWER(SUBSTITUTE(Table13456221222[[#This Row],[CANTO]], " ", ""))</f>
        <v>avemaríaii(1984)</v>
      </c>
      <c r="AN31" t="str">
        <f>Table13456221222[[#This Row],[Subtitle5]]</f>
        <v xml:space="preserve">Lc 1,28ss - 1984 </v>
      </c>
      <c r="AP31" t="str">
        <f>Table1[[#Headers],[CANTO]]</f>
        <v>CANTO</v>
      </c>
      <c r="AQ31" t="str">
        <f>Table13456221222[[#This Row],[CANTO]]</f>
        <v>AVE MARÍA II (1984)</v>
      </c>
    </row>
    <row r="32" spans="1:43" x14ac:dyDescent="0.25">
      <c r="A32">
        <v>23</v>
      </c>
      <c r="B32" t="s">
        <v>309</v>
      </c>
      <c r="C32">
        <v>29</v>
      </c>
      <c r="D32" t="s">
        <v>310</v>
      </c>
      <c r="E32" t="s">
        <v>311</v>
      </c>
      <c r="F32" t="s">
        <v>312</v>
      </c>
      <c r="G32" t="str" cm="1">
        <f t="array" ref="G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LOWER(LEFT(Table13456221222[[#This Row],[Titulo]],1))</f>
        <v>b</v>
      </c>
      <c r="AJ32" t="str">
        <f>LOWER(LEFT(Table13456221222[[#This Row],[Categoria]],1))</f>
        <v>p</v>
      </c>
      <c r="AK32" t="str">
        <f>_xlfn.CONCAT(Table13456221222[[#This Row],[ID]:[c021]])</f>
        <v>{id:29,title: "babiloniacriminalBabilonia criminal", subtitle: "Sal 137 (136)", category: "PRECATECUMENADO", moments: ["Paz", "Comunión", "Final", "Antiguo Testamento"], url: "/cantos/resucito/b/babiloniacriminal.html/cantos/resucito/b/babiloniacriminal.html"},</v>
      </c>
      <c r="AL32" t="str">
        <f>UPPER(Table13456221222[[#This Row],[Titulo]])</f>
        <v>BABILONIA CRIMINAL</v>
      </c>
      <c r="AM32" t="str">
        <f>LOWER(SUBSTITUTE(Table13456221222[[#This Row],[CANTO]], " ", ""))</f>
        <v>babiloniacriminal</v>
      </c>
      <c r="AN32" t="str">
        <f>Table13456221222[[#This Row],[Subtitle5]]</f>
        <v>Sal 137 (136)</v>
      </c>
      <c r="AP32" t="str">
        <f>Table1[[#Headers],[CANTO]]</f>
        <v>CANTO</v>
      </c>
      <c r="AQ32" t="str">
        <f>Table13456221222[[#This Row],[CANTO]]</f>
        <v>BABILONIA CRIMINAL</v>
      </c>
    </row>
    <row r="33" spans="1:43" x14ac:dyDescent="0.25">
      <c r="A33">
        <v>24</v>
      </c>
      <c r="B33" t="s">
        <v>309</v>
      </c>
      <c r="C33">
        <v>30</v>
      </c>
      <c r="D33" t="s">
        <v>310</v>
      </c>
      <c r="E33" t="s">
        <v>311</v>
      </c>
      <c r="F33" t="s">
        <v>312</v>
      </c>
      <c r="G33" t="str" cm="1">
        <f t="array" ref="G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LOWER(LEFT(Table13456221222[[#This Row],[Titulo]],1))</f>
        <v>b</v>
      </c>
      <c r="AJ33" t="str">
        <f>LOWER(LEFT(Table13456221222[[#This Row],[Categoria]],1))</f>
        <v>p</v>
      </c>
      <c r="AK33" t="str">
        <f>_xlfn.CONCAT(Table13456221222[[#This Row],[ID]:[c021]])</f>
        <v>{id:30,title: "balaamBalaam", subtitle: "Nm 23,7-24", category: "PRECATECUMENADO", moments: ["Cuaresma", "Laudes/Visperas", "Antiguo Testamento"], url: "/cantos/resucito/b/balaam.html/cantos/resucito/b/balaam.html"},</v>
      </c>
      <c r="AL33" t="str">
        <f>UPPER(Table13456221222[[#This Row],[Titulo]])</f>
        <v>BALAAM</v>
      </c>
      <c r="AM33" t="str">
        <f>LOWER(SUBSTITUTE(Table13456221222[[#This Row],[CANTO]], " ", ""))</f>
        <v>balaam</v>
      </c>
      <c r="AN33" t="str">
        <f>Table13456221222[[#This Row],[Subtitle5]]</f>
        <v>Nm 23,7-24</v>
      </c>
      <c r="AP33" t="str">
        <f>Table1[[#Headers],[CANTO]]</f>
        <v>CANTO</v>
      </c>
      <c r="AQ33" t="str">
        <f>Table13456221222[[#This Row],[CANTO]]</f>
        <v>BALAAM</v>
      </c>
    </row>
    <row r="34" spans="1:43" x14ac:dyDescent="0.25">
      <c r="A34">
        <v>25</v>
      </c>
      <c r="B34" t="s">
        <v>309</v>
      </c>
      <c r="C34">
        <v>31</v>
      </c>
      <c r="D34" t="s">
        <v>310</v>
      </c>
      <c r="E34" t="s">
        <v>311</v>
      </c>
      <c r="F34" t="s">
        <v>312</v>
      </c>
      <c r="G34" t="str" cm="1">
        <f t="array" ref="G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LOWER(LEFT(Table13456221222[[#This Row],[Titulo]],1))</f>
        <v>b</v>
      </c>
      <c r="AJ34" t="str">
        <f>LOWER(LEFT(Table13456221222[[#This Row],[Categoria]],1))</f>
        <v>p</v>
      </c>
      <c r="AK34" t="str">
        <f>_xlfn.CONCAT(Table13456221222[[#This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UPPER(Table13456221222[[#This Row],[Titulo]])</f>
        <v>BENDECIRÉ AL SEÑOR EN TODO TIEMPO</v>
      </c>
      <c r="AM34" t="str">
        <f>LOWER(SUBSTITUTE(Table13456221222[[#This Row],[CANTO]], " ", ""))</f>
        <v>bendeciréalseñorentodotiempo</v>
      </c>
      <c r="AN34" t="str">
        <f>Table13456221222[[#This Row],[Subtitle5]]</f>
        <v>Sal 34 (33)</v>
      </c>
      <c r="AP34" t="str">
        <f>Table1[[#Headers],[CANTO]]</f>
        <v>CANTO</v>
      </c>
      <c r="AQ34" t="str">
        <f>Table13456221222[[#This Row],[CANTO]]</f>
        <v>BENDECIRÉ AL SEÑOR EN TODO TIEMPO</v>
      </c>
    </row>
    <row r="35" spans="1:43" x14ac:dyDescent="0.25">
      <c r="A35">
        <v>26</v>
      </c>
      <c r="B35" t="s">
        <v>309</v>
      </c>
      <c r="C35">
        <v>32</v>
      </c>
      <c r="D35" t="s">
        <v>310</v>
      </c>
      <c r="E35" t="s">
        <v>311</v>
      </c>
      <c r="F35" t="s">
        <v>312</v>
      </c>
      <c r="G35" t="str" cm="1">
        <f t="array" ref="G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LOWER(LEFT(Table13456221222[[#This Row],[Titulo]],1))</f>
        <v>b</v>
      </c>
      <c r="AJ35" t="str">
        <f>LOWER(LEFT(Table13456221222[[#This Row],[Categoria]],1))</f>
        <v>p</v>
      </c>
      <c r="AK35" t="str">
        <f>_xlfn.CONCAT(Table13456221222[[#This Row],[ID]:[c021]])</f>
        <v>{id:32,title: "bendicealmamiaayahvehBendice, alma mía, a Yahveh", subtitle: "Sal 103 (102)", category: "PRECATECUMENADO", moments: ["Pascua"], url: "/cantos/resucito/b/bendicealmamiaayahveh.html/cantos/resucito/b/bendicealmamiaayahveh.html"},</v>
      </c>
      <c r="AL35" t="str">
        <f>UPPER(Table13456221222[[#This Row],[Titulo]])</f>
        <v>BENDICE, ALMA MÍA, A YAHVEH</v>
      </c>
      <c r="AM35" t="str">
        <f>LOWER(SUBSTITUTE(Table13456221222[[#This Row],[CANTO]], " ", ""))</f>
        <v>bendice,almamía,ayahveh</v>
      </c>
      <c r="AN35" t="str">
        <f>Table13456221222[[#This Row],[Subtitle5]]</f>
        <v>Sal 103 (102)</v>
      </c>
      <c r="AP35" t="str">
        <f>Table1[[#Headers],[CANTO]]</f>
        <v>CANTO</v>
      </c>
      <c r="AQ35" t="str">
        <f>Table13456221222[[#This Row],[CANTO]]</f>
        <v>BENDICE, ALMA MÍA, A YAHVEH</v>
      </c>
    </row>
    <row r="36" spans="1:43" x14ac:dyDescent="0.25">
      <c r="A36">
        <v>183</v>
      </c>
      <c r="B36" t="s">
        <v>309</v>
      </c>
      <c r="C36">
        <v>33</v>
      </c>
      <c r="D36" t="s">
        <v>310</v>
      </c>
      <c r="E36" t="s">
        <v>311</v>
      </c>
      <c r="F36" t="s">
        <v>312</v>
      </c>
      <c r="G36" t="str" cm="1">
        <f t="array" ref="G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LOWER(LEFT(Table13456221222[[#This Row],[Titulo]],1))</f>
        <v>b</v>
      </c>
      <c r="AJ36" t="str">
        <f>LOWER(LEFT(Table13456221222[[#This Row],[Categoria]],1))</f>
        <v>l</v>
      </c>
      <c r="AK36" t="str">
        <f>_xlfn.CONCAT(Table13456221222[[#This Row],[ID]:[c021]])</f>
        <v>{id:33,title: "bendiciondelaguaBendición del agua", subtitle: "De la liturgia bautismal de la Vigilia pascual", category: "LITÚRGICOS", moments: [""], url: "/cantos/resucito/b/bendiciondelagua.html/cantos/resucito/b/bendiciondelagua.html"},</v>
      </c>
      <c r="AL36" t="str">
        <f>UPPER(Table13456221222[[#This Row],[Titulo]])</f>
        <v>BENDICIÓN DEL AGUA</v>
      </c>
      <c r="AM36" t="str">
        <f>LOWER(SUBSTITUTE(Table13456221222[[#This Row],[CANTO]], " ", ""))</f>
        <v>bendicióndelagua</v>
      </c>
      <c r="AN36" t="str">
        <f>Table13456221222[[#This Row],[Subtitle5]]</f>
        <v>De la liturgia bautismal de la Vigilia pascual</v>
      </c>
      <c r="AP36" t="str">
        <f>Table1[[#Headers],[CANTO]]</f>
        <v>CANTO</v>
      </c>
      <c r="AQ36" t="str">
        <f>Table13456221222[[#This Row],[CANTO]]</f>
        <v>BENDICIÓN DEL AGUA</v>
      </c>
    </row>
    <row r="37" spans="1:43" x14ac:dyDescent="0.25">
      <c r="A37">
        <v>27</v>
      </c>
      <c r="B37" t="s">
        <v>309</v>
      </c>
      <c r="C37">
        <v>34</v>
      </c>
      <c r="D37" t="s">
        <v>310</v>
      </c>
      <c r="E37" t="s">
        <v>311</v>
      </c>
      <c r="F37" t="s">
        <v>312</v>
      </c>
      <c r="G37" t="str" cm="1">
        <f t="array" ref="G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LOWER(LEFT(Table13456221222[[#This Row],[Titulo]],1))</f>
        <v>b</v>
      </c>
      <c r="AJ37" t="str">
        <f>LOWER(LEFT(Table13456221222[[#This Row],[Categoria]],1))</f>
        <v>p</v>
      </c>
      <c r="AK37" t="str">
        <f>_xlfn.CONCAT(Table13456221222[[#This Row],[ID]:[c021]])</f>
        <v>{id:34,title: "benditaerestumariaBendita eres tú, María", subtitle: "Lucas 1,42-45", category: "PRECATECUMENADO", moments: ["Penitencial"], url: "/cantos/resucito/b/benditaerestumaria.html/cantos/resucito/b/benditaerestumaria.html"},</v>
      </c>
      <c r="AL37" t="str">
        <f>UPPER(Table13456221222[[#This Row],[Titulo]])</f>
        <v>BENDITA ERES TÚ, MARÍA</v>
      </c>
      <c r="AM37" t="str">
        <f>LOWER(SUBSTITUTE(Table13456221222[[#This Row],[CANTO]], " ", ""))</f>
        <v>benditaerestú,maría</v>
      </c>
      <c r="AN37" t="str">
        <f>Table13456221222[[#This Row],[Subtitle5]]</f>
        <v>Lucas 1,42-45</v>
      </c>
      <c r="AP37" t="str">
        <f>Table1[[#Headers],[CANTO]]</f>
        <v>CANTO</v>
      </c>
      <c r="AQ37" t="str">
        <f>Table13456221222[[#This Row],[CANTO]]</f>
        <v>BENDITA ERES TÚ, MARÍA</v>
      </c>
    </row>
    <row r="38" spans="1:43" x14ac:dyDescent="0.25">
      <c r="A38">
        <v>28</v>
      </c>
      <c r="B38" t="s">
        <v>309</v>
      </c>
      <c r="C38">
        <v>35</v>
      </c>
      <c r="D38" t="s">
        <v>310</v>
      </c>
      <c r="E38" t="s">
        <v>311</v>
      </c>
      <c r="F38" t="s">
        <v>312</v>
      </c>
      <c r="G38" t="str" cm="1">
        <f t="array" ref="G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LOWER(LEFT(Table13456221222[[#This Row],[Titulo]],1))</f>
        <v>b</v>
      </c>
      <c r="AJ38" t="str">
        <f>LOWER(LEFT(Table13456221222[[#This Row],[Categoria]],1))</f>
        <v>p</v>
      </c>
      <c r="AK38" t="str">
        <f>_xlfn.CONCAT(Table13456221222[[#This Row],[ID]:[c021]])</f>
        <v>{id:35,title: "benditoeressenorBendito eres, Señor", subtitle: "Daniel 3,52-57", category: "PRECATECUMENADO", moments: ["Virgen", "Entrada", "Final", "Nuevo Testamento"], url: "/cantos/resucito/b/benditoeressenor.html/cantos/resucito/b/benditoeressenor.html"},</v>
      </c>
      <c r="AL38" t="str">
        <f>UPPER(Table13456221222[[#This Row],[Titulo]])</f>
        <v>BENDITO ERES, SEÑOR</v>
      </c>
      <c r="AM38" t="str">
        <f>LOWER(SUBSTITUTE(Table13456221222[[#This Row],[CANTO]], " ", ""))</f>
        <v>benditoeres,señor</v>
      </c>
      <c r="AN38" t="str">
        <f>Table13456221222[[#This Row],[Subtitle5]]</f>
        <v>Daniel 3,52-57</v>
      </c>
      <c r="AP38" t="str">
        <f>Table1[[#Headers],[CANTO]]</f>
        <v>CANTO</v>
      </c>
      <c r="AQ38" t="str">
        <f>Table13456221222[[#This Row],[CANTO]]</f>
        <v>BENDITO ERES, SEÑOR</v>
      </c>
    </row>
    <row r="39" spans="1:43" x14ac:dyDescent="0.25">
      <c r="A39">
        <v>29</v>
      </c>
      <c r="B39" t="s">
        <v>309</v>
      </c>
      <c r="C39">
        <v>36</v>
      </c>
      <c r="D39" t="s">
        <v>310</v>
      </c>
      <c r="E39" t="s">
        <v>311</v>
      </c>
      <c r="F39" t="s">
        <v>312</v>
      </c>
      <c r="G39" t="str" cm="1">
        <f t="array" ref="G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LOWER(LEFT(Table13456221222[[#This Row],[Titulo]],1))</f>
        <v>b</v>
      </c>
      <c r="AJ39" t="str">
        <f>LOWER(LEFT(Table13456221222[[#This Row],[Categoria]],1))</f>
        <v>p</v>
      </c>
      <c r="AK39" t="str">
        <f>_xlfn.CONCAT(Table13456221222[[#This Row],[ID]:[c021]])</f>
        <v>{id:36,title: "benditoseadiosBendito sea Dios", subtitle: "Efesios 1,3-13", category: "PRECATECUMENADO", moments: ["Laudes/Visperas", "Antiguo Testamento"], url: "/cantos/resucito/b/benditoseadios.html/cantos/resucito/b/benditoseadios.html"},</v>
      </c>
      <c r="AL39" t="str">
        <f>UPPER(Table13456221222[[#This Row],[Titulo]])</f>
        <v>BENDITO SEA DIOS</v>
      </c>
      <c r="AM39" t="str">
        <f>LOWER(SUBSTITUTE(Table13456221222[[#This Row],[CANTO]], " ", ""))</f>
        <v>benditoseadios</v>
      </c>
      <c r="AN39" t="str">
        <f>Table13456221222[[#This Row],[Subtitle5]]</f>
        <v>Efesios 1,3-13</v>
      </c>
      <c r="AP39" t="str">
        <f>Table1[[#Headers],[CANTO]]</f>
        <v>CANTO</v>
      </c>
      <c r="AQ39" t="str">
        <f>Table13456221222[[#This Row],[CANTO]]</f>
        <v>BENDITO SEA DIOS</v>
      </c>
    </row>
    <row r="40" spans="1:43" x14ac:dyDescent="0.25">
      <c r="A40">
        <v>30</v>
      </c>
      <c r="B40" t="s">
        <v>309</v>
      </c>
      <c r="C40">
        <v>37</v>
      </c>
      <c r="D40" t="s">
        <v>310</v>
      </c>
      <c r="E40" t="s">
        <v>311</v>
      </c>
      <c r="F40" t="s">
        <v>312</v>
      </c>
      <c r="G40" t="str" cm="1">
        <f t="array" ref="G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LOWER(LEFT(Table13456221222[[#This Row],[Titulo]],1))</f>
        <v>b</v>
      </c>
      <c r="AJ40" t="str">
        <f>LOWER(LEFT(Table13456221222[[#This Row],[Categoria]],1))</f>
        <v>p</v>
      </c>
      <c r="AK40" t="str">
        <f>_xlfn.CONCAT(Table13456221222[[#This Row],[ID]:[c021]])</f>
        <v>{id:37,title: "benedictusBenedictus", subtitle: "Lucas 1,67-80", category: "PRECATECUMENADO", moments: [""], url: "/cantos/resucito/b/benedictus.html/cantos/resucito/b/benedictus.html"},</v>
      </c>
      <c r="AL40" t="str">
        <f>UPPER(Table13456221222[[#This Row],[Titulo]])</f>
        <v>BENEDICTUS</v>
      </c>
      <c r="AM40" t="str">
        <f>LOWER(SUBSTITUTE(Table13456221222[[#This Row],[CANTO]], " ", ""))</f>
        <v>benedictus</v>
      </c>
      <c r="AN40" t="str">
        <f>Table13456221222[[#This Row],[Subtitle5]]</f>
        <v>Lucas 1,67-80</v>
      </c>
      <c r="AP40" t="str">
        <f>Table1[[#Headers],[CANTO]]</f>
        <v>CANTO</v>
      </c>
      <c r="AQ40" t="str">
        <f>Table13456221222[[#This Row],[CANTO]]</f>
        <v>BENEDICTUS</v>
      </c>
    </row>
    <row r="41" spans="1:43" x14ac:dyDescent="0.25">
      <c r="A41">
        <v>31</v>
      </c>
      <c r="B41" t="s">
        <v>309</v>
      </c>
      <c r="C41">
        <v>38</v>
      </c>
      <c r="D41" t="s">
        <v>310</v>
      </c>
      <c r="E41" t="s">
        <v>311</v>
      </c>
      <c r="F41" t="s">
        <v>312</v>
      </c>
      <c r="G41" t="str" cm="1">
        <f t="array" ref="G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LOWER(LEFT(Table13456221222[[#This Row],[Titulo]],1))</f>
        <v>c</v>
      </c>
      <c r="AJ41" t="str">
        <f>LOWER(LEFT(Table13456221222[[#This Row],[Categoria]],1))</f>
        <v>p</v>
      </c>
      <c r="AK41" t="str">
        <f>_xlfn.CONCAT(Table13456221222[[#This Row],[ID]:[c021]])</f>
        <v>{id:38,title: "cantadadiosCantad a Dios", subtitle: "Salmo 67 (68) 2.4-7", category: "PRECATECUMENADO", moments: ["Laudes/Visperas", "Nuevo Testamento"], url: "/cantos/resucito/c/cantadadios.html/cantos/resucito/c/cantadadios.html"},</v>
      </c>
      <c r="AL41" t="str">
        <f>UPPER(Table13456221222[[#This Row],[Titulo]])</f>
        <v>CANTAD A DIOS</v>
      </c>
      <c r="AM41" t="str">
        <f>LOWER(SUBSTITUTE(Table13456221222[[#This Row],[CANTO]], " ", ""))</f>
        <v>cantadadios</v>
      </c>
      <c r="AN41" t="str">
        <f>Table13456221222[[#This Row],[Subtitle5]]</f>
        <v>Salmo 67 (68) 2.4-7</v>
      </c>
      <c r="AP41" t="str">
        <f>Table1[[#Headers],[CANTO]]</f>
        <v>CANTO</v>
      </c>
      <c r="AQ41" t="str">
        <f>Table13456221222[[#This Row],[CANTO]]</f>
        <v>CANTAD A DIOS</v>
      </c>
    </row>
    <row r="42" spans="1:43" x14ac:dyDescent="0.25">
      <c r="A42">
        <v>32</v>
      </c>
      <c r="B42" t="s">
        <v>309</v>
      </c>
      <c r="C42">
        <v>39</v>
      </c>
      <c r="D42" t="s">
        <v>310</v>
      </c>
      <c r="E42" t="s">
        <v>311</v>
      </c>
      <c r="F42" t="s">
        <v>312</v>
      </c>
      <c r="G42" t="str" cm="1">
        <f t="array" ref="G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LOWER(LEFT(Table13456221222[[#This Row],[Titulo]],1))</f>
        <v>c</v>
      </c>
      <c r="AJ42" t="str">
        <f>LOWER(LEFT(Table13456221222[[#This Row],[Categoria]],1))</f>
        <v>p</v>
      </c>
      <c r="AK42" t="str">
        <f>_xlfn.CONCAT(Table13456221222[[#This Row],[ID]:[c021]])</f>
        <v>{id:39,title: "cantadalsenorCantad al Señor", subtitle: "Salmo 117 (116)", category: "PRECATECUMENADO", moments: ["Cuaresma", "Laudes/Visperas", "Antiguo Testamento"], url: "/cantos/resucito/c/cantadalsenor.html/cantos/resucito/c/cantadalsenor.html"},</v>
      </c>
      <c r="AL42" t="str">
        <f>UPPER(Table13456221222[[#This Row],[Titulo]])</f>
        <v>CANTAD AL SEÑOR</v>
      </c>
      <c r="AM42" t="str">
        <f>LOWER(SUBSTITUTE(Table13456221222[[#This Row],[CANTO]], " ", ""))</f>
        <v>cantadalseñor</v>
      </c>
      <c r="AN42" t="str">
        <f>Table13456221222[[#This Row],[Subtitle5]]</f>
        <v>Salmo 117 (116)</v>
      </c>
      <c r="AP42" t="str">
        <f>Table1[[#Headers],[CANTO]]</f>
        <v>CANTO</v>
      </c>
      <c r="AQ42" t="str">
        <f>Table13456221222[[#This Row],[CANTO]]</f>
        <v>CANTAD AL SEÑOR</v>
      </c>
    </row>
    <row r="43" spans="1:43" x14ac:dyDescent="0.25">
      <c r="A43">
        <v>33</v>
      </c>
      <c r="B43" t="s">
        <v>309</v>
      </c>
      <c r="C43">
        <v>40</v>
      </c>
      <c r="D43" t="s">
        <v>310</v>
      </c>
      <c r="E43" t="s">
        <v>311</v>
      </c>
      <c r="F43" t="s">
        <v>312</v>
      </c>
      <c r="G43" t="str" cm="1">
        <f t="array" ref="G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LOWER(LEFT(Table13456221222[[#This Row],[Titulo]],1))</f>
        <v>c</v>
      </c>
      <c r="AJ43" t="str">
        <f>LOWER(LEFT(Table13456221222[[#This Row],[Categoria]],1))</f>
        <v>p</v>
      </c>
      <c r="AK43" t="str">
        <f>_xlfn.CONCAT(Table13456221222[[#This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UPPER(Table13456221222[[#This Row],[Titulo]])</f>
        <v>CÁNTICO DE LOS TRES JÓVENES</v>
      </c>
      <c r="AM43" t="str">
        <f>LOWER(SUBSTITUTE(Table13456221222[[#This Row],[CANTO]], " ", ""))</f>
        <v>cánticodelostresjóvenes</v>
      </c>
      <c r="AN43" t="str">
        <f>Table13456221222[[#This Row],[Subtitle5]]</f>
        <v>Daniel 3,57-58</v>
      </c>
      <c r="AP43" t="str">
        <f>Table1[[#Headers],[CANTO]]</f>
        <v>CANTO</v>
      </c>
      <c r="AQ43" t="str">
        <f>Table13456221222[[#This Row],[CANTO]]</f>
        <v>CÁNTICO DE LOS TRES JÓVENES</v>
      </c>
    </row>
    <row r="44" spans="1:43" x14ac:dyDescent="0.25">
      <c r="A44">
        <v>34</v>
      </c>
      <c r="B44" t="s">
        <v>309</v>
      </c>
      <c r="C44">
        <v>41</v>
      </c>
      <c r="D44" t="s">
        <v>310</v>
      </c>
      <c r="E44" t="s">
        <v>311</v>
      </c>
      <c r="F44" t="s">
        <v>312</v>
      </c>
      <c r="G44" t="str" cm="1">
        <f t="array" ref="G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LOWER(LEFT(Table13456221222[[#This Row],[Titulo]],1))</f>
        <v>c</v>
      </c>
      <c r="AJ44" t="str">
        <f>LOWER(LEFT(Table13456221222[[#This Row],[Categoria]],1))</f>
        <v>p</v>
      </c>
      <c r="AK44" t="str">
        <f>_xlfn.CONCAT(Table13456221222[[#This Row],[ID]:[c021]])</f>
        <v>{id:41,title: "cantodemoisesCanto de Moisés", subtitle: "Éxodo 15,1-18", category: "PRECATECUMENADO", moments: ["Laudes/Visperas", "Antiguo Testamento"], url: "/cantos/resucito/c/cantodemoises.html/cantos/resucito/c/cantodemoises.html"},</v>
      </c>
      <c r="AL44" t="str">
        <f>UPPER(Table13456221222[[#This Row],[Titulo]])</f>
        <v>CANTO DE MOISÉS</v>
      </c>
      <c r="AM44" t="str">
        <f>LOWER(SUBSTITUTE(Table13456221222[[#This Row],[CANTO]], " ", ""))</f>
        <v>cantodemoisés</v>
      </c>
      <c r="AN44" t="str">
        <f>Table13456221222[[#This Row],[Subtitle5]]</f>
        <v>Éxodo 15,1-18</v>
      </c>
      <c r="AP44" t="str">
        <f>Table1[[#Headers],[CANTO]]</f>
        <v>CANTO</v>
      </c>
      <c r="AQ44" t="str">
        <f>Table13456221222[[#This Row],[CANTO]]</f>
        <v>CANTO DE MOISÉS</v>
      </c>
    </row>
    <row r="45" spans="1:43" x14ac:dyDescent="0.25">
      <c r="A45">
        <v>35</v>
      </c>
      <c r="B45" t="s">
        <v>309</v>
      </c>
      <c r="C45">
        <v>42</v>
      </c>
      <c r="D45" t="s">
        <v>310</v>
      </c>
      <c r="E45" t="s">
        <v>311</v>
      </c>
      <c r="F45" t="s">
        <v>312</v>
      </c>
      <c r="G45" t="str" cm="1">
        <f t="array" ref="G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LOWER(LEFT(Table13456221222[[#This Row],[Titulo]],1))</f>
        <v>c</v>
      </c>
      <c r="AJ45" t="str">
        <f>LOWER(LEFT(Table13456221222[[#This Row],[Categoria]],1))</f>
        <v>p</v>
      </c>
      <c r="AK45" t="str">
        <f>_xlfn.CONCAT(Table13456221222[[#This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UPPER(Table13456221222[[#This Row],[Titulo]])</f>
        <v>CARITAS CHRISTI URGET NOS</v>
      </c>
      <c r="AM45" t="str">
        <f>LOWER(SUBSTITUTE(Table13456221222[[#This Row],[CANTO]], " ", ""))</f>
        <v>caritaschristiurgetnos</v>
      </c>
      <c r="AN45" t="str">
        <f>Table13456221222[[#This Row],[Subtitle5]]</f>
        <v>2ª Corintios 5,14.15.17.21</v>
      </c>
      <c r="AP45" t="str">
        <f>Table1[[#Headers],[CANTO]]</f>
        <v>CANTO</v>
      </c>
      <c r="AQ45" t="str">
        <f>Table13456221222[[#This Row],[CANTO]]</f>
        <v>CARITAS CHRISTI URGET NOS</v>
      </c>
    </row>
    <row r="46" spans="1:43" x14ac:dyDescent="0.25">
      <c r="A46">
        <v>36</v>
      </c>
      <c r="B46" t="s">
        <v>309</v>
      </c>
      <c r="C46">
        <v>43</v>
      </c>
      <c r="D46" t="s">
        <v>310</v>
      </c>
      <c r="E46" t="s">
        <v>311</v>
      </c>
      <c r="F46" t="s">
        <v>312</v>
      </c>
      <c r="G46" t="str" cm="1">
        <f t="array" ref="G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LOWER(LEFT(Table13456221222[[#This Row],[Titulo]],1))</f>
        <v>c</v>
      </c>
      <c r="AJ46" t="str">
        <f>LOWER(LEFT(Table13456221222[[#This Row],[Categoria]],1))</f>
        <v>p</v>
      </c>
      <c r="AK46" t="str">
        <f>_xlfn.CONCAT(Table13456221222[[#This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UPPER(Table13456221222[[#This Row],[Titulo]])</f>
        <v>CARMEN 63 - (ESTÁN ROTAS MIS ATADURAS )</v>
      </c>
      <c r="AM46" t="str">
        <f>LOWER(SUBSTITUTE(Table13456221222[[#This Row],[CANTO]], " ", ""))</f>
        <v>carmen63-(estánrotasmisataduras)</v>
      </c>
      <c r="AN46" t="str">
        <f>Table13456221222[[#This Row],[Subtitle5]]</f>
        <v>(Rabindranath Tagore)*</v>
      </c>
      <c r="AP46" t="str">
        <f>Table1[[#Headers],[CANTO]]</f>
        <v>CANTO</v>
      </c>
      <c r="AQ46" t="str">
        <f>Table13456221222[[#This Row],[CANTO]]</f>
        <v>CARMEN 63 - (ESTÁN ROTAS MIS ATADURAS )</v>
      </c>
    </row>
    <row r="47" spans="1:43" x14ac:dyDescent="0.25">
      <c r="A47">
        <v>185</v>
      </c>
      <c r="B47" t="s">
        <v>309</v>
      </c>
      <c r="C47">
        <v>44</v>
      </c>
      <c r="D47" t="s">
        <v>310</v>
      </c>
      <c r="E47" t="s">
        <v>311</v>
      </c>
      <c r="F47" t="s">
        <v>312</v>
      </c>
      <c r="G47" t="str" cm="1">
        <f t="array" ref="G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LOWER(LEFT(Table13456221222[[#This Row],[Titulo]],1))</f>
        <v>c</v>
      </c>
      <c r="AJ47" t="str">
        <f>LOWER(LEFT(Table13456221222[[#This Row],[Categoria]],1))</f>
        <v>l</v>
      </c>
      <c r="AK47" t="str">
        <f>_xlfn.CONCAT(Table13456221222[[#This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UPPER(Table13456221222[[#This Row],[Titulo]])</f>
        <v>CELEBRACIÓN PENITENCIAL (BENDICIÓN PENITENCIAL )</v>
      </c>
      <c r="AM47" t="str">
        <f>LOWER(SUBSTITUTE(Table13456221222[[#This Row],[CANTO]], " ", ""))</f>
        <v>celebraciónpenitencial(bendiciónpenitencial)</v>
      </c>
      <c r="AN47" t="str">
        <f>Table13456221222[[#This Row],[Subtitle5]]</f>
        <v>Acción de gracias</v>
      </c>
      <c r="AP47" t="str">
        <f>Table1[[#Headers],[CANTO]]</f>
        <v>CANTO</v>
      </c>
      <c r="AQ47" t="str">
        <f>Table13456221222[[#This Row],[CANTO]]</f>
        <v>CELEBRACIÓN PENITENCIAL (BENDICIÓN PENITENCIAL )</v>
      </c>
    </row>
    <row r="48" spans="1:43" x14ac:dyDescent="0.25">
      <c r="A48">
        <v>37</v>
      </c>
      <c r="B48" t="s">
        <v>309</v>
      </c>
      <c r="C48">
        <v>45</v>
      </c>
      <c r="D48" t="s">
        <v>310</v>
      </c>
      <c r="E48" t="s">
        <v>311</v>
      </c>
      <c r="F48" t="s">
        <v>312</v>
      </c>
      <c r="G48" t="str" cm="1">
        <f t="array" ref="G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LOWER(LEFT(Table13456221222[[#This Row],[Titulo]],1))</f>
        <v>c</v>
      </c>
      <c r="AJ48" t="str">
        <f>LOWER(LEFT(Table13456221222[[#This Row],[Categoria]],1))</f>
        <v>p</v>
      </c>
      <c r="AK48" t="str">
        <f>_xlfn.CONCAT(Table13456221222[[#This Row],[ID]:[c021]])</f>
        <v>{id:45,title: "comocondenadosamuerteComo condenados a muerte", subtitle: "1ª Corintios 4,9-13", category: "PRECATECUMENADO", moments: ["Pascua", "Comunión"], url: "/cantos/resucito/c/comocondenadosamuerte.html/cantos/resucito/c/comocondenadosamuerte.html"},</v>
      </c>
      <c r="AL48" t="str">
        <f>UPPER(Table13456221222[[#This Row],[Titulo]])</f>
        <v>COMO CONDENADOS A MUERTE</v>
      </c>
      <c r="AM48" t="str">
        <f>LOWER(SUBSTITUTE(Table13456221222[[#This Row],[CANTO]], " ", ""))</f>
        <v>comocondenadosamuerte</v>
      </c>
      <c r="AN48" t="str">
        <f>Table13456221222[[#This Row],[Subtitle5]]</f>
        <v>1ª Corintios 4,9-13</v>
      </c>
      <c r="AP48" t="str">
        <f>Table1[[#Headers],[CANTO]]</f>
        <v>CANTO</v>
      </c>
      <c r="AQ48" t="str">
        <f>Table13456221222[[#This Row],[CANTO]]</f>
        <v>COMO CONDENADOS A MUERTE</v>
      </c>
    </row>
    <row r="49" spans="1:43" x14ac:dyDescent="0.25">
      <c r="A49">
        <v>239</v>
      </c>
      <c r="B49" t="s">
        <v>309</v>
      </c>
      <c r="C49">
        <v>46</v>
      </c>
      <c r="D49" t="s">
        <v>310</v>
      </c>
      <c r="E49" t="s">
        <v>311</v>
      </c>
      <c r="F49" t="s">
        <v>312</v>
      </c>
      <c r="G49" t="str" cm="1">
        <f t="array" ref="G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LOWER(LEFT(Table13456221222[[#This Row],[Titulo]],1))</f>
        <v>c</v>
      </c>
      <c r="AJ49" t="str">
        <f>LOWER(LEFT(Table13456221222[[#This Row],[Categoria]],1))</f>
        <v>e</v>
      </c>
      <c r="AK49" t="str">
        <f>_xlfn.CONCAT(Table13456221222[[#This Row],[ID]:[c021]])</f>
        <v>{id:46,title: "comodestilalamielComo destila la miel", subtitle: "Oda XL de Salomón", category: "ELECCIÓN", moments: ["Laudes/Visperas", "Entrada", "Comunión"], url: "/cantos/resucito/c/comodestilalamiel.html/cantos/resucito/c/comodestilalamiel.html"},</v>
      </c>
      <c r="AL49" t="str">
        <f>UPPER(Table13456221222[[#This Row],[Titulo]])</f>
        <v>COMO DESTILA LA MIEL</v>
      </c>
      <c r="AM49" t="str">
        <f>LOWER(SUBSTITUTE(Table13456221222[[#This Row],[CANTO]], " ", ""))</f>
        <v>comodestilalamiel</v>
      </c>
      <c r="AN49" t="str">
        <f>Table13456221222[[#This Row],[Subtitle5]]</f>
        <v>Oda XL de Salomón</v>
      </c>
      <c r="AP49" t="str">
        <f>Table1[[#Headers],[CANTO]]</f>
        <v>CANTO</v>
      </c>
      <c r="AQ49" t="str">
        <f>Table13456221222[[#This Row],[CANTO]]</f>
        <v>COMO DESTILA LA MIEL</v>
      </c>
    </row>
    <row r="50" spans="1:43" x14ac:dyDescent="0.25">
      <c r="A50">
        <v>221</v>
      </c>
      <c r="B50" t="s">
        <v>309</v>
      </c>
      <c r="C50">
        <v>47</v>
      </c>
      <c r="D50" t="s">
        <v>310</v>
      </c>
      <c r="E50" t="s">
        <v>311</v>
      </c>
      <c r="F50" t="s">
        <v>312</v>
      </c>
      <c r="G50" t="str" cm="1">
        <f t="array" ref="G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LOWER(LEFT(Table13456221222[[#This Row],[Titulo]],1))</f>
        <v>c</v>
      </c>
      <c r="AJ50" t="str">
        <f>LOWER(LEFT(Table13456221222[[#This Row],[Categoria]],1))</f>
        <v>c</v>
      </c>
      <c r="AK50" t="str">
        <f>_xlfn.CONCAT(Table13456221222[[#This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UPPER(Table13456221222[[#This Row],[Titulo]])</f>
        <v>COMO EL IMPULSO QUE SIENTE LA IRA</v>
      </c>
      <c r="AM50" t="str">
        <f>LOWER(SUBSTITUTE(Table13456221222[[#This Row],[CANTO]], " ", ""))</f>
        <v>comoelimpulsoquesientelaira</v>
      </c>
      <c r="AN50" t="str">
        <f>Table13456221222[[#This Row],[Subtitle5]]</f>
        <v>Oda VII de Salomón</v>
      </c>
      <c r="AP50" t="str">
        <f>Table1[[#Headers],[CANTO]]</f>
        <v>CANTO</v>
      </c>
      <c r="AQ50" t="str">
        <f>Table13456221222[[#This Row],[CANTO]]</f>
        <v>COMO EL IMPULSO QUE SIENTE LA IRA</v>
      </c>
    </row>
    <row r="51" spans="1:43" x14ac:dyDescent="0.25">
      <c r="A51">
        <v>38</v>
      </c>
      <c r="B51" t="s">
        <v>309</v>
      </c>
      <c r="C51">
        <v>48</v>
      </c>
      <c r="D51" t="s">
        <v>310</v>
      </c>
      <c r="E51" t="s">
        <v>311</v>
      </c>
      <c r="F51" t="s">
        <v>312</v>
      </c>
      <c r="G51" t="str" cm="1">
        <f t="array" ref="G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LOWER(LEFT(Table13456221222[[#This Row],[Titulo]],1))</f>
        <v>c</v>
      </c>
      <c r="AJ51" t="str">
        <f>LOWER(LEFT(Table13456221222[[#This Row],[Categoria]],1))</f>
        <v>p</v>
      </c>
      <c r="AK51" t="str">
        <f>_xlfn.CONCAT(Table13456221222[[#This Row],[ID]:[c021]])</f>
        <v>{id:48,title: "comoesmaravillosoCómo es maravilloso", subtitle: "Salmo 133 (132)", category: "PRECATECUMENADO", moments: ["Cuaresma", "Laudes/Visperas", "Antiguo Testamento"], url: "/cantos/resucito/c/comoesmaravilloso.html/cantos/resucito/c/comoesmaravilloso.html"},</v>
      </c>
      <c r="AL51" t="str">
        <f>UPPER(Table13456221222[[#This Row],[Titulo]])</f>
        <v>CÓMO ES MARAVILLOSO</v>
      </c>
      <c r="AM51" t="str">
        <f>LOWER(SUBSTITUTE(Table13456221222[[#This Row],[CANTO]], " ", ""))</f>
        <v>cómoesmaravilloso</v>
      </c>
      <c r="AN51" t="str">
        <f>Table13456221222[[#This Row],[Subtitle5]]</f>
        <v>Salmo 133 (132)</v>
      </c>
      <c r="AP51" t="str">
        <f>Table1[[#Headers],[CANTO]]</f>
        <v>CANTO</v>
      </c>
      <c r="AQ51" t="str">
        <f>Table13456221222[[#This Row],[CANTO]]</f>
        <v>CÓMO ES MARAVILLOSO</v>
      </c>
    </row>
    <row r="52" spans="1:43" x14ac:dyDescent="0.25">
      <c r="A52">
        <v>39</v>
      </c>
      <c r="B52" t="s">
        <v>309</v>
      </c>
      <c r="C52">
        <v>49</v>
      </c>
      <c r="D52" t="s">
        <v>310</v>
      </c>
      <c r="E52" t="s">
        <v>311</v>
      </c>
      <c r="F52" t="s">
        <v>312</v>
      </c>
      <c r="G52" t="str" cm="1">
        <f t="array" ref="G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LOWER(LEFT(Table13456221222[[#This Row],[Titulo]],1))</f>
        <v>c</v>
      </c>
      <c r="AJ52" t="str">
        <f>LOWER(LEFT(Table13456221222[[#This Row],[Categoria]],1))</f>
        <v>p</v>
      </c>
      <c r="AK52" t="str">
        <f>_xlfn.CONCAT(Table13456221222[[#This Row],[ID]:[c021]])</f>
        <v>{id:49,title: "comolaciervaComo la cierva", subtitle: "Salmo 42-43 (41-42)", category: "PRECATECUMENADO", moments: ["Pascua", "Comunión", "Antiguo Testamento"], url: "/cantos/resucito/c/comolacierva.html/cantos/resucito/c/comolacierva.html"},</v>
      </c>
      <c r="AL52" t="str">
        <f>UPPER(Table13456221222[[#This Row],[Titulo]])</f>
        <v>COMO LA CIERVA</v>
      </c>
      <c r="AM52" t="str">
        <f>LOWER(SUBSTITUTE(Table13456221222[[#This Row],[CANTO]], " ", ""))</f>
        <v>comolacierva</v>
      </c>
      <c r="AN52" t="str">
        <f>Table13456221222[[#This Row],[Subtitle5]]</f>
        <v>Salmo 42-43 (41-42)</v>
      </c>
      <c r="AP52" t="str">
        <f>Table1[[#Headers],[CANTO]]</f>
        <v>CANTO</v>
      </c>
      <c r="AQ52" t="str">
        <f>Table13456221222[[#This Row],[CANTO]]</f>
        <v>COMO LA CIERVA</v>
      </c>
    </row>
    <row r="53" spans="1:43" x14ac:dyDescent="0.25">
      <c r="A53">
        <v>240</v>
      </c>
      <c r="B53" t="s">
        <v>309</v>
      </c>
      <c r="C53">
        <v>50</v>
      </c>
      <c r="D53" t="s">
        <v>310</v>
      </c>
      <c r="E53" t="s">
        <v>311</v>
      </c>
      <c r="F53" t="s">
        <v>312</v>
      </c>
      <c r="G53" t="str" cm="1">
        <f t="array" ref="G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LOWER(LEFT(Table13456221222[[#This Row],[Titulo]],1))</f>
        <v>c</v>
      </c>
      <c r="AJ53" t="str">
        <f>LOWER(LEFT(Table13456221222[[#This Row],[Categoria]],1))</f>
        <v>e</v>
      </c>
      <c r="AK53" t="str">
        <f>_xlfn.CONCAT(Table13456221222[[#This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UPPER(Table13456221222[[#This Row],[Titulo]])</f>
        <v>COMO LIRIO ENTRE LOS CARDOS</v>
      </c>
      <c r="AM53" t="str">
        <f>LOWER(SUBSTITUTE(Table13456221222[[#This Row],[CANTO]], " ", ""))</f>
        <v>comolirioentreloscardos</v>
      </c>
      <c r="AN53" t="str">
        <f>Table13456221222[[#This Row],[Subtitle5]]</f>
        <v xml:space="preserve">Cantar de los cantares 1,13ss </v>
      </c>
      <c r="AP53" t="str">
        <f>Table1[[#Headers],[CANTO]]</f>
        <v>CANTO</v>
      </c>
      <c r="AQ53" t="str">
        <f>Table13456221222[[#This Row],[CANTO]]</f>
        <v>COMO LIRIO ENTRE LOS CARDOS</v>
      </c>
    </row>
    <row r="54" spans="1:43" x14ac:dyDescent="0.25">
      <c r="A54">
        <v>40</v>
      </c>
      <c r="B54" t="s">
        <v>309</v>
      </c>
      <c r="C54">
        <v>51</v>
      </c>
      <c r="D54" t="s">
        <v>310</v>
      </c>
      <c r="E54" t="s">
        <v>311</v>
      </c>
      <c r="F54" t="s">
        <v>312</v>
      </c>
      <c r="G54" t="str" cm="1">
        <f t="array" ref="G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LOWER(LEFT(Table13456221222[[#This Row],[Titulo]],1))</f>
        <v>c</v>
      </c>
      <c r="AJ54" t="str">
        <f>LOWER(LEFT(Table13456221222[[#This Row],[Categoria]],1))</f>
        <v>p</v>
      </c>
      <c r="AK54" t="str">
        <f>_xlfn.CONCAT(Table13456221222[[#This Row],[ID]:[c021]])</f>
        <v>{id:51,title: "comoovejaqueveComo oveja que ve", subtitle: "Kontáklon (Romano el Meloda)", category: "PRECATECUMENADO", moments: ["Fracción del Pan"], url: "/cantos/resucito/c/comoovejaqueve.html/cantos/resucito/c/comoovejaqueve.html"},</v>
      </c>
      <c r="AL54" t="str">
        <f>UPPER(Table13456221222[[#This Row],[Titulo]])</f>
        <v>COMO OVEJA QUE VE</v>
      </c>
      <c r="AM54" t="str">
        <f>LOWER(SUBSTITUTE(Table13456221222[[#This Row],[CANTO]], " ", ""))</f>
        <v>comoovejaqueve</v>
      </c>
      <c r="AN54" t="str">
        <f>Table13456221222[[#This Row],[Subtitle5]]</f>
        <v>Kontáklon (Romano el Meloda)</v>
      </c>
      <c r="AP54" t="str">
        <f>Table1[[#Headers],[CANTO]]</f>
        <v>CANTO</v>
      </c>
      <c r="AQ54" t="str">
        <f>Table13456221222[[#This Row],[CANTO]]</f>
        <v>COMO OVEJA QUE VE</v>
      </c>
    </row>
    <row r="55" spans="1:43" x14ac:dyDescent="0.25">
      <c r="A55">
        <v>41</v>
      </c>
      <c r="B55" t="s">
        <v>309</v>
      </c>
      <c r="C55">
        <v>52</v>
      </c>
      <c r="D55" t="s">
        <v>310</v>
      </c>
      <c r="E55" t="s">
        <v>311</v>
      </c>
      <c r="F55" t="s">
        <v>312</v>
      </c>
      <c r="G55" t="str" cm="1">
        <f t="array" ref="G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LOWER(LEFT(Table13456221222[[#This Row],[Titulo]],1))</f>
        <v>c</v>
      </c>
      <c r="AJ55" t="str">
        <f>LOWER(LEFT(Table13456221222[[#This Row],[Categoria]],1))</f>
        <v>p</v>
      </c>
      <c r="AK55" t="str">
        <f>_xlfn.CONCAT(Table13456221222[[#This Row],[ID]:[c021]])</f>
        <v>{id:52,title: "consoladamipuebloConsolad a mi pueblo", subtitle: "Isaías 40,1-11 - Melodía hebraica ", category: "PRECATECUMENADO", moments: [""], url: "/cantos/resucito/c/consoladamipueblo.html/cantos/resucito/c/consoladamipueblo.html"},</v>
      </c>
      <c r="AL55" t="str">
        <f>UPPER(Table13456221222[[#This Row],[Titulo]])</f>
        <v>CONSOLAD A MI PUEBLO</v>
      </c>
      <c r="AM55" t="str">
        <f>LOWER(SUBSTITUTE(Table13456221222[[#This Row],[CANTO]], " ", ""))</f>
        <v>consoladamipueblo</v>
      </c>
      <c r="AN55" t="str">
        <f>Table13456221222[[#This Row],[Subtitle5]]</f>
        <v xml:space="preserve">Isaías 40,1-11 - Melodía hebraica </v>
      </c>
      <c r="AP55" t="str">
        <f>Table1[[#Headers],[CANTO]]</f>
        <v>CANTO</v>
      </c>
      <c r="AQ55" t="str">
        <f>Table13456221222[[#This Row],[CANTO]]</f>
        <v>CONSOLAD A MI PUEBLO</v>
      </c>
    </row>
    <row r="56" spans="1:43" x14ac:dyDescent="0.25">
      <c r="A56">
        <v>186</v>
      </c>
      <c r="B56" t="s">
        <v>309</v>
      </c>
      <c r="C56">
        <v>53</v>
      </c>
      <c r="D56" t="s">
        <v>310</v>
      </c>
      <c r="E56" t="s">
        <v>311</v>
      </c>
      <c r="F56" t="s">
        <v>312</v>
      </c>
      <c r="G56" t="str" cm="1">
        <f t="array" ref="G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LOWER(LEFT(Table13456221222[[#This Row],[Titulo]],1))</f>
        <v>c</v>
      </c>
      <c r="AJ56" t="str">
        <f>LOWER(LEFT(Table13456221222[[#This Row],[Categoria]],1))</f>
        <v>l</v>
      </c>
      <c r="AK56" t="str">
        <f>_xlfn.CONCAT(Table13456221222[[#This Row],[ID]:[c021]])</f>
        <v>{id:53,title: "corderodediosCordero de Dios", subtitle: "Después de la consagración", category: "LITÚRGICOS", moments: ["Entrada"], url: "/cantos/resucito/c/corderodedios.html/cantos/resucito/c/corderodedios.html"},</v>
      </c>
      <c r="AL56" t="str">
        <f>UPPER(Table13456221222[[#This Row],[Titulo]])</f>
        <v>CORDERO DE DIOS</v>
      </c>
      <c r="AM56" t="str">
        <f>LOWER(SUBSTITUTE(Table13456221222[[#This Row],[CANTO]], " ", ""))</f>
        <v>corderodedios</v>
      </c>
      <c r="AN56" t="str">
        <f>Table13456221222[[#This Row],[Subtitle5]]</f>
        <v>Después de la consagración</v>
      </c>
      <c r="AP56" t="str">
        <f>Table1[[#Headers],[CANTO]]</f>
        <v>CANTO</v>
      </c>
      <c r="AQ56" t="str">
        <f>Table13456221222[[#This Row],[CANTO]]</f>
        <v>CORDERO DE DIOS</v>
      </c>
    </row>
    <row r="57" spans="1:43" x14ac:dyDescent="0.25">
      <c r="A57">
        <v>187</v>
      </c>
      <c r="B57" t="s">
        <v>309</v>
      </c>
      <c r="C57">
        <v>54</v>
      </c>
      <c r="D57" t="s">
        <v>310</v>
      </c>
      <c r="E57" t="s">
        <v>311</v>
      </c>
      <c r="F57" t="s">
        <v>312</v>
      </c>
      <c r="G57" t="str" cm="1">
        <f t="array" ref="G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LOWER(LEFT(Table13456221222[[#This Row],[Titulo]],1))</f>
        <v>c</v>
      </c>
      <c r="AJ57" t="str">
        <f>LOWER(LEFT(Table13456221222[[#This Row],[Categoria]],1))</f>
        <v>l</v>
      </c>
      <c r="AK57" t="str">
        <f>_xlfn.CONCAT(Table13456221222[[#This Row],[ID]:[c021]])</f>
        <v>{id:54,title: "credoCredo", subtitle: "Símbolo Apostólico", category: "LITÚRGICOS", moments: ["Pascua", "Laudes/Visperas", "Comunión", "Antiguo Testamento"], url: "/cantos/resucito/c/credo.html/cantos/resucito/c/credo.html"},</v>
      </c>
      <c r="AL57" t="str">
        <f>UPPER(Table13456221222[[#This Row],[Titulo]])</f>
        <v>CREDO</v>
      </c>
      <c r="AM57" t="str">
        <f>LOWER(SUBSTITUTE(Table13456221222[[#This Row],[CANTO]], " ", ""))</f>
        <v>credo</v>
      </c>
      <c r="AN57" t="str">
        <f>Table13456221222[[#This Row],[Subtitle5]]</f>
        <v>Símbolo Apostólico</v>
      </c>
      <c r="AP57" t="str">
        <f>Table1[[#Headers],[CANTO]]</f>
        <v>CANTO</v>
      </c>
      <c r="AQ57" t="str">
        <f>Table13456221222[[#This Row],[CANTO]]</f>
        <v>CREDO</v>
      </c>
    </row>
    <row r="58" spans="1:43" x14ac:dyDescent="0.25">
      <c r="A58">
        <v>42</v>
      </c>
      <c r="B58" t="s">
        <v>309</v>
      </c>
      <c r="C58">
        <v>55</v>
      </c>
      <c r="D58" t="s">
        <v>310</v>
      </c>
      <c r="E58" t="s">
        <v>311</v>
      </c>
      <c r="F58" t="s">
        <v>312</v>
      </c>
      <c r="G58" t="str" cm="1">
        <f t="array" ref="G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LOWER(LEFT(Table13456221222[[#This Row],[Titulo]],1))</f>
        <v>c</v>
      </c>
      <c r="AJ58" t="str">
        <f>LOWER(LEFT(Table13456221222[[#This Row],[Categoria]],1))</f>
        <v>p</v>
      </c>
      <c r="AK58" t="str">
        <f>_xlfn.CONCAT(Table13456221222[[#This Row],[ID]:[c021]])</f>
        <v>{id:55,title: "cristoeslaluzCristo es la luz", subtitle: "Himno - Juan 8,12; 14,6", category: "PRECATECUMENADO", moments: ["Cuaresma", "Entrada", "Final", "Antiguo Testamento"], url: "/cantos/resucito/c/cristoeslaluz.html/cantos/resucito/c/cristoeslaluz.html"},</v>
      </c>
      <c r="AL58" t="str">
        <f>UPPER(Table13456221222[[#This Row],[Titulo]])</f>
        <v>CRISTO ES LA LUZ</v>
      </c>
      <c r="AM58" t="str">
        <f>LOWER(SUBSTITUTE(Table13456221222[[#This Row],[CANTO]], " ", ""))</f>
        <v>cristoeslaluz</v>
      </c>
      <c r="AN58" t="str">
        <f>Table13456221222[[#This Row],[Subtitle5]]</f>
        <v>Himno - Juan 8,12; 14,6</v>
      </c>
      <c r="AP58" t="str">
        <f>Table1[[#Headers],[CANTO]]</f>
        <v>CANTO</v>
      </c>
      <c r="AQ58" t="str">
        <f>Table13456221222[[#This Row],[CANTO]]</f>
        <v>CRISTO ES LA LUZ</v>
      </c>
    </row>
    <row r="59" spans="1:43" x14ac:dyDescent="0.25">
      <c r="A59">
        <v>222</v>
      </c>
      <c r="B59" t="s">
        <v>309</v>
      </c>
      <c r="C59">
        <v>56</v>
      </c>
      <c r="D59" t="s">
        <v>310</v>
      </c>
      <c r="E59" t="s">
        <v>311</v>
      </c>
      <c r="F59" t="s">
        <v>312</v>
      </c>
      <c r="G59" t="str" cm="1">
        <f t="array" ref="G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LOWER(LEFT(Table13456221222[[#This Row],[Titulo]],1))</f>
        <v>c</v>
      </c>
      <c r="AJ59" t="str">
        <f>LOWER(LEFT(Table13456221222[[#This Row],[Categoria]],1))</f>
        <v>c</v>
      </c>
      <c r="AK59" t="str">
        <f>_xlfn.CONCAT(Table13456221222[[#This Row],[ID]:[c021]])</f>
        <v>{id:56,title: "cuandodormiaCuando dormía", subtitle: "Cantar de los Cantares 5,2ss ", category: "CATECUMENADO", moments: ["Pascua", "Laudes/Visperas", "Antiguo Testamento"], url: "/cantos/resucito/c/cuandodormia.html/cantos/resucito/c/cuandodormia.html"},</v>
      </c>
      <c r="AL59" t="str">
        <f>UPPER(Table13456221222[[#This Row],[Titulo]])</f>
        <v>CUANDO DORMÍA</v>
      </c>
      <c r="AM59" t="str">
        <f>LOWER(SUBSTITUTE(Table13456221222[[#This Row],[CANTO]], " ", ""))</f>
        <v>cuandodormía</v>
      </c>
      <c r="AN59" t="str">
        <f>Table13456221222[[#This Row],[Subtitle5]]</f>
        <v xml:space="preserve">Cantar de los Cantares 5,2ss </v>
      </c>
      <c r="AP59" t="str">
        <f>Table1[[#Headers],[CANTO]]</f>
        <v>CANTO</v>
      </c>
      <c r="AQ59" t="str">
        <f>Table13456221222[[#This Row],[CANTO]]</f>
        <v>CUANDO DORMÍA</v>
      </c>
    </row>
    <row r="60" spans="1:43" x14ac:dyDescent="0.25">
      <c r="A60">
        <v>43</v>
      </c>
      <c r="B60" t="s">
        <v>309</v>
      </c>
      <c r="C60">
        <v>57</v>
      </c>
      <c r="D60" t="s">
        <v>310</v>
      </c>
      <c r="E60" t="s">
        <v>311</v>
      </c>
      <c r="F60" t="s">
        <v>312</v>
      </c>
      <c r="G60" t="str" cm="1">
        <f t="array" ref="G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LOWER(LEFT(Table13456221222[[#This Row],[Titulo]],1))</f>
        <v>c</v>
      </c>
      <c r="AJ60" t="str">
        <f>LOWER(LEFT(Table13456221222[[#This Row],[Categoria]],1))</f>
        <v>p</v>
      </c>
      <c r="AK60" t="str">
        <f>_xlfn.CONCAT(Table13456221222[[#This Row],[ID]:[c021]])</f>
        <v>{id:57,title: "cuandoelsenorCuando el Señor", subtitle: "Salmo 126 (125)", category: "PRECATECUMENADO", moments: ["Pascua", "Paz", "Final"], url: "/cantos/resucito/c/cuandoelsenor.html/cantos/resucito/c/cuandoelsenor.html"},</v>
      </c>
      <c r="AL60" t="str">
        <f>UPPER(Table13456221222[[#This Row],[Titulo]])</f>
        <v>CUANDO EL SEÑOR</v>
      </c>
      <c r="AM60" t="str">
        <f>LOWER(SUBSTITUTE(Table13456221222[[#This Row],[CANTO]], " ", ""))</f>
        <v>cuandoelseñor</v>
      </c>
      <c r="AN60" t="str">
        <f>Table13456221222[[#This Row],[Subtitle5]]</f>
        <v>Salmo 126 (125)</v>
      </c>
      <c r="AP60" t="str">
        <f>Table1[[#Headers],[CANTO]]</f>
        <v>CANTO</v>
      </c>
      <c r="AQ60" t="str">
        <f>Table13456221222[[#This Row],[CANTO]]</f>
        <v>CUANDO EL SEÑOR</v>
      </c>
    </row>
    <row r="61" spans="1:43" x14ac:dyDescent="0.25">
      <c r="A61">
        <v>44</v>
      </c>
      <c r="B61" t="s">
        <v>309</v>
      </c>
      <c r="C61">
        <v>58</v>
      </c>
      <c r="D61" t="s">
        <v>310</v>
      </c>
      <c r="E61" t="s">
        <v>311</v>
      </c>
      <c r="F61" t="s">
        <v>312</v>
      </c>
      <c r="G61" t="str" cm="1">
        <f t="array" ref="G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LOWER(LEFT(Table13456221222[[#This Row],[Titulo]],1))</f>
        <v>c</v>
      </c>
      <c r="AJ61" t="str">
        <f>LOWER(LEFT(Table13456221222[[#This Row],[Categoria]],1))</f>
        <v>p</v>
      </c>
      <c r="AK61" t="str">
        <f>_xlfn.CONCAT(Table13456221222[[#This Row],[ID]:[c021]])</f>
        <v>{id:58,title: "cuandoisraelsaliodeegiptoCuando Israel salió de Egipto", subtitle: "Salmo 114 (113)", category: "PRECATECUMENADO", moments: ["Pascua", "Paz"], url: "/cantos/resucito/c/cuandoisraelsaliodeegipto.html/cantos/resucito/c/cuandoisraelsaliodeegipto.html"},</v>
      </c>
      <c r="AL61" t="str">
        <f>UPPER(Table13456221222[[#This Row],[Titulo]])</f>
        <v>CUANDO ISRAEL SALIÓ DE EGIPTO</v>
      </c>
      <c r="AM61" t="str">
        <f>LOWER(SUBSTITUTE(Table13456221222[[#This Row],[CANTO]], " ", ""))</f>
        <v>cuandoisraelsaliódeegipto</v>
      </c>
      <c r="AN61" t="str">
        <f>Table13456221222[[#This Row],[Subtitle5]]</f>
        <v>Salmo 114 (113)</v>
      </c>
      <c r="AP61" t="str">
        <f>Table1[[#Headers],[CANTO]]</f>
        <v>CANTO</v>
      </c>
      <c r="AQ61" t="str">
        <f>Table13456221222[[#This Row],[CANTO]]</f>
        <v>CUANDO ISRAEL SALIÓ DE EGIPTO</v>
      </c>
    </row>
    <row r="62" spans="1:43" x14ac:dyDescent="0.25">
      <c r="A62">
        <v>45</v>
      </c>
      <c r="B62" t="s">
        <v>309</v>
      </c>
      <c r="C62">
        <v>59</v>
      </c>
      <c r="D62" t="s">
        <v>310</v>
      </c>
      <c r="E62" t="s">
        <v>311</v>
      </c>
      <c r="F62" t="s">
        <v>312</v>
      </c>
      <c r="G62" t="str" cm="1">
        <f t="array" ref="G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LOWER(LEFT(Table13456221222[[#This Row],[Titulo]],1))</f>
        <v>d</v>
      </c>
      <c r="AJ62" t="str">
        <f>LOWER(LEFT(Table13456221222[[#This Row],[Categoria]],1))</f>
        <v>p</v>
      </c>
      <c r="AK62" t="str">
        <f>_xlfn.CONCAT(Table13456221222[[#This Row],[ID]:[c021]])</f>
        <v>{id:59,title: "dayenuDayenú", subtitle: "De la Hagadá de Pésaj hebrea", category: "PRECATECUMENADO", moments: ["Cuaresma", "Antiguo Testamento"], url: "/cantos/resucito/d/dayenu.html/cantos/resucito/d/dayenu.html"},</v>
      </c>
      <c r="AL62" t="str">
        <f>UPPER(Table13456221222[[#This Row],[Titulo]])</f>
        <v>DAYENÚ</v>
      </c>
      <c r="AM62" t="str">
        <f>LOWER(SUBSTITUTE(Table13456221222[[#This Row],[CANTO]], " ", ""))</f>
        <v>dayenú</v>
      </c>
      <c r="AN62" t="str">
        <f>Table13456221222[[#This Row],[Subtitle5]]</f>
        <v>De la Hagadá de Pésaj hebrea</v>
      </c>
      <c r="AP62" t="str">
        <f>Table1[[#Headers],[CANTO]]</f>
        <v>CANTO</v>
      </c>
      <c r="AQ62" t="str">
        <f>Table13456221222[[#This Row],[CANTO]]</f>
        <v>DAYENÚ</v>
      </c>
    </row>
    <row r="63" spans="1:43" x14ac:dyDescent="0.25">
      <c r="A63">
        <v>47</v>
      </c>
      <c r="B63" t="s">
        <v>309</v>
      </c>
      <c r="C63">
        <v>60</v>
      </c>
      <c r="D63" t="s">
        <v>310</v>
      </c>
      <c r="E63" t="s">
        <v>311</v>
      </c>
      <c r="F63" t="s">
        <v>312</v>
      </c>
      <c r="G63" t="str" cm="1">
        <f t="array" ref="G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LOWER(LEFT(Table13456221222[[#This Row],[Titulo]],1))</f>
        <v>d</v>
      </c>
      <c r="AJ63" t="str">
        <f>LOWER(LEFT(Table13456221222[[#This Row],[Categoria]],1))</f>
        <v>p</v>
      </c>
      <c r="AK63" t="str">
        <f>_xlfn.CONCAT(Table13456221222[[#This Row],[ID]:[c021]])</f>
        <v>{id:60,title: "deprofundisDe Profundis", subtitle: "Salmo 130 (129)", category: "PRECATECUMENADO", moments: ["Adviento", "Virgen", "Antiguo Testamento"], url: "/cantos/resucito/d/deprofundis.html/cantos/resucito/d/deprofundis.html"},</v>
      </c>
      <c r="AL63" t="str">
        <f>UPPER(Table13456221222[[#This Row],[Titulo]])</f>
        <v>DE PROFUNDIS</v>
      </c>
      <c r="AM63" t="str">
        <f>LOWER(SUBSTITUTE(Table13456221222[[#This Row],[CANTO]], " ", ""))</f>
        <v>deprofundis</v>
      </c>
      <c r="AN63" t="str">
        <f>Table13456221222[[#This Row],[Subtitle5]]</f>
        <v>Salmo 130 (129)</v>
      </c>
      <c r="AP63" t="str">
        <f>Table1[[#Headers],[CANTO]]</f>
        <v>CANTO</v>
      </c>
      <c r="AQ63" t="str">
        <f>Table13456221222[[#This Row],[CANTO]]</f>
        <v>DE PROFUNDIS</v>
      </c>
    </row>
    <row r="64" spans="1:43" x14ac:dyDescent="0.25">
      <c r="A64">
        <v>223</v>
      </c>
      <c r="B64" t="s">
        <v>309</v>
      </c>
      <c r="C64">
        <v>61</v>
      </c>
      <c r="D64" t="s">
        <v>310</v>
      </c>
      <c r="E64" t="s">
        <v>311</v>
      </c>
      <c r="F64" t="s">
        <v>312</v>
      </c>
      <c r="G64" t="str" cm="1">
        <f t="array" ref="G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LOWER(LEFT(Table13456221222[[#This Row],[Titulo]],1))</f>
        <v>d</v>
      </c>
      <c r="AJ64" t="str">
        <f>LOWER(LEFT(Table13456221222[[#This Row],[Categoria]],1))</f>
        <v>c</v>
      </c>
      <c r="AK64" t="str">
        <f>_xlfn.CONCAT(Table13456221222[[#This Row],[ID]:[c021]])</f>
        <v>{id:61,title: "deboraDébora", subtitle: "Jueces 5", category: "CATECUMENADO", moments: ["Cuaresma", "Entrada", "Antiguo Testamento"], url: "/cantos/resucito/d/debora.html/cantos/resucito/d/debora.html"},</v>
      </c>
      <c r="AL64" t="str">
        <f>UPPER(Table13456221222[[#This Row],[Titulo]])</f>
        <v>DÉBORA</v>
      </c>
      <c r="AM64" t="str">
        <f>LOWER(SUBSTITUTE(Table13456221222[[#This Row],[CANTO]], " ", ""))</f>
        <v>débora</v>
      </c>
      <c r="AN64" t="str">
        <f>Table13456221222[[#This Row],[Subtitle5]]</f>
        <v>Jueces 5</v>
      </c>
      <c r="AP64" t="str">
        <f>Table1[[#Headers],[CANTO]]</f>
        <v>CANTO</v>
      </c>
      <c r="AQ64" t="str">
        <f>Table13456221222[[#This Row],[CANTO]]</f>
        <v>DÉBORA</v>
      </c>
    </row>
    <row r="65" spans="1:43" x14ac:dyDescent="0.25">
      <c r="A65">
        <v>48</v>
      </c>
      <c r="B65" t="s">
        <v>309</v>
      </c>
      <c r="C65">
        <v>62</v>
      </c>
      <c r="D65" t="s">
        <v>310</v>
      </c>
      <c r="E65" t="s">
        <v>311</v>
      </c>
      <c r="F65" t="s">
        <v>312</v>
      </c>
      <c r="G65" t="str" cm="1">
        <f t="array" ref="G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LOWER(LEFT(Table13456221222[[#This Row],[Titulo]],1))</f>
        <v>d</v>
      </c>
      <c r="AJ65" t="str">
        <f>LOWER(LEFT(Table13456221222[[#This Row],[Categoria]],1))</f>
        <v>p</v>
      </c>
      <c r="AK65" t="str">
        <f>_xlfn.CONCAT(Table13456221222[[#This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UPPER(Table13456221222[[#This Row],[Titulo]])</f>
        <v>DECIDLE A LOS DE CORAZÓN CANSADO</v>
      </c>
      <c r="AM65" t="str">
        <f>LOWER(SUBSTITUTE(Table13456221222[[#This Row],[CANTO]], " ", ""))</f>
        <v>decidlealosdecorazóncansado</v>
      </c>
      <c r="AN65" t="str">
        <f>Table13456221222[[#This Row],[Subtitle5]]</f>
        <v>Isaías 35,4ss</v>
      </c>
      <c r="AP65" t="str">
        <f>Table1[[#Headers],[CANTO]]</f>
        <v>CANTO</v>
      </c>
      <c r="AQ65" t="str">
        <f>Table13456221222[[#This Row],[CANTO]]</f>
        <v>DECIDLE A LOS DE CORAZÓN CANSADO</v>
      </c>
    </row>
    <row r="66" spans="1:43" x14ac:dyDescent="0.25">
      <c r="A66">
        <v>49</v>
      </c>
      <c r="B66" t="s">
        <v>309</v>
      </c>
      <c r="C66">
        <v>63</v>
      </c>
      <c r="D66" t="s">
        <v>310</v>
      </c>
      <c r="E66" t="s">
        <v>311</v>
      </c>
      <c r="F66" t="s">
        <v>312</v>
      </c>
      <c r="G66" t="str" cm="1">
        <f t="array" ref="G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LOWER(LEFT(Table13456221222[[#This Row],[Titulo]],1))</f>
        <v>d</v>
      </c>
      <c r="AJ66" t="str">
        <f>LOWER(LEFT(Table13456221222[[#This Row],[Categoria]],1))</f>
        <v>p</v>
      </c>
      <c r="AK66" t="str">
        <f>_xlfn.CONCAT(Table13456221222[[#This Row],[ID]:[c021]])</f>
        <v>{id:63,title: "delantedelosangelesDelante de los ángeles", subtitle: "Salmo 138 (137)", category: "PRECATECUMENADO", moments: ["Final", "Nuevo Testamento"], url: "/cantos/resucito/d/delantedelosangeles.html/cantos/resucito/d/delantedelosangeles.html"},</v>
      </c>
      <c r="AL66" t="str">
        <f>UPPER(Table13456221222[[#This Row],[Titulo]])</f>
        <v>DELANTE DE LOS ÁNGELES</v>
      </c>
      <c r="AM66" t="str">
        <f>LOWER(SUBSTITUTE(Table13456221222[[#This Row],[CANTO]], " ", ""))</f>
        <v>delantedelosángeles</v>
      </c>
      <c r="AN66" t="str">
        <f>Table13456221222[[#This Row],[Subtitle5]]</f>
        <v>Salmo 138 (137)</v>
      </c>
      <c r="AP66" t="str">
        <f>Table1[[#Headers],[CANTO]]</f>
        <v>CANTO</v>
      </c>
      <c r="AQ66" t="str">
        <f>Table13456221222[[#This Row],[CANTO]]</f>
        <v>DELANTE DE LOS ÁNGELES</v>
      </c>
    </row>
    <row r="67" spans="1:43" x14ac:dyDescent="0.25">
      <c r="A67">
        <v>50</v>
      </c>
      <c r="B67" t="s">
        <v>309</v>
      </c>
      <c r="C67">
        <v>64</v>
      </c>
      <c r="D67" t="s">
        <v>310</v>
      </c>
      <c r="E67" t="s">
        <v>311</v>
      </c>
      <c r="F67" t="s">
        <v>312</v>
      </c>
      <c r="G67" t="str" cm="1">
        <f t="array" ref="G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LOWER(LEFT(Table13456221222[[#This Row],[Titulo]],1))</f>
        <v>d</v>
      </c>
      <c r="AJ67" t="str">
        <f>LOWER(LEFT(Table13456221222[[#This Row],[Categoria]],1))</f>
        <v>p</v>
      </c>
      <c r="AK67" t="str">
        <f>_xlfn.CONCAT(Table13456221222[[#This Row],[ID]:[c021]])</f>
        <v>{id:64,title: "diadereposoDía de reposo", subtitle: "Juan 8,52", category: "PRECATECUMENADO", moments: ["Laudes/Visperas", "Antiguo Testamento"], url: "/cantos/resucito/d/diadereposo.html/cantos/resucito/d/diadereposo.html"},</v>
      </c>
      <c r="AL67" t="str">
        <f>UPPER(Table13456221222[[#This Row],[Titulo]])</f>
        <v>DÍA DE REPOSO</v>
      </c>
      <c r="AM67" t="str">
        <f>LOWER(SUBSTITUTE(Table13456221222[[#This Row],[CANTO]], " ", ""))</f>
        <v>díadereposo</v>
      </c>
      <c r="AN67" t="str">
        <f>Table13456221222[[#This Row],[Subtitle5]]</f>
        <v>Juan 8,52</v>
      </c>
      <c r="AP67" t="str">
        <f>Table1[[#Headers],[CANTO]]</f>
        <v>CANTO</v>
      </c>
      <c r="AQ67" t="str">
        <f>Table13456221222[[#This Row],[CANTO]]</f>
        <v>DÍA DE REPOSO</v>
      </c>
    </row>
    <row r="68" spans="1:43" x14ac:dyDescent="0.25">
      <c r="A68">
        <v>51</v>
      </c>
      <c r="B68" t="s">
        <v>309</v>
      </c>
      <c r="C68">
        <v>65</v>
      </c>
      <c r="D68" t="s">
        <v>310</v>
      </c>
      <c r="E68" t="s">
        <v>311</v>
      </c>
      <c r="F68" t="s">
        <v>312</v>
      </c>
      <c r="G68" t="str" cm="1">
        <f t="array" ref="G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LOWER(LEFT(Table13456221222[[#This Row],[Titulo]],1))</f>
        <v>d</v>
      </c>
      <c r="AJ68" t="str">
        <f>LOWER(LEFT(Table13456221222[[#This Row],[Categoria]],1))</f>
        <v>p</v>
      </c>
      <c r="AK68" t="str">
        <f>_xlfn.CONCAT(Table13456221222[[#This Row],[ID]:[c021]])</f>
        <v>{id:65,title: "diceelsenoramisenorDice el Señor a mi Señor", subtitle: "Salmo 110 (109)", category: "PRECATECUMENADO", moments: ["Antiguo Testamento"], url: "/cantos/resucito/d/diceelsenoramisenor.html/cantos/resucito/d/diceelsenoramisenor.html"},</v>
      </c>
      <c r="AL68" t="str">
        <f>UPPER(Table13456221222[[#This Row],[Titulo]])</f>
        <v>DICE EL SEÑOR A MI SEÑOR</v>
      </c>
      <c r="AM68" t="str">
        <f>LOWER(SUBSTITUTE(Table13456221222[[#This Row],[CANTO]], " ", ""))</f>
        <v>diceelseñoramiseñor</v>
      </c>
      <c r="AN68" t="str">
        <f>Table13456221222[[#This Row],[Subtitle5]]</f>
        <v>Salmo 110 (109)</v>
      </c>
      <c r="AP68" t="str">
        <f>Table1[[#Headers],[CANTO]]</f>
        <v>CANTO</v>
      </c>
      <c r="AQ68" t="str">
        <f>Table13456221222[[#This Row],[CANTO]]</f>
        <v>DICE EL SEÑOR A MI SEÑOR</v>
      </c>
    </row>
    <row r="69" spans="1:43" x14ac:dyDescent="0.25">
      <c r="A69">
        <v>52</v>
      </c>
      <c r="B69" t="s">
        <v>309</v>
      </c>
      <c r="C69">
        <v>66</v>
      </c>
      <c r="D69" t="s">
        <v>310</v>
      </c>
      <c r="E69" t="s">
        <v>311</v>
      </c>
      <c r="F69" t="s">
        <v>312</v>
      </c>
      <c r="G69" t="str" cm="1">
        <f t="array" ref="G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LOWER(LEFT(Table13456221222[[#This Row],[Titulo]],1))</f>
        <v>d</v>
      </c>
      <c r="AJ69" t="str">
        <f>LOWER(LEFT(Table13456221222[[#This Row],[Categoria]],1))</f>
        <v>p</v>
      </c>
      <c r="AK69" t="str">
        <f>_xlfn.CONCAT(Table13456221222[[#This Row],[ID]:[c021]])</f>
        <v>{id:66,title: "dichosoelhombreDichoso el hombre", subtitle: "Salmo 1", category: "PRECATECUMENADO", moments: ["Pascua", "Entrada", "Nuevo Testamento"], url: "/cantos/resucito/d/dichosoelhombre.html/cantos/resucito/d/dichosoelhombre.html"},</v>
      </c>
      <c r="AL69" t="str">
        <f>UPPER(Table13456221222[[#This Row],[Titulo]])</f>
        <v>DICHOSO EL HOMBRE</v>
      </c>
      <c r="AM69" t="str">
        <f>LOWER(SUBSTITUTE(Table13456221222[[#This Row],[CANTO]], " ", ""))</f>
        <v>dichosoelhombre</v>
      </c>
      <c r="AN69" t="str">
        <f>Table13456221222[[#This Row],[Subtitle5]]</f>
        <v>Salmo 1</v>
      </c>
      <c r="AP69" t="str">
        <f>Table1[[#Headers],[CANTO]]</f>
        <v>CANTO</v>
      </c>
      <c r="AQ69" t="str">
        <f>Table13456221222[[#This Row],[CANTO]]</f>
        <v>DICHOSO EL HOMBRE</v>
      </c>
    </row>
    <row r="70" spans="1:43" x14ac:dyDescent="0.25">
      <c r="A70">
        <v>53</v>
      </c>
      <c r="B70" t="s">
        <v>309</v>
      </c>
      <c r="C70">
        <v>67</v>
      </c>
      <c r="D70" t="s">
        <v>310</v>
      </c>
      <c r="E70" t="s">
        <v>311</v>
      </c>
      <c r="F70" t="s">
        <v>312</v>
      </c>
      <c r="G70" t="str" cm="1">
        <f t="array" ref="G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LOWER(LEFT(Table13456221222[[#This Row],[Titulo]],1))</f>
        <v>e</v>
      </c>
      <c r="AJ70" t="str">
        <f>LOWER(LEFT(Table13456221222[[#This Row],[Categoria]],1))</f>
        <v>p</v>
      </c>
      <c r="AK70" t="str">
        <f>_xlfn.CONCAT(Table13456221222[[#This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UPPER(Table13456221222[[#This Row],[Titulo]])</f>
        <v>EL COMBATE ESCATOLÓGICO</v>
      </c>
      <c r="AM70" t="str">
        <f>LOWER(SUBSTITUTE(Table13456221222[[#This Row],[CANTO]], " ", ""))</f>
        <v>elcombateescatológico</v>
      </c>
      <c r="AN70" t="str">
        <f>Table13456221222[[#This Row],[Subtitle5]]</f>
        <v>Apocalipsis 19,11-20</v>
      </c>
      <c r="AP70" t="str">
        <f>Table1[[#Headers],[CANTO]]</f>
        <v>CANTO</v>
      </c>
      <c r="AQ70" t="str">
        <f>Table13456221222[[#This Row],[CANTO]]</f>
        <v>EL COMBATE ESCATOLÓGICO</v>
      </c>
    </row>
    <row r="71" spans="1:43" x14ac:dyDescent="0.25">
      <c r="A71">
        <v>54</v>
      </c>
      <c r="B71" t="s">
        <v>309</v>
      </c>
      <c r="C71">
        <v>68</v>
      </c>
      <c r="D71" t="s">
        <v>310</v>
      </c>
      <c r="E71" t="s">
        <v>311</v>
      </c>
      <c r="F71" t="s">
        <v>312</v>
      </c>
      <c r="G71" t="str" cm="1">
        <f t="array" ref="G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LOWER(LEFT(Table13456221222[[#This Row],[Titulo]],1))</f>
        <v>e</v>
      </c>
      <c r="AJ71" t="str">
        <f>LOWER(LEFT(Table13456221222[[#This Row],[Categoria]],1))</f>
        <v>p</v>
      </c>
      <c r="AK71" t="str">
        <f>_xlfn.CONCAT(Table13456221222[[#This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UPPER(Table13456221222[[#This Row],[Titulo]])</f>
        <v>EL ESPÍRITU DEL SEÑOR ESTÁ SOBRE MÍ</v>
      </c>
      <c r="AM71" t="str">
        <f>LOWER(SUBSTITUTE(Table13456221222[[#This Row],[CANTO]], " ", ""))</f>
        <v>elespíritudelseñorestásobremí</v>
      </c>
      <c r="AN71" t="str">
        <f>Table13456221222[[#This Row],[Subtitle5]]</f>
        <v>Lucas 4,18 – Isaías 61,1-3</v>
      </c>
      <c r="AP71" t="str">
        <f>Table1[[#Headers],[CANTO]]</f>
        <v>CANTO</v>
      </c>
      <c r="AQ71" t="str">
        <f>Table13456221222[[#This Row],[CANTO]]</f>
        <v>EL ESPÍRITU DEL SEÑOR ESTÁ SOBRE MÍ</v>
      </c>
    </row>
    <row r="72" spans="1:43" x14ac:dyDescent="0.25">
      <c r="A72">
        <v>55</v>
      </c>
      <c r="B72" t="s">
        <v>309</v>
      </c>
      <c r="C72">
        <v>69</v>
      </c>
      <c r="D72" t="s">
        <v>310</v>
      </c>
      <c r="E72" t="s">
        <v>311</v>
      </c>
      <c r="F72" t="s">
        <v>312</v>
      </c>
      <c r="G72" t="str" cm="1">
        <f t="array" ref="G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LOWER(LEFT(Table13456221222[[#This Row],[Titulo]],1))</f>
        <v>e</v>
      </c>
      <c r="AJ72" t="str">
        <f>LOWER(LEFT(Table13456221222[[#This Row],[Categoria]],1))</f>
        <v>p</v>
      </c>
      <c r="AK72" t="str">
        <f>_xlfn.CONCAT(Table13456221222[[#This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UPPER(Table13456221222[[#This Row],[Titulo]])</f>
        <v>EL JACAL DE LOS PASTORES</v>
      </c>
      <c r="AM72" t="str">
        <f>LOWER(SUBSTITUTE(Table13456221222[[#This Row],[CANTO]], " ", ""))</f>
        <v>eljacaldelospastores</v>
      </c>
      <c r="AN72" t="str">
        <f>Table13456221222[[#This Row],[Subtitle5]]</f>
        <v>Cantar de los Cantares 1,2-8</v>
      </c>
      <c r="AP72" t="str">
        <f>Table1[[#Headers],[CANTO]]</f>
        <v>CANTO</v>
      </c>
      <c r="AQ72" t="str">
        <f>Table13456221222[[#This Row],[CANTO]]</f>
        <v>EL JACAL DE LOS PASTORES</v>
      </c>
    </row>
    <row r="73" spans="1:43" x14ac:dyDescent="0.25">
      <c r="A73">
        <v>56</v>
      </c>
      <c r="B73" t="s">
        <v>309</v>
      </c>
      <c r="C73">
        <v>70</v>
      </c>
      <c r="D73" t="s">
        <v>310</v>
      </c>
      <c r="E73" t="s">
        <v>311</v>
      </c>
      <c r="F73" t="s">
        <v>312</v>
      </c>
      <c r="G73" t="str" cm="1">
        <f t="array" ref="G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LOWER(LEFT(Table13456221222[[#This Row],[Titulo]],1))</f>
        <v>e</v>
      </c>
      <c r="AJ73" t="str">
        <f>LOWER(LEFT(Table13456221222[[#This Row],[Categoria]],1))</f>
        <v>p</v>
      </c>
      <c r="AK73" t="str">
        <f>_xlfn.CONCAT(Table13456221222[[#This Row],[ID]:[c021]])</f>
        <v>{id:70,title: "ellagareroEl lagarero", subtitle: "Isaías 63,1-6", category: "PRECATECUMENADO", moments: ["Comunión", "Nuevo Testamento"], url: "/cantos/resucito/e/ellagarero.html/cantos/resucito/e/ellagarero.html"},</v>
      </c>
      <c r="AL73" t="str">
        <f>UPPER(Table13456221222[[#This Row],[Titulo]])</f>
        <v>EL LAGARERO</v>
      </c>
      <c r="AM73" t="str">
        <f>LOWER(SUBSTITUTE(Table13456221222[[#This Row],[CANTO]], " ", ""))</f>
        <v>ellagarero</v>
      </c>
      <c r="AN73" t="str">
        <f>Table13456221222[[#This Row],[Subtitle5]]</f>
        <v>Isaías 63,1-6</v>
      </c>
      <c r="AP73" t="str">
        <f>Table1[[#Headers],[CANTO]]</f>
        <v>CANTO</v>
      </c>
      <c r="AQ73" t="str">
        <f>Table13456221222[[#This Row],[CANTO]]</f>
        <v>EL LAGARERO</v>
      </c>
    </row>
    <row r="74" spans="1:43" x14ac:dyDescent="0.25">
      <c r="A74">
        <v>57</v>
      </c>
      <c r="B74" t="s">
        <v>309</v>
      </c>
      <c r="C74">
        <v>71</v>
      </c>
      <c r="D74" t="s">
        <v>310</v>
      </c>
      <c r="E74" t="s">
        <v>311</v>
      </c>
      <c r="F74" t="s">
        <v>312</v>
      </c>
      <c r="G74" t="str" cm="1">
        <f t="array" ref="G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LOWER(LEFT(Table13456221222[[#This Row],[Titulo]],1))</f>
        <v>e</v>
      </c>
      <c r="AJ74" t="str">
        <f>LOWER(LEFT(Table13456221222[[#This Row],[Categoria]],1))</f>
        <v>p</v>
      </c>
      <c r="AK74" t="str">
        <f>_xlfn.CONCAT(Table13456221222[[#This Row],[ID]:[c021]])</f>
        <v>{id:71,title: "elmesiasleonEl Mesías león", subtitle: "Comentario al Apocalipsis (Victorino de Pettau)", category: "PRECATECUMENADO", moments: ["Antiguo Testamento"], url: "/cantos/resucito/e/elmesiasleon.html/cantos/resucito/e/elmesiasleon.html"},</v>
      </c>
      <c r="AL74" t="str">
        <f>UPPER(Table13456221222[[#This Row],[Titulo]])</f>
        <v>EL MESÍAS LEÓN</v>
      </c>
      <c r="AM74" t="str">
        <f>LOWER(SUBSTITUTE(Table13456221222[[#This Row],[CANTO]], " ", ""))</f>
        <v>elmesíasleón</v>
      </c>
      <c r="AN74" t="str">
        <f>Table13456221222[[#This Row],[Subtitle5]]</f>
        <v>Comentario al Apocalipsis (Victorino de Pettau)</v>
      </c>
      <c r="AP74" t="str">
        <f>Table1[[#Headers],[CANTO]]</f>
        <v>CANTO</v>
      </c>
      <c r="AQ74" t="str">
        <f>Table13456221222[[#This Row],[CANTO]]</f>
        <v>EL MESÍAS LEÓN</v>
      </c>
    </row>
    <row r="75" spans="1:43" x14ac:dyDescent="0.25">
      <c r="A75">
        <v>224</v>
      </c>
      <c r="B75" t="s">
        <v>309</v>
      </c>
      <c r="C75">
        <v>72</v>
      </c>
      <c r="D75" t="s">
        <v>310</v>
      </c>
      <c r="E75" t="s">
        <v>311</v>
      </c>
      <c r="F75" t="s">
        <v>312</v>
      </c>
      <c r="G75" t="str" cm="1">
        <f t="array" ref="G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LOWER(LEFT(Table13456221222[[#This Row],[Titulo]],1))</f>
        <v>e</v>
      </c>
      <c r="AJ75" t="str">
        <f>LOWER(LEFT(Table13456221222[[#This Row],[Categoria]],1))</f>
        <v>c</v>
      </c>
      <c r="AK75" t="str">
        <f>_xlfn.CONCAT(Table13456221222[[#This Row],[ID]:[c021]])</f>
        <v>{id:72,title: "elmismodiosEl mismo Dios", subtitle: "2 Corintios 4,6-12", category: "CATECUMENADO", moments: ["Navidad", "Antiguo Testamento"], url: "/cantos/resucito/e/elmismodios.html/cantos/resucito/e/elmismodios.html"},</v>
      </c>
      <c r="AL75" t="str">
        <f>UPPER(Table13456221222[[#This Row],[Titulo]])</f>
        <v>EL MISMO DIOS</v>
      </c>
      <c r="AM75" t="str">
        <f>LOWER(SUBSTITUTE(Table13456221222[[#This Row],[CANTO]], " ", ""))</f>
        <v>elmismodios</v>
      </c>
      <c r="AN75" t="str">
        <f>Table13456221222[[#This Row],[Subtitle5]]</f>
        <v>2 Corintios 4,6-12</v>
      </c>
      <c r="AP75" t="str">
        <f>Table1[[#Headers],[CANTO]]</f>
        <v>CANTO</v>
      </c>
      <c r="AQ75" t="str">
        <f>Table13456221222[[#This Row],[CANTO]]</f>
        <v>EL MISMO DIOS</v>
      </c>
    </row>
    <row r="76" spans="1:43" x14ac:dyDescent="0.25">
      <c r="A76">
        <v>58</v>
      </c>
      <c r="B76" t="s">
        <v>309</v>
      </c>
      <c r="C76">
        <v>73</v>
      </c>
      <c r="D76" t="s">
        <v>310</v>
      </c>
      <c r="E76" t="s">
        <v>311</v>
      </c>
      <c r="F76" t="s">
        <v>312</v>
      </c>
      <c r="G76" t="str" cm="1">
        <f t="array" ref="G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LOWER(LEFT(Table13456221222[[#This Row],[Titulo]],1))</f>
        <v>e</v>
      </c>
      <c r="AJ76" t="str">
        <f>LOWER(LEFT(Table13456221222[[#This Row],[Categoria]],1))</f>
        <v>p</v>
      </c>
      <c r="AK76" t="str">
        <f>_xlfn.CONCAT(Table13456221222[[#This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UPPER(Table13456221222[[#This Row],[Titulo]])</f>
        <v>EL NECIO PIENSA QUE DIOS NO EXISTE</v>
      </c>
      <c r="AM76" t="str">
        <f>LOWER(SUBSTITUTE(Table13456221222[[#This Row],[CANTO]], " ", ""))</f>
        <v>elneciopiensaquediosnoexiste</v>
      </c>
      <c r="AN76" t="str">
        <f>Table13456221222[[#This Row],[Subtitle5]]</f>
        <v>Salmo 14 (13)</v>
      </c>
      <c r="AP76" t="str">
        <f>Table1[[#Headers],[CANTO]]</f>
        <v>CANTO</v>
      </c>
      <c r="AQ76" t="str">
        <f>Table13456221222[[#This Row],[CANTO]]</f>
        <v>EL NECIO PIENSA QUE DIOS NO EXISTE</v>
      </c>
    </row>
    <row r="77" spans="1:43" x14ac:dyDescent="0.25">
      <c r="A77">
        <v>59</v>
      </c>
      <c r="B77" t="s">
        <v>309</v>
      </c>
      <c r="C77">
        <v>74</v>
      </c>
      <c r="D77" t="s">
        <v>310</v>
      </c>
      <c r="E77" t="s">
        <v>311</v>
      </c>
      <c r="F77" t="s">
        <v>312</v>
      </c>
      <c r="G77" t="str" cm="1">
        <f t="array" ref="G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LOWER(LEFT(Table13456221222[[#This Row],[Titulo]],1))</f>
        <v>e</v>
      </c>
      <c r="AJ77" t="str">
        <f>LOWER(LEFT(Table13456221222[[#This Row],[Categoria]],1))</f>
        <v>p</v>
      </c>
      <c r="AK77" t="str">
        <f>_xlfn.CONCAT(Table13456221222[[#This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UPPER(Table13456221222[[#This Row],[Titulo]])</f>
        <v>EL PUEBLO QUE CAMINABA EN LAS TINIEBLAS</v>
      </c>
      <c r="AM77" t="str">
        <f>LOWER(SUBSTITUTE(Table13456221222[[#This Row],[CANTO]], " ", ""))</f>
        <v>elpuebloquecaminabaenlastinieblas</v>
      </c>
      <c r="AN77" t="str">
        <f>Table13456221222[[#This Row],[Subtitle5]]</f>
        <v>Isaías 9,1-5</v>
      </c>
      <c r="AP77" t="str">
        <f>Table1[[#Headers],[CANTO]]</f>
        <v>CANTO</v>
      </c>
      <c r="AQ77" t="str">
        <f>Table13456221222[[#This Row],[CANTO]]</f>
        <v>EL PUEBLO QUE CAMINABA EN LAS TINIEBLAS</v>
      </c>
    </row>
    <row r="78" spans="1:43" x14ac:dyDescent="0.25">
      <c r="A78">
        <v>225</v>
      </c>
      <c r="B78" t="s">
        <v>309</v>
      </c>
      <c r="C78">
        <v>75</v>
      </c>
      <c r="D78" t="s">
        <v>310</v>
      </c>
      <c r="E78" t="s">
        <v>311</v>
      </c>
      <c r="F78" t="s">
        <v>312</v>
      </c>
      <c r="G78" t="str" cm="1">
        <f t="array" ref="G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LOWER(LEFT(Table13456221222[[#This Row],[Titulo]],1))</f>
        <v>e</v>
      </c>
      <c r="AJ78" t="str">
        <f>LOWER(LEFT(Table13456221222[[#This Row],[Categoria]],1))</f>
        <v>c</v>
      </c>
      <c r="AK78" t="str">
        <f>_xlfn.CONCAT(Table13456221222[[#This Row],[ID]:[c021]])</f>
        <v>{id:75,title: "elsembradorEl sembrador", subtitle: "Marcos 4,3ss", category: "CATECUMENADO", moments: ["Comunión", "Antiguo Testamento"], url: "/cantos/resucito/e/elsembrador.html/cantos/resucito/e/elsembrador.html"},</v>
      </c>
      <c r="AL78" t="str">
        <f>UPPER(Table13456221222[[#This Row],[Titulo]])</f>
        <v>EL SEMBRADOR</v>
      </c>
      <c r="AM78" t="str">
        <f>LOWER(SUBSTITUTE(Table13456221222[[#This Row],[CANTO]], " ", ""))</f>
        <v>elsembrador</v>
      </c>
      <c r="AN78" t="str">
        <f>Table13456221222[[#This Row],[Subtitle5]]</f>
        <v>Marcos 4,3ss</v>
      </c>
      <c r="AP78" t="str">
        <f>Table1[[#Headers],[CANTO]]</f>
        <v>CANTO</v>
      </c>
      <c r="AQ78" t="str">
        <f>Table13456221222[[#This Row],[CANTO]]</f>
        <v>EL SEMBRADOR</v>
      </c>
    </row>
    <row r="79" spans="1:43" x14ac:dyDescent="0.25">
      <c r="A79">
        <v>60</v>
      </c>
      <c r="B79" t="s">
        <v>309</v>
      </c>
      <c r="C79">
        <v>76</v>
      </c>
      <c r="D79" t="s">
        <v>310</v>
      </c>
      <c r="E79" t="s">
        <v>311</v>
      </c>
      <c r="F79" t="s">
        <v>312</v>
      </c>
      <c r="G79" t="str" cm="1">
        <f t="array" ref="G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LOWER(LEFT(Table13456221222[[#This Row],[Titulo]],1))</f>
        <v>e</v>
      </c>
      <c r="AJ79" t="str">
        <f>LOWER(LEFT(Table13456221222[[#This Row],[Categoria]],1))</f>
        <v>p</v>
      </c>
      <c r="AK79" t="str">
        <f>_xlfn.CONCAT(Table13456221222[[#This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UPPER(Table13456221222[[#This Row],[Titulo]])</f>
        <v>EL SEÑOR ANUNCIA UNA NOTICIA</v>
      </c>
      <c r="AM79" t="str">
        <f>LOWER(SUBSTITUTE(Table13456221222[[#This Row],[CANTO]], " ", ""))</f>
        <v>elseñoranunciaunanoticia</v>
      </c>
      <c r="AN79" t="str">
        <f>Table13456221222[[#This Row],[Subtitle5]]</f>
        <v>Salmo 68 (67)</v>
      </c>
      <c r="AP79" t="str">
        <f>Table1[[#Headers],[CANTO]]</f>
        <v>CANTO</v>
      </c>
      <c r="AQ79" t="str">
        <f>Table13456221222[[#This Row],[CANTO]]</f>
        <v>EL SEÑOR ANUNCIA UNA NOTICIA</v>
      </c>
    </row>
    <row r="80" spans="1:43" x14ac:dyDescent="0.25">
      <c r="A80">
        <v>61</v>
      </c>
      <c r="B80" t="s">
        <v>309</v>
      </c>
      <c r="C80">
        <v>77</v>
      </c>
      <c r="D80" t="s">
        <v>310</v>
      </c>
      <c r="E80" t="s">
        <v>311</v>
      </c>
      <c r="F80" t="s">
        <v>312</v>
      </c>
      <c r="G80" t="str" cm="1">
        <f t="array" ref="G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LOWER(LEFT(Table13456221222[[#This Row],[Titulo]],1))</f>
        <v>e</v>
      </c>
      <c r="AJ80" t="str">
        <f>LOWER(LEFT(Table13456221222[[#This Row],[Categoria]],1))</f>
        <v>p</v>
      </c>
      <c r="AK80" t="str">
        <f>_xlfn.CONCAT(Table13456221222[[#This Row],[ID]:[c021]])</f>
        <v>{id:77,title: "elsenoresmipastorEl Señor es mi pastor", subtitle: "Salmo 23 (22)", category: "PRECATECUMENADO", moments: ["Cuaresma", "Antiguo Testamento"], url: "/cantos/resucito/e/elsenoresmipastor.html/cantos/resucito/e/elsenoresmipastor.html"},</v>
      </c>
      <c r="AL80" t="str">
        <f>UPPER(Table13456221222[[#This Row],[Titulo]])</f>
        <v>EL SEÑOR ES MI PASTOR</v>
      </c>
      <c r="AM80" t="str">
        <f>LOWER(SUBSTITUTE(Table13456221222[[#This Row],[CANTO]], " ", ""))</f>
        <v>elseñoresmipastor</v>
      </c>
      <c r="AN80" t="str">
        <f>Table13456221222[[#This Row],[Subtitle5]]</f>
        <v>Salmo 23 (22)</v>
      </c>
      <c r="AP80" t="str">
        <f>Table1[[#Headers],[CANTO]]</f>
        <v>CANTO</v>
      </c>
      <c r="AQ80" t="str">
        <f>Table13456221222[[#This Row],[CANTO]]</f>
        <v>EL SEÑOR ES MI PASTOR</v>
      </c>
    </row>
    <row r="81" spans="1:43" x14ac:dyDescent="0.25">
      <c r="A81">
        <v>62</v>
      </c>
      <c r="B81" t="s">
        <v>309</v>
      </c>
      <c r="C81">
        <v>78</v>
      </c>
      <c r="D81" t="s">
        <v>310</v>
      </c>
      <c r="E81" t="s">
        <v>311</v>
      </c>
      <c r="F81" t="s">
        <v>312</v>
      </c>
      <c r="G81" t="str" cm="1">
        <f t="array" ref="G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LOWER(LEFT(Table13456221222[[#This Row],[Titulo]],1))</f>
        <v>e</v>
      </c>
      <c r="AJ81" t="str">
        <f>LOWER(LEFT(Table13456221222[[#This Row],[Categoria]],1))</f>
        <v>p</v>
      </c>
      <c r="AK81" t="str">
        <f>_xlfn.CONCAT(Table13456221222[[#This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UPPER(Table13456221222[[#This Row],[Titulo]])</f>
        <v>EL SEÑOR ME HA DADO</v>
      </c>
      <c r="AM81" t="str">
        <f>LOWER(SUBSTITUTE(Table13456221222[[#This Row],[CANTO]], " ", ""))</f>
        <v>elseñormehadado</v>
      </c>
      <c r="AN81" t="str">
        <f>Table13456221222[[#This Row],[Subtitle5]]</f>
        <v>Isaías 50,4-10  - Tercer canto del Siervo de Yahveh</v>
      </c>
      <c r="AP81" t="str">
        <f>Table1[[#Headers],[CANTO]]</f>
        <v>CANTO</v>
      </c>
      <c r="AQ81" t="str">
        <f>Table13456221222[[#This Row],[CANTO]]</f>
        <v>EL SEÑOR ME HA DADO</v>
      </c>
    </row>
    <row r="82" spans="1:43" x14ac:dyDescent="0.25">
      <c r="A82">
        <v>63</v>
      </c>
      <c r="B82" t="s">
        <v>309</v>
      </c>
      <c r="C82">
        <v>79</v>
      </c>
      <c r="D82" t="s">
        <v>310</v>
      </c>
      <c r="E82" t="s">
        <v>311</v>
      </c>
      <c r="F82" t="s">
        <v>312</v>
      </c>
      <c r="G82" t="str" cm="1">
        <f t="array" ref="G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LOWER(LEFT(Table13456221222[[#This Row],[Titulo]],1))</f>
        <v>e</v>
      </c>
      <c r="AJ82" t="str">
        <f>LOWER(LEFT(Table13456221222[[#This Row],[Categoria]],1))</f>
        <v>p</v>
      </c>
      <c r="AK82" t="str">
        <f>_xlfn.CONCAT(Table13456221222[[#This Row],[ID]:[c021]])</f>
        <v>{id:79,title: "elielilamasabactaniElí, Elí, lamá sabactaní", subtitle: "Salmo 22 (21)", category: "PRECATECUMENADO", moments: ["Fracción del Pan"], url: "/cantos/resucito/e/elielilamasabactani.html/cantos/resucito/e/elielilamasabactani.html"},</v>
      </c>
      <c r="AL82" t="str">
        <f>UPPER(Table13456221222[[#This Row],[Titulo]])</f>
        <v>ELÍ, ELÍ, LAMÁ SABACTANÍ</v>
      </c>
      <c r="AM82" t="str">
        <f>LOWER(SUBSTITUTE(Table13456221222[[#This Row],[CANTO]], " ", ""))</f>
        <v>elí,elí,lamásabactaní</v>
      </c>
      <c r="AN82" t="str">
        <f>Table13456221222[[#This Row],[Subtitle5]]</f>
        <v>Salmo 22 (21)</v>
      </c>
      <c r="AP82" t="str">
        <f>Table1[[#Headers],[CANTO]]</f>
        <v>CANTO</v>
      </c>
      <c r="AQ82" t="str">
        <f>Table13456221222[[#This Row],[CANTO]]</f>
        <v>ELÍ, ELÍ, LAMÁ SABACTANÍ</v>
      </c>
    </row>
    <row r="83" spans="1:43" x14ac:dyDescent="0.25">
      <c r="A83">
        <v>64</v>
      </c>
      <c r="B83" t="s">
        <v>309</v>
      </c>
      <c r="C83">
        <v>80</v>
      </c>
      <c r="D83" t="s">
        <v>310</v>
      </c>
      <c r="E83" t="s">
        <v>311</v>
      </c>
      <c r="F83" t="s">
        <v>312</v>
      </c>
      <c r="G83" t="str" cm="1">
        <f t="array" ref="G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LOWER(LEFT(Table13456221222[[#This Row],[Titulo]],1))</f>
        <v>e</v>
      </c>
      <c r="AJ83" t="str">
        <f>LOWER(LEFT(Table13456221222[[#This Row],[Categoria]],1))</f>
        <v>p</v>
      </c>
      <c r="AK83" t="str">
        <f>_xlfn.CONCAT(Table13456221222[[#This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UPPER(Table13456221222[[#This Row],[Titulo]])</f>
        <v>EN MEDIO DE AQUEL GENTÍO</v>
      </c>
      <c r="AM83" t="str">
        <f>LOWER(SUBSTITUTE(Table13456221222[[#This Row],[CANTO]], " ", ""))</f>
        <v>enmediodeaquelgentío</v>
      </c>
      <c r="AN83" t="str">
        <f>Table13456221222[[#This Row],[Subtitle5]]</f>
        <v>Lucas 8,42b-48</v>
      </c>
      <c r="AP83" t="str">
        <f>Table1[[#Headers],[CANTO]]</f>
        <v>CANTO</v>
      </c>
      <c r="AQ83" t="str">
        <f>Table13456221222[[#This Row],[CANTO]]</f>
        <v>EN MEDIO DE AQUEL GENTÍO</v>
      </c>
    </row>
    <row r="84" spans="1:43" x14ac:dyDescent="0.25">
      <c r="A84">
        <v>65</v>
      </c>
      <c r="B84" t="s">
        <v>309</v>
      </c>
      <c r="C84">
        <v>81</v>
      </c>
      <c r="D84" t="s">
        <v>310</v>
      </c>
      <c r="E84" t="s">
        <v>311</v>
      </c>
      <c r="F84" t="s">
        <v>312</v>
      </c>
      <c r="G84" t="str" cm="1">
        <f t="array" ref="G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LOWER(LEFT(Table13456221222[[#This Row],[Titulo]],1))</f>
        <v>e</v>
      </c>
      <c r="AJ84" t="str">
        <f>LOWER(LEFT(Table13456221222[[#This Row],[Categoria]],1))</f>
        <v>p</v>
      </c>
      <c r="AK84" t="str">
        <f>_xlfn.CONCAT(Table13456221222[[#This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UPPER(Table13456221222[[#This Row],[Titulo]])</f>
        <v>EN UNA NOCHE OSCURA</v>
      </c>
      <c r="AM84" t="str">
        <f>LOWER(SUBSTITUTE(Table13456221222[[#This Row],[CANTO]], " ", ""))</f>
        <v>enunanocheoscura</v>
      </c>
      <c r="AN84" t="str">
        <f>Table13456221222[[#This Row],[Subtitle5]]</f>
        <v>Subida al Monte Carmelo – San Juan de la Cruz</v>
      </c>
      <c r="AP84" t="str">
        <f>Table1[[#Headers],[CANTO]]</f>
        <v>CANTO</v>
      </c>
      <c r="AQ84" t="str">
        <f>Table13456221222[[#This Row],[CANTO]]</f>
        <v>EN UNA NOCHE OSCURA</v>
      </c>
    </row>
    <row r="85" spans="1:43" x14ac:dyDescent="0.25">
      <c r="A85">
        <v>66</v>
      </c>
      <c r="B85" t="s">
        <v>309</v>
      </c>
      <c r="C85">
        <v>82</v>
      </c>
      <c r="D85" t="s">
        <v>310</v>
      </c>
      <c r="E85" t="s">
        <v>311</v>
      </c>
      <c r="F85" t="s">
        <v>312</v>
      </c>
      <c r="G85" t="str" cm="1">
        <f t="array" ref="G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LOWER(LEFT(Table13456221222[[#This Row],[Titulo]],1))</f>
        <v>e</v>
      </c>
      <c r="AJ85" t="str">
        <f>LOWER(LEFT(Table13456221222[[#This Row],[Categoria]],1))</f>
        <v>p</v>
      </c>
      <c r="AK85" t="str">
        <f>_xlfn.CONCAT(Table13456221222[[#This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UPPER(Table13456221222[[#This Row],[Titulo]])</f>
        <v>ERES DIGNO DE TOMAR EL LIBRO</v>
      </c>
      <c r="AM85" t="str">
        <f>LOWER(SUBSTITUTE(Table13456221222[[#This Row],[CANTO]], " ", ""))</f>
        <v>eresdignodetomarellibro</v>
      </c>
      <c r="AN85" t="str">
        <f>Table13456221222[[#This Row],[Subtitle5]]</f>
        <v>Apocalipsis 5,9ss</v>
      </c>
      <c r="AP85" t="str">
        <f>Table1[[#Headers],[CANTO]]</f>
        <v>CANTO</v>
      </c>
      <c r="AQ85" t="str">
        <f>Table13456221222[[#This Row],[CANTO]]</f>
        <v>ERES DIGNO DE TOMAR EL LIBRO</v>
      </c>
    </row>
    <row r="86" spans="1:43" x14ac:dyDescent="0.25">
      <c r="A86">
        <v>67</v>
      </c>
      <c r="B86" t="s">
        <v>309</v>
      </c>
      <c r="C86">
        <v>83</v>
      </c>
      <c r="D86" t="s">
        <v>310</v>
      </c>
      <c r="E86" t="s">
        <v>311</v>
      </c>
      <c r="F86" t="s">
        <v>312</v>
      </c>
      <c r="G86" t="str" cm="1">
        <f t="array" ref="G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LOWER(LEFT(Table13456221222[[#This Row],[Titulo]],1))</f>
        <v>e</v>
      </c>
      <c r="AJ86" t="str">
        <f>LOWER(LEFT(Table13456221222[[#This Row],[Categoria]],1))</f>
        <v>p</v>
      </c>
      <c r="AK86" t="str">
        <f>_xlfn.CONCAT(Table13456221222[[#This Row],[ID]:[c021]])</f>
        <v>{id:83,title: "ereshermosoEres hermoso", subtitle: "Salmo 45 (44) ", category: "PRECATECUMENADO", moments: ["Entrada", "Fracción del Pan", "Antiguo Testamento"], url: "/cantos/resucito/e/ereshermoso.html/cantos/resucito/e/ereshermoso.html"},</v>
      </c>
      <c r="AL86" t="str">
        <f>UPPER(Table13456221222[[#This Row],[Titulo]])</f>
        <v>ERES HERMOSO</v>
      </c>
      <c r="AM86" t="str">
        <f>LOWER(SUBSTITUTE(Table13456221222[[#This Row],[CANTO]], " ", ""))</f>
        <v>ereshermoso</v>
      </c>
      <c r="AN86" t="str">
        <f>Table13456221222[[#This Row],[Subtitle5]]</f>
        <v xml:space="preserve">Salmo 45 (44) </v>
      </c>
      <c r="AP86" t="str">
        <f>Table1[[#Headers],[CANTO]]</f>
        <v>CANTO</v>
      </c>
      <c r="AQ86" t="str">
        <f>Table13456221222[[#This Row],[CANTO]]</f>
        <v>ERES HERMOSO</v>
      </c>
    </row>
    <row r="87" spans="1:43" x14ac:dyDescent="0.25">
      <c r="A87">
        <v>68</v>
      </c>
      <c r="B87" t="s">
        <v>309</v>
      </c>
      <c r="C87">
        <v>84</v>
      </c>
      <c r="D87" t="s">
        <v>310</v>
      </c>
      <c r="E87" t="s">
        <v>311</v>
      </c>
      <c r="F87" t="s">
        <v>312</v>
      </c>
      <c r="G87" t="str" cm="1">
        <f t="array" ref="G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LOWER(LEFT(Table13456221222[[#This Row],[Titulo]],1))</f>
        <v>e</v>
      </c>
      <c r="AJ87" t="str">
        <f>LOWER(LEFT(Table13456221222[[#This Row],[Categoria]],1))</f>
        <v>p</v>
      </c>
      <c r="AK87" t="str">
        <f>_xlfn.CONCAT(Table13456221222[[#This Row],[ID]:[c021]])</f>
        <v>{id:84,title: "espacienteEs paciente", subtitle: "Himno al Espíritu Santo (Kiko Argüello) ", category: "PRECATECUMENADO", moments: [""], url: "/cantos/resucito/e/espaciente.html/cantos/resucito/e/espaciente.html"},</v>
      </c>
      <c r="AL87" t="str">
        <f>UPPER(Table13456221222[[#This Row],[Titulo]])</f>
        <v>ES PACIENTE</v>
      </c>
      <c r="AM87" t="str">
        <f>LOWER(SUBSTITUTE(Table13456221222[[#This Row],[CANTO]], " ", ""))</f>
        <v>espaciente</v>
      </c>
      <c r="AN87" t="str">
        <f>Table13456221222[[#This Row],[Subtitle5]]</f>
        <v xml:space="preserve">Himno al Espíritu Santo (Kiko Argüello) </v>
      </c>
      <c r="AP87" t="str">
        <f>Table1[[#Headers],[CANTO]]</f>
        <v>CANTO</v>
      </c>
      <c r="AQ87" t="str">
        <f>Table13456221222[[#This Row],[CANTO]]</f>
        <v>ES PACIENTE</v>
      </c>
    </row>
    <row r="88" spans="1:43" x14ac:dyDescent="0.25">
      <c r="A88">
        <v>69</v>
      </c>
      <c r="B88" t="s">
        <v>309</v>
      </c>
      <c r="C88">
        <v>85</v>
      </c>
      <c r="D88" t="s">
        <v>310</v>
      </c>
      <c r="E88" t="s">
        <v>311</v>
      </c>
      <c r="F88" t="s">
        <v>312</v>
      </c>
      <c r="G88" t="str" cm="1">
        <f t="array" ref="G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LOWER(LEFT(Table13456221222[[#This Row],[Titulo]],1))</f>
        <v>e</v>
      </c>
      <c r="AJ88" t="str">
        <f>LOWER(LEFT(Table13456221222[[#This Row],[Categoria]],1))</f>
        <v>p</v>
      </c>
      <c r="AK88" t="str">
        <f>_xlfn.CONCAT(Table13456221222[[#This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UPPER(Table13456221222[[#This Row],[Titulo]])</f>
        <v>ESCÓNDEME EN LO OCULTO DE TU TIENDA</v>
      </c>
      <c r="AM88" t="str">
        <f>LOWER(SUBSTITUTE(Table13456221222[[#This Row],[CANTO]], " ", ""))</f>
        <v>escóndemeenloocultodetutienda</v>
      </c>
      <c r="AN88" t="str">
        <f>Table13456221222[[#This Row],[Subtitle5]]</f>
        <v>Salmo 27 (26)</v>
      </c>
      <c r="AP88" t="str">
        <f>Table1[[#Headers],[CANTO]]</f>
        <v>CANTO</v>
      </c>
      <c r="AQ88" t="str">
        <f>Table13456221222[[#This Row],[CANTO]]</f>
        <v>ESCÓNDEME EN LO OCULTO DE TU TIENDA</v>
      </c>
    </row>
    <row r="89" spans="1:43" x14ac:dyDescent="0.25">
      <c r="A89">
        <v>70</v>
      </c>
      <c r="B89" t="s">
        <v>309</v>
      </c>
      <c r="C89">
        <v>86</v>
      </c>
      <c r="D89" t="s">
        <v>310</v>
      </c>
      <c r="E89" t="s">
        <v>311</v>
      </c>
      <c r="F89" t="s">
        <v>312</v>
      </c>
      <c r="G89" t="str" cm="1">
        <f t="array" ref="G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LOWER(LEFT(Table13456221222[[#This Row],[Titulo]],1))</f>
        <v>e</v>
      </c>
      <c r="AJ89" t="str">
        <f>LOWER(LEFT(Table13456221222[[#This Row],[Categoria]],1))</f>
        <v>p</v>
      </c>
      <c r="AK89" t="str">
        <f>_xlfn.CONCAT(Table13456221222[[#This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UPPER(Table13456221222[[#This Row],[Titulo]])</f>
        <v>ESCUCHAD, ISLAS LEJANAS</v>
      </c>
      <c r="AM89" t="str">
        <f>LOWER(SUBSTITUTE(Table13456221222[[#This Row],[CANTO]], " ", ""))</f>
        <v>escuchad,islaslejanas</v>
      </c>
      <c r="AN89" t="str">
        <f>Table13456221222[[#This Row],[Subtitle5]]</f>
        <v>Isaias 49,1-16 - Segundo canto de Siervo de Yahveh</v>
      </c>
      <c r="AP89" t="str">
        <f>Table1[[#Headers],[CANTO]]</f>
        <v>CANTO</v>
      </c>
      <c r="AQ89" t="str">
        <f>Table13456221222[[#This Row],[CANTO]]</f>
        <v>ESCUCHAD, ISLAS LEJANAS</v>
      </c>
    </row>
    <row r="90" spans="1:43" x14ac:dyDescent="0.25">
      <c r="A90">
        <v>71</v>
      </c>
      <c r="B90" t="s">
        <v>309</v>
      </c>
      <c r="C90">
        <v>87</v>
      </c>
      <c r="D90" t="s">
        <v>310</v>
      </c>
      <c r="E90" t="s">
        <v>311</v>
      </c>
      <c r="F90" t="s">
        <v>312</v>
      </c>
      <c r="G90" t="str" cm="1">
        <f t="array" ref="G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LOWER(LEFT(Table13456221222[[#This Row],[Titulo]],1))</f>
        <v>é</v>
      </c>
      <c r="AJ90" t="str">
        <f>LOWER(LEFT(Table13456221222[[#This Row],[Categoria]],1))</f>
        <v>p</v>
      </c>
      <c r="AK90" t="str">
        <f>_xlfn.CONCAT(Table13456221222[[#This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UPPER(Table13456221222[[#This Row],[Titulo]])</f>
        <v>ÉSTE ES EL DÍA EN QUE ACTUÓ EL SEÑOR</v>
      </c>
      <c r="AM90" t="str">
        <f>LOWER(SUBSTITUTE(Table13456221222[[#This Row],[CANTO]], " ", ""))</f>
        <v>ésteeseldíaenqueactuóelseñor</v>
      </c>
      <c r="AN90" t="str">
        <f>Table13456221222[[#This Row],[Subtitle5]]</f>
        <v>Sal 118 (117)</v>
      </c>
      <c r="AP90" t="str">
        <f>Table1[[#Headers],[CANTO]]</f>
        <v>CANTO</v>
      </c>
      <c r="AQ90" t="str">
        <f>Table13456221222[[#This Row],[CANTO]]</f>
        <v>ÉSTE ES EL DÍA EN QUE ACTUÓ EL SEÑOR</v>
      </c>
    </row>
    <row r="91" spans="1:43" x14ac:dyDescent="0.25">
      <c r="A91">
        <v>72</v>
      </c>
      <c r="B91" t="s">
        <v>309</v>
      </c>
      <c r="C91">
        <v>88</v>
      </c>
      <c r="D91" t="s">
        <v>310</v>
      </c>
      <c r="E91" t="s">
        <v>311</v>
      </c>
      <c r="F91" t="s">
        <v>312</v>
      </c>
      <c r="G91" t="str" cm="1">
        <f t="array" ref="G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LOWER(LEFT(Table13456221222[[#This Row],[Titulo]],1))</f>
        <v>e</v>
      </c>
      <c r="AJ91" t="str">
        <f>LOWER(LEFT(Table13456221222[[#This Row],[Categoria]],1))</f>
        <v>p</v>
      </c>
      <c r="AK91" t="str">
        <f>_xlfn.CONCAT(Table13456221222[[#This Row],[ID]:[c021]])</f>
        <v>{id:88,title: "esteeselmandamientomioEste es el mandamiento mío", subtitle: "Jn 15,12ss", category: "PRECATECUMENADO", moments: ["Cuaresma", "Fracción del Pan"], url: "/cantos/resucito/e/esteeselmandamientomio.html/cantos/resucito/e/esteeselmandamientomio.html"},</v>
      </c>
      <c r="AL91" t="str">
        <f>UPPER(Table13456221222[[#This Row],[Titulo]])</f>
        <v>ESTE ES EL MANDAMIENTO MÍO</v>
      </c>
      <c r="AM91" t="str">
        <f>LOWER(SUBSTITUTE(Table13456221222[[#This Row],[CANTO]], " ", ""))</f>
        <v>esteeselmandamientomío</v>
      </c>
      <c r="AN91" t="str">
        <f>Table13456221222[[#This Row],[Subtitle5]]</f>
        <v>Jn 15,12ss</v>
      </c>
      <c r="AP91" t="str">
        <f>Table1[[#Headers],[CANTO]]</f>
        <v>CANTO</v>
      </c>
      <c r="AQ91" t="str">
        <f>Table13456221222[[#This Row],[CANTO]]</f>
        <v>ESTE ES EL MANDAMIENTO MÍO</v>
      </c>
    </row>
    <row r="92" spans="1:43" x14ac:dyDescent="0.25">
      <c r="A92">
        <v>73</v>
      </c>
      <c r="B92" t="s">
        <v>309</v>
      </c>
      <c r="C92">
        <v>89</v>
      </c>
      <c r="D92" t="s">
        <v>310</v>
      </c>
      <c r="E92" t="s">
        <v>311</v>
      </c>
      <c r="F92" t="s">
        <v>312</v>
      </c>
      <c r="G92" t="str" cm="1">
        <f t="array" ref="G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LOWER(LEFT(Table13456221222[[#This Row],[Titulo]],1))</f>
        <v>e</v>
      </c>
      <c r="AJ92" t="str">
        <f>LOWER(LEFT(Table13456221222[[#This Row],[Categoria]],1))</f>
        <v>p</v>
      </c>
      <c r="AK92" t="str">
        <f>_xlfn.CONCAT(Table13456221222[[#This Row],[ID]:[c021]])</f>
        <v>{id:89,title: "evenushalomalejemEvenu shalom alejem", subtitle: "Melodía hebraica", category: "PRECATECUMENADO", moments: ["Antiguo Testamento"], url: "/cantos/resucito/e/evenushalomalejem.html/cantos/resucito/e/evenushalomalejem.html"},</v>
      </c>
      <c r="AL92" t="str">
        <f>UPPER(Table13456221222[[#This Row],[Titulo]])</f>
        <v>EVENU SHALOM ALEJEM</v>
      </c>
      <c r="AM92" t="str">
        <f>LOWER(SUBSTITUTE(Table13456221222[[#This Row],[CANTO]], " ", ""))</f>
        <v>evenushalomalejem</v>
      </c>
      <c r="AN92" t="str">
        <f>Table13456221222[[#This Row],[Subtitle5]]</f>
        <v>Melodía hebraica</v>
      </c>
      <c r="AP92" t="str">
        <f>Table1[[#Headers],[CANTO]]</f>
        <v>CANTO</v>
      </c>
      <c r="AQ92" t="str">
        <f>Table13456221222[[#This Row],[CANTO]]</f>
        <v>EVENU SHALOM ALEJEM</v>
      </c>
    </row>
    <row r="93" spans="1:43" x14ac:dyDescent="0.25">
      <c r="A93">
        <v>74</v>
      </c>
      <c r="B93" t="s">
        <v>309</v>
      </c>
      <c r="C93">
        <v>90</v>
      </c>
      <c r="D93" t="s">
        <v>310</v>
      </c>
      <c r="E93" t="s">
        <v>311</v>
      </c>
      <c r="F93" t="s">
        <v>312</v>
      </c>
      <c r="G93" t="str" cm="1">
        <f t="array" ref="G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LOWER(LEFT(Table13456221222[[#This Row],[Titulo]],1))</f>
        <v>e</v>
      </c>
      <c r="AJ93" t="str">
        <f>LOWER(LEFT(Table13456221222[[#This Row],[Categoria]],1))</f>
        <v>p</v>
      </c>
      <c r="AK93" t="str">
        <f>_xlfn.CONCAT(Table13456221222[[#This Row],[ID]:[c021]])</f>
        <v>{id:90,title: "extiendomismanosExtiendo mis manos", subtitle: "Oda XXVII de Salomón", category: "PRECATECUMENADO", moments: ["Antiguo Testamento"], url: "/cantos/resucito/e/extiendomismanos.html/cantos/resucito/e/extiendomismanos.html"},</v>
      </c>
      <c r="AL93" t="str">
        <f>UPPER(Table13456221222[[#This Row],[Titulo]])</f>
        <v>EXTIENDO MIS MANOS</v>
      </c>
      <c r="AM93" t="str">
        <f>LOWER(SUBSTITUTE(Table13456221222[[#This Row],[CANTO]], " ", ""))</f>
        <v>extiendomismanos</v>
      </c>
      <c r="AN93" t="str">
        <f>Table13456221222[[#This Row],[Subtitle5]]</f>
        <v>Oda XXVII de Salomón</v>
      </c>
      <c r="AP93" t="str">
        <f>Table1[[#Headers],[CANTO]]</f>
        <v>CANTO</v>
      </c>
      <c r="AQ93" t="str">
        <f>Table13456221222[[#This Row],[CANTO]]</f>
        <v>EXTIENDO MIS MANOS</v>
      </c>
    </row>
    <row r="94" spans="1:43" x14ac:dyDescent="0.25">
      <c r="A94">
        <v>75</v>
      </c>
      <c r="B94" t="s">
        <v>309</v>
      </c>
      <c r="C94">
        <v>91</v>
      </c>
      <c r="D94" t="s">
        <v>310</v>
      </c>
      <c r="E94" t="s">
        <v>311</v>
      </c>
      <c r="F94" t="s">
        <v>312</v>
      </c>
      <c r="G94" t="str" cm="1">
        <f t="array" ref="G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LOWER(LEFT(Table13456221222[[#This Row],[Titulo]],1))</f>
        <v>e</v>
      </c>
      <c r="AJ94" t="str">
        <f>LOWER(LEFT(Table13456221222[[#This Row],[Categoria]],1))</f>
        <v>p</v>
      </c>
      <c r="AK94" t="str">
        <f>_xlfn.CONCAT(Table13456221222[[#This Row],[ID]:[c021]])</f>
        <v>{id:91,title: "exultadjustosenelsenorExultad, justos, en el Señor", subtitle: "Sal 33 (32)", category: "PRECATECUMENADO", moments: ["Pascua"], url: "/cantos/resucito/e/exultadjustosenelsenor.html/cantos/resucito/e/exultadjustosenelsenor.html"},</v>
      </c>
      <c r="AL94" t="str">
        <f>UPPER(Table13456221222[[#This Row],[Titulo]])</f>
        <v>EXULTAD, JUSTOS, EN EL SEÑOR</v>
      </c>
      <c r="AM94" t="str">
        <f>LOWER(SUBSTITUTE(Table13456221222[[#This Row],[CANTO]], " ", ""))</f>
        <v>exultad,justos,enelseñor</v>
      </c>
      <c r="AN94" t="str">
        <f>Table13456221222[[#This Row],[Subtitle5]]</f>
        <v>Sal 33 (32)</v>
      </c>
      <c r="AP94" t="str">
        <f>Table1[[#Headers],[CANTO]]</f>
        <v>CANTO</v>
      </c>
      <c r="AQ94" t="str">
        <f>Table13456221222[[#This Row],[CANTO]]</f>
        <v>EXULTAD, JUSTOS, EN EL SEÑOR</v>
      </c>
    </row>
    <row r="95" spans="1:43" x14ac:dyDescent="0.25">
      <c r="A95">
        <v>76</v>
      </c>
      <c r="B95" t="s">
        <v>309</v>
      </c>
      <c r="C95">
        <v>92</v>
      </c>
      <c r="D95" t="s">
        <v>310</v>
      </c>
      <c r="E95" t="s">
        <v>311</v>
      </c>
      <c r="F95" t="s">
        <v>312</v>
      </c>
      <c r="G95" t="str" cm="1">
        <f t="array" ref="G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LOWER(LEFT(Table13456221222[[#This Row],[Titulo]],1))</f>
        <v>f</v>
      </c>
      <c r="AJ95" t="str">
        <f>LOWER(LEFT(Table13456221222[[#This Row],[Categoria]],1))</f>
        <v>p</v>
      </c>
      <c r="AK95" t="str">
        <f>_xlfn.CONCAT(Table13456221222[[#This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UPPER(Table13456221222[[#This Row],[Titulo]])</f>
        <v>FELICIDAD PARA EL HOMBRE</v>
      </c>
      <c r="AM95" t="str">
        <f>LOWER(SUBSTITUTE(Table13456221222[[#This Row],[CANTO]], " ", ""))</f>
        <v>felicidadparaelhombre</v>
      </c>
      <c r="AN95" t="str">
        <f>Table13456221222[[#This Row],[Subtitle5]]</f>
        <v>Sal 128 (127)</v>
      </c>
      <c r="AP95" t="str">
        <f>Table1[[#Headers],[CANTO]]</f>
        <v>CANTO</v>
      </c>
      <c r="AQ95" t="str">
        <f>Table13456221222[[#This Row],[CANTO]]</f>
        <v>FELICIDAD PARA EL HOMBRE</v>
      </c>
    </row>
    <row r="96" spans="1:43" x14ac:dyDescent="0.25">
      <c r="A96">
        <v>188</v>
      </c>
      <c r="B96" t="s">
        <v>309</v>
      </c>
      <c r="C96">
        <v>93</v>
      </c>
      <c r="D96" t="s">
        <v>310</v>
      </c>
      <c r="E96" t="s">
        <v>311</v>
      </c>
      <c r="F96" t="s">
        <v>312</v>
      </c>
      <c r="G96" t="str" cm="1">
        <f t="array" ref="G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LOWER(LEFT(Table13456221222[[#This Row],[Titulo]],1))</f>
        <v>g</v>
      </c>
      <c r="AJ96" t="str">
        <f>LOWER(LEFT(Table13456221222[[#This Row],[Categoria]],1))</f>
        <v>l</v>
      </c>
      <c r="AK96" t="str">
        <f>_xlfn.CONCAT(Table13456221222[[#This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UPPER(Table13456221222[[#This Row],[Titulo]])</f>
        <v>GLORIA A DIOS EN LO ALTO DEL CIELO</v>
      </c>
      <c r="AM96" t="str">
        <f>LOWER(SUBSTITUTE(Table13456221222[[#This Row],[CANTO]], " ", ""))</f>
        <v>gloriaadiosenloaltodelcielo</v>
      </c>
      <c r="AN96" t="str">
        <f>Table13456221222[[#This Row],[Subtitle5]]</f>
        <v>Himno Litúrgico</v>
      </c>
      <c r="AP96" t="str">
        <f>Table1[[#Headers],[CANTO]]</f>
        <v>CANTO</v>
      </c>
      <c r="AQ96" t="str">
        <f>Table13456221222[[#This Row],[CANTO]]</f>
        <v>GLORIA A DIOS EN LO ALTO DEL CIELO</v>
      </c>
    </row>
    <row r="97" spans="1:43" x14ac:dyDescent="0.25">
      <c r="A97">
        <v>77</v>
      </c>
      <c r="B97" t="s">
        <v>309</v>
      </c>
      <c r="C97">
        <v>94</v>
      </c>
      <c r="D97" t="s">
        <v>310</v>
      </c>
      <c r="E97" t="s">
        <v>311</v>
      </c>
      <c r="F97" t="s">
        <v>312</v>
      </c>
      <c r="G97" t="str" cm="1">
        <f t="array" ref="G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LOWER(LEFT(Table13456221222[[#This Row],[Titulo]],1))</f>
        <v>g</v>
      </c>
      <c r="AJ97" t="str">
        <f>LOWER(LEFT(Table13456221222[[#This Row],[Categoria]],1))</f>
        <v>p</v>
      </c>
      <c r="AK97" t="str">
        <f>_xlfn.CONCAT(Table13456221222[[#This Row],[ID]:[c021]])</f>
        <v>{id:94,title: "graciasayahvehGracias a Yahveh", subtitle: "Sal 136 (135) - Melodía hebraica", category: "PRECATECUMENADO", moments: ["Entrada"], url: "/cantos/resucito/g/graciasayahveh.html/cantos/resucito/g/graciasayahveh.html"},</v>
      </c>
      <c r="AL97" t="str">
        <f>UPPER(Table13456221222[[#This Row],[Titulo]])</f>
        <v>GRACIAS A YAHVEH</v>
      </c>
      <c r="AM97" t="str">
        <f>LOWER(SUBSTITUTE(Table13456221222[[#This Row],[CANTO]], " ", ""))</f>
        <v>graciasayahveh</v>
      </c>
      <c r="AN97" t="str">
        <f>Table13456221222[[#This Row],[Subtitle5]]</f>
        <v>Sal 136 (135) - Melodía hebraica</v>
      </c>
      <c r="AP97" t="str">
        <f>Table1[[#Headers],[CANTO]]</f>
        <v>CANTO</v>
      </c>
      <c r="AQ97" t="str">
        <f>Table13456221222[[#This Row],[CANTO]]</f>
        <v>GRACIAS A YAHVEH</v>
      </c>
    </row>
    <row r="98" spans="1:43" x14ac:dyDescent="0.25">
      <c r="A98">
        <v>78</v>
      </c>
      <c r="B98" t="s">
        <v>309</v>
      </c>
      <c r="C98">
        <v>95</v>
      </c>
      <c r="D98" t="s">
        <v>310</v>
      </c>
      <c r="E98" t="s">
        <v>311</v>
      </c>
      <c r="F98" t="s">
        <v>312</v>
      </c>
      <c r="G98" t="str" cm="1">
        <f t="array" ref="G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LOWER(LEFT(Table13456221222[[#This Row],[Titulo]],1))</f>
        <v>g</v>
      </c>
      <c r="AJ98" t="str">
        <f>LOWER(LEFT(Table13456221222[[#This Row],[Categoria]],1))</f>
        <v>p</v>
      </c>
      <c r="AK98" t="str">
        <f>_xlfn.CONCAT(Table13456221222[[#This Row],[ID]:[c021]])</f>
        <v>{id:95,title: "gritadjubilososGritad jubilosos", subtitle: "Isaías 12,1ss", category: "PRECATECUMENADO", moments: ["Cuaresma", "Antiguo Testamento"], url: "/cantos/resucito/g/gritadjubilosos.html/cantos/resucito/g/gritadjubilosos.html"},</v>
      </c>
      <c r="AL98" t="str">
        <f>UPPER(Table13456221222[[#This Row],[Titulo]])</f>
        <v>GRITAD JUBILOSOS</v>
      </c>
      <c r="AM98" t="str">
        <f>LOWER(SUBSTITUTE(Table13456221222[[#This Row],[CANTO]], " ", ""))</f>
        <v>gritadjubilosos</v>
      </c>
      <c r="AN98" t="str">
        <f>Table13456221222[[#This Row],[Subtitle5]]</f>
        <v>Isaías 12,1ss</v>
      </c>
      <c r="AP98" t="str">
        <f>Table1[[#Headers],[CANTO]]</f>
        <v>CANTO</v>
      </c>
      <c r="AQ98" t="str">
        <f>Table13456221222[[#This Row],[CANTO]]</f>
        <v>GRITAD JUBILOSOS</v>
      </c>
    </row>
    <row r="99" spans="1:43" x14ac:dyDescent="0.25">
      <c r="A99">
        <v>79</v>
      </c>
      <c r="B99" t="s">
        <v>309</v>
      </c>
      <c r="C99">
        <v>96</v>
      </c>
      <c r="D99" t="s">
        <v>310</v>
      </c>
      <c r="E99" t="s">
        <v>311</v>
      </c>
      <c r="F99" t="s">
        <v>312</v>
      </c>
      <c r="G99" t="str" cm="1">
        <f t="array" ref="G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LOWER(LEFT(Table13456221222[[#This Row],[Titulo]],1))</f>
        <v>h</v>
      </c>
      <c r="AJ99" t="str">
        <f>LOWER(LEFT(Table13456221222[[#This Row],[Categoria]],1))</f>
        <v>p</v>
      </c>
      <c r="AK99" t="str">
        <f>_xlfn.CONCAT(Table13456221222[[#This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UPPER(Table13456221222[[#This Row],[Titulo]])</f>
        <v>HACIA TI, MORADA SANTA</v>
      </c>
      <c r="AM99" t="str">
        <f>LOWER(SUBSTITUTE(Table13456221222[[#This Row],[CANTO]], " ", ""))</f>
        <v>haciati,moradasanta</v>
      </c>
      <c r="AN99" t="str">
        <f>Table13456221222[[#This Row],[Subtitle5]]</f>
        <v>Himno procesional eucarístico (Kiko Argüello)</v>
      </c>
      <c r="AP99" t="str">
        <f>Table1[[#Headers],[CANTO]]</f>
        <v>CANTO</v>
      </c>
      <c r="AQ99" t="str">
        <f>Table13456221222[[#This Row],[CANTO]]</f>
        <v>HACIA TI, MORADA SANTA</v>
      </c>
    </row>
    <row r="100" spans="1:43" x14ac:dyDescent="0.25">
      <c r="A100">
        <v>80</v>
      </c>
      <c r="B100" t="s">
        <v>309</v>
      </c>
      <c r="C100">
        <v>97</v>
      </c>
      <c r="D100" t="s">
        <v>310</v>
      </c>
      <c r="E100" t="s">
        <v>311</v>
      </c>
      <c r="F100" t="s">
        <v>312</v>
      </c>
      <c r="G100" t="str" cm="1">
        <f t="array" ref="G1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LOWER(LEFT(Table13456221222[[#This Row],[Titulo]],1))</f>
        <v>h</v>
      </c>
      <c r="AJ100" t="str">
        <f>LOWER(LEFT(Table13456221222[[#This Row],[Categoria]],1))</f>
        <v>p</v>
      </c>
      <c r="AK100" t="str">
        <f>_xlfn.CONCAT(Table13456221222[[#This Row],[ID]:[c021]])</f>
        <v>{id:97,title: "hastacuandoHasta cuándo", subtitle: "Sal 13 (12)", category: "PRECATECUMENADO", moments: ["Cuaresma", "Pascua", "Laudes/Visperas"], url: "/cantos/resucito/h/hastacuando.html/cantos/resucito/h/hastacuando.html"},</v>
      </c>
      <c r="AL100" t="str">
        <f>UPPER(Table13456221222[[#This Row],[Titulo]])</f>
        <v>HASTA CUÁNDO</v>
      </c>
      <c r="AM100" t="str">
        <f>LOWER(SUBSTITUTE(Table13456221222[[#This Row],[CANTO]], " ", ""))</f>
        <v>hastacuándo</v>
      </c>
      <c r="AN100" t="str">
        <f>Table13456221222[[#This Row],[Subtitle5]]</f>
        <v>Sal 13 (12)</v>
      </c>
      <c r="AP100" t="str">
        <f>Table1[[#Headers],[CANTO]]</f>
        <v>CANTO</v>
      </c>
      <c r="AQ100" t="str">
        <f>Table13456221222[[#This Row],[CANTO]]</f>
        <v>HASTA CUÁNDO</v>
      </c>
    </row>
    <row r="101" spans="1:43" x14ac:dyDescent="0.25">
      <c r="A101">
        <v>81</v>
      </c>
      <c r="B101" t="s">
        <v>309</v>
      </c>
      <c r="C101">
        <v>98</v>
      </c>
      <c r="D101" t="s">
        <v>310</v>
      </c>
      <c r="E101" t="s">
        <v>311</v>
      </c>
      <c r="F101" t="s">
        <v>312</v>
      </c>
      <c r="G101" t="str" cm="1">
        <f t="array" ref="G1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LOWER(LEFT(Table13456221222[[#This Row],[Titulo]],1))</f>
        <v>h</v>
      </c>
      <c r="AJ101" t="str">
        <f>LOWER(LEFT(Table13456221222[[#This Row],[Categoria]],1))</f>
        <v>p</v>
      </c>
      <c r="AK101" t="str">
        <f>_xlfn.CONCAT(Table13456221222[[#This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UPPER(Table13456221222[[#This Row],[Titulo]])</f>
        <v>HE AQUÍ MI SIERVO</v>
      </c>
      <c r="AM101" t="str">
        <f>LOWER(SUBSTITUTE(Table13456221222[[#This Row],[CANTO]], " ", ""))</f>
        <v>heaquímisiervo</v>
      </c>
      <c r="AN101" t="str">
        <f>Table13456221222[[#This Row],[Subtitle5]]</f>
        <v>Isaías 42,1-4; Mateo 12,18-21 - Primer canto de Siervo de Yahveh</v>
      </c>
      <c r="AP101" t="str">
        <f>Table1[[#Headers],[CANTO]]</f>
        <v>CANTO</v>
      </c>
      <c r="AQ101" t="str">
        <f>Table13456221222[[#This Row],[CANTO]]</f>
        <v>HE AQUÍ MI SIERVO</v>
      </c>
    </row>
    <row r="102" spans="1:43" x14ac:dyDescent="0.25">
      <c r="A102">
        <v>226</v>
      </c>
      <c r="B102" t="s">
        <v>309</v>
      </c>
      <c r="C102">
        <v>99</v>
      </c>
      <c r="D102" t="s">
        <v>310</v>
      </c>
      <c r="E102" t="s">
        <v>311</v>
      </c>
      <c r="F102" t="s">
        <v>312</v>
      </c>
      <c r="G102" t="str" cm="1">
        <f t="array" ref="G1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LOWER(LEFT(Table13456221222[[#This Row],[Titulo]],1))</f>
        <v>h</v>
      </c>
      <c r="AJ102" t="str">
        <f>LOWER(LEFT(Table13456221222[[#This Row],[Categoria]],1))</f>
        <v>c</v>
      </c>
      <c r="AK102" t="str">
        <f>_xlfn.CONCAT(Table13456221222[[#This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UPPER(Table13456221222[[#This Row],[Titulo]])</f>
        <v>HE AQUÍ QUE NUESTRO ESPEJO ES EL SEÑOR</v>
      </c>
      <c r="AM102" t="str">
        <f>LOWER(SUBSTITUTE(Table13456221222[[#This Row],[CANTO]], " ", ""))</f>
        <v>heaquíquenuestroespejoeselseñor</v>
      </c>
      <c r="AN102" t="str">
        <f>Table13456221222[[#This Row],[Subtitle5]]</f>
        <v>Oda XIII de Salomón</v>
      </c>
      <c r="AP102" t="str">
        <f>Table1[[#Headers],[CANTO]]</f>
        <v>CANTO</v>
      </c>
      <c r="AQ102" t="str">
        <f>Table13456221222[[#This Row],[CANTO]]</f>
        <v>HE AQUÍ QUE NUESTRO ESPEJO ES EL SEÑOR</v>
      </c>
    </row>
    <row r="103" spans="1:43" x14ac:dyDescent="0.25">
      <c r="A103">
        <v>82</v>
      </c>
      <c r="B103" t="s">
        <v>309</v>
      </c>
      <c r="C103">
        <v>100</v>
      </c>
      <c r="D103" t="s">
        <v>310</v>
      </c>
      <c r="E103" t="s">
        <v>311</v>
      </c>
      <c r="F103" t="s">
        <v>312</v>
      </c>
      <c r="G103" t="str" cm="1">
        <f t="array" ref="G1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LOWER(LEFT(Table13456221222[[#This Row],[Titulo]],1))</f>
        <v>h</v>
      </c>
      <c r="AJ103" t="str">
        <f>LOWER(LEFT(Table13456221222[[#This Row],[Categoria]],1))</f>
        <v>p</v>
      </c>
      <c r="AK103" t="str">
        <f>_xlfn.CONCAT(Table13456221222[[#This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UPPER(Table13456221222[[#This Row],[Titulo]])</f>
        <v>HE AQUÍ QUE VENGO PRESTO</v>
      </c>
      <c r="AM103" t="str">
        <f>LOWER(SUBSTITUTE(Table13456221222[[#This Row],[CANTO]], " ", ""))</f>
        <v>heaquíquevengopresto</v>
      </c>
      <c r="AN103" t="str">
        <f>Table13456221222[[#This Row],[Subtitle5]]</f>
        <v>Apocalipsis 22,12-16</v>
      </c>
      <c r="AP103" t="str">
        <f>Table1[[#Headers],[CANTO]]</f>
        <v>CANTO</v>
      </c>
      <c r="AQ103" t="str">
        <f>Table13456221222[[#This Row],[CANTO]]</f>
        <v>HE AQUÍ QUE VENGO PRESTO</v>
      </c>
    </row>
    <row r="104" spans="1:43" x14ac:dyDescent="0.25">
      <c r="A104">
        <v>83</v>
      </c>
      <c r="B104" t="s">
        <v>309</v>
      </c>
      <c r="C104">
        <v>101</v>
      </c>
      <c r="D104" t="s">
        <v>310</v>
      </c>
      <c r="E104" t="s">
        <v>311</v>
      </c>
      <c r="F104" t="s">
        <v>312</v>
      </c>
      <c r="G104" t="str" cm="1">
        <f t="array" ref="G1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LOWER(LEFT(Table13456221222[[#This Row],[Titulo]],1))</f>
        <v>h</v>
      </c>
      <c r="AJ104" t="str">
        <f>LOWER(LEFT(Table13456221222[[#This Row],[Categoria]],1))</f>
        <v>p</v>
      </c>
      <c r="AK104" t="str">
        <f>_xlfn.CONCAT(Table13456221222[[#This Row],[ID]:[c021]])</f>
        <v>{id:101,title: "heesperadoenelsenorHe esperado en el Señor", subtitle: "Salmo 40 (39)", category: "PRECATECUMENADO", moments: ["Cuaresma", "Nuevo Testamento"], url: "/cantos/resucito/h/heesperadoenelsenor.html/cantos/resucito/h/heesperadoenelsenor.html"},</v>
      </c>
      <c r="AL104" t="str">
        <f>UPPER(Table13456221222[[#This Row],[Titulo]])</f>
        <v>HE ESPERADO EN EL SEÑOR</v>
      </c>
      <c r="AM104" t="str">
        <f>LOWER(SUBSTITUTE(Table13456221222[[#This Row],[CANTO]], " ", ""))</f>
        <v>heesperadoenelseñor</v>
      </c>
      <c r="AN104" t="str">
        <f>Table13456221222[[#This Row],[Subtitle5]]</f>
        <v>Salmo 40 (39)</v>
      </c>
      <c r="AP104" t="str">
        <f>Table1[[#Headers],[CANTO]]</f>
        <v>CANTO</v>
      </c>
      <c r="AQ104" t="str">
        <f>Table13456221222[[#This Row],[CANTO]]</f>
        <v>HE ESPERADO EN EL SEÑOR</v>
      </c>
    </row>
    <row r="105" spans="1:43" x14ac:dyDescent="0.25">
      <c r="A105">
        <v>241</v>
      </c>
      <c r="B105" t="s">
        <v>309</v>
      </c>
      <c r="C105">
        <v>102</v>
      </c>
      <c r="D105" t="s">
        <v>310</v>
      </c>
      <c r="E105" t="s">
        <v>311</v>
      </c>
      <c r="F105" t="s">
        <v>312</v>
      </c>
      <c r="G105" t="str" cm="1">
        <f t="array" ref="G1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LOWER(LEFT(Table13456221222[[#This Row],[Titulo]],1))</f>
        <v>h</v>
      </c>
      <c r="AJ105" t="str">
        <f>LOWER(LEFT(Table13456221222[[#This Row],[Categoria]],1))</f>
        <v>e</v>
      </c>
      <c r="AK105" t="str">
        <f>_xlfn.CONCAT(Table13456221222[[#This Row],[ID]:[c021]])</f>
        <v>{id:102,title: "hermosaeresamigamiaHermosa eres, amiga mía", subtitle: "Cantar de los cantares 6-7", category: "ELECCIÓN", moments: ["Pascua"], url: "/cantos/resucito/h/hermosaeresamigamia.html/cantos/resucito/h/hermosaeresamigamia.html"},</v>
      </c>
      <c r="AL105" t="str">
        <f>UPPER(Table13456221222[[#This Row],[Titulo]])</f>
        <v>HERMOSA ERES, AMIGA MÍA</v>
      </c>
      <c r="AM105" t="str">
        <f>LOWER(SUBSTITUTE(Table13456221222[[#This Row],[CANTO]], " ", ""))</f>
        <v>hermosaeres,amigamía</v>
      </c>
      <c r="AN105" t="str">
        <f>Table13456221222[[#This Row],[Subtitle5]]</f>
        <v>Cantar de los cantares 6-7</v>
      </c>
      <c r="AP105" t="str">
        <f>Table1[[#Headers],[CANTO]]</f>
        <v>CANTO</v>
      </c>
      <c r="AQ105" t="str">
        <f>Table13456221222[[#This Row],[CANTO]]</f>
        <v>HERMOSA ERES, AMIGA MÍA</v>
      </c>
    </row>
    <row r="106" spans="1:43" x14ac:dyDescent="0.25">
      <c r="A106">
        <v>84</v>
      </c>
      <c r="B106" t="s">
        <v>309</v>
      </c>
      <c r="C106">
        <v>103</v>
      </c>
      <c r="D106" t="s">
        <v>310</v>
      </c>
      <c r="E106" t="s">
        <v>311</v>
      </c>
      <c r="F106" t="s">
        <v>312</v>
      </c>
      <c r="G106" t="str" cm="1">
        <f t="array" ref="G1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LOWER(LEFT(Table13456221222[[#This Row],[Titulo]],1))</f>
        <v>h</v>
      </c>
      <c r="AJ106" t="str">
        <f>LOWER(LEFT(Table13456221222[[#This Row],[Categoria]],1))</f>
        <v>p</v>
      </c>
      <c r="AK106" t="str">
        <f>_xlfn.CONCAT(Table13456221222[[#This Row],[ID]:[c021]])</f>
        <v>{id:103,title: "hijasdejerusalenHijas de Jerusalén", subtitle: "Lucas 23,28-46", category: "PRECATECUMENADO", moments: ["Pentecostés", "Comunión", "Nuevo Testamento"], url: "/cantos/resucito/h/hijasdejerusalen.html/cantos/resucito/h/hijasdejerusalen.html"},</v>
      </c>
      <c r="AL106" t="str">
        <f>UPPER(Table13456221222[[#This Row],[Titulo]])</f>
        <v>HIJAS DE JERUSALÉN</v>
      </c>
      <c r="AM106" t="str">
        <f>LOWER(SUBSTITUTE(Table13456221222[[#This Row],[CANTO]], " ", ""))</f>
        <v>hijasdejerusalén</v>
      </c>
      <c r="AN106" t="str">
        <f>Table13456221222[[#This Row],[Subtitle5]]</f>
        <v>Lucas 23,28-46</v>
      </c>
      <c r="AP106" t="str">
        <f>Table1[[#Headers],[CANTO]]</f>
        <v>CANTO</v>
      </c>
      <c r="AQ106" t="str">
        <f>Table13456221222[[#This Row],[CANTO]]</f>
        <v>HIJAS DE JERUSALÉN</v>
      </c>
    </row>
    <row r="107" spans="1:43" x14ac:dyDescent="0.25">
      <c r="A107">
        <v>85</v>
      </c>
      <c r="B107" t="s">
        <v>309</v>
      </c>
      <c r="C107">
        <v>104</v>
      </c>
      <c r="D107" t="s">
        <v>310</v>
      </c>
      <c r="E107" t="s">
        <v>311</v>
      </c>
      <c r="F107" t="s">
        <v>312</v>
      </c>
      <c r="G107" t="str" cm="1">
        <f t="array" ref="G1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LOWER(LEFT(Table13456221222[[#This Row],[Titulo]],1))</f>
        <v>h</v>
      </c>
      <c r="AJ107" t="str">
        <f>LOWER(LEFT(Table13456221222[[#This Row],[Categoria]],1))</f>
        <v>p</v>
      </c>
      <c r="AK107" t="str">
        <f>_xlfn.CONCAT(Table13456221222[[#This Row],[ID]:[c021]])</f>
        <v>{id:104,title: "himnoacristoluzHimno a Cristo luz", subtitle: "Himno vespertino (San Gregorio Nacianceno)", category: "PRECATECUMENADO", moments: ["Laudes/Visperas", "Entrada"], url: "/cantos/resucito/h/himnoacristoluz.html/cantos/resucito/h/himnoacristoluz.html"},</v>
      </c>
      <c r="AL107" t="str">
        <f>UPPER(Table13456221222[[#This Row],[Titulo]])</f>
        <v>HIMNO A CRISTO LUZ</v>
      </c>
      <c r="AM107" t="str">
        <f>LOWER(SUBSTITUTE(Table13456221222[[#This Row],[CANTO]], " ", ""))</f>
        <v>himnoacristoluz</v>
      </c>
      <c r="AN107" t="str">
        <f>Table13456221222[[#This Row],[Subtitle5]]</f>
        <v>Himno vespertino (San Gregorio Nacianceno)</v>
      </c>
      <c r="AP107" t="str">
        <f>Table1[[#Headers],[CANTO]]</f>
        <v>CANTO</v>
      </c>
      <c r="AQ107" t="str">
        <f>Table13456221222[[#This Row],[CANTO]]</f>
        <v>HIMNO A CRISTO LUZ</v>
      </c>
    </row>
    <row r="108" spans="1:43" x14ac:dyDescent="0.25">
      <c r="A108">
        <v>86</v>
      </c>
      <c r="B108" t="s">
        <v>309</v>
      </c>
      <c r="C108">
        <v>105</v>
      </c>
      <c r="D108" t="s">
        <v>310</v>
      </c>
      <c r="E108" t="s">
        <v>311</v>
      </c>
      <c r="F108" t="s">
        <v>312</v>
      </c>
      <c r="G108" t="str" cm="1">
        <f t="array" ref="G1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LOWER(LEFT(Table13456221222[[#This Row],[Titulo]],1))</f>
        <v>h</v>
      </c>
      <c r="AJ108" t="str">
        <f>LOWER(LEFT(Table13456221222[[#This Row],[Categoria]],1))</f>
        <v>p</v>
      </c>
      <c r="AK108" t="str">
        <f>_xlfn.CONCAT(Table13456221222[[#This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UPPER(Table13456221222[[#This Row],[Titulo]])</f>
        <v>HIMNO A LA CARIDAD</v>
      </c>
      <c r="AM108" t="str">
        <f>LOWER(SUBSTITUTE(Table13456221222[[#This Row],[CANTO]], " ", ""))</f>
        <v>himnoalacaridad</v>
      </c>
      <c r="AN108" t="str">
        <f>Table13456221222[[#This Row],[Subtitle5]]</f>
        <v>1 Corintios 13,1-7</v>
      </c>
      <c r="AP108" t="str">
        <f>Table1[[#Headers],[CANTO]]</f>
        <v>CANTO</v>
      </c>
      <c r="AQ108" t="str">
        <f>Table13456221222[[#This Row],[CANTO]]</f>
        <v>HIMNO A LA CARIDAD</v>
      </c>
    </row>
    <row r="109" spans="1:43" x14ac:dyDescent="0.25">
      <c r="A109">
        <v>227</v>
      </c>
      <c r="B109" t="s">
        <v>309</v>
      </c>
      <c r="C109">
        <v>106</v>
      </c>
      <c r="D109" t="s">
        <v>310</v>
      </c>
      <c r="E109" t="s">
        <v>311</v>
      </c>
      <c r="F109" t="s">
        <v>312</v>
      </c>
      <c r="G109" t="str" cm="1">
        <f t="array" ref="G1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LOWER(LEFT(Table13456221222[[#This Row],[Titulo]],1))</f>
        <v>h</v>
      </c>
      <c r="AJ109" t="str">
        <f>LOWER(LEFT(Table13456221222[[#This Row],[Categoria]],1))</f>
        <v>c</v>
      </c>
      <c r="AK109" t="str">
        <f>_xlfn.CONCAT(Table13456221222[[#This Row],[ID]:[c021]])</f>
        <v>{id:106,title: "himnoalacruzgloriosaHimno a la cruz gloriosa", subtitle: "Homilía La Santa Pascua (Anónimo s. II)", category: "CATECUMENADO", moments: ["Adviento"], url: "/cantos/resucito/h/himnoalacruzgloriosa.html/cantos/resucito/h/himnoalacruzgloriosa.html"},</v>
      </c>
      <c r="AL109" t="str">
        <f>UPPER(Table13456221222[[#This Row],[Titulo]])</f>
        <v>HIMNO A LA CRUZ GLORIOSA</v>
      </c>
      <c r="AM109" t="str">
        <f>LOWER(SUBSTITUTE(Table13456221222[[#This Row],[CANTO]], " ", ""))</f>
        <v>himnoalacruzgloriosa</v>
      </c>
      <c r="AN109" t="str">
        <f>Table13456221222[[#This Row],[Subtitle5]]</f>
        <v>Homilía La Santa Pascua (Anónimo s. II)</v>
      </c>
      <c r="AP109" t="str">
        <f>Table1[[#Headers],[CANTO]]</f>
        <v>CANTO</v>
      </c>
      <c r="AQ109" t="str">
        <f>Table13456221222[[#This Row],[CANTO]]</f>
        <v>HIMNO A LA CRUZ GLORIOSA</v>
      </c>
    </row>
    <row r="110" spans="1:43" x14ac:dyDescent="0.25">
      <c r="A110">
        <v>87</v>
      </c>
      <c r="B110" t="s">
        <v>309</v>
      </c>
      <c r="C110">
        <v>107</v>
      </c>
      <c r="D110" t="s">
        <v>310</v>
      </c>
      <c r="E110" t="s">
        <v>311</v>
      </c>
      <c r="F110" t="s">
        <v>312</v>
      </c>
      <c r="G110" t="str" cm="1">
        <f t="array" ref="G1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LOWER(LEFT(Table13456221222[[#This Row],[Titulo]],1))</f>
        <v>h</v>
      </c>
      <c r="AJ110" t="str">
        <f>LOWER(LEFT(Table13456221222[[#This Row],[Categoria]],1))</f>
        <v>p</v>
      </c>
      <c r="AK110" t="str">
        <f>_xlfn.CONCAT(Table13456221222[[#This Row],[ID]:[c021]])</f>
        <v>{id:107,title: "himnoalakenosisHimno a la kenosis", subtitle: "Filipenses 2,1-11", category: "PRECATECUMENADO", moments: ["Laudes/Visperas"], url: "/cantos/resucito/h/himnoalakenosis.html/cantos/resucito/h/himnoalakenosis.html"},</v>
      </c>
      <c r="AL110" t="str">
        <f>UPPER(Table13456221222[[#This Row],[Titulo]])</f>
        <v>HIMNO A LA KENOSIS</v>
      </c>
      <c r="AM110" t="str">
        <f>LOWER(SUBSTITUTE(Table13456221222[[#This Row],[CANTO]], " ", ""))</f>
        <v>himnoalakenosis</v>
      </c>
      <c r="AN110" t="str">
        <f>Table13456221222[[#This Row],[Subtitle5]]</f>
        <v>Filipenses 2,1-11</v>
      </c>
      <c r="AP110" t="str">
        <f>Table1[[#Headers],[CANTO]]</f>
        <v>CANTO</v>
      </c>
      <c r="AQ110" t="str">
        <f>Table13456221222[[#This Row],[CANTO]]</f>
        <v>HIMNO A LA KENOSIS</v>
      </c>
    </row>
    <row r="111" spans="1:43" x14ac:dyDescent="0.25">
      <c r="A111">
        <v>88</v>
      </c>
      <c r="B111" t="s">
        <v>309</v>
      </c>
      <c r="C111">
        <v>108</v>
      </c>
      <c r="D111" t="s">
        <v>310</v>
      </c>
      <c r="E111" t="s">
        <v>311</v>
      </c>
      <c r="F111" t="s">
        <v>312</v>
      </c>
      <c r="G111" t="str" cm="1">
        <f t="array" ref="G1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LOWER(LEFT(Table13456221222[[#This Row],[Titulo]],1))</f>
        <v>h</v>
      </c>
      <c r="AJ111" t="str">
        <f>LOWER(LEFT(Table13456221222[[#This Row],[Categoria]],1))</f>
        <v>p</v>
      </c>
      <c r="AK111" t="str">
        <f>_xlfn.CONCAT(Table13456221222[[#This Row],[ID]:[c021]])</f>
        <v>{id:108,title: "himnodeadvientoHimno de Adviento", subtitle: "Himno lat. «Vox clara ecce Intonat»", category: "PRECATECUMENADO", moments: ["Pascua", "Laudes/Visperas"], url: "/cantos/resucito/h/himnodeadviento.html/cantos/resucito/h/himnodeadviento.html"},</v>
      </c>
      <c r="AL111" t="str">
        <f>UPPER(Table13456221222[[#This Row],[Titulo]])</f>
        <v>HIMNO DE ADVIENTO</v>
      </c>
      <c r="AM111" t="str">
        <f>LOWER(SUBSTITUTE(Table13456221222[[#This Row],[CANTO]], " ", ""))</f>
        <v>himnodeadviento</v>
      </c>
      <c r="AN111" t="str">
        <f>Table13456221222[[#This Row],[Subtitle5]]</f>
        <v>Himno lat. «Vox clara ecce Intonat»</v>
      </c>
      <c r="AP111" t="str">
        <f>Table1[[#Headers],[CANTO]]</f>
        <v>CANTO</v>
      </c>
      <c r="AQ111" t="str">
        <f>Table13456221222[[#This Row],[CANTO]]</f>
        <v>HIMNO DE ADVIENTO</v>
      </c>
    </row>
    <row r="112" spans="1:43" x14ac:dyDescent="0.25">
      <c r="A112">
        <v>89</v>
      </c>
      <c r="B112" t="s">
        <v>309</v>
      </c>
      <c r="C112">
        <v>109</v>
      </c>
      <c r="D112" t="s">
        <v>310</v>
      </c>
      <c r="E112" t="s">
        <v>311</v>
      </c>
      <c r="F112" t="s">
        <v>312</v>
      </c>
      <c r="G112" t="str" cm="1">
        <f t="array" ref="G1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LOWER(LEFT(Table13456221222[[#This Row],[Titulo]],1))</f>
        <v>h</v>
      </c>
      <c r="AJ112" t="str">
        <f>LOWER(LEFT(Table13456221222[[#This Row],[Categoria]],1))</f>
        <v>p</v>
      </c>
      <c r="AK112" t="str">
        <f>_xlfn.CONCAT(Table13456221222[[#This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UPPER(Table13456221222[[#This Row],[Titulo]])</f>
        <v>HIMNO DE LA ASCENSIÓN</v>
      </c>
      <c r="AM112" t="str">
        <f>LOWER(SUBSTITUTE(Table13456221222[[#This Row],[CANTO]], " ", ""))</f>
        <v>himnodelaascensión</v>
      </c>
      <c r="AN112" t="str">
        <f>Table13456221222[[#This Row],[Subtitle5]]</f>
        <v xml:space="preserve">Himno de Laudes del tiempo Pascual, de la Ascensión a Pentecostés  / Himno de la liturgia de las horas </v>
      </c>
      <c r="AP112" t="str">
        <f>Table1[[#Headers],[CANTO]]</f>
        <v>CANTO</v>
      </c>
      <c r="AQ112" t="str">
        <f>Table13456221222[[#This Row],[CANTO]]</f>
        <v>HIMNO DE LA ASCENSIÓN</v>
      </c>
    </row>
    <row r="113" spans="1:43" x14ac:dyDescent="0.25">
      <c r="A113">
        <v>90</v>
      </c>
      <c r="B113" t="s">
        <v>309</v>
      </c>
      <c r="C113">
        <v>110</v>
      </c>
      <c r="D113" t="s">
        <v>310</v>
      </c>
      <c r="E113" t="s">
        <v>311</v>
      </c>
      <c r="F113" t="s">
        <v>312</v>
      </c>
      <c r="G113" t="str" cm="1">
        <f t="array" ref="G1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LOWER(LEFT(Table13456221222[[#This Row],[Titulo]],1))</f>
        <v>h</v>
      </c>
      <c r="AJ113" t="str">
        <f>LOWER(LEFT(Table13456221222[[#This Row],[Categoria]],1))</f>
        <v>p</v>
      </c>
      <c r="AK113" t="str">
        <f>_xlfn.CONCAT(Table13456221222[[#This Row],[ID]:[c021]])</f>
        <v>{id:110,title: "himnodepascuaHimno de Pascua", subtitle: "Himno lat. «Aurora lucis rutiiat»", category: "PRECATECUMENADO", moments: ["Final", "Nuevo Testamento"], url: "/cantos/resucito/h/himnodepascua.html/cantos/resucito/h/himnodepascua.html"},</v>
      </c>
      <c r="AL113" t="str">
        <f>UPPER(Table13456221222[[#This Row],[Titulo]])</f>
        <v>HIMNO DE PASCUA</v>
      </c>
      <c r="AM113" t="str">
        <f>LOWER(SUBSTITUTE(Table13456221222[[#This Row],[CANTO]], " ", ""))</f>
        <v>himnodepascua</v>
      </c>
      <c r="AN113" t="str">
        <f>Table13456221222[[#This Row],[Subtitle5]]</f>
        <v>Himno lat. «Aurora lucis rutiiat»</v>
      </c>
      <c r="AP113" t="str">
        <f>Table1[[#Headers],[CANTO]]</f>
        <v>CANTO</v>
      </c>
      <c r="AQ113" t="str">
        <f>Table13456221222[[#This Row],[CANTO]]</f>
        <v>HIMNO DE PASCUA</v>
      </c>
    </row>
    <row r="114" spans="1:43" x14ac:dyDescent="0.25">
      <c r="A114">
        <v>91</v>
      </c>
      <c r="B114" t="s">
        <v>309</v>
      </c>
      <c r="C114">
        <v>111</v>
      </c>
      <c r="D114" t="s">
        <v>310</v>
      </c>
      <c r="E114" t="s">
        <v>311</v>
      </c>
      <c r="F114" t="s">
        <v>312</v>
      </c>
      <c r="G114" t="str" cm="1">
        <f t="array" ref="G1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LOWER(LEFT(Table13456221222[[#This Row],[Titulo]],1))</f>
        <v>h</v>
      </c>
      <c r="AJ114" t="str">
        <f>LOWER(LEFT(Table13456221222[[#This Row],[Categoria]],1))</f>
        <v>p</v>
      </c>
      <c r="AK114" t="str">
        <f>_xlfn.CONCAT(Table13456221222[[#This Row],[ID]:[c021]])</f>
        <v>{id:111,title: "huyeamadomioHuye, amado mío", subtitle: "Cantar de los Cantares 8,10-14", category: "PRECATECUMENADO", moments: ["Cuaresma"], url: "/cantos/resucito/h/huyeamadomio.html/cantos/resucito/h/huyeamadomio.html"},</v>
      </c>
      <c r="AL114" t="str">
        <f>UPPER(Table13456221222[[#This Row],[Titulo]])</f>
        <v>HUYE, AMADO MÍO</v>
      </c>
      <c r="AM114" t="str">
        <f>LOWER(SUBSTITUTE(Table13456221222[[#This Row],[CANTO]], " ", ""))</f>
        <v>huye,amadomío</v>
      </c>
      <c r="AN114" t="str">
        <f>Table13456221222[[#This Row],[Subtitle5]]</f>
        <v>Cantar de los Cantares 8,10-14</v>
      </c>
      <c r="AP114" t="str">
        <f>Table1[[#Headers],[CANTO]]</f>
        <v>CANTO</v>
      </c>
      <c r="AQ114" t="str">
        <f>Table13456221222[[#This Row],[CANTO]]</f>
        <v>HUYE, AMADO MÍO</v>
      </c>
    </row>
    <row r="115" spans="1:43" x14ac:dyDescent="0.25">
      <c r="A115">
        <v>92</v>
      </c>
      <c r="B115" t="s">
        <v>309</v>
      </c>
      <c r="C115">
        <v>112</v>
      </c>
      <c r="D115" t="s">
        <v>310</v>
      </c>
      <c r="E115" t="s">
        <v>311</v>
      </c>
      <c r="F115" t="s">
        <v>312</v>
      </c>
      <c r="G115" t="str" cm="1">
        <f t="array" ref="G1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LOWER(LEFT(Table13456221222[[#This Row],[Titulo]],1))</f>
        <v>i</v>
      </c>
      <c r="AJ115" t="str">
        <f>LOWER(LEFT(Table13456221222[[#This Row],[Categoria]],1))</f>
        <v>p</v>
      </c>
      <c r="AK115" t="str">
        <f>_xlfn.CONCAT(Table13456221222[[#This Row],[ID]:[c021]])</f>
        <v>{id:112,title: "idyanunciadamishermanosId y anunciad a mis hermanos", subtitle: "Mateo 28,10.16-20", category: "PRECATECUMENADO", moments: ["Antiguo Testamento"], url: "/cantos/resucito/i/idyanunciadamishermanos.html/cantos/resucito/i/idyanunciadamishermanos.html"},</v>
      </c>
      <c r="AL115" t="str">
        <f>UPPER(Table13456221222[[#This Row],[Titulo]])</f>
        <v>ID Y ANUNCIAD A MIS HERMANOS</v>
      </c>
      <c r="AM115" t="str">
        <f>LOWER(SUBSTITUTE(Table13456221222[[#This Row],[CANTO]], " ", ""))</f>
        <v>idyanunciadamishermanos</v>
      </c>
      <c r="AN115" t="str">
        <f>Table13456221222[[#This Row],[Subtitle5]]</f>
        <v>Mateo 28,10.16-20</v>
      </c>
      <c r="AP115" t="str">
        <f>Table1[[#Headers],[CANTO]]</f>
        <v>CANTO</v>
      </c>
      <c r="AQ115" t="str">
        <f>Table13456221222[[#This Row],[CANTO]]</f>
        <v>ID Y ANUNCIAD A MIS HERMANOS</v>
      </c>
    </row>
    <row r="116" spans="1:43" x14ac:dyDescent="0.25">
      <c r="A116">
        <v>93</v>
      </c>
      <c r="B116" t="s">
        <v>309</v>
      </c>
      <c r="C116">
        <v>113</v>
      </c>
      <c r="D116" t="s">
        <v>310</v>
      </c>
      <c r="E116" t="s">
        <v>311</v>
      </c>
      <c r="F116" t="s">
        <v>312</v>
      </c>
      <c r="G116" t="str" cm="1">
        <f t="array" ref="G1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LOWER(LEFT(Table13456221222[[#This Row],[Titulo]],1))</f>
        <v>i</v>
      </c>
      <c r="AJ116" t="str">
        <f>LOWER(LEFT(Table13456221222[[#This Row],[Categoria]],1))</f>
        <v>p</v>
      </c>
      <c r="AK116" t="str">
        <f>_xlfn.CONCAT(Table13456221222[[#This Row],[ID]:[c021]])</f>
        <v>{id:113,title: "improperiosImproperios", subtitle: "Adoración de la santa Cruz el Viernes santo", category: "PRECATECUMENADO", moments: ["Cuaresma", "Paz", "Antiguo Testamento"], url: "/cantos/resucito/i/improperios.html/cantos/resucito/i/improperios.html"},</v>
      </c>
      <c r="AL116" t="str">
        <f>UPPER(Table13456221222[[#This Row],[Titulo]])</f>
        <v>IMPROPERIOS</v>
      </c>
      <c r="AM116" t="str">
        <f>LOWER(SUBSTITUTE(Table13456221222[[#This Row],[CANTO]], " ", ""))</f>
        <v>improperios</v>
      </c>
      <c r="AN116" t="str">
        <f>Table13456221222[[#This Row],[Subtitle5]]</f>
        <v>Adoración de la santa Cruz el Viernes santo</v>
      </c>
      <c r="AP116" t="str">
        <f>Table1[[#Headers],[CANTO]]</f>
        <v>CANTO</v>
      </c>
      <c r="AQ116" t="str">
        <f>Table13456221222[[#This Row],[CANTO]]</f>
        <v>IMPROPERIOS</v>
      </c>
    </row>
    <row r="117" spans="1:43" x14ac:dyDescent="0.25">
      <c r="A117">
        <v>228</v>
      </c>
      <c r="B117" t="s">
        <v>309</v>
      </c>
      <c r="C117">
        <v>114</v>
      </c>
      <c r="D117" t="s">
        <v>310</v>
      </c>
      <c r="E117" t="s">
        <v>311</v>
      </c>
      <c r="F117" t="s">
        <v>312</v>
      </c>
      <c r="G117" t="str" cm="1">
        <f t="array" ref="G1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LOWER(Table13456221222[[#This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LOWER(Table13456221222[[#This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LOWER(LEFT(Table13456221222[[#This Row],[Titulo]],1))</f>
        <v>j</v>
      </c>
      <c r="AJ117" t="str">
        <f>LOWER(LEFT(Table13456221222[[#This Row],[Categoria]],1))</f>
        <v>c</v>
      </c>
      <c r="AK117" t="str">
        <f>_xlfn.CONCAT(Table13456221222[[#This Row],[ID]:[c021]])</f>
        <v>{id:114,title: "jacobJacob", subtitle: "Genesis 32,23-29 ", category: "CATECUMENADO", moments: ["Nuevo Testamento"], url: "/cantos/resucito/CATECUMENADO/jacob.html/cantos/resucito/j/jacob.html"},</v>
      </c>
      <c r="AL117" t="str">
        <f>UPPER(Table13456221222[[#This Row],[Titulo]])</f>
        <v>JACOB</v>
      </c>
      <c r="AM117" t="str">
        <f>LOWER(SUBSTITUTE(Table13456221222[[#This Row],[CANTO]], " ", ""))</f>
        <v>jacob</v>
      </c>
      <c r="AN117" t="str">
        <f>Table13456221222[[#This Row],[Subtitle5]]</f>
        <v xml:space="preserve">Genesis 32,23-29 </v>
      </c>
      <c r="AP117" t="str">
        <f>Table1[[#Headers],[CANTO]]</f>
        <v>CANTO</v>
      </c>
      <c r="AQ117" t="str">
        <f>Table13456221222[[#This Row],[CANTO]]</f>
        <v>JACOB</v>
      </c>
    </row>
    <row r="118" spans="1:43" x14ac:dyDescent="0.25">
      <c r="A118">
        <v>94</v>
      </c>
      <c r="B118" t="s">
        <v>309</v>
      </c>
      <c r="C118">
        <v>115</v>
      </c>
      <c r="D118" t="s">
        <v>310</v>
      </c>
      <c r="E118" t="s">
        <v>311</v>
      </c>
      <c r="F118" t="s">
        <v>312</v>
      </c>
      <c r="G118" t="str" cm="1">
        <f t="array" ref="G1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LOWER(LEFT(Table13456221222[[#This Row],[Titulo]],1))</f>
        <v>j</v>
      </c>
      <c r="AJ118" t="str">
        <f>LOWER(LEFT(Table13456221222[[#This Row],[Categoria]],1))</f>
        <v>p</v>
      </c>
      <c r="AK118" t="str">
        <f>_xlfn.CONCAT(Table13456221222[[#This Row],[ID]:[c021]])</f>
        <v>{id:115,title: "jerusalenreconstruidaJerusalén reconstruida", subtitle: "Tobias 13,11-17", category: "PRECATECUMENADO", moments: ["Navidad", "Virgen", "Nuevo Testamento"], url: "/cantos/resucito/j/jerusalenreconstruida.html/cantos/resucito/j/jerusalenreconstruida.html"},</v>
      </c>
      <c r="AL118" t="str">
        <f>UPPER(Table13456221222[[#This Row],[Titulo]])</f>
        <v>JERUSALÉN RECONSTRUIDA</v>
      </c>
      <c r="AM118" t="str">
        <f>LOWER(SUBSTITUTE(Table13456221222[[#This Row],[CANTO]], " ", ""))</f>
        <v>jerusalénreconstruida</v>
      </c>
      <c r="AN118" t="str">
        <f>Table13456221222[[#This Row],[Subtitle5]]</f>
        <v>Tobias 13,11-17</v>
      </c>
      <c r="AP118" t="str">
        <f>Table1[[#Headers],[CANTO]]</f>
        <v>CANTO</v>
      </c>
      <c r="AQ118" t="str">
        <f>Table13456221222[[#This Row],[CANTO]]</f>
        <v>JERUSALÉN RECONSTRUIDA</v>
      </c>
    </row>
    <row r="119" spans="1:43" x14ac:dyDescent="0.25">
      <c r="A119">
        <v>95</v>
      </c>
      <c r="B119" t="s">
        <v>309</v>
      </c>
      <c r="C119">
        <v>116</v>
      </c>
      <c r="D119" t="s">
        <v>310</v>
      </c>
      <c r="E119" t="s">
        <v>311</v>
      </c>
      <c r="F119" t="s">
        <v>312</v>
      </c>
      <c r="G119" t="str" cm="1">
        <f t="array" ref="G1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LOWER(LEFT(Table13456221222[[#This Row],[Titulo]],1))</f>
        <v>j</v>
      </c>
      <c r="AJ119" t="str">
        <f>LOWER(LEFT(Table13456221222[[#This Row],[Categoria]],1))</f>
        <v>p</v>
      </c>
      <c r="AK119" t="str">
        <f>_xlfn.CONCAT(Table13456221222[[#This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UPPER(Table13456221222[[#This Row],[Titulo]])</f>
        <v>JESÚS RECORRÍA TODAS LAS CIUDADES</v>
      </c>
      <c r="AM119" t="str">
        <f>LOWER(SUBSTITUTE(Table13456221222[[#This Row],[CANTO]], " ", ""))</f>
        <v>jesúsrecorríatodaslasciudades</v>
      </c>
      <c r="AN119" t="str">
        <f>Table13456221222[[#This Row],[Subtitle5]]</f>
        <v xml:space="preserve">Mateo 9,35ss; 10 </v>
      </c>
      <c r="AP119" t="str">
        <f>Table1[[#Headers],[CANTO]]</f>
        <v>CANTO</v>
      </c>
      <c r="AQ119" t="str">
        <f>Table13456221222[[#This Row],[CANTO]]</f>
        <v>JESÚS RECORRÍA TODAS LAS CIUDADES</v>
      </c>
    </row>
    <row r="120" spans="1:43" x14ac:dyDescent="0.25">
      <c r="A120">
        <v>96</v>
      </c>
      <c r="B120" t="s">
        <v>309</v>
      </c>
      <c r="C120">
        <v>117</v>
      </c>
      <c r="D120" t="s">
        <v>310</v>
      </c>
      <c r="E120" t="s">
        <v>311</v>
      </c>
      <c r="F120" t="s">
        <v>312</v>
      </c>
      <c r="G120" t="str" cm="1">
        <f t="array" ref="G1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LOWER(LEFT(Table13456221222[[#This Row],[Titulo]],1))</f>
        <v>l</v>
      </c>
      <c r="AJ120" t="str">
        <f>LOWER(LEFT(Table13456221222[[#This Row],[Categoria]],1))</f>
        <v>p</v>
      </c>
      <c r="AK120" t="str">
        <f>_xlfn.CONCAT(Table13456221222[[#This Row],[ID]:[c021]])</f>
        <v>{id:117,title: "lacorderadediosLa cordera de Dios", subtitle: "Mateo 1,18s; 2,13s.18", category: "PRECATECUMENADO", moments: ["Laudes/Visperas", "Comunión"], url: "/cantos/resucito/l/lacorderadedios.html/cantos/resucito/l/lacorderadedios.html"},</v>
      </c>
      <c r="AL120" t="str">
        <f>UPPER(Table13456221222[[#This Row],[Titulo]])</f>
        <v>LA CORDERA DE DIOS</v>
      </c>
      <c r="AM120" t="str">
        <f>LOWER(SUBSTITUTE(Table13456221222[[#This Row],[CANTO]], " ", ""))</f>
        <v>lacorderadedios</v>
      </c>
      <c r="AN120" t="str">
        <f>Table13456221222[[#This Row],[Subtitle5]]</f>
        <v>Mateo 1,18s; 2,13s.18</v>
      </c>
      <c r="AP120" t="str">
        <f>Table1[[#Headers],[CANTO]]</f>
        <v>CANTO</v>
      </c>
      <c r="AQ120" t="str">
        <f>Table13456221222[[#This Row],[CANTO]]</f>
        <v>LA CORDERA DE DIOS</v>
      </c>
    </row>
    <row r="121" spans="1:43" x14ac:dyDescent="0.25">
      <c r="A121">
        <v>97</v>
      </c>
      <c r="B121" t="s">
        <v>309</v>
      </c>
      <c r="C121">
        <v>118</v>
      </c>
      <c r="D121" t="s">
        <v>310</v>
      </c>
      <c r="E121" t="s">
        <v>311</v>
      </c>
      <c r="F121" t="s">
        <v>312</v>
      </c>
      <c r="G121" t="str" cm="1">
        <f t="array" ref="G1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LOWER(LEFT(Table13456221222[[#This Row],[Titulo]],1))</f>
        <v>l</v>
      </c>
      <c r="AJ121" t="str">
        <f>LOWER(LEFT(Table13456221222[[#This Row],[Categoria]],1))</f>
        <v>p</v>
      </c>
      <c r="AK121" t="str">
        <f>_xlfn.CONCAT(Table13456221222[[#This Row],[ID]:[c021]])</f>
        <v>{id:118,title: "laespadaLa espada", subtitle: "Ezequiel 21,14-22", category: "PRECATECUMENADO", moments: ["Virgen"], url: "/cantos/resucito/l/laespada.html/cantos/resucito/l/laespada.html"},</v>
      </c>
      <c r="AL121" t="str">
        <f>UPPER(Table13456221222[[#This Row],[Titulo]])</f>
        <v>LA ESPADA</v>
      </c>
      <c r="AM121" t="str">
        <f>LOWER(SUBSTITUTE(Table13456221222[[#This Row],[CANTO]], " ", ""))</f>
        <v>laespada</v>
      </c>
      <c r="AN121" t="str">
        <f>Table13456221222[[#This Row],[Subtitle5]]</f>
        <v>Ezequiel 21,14-22</v>
      </c>
      <c r="AP121" t="str">
        <f>Table1[[#Headers],[CANTO]]</f>
        <v>CANTO</v>
      </c>
      <c r="AQ121" t="str">
        <f>Table13456221222[[#This Row],[CANTO]]</f>
        <v>LA ESPADA</v>
      </c>
    </row>
    <row r="122" spans="1:43" x14ac:dyDescent="0.25">
      <c r="A122">
        <v>98</v>
      </c>
      <c r="B122" t="s">
        <v>309</v>
      </c>
      <c r="C122">
        <v>119</v>
      </c>
      <c r="D122" t="s">
        <v>310</v>
      </c>
      <c r="E122" t="s">
        <v>311</v>
      </c>
      <c r="F122" t="s">
        <v>312</v>
      </c>
      <c r="G122" t="str" cm="1">
        <f t="array" ref="G1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LOWER(LEFT(Table13456221222[[#This Row],[Titulo]],1))</f>
        <v>l</v>
      </c>
      <c r="AJ122" t="str">
        <f>LOWER(LEFT(Table13456221222[[#This Row],[Categoria]],1))</f>
        <v>p</v>
      </c>
      <c r="AK122" t="str">
        <f>_xlfn.CONCAT(Table13456221222[[#This Row],[ID]:[c021]])</f>
        <v>{id:119,title: "lamarchaesduraLa marcha es dura", subtitle: "Espiritual negro «Go down, Moses»", category: "PRECATECUMENADO", moments: ["Final", "Nuevo Testamento"], url: "/cantos/resucito/l/lamarchaesdura.html/cantos/resucito/l/lamarchaesdura.html"},</v>
      </c>
      <c r="AL122" t="str">
        <f>UPPER(Table13456221222[[#This Row],[Titulo]])</f>
        <v>LA MARCHA ES DURA</v>
      </c>
      <c r="AM122" t="str">
        <f>LOWER(SUBSTITUTE(Table13456221222[[#This Row],[CANTO]], " ", ""))</f>
        <v>lamarchaesdura</v>
      </c>
      <c r="AN122" t="str">
        <f>Table13456221222[[#This Row],[Subtitle5]]</f>
        <v>Espiritual negro «Go down, Moses»</v>
      </c>
      <c r="AP122" t="str">
        <f>Table1[[#Headers],[CANTO]]</f>
        <v>CANTO</v>
      </c>
      <c r="AQ122" t="str">
        <f>Table13456221222[[#This Row],[CANTO]]</f>
        <v>LA MARCHA ES DURA</v>
      </c>
    </row>
    <row r="123" spans="1:43" x14ac:dyDescent="0.25">
      <c r="A123">
        <v>242</v>
      </c>
      <c r="B123" t="s">
        <v>309</v>
      </c>
      <c r="C123">
        <v>120</v>
      </c>
      <c r="D123" t="s">
        <v>310</v>
      </c>
      <c r="E123" t="s">
        <v>311</v>
      </c>
      <c r="F123" t="s">
        <v>312</v>
      </c>
      <c r="G123" t="str" cm="1">
        <f t="array" ref="G1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LOWER(LEFT(Table13456221222[[#This Row],[Titulo]],1))</f>
        <v>l</v>
      </c>
      <c r="AJ123" t="str">
        <f>LOWER(LEFT(Table13456221222[[#This Row],[Categoria]],1))</f>
        <v>e</v>
      </c>
      <c r="AK123" t="str">
        <f>_xlfn.CONCAT(Table13456221222[[#This Row],[ID]:[c021]])</f>
        <v>{id:120,title: "lapalomavoloLa paloma voló", subtitle: "Oda XXIV de Salomón", category: "ELECCIÓN", moments: ["Comunión", "Antiguo Testamento"], url: "/cantos/resucito/l/lapalomavolo.html/cantos/resucito/l/lapalomavolo.html"},</v>
      </c>
      <c r="AL123" t="str">
        <f>UPPER(Table13456221222[[#This Row],[Titulo]])</f>
        <v>LA PALOMA VOLÓ</v>
      </c>
      <c r="AM123" t="str">
        <f>LOWER(SUBSTITUTE(Table13456221222[[#This Row],[CANTO]], " ", ""))</f>
        <v>lapalomavoló</v>
      </c>
      <c r="AN123" t="str">
        <f>Table13456221222[[#This Row],[Subtitle5]]</f>
        <v>Oda XXIV de Salomón</v>
      </c>
      <c r="AP123" t="str">
        <f>Table1[[#Headers],[CANTO]]</f>
        <v>CANTO</v>
      </c>
      <c r="AQ123" t="str">
        <f>Table13456221222[[#This Row],[CANTO]]</f>
        <v>LA PALOMA VOLÓ</v>
      </c>
    </row>
    <row r="124" spans="1:43" x14ac:dyDescent="0.25">
      <c r="A124">
        <v>99</v>
      </c>
      <c r="B124" t="s">
        <v>309</v>
      </c>
      <c r="C124">
        <v>121</v>
      </c>
      <c r="D124" t="s">
        <v>310</v>
      </c>
      <c r="E124" t="s">
        <v>311</v>
      </c>
      <c r="F124" t="s">
        <v>312</v>
      </c>
      <c r="G124" t="str" cm="1">
        <f t="array" ref="G1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LOWER(LEFT(Table13456221222[[#This Row],[Titulo]],1))</f>
        <v>l</v>
      </c>
      <c r="AJ124" t="str">
        <f>LOWER(LEFT(Table13456221222[[#This Row],[Categoria]],1))</f>
        <v>p</v>
      </c>
      <c r="AK124" t="str">
        <f>_xlfn.CONCAT(Table13456221222[[#This Row],[ID]:[c021]])</f>
        <v>{id:121,title: "lasalveLa Salve", subtitle: "Himno lat. «Salve Regina»", category: "PRECATECUMENADO", moments: ["Cuaresma", "Laudes/Visperas", "Nuevo Testamento"], url: "/cantos/resucito/l/lasalve.html/cantos/resucito/l/lasalve.html"},</v>
      </c>
      <c r="AL124" t="str">
        <f>UPPER(Table13456221222[[#This Row],[Titulo]])</f>
        <v>LA SALVE</v>
      </c>
      <c r="AM124" t="str">
        <f>LOWER(SUBSTITUTE(Table13456221222[[#This Row],[CANTO]], " ", ""))</f>
        <v>lasalve</v>
      </c>
      <c r="AN124" t="str">
        <f>Table13456221222[[#This Row],[Subtitle5]]</f>
        <v>Himno lat. «Salve Regina»</v>
      </c>
      <c r="AP124" t="str">
        <f>Table1[[#Headers],[CANTO]]</f>
        <v>CANTO</v>
      </c>
      <c r="AQ124" t="str">
        <f>Table13456221222[[#This Row],[CANTO]]</f>
        <v>LA SALVE</v>
      </c>
    </row>
    <row r="125" spans="1:43" x14ac:dyDescent="0.25">
      <c r="A125">
        <v>100</v>
      </c>
      <c r="B125" t="s">
        <v>309</v>
      </c>
      <c r="C125">
        <v>122</v>
      </c>
      <c r="D125" t="s">
        <v>310</v>
      </c>
      <c r="E125" t="s">
        <v>311</v>
      </c>
      <c r="F125" t="s">
        <v>312</v>
      </c>
      <c r="G125" t="str" cm="1">
        <f t="array" ref="G1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LOWER(LEFT(Table13456221222[[#This Row],[Titulo]],1))</f>
        <v>l</v>
      </c>
      <c r="AJ125" t="str">
        <f>LOWER(LEFT(Table13456221222[[#This Row],[Categoria]],1))</f>
        <v>p</v>
      </c>
      <c r="AK125" t="str">
        <f>_xlfn.CONCAT(Table13456221222[[#This Row],[ID]:[c021]])</f>
        <v>{id:122,title: "lasiegadelasnacionesLa siega de las naciones", subtitle: "Juan 4,31-38", category: "PRECATECUMENADO", moments: [""], url: "/cantos/resucito/l/lasiegadelasnaciones.html/cantos/resucito/l/lasiegadelasnaciones.html"},</v>
      </c>
      <c r="AL125" t="str">
        <f>UPPER(Table13456221222[[#This Row],[Titulo]])</f>
        <v>LA SIEGA DE LAS NACIONES</v>
      </c>
      <c r="AM125" t="str">
        <f>LOWER(SUBSTITUTE(Table13456221222[[#This Row],[CANTO]], " ", ""))</f>
        <v>lasiegadelasnaciones</v>
      </c>
      <c r="AN125" t="str">
        <f>Table13456221222[[#This Row],[Subtitle5]]</f>
        <v>Juan 4,31-38</v>
      </c>
      <c r="AP125" t="str">
        <f>Table1[[#Headers],[CANTO]]</f>
        <v>CANTO</v>
      </c>
      <c r="AQ125" t="str">
        <f>Table13456221222[[#This Row],[CANTO]]</f>
        <v>LA SIEGA DE LAS NACIONES</v>
      </c>
    </row>
    <row r="126" spans="1:43" x14ac:dyDescent="0.25">
      <c r="A126">
        <v>101</v>
      </c>
      <c r="B126" t="s">
        <v>309</v>
      </c>
      <c r="C126">
        <v>123</v>
      </c>
      <c r="D126" t="s">
        <v>310</v>
      </c>
      <c r="E126" t="s">
        <v>311</v>
      </c>
      <c r="F126" t="s">
        <v>312</v>
      </c>
      <c r="G126" t="str" cm="1">
        <f t="array" ref="G1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LOWER(LEFT(Table13456221222[[#This Row],[Titulo]],1))</f>
        <v>l</v>
      </c>
      <c r="AJ126" t="str">
        <f>LOWER(LEFT(Table13456221222[[#This Row],[Categoria]],1))</f>
        <v>p</v>
      </c>
      <c r="AK126" t="str">
        <f>_xlfn.CONCAT(Table13456221222[[#This Row],[ID]:[c021]])</f>
        <v>{id:123,title: "lavozdemiamadoLa voz de mi amado", subtitle: "Cantar de los Cantares 2,8-17", category: "PRECATECUMENADO", moments: [""], url: "/cantos/resucito/l/lavozdemiamado.html/cantos/resucito/l/lavozdemiamado.html"},</v>
      </c>
      <c r="AL126" t="str">
        <f>UPPER(Table13456221222[[#This Row],[Titulo]])</f>
        <v>LA VOZ DE MI AMADO</v>
      </c>
      <c r="AM126" t="str">
        <f>LOWER(SUBSTITUTE(Table13456221222[[#This Row],[CANTO]], " ", ""))</f>
        <v>lavozdemiamado</v>
      </c>
      <c r="AN126" t="str">
        <f>Table13456221222[[#This Row],[Subtitle5]]</f>
        <v>Cantar de los Cantares 2,8-17</v>
      </c>
      <c r="AP126" t="str">
        <f>Table1[[#Headers],[CANTO]]</f>
        <v>CANTO</v>
      </c>
      <c r="AQ126" t="str">
        <f>Table13456221222[[#This Row],[CANTO]]</f>
        <v>LA VOZ DE MI AMADO</v>
      </c>
    </row>
    <row r="127" spans="1:43" x14ac:dyDescent="0.25">
      <c r="A127">
        <v>102</v>
      </c>
      <c r="B127" t="s">
        <v>309</v>
      </c>
      <c r="C127">
        <v>124</v>
      </c>
      <c r="D127" t="s">
        <v>310</v>
      </c>
      <c r="E127" t="s">
        <v>311</v>
      </c>
      <c r="F127" t="s">
        <v>312</v>
      </c>
      <c r="G127" t="str" cm="1">
        <f t="array" ref="G1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LOWER(LEFT(Table13456221222[[#This Row],[Titulo]],1))</f>
        <v>l</v>
      </c>
      <c r="AJ127" t="str">
        <f>LOWER(LEFT(Table13456221222[[#This Row],[Categoria]],1))</f>
        <v>p</v>
      </c>
      <c r="AK127" t="str">
        <f>_xlfn.CONCAT(Table13456221222[[#This Row],[ID]:[c021]])</f>
        <v>{id:124,title: "lasarmasdelaluzLas armas de la luz", subtitle: "cf Efesios 6,11.ss", category: "PRECATECUMENADO", moments: [""], url: "/cantos/resucito/l/lasarmasdelaluz.html/cantos/resucito/l/lasarmasdelaluz.html"},</v>
      </c>
      <c r="AL127" t="str">
        <f>UPPER(Table13456221222[[#This Row],[Titulo]])</f>
        <v>LAS ARMAS DE LA LUZ</v>
      </c>
      <c r="AM127" t="str">
        <f>LOWER(SUBSTITUTE(Table13456221222[[#This Row],[CANTO]], " ", ""))</f>
        <v>lasarmasdelaluz</v>
      </c>
      <c r="AN127" t="str">
        <f>Table13456221222[[#This Row],[Subtitle5]]</f>
        <v>cf Efesios 6,11.ss</v>
      </c>
      <c r="AP127" t="str">
        <f>Table1[[#Headers],[CANTO]]</f>
        <v>CANTO</v>
      </c>
      <c r="AQ127" t="str">
        <f>Table13456221222[[#This Row],[CANTO]]</f>
        <v>LAS ARMAS DE LA LUZ</v>
      </c>
    </row>
    <row r="128" spans="1:43" x14ac:dyDescent="0.25">
      <c r="A128">
        <v>103</v>
      </c>
      <c r="B128" t="s">
        <v>309</v>
      </c>
      <c r="C128">
        <v>125</v>
      </c>
      <c r="D128" t="s">
        <v>310</v>
      </c>
      <c r="E128" t="s">
        <v>311</v>
      </c>
      <c r="F128" t="s">
        <v>312</v>
      </c>
      <c r="G128" t="str" cm="1">
        <f t="array" ref="G1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LOWER(LEFT(Table13456221222[[#This Row],[Titulo]],1))</f>
        <v>l</v>
      </c>
      <c r="AJ128" t="str">
        <f>LOWER(LEFT(Table13456221222[[#This Row],[Categoria]],1))</f>
        <v>p</v>
      </c>
      <c r="AK128" t="str">
        <f>_xlfn.CONCAT(Table13456221222[[#This Row],[ID]:[c021]])</f>
        <v>{id:125,title: "laudasionLauda Sión", subtitle: "Secuencia del Corpus Christi (Santo Tomas de Aquino) ", category: "PRECATECUMENADO", moments: [""], url: "/cantos/resucito/l/laudasion.html/cantos/resucito/l/laudasion.html"},</v>
      </c>
      <c r="AL128" t="str">
        <f>UPPER(Table13456221222[[#This Row],[Titulo]])</f>
        <v>LAUDA SIÓN</v>
      </c>
      <c r="AM128" t="str">
        <f>LOWER(SUBSTITUTE(Table13456221222[[#This Row],[CANTO]], " ", ""))</f>
        <v>laudasión</v>
      </c>
      <c r="AN128" t="str">
        <f>Table13456221222[[#This Row],[Subtitle5]]</f>
        <v xml:space="preserve">Secuencia del Corpus Christi (Santo Tomas de Aquino) </v>
      </c>
      <c r="AP128" t="str">
        <f>Table1[[#Headers],[CANTO]]</f>
        <v>CANTO</v>
      </c>
      <c r="AQ128" t="str">
        <f>Table13456221222[[#This Row],[CANTO]]</f>
        <v>LAUDA SIÓN</v>
      </c>
    </row>
    <row r="129" spans="1:43" x14ac:dyDescent="0.25">
      <c r="A129">
        <v>189</v>
      </c>
      <c r="B129" t="s">
        <v>309</v>
      </c>
      <c r="C129">
        <v>126</v>
      </c>
      <c r="D129" t="s">
        <v>310</v>
      </c>
      <c r="E129" t="s">
        <v>311</v>
      </c>
      <c r="F129" t="s">
        <v>312</v>
      </c>
      <c r="G129" t="str" cm="1">
        <f t="array" ref="G1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LOWER(LEFT(Table13456221222[[#This Row],[Titulo]],1))</f>
        <v>l</v>
      </c>
      <c r="AJ129" t="str">
        <f>LOWER(LEFT(Table13456221222[[#This Row],[Categoria]],1))</f>
        <v>l</v>
      </c>
      <c r="AK129" t="str">
        <f>_xlfn.CONCAT(Table13456221222[[#This Row],[ID]:[c021]])</f>
        <v>{id:126,title: "letaniasdelossantosLetanías de los santos", subtitle: "De la liturgia bautismal de la Vigilia pascual", category: "LITÚRGICOS", moments: [""], url: "/cantos/resucito/l/letaniasdelossantos.html/cantos/resucito/l/letaniasdelossantos.html"},</v>
      </c>
      <c r="AL129" t="str">
        <f>UPPER(Table13456221222[[#This Row],[Titulo]])</f>
        <v>LETANÍAS DE LOS SANTOS</v>
      </c>
      <c r="AM129" t="str">
        <f>LOWER(SUBSTITUTE(Table13456221222[[#This Row],[CANTO]], " ", ""))</f>
        <v>letaníasdelossantos</v>
      </c>
      <c r="AN129" t="str">
        <f>Table13456221222[[#This Row],[Subtitle5]]</f>
        <v>De la liturgia bautismal de la Vigilia pascual</v>
      </c>
      <c r="AP129" t="str">
        <f>Table1[[#Headers],[CANTO]]</f>
        <v>CANTO</v>
      </c>
      <c r="AQ129" t="str">
        <f>Table13456221222[[#This Row],[CANTO]]</f>
        <v>LETANÍAS DE LOS SANTOS</v>
      </c>
    </row>
    <row r="130" spans="1:43" x14ac:dyDescent="0.25">
      <c r="A130">
        <v>191</v>
      </c>
      <c r="B130" t="s">
        <v>309</v>
      </c>
      <c r="C130">
        <v>127</v>
      </c>
      <c r="D130" t="s">
        <v>310</v>
      </c>
      <c r="E130" t="s">
        <v>311</v>
      </c>
      <c r="F130" t="s">
        <v>312</v>
      </c>
      <c r="G130" t="str" cm="1">
        <f t="array" ref="G1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LOWER(LEFT(Table13456221222[[#This Row],[Titulo]],1))</f>
        <v>l</v>
      </c>
      <c r="AJ130" t="str">
        <f>LOWER(LEFT(Table13456221222[[#This Row],[Categoria]],1))</f>
        <v>l</v>
      </c>
      <c r="AK130" t="str">
        <f>_xlfn.CONCAT(Table13456221222[[#This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UPPER(Table13456221222[[#This Row],[Titulo]])</f>
        <v>LETANÍAS PENITENCIALES I</v>
      </c>
      <c r="AM130" t="str">
        <f>LOWER(SUBSTITUTE(Table13456221222[[#This Row],[CANTO]], " ", ""))</f>
        <v>letaníaspenitencialesi</v>
      </c>
      <c r="AN130" t="str">
        <f>Table13456221222[[#This Row],[Subtitle5]]</f>
        <v>Letanía para la Celebración Penitencial – modelo abreviado</v>
      </c>
      <c r="AP130" t="str">
        <f>Table1[[#Headers],[CANTO]]</f>
        <v>CANTO</v>
      </c>
      <c r="AQ130" t="str">
        <f>Table13456221222[[#This Row],[CANTO]]</f>
        <v>LETANÍAS PENITENCIALES I</v>
      </c>
    </row>
    <row r="131" spans="1:43" x14ac:dyDescent="0.25">
      <c r="A131">
        <v>192</v>
      </c>
      <c r="B131" t="s">
        <v>309</v>
      </c>
      <c r="C131">
        <v>128</v>
      </c>
      <c r="D131" t="s">
        <v>310</v>
      </c>
      <c r="E131" t="s">
        <v>311</v>
      </c>
      <c r="F131" t="s">
        <v>312</v>
      </c>
      <c r="G131" t="str" cm="1">
        <f t="array" ref="G1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LOWER(LEFT(Table13456221222[[#This Row],[Titulo]],1))</f>
        <v>l</v>
      </c>
      <c r="AJ131" t="str">
        <f>LOWER(LEFT(Table13456221222[[#This Row],[Categoria]],1))</f>
        <v>l</v>
      </c>
      <c r="AK131" t="str">
        <f>_xlfn.CONCAT(Table13456221222[[#This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UPPER(Table13456221222[[#This Row],[Titulo]])</f>
        <v>LETANÍAS PENITENCIALES II</v>
      </c>
      <c r="AM131" t="str">
        <f>LOWER(SUBSTITUTE(Table13456221222[[#This Row],[CANTO]], " ", ""))</f>
        <v>letaníaspenitencialesii</v>
      </c>
      <c r="AN131" t="str">
        <f>Table13456221222[[#This Row],[Subtitle5]]</f>
        <v>Letanía para la Celebración Penitencial</v>
      </c>
      <c r="AP131" t="str">
        <f>Table1[[#Headers],[CANTO]]</f>
        <v>CANTO</v>
      </c>
      <c r="AQ131" t="str">
        <f>Table13456221222[[#This Row],[CANTO]]</f>
        <v>LETANÍAS PENITENCIALES II</v>
      </c>
    </row>
    <row r="132" spans="1:43" x14ac:dyDescent="0.25">
      <c r="A132">
        <v>105</v>
      </c>
      <c r="B132" t="s">
        <v>309</v>
      </c>
      <c r="C132">
        <v>129</v>
      </c>
      <c r="D132" t="s">
        <v>310</v>
      </c>
      <c r="E132" t="s">
        <v>311</v>
      </c>
      <c r="F132" t="s">
        <v>312</v>
      </c>
      <c r="G132" t="str" cm="1">
        <f t="array" ref="G1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LOWER(LEFT(Table13456221222[[#This Row],[Titulo]],1))</f>
        <v>l</v>
      </c>
      <c r="AJ132" t="str">
        <f>LOWER(LEFT(Table13456221222[[#This Row],[Categoria]],1))</f>
        <v>p</v>
      </c>
      <c r="AK132" t="str">
        <f>_xlfn.CONCAT(Table13456221222[[#This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UPPER(Table13456221222[[#This Row],[Titulo]])</f>
        <v>LEVANTO MIS OJOS A LOS MONTES</v>
      </c>
      <c r="AM132" t="str">
        <f>LOWER(SUBSTITUTE(Table13456221222[[#This Row],[CANTO]], " ", ""))</f>
        <v>levantomisojosalosmontes</v>
      </c>
      <c r="AN132" t="str">
        <f>Table13456221222[[#This Row],[Subtitle5]]</f>
        <v>Sal 121 (120)</v>
      </c>
      <c r="AP132" t="str">
        <f>Table1[[#Headers],[CANTO]]</f>
        <v>CANTO</v>
      </c>
      <c r="AQ132" t="str">
        <f>Table13456221222[[#This Row],[CANTO]]</f>
        <v>LEVANTO MIS OJOS A LOS MONTES</v>
      </c>
    </row>
    <row r="133" spans="1:43" x14ac:dyDescent="0.25">
      <c r="A133">
        <v>106</v>
      </c>
      <c r="B133" t="s">
        <v>309</v>
      </c>
      <c r="C133">
        <v>131</v>
      </c>
      <c r="D133" t="s">
        <v>310</v>
      </c>
      <c r="E133" t="s">
        <v>311</v>
      </c>
      <c r="F133" t="s">
        <v>312</v>
      </c>
      <c r="G133" t="str" cm="1">
        <f t="array" ref="G1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LOWER(LEFT(Table13456221222[[#This Row],[Titulo]],1))</f>
        <v>l</v>
      </c>
      <c r="AJ133" t="str">
        <f>LOWER(LEFT(Table13456221222[[#This Row],[Categoria]],1))</f>
        <v>p</v>
      </c>
      <c r="AK133" t="str">
        <f>_xlfn.CONCAT(Table13456221222[[#This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UPPER(Table13456221222[[#This Row],[Titulo]])</f>
        <v>LLEGUE HASTA TU PRESENCIA MI CLAMOR</v>
      </c>
      <c r="AM133" t="str">
        <f>LOWER(SUBSTITUTE(Table13456221222[[#This Row],[CANTO]], " ", ""))</f>
        <v>lleguehastatupresenciamiclamor</v>
      </c>
      <c r="AN133" t="str">
        <f>Table13456221222[[#This Row],[Subtitle5]]</f>
        <v>Sal 119 (118)</v>
      </c>
      <c r="AP133" t="str">
        <f>Table1[[#Headers],[CANTO]]</f>
        <v>CANTO</v>
      </c>
      <c r="AQ133" t="str">
        <f>Table13456221222[[#This Row],[CANTO]]</f>
        <v>LLEGUE HASTA TU PRESENCIA MI CLAMOR</v>
      </c>
    </row>
    <row r="134" spans="1:43" x14ac:dyDescent="0.25">
      <c r="A134">
        <v>107</v>
      </c>
      <c r="B134" t="s">
        <v>309</v>
      </c>
      <c r="C134">
        <v>132</v>
      </c>
      <c r="D134" t="s">
        <v>310</v>
      </c>
      <c r="E134" t="s">
        <v>311</v>
      </c>
      <c r="F134" t="s">
        <v>312</v>
      </c>
      <c r="G134" t="str" cm="1">
        <f t="array" ref="G1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LOWER(LEFT(Table13456221222[[#This Row],[Titulo]],1))</f>
        <v>l</v>
      </c>
      <c r="AJ134" t="str">
        <f>LOWER(LEFT(Table13456221222[[#This Row],[Categoria]],1))</f>
        <v>p</v>
      </c>
      <c r="AK134" t="str">
        <f>_xlfn.CONCAT(Table13456221222[[#This Row],[ID]:[c021]])</f>
        <v>{id:132,title: "llevamealcieloLlévame al cielo", subtitle: "Filipenses 1,23", category: "PRECATECUMENADO", moments: ["Virgen"], url: "/cantos/resucito/l/llevamealcielo.html/cantos/resucito/l/llevamealcielo.html"},</v>
      </c>
      <c r="AL134" t="str">
        <f>UPPER(Table13456221222[[#This Row],[Titulo]])</f>
        <v>LLÉVAME AL CIELO</v>
      </c>
      <c r="AM134" t="str">
        <f>LOWER(SUBSTITUTE(Table13456221222[[#This Row],[CANTO]], " ", ""))</f>
        <v>llévamealcielo</v>
      </c>
      <c r="AN134" t="str">
        <f>Table13456221222[[#This Row],[Subtitle5]]</f>
        <v>Filipenses 1,23</v>
      </c>
      <c r="AP134" t="str">
        <f>Table1[[#Headers],[CANTO]]</f>
        <v>CANTO</v>
      </c>
      <c r="AQ134" t="str">
        <f>Table13456221222[[#This Row],[CANTO]]</f>
        <v>LLÉVAME AL CIELO</v>
      </c>
    </row>
    <row r="135" spans="1:43" x14ac:dyDescent="0.25">
      <c r="A135">
        <v>108</v>
      </c>
      <c r="B135" t="s">
        <v>309</v>
      </c>
      <c r="C135">
        <v>133</v>
      </c>
      <c r="D135" t="s">
        <v>310</v>
      </c>
      <c r="E135" t="s">
        <v>311</v>
      </c>
      <c r="F135" t="s">
        <v>312</v>
      </c>
      <c r="G135" t="str" cm="1">
        <f t="array" ref="G1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LOWER(LEFT(Table13456221222[[#This Row],[Titulo]],1))</f>
        <v>m</v>
      </c>
      <c r="AJ135" t="str">
        <f>LOWER(LEFT(Table13456221222[[#This Row],[Categoria]],1))</f>
        <v>p</v>
      </c>
      <c r="AK135" t="str">
        <f>_xlfn.CONCAT(Table13456221222[[#This Row],[ID]:[c021]])</f>
        <v>{id:133,title: "magnificatMagníficat", subtitle: "Lucas 1,46-55", category: "PRECATECUMENADO", moments: ["Virgen", "Entrada", "Nuevo Testamento"], url: "/cantos/resucito/m/magnificat.html/cantos/resucito/m/magnificat.html"},</v>
      </c>
      <c r="AL135" t="str">
        <f>UPPER(Table13456221222[[#This Row],[Titulo]])</f>
        <v>MAGNÍFICAT</v>
      </c>
      <c r="AM135" t="str">
        <f>LOWER(SUBSTITUTE(Table13456221222[[#This Row],[CANTO]], " ", ""))</f>
        <v>magníficat</v>
      </c>
      <c r="AN135" t="str">
        <f>Table13456221222[[#This Row],[Subtitle5]]</f>
        <v>Lucas 1,46-55</v>
      </c>
      <c r="AP135" t="str">
        <f>Table1[[#Headers],[CANTO]]</f>
        <v>CANTO</v>
      </c>
      <c r="AQ135" t="str">
        <f>Table13456221222[[#This Row],[CANTO]]</f>
        <v>MAGNÍFICAT</v>
      </c>
    </row>
    <row r="136" spans="1:43" x14ac:dyDescent="0.25">
      <c r="A136">
        <v>110</v>
      </c>
      <c r="B136" t="s">
        <v>309</v>
      </c>
      <c r="C136">
        <v>134</v>
      </c>
      <c r="D136" t="s">
        <v>310</v>
      </c>
      <c r="E136" t="s">
        <v>311</v>
      </c>
      <c r="F136" t="s">
        <v>312</v>
      </c>
      <c r="G136" t="str" cm="1">
        <f t="array" ref="G1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LOWER(LEFT(Table13456221222[[#This Row],[Titulo]],1))</f>
        <v>m</v>
      </c>
      <c r="AJ136" t="str">
        <f>LOWER(LEFT(Table13456221222[[#This Row],[Categoria]],1))</f>
        <v>p</v>
      </c>
      <c r="AK136" t="str">
        <f>_xlfn.CONCAT(Table13456221222[[#This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UPPER(Table13456221222[[#This Row],[Titulo]])</f>
        <v>MARÍA DE JASNA GÖRA</v>
      </c>
      <c r="AM136" t="str">
        <f>LOWER(SUBSTITUTE(Table13456221222[[#This Row],[CANTO]], " ", ""))</f>
        <v>maríadejasnagöra</v>
      </c>
      <c r="AN136" t="str">
        <f>Table13456221222[[#This Row],[Subtitle5]]</f>
        <v xml:space="preserve">Himno a la Virgen de Jasna Göra, Częstochowa Polonia (Kiko Argüello) </v>
      </c>
      <c r="AP136" t="str">
        <f>Table1[[#Headers],[CANTO]]</f>
        <v>CANTO</v>
      </c>
      <c r="AQ136" t="str">
        <f>Table13456221222[[#This Row],[CANTO]]</f>
        <v>MARÍA DE JASNA GÖRA</v>
      </c>
    </row>
    <row r="137" spans="1:43" x14ac:dyDescent="0.25">
      <c r="A137">
        <v>109</v>
      </c>
      <c r="B137" t="s">
        <v>309</v>
      </c>
      <c r="C137">
        <v>135</v>
      </c>
      <c r="D137" t="s">
        <v>310</v>
      </c>
      <c r="E137" t="s">
        <v>311</v>
      </c>
      <c r="F137" t="s">
        <v>312</v>
      </c>
      <c r="G137" t="str" cm="1">
        <f t="array" ref="G1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LOWER(LEFT(Table13456221222[[#This Row],[Titulo]],1))</f>
        <v>m</v>
      </c>
      <c r="AJ137" t="str">
        <f>LOWER(LEFT(Table13456221222[[#This Row],[Categoria]],1))</f>
        <v>p</v>
      </c>
      <c r="AK137" t="str">
        <f>_xlfn.CONCAT(Table13456221222[[#This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UPPER(Table13456221222[[#This Row],[Titulo]])</f>
        <v>MARÍA, CASA DE BENDICIÓN</v>
      </c>
      <c r="AM137" t="str">
        <f>LOWER(SUBSTITUTE(Table13456221222[[#This Row],[CANTO]], " ", ""))</f>
        <v>maría,casadebendición</v>
      </c>
      <c r="AN137" t="str">
        <f>Table13456221222[[#This Row],[Subtitle5]]</f>
        <v>Juan 2,1–11 – Las Bodas de Caná</v>
      </c>
      <c r="AP137" t="str">
        <f>Table1[[#Headers],[CANTO]]</f>
        <v>CANTO</v>
      </c>
      <c r="AQ137" t="str">
        <f>Table13456221222[[#This Row],[CANTO]]</f>
        <v>MARÍA, CASA DE BENDICIÓN</v>
      </c>
    </row>
    <row r="138" spans="1:43" x14ac:dyDescent="0.25">
      <c r="A138">
        <v>111</v>
      </c>
      <c r="B138" t="s">
        <v>309</v>
      </c>
      <c r="C138">
        <v>136</v>
      </c>
      <c r="D138" t="s">
        <v>310</v>
      </c>
      <c r="E138" t="s">
        <v>311</v>
      </c>
      <c r="F138" t="s">
        <v>312</v>
      </c>
      <c r="G138" t="str" cm="1">
        <f t="array" ref="G1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LOWER(LEFT(Table13456221222[[#This Row],[Titulo]],1))</f>
        <v>m</v>
      </c>
      <c r="AJ138" t="str">
        <f>LOWER(LEFT(Table13456221222[[#This Row],[Categoria]],1))</f>
        <v>p</v>
      </c>
      <c r="AK138" t="str">
        <f>_xlfn.CONCAT(Table13456221222[[#This Row],[ID]:[c021]])</f>
        <v>{id:136,title: "mariamadredelaiglesiaMaría, madre de la Iglesia", subtitle: "Juan 19,26-34", category: "PRECATECUMENADO", moments: ["Cuaresma", "Virgen"], url: "/cantos/resucito/m/mariamadredelaiglesia.html/cantos/resucito/m/mariamadredelaiglesia.html"},</v>
      </c>
      <c r="AL138" t="str">
        <f>UPPER(Table13456221222[[#This Row],[Titulo]])</f>
        <v>MARÍA, MADRE DE LA IGLESIA</v>
      </c>
      <c r="AM138" t="str">
        <f>LOWER(SUBSTITUTE(Table13456221222[[#This Row],[CANTO]], " ", ""))</f>
        <v>maría,madredelaiglesia</v>
      </c>
      <c r="AN138" t="str">
        <f>Table13456221222[[#This Row],[Subtitle5]]</f>
        <v>Juan 19,26-34</v>
      </c>
      <c r="AP138" t="str">
        <f>Table1[[#Headers],[CANTO]]</f>
        <v>CANTO</v>
      </c>
      <c r="AQ138" t="str">
        <f>Table13456221222[[#This Row],[CANTO]]</f>
        <v>MARÍA, MADRE DE LA IGLESIA</v>
      </c>
    </row>
    <row r="139" spans="1:43" x14ac:dyDescent="0.25">
      <c r="A139">
        <v>112</v>
      </c>
      <c r="B139" t="s">
        <v>309</v>
      </c>
      <c r="C139">
        <v>137</v>
      </c>
      <c r="D139" t="s">
        <v>310</v>
      </c>
      <c r="E139" t="s">
        <v>311</v>
      </c>
      <c r="F139" t="s">
        <v>312</v>
      </c>
      <c r="G139" t="str" cm="1">
        <f t="array" ref="G1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LOWER(LEFT(Table13456221222[[#This Row],[Titulo]],1))</f>
        <v>m</v>
      </c>
      <c r="AJ139" t="str">
        <f>LOWER(LEFT(Table13456221222[[#This Row],[Categoria]],1))</f>
        <v>p</v>
      </c>
      <c r="AK139" t="str">
        <f>_xlfn.CONCAT(Table13456221222[[#This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UPPER(Table13456221222[[#This Row],[Titulo]])</f>
        <v>MARÍA, MADRE DEL CAMINO ARDIENTE</v>
      </c>
      <c r="AM139" t="str">
        <f>LOWER(SUBSTITUTE(Table13456221222[[#This Row],[CANTO]], " ", ""))</f>
        <v>maría,madredelcaminoardiente</v>
      </c>
      <c r="AN139" t="str">
        <f>Table13456221222[[#This Row],[Subtitle5]]</f>
        <v>Himno a la Virgen del Tercer Milenio (Kiko Argüello)</v>
      </c>
      <c r="AP139" t="str">
        <f>Table1[[#Headers],[CANTO]]</f>
        <v>CANTO</v>
      </c>
      <c r="AQ139" t="str">
        <f>Table13456221222[[#This Row],[CANTO]]</f>
        <v>MARÍA, MADRE DEL CAMINO ARDIENTE</v>
      </c>
    </row>
    <row r="140" spans="1:43" x14ac:dyDescent="0.25">
      <c r="A140">
        <v>113</v>
      </c>
      <c r="B140" t="s">
        <v>309</v>
      </c>
      <c r="C140">
        <v>138</v>
      </c>
      <c r="D140" t="s">
        <v>310</v>
      </c>
      <c r="E140" t="s">
        <v>311</v>
      </c>
      <c r="F140" t="s">
        <v>312</v>
      </c>
      <c r="G140" t="str" cm="1">
        <f t="array" ref="G1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LOWER(LEFT(Table13456221222[[#This Row],[Titulo]],1))</f>
        <v>m</v>
      </c>
      <c r="AJ140" t="str">
        <f>LOWER(LEFT(Table13456221222[[#This Row],[Categoria]],1))</f>
        <v>p</v>
      </c>
      <c r="AK140" t="str">
        <f>_xlfn.CONCAT(Table13456221222[[#This Row],[ID]:[c021]])</f>
        <v>{id:138,title: "mariapequenamariaMaría, pequeña María", subtitle: "Himno a la Virgen María (Kiko Argüello)", category: "PRECATECUMENADO", moments: ["Antiguo Testamento"], url: "/cantos/resucito/m/mariapequenamaria.html/cantos/resucito/m/mariapequenamaria.html"},</v>
      </c>
      <c r="AL140" t="str">
        <f>UPPER(Table13456221222[[#This Row],[Titulo]])</f>
        <v>MARÍA, PEQUEÑA MARÍA</v>
      </c>
      <c r="AM140" t="str">
        <f>LOWER(SUBSTITUTE(Table13456221222[[#This Row],[CANTO]], " ", ""))</f>
        <v>maría,pequeñamaría</v>
      </c>
      <c r="AN140" t="str">
        <f>Table13456221222[[#This Row],[Subtitle5]]</f>
        <v>Himno a la Virgen María (Kiko Argüello)</v>
      </c>
      <c r="AP140" t="str">
        <f>Table1[[#Headers],[CANTO]]</f>
        <v>CANTO</v>
      </c>
      <c r="AQ140" t="str">
        <f>Table13456221222[[#This Row],[CANTO]]</f>
        <v>MARÍA, PEQUEÑA MARÍA</v>
      </c>
    </row>
    <row r="141" spans="1:43" x14ac:dyDescent="0.25">
      <c r="A141">
        <v>114</v>
      </c>
      <c r="B141" t="s">
        <v>309</v>
      </c>
      <c r="C141">
        <v>139</v>
      </c>
      <c r="D141" t="s">
        <v>310</v>
      </c>
      <c r="E141" t="s">
        <v>311</v>
      </c>
      <c r="F141" t="s">
        <v>312</v>
      </c>
      <c r="G141" t="str" cm="1">
        <f t="array" ref="G1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LOWER(LEFT(Table13456221222[[#This Row],[Titulo]],1))</f>
        <v>m</v>
      </c>
      <c r="AJ141" t="str">
        <f>LOWER(LEFT(Table13456221222[[#This Row],[Categoria]],1))</f>
        <v>p</v>
      </c>
      <c r="AK141" t="str">
        <f>_xlfn.CONCAT(Table13456221222[[#This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UPPER(Table13456221222[[#This Row],[Titulo]])</f>
        <v>ME ENSEÑARÁS EL CAMINO DE LA VIDA</v>
      </c>
      <c r="AM141" t="str">
        <f>LOWER(SUBSTITUTE(Table13456221222[[#This Row],[CANTO]], " ", ""))</f>
        <v>meenseñaráselcaminodelavida</v>
      </c>
      <c r="AN141" t="str">
        <f>Table13456221222[[#This Row],[Subtitle5]]</f>
        <v>Sal 16 (15)</v>
      </c>
      <c r="AP141" t="str">
        <f>Table1[[#Headers],[CANTO]]</f>
        <v>CANTO</v>
      </c>
      <c r="AQ141" t="str">
        <f>Table13456221222[[#This Row],[CANTO]]</f>
        <v>ME ENSEÑARÁS EL CAMINO DE LA VIDA</v>
      </c>
    </row>
    <row r="142" spans="1:43" x14ac:dyDescent="0.25">
      <c r="A142">
        <v>115</v>
      </c>
      <c r="B142" t="s">
        <v>309</v>
      </c>
      <c r="C142">
        <v>140</v>
      </c>
      <c r="D142" t="s">
        <v>310</v>
      </c>
      <c r="E142" t="s">
        <v>311</v>
      </c>
      <c r="F142" t="s">
        <v>312</v>
      </c>
      <c r="G142" t="str" cm="1">
        <f t="array" ref="G1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LOWER(LEFT(Table13456221222[[#This Row],[Titulo]],1))</f>
        <v>m</v>
      </c>
      <c r="AJ142" t="str">
        <f>LOWER(LEFT(Table13456221222[[#This Row],[Categoria]],1))</f>
        <v>p</v>
      </c>
      <c r="AK142" t="str">
        <f>_xlfn.CONCAT(Table13456221222[[#This Row],[ID]:[c021]])</f>
        <v>{id:140,title: "mehasseducidosenorMe has seducido, Señor", subtitle: "Jeremias 20,7-18", category: "PRECATECUMENADO", moments: ["Paz", "Antiguo Testamento"], url: "/cantos/resucito/m/mehasseducidosenor.html/cantos/resucito/m/mehasseducidosenor.html"},</v>
      </c>
      <c r="AL142" t="str">
        <f>UPPER(Table13456221222[[#This Row],[Titulo]])</f>
        <v>ME HAS SEDUCIDO, SEÑOR</v>
      </c>
      <c r="AM142" t="str">
        <f>LOWER(SUBSTITUTE(Table13456221222[[#This Row],[CANTO]], " ", ""))</f>
        <v>mehasseducido,señor</v>
      </c>
      <c r="AN142" t="str">
        <f>Table13456221222[[#This Row],[Subtitle5]]</f>
        <v>Jeremias 20,7-18</v>
      </c>
      <c r="AP142" t="str">
        <f>Table1[[#Headers],[CANTO]]</f>
        <v>CANTO</v>
      </c>
      <c r="AQ142" t="str">
        <f>Table13456221222[[#This Row],[CANTO]]</f>
        <v>ME HAS SEDUCIDO, SEÑOR</v>
      </c>
    </row>
    <row r="143" spans="1:43" x14ac:dyDescent="0.25">
      <c r="A143">
        <v>243</v>
      </c>
      <c r="B143" t="s">
        <v>309</v>
      </c>
      <c r="C143">
        <v>141</v>
      </c>
      <c r="D143" t="s">
        <v>310</v>
      </c>
      <c r="E143" t="s">
        <v>311</v>
      </c>
      <c r="F143" t="s">
        <v>312</v>
      </c>
      <c r="G143" t="str" cm="1">
        <f t="array" ref="G1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LOWER(LEFT(Table13456221222[[#This Row],[Titulo]],1))</f>
        <v>m</v>
      </c>
      <c r="AJ143" t="str">
        <f>LOWER(LEFT(Table13456221222[[#This Row],[Categoria]],1))</f>
        <v>e</v>
      </c>
      <c r="AK143" t="str">
        <f>_xlfn.CONCAT(Table13456221222[[#This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UPPER(Table13456221222[[#This Row],[Titulo]])</f>
        <v>ME ROBASTE EL CORAZÓN</v>
      </c>
      <c r="AM143" t="str">
        <f>LOWER(SUBSTITUTE(Table13456221222[[#This Row],[CANTO]], " ", ""))</f>
        <v>merobasteelcorazón</v>
      </c>
      <c r="AN143" t="str">
        <f>Table13456221222[[#This Row],[Subtitle5]]</f>
        <v>Cantar de los cantares 4,9 - 5,1</v>
      </c>
      <c r="AP143" t="str">
        <f>Table1[[#Headers],[CANTO]]</f>
        <v>CANTO</v>
      </c>
      <c r="AQ143" t="str">
        <f>Table13456221222[[#This Row],[CANTO]]</f>
        <v>ME ROBASTE EL CORAZÓN</v>
      </c>
    </row>
    <row r="144" spans="1:43" x14ac:dyDescent="0.25">
      <c r="A144">
        <v>116</v>
      </c>
      <c r="B144" t="s">
        <v>309</v>
      </c>
      <c r="C144">
        <v>142</v>
      </c>
      <c r="D144" t="s">
        <v>310</v>
      </c>
      <c r="E144" t="s">
        <v>311</v>
      </c>
      <c r="F144" t="s">
        <v>312</v>
      </c>
      <c r="G144" t="str" cm="1">
        <f t="array" ref="G1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LOWER(LEFT(Table13456221222[[#This Row],[Titulo]],1))</f>
        <v>m</v>
      </c>
      <c r="AJ144" t="str">
        <f>LOWER(LEFT(Table13456221222[[#This Row],[Categoria]],1))</f>
        <v>p</v>
      </c>
      <c r="AK144" t="str">
        <f>_xlfn.CONCAT(Table13456221222[[#This Row],[ID]:[c021]])</f>
        <v>{id:142,title: "miradqueestupendoMirad qué estupendo", subtitle: "Sal 133 (132)", category: "PRECATECUMENADO", moments: ["Antiguo Testamento"], url: "/cantos/resucito/m/miradqueestupendo.html/cantos/resucito/m/miradqueestupendo.html"},</v>
      </c>
      <c r="AL144" t="str">
        <f>UPPER(Table13456221222[[#This Row],[Titulo]])</f>
        <v>MIRAD QUÉ ESTUPENDO</v>
      </c>
      <c r="AM144" t="str">
        <f>LOWER(SUBSTITUTE(Table13456221222[[#This Row],[CANTO]], " ", ""))</f>
        <v>miradquéestupendo</v>
      </c>
      <c r="AN144" t="str">
        <f>Table13456221222[[#This Row],[Subtitle5]]</f>
        <v>Sal 133 (132)</v>
      </c>
      <c r="AP144" t="str">
        <f>Table1[[#Headers],[CANTO]]</f>
        <v>CANTO</v>
      </c>
      <c r="AQ144" t="str">
        <f>Table13456221222[[#This Row],[CANTO]]</f>
        <v>MIRAD QUÉ ESTUPENDO</v>
      </c>
    </row>
    <row r="145" spans="1:43" x14ac:dyDescent="0.25">
      <c r="A145">
        <v>118</v>
      </c>
      <c r="B145" t="s">
        <v>309</v>
      </c>
      <c r="C145">
        <v>143</v>
      </c>
      <c r="D145" t="s">
        <v>310</v>
      </c>
      <c r="E145" t="s">
        <v>311</v>
      </c>
      <c r="F145" t="s">
        <v>312</v>
      </c>
      <c r="G145" t="str" cm="1">
        <f t="array" ref="G1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LOWER(LEFT(Table13456221222[[#This Row],[Titulo]],1))</f>
        <v>m</v>
      </c>
      <c r="AJ145" t="str">
        <f>LOWER(LEFT(Table13456221222[[#This Row],[Categoria]],1))</f>
        <v>p</v>
      </c>
      <c r="AK145" t="str">
        <f>_xlfn.CONCAT(Table13456221222[[#This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UPPER(Table13456221222[[#This Row],[Titulo]])</f>
        <v>MISERICORDIA MÍA, MISERICORDIA</v>
      </c>
      <c r="AM145" t="str">
        <f>LOWER(SUBSTITUTE(Table13456221222[[#This Row],[CANTO]], " ", ""))</f>
        <v>misericordiamía,misericordia</v>
      </c>
      <c r="AN145" t="str">
        <f>Table13456221222[[#This Row],[Subtitle5]]</f>
        <v>Sal 51 (50)</v>
      </c>
      <c r="AP145" t="str">
        <f>Table1[[#Headers],[CANTO]]</f>
        <v>CANTO</v>
      </c>
      <c r="AQ145" t="str">
        <f>Table13456221222[[#This Row],[CANTO]]</f>
        <v>MISERICORDIA MÍA, MISERICORDIA</v>
      </c>
    </row>
    <row r="146" spans="1:43" x14ac:dyDescent="0.25">
      <c r="A146">
        <v>117</v>
      </c>
      <c r="B146" t="s">
        <v>309</v>
      </c>
      <c r="C146">
        <v>144</v>
      </c>
      <c r="D146" t="s">
        <v>310</v>
      </c>
      <c r="E146" t="s">
        <v>311</v>
      </c>
      <c r="F146" t="s">
        <v>312</v>
      </c>
      <c r="G146" t="str" cm="1">
        <f t="array" ref="G1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LOWER(LEFT(Table13456221222[[#This Row],[Titulo]],1))</f>
        <v>m</v>
      </c>
      <c r="AJ146" t="str">
        <f>LOWER(LEFT(Table13456221222[[#This Row],[Categoria]],1))</f>
        <v>p</v>
      </c>
      <c r="AK146" t="str">
        <f>_xlfn.CONCAT(Table13456221222[[#This Row],[ID]:[c021]])</f>
        <v>{id:144,title: "misericordiadiosmioMisericordia, Dios mío", subtitle: "Sal 51(50)", category: "PRECATECUMENADO", moments: ["Nuevo Testamento"], url: "/cantos/resucito/m/misericordiadiosmio.html/cantos/resucito/m/misericordiadiosmio.html"},</v>
      </c>
      <c r="AL146" t="str">
        <f>UPPER(Table13456221222[[#This Row],[Titulo]])</f>
        <v>MISERICORDIA, DIOS MÍO</v>
      </c>
      <c r="AM146" t="str">
        <f>LOWER(SUBSTITUTE(Table13456221222[[#This Row],[CANTO]], " ", ""))</f>
        <v>misericordia,diosmío</v>
      </c>
      <c r="AN146" t="str">
        <f>Table13456221222[[#This Row],[Subtitle5]]</f>
        <v>Sal 51(50)</v>
      </c>
      <c r="AP146" t="str">
        <f>Table1[[#Headers],[CANTO]]</f>
        <v>CANTO</v>
      </c>
      <c r="AQ146" t="str">
        <f>Table13456221222[[#This Row],[CANTO]]</f>
        <v>MISERICORDIA, DIOS MÍO</v>
      </c>
    </row>
    <row r="147" spans="1:43" x14ac:dyDescent="0.25">
      <c r="A147">
        <v>119</v>
      </c>
      <c r="B147" t="s">
        <v>309</v>
      </c>
      <c r="C147">
        <v>145</v>
      </c>
      <c r="D147" t="s">
        <v>310</v>
      </c>
      <c r="E147" t="s">
        <v>311</v>
      </c>
      <c r="F147" t="s">
        <v>312</v>
      </c>
      <c r="G147" t="str" cm="1">
        <f t="array" ref="G1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LOWER(LEFT(Table13456221222[[#This Row],[Titulo]],1))</f>
        <v>m</v>
      </c>
      <c r="AJ147" t="str">
        <f>LOWER(LEFT(Table13456221222[[#This Row],[Categoria]],1))</f>
        <v>p</v>
      </c>
      <c r="AK147" t="str">
        <f>_xlfn.CONCAT(Table13456221222[[#This Row],[ID]:[c021]])</f>
        <v>{id:145,title: "muchomehanperseguidoMucho me han perseguido", subtitle: "Sal 129 (128)", category: "PRECATECUMENADO", moments: ["Fracción del Pan", "Antiguo Testamento"], url: "/cantos/resucito/m/muchomehanperseguido.html/cantos/resucito/m/muchomehanperseguido.html"},</v>
      </c>
      <c r="AL147" t="str">
        <f>UPPER(Table13456221222[[#This Row],[Titulo]])</f>
        <v>MUCHO ME HAN PERSEGUIDO</v>
      </c>
      <c r="AM147" t="str">
        <f>LOWER(SUBSTITUTE(Table13456221222[[#This Row],[CANTO]], " ", ""))</f>
        <v>muchomehanperseguido</v>
      </c>
      <c r="AN147" t="str">
        <f>Table13456221222[[#This Row],[Subtitle5]]</f>
        <v>Sal 129 (128)</v>
      </c>
      <c r="AP147" t="str">
        <f>Table1[[#Headers],[CANTO]]</f>
        <v>CANTO</v>
      </c>
      <c r="AQ147" t="str">
        <f>Table13456221222[[#This Row],[CANTO]]</f>
        <v>MUCHO ME HAN PERSEGUIDO</v>
      </c>
    </row>
    <row r="148" spans="1:43" x14ac:dyDescent="0.25">
      <c r="A148">
        <v>229</v>
      </c>
      <c r="B148" t="s">
        <v>309</v>
      </c>
      <c r="C148">
        <v>146</v>
      </c>
      <c r="D148" t="s">
        <v>310</v>
      </c>
      <c r="E148" t="s">
        <v>311</v>
      </c>
      <c r="F148" t="s">
        <v>312</v>
      </c>
      <c r="G148" t="str" cm="1">
        <f t="array" ref="G1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LOWER(LEFT(Table13456221222[[#This Row],[Titulo]],1))</f>
        <v>n</v>
      </c>
      <c r="AJ148" t="str">
        <f>LOWER(LEFT(Table13456221222[[#This Row],[Categoria]],1))</f>
        <v>c</v>
      </c>
      <c r="AK148" t="str">
        <f>_xlfn.CONCAT(Table13456221222[[#This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UPPER(Table13456221222[[#This Row],[Titulo]])</f>
        <v>NINGUNO PUEDE SERVIR A DOS SEÑORES</v>
      </c>
      <c r="AM148" t="str">
        <f>LOWER(SUBSTITUTE(Table13456221222[[#This Row],[CANTO]], " ", ""))</f>
        <v>ningunopuedeserviradosseñores</v>
      </c>
      <c r="AN148" t="str">
        <f>Table13456221222[[#This Row],[Subtitle5]]</f>
        <v xml:space="preserve">Mateo 6,24-33 </v>
      </c>
      <c r="AP148" t="str">
        <f>Table1[[#Headers],[CANTO]]</f>
        <v>CANTO</v>
      </c>
      <c r="AQ148" t="str">
        <f>Table13456221222[[#This Row],[CANTO]]</f>
        <v>NINGUNO PUEDE SERVIR A DOS SEÑORES</v>
      </c>
    </row>
    <row r="149" spans="1:43" x14ac:dyDescent="0.25">
      <c r="A149">
        <v>120</v>
      </c>
      <c r="B149" t="s">
        <v>309</v>
      </c>
      <c r="C149">
        <v>147</v>
      </c>
      <c r="D149" t="s">
        <v>310</v>
      </c>
      <c r="E149" t="s">
        <v>311</v>
      </c>
      <c r="F149" t="s">
        <v>312</v>
      </c>
      <c r="G149" t="str" cm="1">
        <f t="array" ref="G1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LOWER(LEFT(Table13456221222[[#This Row],[Titulo]],1))</f>
        <v>n</v>
      </c>
      <c r="AJ149" t="str">
        <f>LOWER(LEFT(Table13456221222[[#This Row],[Categoria]],1))</f>
        <v>p</v>
      </c>
      <c r="AK149" t="str">
        <f>_xlfn.CONCAT(Table13456221222[[#This Row],[ID]:[c021]])</f>
        <v>{id:147,title: "noestaaquiresucitoNo está aquí, resucitó", subtitle: "Mateo 28,1-8", category: "PRECATECUMENADO", moments: ["Cuaresma", "Antiguo Testamento"], url: "/cantos/resucito/n/noestaaquiresucito.html/cantos/resucito/n/noestaaquiresucito.html"},</v>
      </c>
      <c r="AL149" t="str">
        <f>UPPER(Table13456221222[[#This Row],[Titulo]])</f>
        <v>NO ESTÁ AQUÍ, RESUCITÓ</v>
      </c>
      <c r="AM149" t="str">
        <f>LOWER(SUBSTITUTE(Table13456221222[[#This Row],[CANTO]], " ", ""))</f>
        <v>noestáaquí,resucitó</v>
      </c>
      <c r="AN149" t="str">
        <f>Table13456221222[[#This Row],[Subtitle5]]</f>
        <v>Mateo 28,1-8</v>
      </c>
      <c r="AP149" t="str">
        <f>Table1[[#Headers],[CANTO]]</f>
        <v>CANTO</v>
      </c>
      <c r="AQ149" t="str">
        <f>Table13456221222[[#This Row],[CANTO]]</f>
        <v>NO ESTÁ AQUÍ, RESUCITÓ</v>
      </c>
    </row>
    <row r="150" spans="1:43" x14ac:dyDescent="0.25">
      <c r="A150">
        <v>121</v>
      </c>
      <c r="B150" t="s">
        <v>309</v>
      </c>
      <c r="C150">
        <v>148</v>
      </c>
      <c r="D150" t="s">
        <v>310</v>
      </c>
      <c r="E150" t="s">
        <v>311</v>
      </c>
      <c r="F150" t="s">
        <v>312</v>
      </c>
      <c r="G150" t="str" cm="1">
        <f t="array" ref="G1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LOWER(LEFT(Table13456221222[[#This Row],[Titulo]],1))</f>
        <v>n</v>
      </c>
      <c r="AJ150" t="str">
        <f>LOWER(LEFT(Table13456221222[[#This Row],[Categoria]],1))</f>
        <v>p</v>
      </c>
      <c r="AK150" t="str">
        <f>_xlfn.CONCAT(Table13456221222[[#This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UPPER(Table13456221222[[#This Row],[Titulo]])</f>
        <v>NO HAY EN ÉL PARECER</v>
      </c>
      <c r="AM150" t="str">
        <f>LOWER(SUBSTITUTE(Table13456221222[[#This Row],[CANTO]], " ", ""))</f>
        <v>nohayenélparecer</v>
      </c>
      <c r="AN150" t="str">
        <f>Table13456221222[[#This Row],[Subtitle5]]</f>
        <v>Isaías 53,2ss - Cuarto canto del Siervo de Yahveh</v>
      </c>
      <c r="AP150" t="str">
        <f>Table1[[#Headers],[CANTO]]</f>
        <v>CANTO</v>
      </c>
      <c r="AQ150" t="str">
        <f>Table13456221222[[#This Row],[CANTO]]</f>
        <v>NO HAY EN ÉL PARECER</v>
      </c>
    </row>
    <row r="151" spans="1:43" x14ac:dyDescent="0.25">
      <c r="A151">
        <v>230</v>
      </c>
      <c r="B151" t="s">
        <v>309</v>
      </c>
      <c r="C151">
        <v>149</v>
      </c>
      <c r="D151" t="s">
        <v>310</v>
      </c>
      <c r="E151" t="s">
        <v>311</v>
      </c>
      <c r="F151" t="s">
        <v>312</v>
      </c>
      <c r="G151" t="str" cm="1">
        <f t="array" ref="G1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LOWER(LEFT(Table13456221222[[#This Row],[Titulo]],1))</f>
        <v>n</v>
      </c>
      <c r="AJ151" t="str">
        <f>LOWER(LEFT(Table13456221222[[#This Row],[Categoria]],1))</f>
        <v>c</v>
      </c>
      <c r="AK151" t="str">
        <f>_xlfn.CONCAT(Table13456221222[[#This Row],[ID]:[c021]])</f>
        <v>{id:149,title: "noresistaisalmalNo resistáis al mal", subtitle: "Mateo 5,38ss", category: "CATECUMENADO", moments: ["Adviento"], url: "/cantos/resucito/n/noresistaisalmal.html/cantos/resucito/n/noresistaisalmal.html"},</v>
      </c>
      <c r="AL151" t="str">
        <f>UPPER(Table13456221222[[#This Row],[Titulo]])</f>
        <v>NO RESISTÁIS AL MAL</v>
      </c>
      <c r="AM151" t="str">
        <f>LOWER(SUBSTITUTE(Table13456221222[[#This Row],[CANTO]], " ", ""))</f>
        <v>noresistáisalmal</v>
      </c>
      <c r="AN151" t="str">
        <f>Table13456221222[[#This Row],[Subtitle5]]</f>
        <v>Mateo 5,38ss</v>
      </c>
      <c r="AP151" t="str">
        <f>Table1[[#Headers],[CANTO]]</f>
        <v>CANTO</v>
      </c>
      <c r="AQ151" t="str">
        <f>Table13456221222[[#This Row],[CANTO]]</f>
        <v>NO RESISTÁIS AL MAL</v>
      </c>
    </row>
    <row r="152" spans="1:43" x14ac:dyDescent="0.25">
      <c r="A152">
        <v>231</v>
      </c>
      <c r="B152" t="s">
        <v>309</v>
      </c>
      <c r="C152">
        <v>150</v>
      </c>
      <c r="D152" t="s">
        <v>310</v>
      </c>
      <c r="E152" t="s">
        <v>311</v>
      </c>
      <c r="F152" t="s">
        <v>312</v>
      </c>
      <c r="G152" t="str" cm="1">
        <f t="array" ref="G1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LOWER(LEFT(Table13456221222[[#This Row],[Titulo]],1))</f>
        <v>n</v>
      </c>
      <c r="AJ152" t="str">
        <f>LOWER(LEFT(Table13456221222[[#This Row],[Categoria]],1))</f>
        <v>c</v>
      </c>
      <c r="AK152" t="str">
        <f>_xlfn.CONCAT(Table13456221222[[#This Row],[ID]:[c021]])</f>
        <v>{id:150,title: "nosufrasporlosmalvadosNo sufras por los malvados", subtitle: "Sal 37 (36)", category: "CATECUMENADO", moments: ["Antiguo Testamento"], url: "/cantos/resucito/n/nosufrasporlosmalvados.html/cantos/resucito/n/nosufrasporlosmalvados.html"},</v>
      </c>
      <c r="AL152" t="str">
        <f>UPPER(Table13456221222[[#This Row],[Titulo]])</f>
        <v>NO SUFRAS POR LOS MALVADOS</v>
      </c>
      <c r="AM152" t="str">
        <f>LOWER(SUBSTITUTE(Table13456221222[[#This Row],[CANTO]], " ", ""))</f>
        <v>nosufrasporlosmalvados</v>
      </c>
      <c r="AN152" t="str">
        <f>Table13456221222[[#This Row],[Subtitle5]]</f>
        <v>Sal 37 (36)</v>
      </c>
      <c r="AP152" t="str">
        <f>Table1[[#Headers],[CANTO]]</f>
        <v>CANTO</v>
      </c>
      <c r="AQ152" t="str">
        <f>Table13456221222[[#This Row],[CANTO]]</f>
        <v>NO SUFRAS POR LOS MALVADOS</v>
      </c>
    </row>
    <row r="153" spans="1:43" x14ac:dyDescent="0.25">
      <c r="A153">
        <v>122</v>
      </c>
      <c r="B153" t="s">
        <v>309</v>
      </c>
      <c r="C153">
        <v>151</v>
      </c>
      <c r="D153" t="s">
        <v>310</v>
      </c>
      <c r="E153" t="s">
        <v>311</v>
      </c>
      <c r="F153" t="s">
        <v>312</v>
      </c>
      <c r="G153" t="str" cm="1">
        <f t="array" ref="G1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LOWER(LEFT(Table13456221222[[#This Row],[Titulo]],1))</f>
        <v>n</v>
      </c>
      <c r="AJ153" t="str">
        <f>LOWER(LEFT(Table13456221222[[#This Row],[Categoria]],1))</f>
        <v>p</v>
      </c>
      <c r="AK153" t="str">
        <f>_xlfn.CONCAT(Table13456221222[[#This Row],[ID]:[c021]])</f>
        <v>{id:151,title: "nolimetangereNoli me tangere", subtitle: "Juan 20,15-17", category: "PRECATECUMENADO", moments: ["Adviento", "Laudes/Visperas", "Antiguo Testamento"], url: "/cantos/resucito/n/nolimetangere.html/cantos/resucito/n/nolimetangere.html"},</v>
      </c>
      <c r="AL153" t="str">
        <f>UPPER(Table13456221222[[#This Row],[Titulo]])</f>
        <v>NOLI ME TANGERE</v>
      </c>
      <c r="AM153" t="str">
        <f>LOWER(SUBSTITUTE(Table13456221222[[#This Row],[CANTO]], " ", ""))</f>
        <v>nolimetangere</v>
      </c>
      <c r="AN153" t="str">
        <f>Table13456221222[[#This Row],[Subtitle5]]</f>
        <v>Juan 20,15-17</v>
      </c>
      <c r="AP153" t="str">
        <f>Table1[[#Headers],[CANTO]]</f>
        <v>CANTO</v>
      </c>
      <c r="AQ153" t="str">
        <f>Table13456221222[[#This Row],[CANTO]]</f>
        <v>NOLI ME TANGERE</v>
      </c>
    </row>
    <row r="154" spans="1:43" x14ac:dyDescent="0.25">
      <c r="A154">
        <v>123</v>
      </c>
      <c r="B154" t="s">
        <v>309</v>
      </c>
      <c r="C154">
        <v>152</v>
      </c>
      <c r="D154" t="s">
        <v>310</v>
      </c>
      <c r="E154" t="s">
        <v>311</v>
      </c>
      <c r="F154" t="s">
        <v>312</v>
      </c>
      <c r="G154" t="str" cm="1">
        <f t="array" ref="G1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LOWER(LEFT(Table13456221222[[#This Row],[Titulo]],1))</f>
        <v>o</v>
      </c>
      <c r="AJ154" t="str">
        <f>LOWER(LEFT(Table13456221222[[#This Row],[Categoria]],1))</f>
        <v>p</v>
      </c>
      <c r="AK154" t="str">
        <f>_xlfn.CONCAT(Table13456221222[[#This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UPPER(Table13456221222[[#This Row],[Titulo]])</f>
        <v>OH CIELOS, LLOVED DE LO ALTO</v>
      </c>
      <c r="AM154" t="str">
        <f>LOWER(SUBSTITUTE(Table13456221222[[#This Row],[CANTO]], " ", ""))</f>
        <v>ohcielos,lloveddeloalto</v>
      </c>
      <c r="AN154" t="str">
        <f>Table13456221222[[#This Row],[Subtitle5]]</f>
        <v>Isaías 45,8</v>
      </c>
      <c r="AP154" t="str">
        <f>Table1[[#Headers],[CANTO]]</f>
        <v>CANTO</v>
      </c>
      <c r="AQ154" t="str">
        <f>Table13456221222[[#This Row],[CANTO]]</f>
        <v>OH CIELOS, LLOVED DE LO ALTO</v>
      </c>
    </row>
    <row r="155" spans="1:43" x14ac:dyDescent="0.25">
      <c r="A155">
        <v>124</v>
      </c>
      <c r="B155" t="s">
        <v>309</v>
      </c>
      <c r="C155">
        <v>153</v>
      </c>
      <c r="D155" t="s">
        <v>310</v>
      </c>
      <c r="E155" t="s">
        <v>311</v>
      </c>
      <c r="F155" t="s">
        <v>312</v>
      </c>
      <c r="G155" t="str" cm="1">
        <f t="array" ref="G1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LOWER(LEFT(Table13456221222[[#This Row],[Titulo]],1))</f>
        <v>o</v>
      </c>
      <c r="AJ155" t="str">
        <f>LOWER(LEFT(Table13456221222[[#This Row],[Categoria]],1))</f>
        <v>p</v>
      </c>
      <c r="AK155" t="str">
        <f>_xlfn.CONCAT(Table13456221222[[#This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UPPER(Table13456221222[[#This Row],[Titulo]])</f>
        <v>OH DIOS, POR TU NOMBRE SÁLVAME</v>
      </c>
      <c r="AM155" t="str">
        <f>LOWER(SUBSTITUTE(Table13456221222[[#This Row],[CANTO]], " ", ""))</f>
        <v>ohdios,portunombresálvame</v>
      </c>
      <c r="AN155" t="str">
        <f>Table13456221222[[#This Row],[Subtitle5]]</f>
        <v>Sal 54 (53)</v>
      </c>
      <c r="AP155" t="str">
        <f>Table1[[#Headers],[CANTO]]</f>
        <v>CANTO</v>
      </c>
      <c r="AQ155" t="str">
        <f>Table13456221222[[#This Row],[CANTO]]</f>
        <v>OH DIOS, POR TU NOMBRE SÁLVAME</v>
      </c>
    </row>
    <row r="156" spans="1:43" x14ac:dyDescent="0.25">
      <c r="A156">
        <v>125</v>
      </c>
      <c r="B156" t="s">
        <v>309</v>
      </c>
      <c r="C156">
        <v>154</v>
      </c>
      <c r="D156" t="s">
        <v>310</v>
      </c>
      <c r="E156" t="s">
        <v>311</v>
      </c>
      <c r="F156" t="s">
        <v>312</v>
      </c>
      <c r="G156" t="str" cm="1">
        <f t="array" ref="G1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LOWER(LEFT(Table13456221222[[#This Row],[Titulo]],1))</f>
        <v>o</v>
      </c>
      <c r="AJ156" t="str">
        <f>LOWER(LEFT(Table13456221222[[#This Row],[Categoria]],1))</f>
        <v>p</v>
      </c>
      <c r="AK156" t="str">
        <f>_xlfn.CONCAT(Table13456221222[[#This Row],[ID]:[c021]])</f>
        <v>{id:154,title: "ohdiostueresmidiosOh Dios, tú eres mi Dios", subtitle: "Sal 63 (62)", category: "PRECATECUMENADO", moments: ["Antiguo Testamento"], url: "/cantos/resucito/o/ohdiostueresmidios.html/cantos/resucito/o/ohdiostueresmidios.html"},</v>
      </c>
      <c r="AL156" t="str">
        <f>UPPER(Table13456221222[[#This Row],[Titulo]])</f>
        <v>OH DIOS, TÚ ERES MI DIOS</v>
      </c>
      <c r="AM156" t="str">
        <f>LOWER(SUBSTITUTE(Table13456221222[[#This Row],[CANTO]], " ", ""))</f>
        <v>ohdios,túeresmidios</v>
      </c>
      <c r="AN156" t="str">
        <f>Table13456221222[[#This Row],[Subtitle5]]</f>
        <v>Sal 63 (62)</v>
      </c>
      <c r="AP156" t="str">
        <f>Table1[[#Headers],[CANTO]]</f>
        <v>CANTO</v>
      </c>
      <c r="AQ156" t="str">
        <f>Table13456221222[[#This Row],[CANTO]]</f>
        <v>OH DIOS, TÚ ERES MI DIOS</v>
      </c>
    </row>
    <row r="157" spans="1:43" x14ac:dyDescent="0.25">
      <c r="A157">
        <v>126</v>
      </c>
      <c r="B157" t="s">
        <v>309</v>
      </c>
      <c r="C157">
        <v>155</v>
      </c>
      <c r="D157" t="s">
        <v>310</v>
      </c>
      <c r="E157" t="s">
        <v>311</v>
      </c>
      <c r="F157" t="s">
        <v>312</v>
      </c>
      <c r="G157" t="str" cm="1">
        <f t="array" ref="G1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LOWER(LEFT(Table13456221222[[#This Row],[Titulo]],1))</f>
        <v>o</v>
      </c>
      <c r="AJ157" t="str">
        <f>LOWER(LEFT(Table13456221222[[#This Row],[Categoria]],1))</f>
        <v>p</v>
      </c>
      <c r="AK157" t="str">
        <f>_xlfn.CONCAT(Table13456221222[[#This Row],[ID]:[c021]])</f>
        <v>{id:155,title: "ohjesusamormioOh Jesús, amor mío", subtitle: "(Kiko Argüello)", category: "PRECATECUMENADO", moments: ["Laudes/Visperas", "Entrada", "Comunión", "Antiguo Testamento"], url: "/cantos/resucito/o/ohjesusamormio.html/cantos/resucito/o/ohjesusamormio.html"},</v>
      </c>
      <c r="AL157" t="str">
        <f>UPPER(Table13456221222[[#This Row],[Titulo]])</f>
        <v>OH JESÚS, AMOR MÍO</v>
      </c>
      <c r="AM157" t="str">
        <f>LOWER(SUBSTITUTE(Table13456221222[[#This Row],[CANTO]], " ", ""))</f>
        <v>ohjesús,amormío</v>
      </c>
      <c r="AN157" t="str">
        <f>Table13456221222[[#This Row],[Subtitle5]]</f>
        <v>(Kiko Argüello)</v>
      </c>
      <c r="AP157" t="str">
        <f>Table1[[#Headers],[CANTO]]</f>
        <v>CANTO</v>
      </c>
      <c r="AQ157" t="str">
        <f>Table13456221222[[#This Row],[CANTO]]</f>
        <v>OH JESÚS, AMOR MÍO</v>
      </c>
    </row>
    <row r="158" spans="1:43" x14ac:dyDescent="0.25">
      <c r="A158">
        <v>127</v>
      </c>
      <c r="B158" t="s">
        <v>309</v>
      </c>
      <c r="C158">
        <v>156</v>
      </c>
      <c r="D158" t="s">
        <v>310</v>
      </c>
      <c r="E158" t="s">
        <v>311</v>
      </c>
      <c r="F158" t="s">
        <v>312</v>
      </c>
      <c r="G158" t="str" cm="1">
        <f t="array" ref="G1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LOWER(LEFT(Table13456221222[[#This Row],[Titulo]],1))</f>
        <v>o</v>
      </c>
      <c r="AJ158" t="str">
        <f>LOWER(LEFT(Table13456221222[[#This Row],[Categoria]],1))</f>
        <v>p</v>
      </c>
      <c r="AK158" t="str">
        <f>_xlfn.CONCAT(Table13456221222[[#This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UPPER(Table13456221222[[#This Row],[Titulo]])</f>
        <v>OH MUERTE, ¿DÓNDE ESTÁ TU VICTORIA?</v>
      </c>
      <c r="AM158" t="str">
        <f>LOWER(SUBSTITUTE(Table13456221222[[#This Row],[CANTO]], " ", ""))</f>
        <v>ohmuerte,¿dóndeestátuvictoria?</v>
      </c>
      <c r="AN158" t="str">
        <f>Table13456221222[[#This Row],[Subtitle5]]</f>
        <v>1 Corintios 15</v>
      </c>
      <c r="AP158" t="str">
        <f>Table1[[#Headers],[CANTO]]</f>
        <v>CANTO</v>
      </c>
      <c r="AQ158" t="str">
        <f>Table13456221222[[#This Row],[CANTO]]</f>
        <v>OH MUERTE, ¿DÓNDE ESTÁ TU VICTORIA?</v>
      </c>
    </row>
    <row r="159" spans="1:43" x14ac:dyDescent="0.25">
      <c r="A159">
        <v>232</v>
      </c>
      <c r="B159" t="s">
        <v>309</v>
      </c>
      <c r="C159">
        <v>157</v>
      </c>
      <c r="D159" t="s">
        <v>310</v>
      </c>
      <c r="E159" t="s">
        <v>311</v>
      </c>
      <c r="F159" t="s">
        <v>312</v>
      </c>
      <c r="G159" t="str" cm="1">
        <f t="array" ref="G1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LOWER(LEFT(Table13456221222[[#This Row],[Titulo]],1))</f>
        <v>o</v>
      </c>
      <c r="AJ159" t="str">
        <f>LOWER(LEFT(Table13456221222[[#This Row],[Categoria]],1))</f>
        <v>c</v>
      </c>
      <c r="AK159" t="str">
        <f>_xlfn.CONCAT(Table13456221222[[#This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UPPER(Table13456221222[[#This Row],[Titulo]])</f>
        <v>OH SEÑOR, MI CORAZÓN YA NO ES AMBICIOSO</v>
      </c>
      <c r="AM159" t="str">
        <f>LOWER(SUBSTITUTE(Table13456221222[[#This Row],[CANTO]], " ", ""))</f>
        <v>ohseñor,micorazónyanoesambicioso</v>
      </c>
      <c r="AN159" t="str">
        <f>Table13456221222[[#This Row],[Subtitle5]]</f>
        <v>Sal 131 (130)</v>
      </c>
      <c r="AP159" t="str">
        <f>Table1[[#Headers],[CANTO]]</f>
        <v>CANTO</v>
      </c>
      <c r="AQ159" t="str">
        <f>Table13456221222[[#This Row],[CANTO]]</f>
        <v>OH SEÑOR, MI CORAZÓN YA NO ES AMBICIOSO</v>
      </c>
    </row>
    <row r="160" spans="1:43" x14ac:dyDescent="0.25">
      <c r="A160">
        <v>128</v>
      </c>
      <c r="B160" t="s">
        <v>309</v>
      </c>
      <c r="C160">
        <v>158</v>
      </c>
      <c r="D160" t="s">
        <v>310</v>
      </c>
      <c r="E160" t="s">
        <v>311</v>
      </c>
      <c r="F160" t="s">
        <v>312</v>
      </c>
      <c r="G160" t="str" cm="1">
        <f t="array" ref="G1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LOWER(LEFT(Table13456221222[[#This Row],[Titulo]],1))</f>
        <v>o</v>
      </c>
      <c r="AJ160" t="str">
        <f>LOWER(LEFT(Table13456221222[[#This Row],[Categoria]],1))</f>
        <v>p</v>
      </c>
      <c r="AK160" t="str">
        <f>_xlfn.CONCAT(Table13456221222[[#This Row],[ID]:[c021]])</f>
        <v>{id:158,title: "ohsenornuestrodiosOh Señor, nuestro Dios", subtitle: "Salmo 8", category: "PRECATECUMENADO", moments: ["Virgen"], url: "/cantos/resucito/o/ohsenornuestrodios.html/cantos/resucito/o/ohsenornuestrodios.html"},</v>
      </c>
      <c r="AL160" t="str">
        <f>UPPER(Table13456221222[[#This Row],[Titulo]])</f>
        <v>OH SEÑOR, NUESTRO DIOS</v>
      </c>
      <c r="AM160" t="str">
        <f>LOWER(SUBSTITUTE(Table13456221222[[#This Row],[CANTO]], " ", ""))</f>
        <v>ohseñor,nuestrodios</v>
      </c>
      <c r="AN160" t="str">
        <f>Table13456221222[[#This Row],[Subtitle5]]</f>
        <v>Salmo 8</v>
      </c>
      <c r="AP160" t="str">
        <f>Table1[[#Headers],[CANTO]]</f>
        <v>CANTO</v>
      </c>
      <c r="AQ160" t="str">
        <f>Table13456221222[[#This Row],[CANTO]]</f>
        <v>OH SEÑOR, NUESTRO DIOS</v>
      </c>
    </row>
    <row r="161" spans="1:43" x14ac:dyDescent="0.25">
      <c r="A161">
        <v>129</v>
      </c>
      <c r="B161" t="s">
        <v>309</v>
      </c>
      <c r="C161">
        <v>159</v>
      </c>
      <c r="D161" t="s">
        <v>310</v>
      </c>
      <c r="E161" t="s">
        <v>311</v>
      </c>
      <c r="F161" t="s">
        <v>312</v>
      </c>
      <c r="G161" t="str" cm="1">
        <f t="array" ref="G1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LOWER(LEFT(Table13456221222[[#This Row],[Titulo]],1))</f>
        <v>o</v>
      </c>
      <c r="AJ161" t="str">
        <f>LOWER(LEFT(Table13456221222[[#This Row],[Categoria]],1))</f>
        <v>p</v>
      </c>
      <c r="AK161" t="str">
        <f>_xlfn.CONCAT(Table13456221222[[#This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UPPER(Table13456221222[[#This Row],[Titulo]])</f>
        <v>OS TOMARÉ DE ENTRE LAS NACIONES</v>
      </c>
      <c r="AM161" t="str">
        <f>LOWER(SUBSTITUTE(Table13456221222[[#This Row],[CANTO]], " ", ""))</f>
        <v>ostomarédeentrelasnaciones</v>
      </c>
      <c r="AN161" t="str">
        <f>Table13456221222[[#This Row],[Subtitle5]]</f>
        <v>Ezequiel 36,24-28</v>
      </c>
      <c r="AP161" t="str">
        <f>Table1[[#Headers],[CANTO]]</f>
        <v>CANTO</v>
      </c>
      <c r="AQ161" t="str">
        <f>Table13456221222[[#This Row],[CANTO]]</f>
        <v>OS TOMARÉ DE ENTRE LAS NACIONES</v>
      </c>
    </row>
    <row r="162" spans="1:43" x14ac:dyDescent="0.25">
      <c r="A162">
        <v>193</v>
      </c>
      <c r="B162" t="s">
        <v>309</v>
      </c>
      <c r="C162">
        <v>160</v>
      </c>
      <c r="D162" t="s">
        <v>310</v>
      </c>
      <c r="E162" t="s">
        <v>311</v>
      </c>
      <c r="F162" t="s">
        <v>312</v>
      </c>
      <c r="G162" t="str" cm="1">
        <f t="array" ref="G1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LOWER(LEFT(Table13456221222[[#This Row],[Titulo]],1))</f>
        <v>p</v>
      </c>
      <c r="AJ162" t="str">
        <f>LOWER(LEFT(Table13456221222[[#This Row],[Categoria]],1))</f>
        <v>l</v>
      </c>
      <c r="AK162" t="str">
        <f>_xlfn.CONCAT(Table13456221222[[#This Row],[ID]:[c021]])</f>
        <v>{id:160,title: "padrenuestroPadre nuestro", subtitle: "Tiempo de la Elección", category: "LITÚRGICOS", moments: [""], url: "/cantos/resucito/p/padrenuestro.html/cantos/resucito/p/padrenuestro.html"},</v>
      </c>
      <c r="AL162" t="str">
        <f>UPPER(Table13456221222[[#This Row],[Titulo]])</f>
        <v>PADRE NUESTRO</v>
      </c>
      <c r="AM162" t="str">
        <f>LOWER(SUBSTITUTE(Table13456221222[[#This Row],[CANTO]], " ", ""))</f>
        <v>padrenuestro</v>
      </c>
      <c r="AN162" t="str">
        <f>Table13456221222[[#This Row],[Subtitle5]]</f>
        <v>Tiempo de la Elección</v>
      </c>
      <c r="AP162" t="str">
        <f>Table1[[#Headers],[CANTO]]</f>
        <v>CANTO</v>
      </c>
      <c r="AQ162" t="str">
        <f>Table13456221222[[#This Row],[CANTO]]</f>
        <v>PADRE NUESTRO</v>
      </c>
    </row>
    <row r="163" spans="1:43" x14ac:dyDescent="0.25">
      <c r="A163">
        <v>130</v>
      </c>
      <c r="B163" t="s">
        <v>309</v>
      </c>
      <c r="C163">
        <v>161</v>
      </c>
      <c r="D163" t="s">
        <v>310</v>
      </c>
      <c r="E163" t="s">
        <v>311</v>
      </c>
      <c r="F163" t="s">
        <v>312</v>
      </c>
      <c r="G163" t="str" cm="1">
        <f t="array" ref="G1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LOWER(LEFT(Table13456221222[[#This Row],[Titulo]],1))</f>
        <v>p</v>
      </c>
      <c r="AJ163" t="str">
        <f>LOWER(LEFT(Table13456221222[[#This Row],[Categoria]],1))</f>
        <v>p</v>
      </c>
      <c r="AK163" t="str">
        <f>_xlfn.CONCAT(Table13456221222[[#This Row],[ID]:[c021]])</f>
        <v>{id:161,title: "palomaincorruptaPaloma incorrupta", subtitle: "Kontákion (Romano el Meloda)", category: "PRECATECUMENADO", moments: [""], url: "/cantos/resucito/p/palomaincorrupta.html/cantos/resucito/p/palomaincorrupta.html"},</v>
      </c>
      <c r="AL163" t="str">
        <f>UPPER(Table13456221222[[#This Row],[Titulo]])</f>
        <v>PALOMA INCORRUPTA</v>
      </c>
      <c r="AM163" t="str">
        <f>LOWER(SUBSTITUTE(Table13456221222[[#This Row],[CANTO]], " ", ""))</f>
        <v>palomaincorrupta</v>
      </c>
      <c r="AN163" t="str">
        <f>Table13456221222[[#This Row],[Subtitle5]]</f>
        <v>Kontákion (Romano el Meloda)</v>
      </c>
      <c r="AP163" t="str">
        <f>Table1[[#Headers],[CANTO]]</f>
        <v>CANTO</v>
      </c>
      <c r="AQ163" t="str">
        <f>Table13456221222[[#This Row],[CANTO]]</f>
        <v>PALOMA INCORRUPTA</v>
      </c>
    </row>
    <row r="164" spans="1:43" x14ac:dyDescent="0.25">
      <c r="A164">
        <v>131</v>
      </c>
      <c r="B164" t="s">
        <v>309</v>
      </c>
      <c r="C164">
        <v>162</v>
      </c>
      <c r="D164" t="s">
        <v>310</v>
      </c>
      <c r="E164" t="s">
        <v>311</v>
      </c>
      <c r="F164" t="s">
        <v>312</v>
      </c>
      <c r="G164" t="str" cm="1">
        <f t="array" ref="G1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LOWER(LEFT(Table13456221222[[#This Row],[Titulo]],1))</f>
        <v>p</v>
      </c>
      <c r="AJ164" t="str">
        <f>LOWER(LEFT(Table13456221222[[#This Row],[Categoria]],1))</f>
        <v>p</v>
      </c>
      <c r="AK164" t="str">
        <f>_xlfn.CONCAT(Table13456221222[[#This Row],[ID]:[c021]])</f>
        <v>{id:162,title: "pentecostesPentecostés", subtitle: "Hchos de los Apostoles 2,1-13 ", category: "PRECATECUMENADO", moments: [""], url: "/cantos/resucito/p/pentecostes.html/cantos/resucito/p/pentecostes.html"},</v>
      </c>
      <c r="AL164" t="str">
        <f>UPPER(Table13456221222[[#This Row],[Titulo]])</f>
        <v>PENTECOSTÉS</v>
      </c>
      <c r="AM164" t="str">
        <f>LOWER(SUBSTITUTE(Table13456221222[[#This Row],[CANTO]], " ", ""))</f>
        <v>pentecostés</v>
      </c>
      <c r="AN164" t="str">
        <f>Table13456221222[[#This Row],[Subtitle5]]</f>
        <v xml:space="preserve">Hchos de los Apostoles 2,1-13 </v>
      </c>
      <c r="AP164" t="str">
        <f>Table1[[#Headers],[CANTO]]</f>
        <v>CANTO</v>
      </c>
      <c r="AQ164" t="str">
        <f>Table13456221222[[#This Row],[CANTO]]</f>
        <v>PENTECOSTÉS</v>
      </c>
    </row>
    <row r="165" spans="1:43" x14ac:dyDescent="0.25">
      <c r="A165">
        <v>194</v>
      </c>
      <c r="B165" t="s">
        <v>309</v>
      </c>
      <c r="C165">
        <v>163</v>
      </c>
      <c r="D165" t="s">
        <v>310</v>
      </c>
      <c r="E165" t="s">
        <v>311</v>
      </c>
      <c r="F165" t="s">
        <v>312</v>
      </c>
      <c r="G165" t="str" cm="1">
        <f t="array" ref="G1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LOWER(LEFT(Table13456221222[[#This Row],[Titulo]],1))</f>
        <v>p</v>
      </c>
      <c r="AJ165" t="str">
        <f>LOWER(LEFT(Table13456221222[[#This Row],[Categoria]],1))</f>
        <v>l</v>
      </c>
      <c r="AK165" t="str">
        <f>_xlfn.CONCAT(Table13456221222[[#This Row],[ID]:[c021]])</f>
        <v>{id:163,title: "plegariaeucaristicaiiPlegaria Eucarística II", subtitle: "Modelo I", category: "LITÚRGICOS", moments: [""], url: "/cantos/resucito/p/plegariaeucaristicaii.html/cantos/resucito/p/plegariaeucaristicaii.html"},</v>
      </c>
      <c r="AL165" t="str">
        <f>UPPER(Table13456221222[[#This Row],[Titulo]])</f>
        <v>PLEGARIA EUCARÍSTICA II</v>
      </c>
      <c r="AM165" t="str">
        <f>LOWER(SUBSTITUTE(Table13456221222[[#This Row],[CANTO]], " ", ""))</f>
        <v>plegariaeucarísticaii</v>
      </c>
      <c r="AN165" t="str">
        <f>Table13456221222[[#This Row],[Subtitle5]]</f>
        <v>Modelo I</v>
      </c>
      <c r="AP165" t="str">
        <f>Table1[[#Headers],[CANTO]]</f>
        <v>CANTO</v>
      </c>
      <c r="AQ165" t="str">
        <f>Table13456221222[[#This Row],[CANTO]]</f>
        <v>PLEGARIA EUCARÍSTICA II</v>
      </c>
    </row>
    <row r="166" spans="1:43" x14ac:dyDescent="0.25">
      <c r="A166">
        <v>197</v>
      </c>
      <c r="B166" t="s">
        <v>309</v>
      </c>
      <c r="C166">
        <v>164</v>
      </c>
      <c r="D166" t="s">
        <v>310</v>
      </c>
      <c r="E166" t="s">
        <v>311</v>
      </c>
      <c r="F166" t="s">
        <v>312</v>
      </c>
      <c r="G166" t="str" cm="1">
        <f t="array" ref="G1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LOWER(LEFT(Table13456221222[[#This Row],[Titulo]],1))</f>
        <v>p</v>
      </c>
      <c r="AJ166" t="str">
        <f>LOWER(LEFT(Table13456221222[[#This Row],[Categoria]],1))</f>
        <v>l</v>
      </c>
      <c r="AK166" t="str">
        <f>_xlfn.CONCAT(Table13456221222[[#This Row],[ID]:[c021]])</f>
        <v>{id:164,title: "plegariaeucaristicaiiPlegaria Eucarística II", subtitle: "Modelo II (1987)", category: "LITÚRGICOS", moments: [""], url: "/cantos/resucito/p/plegariaeucaristicaii.html/cantos/resucito/p/plegariaeucaristicaii.html"},</v>
      </c>
      <c r="AL166" t="str">
        <f>UPPER(Table13456221222[[#This Row],[Titulo]])</f>
        <v>PLEGARIA EUCARÍSTICA II</v>
      </c>
      <c r="AM166" t="str">
        <f>LOWER(SUBSTITUTE(Table13456221222[[#This Row],[CANTO]], " ", ""))</f>
        <v>plegariaeucarísticaii</v>
      </c>
      <c r="AN166" t="str">
        <f>Table13456221222[[#This Row],[Subtitle5]]</f>
        <v>Modelo II (1987)</v>
      </c>
      <c r="AP166" t="str">
        <f>Table1[[#Headers],[CANTO]]</f>
        <v>CANTO</v>
      </c>
      <c r="AQ166" t="str">
        <f>Table13456221222[[#This Row],[CANTO]]</f>
        <v>PLEGARIA EUCARÍSTICA II</v>
      </c>
    </row>
    <row r="167" spans="1:43" x14ac:dyDescent="0.25">
      <c r="A167">
        <v>200</v>
      </c>
      <c r="B167" t="s">
        <v>309</v>
      </c>
      <c r="C167">
        <v>165</v>
      </c>
      <c r="D167" t="s">
        <v>310</v>
      </c>
      <c r="E167" t="s">
        <v>311</v>
      </c>
      <c r="F167" t="s">
        <v>312</v>
      </c>
      <c r="G167" t="str" cm="1">
        <f t="array" ref="G1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LOWER(LEFT(Table13456221222[[#This Row],[Titulo]],1))</f>
        <v>p</v>
      </c>
      <c r="AJ167" t="str">
        <f>LOWER(LEFT(Table13456221222[[#This Row],[Categoria]],1))</f>
        <v>l</v>
      </c>
      <c r="AK167" t="str">
        <f>_xlfn.CONCAT(Table13456221222[[#This Row],[ID]:[c021]])</f>
        <v>{id:165,title: "plegariaeucaristicaivPlegaria Eucarística IV ", subtitle: "(1988)", category: "LITÚRGICOS", moments: [""], url: "/cantos/resucito/p/plegariaeucaristicaiv.html/cantos/resucito/p/plegariaeucaristicaiv.html"},</v>
      </c>
      <c r="AL167" t="str">
        <f>UPPER(Table13456221222[[#This Row],[Titulo]])</f>
        <v xml:space="preserve">PLEGARIA EUCARÍSTICA IV </v>
      </c>
      <c r="AM167" t="str">
        <f>LOWER(SUBSTITUTE(Table13456221222[[#This Row],[CANTO]], " ", ""))</f>
        <v>plegariaeucarísticaiv</v>
      </c>
      <c r="AN167" t="str">
        <f>Table13456221222[[#This Row],[Subtitle5]]</f>
        <v>(1988)</v>
      </c>
      <c r="AP167" t="str">
        <f>Table1[[#Headers],[CANTO]]</f>
        <v>CANTO</v>
      </c>
      <c r="AQ167" t="str">
        <f>Table13456221222[[#This Row],[CANTO]]</f>
        <v xml:space="preserve">PLEGARIA EUCARÍSTICA IV </v>
      </c>
    </row>
    <row r="168" spans="1:43" x14ac:dyDescent="0.25">
      <c r="A168">
        <v>132</v>
      </c>
      <c r="B168" t="s">
        <v>309</v>
      </c>
      <c r="C168">
        <v>166</v>
      </c>
      <c r="D168" t="s">
        <v>310</v>
      </c>
      <c r="E168" t="s">
        <v>311</v>
      </c>
      <c r="F168" t="s">
        <v>312</v>
      </c>
      <c r="G168" t="str" cm="1">
        <f t="array" ref="G1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LOWER(LEFT(Table13456221222[[#This Row],[Titulo]],1))</f>
        <v>p</v>
      </c>
      <c r="AJ168" t="str">
        <f>LOWER(LEFT(Table13456221222[[#This Row],[Categoria]],1))</f>
        <v>p</v>
      </c>
      <c r="AK168" t="str">
        <f>_xlfn.CONCAT(Table13456221222[[#This Row],[ID]:[c021]])</f>
        <v>{id:166,title: "porelamordemisamigosPor el amor de mis amigos", subtitle: "Sal 122 (121) - Melodía hebraica ", category: "PRECATECUMENADO", moments: [""], url: "/cantos/resucito/p/porelamordemisamigos.html/cantos/resucito/p/porelamordemisamigos.html"},</v>
      </c>
      <c r="AL168" t="str">
        <f>UPPER(Table13456221222[[#This Row],[Titulo]])</f>
        <v>POR EL AMOR DE MIS AMIGOS</v>
      </c>
      <c r="AM168" t="str">
        <f>LOWER(SUBSTITUTE(Table13456221222[[#This Row],[CANTO]], " ", ""))</f>
        <v>porelamordemisamigos</v>
      </c>
      <c r="AN168" t="str">
        <f>Table13456221222[[#This Row],[Subtitle5]]</f>
        <v xml:space="preserve">Sal 122 (121) - Melodía hebraica </v>
      </c>
      <c r="AP168" t="str">
        <f>Table1[[#Headers],[CANTO]]</f>
        <v>CANTO</v>
      </c>
      <c r="AQ168" t="str">
        <f>Table13456221222[[#This Row],[CANTO]]</f>
        <v>POR EL AMOR DE MIS AMIGOS</v>
      </c>
    </row>
    <row r="169" spans="1:43" x14ac:dyDescent="0.25">
      <c r="A169">
        <v>133</v>
      </c>
      <c r="B169" t="s">
        <v>309</v>
      </c>
      <c r="C169">
        <v>167</v>
      </c>
      <c r="D169" t="s">
        <v>310</v>
      </c>
      <c r="E169" t="s">
        <v>311</v>
      </c>
      <c r="F169" t="s">
        <v>312</v>
      </c>
      <c r="G169" t="str" cm="1">
        <f t="array" ref="G1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LOWER(LEFT(Table13456221222[[#This Row],[Titulo]],1))</f>
        <v>p</v>
      </c>
      <c r="AJ169" t="str">
        <f>LOWER(LEFT(Table13456221222[[#This Row],[Categoria]],1))</f>
        <v>p</v>
      </c>
      <c r="AK169" t="str">
        <f>_xlfn.CONCAT(Table13456221222[[#This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UPPER(Table13456221222[[#This Row],[Titulo]])</f>
        <v>POR QUÉ ESTA NOCHE ES DIFERENTE</v>
      </c>
      <c r="AM169" t="str">
        <f>LOWER(SUBSTITUTE(Table13456221222[[#This Row],[CANTO]], " ", ""))</f>
        <v>porquéestanocheesdiferente</v>
      </c>
      <c r="AN169" t="str">
        <f>Table13456221222[[#This Row],[Subtitle5]]</f>
        <v>Haggadá de Pesaj - Melodía hebraica</v>
      </c>
      <c r="AP169" t="str">
        <f>Table1[[#Headers],[CANTO]]</f>
        <v>CANTO</v>
      </c>
      <c r="AQ169" t="str">
        <f>Table13456221222[[#This Row],[CANTO]]</f>
        <v>POR QUÉ ESTA NOCHE ES DIFERENTE</v>
      </c>
    </row>
    <row r="170" spans="1:43" x14ac:dyDescent="0.25">
      <c r="A170">
        <v>134</v>
      </c>
      <c r="B170" t="s">
        <v>309</v>
      </c>
      <c r="C170">
        <v>168</v>
      </c>
      <c r="D170" t="s">
        <v>310</v>
      </c>
      <c r="E170" t="s">
        <v>311</v>
      </c>
      <c r="F170" t="s">
        <v>312</v>
      </c>
      <c r="G170" t="str" cm="1">
        <f t="array" ref="G1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LOWER(LEFT(Table13456221222[[#This Row],[Titulo]],1))</f>
        <v>p</v>
      </c>
      <c r="AJ170" t="str">
        <f>LOWER(LEFT(Table13456221222[[#This Row],[Categoria]],1))</f>
        <v>p</v>
      </c>
      <c r="AK170" t="str">
        <f>_xlfn.CONCAT(Table13456221222[[#This Row],[ID]:[c021]])</f>
        <v>{id:168,title: "porquelasgentesconjuranPor qué las gentes conjuran", subtitle: "Salmo 2", category: "PRECATECUMENADO", moments: [""], url: "/cantos/resucito/p/porquelasgentesconjuran.html/cantos/resucito/p/porquelasgentesconjuran.html"},</v>
      </c>
      <c r="AL170" t="str">
        <f>UPPER(Table13456221222[[#This Row],[Titulo]])</f>
        <v>POR QUÉ LAS GENTES CONJURAN</v>
      </c>
      <c r="AM170" t="str">
        <f>LOWER(SUBSTITUTE(Table13456221222[[#This Row],[CANTO]], " ", ""))</f>
        <v>porquélasgentesconjuran</v>
      </c>
      <c r="AN170" t="str">
        <f>Table13456221222[[#This Row],[Subtitle5]]</f>
        <v>Salmo 2</v>
      </c>
      <c r="AP170" t="str">
        <f>Table1[[#Headers],[CANTO]]</f>
        <v>CANTO</v>
      </c>
      <c r="AQ170" t="str">
        <f>Table13456221222[[#This Row],[CANTO]]</f>
        <v>POR QUÉ LAS GENTES CONJURAN</v>
      </c>
    </row>
    <row r="171" spans="1:43" x14ac:dyDescent="0.25">
      <c r="A171">
        <v>135</v>
      </c>
      <c r="B171" t="s">
        <v>309</v>
      </c>
      <c r="C171">
        <v>169</v>
      </c>
      <c r="D171" t="s">
        <v>310</v>
      </c>
      <c r="E171" t="s">
        <v>311</v>
      </c>
      <c r="F171" t="s">
        <v>312</v>
      </c>
      <c r="G171" t="str" cm="1">
        <f t="array" ref="G1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LOWER(LEFT(Table13456221222[[#This Row],[Titulo]],1))</f>
        <v>p</v>
      </c>
      <c r="AJ171" t="str">
        <f>LOWER(LEFT(Table13456221222[[#This Row],[Categoria]],1))</f>
        <v>p</v>
      </c>
      <c r="AK171" t="str">
        <f>_xlfn.CONCAT(Table13456221222[[#This Row],[ID]:[c021]])</f>
        <v>{id:169,title: "porquemiyugoessuavePorque mi yugo es suave", subtitle: "Mateo 11,28ss", category: "PRECATECUMENADO", moments: [""], url: "/cantos/resucito/p/porquemiyugoessuave.html/cantos/resucito/p/porquemiyugoessuave.html"},</v>
      </c>
      <c r="AL171" t="str">
        <f>UPPER(Table13456221222[[#This Row],[Titulo]])</f>
        <v>PORQUE MI YUGO ES SUAVE</v>
      </c>
      <c r="AM171" t="str">
        <f>LOWER(SUBSTITUTE(Table13456221222[[#This Row],[CANTO]], " ", ""))</f>
        <v>porquemiyugoessuave</v>
      </c>
      <c r="AN171" t="str">
        <f>Table13456221222[[#This Row],[Subtitle5]]</f>
        <v>Mateo 11,28ss</v>
      </c>
      <c r="AP171" t="str">
        <f>Table1[[#Headers],[CANTO]]</f>
        <v>CANTO</v>
      </c>
      <c r="AQ171" t="str">
        <f>Table13456221222[[#This Row],[CANTO]]</f>
        <v>PORQUE MI YUGO ES SUAVE</v>
      </c>
    </row>
    <row r="172" spans="1:43" x14ac:dyDescent="0.25">
      <c r="A172">
        <v>204</v>
      </c>
      <c r="B172" t="s">
        <v>309</v>
      </c>
      <c r="C172">
        <v>170</v>
      </c>
      <c r="D172" t="s">
        <v>310</v>
      </c>
      <c r="E172" t="s">
        <v>311</v>
      </c>
      <c r="F172" t="s">
        <v>312</v>
      </c>
      <c r="G172" t="str" cm="1">
        <f t="array" ref="G1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LOWER(LEFT(Table13456221222[[#This Row],[Titulo]],1))</f>
        <v>p</v>
      </c>
      <c r="AJ172" t="str">
        <f>LOWER(LEFT(Table13456221222[[#This Row],[Categoria]],1))</f>
        <v>l</v>
      </c>
      <c r="AK172" t="str">
        <f>_xlfn.CONCAT(Table13456221222[[#This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UPPER(Table13456221222[[#This Row],[Titulo]])</f>
        <v>PREFACIO PARA ADVIENTO Y NAVIDAD</v>
      </c>
      <c r="AM172" t="str">
        <f>LOWER(SUBSTITUTE(Table13456221222[[#This Row],[CANTO]], " ", ""))</f>
        <v>prefacioparaadvientoynavidad</v>
      </c>
      <c r="AN172" t="str">
        <f>Table13456221222[[#This Row],[Subtitle5]]</f>
        <v>Prefacio IV de Adviento*</v>
      </c>
      <c r="AP172" t="str">
        <f>Table1[[#Headers],[CANTO]]</f>
        <v>CANTO</v>
      </c>
      <c r="AQ172" t="str">
        <f>Table13456221222[[#This Row],[CANTO]]</f>
        <v>PREFACIO PARA ADVIENTO Y NAVIDAD</v>
      </c>
    </row>
    <row r="173" spans="1:43" x14ac:dyDescent="0.25">
      <c r="A173">
        <v>205</v>
      </c>
      <c r="B173" t="s">
        <v>309</v>
      </c>
      <c r="C173">
        <v>171</v>
      </c>
      <c r="D173" t="s">
        <v>310</v>
      </c>
      <c r="E173" t="s">
        <v>311</v>
      </c>
      <c r="F173" t="s">
        <v>312</v>
      </c>
      <c r="G173" t="str" cm="1">
        <f t="array" ref="G1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LOWER(LEFT(Table13456221222[[#This Row],[Titulo]],1))</f>
        <v>p</v>
      </c>
      <c r="AJ173" t="str">
        <f>LOWER(LEFT(Table13456221222[[#This Row],[Categoria]],1))</f>
        <v>l</v>
      </c>
      <c r="AK173" t="str">
        <f>_xlfn.CONCAT(Table13456221222[[#This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UPPER(Table13456221222[[#This Row],[Titulo]])</f>
        <v>PREFACIO PARA EL TIEMPO PASCUAL</v>
      </c>
      <c r="AM173" t="str">
        <f>LOWER(SUBSTITUTE(Table13456221222[[#This Row],[CANTO]], " ", ""))</f>
        <v>prefacioparaeltiempopascual</v>
      </c>
      <c r="AN173" t="str">
        <f>Table13456221222[[#This Row],[Subtitle5]]</f>
        <v>Prefacio I de Pascua*</v>
      </c>
      <c r="AP173" t="str">
        <f>Table1[[#Headers],[CANTO]]</f>
        <v>CANTO</v>
      </c>
      <c r="AQ173" t="str">
        <f>Table13456221222[[#This Row],[CANTO]]</f>
        <v>PREFACIO PARA EL TIEMPO PASCUAL</v>
      </c>
    </row>
    <row r="174" spans="1:43" x14ac:dyDescent="0.25">
      <c r="A174">
        <v>206</v>
      </c>
      <c r="B174" t="s">
        <v>309</v>
      </c>
      <c r="C174">
        <v>172</v>
      </c>
      <c r="D174" t="s">
        <v>310</v>
      </c>
      <c r="E174" t="s">
        <v>311</v>
      </c>
      <c r="F174" t="s">
        <v>312</v>
      </c>
      <c r="G174" t="str" cm="1">
        <f t="array" ref="G1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LOWER(LEFT(Table13456221222[[#This Row],[Titulo]],1))</f>
        <v>p</v>
      </c>
      <c r="AJ174" t="str">
        <f>LOWER(LEFT(Table13456221222[[#This Row],[Categoria]],1))</f>
        <v>l</v>
      </c>
      <c r="AK174" t="str">
        <f>_xlfn.CONCAT(Table13456221222[[#This Row],[ID]:[c021]])</f>
        <v>{id:172,title: "pregonpascualPregón Pascual", subtitle: "«Exsultet»", category: "LITÚRGICOS", moments: ["Cuaresma", "Laudes/Visperas", "Antiguo Testamento"], url: "/cantos/resucito/p/pregonpascual.html/cantos/resucito/p/pregonpascual.html"},</v>
      </c>
      <c r="AL174" t="str">
        <f>UPPER(Table13456221222[[#This Row],[Titulo]])</f>
        <v>PREGÓN PASCUAL</v>
      </c>
      <c r="AM174" t="str">
        <f>LOWER(SUBSTITUTE(Table13456221222[[#This Row],[CANTO]], " ", ""))</f>
        <v>pregónpascual</v>
      </c>
      <c r="AN174" t="str">
        <f>Table13456221222[[#This Row],[Subtitle5]]</f>
        <v>«Exsultet»</v>
      </c>
      <c r="AP174" t="str">
        <f>Table1[[#Headers],[CANTO]]</f>
        <v>CANTO</v>
      </c>
      <c r="AQ174" t="str">
        <f>Table13456221222[[#This Row],[CANTO]]</f>
        <v>PREGÓN PASCUAL</v>
      </c>
    </row>
    <row r="175" spans="1:43" x14ac:dyDescent="0.25">
      <c r="A175">
        <v>136</v>
      </c>
      <c r="B175" t="s">
        <v>309</v>
      </c>
      <c r="C175">
        <v>174</v>
      </c>
      <c r="D175" t="s">
        <v>310</v>
      </c>
      <c r="E175" t="s">
        <v>311</v>
      </c>
      <c r="F175" t="s">
        <v>312</v>
      </c>
      <c r="G175" t="str" cm="1">
        <f t="array" ref="G1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LOWER(LEFT(Table13456221222[[#This Row],[Titulo]],1))</f>
        <v>q</v>
      </c>
      <c r="AJ175" t="str">
        <f>LOWER(LEFT(Table13456221222[[#This Row],[Categoria]],1))</f>
        <v>p</v>
      </c>
      <c r="AK175" t="str">
        <f>_xlfn.CONCAT(Table13456221222[[#This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UPPER(Table13456221222[[#This Row],[Titulo]])</f>
        <v>QUÉ AMABLES SON TUS MORADAS</v>
      </c>
      <c r="AM175" t="str">
        <f>LOWER(SUBSTITUTE(Table13456221222[[#This Row],[CANTO]], " ", ""))</f>
        <v>quéamablessontusmoradas</v>
      </c>
      <c r="AN175" t="str">
        <f>Table13456221222[[#This Row],[Subtitle5]]</f>
        <v>Sal 84 (83)</v>
      </c>
      <c r="AP175" t="str">
        <f>Table1[[#Headers],[CANTO]]</f>
        <v>CANTO</v>
      </c>
      <c r="AQ175" t="str">
        <f>Table13456221222[[#This Row],[CANTO]]</f>
        <v>QUÉ AMABLES SON TUS MORADAS</v>
      </c>
    </row>
    <row r="176" spans="1:43" x14ac:dyDescent="0.25">
      <c r="A176">
        <v>137</v>
      </c>
      <c r="B176" t="s">
        <v>309</v>
      </c>
      <c r="C176">
        <v>175</v>
      </c>
      <c r="D176" t="s">
        <v>310</v>
      </c>
      <c r="E176" t="s">
        <v>311</v>
      </c>
      <c r="F176" t="s">
        <v>312</v>
      </c>
      <c r="G176" t="str" cm="1">
        <f t="array" ref="G1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LOWER(LEFT(Table13456221222[[#This Row],[Titulo]],1))</f>
        <v>q</v>
      </c>
      <c r="AJ176" t="str">
        <f>LOWER(LEFT(Table13456221222[[#This Row],[Categoria]],1))</f>
        <v>p</v>
      </c>
      <c r="AK176" t="str">
        <f>_xlfn.CONCAT(Table13456221222[[#This Row],[ID]:[c021]])</f>
        <v>{id:175,title: "queestupendoquealegriaQué estupendo, qué alegría", subtitle: "Sal 133 (132)", category: "PRECATECUMENADO", moments: ["Adviento", "Navidad"], url: "/cantos/resucito/q/queestupendoquealegria.html/cantos/resucito/q/queestupendoquealegria.html"},</v>
      </c>
      <c r="AL176" t="str">
        <f>UPPER(Table13456221222[[#This Row],[Titulo]])</f>
        <v>QUÉ ESTUPENDO, QUÉ ALEGRÍA</v>
      </c>
      <c r="AM176" t="str">
        <f>LOWER(SUBSTITUTE(Table13456221222[[#This Row],[CANTO]], " ", ""))</f>
        <v>quéestupendo,quéalegría</v>
      </c>
      <c r="AN176" t="str">
        <f>Table13456221222[[#This Row],[Subtitle5]]</f>
        <v>Sal 133 (132)</v>
      </c>
      <c r="AP176" t="str">
        <f>Table1[[#Headers],[CANTO]]</f>
        <v>CANTO</v>
      </c>
      <c r="AQ176" t="str">
        <f>Table13456221222[[#This Row],[CANTO]]</f>
        <v>QUÉ ESTUPENDO, QUÉ ALEGRÍA</v>
      </c>
    </row>
    <row r="177" spans="1:43" x14ac:dyDescent="0.25">
      <c r="A177">
        <v>138</v>
      </c>
      <c r="B177" t="s">
        <v>309</v>
      </c>
      <c r="C177">
        <v>176</v>
      </c>
      <c r="D177" t="s">
        <v>310</v>
      </c>
      <c r="E177" t="s">
        <v>311</v>
      </c>
      <c r="F177" t="s">
        <v>312</v>
      </c>
      <c r="G177" t="str" cm="1">
        <f t="array" ref="G1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LOWER(LEFT(Table13456221222[[#This Row],[Titulo]],1))</f>
        <v>q</v>
      </c>
      <c r="AJ177" t="str">
        <f>LOWER(LEFT(Table13456221222[[#This Row],[Categoria]],1))</f>
        <v>p</v>
      </c>
      <c r="AK177" t="str">
        <f>_xlfn.CONCAT(Table13456221222[[#This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UPPER(Table13456221222[[#This Row],[Titulo]])</f>
        <v>QUIÉN ES ÉSTA QUE SUBE DEL DESIERTO</v>
      </c>
      <c r="AM177" t="str">
        <f>LOWER(SUBSTITUTE(Table13456221222[[#This Row],[CANTO]], " ", ""))</f>
        <v>quiéneséstaquesubedeldesierto</v>
      </c>
      <c r="AN177" t="str">
        <f>Table13456221222[[#This Row],[Subtitle5]]</f>
        <v>Cantar de los Cantares 8,5-7</v>
      </c>
      <c r="AP177" t="str">
        <f>Table1[[#Headers],[CANTO]]</f>
        <v>CANTO</v>
      </c>
      <c r="AQ177" t="str">
        <f>Table13456221222[[#This Row],[CANTO]]</f>
        <v>QUIÉN ES ÉSTA QUE SUBE DEL DESIERTO</v>
      </c>
    </row>
    <row r="178" spans="1:43" x14ac:dyDescent="0.25">
      <c r="A178">
        <v>139</v>
      </c>
      <c r="B178" t="s">
        <v>309</v>
      </c>
      <c r="C178">
        <v>177</v>
      </c>
      <c r="D178" t="s">
        <v>310</v>
      </c>
      <c r="E178" t="s">
        <v>311</v>
      </c>
      <c r="F178" t="s">
        <v>312</v>
      </c>
      <c r="G178" t="str" cm="1">
        <f t="array" ref="G1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LOWER(LEFT(Table13456221222[[#This Row],[Titulo]],1))</f>
        <v>q</v>
      </c>
      <c r="AJ178" t="str">
        <f>LOWER(LEFT(Table13456221222[[#This Row],[Categoria]],1))</f>
        <v>p</v>
      </c>
      <c r="AK178" t="str">
        <f>_xlfn.CONCAT(Table13456221222[[#This Row],[ID]:[c021]])</f>
        <v>{id:177,title: "quiennossepararaQuién nos separará", subtitle: "Romanos 8,34-39", category: "PRECATECUMENADO", moments: ["Pascua"], url: "/cantos/resucito/q/quiennosseparara.html/cantos/resucito/q/quiennosseparara.html"},</v>
      </c>
      <c r="AL178" t="str">
        <f>UPPER(Table13456221222[[#This Row],[Titulo]])</f>
        <v>QUIÉN NOS SEPARARÁ</v>
      </c>
      <c r="AM178" t="str">
        <f>LOWER(SUBSTITUTE(Table13456221222[[#This Row],[CANTO]], " ", ""))</f>
        <v>quiénnosseparará</v>
      </c>
      <c r="AN178" t="str">
        <f>Table13456221222[[#This Row],[Subtitle5]]</f>
        <v>Romanos 8,34-39</v>
      </c>
      <c r="AP178" t="str">
        <f>Table1[[#Headers],[CANTO]]</f>
        <v>CANTO</v>
      </c>
      <c r="AQ178" t="str">
        <f>Table13456221222[[#This Row],[CANTO]]</f>
        <v>QUIÉN NOS SEPARARÁ</v>
      </c>
    </row>
    <row r="179" spans="1:43" x14ac:dyDescent="0.25">
      <c r="A179">
        <v>140</v>
      </c>
      <c r="B179" t="s">
        <v>309</v>
      </c>
      <c r="C179">
        <v>178</v>
      </c>
      <c r="D179" t="s">
        <v>310</v>
      </c>
      <c r="E179" t="s">
        <v>311</v>
      </c>
      <c r="F179" t="s">
        <v>312</v>
      </c>
      <c r="G179" t="str" cm="1">
        <f t="array" ref="G1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LOWER(LEFT(Table13456221222[[#This Row],[Titulo]],1))</f>
        <v>q</v>
      </c>
      <c r="AJ179" t="str">
        <f>LOWER(LEFT(Table13456221222[[#This Row],[Categoria]],1))</f>
        <v>p</v>
      </c>
      <c r="AK179" t="str">
        <f>_xlfn.CONCAT(Table13456221222[[#This Row],[ID]:[c021]])</f>
        <v>{id:178,title: "quieroandarmadreajerusalenQuiero andar, madre, a Jerusalén", subtitle: "Canto sefardí", category: "PRECATECUMENADO", moments: ["Pascua"], url: "/cantos/resucito/q/quieroandarmadreajerusalen.html/cantos/resucito/q/quieroandarmadreajerusalen.html"},</v>
      </c>
      <c r="AL179" t="str">
        <f>UPPER(Table13456221222[[#This Row],[Titulo]])</f>
        <v>QUIERO ANDAR, MADRE, A JERUSALÉN</v>
      </c>
      <c r="AM179" t="str">
        <f>LOWER(SUBSTITUTE(Table13456221222[[#This Row],[CANTO]], " ", ""))</f>
        <v>quieroandar,madre,ajerusalén</v>
      </c>
      <c r="AN179" t="str">
        <f>Table13456221222[[#This Row],[Subtitle5]]</f>
        <v>Canto sefardí</v>
      </c>
      <c r="AP179" t="str">
        <f>Table1[[#Headers],[CANTO]]</f>
        <v>CANTO</v>
      </c>
      <c r="AQ179" t="str">
        <f>Table13456221222[[#This Row],[CANTO]]</f>
        <v>QUIERO ANDAR, MADRE, A JERUSALÉN</v>
      </c>
    </row>
    <row r="180" spans="1:43" x14ac:dyDescent="0.25">
      <c r="A180">
        <v>141</v>
      </c>
      <c r="B180" t="s">
        <v>309</v>
      </c>
      <c r="C180">
        <v>179</v>
      </c>
      <c r="D180" t="s">
        <v>310</v>
      </c>
      <c r="E180" t="s">
        <v>311</v>
      </c>
      <c r="F180" t="s">
        <v>312</v>
      </c>
      <c r="G180" t="str" cm="1">
        <f t="array" ref="G1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LOWER(LEFT(Table13456221222[[#This Row],[Titulo]],1))</f>
        <v>q</v>
      </c>
      <c r="AJ180" t="str">
        <f>LOWER(LEFT(Table13456221222[[#This Row],[Categoria]],1))</f>
        <v>p</v>
      </c>
      <c r="AK180" t="str">
        <f>_xlfn.CONCAT(Table13456221222[[#This Row],[ID]:[c021]])</f>
        <v>{id:179,title: "quierocantarQuiero cantar", subtitle: "Sal 57 (56)", category: "PRECATECUMENADO", moments: ["Entrada", "Antiguo Testamento"], url: "/cantos/resucito/q/quierocantar.html/cantos/resucito/q/quierocantar.html"},</v>
      </c>
      <c r="AL180" t="str">
        <f>UPPER(Table13456221222[[#This Row],[Titulo]])</f>
        <v>QUIERO CANTAR</v>
      </c>
      <c r="AM180" t="str">
        <f>LOWER(SUBSTITUTE(Table13456221222[[#This Row],[CANTO]], " ", ""))</f>
        <v>quierocantar</v>
      </c>
      <c r="AN180" t="str">
        <f>Table13456221222[[#This Row],[Subtitle5]]</f>
        <v>Sal 57 (56)</v>
      </c>
      <c r="AP180" t="str">
        <f>Table1[[#Headers],[CANTO]]</f>
        <v>CANTO</v>
      </c>
      <c r="AQ180" t="str">
        <f>Table13456221222[[#This Row],[CANTO]]</f>
        <v>QUIERO CANTAR</v>
      </c>
    </row>
    <row r="181" spans="1:43" x14ac:dyDescent="0.25">
      <c r="A181">
        <v>142</v>
      </c>
      <c r="B181" t="s">
        <v>309</v>
      </c>
      <c r="C181">
        <v>180</v>
      </c>
      <c r="D181" t="s">
        <v>310</v>
      </c>
      <c r="E181" t="s">
        <v>311</v>
      </c>
      <c r="F181" t="s">
        <v>312</v>
      </c>
      <c r="G181" t="str" cm="1">
        <f t="array" ref="G1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LOWER(LEFT(Table13456221222[[#This Row],[Titulo]],1))</f>
        <v>r</v>
      </c>
      <c r="AJ181" t="str">
        <f>LOWER(LEFT(Table13456221222[[#This Row],[Categoria]],1))</f>
        <v>p</v>
      </c>
      <c r="AK181" t="str">
        <f>_xlfn.CONCAT(Table13456221222[[#This Row],[ID]:[c021]])</f>
        <v>{id:180,title: "resucitoResucitó", subtitle: "(Kiko Argüello)", category: "PRECATECUMENADO", moments: ["Paz", "Antiguo Testamento"], url: "/cantos/resucito/r/resucito.html/cantos/resucito/r/resucito.html"},</v>
      </c>
      <c r="AL181" t="str">
        <f>UPPER(Table13456221222[[#This Row],[Titulo]])</f>
        <v>RESUCITÓ</v>
      </c>
      <c r="AM181" t="str">
        <f>LOWER(SUBSTITUTE(Table13456221222[[#This Row],[CANTO]], " ", ""))</f>
        <v>resucitó</v>
      </c>
      <c r="AN181" t="str">
        <f>Table13456221222[[#This Row],[Subtitle5]]</f>
        <v>(Kiko Argüello)</v>
      </c>
      <c r="AP181" t="str">
        <f>Table1[[#Headers],[CANTO]]</f>
        <v>CANTO</v>
      </c>
      <c r="AQ181" t="str">
        <f>Table13456221222[[#This Row],[CANTO]]</f>
        <v>RESUCITÓ</v>
      </c>
    </row>
    <row r="182" spans="1:43" x14ac:dyDescent="0.25">
      <c r="A182">
        <v>143</v>
      </c>
      <c r="B182" t="s">
        <v>309</v>
      </c>
      <c r="C182">
        <v>181</v>
      </c>
      <c r="D182" t="s">
        <v>310</v>
      </c>
      <c r="E182" t="s">
        <v>311</v>
      </c>
      <c r="F182" t="s">
        <v>312</v>
      </c>
      <c r="G182" t="str" cm="1">
        <f t="array" ref="G1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LOWER(LEFT(Table13456221222[[#This Row],[Titulo]],1))</f>
        <v>r</v>
      </c>
      <c r="AJ182" t="str">
        <f>LOWER(LEFT(Table13456221222[[#This Row],[Categoria]],1))</f>
        <v>p</v>
      </c>
      <c r="AK182" t="str">
        <f>_xlfn.CONCAT(Table13456221222[[#This Row],[ID]:[c021]])</f>
        <v>{id:181,title: "resurrexitResurrexit", subtitle: "Juan 11,25s", category: "PRECATECUMENADO", moments: ["Comunión", "Final", "Antiguo Testamento"], url: "/cantos/resucito/r/resurrexit.html/cantos/resucito/r/resurrexit.html"},</v>
      </c>
      <c r="AL182" t="str">
        <f>UPPER(Table13456221222[[#This Row],[Titulo]])</f>
        <v>RESURREXIT</v>
      </c>
      <c r="AM182" t="str">
        <f>LOWER(SUBSTITUTE(Table13456221222[[#This Row],[CANTO]], " ", ""))</f>
        <v>resurrexit</v>
      </c>
      <c r="AN182" t="str">
        <f>Table13456221222[[#This Row],[Subtitle5]]</f>
        <v>Juan 11,25s</v>
      </c>
      <c r="AP182" t="str">
        <f>Table1[[#Headers],[CANTO]]</f>
        <v>CANTO</v>
      </c>
      <c r="AQ182" t="str">
        <f>Table13456221222[[#This Row],[CANTO]]</f>
        <v>RESURREXIT</v>
      </c>
    </row>
    <row r="183" spans="1:43" x14ac:dyDescent="0.25">
      <c r="A183">
        <v>208</v>
      </c>
      <c r="B183" t="s">
        <v>309</v>
      </c>
      <c r="C183">
        <v>182</v>
      </c>
      <c r="D183" t="s">
        <v>310</v>
      </c>
      <c r="E183" t="s">
        <v>311</v>
      </c>
      <c r="F183" t="s">
        <v>312</v>
      </c>
      <c r="G183" t="str" cm="1">
        <f t="array" ref="G1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LOWER(LEFT(Table13456221222[[#This Row],[Titulo]],1))</f>
        <v>s</v>
      </c>
      <c r="AJ183" t="str">
        <f>LOWER(LEFT(Table13456221222[[#This Row],[Categoria]],1))</f>
        <v>l</v>
      </c>
      <c r="AK183" t="str">
        <f>_xlfn.CONCAT(Table13456221222[[#This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UPPER(Table13456221222[[#This Row],[Titulo]])</f>
        <v>SALMODIA PARA EL EVANGELIO</v>
      </c>
      <c r="AM183" t="str">
        <f>LOWER(SUBSTITUTE(Table13456221222[[#This Row],[CANTO]], " ", ""))</f>
        <v>salmodiaparaelevangelio</v>
      </c>
      <c r="AN183" t="str">
        <f>Table13456221222[[#This Row],[Subtitle5]]</f>
        <v xml:space="preserve">Juan 3,11-20 </v>
      </c>
      <c r="AP183" t="str">
        <f>Table1[[#Headers],[CANTO]]</f>
        <v>CANTO</v>
      </c>
      <c r="AQ183" t="str">
        <f>Table13456221222[[#This Row],[CANTO]]</f>
        <v>SALMODIA PARA EL EVANGELIO</v>
      </c>
    </row>
    <row r="184" spans="1:43" x14ac:dyDescent="0.25">
      <c r="A184">
        <v>209</v>
      </c>
      <c r="B184" t="s">
        <v>309</v>
      </c>
      <c r="C184">
        <v>183</v>
      </c>
      <c r="D184" t="s">
        <v>310</v>
      </c>
      <c r="E184" t="s">
        <v>311</v>
      </c>
      <c r="F184" t="s">
        <v>312</v>
      </c>
      <c r="G184" t="str" cm="1">
        <f t="array" ref="G1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LOWER(LEFT(Table13456221222[[#This Row],[Titulo]],1))</f>
        <v>s</v>
      </c>
      <c r="AJ184" t="str">
        <f>LOWER(LEFT(Table13456221222[[#This Row],[Categoria]],1))</f>
        <v>l</v>
      </c>
      <c r="AK184" t="str">
        <f>_xlfn.CONCAT(Table13456221222[[#This Row],[ID]:[c021]])</f>
        <v>{id:183,title: "salmodiaparaelrosarioSalmodia para el rosario", subtitle: "Santo Rosario", category: "LITÚRGICOS", moments: ["Final"], url: "/cantos/resucito/s/salmodiaparaelrosario.html/cantos/resucito/s/salmodiaparaelrosario.html"},</v>
      </c>
      <c r="AL184" t="str">
        <f>UPPER(Table13456221222[[#This Row],[Titulo]])</f>
        <v>SALMODIA PARA EL ROSARIO</v>
      </c>
      <c r="AM184" t="str">
        <f>LOWER(SUBSTITUTE(Table13456221222[[#This Row],[CANTO]], " ", ""))</f>
        <v>salmodiaparaelrosario</v>
      </c>
      <c r="AN184" t="str">
        <f>Table13456221222[[#This Row],[Subtitle5]]</f>
        <v>Santo Rosario</v>
      </c>
      <c r="AP184" t="str">
        <f>Table1[[#Headers],[CANTO]]</f>
        <v>CANTO</v>
      </c>
      <c r="AQ184" t="str">
        <f>Table13456221222[[#This Row],[CANTO]]</f>
        <v>SALMODIA PARA EL ROSARIO</v>
      </c>
    </row>
    <row r="185" spans="1:43" x14ac:dyDescent="0.25">
      <c r="A185">
        <v>210</v>
      </c>
      <c r="B185" t="s">
        <v>309</v>
      </c>
      <c r="C185">
        <v>184</v>
      </c>
      <c r="D185" t="s">
        <v>310</v>
      </c>
      <c r="E185" t="s">
        <v>311</v>
      </c>
      <c r="F185" t="s">
        <v>312</v>
      </c>
      <c r="G185" t="str" cm="1">
        <f t="array" ref="G1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LOWER(LEFT(Table13456221222[[#This Row],[Titulo]],1))</f>
        <v>s</v>
      </c>
      <c r="AJ185" t="str">
        <f>LOWER(LEFT(Table13456221222[[#This Row],[Categoria]],1))</f>
        <v>l</v>
      </c>
      <c r="AK185" t="str">
        <f>_xlfn.CONCAT(Table13456221222[[#This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UPPER(Table13456221222[[#This Row],[Titulo]])</f>
        <v>SALMODIA PARA EL SALMO RESPONSORIAL</v>
      </c>
      <c r="AM185" t="str">
        <f>LOWER(SUBSTITUTE(Table13456221222[[#This Row],[CANTO]], " ", ""))</f>
        <v>salmodiaparaelsalmoresponsorial</v>
      </c>
      <c r="AN185" t="str">
        <f>Table13456221222[[#This Row],[Subtitle5]]</f>
        <v>Modelo I, II, III</v>
      </c>
      <c r="AP185" t="str">
        <f>Table1[[#Headers],[CANTO]]</f>
        <v>CANTO</v>
      </c>
      <c r="AQ185" t="str">
        <f>Table13456221222[[#This Row],[CANTO]]</f>
        <v>SALMODIA PARA EL SALMO RESPONSORIAL</v>
      </c>
    </row>
    <row r="186" spans="1:43" x14ac:dyDescent="0.25">
      <c r="A186">
        <v>211</v>
      </c>
      <c r="B186" t="s">
        <v>309</v>
      </c>
      <c r="C186">
        <v>185</v>
      </c>
      <c r="D186" t="s">
        <v>310</v>
      </c>
      <c r="E186" t="s">
        <v>311</v>
      </c>
      <c r="F186" t="s">
        <v>312</v>
      </c>
      <c r="G186" t="str" cm="1">
        <f t="array" ref="G1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LOWER(LEFT(Table13456221222[[#This Row],[Titulo]],1))</f>
        <v>s</v>
      </c>
      <c r="AJ186" t="str">
        <f>LOWER(LEFT(Table13456221222[[#This Row],[Categoria]],1))</f>
        <v>l</v>
      </c>
      <c r="AK186" t="str">
        <f>_xlfn.CONCAT(Table13456221222[[#This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UPPER(Table13456221222[[#This Row],[Titulo]])</f>
        <v>SALMODIAS PARA LA ORACIÓN DE LOS FIELES</v>
      </c>
      <c r="AM186" t="str">
        <f>LOWER(SUBSTITUTE(Table13456221222[[#This Row],[CANTO]], " ", ""))</f>
        <v>salmodiasparalaoracióndelosfieles</v>
      </c>
      <c r="AN186" t="str">
        <f>Table13456221222[[#This Row],[Subtitle5]]</f>
        <v>Para las solemnidades</v>
      </c>
      <c r="AP186" t="str">
        <f>Table1[[#Headers],[CANTO]]</f>
        <v>CANTO</v>
      </c>
      <c r="AQ186" t="str">
        <f>Table13456221222[[#This Row],[CANTO]]</f>
        <v>SALMODIAS PARA LA ORACIÓN DE LOS FIELES</v>
      </c>
    </row>
    <row r="187" spans="1:43" x14ac:dyDescent="0.25">
      <c r="A187">
        <v>212</v>
      </c>
      <c r="B187" t="s">
        <v>309</v>
      </c>
      <c r="C187">
        <v>186</v>
      </c>
      <c r="D187" t="s">
        <v>310</v>
      </c>
      <c r="E187" t="s">
        <v>311</v>
      </c>
      <c r="F187" t="s">
        <v>312</v>
      </c>
      <c r="G187" t="str" cm="1">
        <f t="array" ref="G1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LOWER(LEFT(Table13456221222[[#This Row],[Titulo]],1))</f>
        <v>s</v>
      </c>
      <c r="AJ187" t="str">
        <f>LOWER(LEFT(Table13456221222[[#This Row],[Categoria]],1))</f>
        <v>l</v>
      </c>
      <c r="AK187" t="str">
        <f>_xlfn.CONCAT(Table13456221222[[#This Row],[ID]:[c021]])</f>
        <v>{id:186,title: "salmodiasparalaudesSalmodias para laudes", subtitle: "Modelo I, II, III, IV, V", category: "LITÚRGICOS", moments: ["Pascua"], url: "/cantos/resucito/s/salmodiasparalaudes.html/cantos/resucito/s/salmodiasparalaudes.html"},</v>
      </c>
      <c r="AL187" t="str">
        <f>UPPER(Table13456221222[[#This Row],[Titulo]])</f>
        <v>SALMODIAS PARA LAUDES</v>
      </c>
      <c r="AM187" t="str">
        <f>LOWER(SUBSTITUTE(Table13456221222[[#This Row],[CANTO]], " ", ""))</f>
        <v>salmodiasparalaudes</v>
      </c>
      <c r="AN187" t="str">
        <f>Table13456221222[[#This Row],[Subtitle5]]</f>
        <v>Modelo I, II, III, IV, V</v>
      </c>
      <c r="AP187" t="str">
        <f>Table1[[#Headers],[CANTO]]</f>
        <v>CANTO</v>
      </c>
      <c r="AQ187" t="str">
        <f>Table13456221222[[#This Row],[CANTO]]</f>
        <v>SALMODIAS PARA LAUDES</v>
      </c>
    </row>
    <row r="188" spans="1:43" x14ac:dyDescent="0.25">
      <c r="A188">
        <v>144</v>
      </c>
      <c r="B188" t="s">
        <v>309</v>
      </c>
      <c r="C188">
        <v>187</v>
      </c>
      <c r="D188" t="s">
        <v>310</v>
      </c>
      <c r="E188" t="s">
        <v>311</v>
      </c>
      <c r="F188" t="s">
        <v>312</v>
      </c>
      <c r="G188" t="str" cm="1">
        <f t="array" ref="G1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LOWER(LEFT(Table13456221222[[#This Row],[Titulo]],1))</f>
        <v>s</v>
      </c>
      <c r="AJ188" t="str">
        <f>LOWER(LEFT(Table13456221222[[#This Row],[Categoria]],1))</f>
        <v>p</v>
      </c>
      <c r="AK188" t="str">
        <f>_xlfn.CONCAT(Table13456221222[[#This Row],[ID]:[c021]])</f>
        <v>{id:187,title: "salvereinadeloscielosSalve, reina de los cielos", subtitle: "Himno lat. «Ave, Regina Caelorum»", category: "PRECATECUMENADO", moments: [""], url: "/cantos/resucito/s/salvereinadeloscielos.html/cantos/resucito/s/salvereinadeloscielos.html"},</v>
      </c>
      <c r="AL188" t="str">
        <f>UPPER(Table13456221222[[#This Row],[Titulo]])</f>
        <v>SALVE, REINA DE LOS CIELOS</v>
      </c>
      <c r="AM188" t="str">
        <f>LOWER(SUBSTITUTE(Table13456221222[[#This Row],[CANTO]], " ", ""))</f>
        <v>salve,reinadeloscielos</v>
      </c>
      <c r="AN188" t="str">
        <f>Table13456221222[[#This Row],[Subtitle5]]</f>
        <v>Himno lat. «Ave, Regina Caelorum»</v>
      </c>
      <c r="AP188" t="str">
        <f>Table1[[#Headers],[CANTO]]</f>
        <v>CANTO</v>
      </c>
      <c r="AQ188" t="str">
        <f>Table13456221222[[#This Row],[CANTO]]</f>
        <v>SALVE, REINA DE LOS CIELOS</v>
      </c>
    </row>
    <row r="189" spans="1:43" x14ac:dyDescent="0.25">
      <c r="A189">
        <v>214</v>
      </c>
      <c r="B189" t="s">
        <v>309</v>
      </c>
      <c r="C189">
        <v>188</v>
      </c>
      <c r="D189" t="s">
        <v>310</v>
      </c>
      <c r="E189" t="s">
        <v>311</v>
      </c>
      <c r="F189" t="s">
        <v>312</v>
      </c>
      <c r="G189" t="str" cm="1">
        <f t="array" ref="G1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LOWER(LEFT(Table13456221222[[#This Row],[Titulo]],1))</f>
        <v>s</v>
      </c>
      <c r="AJ189" t="str">
        <f>LOWER(LEFT(Table13456221222[[#This Row],[Categoria]],1))</f>
        <v>l</v>
      </c>
      <c r="AK189" t="str">
        <f>_xlfn.CONCAT(Table13456221222[[#This Row],[ID]:[c021]])</f>
        <v>{id:188,title: "santoSanto", subtitle: "Palomeras 65", category: "LITÚRGICOS", moments: [""], url: "/cantos/resucito/s/santo.html/cantos/resucito/s/santo.html"},</v>
      </c>
      <c r="AL189" t="str">
        <f>UPPER(Table13456221222[[#This Row],[Titulo]])</f>
        <v>SANTO</v>
      </c>
      <c r="AM189" t="str">
        <f>LOWER(SUBSTITUTE(Table13456221222[[#This Row],[CANTO]], " ", ""))</f>
        <v>santo</v>
      </c>
      <c r="AN189" t="str">
        <f>Table13456221222[[#This Row],[Subtitle5]]</f>
        <v>Palomeras 65</v>
      </c>
      <c r="AP189" t="str">
        <f>Table1[[#Headers],[CANTO]]</f>
        <v>CANTO</v>
      </c>
      <c r="AQ189" t="str">
        <f>Table13456221222[[#This Row],[CANTO]]</f>
        <v>SANTO</v>
      </c>
    </row>
    <row r="190" spans="1:43" x14ac:dyDescent="0.25">
      <c r="A190">
        <v>215</v>
      </c>
      <c r="B190" t="s">
        <v>309</v>
      </c>
      <c r="C190">
        <v>189</v>
      </c>
      <c r="D190" t="s">
        <v>310</v>
      </c>
      <c r="E190" t="s">
        <v>311</v>
      </c>
      <c r="F190" t="s">
        <v>312</v>
      </c>
      <c r="G190" t="str" cm="1">
        <f t="array" ref="G1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LOWER(LEFT(Table13456221222[[#This Row],[Titulo]],1))</f>
        <v>s</v>
      </c>
      <c r="AJ190" t="str">
        <f>LOWER(LEFT(Table13456221222[[#This Row],[Categoria]],1))</f>
        <v>l</v>
      </c>
      <c r="AK190" t="str">
        <f>_xlfn.CONCAT(Table13456221222[[#This Row],[ID]:[c021]])</f>
        <v>{id:189,title: "santoSanto", subtitle: "Melodía hebraica ", category: "LITÚRGICOS", moments: ["Ordinario"], url: "/cantos/resucito/s/santo.html/cantos/resucito/s/santo.html"},</v>
      </c>
      <c r="AL190" t="str">
        <f>UPPER(Table13456221222[[#This Row],[Titulo]])</f>
        <v>SANTO</v>
      </c>
      <c r="AM190" t="str">
        <f>LOWER(SUBSTITUTE(Table13456221222[[#This Row],[CANTO]], " ", ""))</f>
        <v>santo</v>
      </c>
      <c r="AN190" t="str">
        <f>Table13456221222[[#This Row],[Subtitle5]]</f>
        <v xml:space="preserve">Melodía hebraica </v>
      </c>
      <c r="AP190" t="str">
        <f>Table1[[#Headers],[CANTO]]</f>
        <v>CANTO</v>
      </c>
      <c r="AQ190" t="str">
        <f>Table13456221222[[#This Row],[CANTO]]</f>
        <v>SANTO</v>
      </c>
    </row>
    <row r="191" spans="1:43" x14ac:dyDescent="0.25">
      <c r="A191">
        <v>216</v>
      </c>
      <c r="B191" t="s">
        <v>309</v>
      </c>
      <c r="C191">
        <v>190</v>
      </c>
      <c r="D191" t="s">
        <v>310</v>
      </c>
      <c r="E191" t="s">
        <v>311</v>
      </c>
      <c r="F191" t="s">
        <v>312</v>
      </c>
      <c r="G191" t="str" cm="1">
        <f t="array" ref="G1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LOWER(LEFT(Table13456221222[[#This Row],[Titulo]],1))</f>
        <v>s</v>
      </c>
      <c r="AJ191" t="str">
        <f>LOWER(LEFT(Table13456221222[[#This Row],[Categoria]],1))</f>
        <v>l</v>
      </c>
      <c r="AK191" t="str">
        <f>_xlfn.CONCAT(Table13456221222[[#This Row],[ID]:[c021]])</f>
        <v>{id:190,title: "santoSanto", subtitle: "Palestina 74", category: "LITÚRGICOS", moments: ["Ordinario"], url: "/cantos/resucito/s/santo.html/cantos/resucito/s/santo.html"},</v>
      </c>
      <c r="AL191" t="str">
        <f>UPPER(Table13456221222[[#This Row],[Titulo]])</f>
        <v>SANTO</v>
      </c>
      <c r="AM191" t="str">
        <f>LOWER(SUBSTITUTE(Table13456221222[[#This Row],[CANTO]], " ", ""))</f>
        <v>santo</v>
      </c>
      <c r="AN191" t="str">
        <f>Table13456221222[[#This Row],[Subtitle5]]</f>
        <v>Palestina 74</v>
      </c>
      <c r="AP191" t="str">
        <f>Table1[[#Headers],[CANTO]]</f>
        <v>CANTO</v>
      </c>
      <c r="AQ191" t="str">
        <f>Table13456221222[[#This Row],[CANTO]]</f>
        <v>SANTO</v>
      </c>
    </row>
    <row r="192" spans="1:43" x14ac:dyDescent="0.25">
      <c r="A192">
        <v>217</v>
      </c>
      <c r="B192" t="s">
        <v>309</v>
      </c>
      <c r="C192">
        <v>191</v>
      </c>
      <c r="D192" t="s">
        <v>310</v>
      </c>
      <c r="E192" t="s">
        <v>311</v>
      </c>
      <c r="F192" t="s">
        <v>312</v>
      </c>
      <c r="G192" t="str" cm="1">
        <f t="array" ref="G1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LOWER(LEFT(Table13456221222[[#This Row],[Titulo]],1))</f>
        <v>s</v>
      </c>
      <c r="AJ192" t="str">
        <f>LOWER(LEFT(Table13456221222[[#This Row],[Categoria]],1))</f>
        <v>l</v>
      </c>
      <c r="AK192" t="str">
        <f>_xlfn.CONCAT(Table13456221222[[#This Row],[ID]:[c021]])</f>
        <v>{id:191,title: "santoSanto", subtitle: "Roma 77", category: "LITÚRGICOS", moments: [""], url: "/cantos/resucito/s/santo.html/cantos/resucito/s/santo.html"},</v>
      </c>
      <c r="AL192" t="str">
        <f>UPPER(Table13456221222[[#This Row],[Titulo]])</f>
        <v>SANTO</v>
      </c>
      <c r="AM192" t="str">
        <f>LOWER(SUBSTITUTE(Table13456221222[[#This Row],[CANTO]], " ", ""))</f>
        <v>santo</v>
      </c>
      <c r="AN192" t="str">
        <f>Table13456221222[[#This Row],[Subtitle5]]</f>
        <v>Roma 77</v>
      </c>
      <c r="AP192" t="str">
        <f>Table1[[#Headers],[CANTO]]</f>
        <v>CANTO</v>
      </c>
      <c r="AQ192" t="str">
        <f>Table13456221222[[#This Row],[CANTO]]</f>
        <v>SANTO</v>
      </c>
    </row>
    <row r="193" spans="1:43" x14ac:dyDescent="0.25">
      <c r="A193">
        <v>218</v>
      </c>
      <c r="B193" t="s">
        <v>309</v>
      </c>
      <c r="C193">
        <v>192</v>
      </c>
      <c r="D193" t="s">
        <v>310</v>
      </c>
      <c r="E193" t="s">
        <v>311</v>
      </c>
      <c r="F193" t="s">
        <v>312</v>
      </c>
      <c r="G193" t="str" cm="1">
        <f t="array" ref="G1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LOWER(LEFT(Table13456221222[[#This Row],[Titulo]],1))</f>
        <v>s</v>
      </c>
      <c r="AJ193" t="str">
        <f>LOWER(LEFT(Table13456221222[[#This Row],[Categoria]],1))</f>
        <v>l</v>
      </c>
      <c r="AK193" t="str">
        <f>_xlfn.CONCAT(Table13456221222[[#This Row],[ID]:[c021]])</f>
        <v>{id:192,title: "santoSanto", subtitle: "1982", category: "LITÚRGICOS", moments: [""], url: "/cantos/resucito/s/santo.html/cantos/resucito/s/santo.html"},</v>
      </c>
      <c r="AL193" t="str">
        <f>UPPER(Table13456221222[[#This Row],[Titulo]])</f>
        <v>SANTO</v>
      </c>
      <c r="AM193" t="str">
        <f>LOWER(SUBSTITUTE(Table13456221222[[#This Row],[CANTO]], " ", ""))</f>
        <v>santo</v>
      </c>
      <c r="AN193">
        <f>Table13456221222[[#This Row],[Subtitle5]]</f>
        <v>1982</v>
      </c>
      <c r="AP193" t="str">
        <f>Table1[[#Headers],[CANTO]]</f>
        <v>CANTO</v>
      </c>
      <c r="AQ193" t="str">
        <f>Table13456221222[[#This Row],[CANTO]]</f>
        <v>SANTO</v>
      </c>
    </row>
    <row r="194" spans="1:43" x14ac:dyDescent="0.25">
      <c r="A194">
        <v>219</v>
      </c>
      <c r="B194" t="s">
        <v>309</v>
      </c>
      <c r="C194">
        <v>193</v>
      </c>
      <c r="D194" t="s">
        <v>310</v>
      </c>
      <c r="E194" t="s">
        <v>311</v>
      </c>
      <c r="F194" t="s">
        <v>312</v>
      </c>
      <c r="G194" t="str" cm="1">
        <f t="array" ref="G1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LOWER(LEFT(Table13456221222[[#This Row],[Titulo]],1))</f>
        <v>s</v>
      </c>
      <c r="AJ194" t="str">
        <f>LOWER(LEFT(Table13456221222[[#This Row],[Categoria]],1))</f>
        <v>l</v>
      </c>
      <c r="AK194" t="str">
        <f>_xlfn.CONCAT(Table13456221222[[#This Row],[ID]:[c021]])</f>
        <v>{id:193,title: "santoSanto", subtitle: "1988", category: "LITÚRGICOS", moments: ["Virgen", "Final"], url: "/cantos/resucito/s/santo.html/cantos/resucito/s/santo.html"},</v>
      </c>
      <c r="AL194" t="str">
        <f>UPPER(Table13456221222[[#This Row],[Titulo]])</f>
        <v>SANTO</v>
      </c>
      <c r="AM194" t="str">
        <f>LOWER(SUBSTITUTE(Table13456221222[[#This Row],[CANTO]], " ", ""))</f>
        <v>santo</v>
      </c>
      <c r="AN194">
        <f>Table13456221222[[#This Row],[Subtitle5]]</f>
        <v>1988</v>
      </c>
      <c r="AP194" t="str">
        <f>Table1[[#Headers],[CANTO]]</f>
        <v>CANTO</v>
      </c>
      <c r="AQ194" t="str">
        <f>Table13456221222[[#This Row],[CANTO]]</f>
        <v>SANTO</v>
      </c>
    </row>
    <row r="195" spans="1:43" x14ac:dyDescent="0.25">
      <c r="A195">
        <v>145</v>
      </c>
      <c r="B195" t="s">
        <v>309</v>
      </c>
      <c r="C195">
        <v>194</v>
      </c>
      <c r="D195" t="s">
        <v>310</v>
      </c>
      <c r="E195" t="s">
        <v>311</v>
      </c>
      <c r="F195" t="s">
        <v>312</v>
      </c>
      <c r="G195" t="str" cm="1">
        <f t="array" ref="G1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LOWER(LEFT(Table13456221222[[#This Row],[Titulo]],1))</f>
        <v>s</v>
      </c>
      <c r="AJ195" t="str">
        <f>LOWER(LEFT(Table13456221222[[#This Row],[Categoria]],1))</f>
        <v>p</v>
      </c>
      <c r="AK195" t="str">
        <f>_xlfn.CONCAT(Table13456221222[[#This Row],[ID]:[c021]])</f>
        <v>{id:194,title: "seencontrarondosangelesSe encontraron dos ángeles", subtitle: "Melodía hebraica", category: "PRECATECUMENADO", moments: [""], url: "/cantos/resucito/s/seencontrarondosangeles.html/cantos/resucito/s/seencontrarondosangeles.html"},</v>
      </c>
      <c r="AL195" t="str">
        <f>UPPER(Table13456221222[[#This Row],[Titulo]])</f>
        <v>SE ENCONTRARON DOS ÁNGELES</v>
      </c>
      <c r="AM195" t="str">
        <f>LOWER(SUBSTITUTE(Table13456221222[[#This Row],[CANTO]], " ", ""))</f>
        <v>seencontrarondosángeles</v>
      </c>
      <c r="AN195" t="str">
        <f>Table13456221222[[#This Row],[Subtitle5]]</f>
        <v>Melodía hebraica</v>
      </c>
      <c r="AP195" t="str">
        <f>Table1[[#Headers],[CANTO]]</f>
        <v>CANTO</v>
      </c>
      <c r="AQ195" t="str">
        <f>Table13456221222[[#This Row],[CANTO]]</f>
        <v>SE ENCONTRARON DOS ÁNGELES</v>
      </c>
    </row>
    <row r="196" spans="1:43" x14ac:dyDescent="0.25">
      <c r="A196">
        <v>146</v>
      </c>
      <c r="B196" t="s">
        <v>309</v>
      </c>
      <c r="C196">
        <v>195</v>
      </c>
      <c r="D196" t="s">
        <v>310</v>
      </c>
      <c r="E196" t="s">
        <v>311</v>
      </c>
      <c r="F196" t="s">
        <v>312</v>
      </c>
      <c r="G196" t="str" cm="1">
        <f t="array" ref="G1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LOWER(LEFT(Table13456221222[[#This Row],[Titulo]],1))</f>
        <v>s</v>
      </c>
      <c r="AJ196" t="str">
        <f>LOWER(LEFT(Table13456221222[[#This Row],[Categoria]],1))</f>
        <v>p</v>
      </c>
      <c r="AK196" t="str">
        <f>_xlfn.CONCAT(Table13456221222[[#This Row],[ID]:[c021]])</f>
        <v>{id:195,title: "senorayudameanodudardetiSeñor, ayúdame a no dudar de ti", subtitle: "(Kiko Argüello)", category: "PRECATECUMENADO", moments: ["Ordinario"], url: "/cantos/resucito/s/senorayudameanodudardeti.html/cantos/resucito/s/senorayudameanodudardeti.html"},</v>
      </c>
      <c r="AL196" t="str">
        <f>UPPER(Table13456221222[[#This Row],[Titulo]])</f>
        <v>SEÑOR, AYÚDAME A NO DUDAR DE TI</v>
      </c>
      <c r="AM196" t="str">
        <f>LOWER(SUBSTITUTE(Table13456221222[[#This Row],[CANTO]], " ", ""))</f>
        <v>señor,ayúdameanodudardeti</v>
      </c>
      <c r="AN196" t="str">
        <f>Table13456221222[[#This Row],[Subtitle5]]</f>
        <v>(Kiko Argüello)</v>
      </c>
      <c r="AP196" t="str">
        <f>Table1[[#Headers],[CANTO]]</f>
        <v>CANTO</v>
      </c>
      <c r="AQ196" t="str">
        <f>Table13456221222[[#This Row],[CANTO]]</f>
        <v>SEÑOR, AYÚDAME A NO DUDAR DE TI</v>
      </c>
    </row>
    <row r="197" spans="1:43" x14ac:dyDescent="0.25">
      <c r="A197">
        <v>147</v>
      </c>
      <c r="B197" t="s">
        <v>309</v>
      </c>
      <c r="C197">
        <v>196</v>
      </c>
      <c r="D197" t="s">
        <v>310</v>
      </c>
      <c r="E197" t="s">
        <v>311</v>
      </c>
      <c r="F197" t="s">
        <v>312</v>
      </c>
      <c r="G197" t="str" cm="1">
        <f t="array" ref="G1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LOWER(LEFT(Table13456221222[[#This Row],[Titulo]],1))</f>
        <v>s</v>
      </c>
      <c r="AJ197" t="str">
        <f>LOWER(LEFT(Table13456221222[[#This Row],[Categoria]],1))</f>
        <v>p</v>
      </c>
      <c r="AK197" t="str">
        <f>_xlfn.CONCAT(Table13456221222[[#This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UPPER(Table13456221222[[#This Row],[Titulo]])</f>
        <v>SEÑOR, NO ME CORRIJAS EN TU CÓLERA</v>
      </c>
      <c r="AM197" t="str">
        <f>LOWER(SUBSTITUTE(Table13456221222[[#This Row],[CANTO]], " ", ""))</f>
        <v>señor,nomecorrijasentucólera</v>
      </c>
      <c r="AN197" t="str">
        <f>Table13456221222[[#This Row],[Subtitle5]]</f>
        <v>Salmo 6</v>
      </c>
      <c r="AP197" t="str">
        <f>Table1[[#Headers],[CANTO]]</f>
        <v>CANTO</v>
      </c>
      <c r="AQ197" t="str">
        <f>Table13456221222[[#This Row],[CANTO]]</f>
        <v>SEÑOR, NO ME CORRIJAS EN TU CÓLERA</v>
      </c>
    </row>
    <row r="198" spans="1:43" x14ac:dyDescent="0.25">
      <c r="A198">
        <v>233</v>
      </c>
      <c r="B198" t="s">
        <v>309</v>
      </c>
      <c r="C198">
        <v>197</v>
      </c>
      <c r="D198" t="s">
        <v>310</v>
      </c>
      <c r="E198" t="s">
        <v>311</v>
      </c>
      <c r="F198" t="s">
        <v>312</v>
      </c>
      <c r="G198" t="str" cm="1">
        <f t="array" ref="G1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LOWER(LEFT(Table13456221222[[#This Row],[Titulo]],1))</f>
        <v>s</v>
      </c>
      <c r="AJ198" t="str">
        <f>LOWER(LEFT(Table13456221222[[#This Row],[Categoria]],1))</f>
        <v>c</v>
      </c>
      <c r="AK198" t="str">
        <f>_xlfn.CONCAT(Table13456221222[[#This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UPPER(Table13456221222[[#This Row],[Titulo]])</f>
        <v>SEÑOR, TÚ ME ESCRUTAS Y CONOCES</v>
      </c>
      <c r="AM198" t="str">
        <f>LOWER(SUBSTITUTE(Table13456221222[[#This Row],[CANTO]], " ", ""))</f>
        <v>señor,túmeescrutasyconoces</v>
      </c>
      <c r="AN198" t="str">
        <f>Table13456221222[[#This Row],[Subtitle5]]</f>
        <v>Sal 139 (138)</v>
      </c>
      <c r="AP198" t="str">
        <f>Table1[[#Headers],[CANTO]]</f>
        <v>CANTO</v>
      </c>
      <c r="AQ198" t="str">
        <f>Table13456221222[[#This Row],[CANTO]]</f>
        <v>SEÑOR, TÚ ME ESCRUTAS Y CONOCES</v>
      </c>
    </row>
    <row r="199" spans="1:43" x14ac:dyDescent="0.25">
      <c r="A199">
        <v>148</v>
      </c>
      <c r="B199" t="s">
        <v>309</v>
      </c>
      <c r="C199">
        <v>198</v>
      </c>
      <c r="D199" t="s">
        <v>310</v>
      </c>
      <c r="E199" t="s">
        <v>311</v>
      </c>
      <c r="F199" t="s">
        <v>312</v>
      </c>
      <c r="G199" t="str" cm="1">
        <f t="array" ref="G1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LOWER(LEFT(Table13456221222[[#This Row],[Titulo]],1))</f>
        <v>s</v>
      </c>
      <c r="AJ199" t="str">
        <f>LOWER(LEFT(Table13456221222[[#This Row],[Categoria]],1))</f>
        <v>p</v>
      </c>
      <c r="AK199" t="str">
        <f>_xlfn.CONCAT(Table13456221222[[#This Row],[ID]:[c021]])</f>
        <v>{id:198,title: "sermondelamontanaSermón de la montaña", subtitle: "Lucas 6,20-38", category: "PRECATECUMENADO", moments: [""], url: "/cantos/resucito/s/sermondelamontana.html/cantos/resucito/s/sermondelamontana.html"},</v>
      </c>
      <c r="AL199" t="str">
        <f>UPPER(Table13456221222[[#This Row],[Titulo]])</f>
        <v>SERMÓN DE LA MONTAÑA</v>
      </c>
      <c r="AM199" t="str">
        <f>LOWER(SUBSTITUTE(Table13456221222[[#This Row],[CANTO]], " ", ""))</f>
        <v>sermóndelamontaña</v>
      </c>
      <c r="AN199" t="str">
        <f>Table13456221222[[#This Row],[Subtitle5]]</f>
        <v>Lucas 6,20-38</v>
      </c>
      <c r="AP199" t="str">
        <f>Table1[[#Headers],[CANTO]]</f>
        <v>CANTO</v>
      </c>
      <c r="AQ199" t="str">
        <f>Table13456221222[[#This Row],[CANTO]]</f>
        <v>SERMÓN DE LA MONTAÑA</v>
      </c>
    </row>
    <row r="200" spans="1:43" x14ac:dyDescent="0.25">
      <c r="A200">
        <v>234</v>
      </c>
      <c r="B200" t="s">
        <v>309</v>
      </c>
      <c r="C200">
        <v>199</v>
      </c>
      <c r="D200" t="s">
        <v>310</v>
      </c>
      <c r="E200" t="s">
        <v>311</v>
      </c>
      <c r="F200" t="s">
        <v>312</v>
      </c>
      <c r="G200" t="str" cm="1">
        <f t="array" ref="G2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LOWER(LEFT(Table13456221222[[#This Row],[Titulo]],1))</f>
        <v>s</v>
      </c>
      <c r="AJ200" t="str">
        <f>LOWER(LEFT(Table13456221222[[#This Row],[Categoria]],1))</f>
        <v>c</v>
      </c>
      <c r="AK200" t="str">
        <f>_xlfn.CONCAT(Table13456221222[[#This Row],[ID]:[c021]])</f>
        <v>{id:199,title: "shemaisraelShemá Israel", subtitle: "Dt 6,4-9", category: "CATECUMENADO", moments: ["Cuaresma", "Laudes/Visperas", "Comunión"], url: "/cantos/resucito/s/shemaisrael.html/cantos/resucito/s/shemaisrael.html"},</v>
      </c>
      <c r="AL200" t="str">
        <f>UPPER(Table13456221222[[#This Row],[Titulo]])</f>
        <v>SHEMÁ ISRAEL</v>
      </c>
      <c r="AM200" t="str">
        <f>LOWER(SUBSTITUTE(Table13456221222[[#This Row],[CANTO]], " ", ""))</f>
        <v>shemáisrael</v>
      </c>
      <c r="AN200" t="str">
        <f>Table13456221222[[#This Row],[Subtitle5]]</f>
        <v>Dt 6,4-9</v>
      </c>
      <c r="AP200" t="str">
        <f>Table1[[#Headers],[CANTO]]</f>
        <v>CANTO</v>
      </c>
      <c r="AQ200" t="str">
        <f>Table13456221222[[#This Row],[CANTO]]</f>
        <v>SHEMÁ ISRAEL</v>
      </c>
    </row>
    <row r="201" spans="1:43" x14ac:dyDescent="0.25">
      <c r="A201">
        <v>149</v>
      </c>
      <c r="B201" t="s">
        <v>309</v>
      </c>
      <c r="C201">
        <v>200</v>
      </c>
      <c r="D201" t="s">
        <v>310</v>
      </c>
      <c r="E201" t="s">
        <v>311</v>
      </c>
      <c r="F201" t="s">
        <v>312</v>
      </c>
      <c r="G201" t="str" cm="1">
        <f t="array" ref="G2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LOWER(LEFT(Table13456221222[[#This Row],[Titulo]],1))</f>
        <v>s</v>
      </c>
      <c r="AJ201" t="str">
        <f>LOWER(LEFT(Table13456221222[[#This Row],[Categoria]],1))</f>
        <v>p</v>
      </c>
      <c r="AK201" t="str">
        <f>_xlfn.CONCAT(Table13456221222[[#This Row],[ID]:[c021]])</f>
        <v>{id:200,title: "shlomlejmariamShlom lej Mariam", subtitle: "Ave María en arameo antiguo", category: "PRECATECUMENADO", moments: ["Laudes/Visperas", "Antiguo Testamento"], url: "/cantos/resucito/s/shlomlejmariam.html/cantos/resucito/s/shlomlejmariam.html"},</v>
      </c>
      <c r="AL201" t="str">
        <f>UPPER(Table13456221222[[#This Row],[Titulo]])</f>
        <v>SHLOM LEJ MARIAM</v>
      </c>
      <c r="AM201" t="str">
        <f>LOWER(SUBSTITUTE(Table13456221222[[#This Row],[CANTO]], " ", ""))</f>
        <v>shlomlejmariam</v>
      </c>
      <c r="AN201" t="str">
        <f>Table13456221222[[#This Row],[Subtitle5]]</f>
        <v>Ave María en arameo antiguo</v>
      </c>
      <c r="AP201" t="str">
        <f>Table1[[#Headers],[CANTO]]</f>
        <v>CANTO</v>
      </c>
      <c r="AQ201" t="str">
        <f>Table13456221222[[#This Row],[CANTO]]</f>
        <v>SHLOM LEJ MARIAM</v>
      </c>
    </row>
    <row r="202" spans="1:43" x14ac:dyDescent="0.25">
      <c r="A202">
        <v>150</v>
      </c>
      <c r="B202" t="s">
        <v>309</v>
      </c>
      <c r="C202">
        <v>201</v>
      </c>
      <c r="D202" t="s">
        <v>310</v>
      </c>
      <c r="E202" t="s">
        <v>311</v>
      </c>
      <c r="F202" t="s">
        <v>312</v>
      </c>
      <c r="G202" t="str" cm="1">
        <f t="array" ref="G2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LOWER(LEFT(Table13456221222[[#This Row],[Titulo]],1))</f>
        <v>s</v>
      </c>
      <c r="AJ202" t="str">
        <f>LOWER(LEFT(Table13456221222[[#This Row],[Categoria]],1))</f>
        <v>p</v>
      </c>
      <c r="AK202" t="str">
        <f>_xlfn.CONCAT(Table13456221222[[#This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UPPER(Table13456221222[[#This Row],[Titulo]])</f>
        <v>SI EL SEÑOR NO CONSTRUYE LA CASA</v>
      </c>
      <c r="AM202" t="str">
        <f>LOWER(SUBSTITUTE(Table13456221222[[#This Row],[CANTO]], " ", ""))</f>
        <v>sielseñornoconstruyelacasa</v>
      </c>
      <c r="AN202" t="str">
        <f>Table13456221222[[#This Row],[Subtitle5]]</f>
        <v>Sal 127 (126)</v>
      </c>
      <c r="AP202" t="str">
        <f>Table1[[#Headers],[CANTO]]</f>
        <v>CANTO</v>
      </c>
      <c r="AQ202" t="str">
        <f>Table13456221222[[#This Row],[CANTO]]</f>
        <v>SI EL SEÑOR NO CONSTRUYE LA CASA</v>
      </c>
    </row>
    <row r="203" spans="1:43" x14ac:dyDescent="0.25">
      <c r="A203">
        <v>151</v>
      </c>
      <c r="B203" t="s">
        <v>309</v>
      </c>
      <c r="C203">
        <v>202</v>
      </c>
      <c r="D203" t="s">
        <v>310</v>
      </c>
      <c r="E203" t="s">
        <v>311</v>
      </c>
      <c r="F203" t="s">
        <v>312</v>
      </c>
      <c r="G203" t="str" cm="1">
        <f t="array" ref="G2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LOWER(LEFT(Table13456221222[[#This Row],[Titulo]],1))</f>
        <v>s</v>
      </c>
      <c r="AJ203" t="str">
        <f>LOWER(LEFT(Table13456221222[[#This Row],[Categoria]],1))</f>
        <v>p</v>
      </c>
      <c r="AK203" t="str">
        <f>_xlfn.CONCAT(Table13456221222[[#This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UPPER(Table13456221222[[#This Row],[Titulo]])</f>
        <v>SI HABÉIS RESUCITADO CON CRISTO</v>
      </c>
      <c r="AM203" t="str">
        <f>LOWER(SUBSTITUTE(Table13456221222[[#This Row],[CANTO]], " ", ""))</f>
        <v>sihabéisresucitadoconcristo</v>
      </c>
      <c r="AN203" t="str">
        <f>Table13456221222[[#This Row],[Subtitle5]]</f>
        <v>Colosense 3,1-4</v>
      </c>
      <c r="AP203" t="str">
        <f>Table1[[#Headers],[CANTO]]</f>
        <v>CANTO</v>
      </c>
      <c r="AQ203" t="str">
        <f>Table13456221222[[#This Row],[CANTO]]</f>
        <v>SI HABÉIS RESUCITADO CON CRISTO</v>
      </c>
    </row>
    <row r="204" spans="1:43" x14ac:dyDescent="0.25">
      <c r="A204">
        <v>152</v>
      </c>
      <c r="B204" t="s">
        <v>309</v>
      </c>
      <c r="C204">
        <v>203</v>
      </c>
      <c r="D204" t="s">
        <v>310</v>
      </c>
      <c r="E204" t="s">
        <v>311</v>
      </c>
      <c r="F204" t="s">
        <v>312</v>
      </c>
      <c r="G204" t="str" cm="1">
        <f t="array" ref="G2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LOWER(LEFT(Table13456221222[[#This Row],[Titulo]],1))</f>
        <v>s</v>
      </c>
      <c r="AJ204" t="str">
        <f>LOWER(LEFT(Table13456221222[[#This Row],[Categoria]],1))</f>
        <v>p</v>
      </c>
      <c r="AK204" t="str">
        <f>_xlfn.CONCAT(Table13456221222[[#This Row],[ID]:[c021]])</f>
        <v>{id:203,title: "sihoyescuchaissuvozSi hoy escucháis su voz", subtitle: "Sal 95 (94)", category: "PRECATECUMENADO", moments: ["Pentecostés", "Antiguo Testamento"], url: "/cantos/resucito/s/sihoyescuchaissuvoz.html/cantos/resucito/s/sihoyescuchaissuvoz.html"},</v>
      </c>
      <c r="AL204" t="str">
        <f>UPPER(Table13456221222[[#This Row],[Titulo]])</f>
        <v>SI HOY ESCUCHÁIS SU VOZ</v>
      </c>
      <c r="AM204" t="str">
        <f>LOWER(SUBSTITUTE(Table13456221222[[#This Row],[CANTO]], " ", ""))</f>
        <v>sihoyescucháissuvoz</v>
      </c>
      <c r="AN204" t="str">
        <f>Table13456221222[[#This Row],[Subtitle5]]</f>
        <v>Sal 95 (94)</v>
      </c>
      <c r="AP204" t="str">
        <f>Table1[[#Headers],[CANTO]]</f>
        <v>CANTO</v>
      </c>
      <c r="AQ204" t="str">
        <f>Table13456221222[[#This Row],[CANTO]]</f>
        <v>SI HOY ESCUCHÁIS SU VOZ</v>
      </c>
    </row>
    <row r="205" spans="1:43" x14ac:dyDescent="0.25">
      <c r="A205">
        <v>153</v>
      </c>
      <c r="B205" t="s">
        <v>309</v>
      </c>
      <c r="C205">
        <v>204</v>
      </c>
      <c r="D205" t="s">
        <v>310</v>
      </c>
      <c r="E205" t="s">
        <v>311</v>
      </c>
      <c r="F205" t="s">
        <v>312</v>
      </c>
      <c r="G205" t="str" cm="1">
        <f t="array" ref="G2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LOWER(LEFT(Table13456221222[[#This Row],[Titulo]],1))</f>
        <v>s</v>
      </c>
      <c r="AJ205" t="str">
        <f>LOWER(LEFT(Table13456221222[[#This Row],[Categoria]],1))</f>
        <v>p</v>
      </c>
      <c r="AK205" t="str">
        <f>_xlfn.CONCAT(Table13456221222[[#This Row],[ID]:[c021]])</f>
        <v>{id:204,title: "simeherefugiadoenelsenorSi me he refugiado en el Señor", subtitle: "Sal 11(10)", category: "PRECATECUMENADO", moments: ["Virgen", "Final"], url: "/cantos/resucito/s/simeherefugiadoenelsenor.html/cantos/resucito/s/simeherefugiadoenelsenor.html"},</v>
      </c>
      <c r="AL205" t="str">
        <f>UPPER(Table13456221222[[#This Row],[Titulo]])</f>
        <v>SI ME HE REFUGIADO EN EL SEÑOR</v>
      </c>
      <c r="AM205" t="str">
        <f>LOWER(SUBSTITUTE(Table13456221222[[#This Row],[CANTO]], " ", ""))</f>
        <v>simeherefugiadoenelseñor</v>
      </c>
      <c r="AN205" t="str">
        <f>Table13456221222[[#This Row],[Subtitle5]]</f>
        <v>Sal 11(10)</v>
      </c>
      <c r="AP205" t="str">
        <f>Table1[[#Headers],[CANTO]]</f>
        <v>CANTO</v>
      </c>
      <c r="AQ205" t="str">
        <f>Table13456221222[[#This Row],[CANTO]]</f>
        <v>SI ME HE REFUGIADO EN EL SEÑOR</v>
      </c>
    </row>
    <row r="206" spans="1:43" x14ac:dyDescent="0.25">
      <c r="A206">
        <v>235</v>
      </c>
      <c r="B206" t="s">
        <v>309</v>
      </c>
      <c r="C206">
        <v>205</v>
      </c>
      <c r="D206" t="s">
        <v>310</v>
      </c>
      <c r="E206" t="s">
        <v>311</v>
      </c>
      <c r="F206" t="s">
        <v>312</v>
      </c>
      <c r="G206" t="str" cm="1">
        <f t="array" ref="G2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LOWER(LEFT(Table13456221222[[#This Row],[Titulo]],1))</f>
        <v>s</v>
      </c>
      <c r="AJ206" t="str">
        <f>LOWER(LEFT(Table13456221222[[#This Row],[Categoria]],1))</f>
        <v>c</v>
      </c>
      <c r="AK206" t="str">
        <f>_xlfn.CONCAT(Table13456221222[[#This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UPPER(Table13456221222[[#This Row],[Titulo]])</f>
        <v>SIÉNTATE SOLITARIO Y SILENCIOSO</v>
      </c>
      <c r="AM206" t="str">
        <f>LOWER(SUBSTITUTE(Table13456221222[[#This Row],[CANTO]], " ", ""))</f>
        <v>siéntatesolitarioysilencioso</v>
      </c>
      <c r="AN206" t="str">
        <f>Table13456221222[[#This Row],[Subtitle5]]</f>
        <v>Lamentaciones 3</v>
      </c>
      <c r="AP206" t="str">
        <f>Table1[[#Headers],[CANTO]]</f>
        <v>CANTO</v>
      </c>
      <c r="AQ206" t="str">
        <f>Table13456221222[[#This Row],[CANTO]]</f>
        <v>SIÉNTATE SOLITARIO Y SILENCIOSO</v>
      </c>
    </row>
    <row r="207" spans="1:43" x14ac:dyDescent="0.25">
      <c r="A207">
        <v>154</v>
      </c>
      <c r="B207" t="s">
        <v>309</v>
      </c>
      <c r="C207">
        <v>206</v>
      </c>
      <c r="D207" t="s">
        <v>310</v>
      </c>
      <c r="E207" t="s">
        <v>311</v>
      </c>
      <c r="F207" t="s">
        <v>312</v>
      </c>
      <c r="G207" t="str" cm="1">
        <f t="array" ref="G2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LOWER(LEFT(Table13456221222[[#This Row],[Titulo]],1))</f>
        <v>s</v>
      </c>
      <c r="AJ207" t="str">
        <f>LOWER(LEFT(Table13456221222[[#This Row],[Categoria]],1))</f>
        <v>p</v>
      </c>
      <c r="AK207" t="str">
        <f>_xlfn.CONCAT(Table13456221222[[#This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UPPER(Table13456221222[[#This Row],[Titulo]])</f>
        <v>SIÓN, MADRE DE TODOS LOS PUEBLOS</v>
      </c>
      <c r="AM207" t="str">
        <f>LOWER(SUBSTITUTE(Table13456221222[[#This Row],[CANTO]], " ", ""))</f>
        <v>sión,madredetodoslospueblos</v>
      </c>
      <c r="AN207" t="str">
        <f>Table13456221222[[#This Row],[Subtitle5]]</f>
        <v>Sal 87 (86)</v>
      </c>
      <c r="AP207" t="str">
        <f>Table1[[#Headers],[CANTO]]</f>
        <v>CANTO</v>
      </c>
      <c r="AQ207" t="str">
        <f>Table13456221222[[#This Row],[CANTO]]</f>
        <v>SIÓN, MADRE DE TODOS LOS PUEBLOS</v>
      </c>
    </row>
    <row r="208" spans="1:43" x14ac:dyDescent="0.25">
      <c r="A208">
        <v>155</v>
      </c>
      <c r="B208" t="s">
        <v>309</v>
      </c>
      <c r="C208">
        <v>207</v>
      </c>
      <c r="D208" t="s">
        <v>310</v>
      </c>
      <c r="E208" t="s">
        <v>311</v>
      </c>
      <c r="F208" t="s">
        <v>312</v>
      </c>
      <c r="G208" t="str" cm="1">
        <f t="array" ref="G2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LOWER(LEFT(Table13456221222[[#This Row],[Titulo]],1))</f>
        <v>s</v>
      </c>
      <c r="AJ208" t="str">
        <f>LOWER(LEFT(Table13456221222[[#This Row],[Categoria]],1))</f>
        <v>p</v>
      </c>
      <c r="AK208" t="str">
        <f>_xlfn.CONCAT(Table13456221222[[#This Row],[ID]:[c021]])</f>
        <v>{id:207,title: "solaasoloSola a Solo", subtitle: "(Kiko Argüello)", category: "PRECATECUMENADO", moments: ["Antiguo Testamento"], url: "/cantos/resucito/s/solaasolo.html/cantos/resucito/s/solaasolo.html"},</v>
      </c>
      <c r="AL208" t="str">
        <f>UPPER(Table13456221222[[#This Row],[Titulo]])</f>
        <v>SOLA A SOLO</v>
      </c>
      <c r="AM208" t="str">
        <f>LOWER(SUBSTITUTE(Table13456221222[[#This Row],[CANTO]], " ", ""))</f>
        <v>solaasolo</v>
      </c>
      <c r="AN208" t="str">
        <f>Table13456221222[[#This Row],[Subtitle5]]</f>
        <v>(Kiko Argüello)</v>
      </c>
      <c r="AP208" t="str">
        <f>Table1[[#Headers],[CANTO]]</f>
        <v>CANTO</v>
      </c>
      <c r="AQ208" t="str">
        <f>Table13456221222[[#This Row],[CANTO]]</f>
        <v>SOLA A SOLO</v>
      </c>
    </row>
    <row r="209" spans="1:43" x14ac:dyDescent="0.25">
      <c r="A209">
        <v>156</v>
      </c>
      <c r="B209" t="s">
        <v>309</v>
      </c>
      <c r="C209">
        <v>208</v>
      </c>
      <c r="D209" t="s">
        <v>310</v>
      </c>
      <c r="E209" t="s">
        <v>311</v>
      </c>
      <c r="F209" t="s">
        <v>312</v>
      </c>
      <c r="G209" t="str" cm="1">
        <f t="array" ref="G2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LOWER(LEFT(Table13456221222[[#This Row],[Titulo]],1))</f>
        <v>s</v>
      </c>
      <c r="AJ209" t="str">
        <f>LOWER(LEFT(Table13456221222[[#This Row],[Categoria]],1))</f>
        <v>p</v>
      </c>
      <c r="AK209" t="str">
        <f>_xlfn.CONCAT(Table13456221222[[#This Row],[ID]:[c021]])</f>
        <v>{id:208,title: "stabatmaterdolorosaStabat Mater dolorosa", subtitle: "Himno latin", category: "PRECATECUMENADO", moments: ["Cuaresma", "Antiguo Testamento"], url: "/cantos/resucito/s/stabatmaterdolorosa.html/cantos/resucito/s/stabatmaterdolorosa.html"},</v>
      </c>
      <c r="AL209" t="str">
        <f>UPPER(Table13456221222[[#This Row],[Titulo]])</f>
        <v>STABAT MATER DOLOROSA</v>
      </c>
      <c r="AM209" t="str">
        <f>LOWER(SUBSTITUTE(Table13456221222[[#This Row],[CANTO]], " ", ""))</f>
        <v>stabatmaterdolorosa</v>
      </c>
      <c r="AN209" t="str">
        <f>Table13456221222[[#This Row],[Subtitle5]]</f>
        <v>Himno latin</v>
      </c>
      <c r="AP209" t="str">
        <f>Table1[[#Headers],[CANTO]]</f>
        <v>CANTO</v>
      </c>
      <c r="AQ209" t="str">
        <f>Table13456221222[[#This Row],[CANTO]]</f>
        <v>STABAT MATER DOLOROSA</v>
      </c>
    </row>
    <row r="210" spans="1:43" x14ac:dyDescent="0.25">
      <c r="A210">
        <v>244</v>
      </c>
      <c r="B210" t="s">
        <v>309</v>
      </c>
      <c r="C210">
        <v>209</v>
      </c>
      <c r="D210" t="s">
        <v>310</v>
      </c>
      <c r="E210" t="s">
        <v>311</v>
      </c>
      <c r="F210" t="s">
        <v>312</v>
      </c>
      <c r="G210" t="str" cm="1">
        <f t="array" ref="G2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LOWER(LEFT(Table13456221222[[#This Row],[Titulo]],1))</f>
        <v>s</v>
      </c>
      <c r="AJ210" t="str">
        <f>LOWER(LEFT(Table13456221222[[#This Row],[Categoria]],1))</f>
        <v>e</v>
      </c>
      <c r="AK210" t="str">
        <f>_xlfn.CONCAT(Table13456221222[[#This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UPPER(Table13456221222[[#This Row],[Titulo]])</f>
        <v>SUBA EL ESPOSO AL LEÑO DE SU TÁLAMO</v>
      </c>
      <c r="AM210" t="str">
        <f>LOWER(SUBSTITUTE(Table13456221222[[#This Row],[CANTO]], " ", ""))</f>
        <v>subaelesposoalleñodesutálamo</v>
      </c>
      <c r="AN210" t="str">
        <f>Table13456221222[[#This Row],[Subtitle5]]</f>
        <v>Himno (San Quodvultdeus)</v>
      </c>
      <c r="AP210" t="str">
        <f>Table1[[#Headers],[CANTO]]</f>
        <v>CANTO</v>
      </c>
      <c r="AQ210" t="str">
        <f>Table13456221222[[#This Row],[CANTO]]</f>
        <v>SUBA EL ESPOSO AL LEÑO DE SU TÁLAMO</v>
      </c>
    </row>
    <row r="211" spans="1:43" x14ac:dyDescent="0.25">
      <c r="A211">
        <v>157</v>
      </c>
      <c r="B211" t="s">
        <v>309</v>
      </c>
      <c r="C211">
        <v>210</v>
      </c>
      <c r="D211" t="s">
        <v>310</v>
      </c>
      <c r="E211" t="s">
        <v>311</v>
      </c>
      <c r="F211" t="s">
        <v>312</v>
      </c>
      <c r="G211" t="str" cm="1">
        <f t="array" ref="G2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LOWER(LEFT(Table13456221222[[#This Row],[Titulo]],1))</f>
        <v>s</v>
      </c>
      <c r="AJ211" t="str">
        <f>LOWER(LEFT(Table13456221222[[#This Row],[Categoria]],1))</f>
        <v>p</v>
      </c>
      <c r="AK211" t="str">
        <f>_xlfn.CONCAT(Table13456221222[[#This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UPPER(Table13456221222[[#This Row],[Titulo]])</f>
        <v>SUBE DIOS ENTRE ACLAMACIONES</v>
      </c>
      <c r="AM211" t="str">
        <f>LOWER(SUBSTITUTE(Table13456221222[[#This Row],[CANTO]], " ", ""))</f>
        <v>subediosentreaclamaciones</v>
      </c>
      <c r="AN211" t="str">
        <f>Table13456221222[[#This Row],[Subtitle5]]</f>
        <v>Sal 47 (46)</v>
      </c>
      <c r="AP211" t="str">
        <f>Table1[[#Headers],[CANTO]]</f>
        <v>CANTO</v>
      </c>
      <c r="AQ211" t="str">
        <f>Table13456221222[[#This Row],[CANTO]]</f>
        <v>SUBE DIOS ENTRE ACLAMACIONES</v>
      </c>
    </row>
    <row r="212" spans="1:43" x14ac:dyDescent="0.25">
      <c r="A212">
        <v>220</v>
      </c>
      <c r="B212" t="s">
        <v>309</v>
      </c>
      <c r="C212">
        <v>211</v>
      </c>
      <c r="D212" t="s">
        <v>310</v>
      </c>
      <c r="E212" t="s">
        <v>311</v>
      </c>
      <c r="F212" t="s">
        <v>312</v>
      </c>
      <c r="G212" t="str" cm="1">
        <f t="array" ref="G2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LOWER(LEFT(Table13456221222[[#This Row],[Titulo]],1))</f>
        <v>t</v>
      </c>
      <c r="AJ212" t="str">
        <f>LOWER(LEFT(Table13456221222[[#This Row],[Categoria]],1))</f>
        <v>l</v>
      </c>
      <c r="AK212" t="str">
        <f>_xlfn.CONCAT(Table13456221222[[#This Row],[ID]:[c021]])</f>
        <v>{id:211,title: "tedeumTe Deum", subtitle: "Himno", category: "LITÚRGICOS", moments: ["Virgen"], url: "/cantos/resucito/t/tedeum.html/cantos/resucito/t/tedeum.html"},</v>
      </c>
      <c r="AL212" t="str">
        <f>UPPER(Table13456221222[[#This Row],[Titulo]])</f>
        <v>TE DEUM</v>
      </c>
      <c r="AM212" t="str">
        <f>LOWER(SUBSTITUTE(Table13456221222[[#This Row],[CANTO]], " ", ""))</f>
        <v>tedeum</v>
      </c>
      <c r="AN212" t="str">
        <f>Table13456221222[[#This Row],[Subtitle5]]</f>
        <v>Himno</v>
      </c>
      <c r="AP212" t="str">
        <f>Table1[[#Headers],[CANTO]]</f>
        <v>CANTO</v>
      </c>
      <c r="AQ212" t="str">
        <f>Table13456221222[[#This Row],[CANTO]]</f>
        <v>TE DEUM</v>
      </c>
    </row>
    <row r="213" spans="1:43" x14ac:dyDescent="0.25">
      <c r="A213">
        <v>158</v>
      </c>
      <c r="B213" t="s">
        <v>309</v>
      </c>
      <c r="C213">
        <v>212</v>
      </c>
      <c r="D213" t="s">
        <v>310</v>
      </c>
      <c r="E213" t="s">
        <v>311</v>
      </c>
      <c r="F213" t="s">
        <v>312</v>
      </c>
      <c r="G213" t="str" cm="1">
        <f t="array" ref="G2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LOWER(LEFT(Table13456221222[[#This Row],[Titulo]],1))</f>
        <v>t</v>
      </c>
      <c r="AJ213" t="str">
        <f>LOWER(LEFT(Table13456221222[[#This Row],[Categoria]],1))</f>
        <v>p</v>
      </c>
      <c r="AK213" t="str">
        <f>_xlfn.CONCAT(Table13456221222[[#This Row],[ID]:[c021]])</f>
        <v>{id:212,title: "teestoyllamandosenorTe estoy llamando, Señor", subtitle: "Sal 141 (140)", category: "PRECATECUMENADO", moments: ["Cuaresma", "Virgen"], url: "/cantos/resucito/t/teestoyllamandosenor.html/cantos/resucito/t/teestoyllamandosenor.html"},</v>
      </c>
      <c r="AL213" t="str">
        <f>UPPER(Table13456221222[[#This Row],[Titulo]])</f>
        <v>TE ESTOY LLAMANDO, SEÑOR</v>
      </c>
      <c r="AM213" t="str">
        <f>LOWER(SUBSTITUTE(Table13456221222[[#This Row],[CANTO]], " ", ""))</f>
        <v>teestoyllamando,señor</v>
      </c>
      <c r="AN213" t="str">
        <f>Table13456221222[[#This Row],[Subtitle5]]</f>
        <v>Sal 141 (140)</v>
      </c>
      <c r="AP213" t="str">
        <f>Table1[[#Headers],[CANTO]]</f>
        <v>CANTO</v>
      </c>
      <c r="AQ213" t="str">
        <f>Table13456221222[[#This Row],[CANTO]]</f>
        <v>TE ESTOY LLAMANDO, SEÑOR</v>
      </c>
    </row>
    <row r="214" spans="1:43" x14ac:dyDescent="0.25">
      <c r="A214">
        <v>159</v>
      </c>
      <c r="B214" t="s">
        <v>309</v>
      </c>
      <c r="C214">
        <v>213</v>
      </c>
      <c r="D214" t="s">
        <v>310</v>
      </c>
      <c r="E214" t="s">
        <v>311</v>
      </c>
      <c r="F214" t="s">
        <v>312</v>
      </c>
      <c r="G214" t="str" cm="1">
        <f t="array" ref="G2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LOWER(LEFT(Table13456221222[[#This Row],[Titulo]],1))</f>
        <v>t</v>
      </c>
      <c r="AJ214" t="str">
        <f>LOWER(LEFT(Table13456221222[[#This Row],[Categoria]],1))</f>
        <v>p</v>
      </c>
      <c r="AK214" t="str">
        <f>_xlfn.CONCAT(Table13456221222[[#This Row],[ID]:[c021]])</f>
        <v>{id:213,title: "tehemanifestadomipecadoTe he manifestado mi pecado", subtitle: "Sal 32 (31)", category: "PRECATECUMENADO", moments: ["Pascua"], url: "/cantos/resucito/t/tehemanifestadomipecado.html/cantos/resucito/t/tehemanifestadomipecado.html"},</v>
      </c>
      <c r="AL214" t="str">
        <f>UPPER(Table13456221222[[#This Row],[Titulo]])</f>
        <v>TE HE MANIFESTADO MI PECADO</v>
      </c>
      <c r="AM214" t="str">
        <f>LOWER(SUBSTITUTE(Table13456221222[[#This Row],[CANTO]], " ", ""))</f>
        <v>tehemanifestadomipecado</v>
      </c>
      <c r="AN214" t="str">
        <f>Table13456221222[[#This Row],[Subtitle5]]</f>
        <v>Sal 32 (31)</v>
      </c>
      <c r="AP214" t="str">
        <f>Table1[[#Headers],[CANTO]]</f>
        <v>CANTO</v>
      </c>
      <c r="AQ214" t="str">
        <f>Table13456221222[[#This Row],[CANTO]]</f>
        <v>TE HE MANIFESTADO MI PECADO</v>
      </c>
    </row>
    <row r="215" spans="1:43" x14ac:dyDescent="0.25">
      <c r="A215">
        <v>236</v>
      </c>
      <c r="B215" t="s">
        <v>309</v>
      </c>
      <c r="C215">
        <v>214</v>
      </c>
      <c r="D215" t="s">
        <v>310</v>
      </c>
      <c r="E215" t="s">
        <v>311</v>
      </c>
      <c r="F215" t="s">
        <v>312</v>
      </c>
      <c r="G215" t="str" cm="1">
        <f t="array" ref="G2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LOWER(LEFT(Table13456221222[[#This Row],[Titulo]],1))</f>
        <v>t</v>
      </c>
      <c r="AJ215" t="str">
        <f>LOWER(LEFT(Table13456221222[[#This Row],[Categoria]],1))</f>
        <v>c</v>
      </c>
      <c r="AK215" t="str">
        <f>_xlfn.CONCAT(Table13456221222[[#This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UPPER(Table13456221222[[#This Row],[Titulo]])</f>
        <v>TÚ ERES MI ESPERANZA, SEÑOR</v>
      </c>
      <c r="AM215" t="str">
        <f>LOWER(SUBSTITUTE(Table13456221222[[#This Row],[CANTO]], " ", ""))</f>
        <v>túeresmiesperanza,señor</v>
      </c>
      <c r="AN215" t="str">
        <f>Table13456221222[[#This Row],[Subtitle5]]</f>
        <v>Oda XXIX de Salomón</v>
      </c>
      <c r="AP215" t="str">
        <f>Table1[[#Headers],[CANTO]]</f>
        <v>CANTO</v>
      </c>
      <c r="AQ215" t="str">
        <f>Table13456221222[[#This Row],[CANTO]]</f>
        <v>TÚ ERES MI ESPERANZA, SEÑOR</v>
      </c>
    </row>
    <row r="216" spans="1:43" x14ac:dyDescent="0.25">
      <c r="A216">
        <v>160</v>
      </c>
      <c r="B216" t="s">
        <v>309</v>
      </c>
      <c r="C216">
        <v>215</v>
      </c>
      <c r="D216" t="s">
        <v>310</v>
      </c>
      <c r="E216" t="s">
        <v>311</v>
      </c>
      <c r="F216" t="s">
        <v>312</v>
      </c>
      <c r="G216" t="str" cm="1">
        <f t="array" ref="G2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LOWER(LEFT(Table13456221222[[#This Row],[Titulo]],1))</f>
        <v>t</v>
      </c>
      <c r="AJ216" t="str">
        <f>LOWER(LEFT(Table13456221222[[#This Row],[Categoria]],1))</f>
        <v>p</v>
      </c>
      <c r="AK216" t="str">
        <f>_xlfn.CONCAT(Table13456221222[[#This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UPPER(Table13456221222[[#This Row],[Titulo]])</f>
        <v>TÚ HAS CUBIERTO DE VERGÜENZA LA MUERTE</v>
      </c>
      <c r="AM216" t="str">
        <f>LOWER(SUBSTITUTE(Table13456221222[[#This Row],[CANTO]], " ", ""))</f>
        <v>túhascubiertodevergüenzalamuerte</v>
      </c>
      <c r="AN216" t="str">
        <f>Table13456221222[[#This Row],[Subtitle5]]</f>
        <v>Homilía Pascual (Melltón de Sardes)</v>
      </c>
      <c r="AP216" t="str">
        <f>Table1[[#Headers],[CANTO]]</f>
        <v>CANTO</v>
      </c>
      <c r="AQ216" t="str">
        <f>Table13456221222[[#This Row],[CANTO]]</f>
        <v>TÚ HAS CUBIERTO DE VERGÜENZA LA MUERTE</v>
      </c>
    </row>
    <row r="217" spans="1:43" x14ac:dyDescent="0.25">
      <c r="A217">
        <v>161</v>
      </c>
      <c r="B217" t="s">
        <v>309</v>
      </c>
      <c r="C217">
        <v>216</v>
      </c>
      <c r="D217" t="s">
        <v>310</v>
      </c>
      <c r="E217" t="s">
        <v>311</v>
      </c>
      <c r="F217" t="s">
        <v>312</v>
      </c>
      <c r="G217" t="str" cm="1">
        <f t="array" ref="G2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LOWER(LEFT(Table13456221222[[#This Row],[Titulo]],1))</f>
        <v>t</v>
      </c>
      <c r="AJ217" t="str">
        <f>LOWER(LEFT(Table13456221222[[#This Row],[Categoria]],1))</f>
        <v>p</v>
      </c>
      <c r="AK217" t="str">
        <f>_xlfn.CONCAT(Table13456221222[[#This Row],[ID]:[c021]])</f>
        <v>{id:216,title: "tuqueeresfielTú que eres fiel", subtitle: "Sal 143 (142)", category: "PRECATECUMENADO", moments: ["Antiguo Testamento"], url: "/cantos/resucito/t/tuqueeresfiel.html/cantos/resucito/t/tuqueeresfiel.html"},</v>
      </c>
      <c r="AL217" t="str">
        <f>UPPER(Table13456221222[[#This Row],[Titulo]])</f>
        <v>TÚ QUE ERES FIEL</v>
      </c>
      <c r="AM217" t="str">
        <f>LOWER(SUBSTITUTE(Table13456221222[[#This Row],[CANTO]], " ", ""))</f>
        <v>túqueeresfiel</v>
      </c>
      <c r="AN217" t="str">
        <f>Table13456221222[[#This Row],[Subtitle5]]</f>
        <v>Sal 143 (142)</v>
      </c>
      <c r="AP217" t="str">
        <f>Table1[[#Headers],[CANTO]]</f>
        <v>CANTO</v>
      </c>
      <c r="AQ217" t="str">
        <f>Table13456221222[[#This Row],[CANTO]]</f>
        <v>TÚ QUE ERES FIEL</v>
      </c>
    </row>
    <row r="218" spans="1:43" x14ac:dyDescent="0.25">
      <c r="A218">
        <v>162</v>
      </c>
      <c r="B218" t="s">
        <v>309</v>
      </c>
      <c r="C218">
        <v>217</v>
      </c>
      <c r="D218" t="s">
        <v>310</v>
      </c>
      <c r="E218" t="s">
        <v>311</v>
      </c>
      <c r="F218" t="s">
        <v>312</v>
      </c>
      <c r="G218" t="str" cm="1">
        <f t="array" ref="G2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LOWER(LEFT(Table13456221222[[#This Row],[Titulo]],1))</f>
        <v>u</v>
      </c>
      <c r="AJ218" t="str">
        <f>LOWER(LEFT(Table13456221222[[#This Row],[Categoria]],1))</f>
        <v>p</v>
      </c>
      <c r="AK218" t="str">
        <f>_xlfn.CONCAT(Table13456221222[[#This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UPPER(Table13456221222[[#This Row],[Titulo]])</f>
        <v>UN RETOÑO BROTA DEL TRONCO DE JESÉ</v>
      </c>
      <c r="AM218" t="str">
        <f>LOWER(SUBSTITUTE(Table13456221222[[#This Row],[CANTO]], " ", ""))</f>
        <v>unretoñobrotadeltroncodejesé</v>
      </c>
      <c r="AN218" t="str">
        <f>Table13456221222[[#This Row],[Subtitle5]]</f>
        <v>Isaías 11,1-11</v>
      </c>
      <c r="AP218" t="str">
        <f>Table1[[#Headers],[CANTO]]</f>
        <v>CANTO</v>
      </c>
      <c r="AQ218" t="str">
        <f>Table13456221222[[#This Row],[CANTO]]</f>
        <v>UN RETOÑO BROTA DEL TRONCO DE JESÉ</v>
      </c>
    </row>
    <row r="219" spans="1:43" x14ac:dyDescent="0.25">
      <c r="A219">
        <v>163</v>
      </c>
      <c r="B219" t="s">
        <v>309</v>
      </c>
      <c r="C219">
        <v>218</v>
      </c>
      <c r="D219" t="s">
        <v>310</v>
      </c>
      <c r="E219" t="s">
        <v>311</v>
      </c>
      <c r="F219" t="s">
        <v>312</v>
      </c>
      <c r="G219" t="str" cm="1">
        <f t="array" ref="G2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LOWER(LEFT(Table13456221222[[#This Row],[Titulo]],1))</f>
        <v>u</v>
      </c>
      <c r="AJ219" t="str">
        <f>LOWER(LEFT(Table13456221222[[#This Row],[Categoria]],1))</f>
        <v>p</v>
      </c>
      <c r="AK219" t="str">
        <f>_xlfn.CONCAT(Table13456221222[[#This Row],[ID]:[c021]])</f>
        <v>{id:218,title: "unagransenalUna gran señal", subtitle: "Apocalipsis 12", category: "PRECATECUMENADO", moments: ["Adviento", "Cuaresma"], url: "/cantos/resucito/u/unagransenal.html/cantos/resucito/u/unagransenal.html"},</v>
      </c>
      <c r="AL219" t="str">
        <f>UPPER(Table13456221222[[#This Row],[Titulo]])</f>
        <v>UNA GRAN SEÑAL</v>
      </c>
      <c r="AM219" t="str">
        <f>LOWER(SUBSTITUTE(Table13456221222[[#This Row],[CANTO]], " ", ""))</f>
        <v>unagranseñal</v>
      </c>
      <c r="AN219" t="str">
        <f>Table13456221222[[#This Row],[Subtitle5]]</f>
        <v>Apocalipsis 12</v>
      </c>
      <c r="AP219" t="str">
        <f>Table1[[#Headers],[CANTO]]</f>
        <v>CANTO</v>
      </c>
      <c r="AQ219" t="str">
        <f>Table13456221222[[#This Row],[CANTO]]</f>
        <v>UNA GRAN SEÑAL</v>
      </c>
    </row>
    <row r="220" spans="1:43" x14ac:dyDescent="0.25">
      <c r="A220">
        <v>164</v>
      </c>
      <c r="B220" t="s">
        <v>309</v>
      </c>
      <c r="C220">
        <v>219</v>
      </c>
      <c r="D220" t="s">
        <v>310</v>
      </c>
      <c r="E220" t="s">
        <v>311</v>
      </c>
      <c r="F220" t="s">
        <v>312</v>
      </c>
      <c r="G220" t="str" cm="1">
        <f t="array" ref="G2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LOWER(LEFT(Table13456221222[[#This Row],[Titulo]],1))</f>
        <v>u</v>
      </c>
      <c r="AJ220" t="str">
        <f>LOWER(LEFT(Table13456221222[[#This Row],[Categoria]],1))</f>
        <v>p</v>
      </c>
      <c r="AK220" t="str">
        <f>_xlfn.CONCAT(Table13456221222[[#This Row],[ID]:[c021]])</f>
        <v>{id:219,title: "uriuriuraUrí, urí, urá", subtitle: "Villancico (Kiko Argüello)", category: "PRECATECUMENADO", moments: ["Pascua", "Virgen", "Fracción del Pan"], url: "/cantos/resucito/u/uriuriura.html/cantos/resucito/u/uriuriura.html"},</v>
      </c>
      <c r="AL220" t="str">
        <f>UPPER(Table13456221222[[#This Row],[Titulo]])</f>
        <v>URÍ, URÍ, URÁ</v>
      </c>
      <c r="AM220" t="str">
        <f>LOWER(SUBSTITUTE(Table13456221222[[#This Row],[CANTO]], " ", ""))</f>
        <v>urí,urí,urá</v>
      </c>
      <c r="AN220" t="str">
        <f>Table13456221222[[#This Row],[Subtitle5]]</f>
        <v>Villancico (Kiko Argüello)</v>
      </c>
      <c r="AP220" t="str">
        <f>Table1[[#Headers],[CANTO]]</f>
        <v>CANTO</v>
      </c>
      <c r="AQ220" t="str">
        <f>Table13456221222[[#This Row],[CANTO]]</f>
        <v>URÍ, URÍ, URÁ</v>
      </c>
    </row>
    <row r="221" spans="1:43" x14ac:dyDescent="0.25">
      <c r="A221">
        <v>165</v>
      </c>
      <c r="B221" t="s">
        <v>309</v>
      </c>
      <c r="C221">
        <v>220</v>
      </c>
      <c r="D221" t="s">
        <v>310</v>
      </c>
      <c r="E221" t="s">
        <v>311</v>
      </c>
      <c r="F221" t="s">
        <v>312</v>
      </c>
      <c r="G221" t="str" cm="1">
        <f t="array" ref="G2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LOWER(LEFT(Table13456221222[[#This Row],[Titulo]],1))</f>
        <v>v</v>
      </c>
      <c r="AJ221" t="str">
        <f>LOWER(LEFT(Table13456221222[[#This Row],[Categoria]],1))</f>
        <v>p</v>
      </c>
      <c r="AK221" t="str">
        <f>_xlfn.CONCAT(Table13456221222[[#This Row],[ID]:[c021]])</f>
        <v>{id:220,title: "vamosyapastoresVamos ya, pastores", subtitle: "Villancico (Kiko Argüello)", category: "PRECATECUMENADO", moments: ["Cuaresma", "Entrada", "Antiguo Testamento"], url: "/cantos/resucito/v/vamosyapastores.html/cantos/resucito/v/vamosyapastores.html"},</v>
      </c>
      <c r="AL221" t="str">
        <f>UPPER(Table13456221222[[#This Row],[Titulo]])</f>
        <v>VAMOS YA, PASTORES</v>
      </c>
      <c r="AM221" t="str">
        <f>LOWER(SUBSTITUTE(Table13456221222[[#This Row],[CANTO]], " ", ""))</f>
        <v>vamosya,pastores</v>
      </c>
      <c r="AN221" t="str">
        <f>Table13456221222[[#This Row],[Subtitle5]]</f>
        <v>Villancico (Kiko Argüello)</v>
      </c>
      <c r="AP221" t="str">
        <f>Table1[[#Headers],[CANTO]]</f>
        <v>CANTO</v>
      </c>
      <c r="AQ221" t="str">
        <f>Table13456221222[[#This Row],[CANTO]]</f>
        <v>VAMOS YA, PASTORES</v>
      </c>
    </row>
    <row r="222" spans="1:43" x14ac:dyDescent="0.25">
      <c r="A222">
        <v>166</v>
      </c>
      <c r="B222" t="s">
        <v>309</v>
      </c>
      <c r="C222">
        <v>221</v>
      </c>
      <c r="D222" t="s">
        <v>310</v>
      </c>
      <c r="E222" t="s">
        <v>311</v>
      </c>
      <c r="F222" t="s">
        <v>312</v>
      </c>
      <c r="G222" t="str" cm="1">
        <f t="array" ref="G2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LOWER(LEFT(Table13456221222[[#This Row],[Titulo]],1))</f>
        <v>v</v>
      </c>
      <c r="AJ222" t="str">
        <f>LOWER(LEFT(Table13456221222[[#This Row],[Categoria]],1))</f>
        <v>p</v>
      </c>
      <c r="AK222" t="str">
        <f>_xlfn.CONCAT(Table13456221222[[#This Row],[ID]:[c021]])</f>
        <v>{id:221,title: "vendellibanoVen del Líbano", subtitle: "Cantar de los cantares 4,8ss", category: "PRECATECUMENADO", moments: ["Navidad", "Pentecostés", "Comunión", "Antiguo Testamento"], url: "/cantos/resucito/v/vendellibano.html/cantos/resucito/v/vendellibano.html"},</v>
      </c>
      <c r="AL222" t="str">
        <f>UPPER(Table13456221222[[#This Row],[Titulo]])</f>
        <v>VEN DEL LÍBANO</v>
      </c>
      <c r="AM222" t="str">
        <f>LOWER(SUBSTITUTE(Table13456221222[[#This Row],[CANTO]], " ", ""))</f>
        <v>vendellíbano</v>
      </c>
      <c r="AN222" t="str">
        <f>Table13456221222[[#This Row],[Subtitle5]]</f>
        <v>Cantar de los cantares 4,8ss</v>
      </c>
      <c r="AP222" t="str">
        <f>Table1[[#Headers],[CANTO]]</f>
        <v>CANTO</v>
      </c>
      <c r="AQ222" t="str">
        <f>Table13456221222[[#This Row],[CANTO]]</f>
        <v>VEN DEL LÍBANO</v>
      </c>
    </row>
    <row r="223" spans="1:43" x14ac:dyDescent="0.25">
      <c r="A223">
        <v>167</v>
      </c>
      <c r="B223" t="s">
        <v>309</v>
      </c>
      <c r="C223">
        <v>222</v>
      </c>
      <c r="D223" t="s">
        <v>310</v>
      </c>
      <c r="E223" t="s">
        <v>311</v>
      </c>
      <c r="F223" t="s">
        <v>312</v>
      </c>
      <c r="G223" t="str" cm="1">
        <f t="array" ref="G2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LOWER(LEFT(Table13456221222[[#This Row],[Titulo]],1))</f>
        <v>v</v>
      </c>
      <c r="AJ223" t="str">
        <f>LOWER(LEFT(Table13456221222[[#This Row],[Categoria]],1))</f>
        <v>p</v>
      </c>
      <c r="AK223" t="str">
        <f>_xlfn.CONCAT(Table13456221222[[#This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UPPER(Table13456221222[[#This Row],[Titulo]])</f>
        <v>VEN, ESPÍRITU SANTO</v>
      </c>
      <c r="AM223" t="str">
        <f>LOWER(SUBSTITUTE(Table13456221222[[#This Row],[CANTO]], " ", ""))</f>
        <v>ven,espíritusanto</v>
      </c>
      <c r="AN223" t="str">
        <f>Table13456221222[[#This Row],[Subtitle5]]</f>
        <v>Secuencia de Pentecostés - Himno latin. «Veni, Sancte Spiritus»</v>
      </c>
      <c r="AP223" t="str">
        <f>Table1[[#Headers],[CANTO]]</f>
        <v>CANTO</v>
      </c>
      <c r="AQ223" t="str">
        <f>Table13456221222[[#This Row],[CANTO]]</f>
        <v>VEN, ESPÍRITU SANTO</v>
      </c>
    </row>
    <row r="224" spans="1:43" x14ac:dyDescent="0.25">
      <c r="A224">
        <v>168</v>
      </c>
      <c r="B224" t="s">
        <v>309</v>
      </c>
      <c r="C224">
        <v>223</v>
      </c>
      <c r="D224" t="s">
        <v>310</v>
      </c>
      <c r="E224" t="s">
        <v>311</v>
      </c>
      <c r="F224" t="s">
        <v>312</v>
      </c>
      <c r="G224" t="str" cm="1">
        <f t="array" ref="G2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LOWER(LEFT(Table13456221222[[#This Row],[Titulo]],1))</f>
        <v>v</v>
      </c>
      <c r="AJ224" t="str">
        <f>LOWER(LEFT(Table13456221222[[#This Row],[Categoria]],1))</f>
        <v>p</v>
      </c>
      <c r="AK224" t="str">
        <f>_xlfn.CONCAT(Table13456221222[[#This Row],[ID]:[c021]])</f>
        <v>{id:223,title: "venhijodelhombreVen, Hijo del Hombre", subtitle: "Apocalipsis 21,17ss", category: "PRECATECUMENADO", moments: ["Navidad", "Niños"], url: "/cantos/resucito/v/venhijodelhombre.html/cantos/resucito/v/venhijodelhombre.html"},</v>
      </c>
      <c r="AL224" t="str">
        <f>UPPER(Table13456221222[[#This Row],[Titulo]])</f>
        <v>VEN, HIJO DEL HOMBRE</v>
      </c>
      <c r="AM224" t="str">
        <f>LOWER(SUBSTITUTE(Table13456221222[[#This Row],[CANTO]], " ", ""))</f>
        <v>ven,hijodelhombre</v>
      </c>
      <c r="AN224" t="str">
        <f>Table13456221222[[#This Row],[Subtitle5]]</f>
        <v>Apocalipsis 21,17ss</v>
      </c>
      <c r="AP224" t="str">
        <f>Table1[[#Headers],[CANTO]]</f>
        <v>CANTO</v>
      </c>
      <c r="AQ224" t="str">
        <f>Table13456221222[[#This Row],[CANTO]]</f>
        <v>VEN, HIJO DEL HOMBRE</v>
      </c>
    </row>
    <row r="225" spans="1:43" x14ac:dyDescent="0.25">
      <c r="A225">
        <v>169</v>
      </c>
      <c r="B225" t="s">
        <v>309</v>
      </c>
      <c r="C225">
        <v>224</v>
      </c>
      <c r="D225" t="s">
        <v>310</v>
      </c>
      <c r="E225" t="s">
        <v>311</v>
      </c>
      <c r="F225" t="s">
        <v>312</v>
      </c>
      <c r="G225" t="str" cm="1">
        <f t="array" ref="G2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LOWER(LEFT(Table13456221222[[#This Row],[Titulo]],1))</f>
        <v>v</v>
      </c>
      <c r="AJ225" t="str">
        <f>LOWER(LEFT(Table13456221222[[#This Row],[Categoria]],1))</f>
        <v>p</v>
      </c>
      <c r="AK225" t="str">
        <f>_xlfn.CONCAT(Table13456221222[[#This Row],[ID]:[c021]])</f>
        <v>{id:224,title: "venicreatorVeni Creator", subtitle: "Himno latin", category: "PRECATECUMENADO", moments: ["Navidad", "Niños"], url: "/cantos/resucito/v/venicreator.html/cantos/resucito/v/venicreator.html"},</v>
      </c>
      <c r="AL225" t="str">
        <f>UPPER(Table13456221222[[#This Row],[Titulo]])</f>
        <v>VENI CREATOR</v>
      </c>
      <c r="AM225" t="str">
        <f>LOWER(SUBSTITUTE(Table13456221222[[#This Row],[CANTO]], " ", ""))</f>
        <v>venicreator</v>
      </c>
      <c r="AN225" t="str">
        <f>Table13456221222[[#This Row],[Subtitle5]]</f>
        <v>Himno latin</v>
      </c>
      <c r="AP225" t="str">
        <f>Table1[[#Headers],[CANTO]]</f>
        <v>CANTO</v>
      </c>
      <c r="AQ225" t="str">
        <f>Table13456221222[[#This Row],[CANTO]]</f>
        <v>VENI CREATOR</v>
      </c>
    </row>
    <row r="226" spans="1:43" x14ac:dyDescent="0.25">
      <c r="A226">
        <v>170</v>
      </c>
      <c r="B226" t="s">
        <v>309</v>
      </c>
      <c r="C226">
        <v>225</v>
      </c>
      <c r="D226" t="s">
        <v>310</v>
      </c>
      <c r="E226" t="s">
        <v>311</v>
      </c>
      <c r="F226" t="s">
        <v>312</v>
      </c>
      <c r="G226" t="str" cm="1">
        <f t="array" ref="G2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LOWER(LEFT(Table13456221222[[#This Row],[Titulo]],1))</f>
        <v>v</v>
      </c>
      <c r="AJ226" t="str">
        <f>LOWER(LEFT(Table13456221222[[#This Row],[Categoria]],1))</f>
        <v>p</v>
      </c>
      <c r="AK226" t="str">
        <f>_xlfn.CONCAT(Table13456221222[[#This Row],[ID]:[c021]])</f>
        <v>{id:225,title: "vieneelsenorViene el Señor", subtitle: "Salmo 93 (92) - Apocalipsis 1,5-7", category: "PRECATECUMENADO", moments: ["Entrada", "Antiguo Testamento"], url: "/cantos/resucito/v/vieneelsenor.html/cantos/resucito/v/vieneelsenor.html"},</v>
      </c>
      <c r="AL226" t="str">
        <f>UPPER(Table13456221222[[#This Row],[Titulo]])</f>
        <v>VIENE EL SEÑOR</v>
      </c>
      <c r="AM226" t="str">
        <f>LOWER(SUBSTITUTE(Table13456221222[[#This Row],[CANTO]], " ", ""))</f>
        <v>vieneelseñor</v>
      </c>
      <c r="AN226" t="str">
        <f>Table13456221222[[#This Row],[Subtitle5]]</f>
        <v>Salmo 93 (92) - Apocalipsis 1,5-7</v>
      </c>
      <c r="AP226" t="str">
        <f>Table1[[#Headers],[CANTO]]</f>
        <v>CANTO</v>
      </c>
      <c r="AQ226" t="str">
        <f>Table13456221222[[#This Row],[CANTO]]</f>
        <v>VIENE EL SEÑOR</v>
      </c>
    </row>
    <row r="227" spans="1:43" x14ac:dyDescent="0.25">
      <c r="A227">
        <v>171</v>
      </c>
      <c r="B227" t="s">
        <v>309</v>
      </c>
      <c r="C227">
        <v>226</v>
      </c>
      <c r="D227" t="s">
        <v>310</v>
      </c>
      <c r="E227" t="s">
        <v>311</v>
      </c>
      <c r="F227" t="s">
        <v>312</v>
      </c>
      <c r="G227" t="str" cm="1">
        <f t="array" ref="G2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LOWER(LEFT(Table13456221222[[#This Row],[Titulo]],1))</f>
        <v>v</v>
      </c>
      <c r="AJ227" t="str">
        <f>LOWER(LEFT(Table13456221222[[#This Row],[Categoria]],1))</f>
        <v>p</v>
      </c>
      <c r="AK227" t="str">
        <f>_xlfn.CONCAT(Table13456221222[[#This Row],[ID]:[c021]])</f>
        <v>{id:226,title: "virgendelamaravillaVirgen de la maravilla", subtitle: "(Dante Allghlerl)", category: "PRECATECUMENADO", moments: ["Pentecostés"], url: "/cantos/resucito/v/virgendelamaravilla.html/cantos/resucito/v/virgendelamaravilla.html"},</v>
      </c>
      <c r="AL227" t="str">
        <f>UPPER(Table13456221222[[#This Row],[Titulo]])</f>
        <v>VIRGEN DE LA MARAVILLA</v>
      </c>
      <c r="AM227" t="str">
        <f>LOWER(SUBSTITUTE(Table13456221222[[#This Row],[CANTO]], " ", ""))</f>
        <v>virgendelamaravilla</v>
      </c>
      <c r="AN227" t="str">
        <f>Table13456221222[[#This Row],[Subtitle5]]</f>
        <v>(Dante Allghlerl)</v>
      </c>
      <c r="AP227" t="str">
        <f>Table1[[#Headers],[CANTO]]</f>
        <v>CANTO</v>
      </c>
      <c r="AQ227" t="str">
        <f>Table13456221222[[#This Row],[CANTO]]</f>
        <v>VIRGEN DE LA MARAVILLA</v>
      </c>
    </row>
    <row r="228" spans="1:43" x14ac:dyDescent="0.25">
      <c r="A228">
        <v>172</v>
      </c>
      <c r="B228" t="s">
        <v>309</v>
      </c>
      <c r="C228">
        <v>227</v>
      </c>
      <c r="D228" t="s">
        <v>310</v>
      </c>
      <c r="E228" t="s">
        <v>311</v>
      </c>
      <c r="F228" t="s">
        <v>312</v>
      </c>
      <c r="G228" t="str" cm="1">
        <f t="array" ref="G2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LOWER(LEFT(Table13456221222[[#This Row],[Titulo]],1))</f>
        <v>v</v>
      </c>
      <c r="AJ228" t="str">
        <f>LOWER(LEFT(Table13456221222[[#This Row],[Categoria]],1))</f>
        <v>p</v>
      </c>
      <c r="AK228" t="str">
        <f>_xlfn.CONCAT(Table13456221222[[#This Row],[ID]:[c021]])</f>
        <v>{id:227,title: "vividalegresVivid alegres", subtitle: "Filipenses 4,4ss", category: "PRECATECUMENADO", moments: ["Adviento", "Final", "Nuevo Testamento"], url: "/cantos/resucito/v/vividalegres.html/cantos/resucito/v/vividalegres.html"},</v>
      </c>
      <c r="AL228" t="str">
        <f>UPPER(Table13456221222[[#This Row],[Titulo]])</f>
        <v>VIVID ALEGRES</v>
      </c>
      <c r="AM228" t="str">
        <f>LOWER(SUBSTITUTE(Table13456221222[[#This Row],[CANTO]], " ", ""))</f>
        <v>vividalegres</v>
      </c>
      <c r="AN228" t="str">
        <f>Table13456221222[[#This Row],[Subtitle5]]</f>
        <v>Filipenses 4,4ss</v>
      </c>
      <c r="AP228" t="str">
        <f>Table1[[#Headers],[CANTO]]</f>
        <v>CANTO</v>
      </c>
      <c r="AQ228" t="str">
        <f>Table13456221222[[#This Row],[CANTO]]</f>
        <v>VIVID ALEGRES</v>
      </c>
    </row>
    <row r="229" spans="1:43" x14ac:dyDescent="0.25">
      <c r="A229">
        <v>173</v>
      </c>
      <c r="B229" t="s">
        <v>309</v>
      </c>
      <c r="C229">
        <v>228</v>
      </c>
      <c r="D229" t="s">
        <v>310</v>
      </c>
      <c r="E229" t="s">
        <v>311</v>
      </c>
      <c r="F229" t="s">
        <v>312</v>
      </c>
      <c r="G229" t="str" cm="1">
        <f t="array" ref="G2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LOWER(LEFT(Table13456221222[[#This Row],[Titulo]],1))</f>
        <v>v</v>
      </c>
      <c r="AJ229" t="str">
        <f>LOWER(LEFT(Table13456221222[[#This Row],[Categoria]],1))</f>
        <v>p</v>
      </c>
      <c r="AK229" t="str">
        <f>_xlfn.CONCAT(Table13456221222[[#This Row],[ID]:[c021]])</f>
        <v>{id:228,title: "vosotrossoislaluzdelmundoVosotros sois la luz del mundo", subtitle: "Mateo 5,14ss ", category: "PRECATECUMENADO", moments: ["Pentecostés"], url: "/cantos/resucito/v/vosotrossoislaluzdelmundo.html/cantos/resucito/v/vosotrossoislaluzdelmundo.html"},</v>
      </c>
      <c r="AL229" t="str">
        <f>UPPER(Table13456221222[[#This Row],[Titulo]])</f>
        <v>VOSOTROS SOIS LA LUZ DEL MUNDO</v>
      </c>
      <c r="AM229" t="str">
        <f>LOWER(SUBSTITUTE(Table13456221222[[#This Row],[CANTO]], " ", ""))</f>
        <v>vosotrossoislaluzdelmundo</v>
      </c>
      <c r="AN229" t="str">
        <f>Table13456221222[[#This Row],[Subtitle5]]</f>
        <v xml:space="preserve">Mateo 5,14ss </v>
      </c>
      <c r="AP229" t="str">
        <f>Table1[[#Headers],[CANTO]]</f>
        <v>CANTO</v>
      </c>
      <c r="AQ229" t="str">
        <f>Table13456221222[[#This Row],[CANTO]]</f>
        <v>VOSOTROS SOIS LA LUZ DEL MUNDO</v>
      </c>
    </row>
    <row r="230" spans="1:43" x14ac:dyDescent="0.25">
      <c r="A230">
        <v>174</v>
      </c>
      <c r="B230" t="s">
        <v>309</v>
      </c>
      <c r="C230">
        <v>229</v>
      </c>
      <c r="D230" t="s">
        <v>310</v>
      </c>
      <c r="E230" t="s">
        <v>311</v>
      </c>
      <c r="F230" t="s">
        <v>312</v>
      </c>
      <c r="G230" t="str" cm="1">
        <f t="array" ref="G2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LOWER(LEFT(Table13456221222[[#This Row],[Titulo]],1))</f>
        <v>y</v>
      </c>
      <c r="AJ230" t="str">
        <f>LOWER(LEFT(Table13456221222[[#This Row],[Categoria]],1))</f>
        <v>p</v>
      </c>
      <c r="AK230" t="str">
        <f>_xlfn.CONCAT(Table13456221222[[#This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UPPER(Table13456221222[[#This Row],[Titulo]])</f>
        <v>YA VIENE MI DIOS</v>
      </c>
      <c r="AM230" t="str">
        <f>LOWER(SUBSTITUTE(Table13456221222[[#This Row],[CANTO]], " ", ""))</f>
        <v>yavienemidios</v>
      </c>
      <c r="AN230" t="str">
        <f>Table13456221222[[#This Row],[Subtitle5]]</f>
        <v>Villancico (Kiko Argüello)</v>
      </c>
      <c r="AP230" t="str">
        <f>Table1[[#Headers],[CANTO]]</f>
        <v>CANTO</v>
      </c>
      <c r="AQ230" t="str">
        <f>Table13456221222[[#This Row],[CANTO]]</f>
        <v>YA VIENE MI DIOS</v>
      </c>
    </row>
    <row r="231" spans="1:43" x14ac:dyDescent="0.25">
      <c r="A231">
        <v>175</v>
      </c>
      <c r="B231" t="s">
        <v>309</v>
      </c>
      <c r="C231">
        <v>230</v>
      </c>
      <c r="D231" t="s">
        <v>310</v>
      </c>
      <c r="E231" t="s">
        <v>311</v>
      </c>
      <c r="F231" t="s">
        <v>312</v>
      </c>
      <c r="G231" t="str" cm="1">
        <f t="array" ref="G2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LOWER(LEFT(Table13456221222[[#This Row],[Titulo]],1))</f>
        <v>y</v>
      </c>
      <c r="AJ231" t="str">
        <f>LOWER(LEFT(Table13456221222[[#This Row],[Categoria]],1))</f>
        <v>p</v>
      </c>
      <c r="AK231" t="str">
        <f>_xlfn.CONCAT(Table13456221222[[#This Row],[ID]:[c021]])</f>
        <v>{id:230,title: "yahvehtueresmidiosYahveh, tú eres mi Dios", subtitle: "Isaías 25,1-8", category: "PRECATECUMENADO", moments: ["Virgen"], url: "/cantos/resucito/y/yahvehtueresmidios.html/cantos/resucito/y/yahvehtueresmidios.html"},</v>
      </c>
      <c r="AL231" t="str">
        <f>UPPER(Table13456221222[[#This Row],[Titulo]])</f>
        <v>YAHVEH, TÚ ERES MI DIOS</v>
      </c>
      <c r="AM231" t="str">
        <f>LOWER(SUBSTITUTE(Table13456221222[[#This Row],[CANTO]], " ", ""))</f>
        <v>yahveh,túeresmidios</v>
      </c>
      <c r="AN231" t="str">
        <f>Table13456221222[[#This Row],[Subtitle5]]</f>
        <v>Isaías 25,1-8</v>
      </c>
      <c r="AP231" t="str">
        <f>Table1[[#Headers],[CANTO]]</f>
        <v>CANTO</v>
      </c>
      <c r="AQ231" t="str">
        <f>Table13456221222[[#This Row],[CANTO]]</f>
        <v>YAHVEH, TÚ ERES MI DIOS</v>
      </c>
    </row>
    <row r="232" spans="1:43" x14ac:dyDescent="0.25">
      <c r="A232">
        <v>176</v>
      </c>
      <c r="B232" t="s">
        <v>309</v>
      </c>
      <c r="C232">
        <v>231</v>
      </c>
      <c r="D232" t="s">
        <v>310</v>
      </c>
      <c r="E232" t="s">
        <v>311</v>
      </c>
      <c r="F232" t="s">
        <v>312</v>
      </c>
      <c r="G232" t="str" cm="1">
        <f t="array" ref="G2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LOWER(LEFT(Table13456221222[[#This Row],[Titulo]],1))</f>
        <v>y</v>
      </c>
      <c r="AJ232" t="str">
        <f>LOWER(LEFT(Table13456221222[[#This Row],[Categoria]],1))</f>
        <v>p</v>
      </c>
      <c r="AK232" t="str">
        <f>_xlfn.CONCAT(Table13456221222[[#This Row],[ID]:[c021]])</f>
        <v>{id:231,title: "yoteamosenorYo te amo, Señor", subtitle: "Sal 18 (17)", category: "PRECATECUMENADO", moments: ["Adviento", "Niños", "Nuevo Testamento"], url: "/cantos/resucito/y/yoteamosenor.html/cantos/resucito/y/yoteamosenor.html"},</v>
      </c>
      <c r="AL232" t="str">
        <f>UPPER(Table13456221222[[#This Row],[Titulo]])</f>
        <v>YO TE AMO, SEÑOR</v>
      </c>
      <c r="AM232" t="str">
        <f>LOWER(SUBSTITUTE(Table13456221222[[#This Row],[CANTO]], " ", ""))</f>
        <v>yoteamo,señor</v>
      </c>
      <c r="AN232" t="str">
        <f>Table13456221222[[#This Row],[Subtitle5]]</f>
        <v>Sal 18 (17)</v>
      </c>
      <c r="AP232" t="str">
        <f>Table1[[#Headers],[CANTO]]</f>
        <v>CANTO</v>
      </c>
      <c r="AQ232" t="str">
        <f>Table13456221222[[#This Row],[CANTO]]</f>
        <v>YO TE AMO, SEÑOR</v>
      </c>
    </row>
    <row r="233" spans="1:43" x14ac:dyDescent="0.25">
      <c r="A233">
        <v>177</v>
      </c>
      <c r="B233" t="s">
        <v>309</v>
      </c>
      <c r="C233">
        <v>232</v>
      </c>
      <c r="D233" t="s">
        <v>310</v>
      </c>
      <c r="E233" t="s">
        <v>311</v>
      </c>
      <c r="F233" t="s">
        <v>312</v>
      </c>
      <c r="G233" t="str" cm="1">
        <f t="array" ref="G2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LOWER(LEFT(Table13456221222[[#This Row],[Titulo]],1))</f>
        <v>y</v>
      </c>
      <c r="AJ233" t="str">
        <f>LOWER(LEFT(Table13456221222[[#This Row],[Categoria]],1))</f>
        <v>p</v>
      </c>
      <c r="AK233" t="str">
        <f>_xlfn.CONCAT(Table13456221222[[#This Row],[ID]:[c021]])</f>
        <v>{id:232,title: "yovengoareunirYo vengo a reunir", subtitle: "Isaías 66,18-21", category: "PRECATECUMENADO", moments: ["Nuevo Testamento"], url: "/cantos/resucito/y/yovengoareunir.html/cantos/resucito/y/yovengoareunir.html"},</v>
      </c>
      <c r="AL233" t="str">
        <f>UPPER(Table13456221222[[#This Row],[Titulo]])</f>
        <v>YO VENGO A REUNIR</v>
      </c>
      <c r="AM233" t="str">
        <f>LOWER(SUBSTITUTE(Table13456221222[[#This Row],[CANTO]], " ", ""))</f>
        <v>yovengoareunir</v>
      </c>
      <c r="AN233" t="str">
        <f>Table13456221222[[#This Row],[Subtitle5]]</f>
        <v>Isaías 66,18-21</v>
      </c>
      <c r="AP233" t="str">
        <f>Table1[[#Headers],[CANTO]]</f>
        <v>CANTO</v>
      </c>
      <c r="AQ233" t="str">
        <f>Table13456221222[[#This Row],[CANTO]]</f>
        <v>YO VENGO A REUNIR</v>
      </c>
    </row>
    <row r="234" spans="1:43" x14ac:dyDescent="0.25">
      <c r="A234">
        <v>178</v>
      </c>
      <c r="B234" t="s">
        <v>309</v>
      </c>
      <c r="C234">
        <v>233</v>
      </c>
      <c r="D234" t="s">
        <v>310</v>
      </c>
      <c r="E234" t="s">
        <v>311</v>
      </c>
      <c r="F234" t="s">
        <v>312</v>
      </c>
      <c r="G234" t="str" cm="1">
        <f t="array" ref="G2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LOWER(LEFT(Table13456221222[[#This Row],[Titulo]],1))</f>
        <v>z</v>
      </c>
      <c r="AJ234" t="str">
        <f>LOWER(LEFT(Table13456221222[[#This Row],[Categoria]],1))</f>
        <v>p</v>
      </c>
      <c r="AK234" t="str">
        <f>_xlfn.CONCAT(Table13456221222[[#This Row],[ID]:[c021]])</f>
        <v>{id:233,title: "zaqueoZaqueo", subtitle: "Lucas 19,1-10", category: "PRECATECUMENADO", moments: ["Navidad", "Niños"], url: "/cantos/resucito/z/zaqueo.html/cantos/resucito/z/zaqueo.html"},</v>
      </c>
      <c r="AL234" t="str">
        <f>UPPER(Table13456221222[[#This Row],[Titulo]])</f>
        <v>ZAQUEO</v>
      </c>
      <c r="AM234" t="str">
        <f>LOWER(SUBSTITUTE(Table13456221222[[#This Row],[CANTO]], " ", ""))</f>
        <v>zaqueo</v>
      </c>
      <c r="AN234" t="str">
        <f>Table13456221222[[#This Row],[Subtitle5]]</f>
        <v>Lucas 19,1-10</v>
      </c>
      <c r="AP234" t="str">
        <f>Table1[[#Headers],[CANTO]]</f>
        <v>CANTO</v>
      </c>
      <c r="AQ234" t="str">
        <f>Table13456221222[[#This Row],[CANTO]]</f>
        <v>ZAQUEO</v>
      </c>
    </row>
    <row r="235" spans="1:43" x14ac:dyDescent="0.25">
      <c r="A235">
        <v>245</v>
      </c>
      <c r="B235" t="s">
        <v>309</v>
      </c>
      <c r="C235">
        <v>234</v>
      </c>
      <c r="D235" t="s">
        <v>310</v>
      </c>
      <c r="E235" t="s">
        <v>311</v>
      </c>
      <c r="F235" t="s">
        <v>312</v>
      </c>
      <c r="G235" t="str" cm="1">
        <f t="array" ref="G2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LOWER(LEFT(Table13456221222[[#This Row],[Titulo]],1))</f>
        <v>p</v>
      </c>
      <c r="AJ235" t="str">
        <f>LOWER(LEFT(Table13456221222[[#This Row],[Categoria]],1))</f>
        <v>p</v>
      </c>
      <c r="AK235" t="str">
        <f>_xlfn.CONCAT(Table13456221222[[#This Row],[ID]:[c021]])</f>
        <v>{id:234,title: "prountuariodeacordesPrountuario de Acordes", subtitle: "Notas", category: "PRECATECUMENADO", moments: ["Cuaresma", "Laudes/Visperas", "Antiguo Testamento"], url: "/cantos/resucito/p/prountuariodeacordes.html/cantos/resucito/p/prountuariodeacordes.html"},</v>
      </c>
      <c r="AL235" t="str">
        <f>UPPER(Table13456221222[[#This Row],[Titulo]])</f>
        <v>PROUNTUARIO DE ACORDES</v>
      </c>
      <c r="AM235" t="str">
        <f>LOWER(SUBSTITUTE(Table13456221222[[#This Row],[CANTO]], " ", ""))</f>
        <v>prountuariodeacordes</v>
      </c>
      <c r="AN235" t="str">
        <f>Table13456221222[[#This Row],[Subtitle5]]</f>
        <v>Notas</v>
      </c>
      <c r="AP235" t="str">
        <f>Table1[[#Headers],[CANTO]]</f>
        <v>CANTO</v>
      </c>
      <c r="AQ235" t="str">
        <f>Table13456221222[[#This Row],[CANTO]]</f>
        <v>PROUNTUARIO DE ACORDES</v>
      </c>
    </row>
    <row r="236" spans="1:43" x14ac:dyDescent="0.25">
      <c r="A236">
        <v>246</v>
      </c>
      <c r="B236" t="s">
        <v>309</v>
      </c>
      <c r="C236">
        <v>235</v>
      </c>
      <c r="D236" t="s">
        <v>310</v>
      </c>
      <c r="E236" t="s">
        <v>311</v>
      </c>
      <c r="F236" t="s">
        <v>312</v>
      </c>
      <c r="G236" t="str" cm="1">
        <f t="array" ref="G2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LOWER(LEFT(Table13456221222[[#This Row],[Titulo]],1))</f>
        <v>l</v>
      </c>
      <c r="AJ236" t="str">
        <f>LOWER(LEFT(Table13456221222[[#This Row],[Categoria]],1))</f>
        <v>c</v>
      </c>
      <c r="AK236" t="str">
        <f>_xlfn.CONCAT(Table13456221222[[#This Row],[ID]:[c021]])</f>
        <v>{id:235,title: "librodecantoenpdfLibro de Canto en PDF", subtitle: "Cantos del Camino Neo Catecumenal ", category: "CATECUMENADO", moments: ["Antiguo Testamento"], url: "/cantos/resucito/l/librodecantoenpdf.html/cantos/resucito/l/librodecantoenpdf.html"},</v>
      </c>
      <c r="AL236" t="str">
        <f>UPPER(Table13456221222[[#This Row],[Titulo]])</f>
        <v>LIBRO DE CANTO EN PDF</v>
      </c>
      <c r="AM236" t="str">
        <f>LOWER(SUBSTITUTE(Table13456221222[[#This Row],[CANTO]], " ", ""))</f>
        <v>librodecantoenpdf</v>
      </c>
      <c r="AN236" t="str">
        <f>Table13456221222[[#This Row],[Subtitle5]]</f>
        <v xml:space="preserve">Cantos del Camino Neo Catecumenal </v>
      </c>
      <c r="AP236" t="str">
        <f>Table1[[#Headers],[CANTO]]</f>
        <v>CANTO</v>
      </c>
      <c r="AQ236" t="str">
        <f>Table13456221222[[#This Row],[CANTO]]</f>
        <v>LIBRO DE CANTO EN PDF</v>
      </c>
    </row>
    <row r="237" spans="1:43" x14ac:dyDescent="0.25">
      <c r="B237" t="s">
        <v>309</v>
      </c>
      <c r="D237" t="s">
        <v>310</v>
      </c>
      <c r="E237" t="s">
        <v>311</v>
      </c>
      <c r="F237" t="s">
        <v>312</v>
      </c>
      <c r="G237" t="str" cm="1">
        <f t="array" ref="G2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LOWER(LEFT(Table13456221222[[#This Row],[Titulo]],1))</f>
        <v/>
      </c>
      <c r="AJ237" t="str">
        <f>LOWER(LEFT(Table13456221222[[#This Row],[Categoria]],1))</f>
        <v/>
      </c>
      <c r="AK237" t="str">
        <f>_xlfn.CONCAT(Table13456221222[[#This Row],[ID]:[c021]])</f>
        <v>{id:,title: "", subtitle: "", category: "", moments: ["Entrada", "Final", "Antiguo Testamento"], url: "/cantos/resucito//.html/cantos/resucito//.html"},</v>
      </c>
      <c r="AL237" t="str">
        <f>UPPER(Table13456221222[[#This Row],[Titulo]])</f>
        <v/>
      </c>
      <c r="AM237" t="str">
        <f>LOWER(SUBSTITUTE(Table13456221222[[#This Row],[CANTO]], " ", ""))</f>
        <v/>
      </c>
      <c r="AN237">
        <f>Table13456221222[[#This Row],[Subtitle5]]</f>
        <v>0</v>
      </c>
      <c r="AP237" t="str">
        <f>Table1[[#Headers],[CANTO]]</f>
        <v>CANTO</v>
      </c>
      <c r="AQ237" t="str">
        <f>Table13456221222[[#This Row],[CANTO]]</f>
        <v/>
      </c>
    </row>
    <row r="238" spans="1:43" x14ac:dyDescent="0.25">
      <c r="B238" t="s">
        <v>309</v>
      </c>
      <c r="D238" t="s">
        <v>310</v>
      </c>
      <c r="E238" t="s">
        <v>311</v>
      </c>
      <c r="F238" t="s">
        <v>312</v>
      </c>
      <c r="G238" t="str" cm="1">
        <f t="array" ref="G2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LOWER(LEFT(Table13456221222[[#This Row],[Titulo]],1))</f>
        <v/>
      </c>
      <c r="AJ238" t="str">
        <f>LOWER(LEFT(Table13456221222[[#This Row],[Categoria]],1))</f>
        <v/>
      </c>
      <c r="AK238" t="str">
        <f>_xlfn.CONCAT(Table13456221222[[#This Row],[ID]:[c021]])</f>
        <v>{id:,title: "", subtitle: "", category: "", moments: ["Cuaresma", "Laudes/Visperas", "Entrada", "Comunión", "Nuevo Testamento"], url: "/cantos/resucito//.html/cantos/resucito//.html"},</v>
      </c>
      <c r="AL238" t="str">
        <f>UPPER(Table13456221222[[#This Row],[Titulo]])</f>
        <v/>
      </c>
      <c r="AM238" t="str">
        <f>LOWER(SUBSTITUTE(Table13456221222[[#This Row],[CANTO]], " ", ""))</f>
        <v/>
      </c>
      <c r="AN238">
        <f>Table13456221222[[#This Row],[Subtitle5]]</f>
        <v>0</v>
      </c>
      <c r="AP238" t="str">
        <f>Table1[[#Headers],[CANTO]]</f>
        <v>CANTO</v>
      </c>
      <c r="AQ238" t="str">
        <f>Table13456221222[[#This Row],[CANTO]]</f>
        <v/>
      </c>
    </row>
    <row r="239" spans="1:43" x14ac:dyDescent="0.25">
      <c r="B239" t="s">
        <v>309</v>
      </c>
      <c r="D239" t="s">
        <v>310</v>
      </c>
      <c r="E239" t="s">
        <v>311</v>
      </c>
      <c r="F239" t="s">
        <v>312</v>
      </c>
      <c r="G239" t="str" cm="1">
        <f t="array" ref="G2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LOWER(LEFT(Table13456221222[[#This Row],[Titulo]],1))</f>
        <v/>
      </c>
      <c r="AJ239" t="str">
        <f>LOWER(LEFT(Table13456221222[[#This Row],[Categoria]],1))</f>
        <v/>
      </c>
      <c r="AK239" t="str">
        <f>_xlfn.CONCAT(Table13456221222[[#This Row],[ID]:[c021]])</f>
        <v>{id:,title: "", subtitle: "", category: "", moments: ["Notas", ""], url: "/cantos/resucito//.html/cantos/resucito//.html"},</v>
      </c>
      <c r="AL239" t="str">
        <f>UPPER(Table13456221222[[#This Row],[Titulo]])</f>
        <v/>
      </c>
      <c r="AM239" t="str">
        <f>LOWER(SUBSTITUTE(Table13456221222[[#This Row],[CANTO]], " ", ""))</f>
        <v/>
      </c>
      <c r="AN239">
        <f>Table13456221222[[#This Row],[Subtitle5]]</f>
        <v>0</v>
      </c>
      <c r="AP239" t="str">
        <f>Table1[[#Headers],[CANTO]]</f>
        <v>CANTO</v>
      </c>
      <c r="AQ239" t="str">
        <f>Table13456221222[[#This Row],[CANTO]]</f>
        <v/>
      </c>
    </row>
    <row r="240" spans="1:43" x14ac:dyDescent="0.25">
      <c r="B240" t="s">
        <v>309</v>
      </c>
      <c r="D240" t="s">
        <v>310</v>
      </c>
      <c r="E240" t="s">
        <v>311</v>
      </c>
      <c r="F240" t="s">
        <v>312</v>
      </c>
      <c r="G240" t="str" cm="1">
        <f t="array" ref="G2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LOWER(Table13456221222[[#This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LOWER(LEFT(Table13456221222[[#This Row],[Titulo]],1))</f>
        <v/>
      </c>
      <c r="AJ240" t="str">
        <f>LOWER(LEFT(Table13456221222[[#This Row],[Categoria]],1))</f>
        <v/>
      </c>
      <c r="AK240" t="str">
        <f>_xlfn.CONCAT(Table13456221222[[#This Row],[ID]:[c021]])</f>
        <v>{id:,title: "", subtitle: "", category: "", moments: ["Autor: Kiko Argüelo"], url: "/cantos/resucito//.html/cantos/src/doc/resucito.pdf"},</v>
      </c>
      <c r="AL240" t="str">
        <f>UPPER(Table13456221222[[#This Row],[Titulo]])</f>
        <v/>
      </c>
      <c r="AM240" t="str">
        <f>LOWER(SUBSTITUTE(Table13456221222[[#This Row],[CANTO]], " ", ""))</f>
        <v/>
      </c>
      <c r="AN240">
        <f>Table13456221222[[#This Row],[Subtitle5]]</f>
        <v>0</v>
      </c>
      <c r="AP240" t="str">
        <f>Table1[[#Headers],[CANTO]]</f>
        <v>CANTO</v>
      </c>
      <c r="AQ240" t="str">
        <f>Table13456221222[[#This Row],[CANTO]]</f>
        <v/>
      </c>
    </row>
  </sheetData>
  <mergeCells count="1">
    <mergeCell ref="C1:I1"/>
  </mergeCells>
  <hyperlinks>
    <hyperlink ref="C1:F1" location="Indice!A1" display="Indice!A1" xr:uid="{918755CD-C079-47F8-B88E-283EB8011707}"/>
  </hyperlinks>
  <pageMargins left="0.7" right="0.7" top="0.75" bottom="0.75" header="0.3" footer="0.3"/>
  <pageSetup orientation="portrait" r:id="rId1"/>
  <drawing r:id="rId2"/>
  <legacyDrawing r:id="rId3"/>
  <tableParts count="1">
    <tablePart r:id="rId4"/>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B2389-5601-463A-8784-CFD03ED36C85}">
  <sheetPr codeName="Sheet8">
    <tabColor rgb="FF00B0F0"/>
  </sheetPr>
  <dimension ref="A1:AR240"/>
  <sheetViews>
    <sheetView zoomScale="160" zoomScaleNormal="160" workbookViewId="0">
      <selection activeCell="G5" sqref="G5"/>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4" ht="34.5" customHeight="1" x14ac:dyDescent="0.55000000000000004">
      <c r="A1" s="60"/>
      <c r="B1" s="60"/>
      <c r="C1" s="346" t="str" cm="1">
        <f t="array" aca="1" ref="C1" ca="1">MID(CELL("filename", B1), FIND("]", CELL("filename", B1)) + 1, 255)</f>
        <v>Buscador (fail2)</v>
      </c>
      <c r="D1" s="346"/>
      <c r="E1" s="346"/>
      <c r="F1" s="346"/>
      <c r="G1" s="346"/>
      <c r="H1" s="346"/>
      <c r="I1" s="346"/>
    </row>
    <row r="2" spans="1:44"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4" x14ac:dyDescent="0.25">
      <c r="A3" t="s">
        <v>276</v>
      </c>
      <c r="B3" t="s">
        <v>277</v>
      </c>
      <c r="C3" t="s">
        <v>278</v>
      </c>
      <c r="D3" t="s">
        <v>279</v>
      </c>
      <c r="E3" t="s">
        <v>280</v>
      </c>
      <c r="F3" t="s">
        <v>281</v>
      </c>
      <c r="G3" t="s">
        <v>2260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2262</v>
      </c>
      <c r="AH3" t="s">
        <v>2255</v>
      </c>
      <c r="AI3" t="s">
        <v>306</v>
      </c>
      <c r="AJ3" t="s">
        <v>307</v>
      </c>
      <c r="AK3" t="s">
        <v>1145</v>
      </c>
      <c r="AL3" t="s">
        <v>308</v>
      </c>
      <c r="AM3" t="s">
        <v>149</v>
      </c>
      <c r="AN3" t="s">
        <v>757</v>
      </c>
      <c r="AO3" t="s">
        <v>758</v>
      </c>
      <c r="AP3" t="s">
        <v>759</v>
      </c>
      <c r="AQ3" t="s">
        <v>756</v>
      </c>
      <c r="AR3" t="s">
        <v>760</v>
      </c>
    </row>
    <row r="4" spans="1:44" x14ac:dyDescent="0.25">
      <c r="A4">
        <v>237</v>
      </c>
      <c r="B4" t="s">
        <v>309</v>
      </c>
      <c r="C4">
        <v>1</v>
      </c>
      <c r="D4" t="s">
        <v>310</v>
      </c>
      <c r="E4" t="s">
        <v>311</v>
      </c>
      <c r="F4" t="s">
        <v>312</v>
      </c>
      <c r="G4" t="s">
        <v>1389</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/resucito/src/index.html?canto=alacenadelcordero</v>
      </c>
      <c r="AG4" s="66" t="s">
        <v>2263</v>
      </c>
      <c r="AH4" s="66" t="str">
        <f>VLOOKUP(Table13456221[[#This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I4" t="s">
        <v>323</v>
      </c>
      <c r="AJ4" t="str">
        <f>LOWER(LEFT(Table13456221[[#This Row],[Titulo]],1))</f>
        <v>a</v>
      </c>
      <c r="AK4" t="str">
        <f>LOWER(LEFT(Table13456221[[#This Row],[Categoria]],1))</f>
        <v>e</v>
      </c>
      <c r="AL4" t="str">
        <f>_xlfn.CONCAT(Table13456221[[#This Row],[ID]:[c021]])</f>
        <v>{id:1,title: "alacenadelcorderoA la cena del Cordero", subtitle: "Himno lat. «Ad cenam Agni providi»", category: "ELECCIÓN",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M4" t="str">
        <f>UPPER(Table13456221[[#This Row],[Titulo]])</f>
        <v>A LA CENA DEL CORDERO</v>
      </c>
      <c r="AN4" t="str">
        <f>LOWER(SUBSTITUTE(Table13456221[[#This Row],[CANTO]], " ", ""))</f>
        <v>alacenadelcordero</v>
      </c>
      <c r="AO4" t="str">
        <f>Table13456221[[#This Row],[Subtitle5]]</f>
        <v>Himno lat. «Ad cenam Agni providi»</v>
      </c>
      <c r="AQ4" t="str">
        <f>Table1[[#Headers],[CANTO]]</f>
        <v>CANTO</v>
      </c>
      <c r="AR4" t="str">
        <f>Table13456221[[#This Row],[CANTO]]</f>
        <v>A LA CENA DEL CORDERO</v>
      </c>
    </row>
    <row r="5" spans="1:44" x14ac:dyDescent="0.25">
      <c r="A5">
        <v>1</v>
      </c>
      <c r="B5" t="s">
        <v>309</v>
      </c>
      <c r="C5">
        <v>2</v>
      </c>
      <c r="D5" t="s">
        <v>310</v>
      </c>
      <c r="E5" t="s">
        <v>311</v>
      </c>
      <c r="F5" t="s">
        <v>312</v>
      </c>
      <c r="G5" t="s">
        <v>1176</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/resucito/src/index.html?canto=alavictimapascual</v>
      </c>
      <c r="AG5" s="66" t="s">
        <v>2263</v>
      </c>
      <c r="AH5" s="66" t="str">
        <f>VLOOKUP(Table13456221[[#This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I5" t="s">
        <v>323</v>
      </c>
      <c r="AJ5" t="str">
        <f>LOWER(LEFT(Table13456221[[#This Row],[Titulo]],1))</f>
        <v>a</v>
      </c>
      <c r="AK5" t="str">
        <f>LOWER(LEFT(Table13456221[[#This Row],[Categoria]],1))</f>
        <v>p</v>
      </c>
      <c r="AL5" t="str">
        <f>_xlfn.CONCAT(Table13456221[[#This Row],[ID]:[c021]])</f>
        <v>{id:2,title: "alavictimapascualA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M5" t="str">
        <f>UPPER(Table13456221[[#This Row],[Titulo]])</f>
        <v>A LA VÍCTIMA PASCUAL</v>
      </c>
      <c r="AN5" t="str">
        <f>LOWER(SUBSTITUTE(Table13456221[[#This Row],[CANTO]], " ", ""))</f>
        <v>alavíctimapascual</v>
      </c>
      <c r="AO5" t="str">
        <f>Table13456221[[#This Row],[Subtitle5]]</f>
        <v xml:space="preserve">Secuencia de Pascua - Himno lat. «Victimae paschall laudes» </v>
      </c>
      <c r="AQ5" t="str">
        <f>Table1[[#Headers],[CANTO]]</f>
        <v>CANTO</v>
      </c>
      <c r="AR5" t="str">
        <f>Table13456221[[#This Row],[CANTO]]</f>
        <v>A LA VÍCTIMA PASCUAL</v>
      </c>
    </row>
    <row r="6" spans="1:44" x14ac:dyDescent="0.25">
      <c r="A6">
        <v>2</v>
      </c>
      <c r="B6" t="s">
        <v>309</v>
      </c>
      <c r="C6">
        <v>3</v>
      </c>
      <c r="D6" t="s">
        <v>310</v>
      </c>
      <c r="E6" t="s">
        <v>311</v>
      </c>
      <c r="F6" t="s">
        <v>312</v>
      </c>
      <c r="G6" t="s">
        <v>1177</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/resucito/src/index.html?canto=anadiedemosocasiondetropiezo</v>
      </c>
      <c r="AG6" s="66"/>
      <c r="AH6" s="66" t="str">
        <f>VLOOKUP(Table13456221[[#This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I6" t="s">
        <v>323</v>
      </c>
      <c r="AJ6" t="str">
        <f>LOWER(LEFT(Table13456221[[#This Row],[Titulo]],1))</f>
        <v>a</v>
      </c>
      <c r="AK6" t="str">
        <f>LOWER(LEFT(Table13456221[[#This Row],[Categoria]],1))</f>
        <v>p</v>
      </c>
      <c r="AL6" t="str">
        <f>_xlfn.CONCAT(Table13456221[[#This Row],[ID]:[c021]])</f>
        <v>{id:3,title: "anadiedemosocasiondetropiezoA nadie demos ocasión de tropiezo", subtitle: "2ª Corintios 6,3ss", category: "PRECATECUMENADO", moments: ["Nuevo Testamento"], url: "/resucito/src/index.html?canto=anadiedemosocasiondetropiezohermanos,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M6" t="str">
        <f>UPPER(Table13456221[[#This Row],[Titulo]])</f>
        <v>A NADIE DEMOS OCASIÓN DE TROPIEZO</v>
      </c>
      <c r="AN6" t="str">
        <f>LOWER(SUBSTITUTE(Table13456221[[#This Row],[CANTO]], " ", ""))</f>
        <v>anadiedemosocasióndetropiezo</v>
      </c>
      <c r="AO6" t="str">
        <f>Table13456221[[#This Row],[Subtitle5]]</f>
        <v>2ª Corintios 6,3ss</v>
      </c>
      <c r="AQ6" t="str">
        <f>Table1[[#Headers],[CANTO]]</f>
        <v>CANTO</v>
      </c>
      <c r="AR6" t="str">
        <f>Table13456221[[#This Row],[CANTO]]</f>
        <v>A NADIE DEMOS OCASIÓN DE TROPIEZO</v>
      </c>
    </row>
    <row r="7" spans="1:44" x14ac:dyDescent="0.25">
      <c r="A7">
        <v>3</v>
      </c>
      <c r="B7" t="s">
        <v>309</v>
      </c>
      <c r="C7">
        <v>4</v>
      </c>
      <c r="D7" t="s">
        <v>310</v>
      </c>
      <c r="E7" t="s">
        <v>311</v>
      </c>
      <c r="F7" t="s">
        <v>312</v>
      </c>
      <c r="G7" t="s">
        <v>1178</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/resucito/src/index.html?canto=atilevantomisojos</v>
      </c>
      <c r="AG7" s="66"/>
      <c r="AH7" s="66" t="str">
        <f>VLOOKUP(Table13456221[[#This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I7" t="s">
        <v>323</v>
      </c>
      <c r="AJ7" t="str">
        <f>LOWER(LEFT(Table13456221[[#This Row],[Titulo]],1))</f>
        <v>a</v>
      </c>
      <c r="AK7" t="str">
        <f>LOWER(LEFT(Table13456221[[#This Row],[Categoria]],1))</f>
        <v>p</v>
      </c>
      <c r="AL7" t="str">
        <f>_xlfn.CONCAT(Table13456221[[#This Row],[ID]:[c021]])</f>
        <v>{id:4,title: "atilevantomisojosA ti levanto mis ojos", subtitle: "Salmo 123 (122)", category: "PRECATECUMENADO", moments: ["Cuaresma", "Antiguo Testamento"], url: "/resucito/src/index.html?canto=atilevantomisojosa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M7" t="str">
        <f>UPPER(Table13456221[[#This Row],[Titulo]])</f>
        <v>A TI LEVANTO MIS OJOS</v>
      </c>
      <c r="AN7" t="str">
        <f>LOWER(SUBSTITUTE(Table13456221[[#This Row],[CANTO]], " ", ""))</f>
        <v>atilevantomisojos</v>
      </c>
      <c r="AO7" t="str">
        <f>Table13456221[[#This Row],[Subtitle5]]</f>
        <v>Salmo 123 (122)</v>
      </c>
      <c r="AQ7" t="str">
        <f>Table1[[#Headers],[CANTO]]</f>
        <v>CANTO</v>
      </c>
      <c r="AR7" t="str">
        <f>Table13456221[[#This Row],[CANTO]]</f>
        <v>A TI LEVANTO MIS OJOS</v>
      </c>
    </row>
    <row r="8" spans="1:44" x14ac:dyDescent="0.25">
      <c r="A8">
        <v>4</v>
      </c>
      <c r="B8" t="s">
        <v>309</v>
      </c>
      <c r="C8">
        <v>5</v>
      </c>
      <c r="D8" t="s">
        <v>310</v>
      </c>
      <c r="E8" t="s">
        <v>311</v>
      </c>
      <c r="F8" t="s">
        <v>312</v>
      </c>
      <c r="G8" t="s">
        <v>1179</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/resucito/src/index.html?canto=atisenorenmiclamorimploro</v>
      </c>
      <c r="AG8" s="66"/>
      <c r="AH8" s="66" t="str">
        <f>VLOOKUP(Table13456221[[#This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I8" t="s">
        <v>323</v>
      </c>
      <c r="AJ8" t="str">
        <f>LOWER(LEFT(Table13456221[[#This Row],[Titulo]],1))</f>
        <v>a</v>
      </c>
      <c r="AK8" t="str">
        <f>LOWER(LEFT(Table13456221[[#This Row],[Categoria]],1))</f>
        <v>p</v>
      </c>
      <c r="AL8" t="str">
        <f>_xlfn.CONCAT(Table13456221[[#This Row],[ID]:[c021]])</f>
        <v>{id:5,title: "atisenorenmiclamorimploroA ti, Señor, en mi clamor imploro", subtitle: "Salmo 142 (141)", category: "PRECATECUMENADO", moments: ["Cuaresma", "Antiguo Testamento"], url: "/resucito/src/index.html?canto=atisenorenmiclamorimploroa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M8" t="str">
        <f>UPPER(Table13456221[[#This Row],[Titulo]])</f>
        <v>A TI, SEÑOR, EN MI CLAMOR IMPLORO</v>
      </c>
      <c r="AN8" t="str">
        <f>LOWER(SUBSTITUTE(Table13456221[[#This Row],[CANTO]], " ", ""))</f>
        <v>ati,señor,enmiclamorimploro</v>
      </c>
      <c r="AO8" t="str">
        <f>Table13456221[[#This Row],[Subtitle5]]</f>
        <v>Salmo 142 (141)</v>
      </c>
      <c r="AQ8" t="str">
        <f>Table1[[#Headers],[CANTO]]</f>
        <v>CANTO</v>
      </c>
      <c r="AR8" t="str">
        <f>Table13456221[[#This Row],[CANTO]]</f>
        <v>A TI, SEÑOR, EN MI CLAMOR IMPLORO</v>
      </c>
    </row>
    <row r="9" spans="1:44" x14ac:dyDescent="0.25">
      <c r="A9">
        <v>5</v>
      </c>
      <c r="B9" t="s">
        <v>309</v>
      </c>
      <c r="C9">
        <v>6</v>
      </c>
      <c r="D9" t="s">
        <v>310</v>
      </c>
      <c r="E9" t="s">
        <v>311</v>
      </c>
      <c r="F9" t="s">
        <v>312</v>
      </c>
      <c r="G9" t="s">
        <v>1180</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/resucito/src/index.html?canto=atisenorlevantomialma</v>
      </c>
      <c r="AG9" s="66"/>
      <c r="AH9" s="66" t="str">
        <f>VLOOKUP(Table13456221[[#This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I9" t="s">
        <v>323</v>
      </c>
      <c r="AJ9" t="str">
        <f>LOWER(LEFT(Table13456221[[#This Row],[Titulo]],1))</f>
        <v>a</v>
      </c>
      <c r="AK9" t="str">
        <f>LOWER(LEFT(Table13456221[[#This Row],[Categoria]],1))</f>
        <v>p</v>
      </c>
      <c r="AL9" t="str">
        <f>_xlfn.CONCAT(Table13456221[[#This Row],[ID]:[c021]])</f>
        <v>{id:6,title: "atisenorlevantomialmaA ti, Señor, levanto mi alma", subtitle: "Salmo 25 (24)", category: "PRECATECUMENADO", moments: ["Cuaresma", "Antiguo Testamento"], url: "/resucito/src/index.html?canto=atisenorlevantomialmaa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M9" t="str">
        <f>UPPER(Table13456221[[#This Row],[Titulo]])</f>
        <v>A TI, SEÑOR, LEVANTO MI ALMA</v>
      </c>
      <c r="AN9" t="str">
        <f>LOWER(SUBSTITUTE(Table13456221[[#This Row],[CANTO]], " ", ""))</f>
        <v>ati,señor,levantomialma</v>
      </c>
      <c r="AO9" t="str">
        <f>Table13456221[[#This Row],[Subtitle5]]</f>
        <v>Salmo 25 (24)</v>
      </c>
      <c r="AQ9" t="str">
        <f>Table1[[#Headers],[CANTO]]</f>
        <v>CANTO</v>
      </c>
      <c r="AR9" t="str">
        <f>Table13456221[[#This Row],[CANTO]]</f>
        <v>A TI, SEÑOR, LEVANTO MI ALMA</v>
      </c>
    </row>
    <row r="10" spans="1:44" x14ac:dyDescent="0.25">
      <c r="A10">
        <v>6</v>
      </c>
      <c r="B10" t="s">
        <v>309</v>
      </c>
      <c r="C10">
        <v>7</v>
      </c>
      <c r="D10" t="s">
        <v>310</v>
      </c>
      <c r="E10" t="s">
        <v>311</v>
      </c>
      <c r="F10" t="s">
        <v>312</v>
      </c>
      <c r="G10" t="s">
        <v>1181</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/resucito/src/index.html?canto=atisenorsedebelaalabanzaension</v>
      </c>
      <c r="AG10" s="66"/>
      <c r="AH10" s="66" t="str">
        <f>VLOOKUP(Table13456221[[#This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I10" t="s">
        <v>323</v>
      </c>
      <c r="AJ10" t="str">
        <f>LOWER(LEFT(Table13456221[[#This Row],[Titulo]],1))</f>
        <v>a</v>
      </c>
      <c r="AK10" t="str">
        <f>LOWER(LEFT(Table13456221[[#This Row],[Categoria]],1))</f>
        <v>p</v>
      </c>
      <c r="AL10" t="str">
        <f>_xlfn.CONCAT(Table13456221[[#This Row],[ID]:[c021]])</f>
        <v>{id:7,title: "atisenorsedebelaalabanzaensionA ti, Señor, se debe la alabanza en Sión", subtitle: "Salmo 65 (64)", category: "PRECATECUMENADO", moments: ["Cuaresma", "Laudes/Visperas", "Antiguo Testamento"], url: "/resucito/src/index.html?canto=atisenorsedebelaalabanzaensionsalmo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M10" t="str">
        <f>UPPER(Table13456221[[#This Row],[Titulo]])</f>
        <v>A TI, SEÑOR, SE DEBE LA ALABANZA EN SIÓN</v>
      </c>
      <c r="AN10" t="str">
        <f>LOWER(SUBSTITUTE(Table13456221[[#This Row],[CANTO]], " ", ""))</f>
        <v>ati,señor,sedebelaalabanzaensión</v>
      </c>
      <c r="AO10" t="str">
        <f>Table13456221[[#This Row],[Subtitle5]]</f>
        <v>Salmo 65 (64)</v>
      </c>
      <c r="AQ10" t="str">
        <f>Table1[[#Headers],[CANTO]]</f>
        <v>CANTO</v>
      </c>
      <c r="AR10" t="str">
        <f>Table13456221[[#This Row],[CANTO]]</f>
        <v>A TI, SEÑOR, SE DEBE LA ALABANZA EN SIÓN</v>
      </c>
    </row>
    <row r="11" spans="1:44" x14ac:dyDescent="0.25">
      <c r="A11">
        <v>7</v>
      </c>
      <c r="B11" t="s">
        <v>309</v>
      </c>
      <c r="C11">
        <v>8</v>
      </c>
      <c r="D11" t="s">
        <v>310</v>
      </c>
      <c r="E11" t="s">
        <v>311</v>
      </c>
      <c r="F11" t="s">
        <v>312</v>
      </c>
      <c r="G11" t="s">
        <v>1182</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/resucito/src/index.html?canto=abbapadre</v>
      </c>
      <c r="AG11" s="66"/>
      <c r="AH11" s="66" t="str">
        <f>VLOOKUP(Table13456221[[#This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I11" t="s">
        <v>323</v>
      </c>
      <c r="AJ11" t="str">
        <f>LOWER(LEFT(Table13456221[[#This Row],[Titulo]],1))</f>
        <v>a</v>
      </c>
      <c r="AK11" t="str">
        <f>LOWER(LEFT(Table13456221[[#This Row],[Categoria]],1))</f>
        <v>p</v>
      </c>
      <c r="AL11" t="str">
        <f>_xlfn.CONCAT(Table13456221[[#This Row],[ID]:[c021]])</f>
        <v>{id:8,title: "abbapadreAbbá, Padre", subtitle: "Romanos 8,15–17", category: "PRECATECUMENADO", moments: ["Laudes/Visperas", "Comunión", "Nuevo Testamento"], url: "/resucito/src/index.html?canto=abbapadreabbá,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M11" t="str">
        <f>UPPER(Table13456221[[#This Row],[Titulo]])</f>
        <v>ABBÁ, PADRE</v>
      </c>
      <c r="AN11" t="str">
        <f>LOWER(SUBSTITUTE(Table13456221[[#This Row],[CANTO]], " ", ""))</f>
        <v>abbá,padre</v>
      </c>
      <c r="AO11" t="str">
        <f>Table13456221[[#This Row],[Subtitle5]]</f>
        <v>Romanos 8,15–17</v>
      </c>
      <c r="AQ11" t="str">
        <f>Table1[[#Headers],[CANTO]]</f>
        <v>CANTO</v>
      </c>
      <c r="AR11" t="str">
        <f>Table13456221[[#This Row],[CANTO]]</f>
        <v>ABBÁ, PADRE</v>
      </c>
    </row>
    <row r="12" spans="1:44" x14ac:dyDescent="0.25">
      <c r="A12">
        <v>8</v>
      </c>
      <c r="B12" t="s">
        <v>309</v>
      </c>
      <c r="C12">
        <v>9</v>
      </c>
      <c r="D12" t="s">
        <v>310</v>
      </c>
      <c r="E12" t="s">
        <v>311</v>
      </c>
      <c r="F12" t="s">
        <v>312</v>
      </c>
      <c r="G12" t="s">
        <v>1183</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/resucito/src/index.html?canto=abraham</v>
      </c>
      <c r="AG12" s="66"/>
      <c r="AH12" s="66" t="str">
        <f>VLOOKUP(Table13456221[[#This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I12" t="s">
        <v>323</v>
      </c>
      <c r="AJ12" t="str">
        <f>LOWER(LEFT(Table13456221[[#This Row],[Titulo]],1))</f>
        <v>a</v>
      </c>
      <c r="AK12" t="str">
        <f>LOWER(LEFT(Table13456221[[#This Row],[Categoria]],1))</f>
        <v>p</v>
      </c>
      <c r="AL12" t="str">
        <f>_xlfn.CONCAT(Table13456221[[#This Row],[ID]:[c021]])</f>
        <v>{id:9,title: "abrahamAbraham", subtitle: "Génesis 18,1–5 – Teofanía de Mambré", category: "PRECATECUMENADO", moments: ["Laudes/Visperas", "Entrada", "Antiguo Testamento"], url: "/resucito/src/index.html?canto=abrahamabraham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M12" t="str">
        <f>UPPER(Table13456221[[#This Row],[Titulo]])</f>
        <v>ABRAHAM</v>
      </c>
      <c r="AN12" t="str">
        <f>LOWER(SUBSTITUTE(Table13456221[[#This Row],[CANTO]], " ", ""))</f>
        <v>abraham</v>
      </c>
      <c r="AO12" t="str">
        <f>Table13456221[[#This Row],[Subtitle5]]</f>
        <v>Génesis 18,1–5 – Teofanía de Mambré</v>
      </c>
      <c r="AQ12" t="str">
        <f>Table1[[#Headers],[CANTO]]</f>
        <v>CANTO</v>
      </c>
      <c r="AR12" t="str">
        <f>Table13456221[[#This Row],[CANTO]]</f>
        <v>ABRAHAM</v>
      </c>
    </row>
    <row r="13" spans="1:44" x14ac:dyDescent="0.25">
      <c r="A13">
        <v>179</v>
      </c>
      <c r="B13" t="s">
        <v>309</v>
      </c>
      <c r="C13">
        <v>10</v>
      </c>
      <c r="D13" t="s">
        <v>310</v>
      </c>
      <c r="E13" t="s">
        <v>311</v>
      </c>
      <c r="F13" t="s">
        <v>312</v>
      </c>
      <c r="G13" t="s">
        <v>1351</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/resucito/src/index.html?canto=aclamacionesalaoraciondelosfieles</v>
      </c>
      <c r="AG13" s="66"/>
      <c r="AH13" s="66" t="str">
        <f>VLOOKUP(Table13456221[[#This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I13" t="s">
        <v>323</v>
      </c>
      <c r="AJ13" t="str">
        <f>LOWER(LEFT(Table13456221[[#This Row],[Titulo]],1))</f>
        <v>a</v>
      </c>
      <c r="AK13" t="str">
        <f>LOWER(LEFT(Table13456221[[#This Row],[Categoria]],1))</f>
        <v>l</v>
      </c>
      <c r="AL13" t="str">
        <f>_xlfn.CONCAT(Table13456221[[#This Row],[ID]:[c021]])</f>
        <v>{id:10,title: "aclamacionesalaoraciondelosfielesAclamaciones a la oración de los fieles", subtitle: "Respuestas a las oraciones de los fieles, Modelo I, II, III, IV", category: "LITÚRGICOS", moments: ["Laudes/Visperas", "Final", "Antiguo Testamento"], url: "/resucito/src/index.html?canto=aclamacionesalaoraciondelosfielescánticos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M13" t="str">
        <f>UPPER(Table13456221[[#This Row],[Titulo]])</f>
        <v>ACLAMACIONES A LA ORACIÓN DE LOS FIELES</v>
      </c>
      <c r="AN13" t="str">
        <f>LOWER(SUBSTITUTE(Table13456221[[#This Row],[CANTO]], " ", ""))</f>
        <v>aclamacionesalaoracióndelosfieles</v>
      </c>
      <c r="AO13" t="str">
        <f>Table13456221[[#This Row],[Subtitle5]]</f>
        <v>Respuestas a las oraciones de los fieles, Modelo I, II, III, IV</v>
      </c>
      <c r="AQ13" t="str">
        <f>Table1[[#Headers],[CANTO]]</f>
        <v>CANTO</v>
      </c>
      <c r="AR13" t="str">
        <f>Table13456221[[#This Row],[CANTO]]</f>
        <v>ACLAMACIONES A LA ORACIÓN DE LOS FIELES</v>
      </c>
    </row>
    <row r="14" spans="1:44" x14ac:dyDescent="0.25">
      <c r="A14">
        <v>9</v>
      </c>
      <c r="B14" t="s">
        <v>309</v>
      </c>
      <c r="C14">
        <v>11</v>
      </c>
      <c r="D14" t="s">
        <v>310</v>
      </c>
      <c r="E14" t="s">
        <v>311</v>
      </c>
      <c r="F14" t="s">
        <v>312</v>
      </c>
      <c r="G14" t="s">
        <v>1184</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/resucito/src/index.html?canto=aclamadalsenor</v>
      </c>
      <c r="AG14" s="66"/>
      <c r="AH14" s="66" t="str">
        <f>VLOOKUP(Table13456221[[#This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I14" t="s">
        <v>323</v>
      </c>
      <c r="AJ14" t="str">
        <f>LOWER(LEFT(Table13456221[[#This Row],[Titulo]],1))</f>
        <v>a</v>
      </c>
      <c r="AK14" t="str">
        <f>LOWER(LEFT(Table13456221[[#This Row],[Categoria]],1))</f>
        <v>p</v>
      </c>
      <c r="AL14" t="str">
        <f>_xlfn.CONCAT(Table13456221[[#This Row],[ID]:[c021]])</f>
        <v>{id:11,title: "aclamadalsenorAclamad al Señor", subtitle: "Salmo 100 (99)", category: "PRECATECUMENADO", moments: ["Pascua"], url: "/resucito/src/index.html?canto=aclamadalsenoraclamad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M14" t="str">
        <f>UPPER(Table13456221[[#This Row],[Titulo]])</f>
        <v>ACLAMAD AL SEÑOR</v>
      </c>
      <c r="AN14" t="str">
        <f>LOWER(SUBSTITUTE(Table13456221[[#This Row],[CANTO]], " ", ""))</f>
        <v>aclamadalseñor</v>
      </c>
      <c r="AO14" t="str">
        <f>Table13456221[[#This Row],[Subtitle5]]</f>
        <v>Salmo 100 (99)</v>
      </c>
      <c r="AQ14" t="str">
        <f>Table1[[#Headers],[CANTO]]</f>
        <v>CANTO</v>
      </c>
      <c r="AR14" t="str">
        <f>Table13456221[[#This Row],[CANTO]]</f>
        <v>ACLAMAD AL SEÑOR</v>
      </c>
    </row>
    <row r="15" spans="1:44" x14ac:dyDescent="0.25">
      <c r="A15">
        <v>238</v>
      </c>
      <c r="B15" t="s">
        <v>309</v>
      </c>
      <c r="C15">
        <v>12</v>
      </c>
      <c r="D15" t="s">
        <v>310</v>
      </c>
      <c r="E15" t="s">
        <v>311</v>
      </c>
      <c r="F15" t="s">
        <v>312</v>
      </c>
      <c r="G15" t="s">
        <v>1390</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/resucito/src/index.html?canto=adondeteescondisteamado</v>
      </c>
      <c r="AG15" s="66"/>
      <c r="AH15" s="66" t="str">
        <f>VLOOKUP(Table13456221[[#This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I15" t="s">
        <v>323</v>
      </c>
      <c r="AJ15" t="str">
        <f>LOWER(LEFT(Table13456221[[#This Row],[Titulo]],1))</f>
        <v>a</v>
      </c>
      <c r="AK15" t="str">
        <f>LOWER(LEFT(Table13456221[[#This Row],[Categoria]],1))</f>
        <v>e</v>
      </c>
      <c r="AL15" t="str">
        <f>_xlfn.CONCAT(Table13456221[[#This Row],[ID]:[c021]])</f>
        <v>{id:12,title: "adondeteescondisteamadoAdónde te escondiste, Amado", subtitle: "Cántico espiritual (San Juan de la Cruz) ", category: "ELECCIÓN", moments: ["Cuaresma", "Laudes/Visperas", "Antiguo Testamento"], url: "/resucito/src/index.html?canto=adondeteescondisteamadoadónde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M15" t="str">
        <f>UPPER(Table13456221[[#This Row],[Titulo]])</f>
        <v>ADÓNDE TE ESCONDISTE, AMADO</v>
      </c>
      <c r="AN15" t="str">
        <f>LOWER(SUBSTITUTE(Table13456221[[#This Row],[CANTO]], " ", ""))</f>
        <v>adóndeteescondiste,amado</v>
      </c>
      <c r="AO15" t="str">
        <f>Table13456221[[#This Row],[Subtitle5]]</f>
        <v xml:space="preserve">Cántico espiritual (San Juan de la Cruz) </v>
      </c>
      <c r="AQ15" t="str">
        <f>Table1[[#Headers],[CANTO]]</f>
        <v>CANTO</v>
      </c>
      <c r="AR15" t="str">
        <f>Table13456221[[#This Row],[CANTO]]</f>
        <v>ADÓNDE TE ESCONDISTE, AMADO</v>
      </c>
    </row>
    <row r="16" spans="1:44" x14ac:dyDescent="0.25">
      <c r="A16">
        <v>10</v>
      </c>
      <c r="B16" t="s">
        <v>309</v>
      </c>
      <c r="C16">
        <v>13</v>
      </c>
      <c r="D16" t="s">
        <v>310</v>
      </c>
      <c r="E16" t="s">
        <v>311</v>
      </c>
      <c r="F16" t="s">
        <v>312</v>
      </c>
      <c r="G16" t="s">
        <v>1185</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/resucito/src/index.html?canto=aldespertar</v>
      </c>
      <c r="AG16" s="66"/>
      <c r="AH16" s="66" t="str">
        <f>VLOOKUP(Table13456221[[#This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I16" t="s">
        <v>323</v>
      </c>
      <c r="AJ16" t="str">
        <f>LOWER(LEFT(Table13456221[[#This Row],[Titulo]],1))</f>
        <v>a</v>
      </c>
      <c r="AK16" t="str">
        <f>LOWER(LEFT(Table13456221[[#This Row],[Categoria]],1))</f>
        <v>p</v>
      </c>
      <c r="AL16" t="str">
        <f>_xlfn.CONCAT(Table13456221[[#This Row],[ID]:[c021]])</f>
        <v>{id:13,title: "aldespertarAl despertar", subtitle: "Salmo 17 (16) ", category: "PRECATECUMENADO", moments: ["Laudes/Visperas", "Antiguo Testamento"], url: "/resucito/src/index.html?canto=aldespertaral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M16" t="str">
        <f>UPPER(Table13456221[[#This Row],[Titulo]])</f>
        <v>AL DESPERTAR</v>
      </c>
      <c r="AN16" t="str">
        <f>LOWER(SUBSTITUTE(Table13456221[[#This Row],[CANTO]], " ", ""))</f>
        <v>aldespertar</v>
      </c>
      <c r="AO16" t="str">
        <f>Table13456221[[#This Row],[Subtitle5]]</f>
        <v xml:space="preserve">Salmo 17 (16) </v>
      </c>
      <c r="AQ16" t="str">
        <f>Table1[[#Headers],[CANTO]]</f>
        <v>CANTO</v>
      </c>
      <c r="AR16" t="str">
        <f>Table13456221[[#This Row],[CANTO]]</f>
        <v>AL DESPERTAR</v>
      </c>
    </row>
    <row r="17" spans="1:44" x14ac:dyDescent="0.25">
      <c r="A17">
        <v>11</v>
      </c>
      <c r="B17" t="s">
        <v>309</v>
      </c>
      <c r="C17">
        <v>14</v>
      </c>
      <c r="D17" t="s">
        <v>310</v>
      </c>
      <c r="E17" t="s">
        <v>311</v>
      </c>
      <c r="F17" t="s">
        <v>312</v>
      </c>
      <c r="G17" t="s">
        <v>1186</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/resucito/src/index.html?canto=alabadalsenorenelcielo</v>
      </c>
      <c r="AG17" s="66"/>
      <c r="AH17" s="66" t="str">
        <f>VLOOKUP(Table13456221[[#This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I17" t="s">
        <v>323</v>
      </c>
      <c r="AJ17" t="str">
        <f>LOWER(LEFT(Table13456221[[#This Row],[Titulo]],1))</f>
        <v>a</v>
      </c>
      <c r="AK17" t="str">
        <f>LOWER(LEFT(Table13456221[[#This Row],[Categoria]],1))</f>
        <v>p</v>
      </c>
      <c r="AL17" t="str">
        <f>_xlfn.CONCAT(Table13456221[[#This Row],[ID]:[c021]])</f>
        <v>{id:14,title: "alabadalsenorenelcieloAlabad al Señor en el cielo", subtitle: "Salmo 148 ", category: "PRECATECUMENADO", moments: ["Navidad", "Niños"], url: "/resucito/src/index.html?canto=alabadalsenorenelcieloalabad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M17" t="str">
        <f>UPPER(Table13456221[[#This Row],[Titulo]])</f>
        <v>ALABAD AL SEÑOR EN EL CIELO</v>
      </c>
      <c r="AN17" t="str">
        <f>LOWER(SUBSTITUTE(Table13456221[[#This Row],[CANTO]], " ", ""))</f>
        <v>alabadalseñorenelcielo</v>
      </c>
      <c r="AO17" t="str">
        <f>Table13456221[[#This Row],[Subtitle5]]</f>
        <v xml:space="preserve">Salmo 148 </v>
      </c>
      <c r="AQ17" t="str">
        <f>Table1[[#Headers],[CANTO]]</f>
        <v>CANTO</v>
      </c>
      <c r="AR17" t="str">
        <f>Table13456221[[#This Row],[CANTO]]</f>
        <v>ALABAD AL SEÑOR EN EL CIELO</v>
      </c>
    </row>
    <row r="18" spans="1:44" x14ac:dyDescent="0.25">
      <c r="A18">
        <v>12</v>
      </c>
      <c r="B18" t="s">
        <v>309</v>
      </c>
      <c r="C18">
        <v>15</v>
      </c>
      <c r="D18" t="s">
        <v>310</v>
      </c>
      <c r="E18" t="s">
        <v>311</v>
      </c>
      <c r="F18" t="s">
        <v>312</v>
      </c>
      <c r="G18" t="s">
        <v>1187</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/resucito/src/index.html?canto=alegriahanacidoelsalvador</v>
      </c>
      <c r="AG18" s="66"/>
      <c r="AH18" s="66" t="str">
        <f>VLOOKUP(Table13456221[[#This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I18" t="s">
        <v>323</v>
      </c>
      <c r="AJ18" t="str">
        <f>LOWER(LEFT(Table13456221[[#This Row],[Titulo]],1))</f>
        <v>a</v>
      </c>
      <c r="AK18" t="str">
        <f>LOWER(LEFT(Table13456221[[#This Row],[Categoria]],1))</f>
        <v>p</v>
      </c>
      <c r="AL18" t="str">
        <f>_xlfn.CONCAT(Table13456221[[#This Row],[ID]:[c021]])</f>
        <v>{id:15,title: "alegriahanacidoelsalvadorAlegría, ha nacido el salvador", subtitle: "Villancico (Kiko Argüello)", category: "PRECATECUMENADO", moments: ["Adviento", "Navidad", "Ordinario"], url: "/resucito/src/index.html?canto=alegriahanacidoelsalvadoralegría,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M18" t="str">
        <f>UPPER(Table13456221[[#This Row],[Titulo]])</f>
        <v>ALEGRÍA, HA NACIDO EL SALVADOR</v>
      </c>
      <c r="AN18" t="str">
        <f>LOWER(SUBSTITUTE(Table13456221[[#This Row],[CANTO]], " ", ""))</f>
        <v>alegría,hanacidoelsalvador</v>
      </c>
      <c r="AO18" t="str">
        <f>Table13456221[[#This Row],[Subtitle5]]</f>
        <v>Villancico (Kiko Argüello)</v>
      </c>
      <c r="AQ18" t="str">
        <f>Table1[[#Headers],[CANTO]]</f>
        <v>CANTO</v>
      </c>
      <c r="AR18" t="str">
        <f>Table13456221[[#This Row],[CANTO]]</f>
        <v>ALEGRÍA, HA NACIDO EL SALVADOR</v>
      </c>
    </row>
    <row r="19" spans="1:44" x14ac:dyDescent="0.25">
      <c r="A19">
        <v>180</v>
      </c>
      <c r="B19" t="s">
        <v>309</v>
      </c>
      <c r="C19">
        <v>16</v>
      </c>
      <c r="D19" t="s">
        <v>310</v>
      </c>
      <c r="E19" t="s">
        <v>311</v>
      </c>
      <c r="F19" t="s">
        <v>312</v>
      </c>
      <c r="G19" t="s">
        <v>1352</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/resucito/src/index.html?canto=aleluyainterleccional</v>
      </c>
      <c r="AG19" s="66"/>
      <c r="AH19" s="66" t="str">
        <f>VLOOKUP(Table13456221[[#This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I19" t="s">
        <v>323</v>
      </c>
      <c r="AJ19" t="str">
        <f>LOWER(LEFT(Table13456221[[#This Row],[Titulo]],1))</f>
        <v>a</v>
      </c>
      <c r="AK19" t="str">
        <f>LOWER(LEFT(Table13456221[[#This Row],[Categoria]],1))</f>
        <v>l</v>
      </c>
      <c r="AL19" t="str">
        <f>_xlfn.CONCAT(Table13456221[[#This Row],[ID]:[c021]])</f>
        <v>{id:16,title: "aleluyainterleccionalAleluya interleccional", subtitle: "Modelo I, II, III", category: "LITÚRGICOS", moments: ["Pascua"], url: "/resucito/src/index.html?canto=aleluyainterleccionalaleluya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M19" t="str">
        <f>UPPER(Table13456221[[#This Row],[Titulo]])</f>
        <v>ALELUYA INTERLECCIONAL</v>
      </c>
      <c r="AN19" t="str">
        <f>LOWER(SUBSTITUTE(Table13456221[[#This Row],[CANTO]], " ", ""))</f>
        <v>aleluyainterleccional</v>
      </c>
      <c r="AO19" t="str">
        <f>Table13456221[[#This Row],[Subtitle5]]</f>
        <v>Modelo I, II, III</v>
      </c>
      <c r="AQ19" t="str">
        <f>Table1[[#Headers],[CANTO]]</f>
        <v>CANTO</v>
      </c>
      <c r="AR19" t="str">
        <f>Table13456221[[#This Row],[CANTO]]</f>
        <v>ALELUYA INTERLECCIONAL</v>
      </c>
    </row>
    <row r="20" spans="1:44" x14ac:dyDescent="0.25">
      <c r="A20">
        <v>181</v>
      </c>
      <c r="B20" t="s">
        <v>309</v>
      </c>
      <c r="C20">
        <v>17</v>
      </c>
      <c r="D20" t="s">
        <v>310</v>
      </c>
      <c r="E20" t="s">
        <v>311</v>
      </c>
      <c r="F20" t="s">
        <v>312</v>
      </c>
      <c r="G20" t="s">
        <v>1353</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/resucito/src/index.html?canto=aleluyapascual</v>
      </c>
      <c r="AG20" s="66"/>
      <c r="AH20" s="66" t="str">
        <f>VLOOKUP(Table13456221[[#This Row],['#Pg]],Table14[['#]:[ARCHIVO]],6,FALSE)</f>
        <v>aleluya pascual cristo jesús ha resucitado. aleluya.</v>
      </c>
      <c r="AI20" t="s">
        <v>323</v>
      </c>
      <c r="AJ20" t="str">
        <f>LOWER(LEFT(Table13456221[[#This Row],[Titulo]],1))</f>
        <v>a</v>
      </c>
      <c r="AK20" t="str">
        <f>LOWER(LEFT(Table13456221[[#This Row],[Categoria]],1))</f>
        <v>l</v>
      </c>
      <c r="AL20" t="str">
        <f>_xlfn.CONCAT(Table13456221[[#This Row],[ID]:[c021]])</f>
        <v>{id:17,title: "aleluyapascualAleluya pascual", subtitle: "Apropiado para el tiempo Pascual", category: "LITÚRGICOS", moments: ["Pascua", "Laudes/Visperas", "Final", "Antiguo Testamento"], url: "/resucito/src/index.html?canto=aleluyapascualaleluya pascual cristo jesús ha resucitado. aleluya."},</v>
      </c>
      <c r="AM20" t="str">
        <f>UPPER(Table13456221[[#This Row],[Titulo]])</f>
        <v>ALELUYA PASCUAL</v>
      </c>
      <c r="AN20" t="str">
        <f>LOWER(SUBSTITUTE(Table13456221[[#This Row],[CANTO]], " ", ""))</f>
        <v>aleluyapascual</v>
      </c>
      <c r="AO20" t="str">
        <f>Table13456221[[#This Row],[Subtitle5]]</f>
        <v>Apropiado para el tiempo Pascual</v>
      </c>
      <c r="AQ20" t="str">
        <f>Table1[[#Headers],[CANTO]]</f>
        <v>CANTO</v>
      </c>
      <c r="AR20" t="str">
        <f>Table13456221[[#This Row],[CANTO]]</f>
        <v>ALELUYA PASCUAL</v>
      </c>
    </row>
    <row r="21" spans="1:44" x14ac:dyDescent="0.25">
      <c r="A21">
        <v>13</v>
      </c>
      <c r="B21" t="s">
        <v>309</v>
      </c>
      <c r="C21">
        <v>18</v>
      </c>
      <c r="D21" t="s">
        <v>310</v>
      </c>
      <c r="E21" t="s">
        <v>311</v>
      </c>
      <c r="F21" t="s">
        <v>312</v>
      </c>
      <c r="G21" t="s">
        <v>1188</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/resucito/src/index.html?canto=aleluyaalabadalsenor</v>
      </c>
      <c r="AG21" s="66"/>
      <c r="AH21" s="66" t="str">
        <f>VLOOKUP(Table13456221[[#This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I21" t="s">
        <v>323</v>
      </c>
      <c r="AJ21" t="str">
        <f>LOWER(LEFT(Table13456221[[#This Row],[Titulo]],1))</f>
        <v>a</v>
      </c>
      <c r="AK21" t="str">
        <f>LOWER(LEFT(Table13456221[[#This Row],[Categoria]],1))</f>
        <v>p</v>
      </c>
      <c r="AL21" t="str">
        <f>_xlfn.CONCAT(Table13456221[[#This Row],[ID]:[c021]])</f>
        <v>{id:18,title: "aleluyaalabadalsenorAleluya, alabad al Señor", subtitle: "Salmo 150", category: "PRECATECUMENADO", moments: ["Pascua", "Niños", "Paz", "Antiguo Testamento"], url: "/resucito/src/index.html?canto=aleluyaalabadalsenoraleluya,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M21" t="str">
        <f>UPPER(Table13456221[[#This Row],[Titulo]])</f>
        <v>ALELUYA, ALABAD AL SEÑOR</v>
      </c>
      <c r="AN21" t="str">
        <f>LOWER(SUBSTITUTE(Table13456221[[#This Row],[CANTO]], " ", ""))</f>
        <v>aleluya,alabadalseñor</v>
      </c>
      <c r="AO21" t="str">
        <f>Table13456221[[#This Row],[Subtitle5]]</f>
        <v>Salmo 150</v>
      </c>
      <c r="AQ21" t="str">
        <f>Table1[[#Headers],[CANTO]]</f>
        <v>CANTO</v>
      </c>
      <c r="AR21" t="str">
        <f>Table13456221[[#This Row],[CANTO]]</f>
        <v>ALELUYA, ALABAD AL SEÑOR</v>
      </c>
    </row>
    <row r="22" spans="1:44" x14ac:dyDescent="0.25">
      <c r="A22">
        <v>14</v>
      </c>
      <c r="B22" t="s">
        <v>309</v>
      </c>
      <c r="C22">
        <v>19</v>
      </c>
      <c r="D22" t="s">
        <v>310</v>
      </c>
      <c r="E22" t="s">
        <v>311</v>
      </c>
      <c r="F22" t="s">
        <v>312</v>
      </c>
      <c r="G22" t="s">
        <v>1189</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/resucito/src/index.html?canto=aleluyabendecidalsenor</v>
      </c>
      <c r="AG22" s="66"/>
      <c r="AH22" s="66" t="str">
        <f>VLOOKUP(Table13456221[[#This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I22" t="s">
        <v>323</v>
      </c>
      <c r="AJ22" t="str">
        <f>LOWER(LEFT(Table13456221[[#This Row],[Titulo]],1))</f>
        <v>a</v>
      </c>
      <c r="AK22" t="str">
        <f>LOWER(LEFT(Table13456221[[#This Row],[Categoria]],1))</f>
        <v>p</v>
      </c>
      <c r="AL22" t="str">
        <f>_xlfn.CONCAT(Table13456221[[#This Row],[ID]:[c021]])</f>
        <v>{id:19,title: "aleluyabendecidalsenorAleluya, bendecid al Señor", subtitle: "Salmo 1.34 (1.33) - Melodía hebraica", category: "PRECATECUMENADO", moments: ["Laudes/Visperas", "Comunión", "Nuevo Testamento"], url: "/resucito/src/index.html?canto=aleluyabendecidalsenoraleluya,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M22" t="str">
        <f>UPPER(Table13456221[[#This Row],[Titulo]])</f>
        <v>ALELUYA, BENDECID AL SEÑOR</v>
      </c>
      <c r="AN22" t="str">
        <f>LOWER(SUBSTITUTE(Table13456221[[#This Row],[CANTO]], " ", ""))</f>
        <v>aleluya,bendecidalseñor</v>
      </c>
      <c r="AO22" t="str">
        <f>Table13456221[[#This Row],[Subtitle5]]</f>
        <v>Salmo 1.34 (1.33) - Melodía hebraica</v>
      </c>
      <c r="AQ22" t="str">
        <f>Table1[[#Headers],[CANTO]]</f>
        <v>CANTO</v>
      </c>
      <c r="AR22" t="str">
        <f>Table13456221[[#This Row],[CANTO]]</f>
        <v>ALELUYA, BENDECID AL SEÑOR</v>
      </c>
    </row>
    <row r="23" spans="1:44" x14ac:dyDescent="0.25">
      <c r="A23">
        <v>15</v>
      </c>
      <c r="B23" t="s">
        <v>309</v>
      </c>
      <c r="C23">
        <v>20</v>
      </c>
      <c r="D23" t="s">
        <v>310</v>
      </c>
      <c r="E23" t="s">
        <v>311</v>
      </c>
      <c r="F23" t="s">
        <v>312</v>
      </c>
      <c r="G23" t="s">
        <v>1190</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/resucito/src/index.html?canto=aleluyayallegoelreino</v>
      </c>
      <c r="AG23" s="66"/>
      <c r="AH23" s="66" t="str">
        <f>VLOOKUP(Table13456221[[#This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I23" t="s">
        <v>323</v>
      </c>
      <c r="AJ23" t="str">
        <f>LOWER(LEFT(Table13456221[[#This Row],[Titulo]],1))</f>
        <v>a</v>
      </c>
      <c r="AK23" t="str">
        <f>LOWER(LEFT(Table13456221[[#This Row],[Categoria]],1))</f>
        <v>p</v>
      </c>
      <c r="AL23" t="str">
        <f>_xlfn.CONCAT(Table13456221[[#This Row],[ID]:[c021]])</f>
        <v>{id:20,title: "aleluyayallegoelreinoAleluya, ya llegó el reino", subtitle: "Apocalipsis 19,6-9", category: "PRECATECUMENADO", moments: ["Entrada", "Antiguo Testamento"], url: "/resucito/src/index.html?canto=aleluyayallegoelreinoaleluya,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M23" t="str">
        <f>UPPER(Table13456221[[#This Row],[Titulo]])</f>
        <v>ALELUYA, YA LLEGÓ EL REINO</v>
      </c>
      <c r="AN23" t="str">
        <f>LOWER(SUBSTITUTE(Table13456221[[#This Row],[CANTO]], " ", ""))</f>
        <v>aleluya,yallegóelreino</v>
      </c>
      <c r="AO23" t="str">
        <f>Table13456221[[#This Row],[Subtitle5]]</f>
        <v>Apocalipsis 19,6-9</v>
      </c>
      <c r="AQ23" t="str">
        <f>Table1[[#Headers],[CANTO]]</f>
        <v>CANTO</v>
      </c>
      <c r="AR23" t="str">
        <f>Table13456221[[#This Row],[CANTO]]</f>
        <v>ALELUYA, YA LLEGÓ EL REINO</v>
      </c>
    </row>
    <row r="24" spans="1:44" x14ac:dyDescent="0.25">
      <c r="A24">
        <v>16</v>
      </c>
      <c r="B24" t="s">
        <v>309</v>
      </c>
      <c r="C24">
        <v>21</v>
      </c>
      <c r="D24" t="s">
        <v>310</v>
      </c>
      <c r="E24" t="s">
        <v>311</v>
      </c>
      <c r="F24" t="s">
        <v>312</v>
      </c>
      <c r="G24" t="s">
        <v>1191</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/resucito/src/index.html?canto=alzaospuertas</v>
      </c>
      <c r="AG24" s="66"/>
      <c r="AH24" s="66" t="str">
        <f>VLOOKUP(Table13456221[[#This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I24" t="s">
        <v>323</v>
      </c>
      <c r="AJ24" t="str">
        <f>LOWER(LEFT(Table13456221[[#This Row],[Titulo]],1))</f>
        <v>a</v>
      </c>
      <c r="AK24" t="str">
        <f>LOWER(LEFT(Table13456221[[#This Row],[Categoria]],1))</f>
        <v>p</v>
      </c>
      <c r="AL24" t="str">
        <f>_xlfn.CONCAT(Table13456221[[#This Row],[ID]:[c021]])</f>
        <v>{id:21,title: "alzaospuertasAlzaos, puertas", subtitle: "Salmo 24 (23)", category: "PRECATECUMENADO", moments: ["Entrada", "Nuevo Testamento"], url: "/resucito/src/index.html?canto=alzaospuertasalzaos,puertas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M24" t="str">
        <f>UPPER(Table13456221[[#This Row],[Titulo]])</f>
        <v>ALZAOS, PUERTAS</v>
      </c>
      <c r="AN24" t="str">
        <f>LOWER(SUBSTITUTE(Table13456221[[#This Row],[CANTO]], " ", ""))</f>
        <v>alzaos,puertas</v>
      </c>
      <c r="AO24" t="str">
        <f>Table13456221[[#This Row],[Subtitle5]]</f>
        <v>Salmo 24 (23)</v>
      </c>
      <c r="AQ24" t="str">
        <f>Table1[[#Headers],[CANTO]]</f>
        <v>CANTO</v>
      </c>
      <c r="AR24" t="str">
        <f>Table13456221[[#This Row],[CANTO]]</f>
        <v>ALZAOS, PUERTAS</v>
      </c>
    </row>
    <row r="25" spans="1:44" x14ac:dyDescent="0.25">
      <c r="A25">
        <v>17</v>
      </c>
      <c r="B25" t="s">
        <v>309</v>
      </c>
      <c r="C25">
        <v>22</v>
      </c>
      <c r="D25" t="s">
        <v>310</v>
      </c>
      <c r="E25" t="s">
        <v>311</v>
      </c>
      <c r="F25" t="s">
        <v>312</v>
      </c>
      <c r="G25" t="s">
        <v>1192</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/resucito/src/index.html?canto=amenamenamen</v>
      </c>
      <c r="AG25" s="66"/>
      <c r="AH25" s="66" t="str">
        <f>VLOOKUP(Table13456221[[#This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I25" t="s">
        <v>323</v>
      </c>
      <c r="AJ25" t="str">
        <f>LOWER(LEFT(Table13456221[[#This Row],[Titulo]],1))</f>
        <v>a</v>
      </c>
      <c r="AK25" t="str">
        <f>LOWER(LEFT(Table13456221[[#This Row],[Categoria]],1))</f>
        <v>p</v>
      </c>
      <c r="AL25" t="str">
        <f>_xlfn.CONCAT(Table13456221[[#This Row],[ID]:[c021]])</f>
        <v>{id:22,title: "amenamenamenAmén, amén, amén", subtitle: "Apocalipsis 7,12-14 ", category: "PRECATECUMENADO", moments: ["Cuaresma", "Laudes/Visperas", "Antiguo Testamento", ""], url: "/resucito/src/index.html?canto=amenamenamenamén,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M25" t="str">
        <f>UPPER(Table13456221[[#This Row],[Titulo]])</f>
        <v>AMÉN, AMÉN, AMÉN</v>
      </c>
      <c r="AN25" t="str">
        <f>LOWER(SUBSTITUTE(Table13456221[[#This Row],[CANTO]], " ", ""))</f>
        <v>amén,amén,amén</v>
      </c>
      <c r="AO25" t="str">
        <f>Table13456221[[#This Row],[Subtitle5]]</f>
        <v xml:space="preserve">Apocalipsis 7,12-14 </v>
      </c>
      <c r="AQ25" t="str">
        <f>Table1[[#Headers],[CANTO]]</f>
        <v>CANTO</v>
      </c>
      <c r="AR25" t="str">
        <f>Table13456221[[#This Row],[CANTO]]</f>
        <v>AMÉN, AMÉN, AMÉN</v>
      </c>
    </row>
    <row r="26" spans="1:44" x14ac:dyDescent="0.25">
      <c r="A26">
        <v>18</v>
      </c>
      <c r="B26" t="s">
        <v>309</v>
      </c>
      <c r="C26">
        <v>23</v>
      </c>
      <c r="D26" t="s">
        <v>310</v>
      </c>
      <c r="E26" t="s">
        <v>311</v>
      </c>
      <c r="F26" t="s">
        <v>312</v>
      </c>
      <c r="G26" t="s">
        <v>1193</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/resucito/src/index.html?canto=amoalsenor</v>
      </c>
      <c r="AG26" s="66"/>
      <c r="AH26" s="66" t="str">
        <f>VLOOKUP(Table13456221[[#This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I26" t="s">
        <v>323</v>
      </c>
      <c r="AJ26" t="str">
        <f>LOWER(LEFT(Table13456221[[#This Row],[Titulo]],1))</f>
        <v>a</v>
      </c>
      <c r="AK26" t="str">
        <f>LOWER(LEFT(Table13456221[[#This Row],[Categoria]],1))</f>
        <v>p</v>
      </c>
      <c r="AL26" t="str">
        <f>_xlfn.CONCAT(Table13456221[[#This Row],[ID]:[c021]])</f>
        <v>{id:23,title: "amoalsenorAmo al Señor", subtitle: "Salmo 116 (114-115)", category: "PRECATECUMENADO", moments: ["Cuaresma"], url: "/resucito/src/index.html?canto=amoalsenoramo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M26" t="str">
        <f>UPPER(Table13456221[[#This Row],[Titulo]])</f>
        <v>AMO AL SEÑOR</v>
      </c>
      <c r="AN26" t="str">
        <f>LOWER(SUBSTITUTE(Table13456221[[#This Row],[CANTO]], " ", ""))</f>
        <v>amoalseñor</v>
      </c>
      <c r="AO26" t="str">
        <f>Table13456221[[#This Row],[Subtitle5]]</f>
        <v>Salmo 116 (114-115)</v>
      </c>
      <c r="AQ26" t="str">
        <f>Table1[[#Headers],[CANTO]]</f>
        <v>CANTO</v>
      </c>
      <c r="AR26" t="str">
        <f>Table13456221[[#This Row],[CANTO]]</f>
        <v>AMO AL SEÑOR</v>
      </c>
    </row>
    <row r="27" spans="1:44" x14ac:dyDescent="0.25">
      <c r="A27">
        <v>182</v>
      </c>
      <c r="B27" t="s">
        <v>309</v>
      </c>
      <c r="C27">
        <v>24</v>
      </c>
      <c r="D27" t="s">
        <v>310</v>
      </c>
      <c r="E27" t="s">
        <v>311</v>
      </c>
      <c r="F27" t="s">
        <v>312</v>
      </c>
      <c r="G27" t="s">
        <v>1354</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/resucito/src/index.html?canto=antifonaparaelevangelio</v>
      </c>
      <c r="AG27" s="66"/>
      <c r="AH27" s="66" t="str">
        <f>VLOOKUP(Table13456221[[#This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I27" t="s">
        <v>323</v>
      </c>
      <c r="AJ27" t="str">
        <f>LOWER(LEFT(Table13456221[[#This Row],[Titulo]],1))</f>
        <v>a</v>
      </c>
      <c r="AK27" t="str">
        <f>LOWER(LEFT(Table13456221[[#This Row],[Categoria]],1))</f>
        <v>l</v>
      </c>
      <c r="AL27" t="str">
        <f>_xlfn.CONCAT(Table13456221[[#This Row],[ID]:[c021]])</f>
        <v>{id:24,title: "antifonaparaelevangelioAntífona para el Evangelio", subtitle: "Tiempo de Cuaresma", category: "LITÚRGICOS", moments: ["Pascua", "Niños", "Fracción del Fracción del Pan", "Antiguo Testamento"], url: "/resucito/src/index.html?canto=antifonaparaelevangelioantífona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M27" t="str">
        <f>UPPER(Table13456221[[#This Row],[Titulo]])</f>
        <v>ANTÍFONA PARA EL EVANGELIO</v>
      </c>
      <c r="AN27" t="str">
        <f>LOWER(SUBSTITUTE(Table13456221[[#This Row],[CANTO]], " ", ""))</f>
        <v>antífonaparaelevangelio</v>
      </c>
      <c r="AO27" t="str">
        <f>Table13456221[[#This Row],[Subtitle5]]</f>
        <v>Tiempo de Cuaresma</v>
      </c>
      <c r="AQ27" t="str">
        <f>Table1[[#Headers],[CANTO]]</f>
        <v>CANTO</v>
      </c>
      <c r="AR27" t="str">
        <f>Table13456221[[#This Row],[CANTO]]</f>
        <v>ANTÍFONA PARA EL EVANGELIO</v>
      </c>
    </row>
    <row r="28" spans="1:44" x14ac:dyDescent="0.25">
      <c r="A28">
        <v>19</v>
      </c>
      <c r="B28" t="s">
        <v>309</v>
      </c>
      <c r="C28">
        <v>25</v>
      </c>
      <c r="D28" t="s">
        <v>310</v>
      </c>
      <c r="E28" t="s">
        <v>311</v>
      </c>
      <c r="F28" t="s">
        <v>312</v>
      </c>
      <c r="G28" t="s">
        <v>1194</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/resucito/src/index.html?canto=aquedah</v>
      </c>
      <c r="AG28" s="66"/>
      <c r="AH28" s="66" t="str">
        <f>VLOOKUP(Table13456221[[#This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I28" t="s">
        <v>323</v>
      </c>
      <c r="AJ28" t="str">
        <f>LOWER(LEFT(Table13456221[[#This Row],[Titulo]],1))</f>
        <v>a</v>
      </c>
      <c r="AK28" t="str">
        <f>LOWER(LEFT(Table13456221[[#This Row],[Categoria]],1))</f>
        <v>p</v>
      </c>
      <c r="AL28" t="str">
        <f>_xlfn.CONCAT(Table13456221[[#This Row],[ID]:[c021]])</f>
        <v>{id:25,title: "aquedahAquedah", subtitle: "Gn 22,1-19 - Del Targum Neofiti sobre el sacrificio de Isaac", category: "PRECATECUMENADO", moments: ["Cuaresma"], url: "/resucito/src/index.html?canto=aquedahaquedah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M28" t="str">
        <f>UPPER(Table13456221[[#This Row],[Titulo]])</f>
        <v>AQUEDAH</v>
      </c>
      <c r="AN28" t="str">
        <f>LOWER(SUBSTITUTE(Table13456221[[#This Row],[CANTO]], " ", ""))</f>
        <v>aquedah</v>
      </c>
      <c r="AO28" t="str">
        <f>Table13456221[[#This Row],[Subtitle5]]</f>
        <v>Gn 22,1-19 - Del Targum Neofiti sobre el sacrificio de Isaac</v>
      </c>
      <c r="AQ28" t="str">
        <f>Table1[[#Headers],[CANTO]]</f>
        <v>CANTO</v>
      </c>
      <c r="AR28" t="str">
        <f>Table13456221[[#This Row],[CANTO]]</f>
        <v>AQUEDAH</v>
      </c>
    </row>
    <row r="29" spans="1:44" x14ac:dyDescent="0.25">
      <c r="A29">
        <v>20</v>
      </c>
      <c r="B29" t="s">
        <v>309</v>
      </c>
      <c r="C29">
        <v>26</v>
      </c>
      <c r="D29" t="s">
        <v>310</v>
      </c>
      <c r="E29" t="s">
        <v>311</v>
      </c>
      <c r="F29" t="s">
        <v>312</v>
      </c>
      <c r="G29" t="s">
        <v>1195</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/resucito/src/index.html?canto=asihablaelamen</v>
      </c>
      <c r="AG29" s="66"/>
      <c r="AH29" s="66" t="str">
        <f>VLOOKUP(Table13456221[[#This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I29" t="s">
        <v>323</v>
      </c>
      <c r="AJ29" t="str">
        <f>LOWER(LEFT(Table13456221[[#This Row],[Titulo]],1))</f>
        <v>a</v>
      </c>
      <c r="AK29" t="str">
        <f>LOWER(LEFT(Table13456221[[#This Row],[Categoria]],1))</f>
        <v>p</v>
      </c>
      <c r="AL29" t="str">
        <f>_xlfn.CONCAT(Table13456221[[#This Row],[ID]:[c021]])</f>
        <v>{id:26,title: "asihablaelamenAsí habla el amén", subtitle: "Ap 3,14-20", category: "PRECATECUMENADO", moments: ["Virgen", "Nuevo Testamento"], url: "/resucito/src/index.html?canto=asihablaelamenasí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M29" t="str">
        <f>UPPER(Table13456221[[#This Row],[Titulo]])</f>
        <v>ASÍ HABLA EL AMÉN</v>
      </c>
      <c r="AN29" t="str">
        <f>LOWER(SUBSTITUTE(Table13456221[[#This Row],[CANTO]], " ", ""))</f>
        <v>asíhablaelamén</v>
      </c>
      <c r="AO29" t="str">
        <f>Table13456221[[#This Row],[Subtitle5]]</f>
        <v>Ap 3,14-20</v>
      </c>
      <c r="AQ29" t="str">
        <f>Table1[[#Headers],[CANTO]]</f>
        <v>CANTO</v>
      </c>
      <c r="AR29" t="str">
        <f>Table13456221[[#This Row],[CANTO]]</f>
        <v>ASÍ HABLA EL AMÉN</v>
      </c>
    </row>
    <row r="30" spans="1:44" x14ac:dyDescent="0.25">
      <c r="A30">
        <v>21</v>
      </c>
      <c r="B30" t="s">
        <v>309</v>
      </c>
      <c r="C30">
        <v>27</v>
      </c>
      <c r="D30" t="s">
        <v>310</v>
      </c>
      <c r="E30" t="s">
        <v>311</v>
      </c>
      <c r="F30" t="s">
        <v>312</v>
      </c>
      <c r="G30" t="s">
        <v>1196</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v>
      </c>
      <c r="AG30" s="66"/>
      <c r="AH30" s="66" t="str">
        <f>VLOOKUP(Table13456221[[#This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I30" t="s">
        <v>323</v>
      </c>
      <c r="AJ30" t="str">
        <f>LOWER(LEFT(Table13456221[[#This Row],[Titulo]],1))</f>
        <v>a</v>
      </c>
      <c r="AK30" t="str">
        <f>LOWER(LEFT(Table13456221[[#This Row],[Categoria]],1))</f>
        <v>p</v>
      </c>
      <c r="AL30" t="str">
        <f>_xlfn.CONCAT(Table13456221[[#This Row],[ID]:[c021]])</f>
        <v>{id:27,title: "avemariaiAve María I", subtitle: "Lc 1,28ss", category: "PRECATECUMENADO", moments: ["Virgen", "Final", "Nuevo Testamento"], url: "/resucito/src/index.html?canto=avemariaiave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M30" t="str">
        <f>UPPER(Table13456221[[#This Row],[Titulo]])</f>
        <v>AVE MARÍA I</v>
      </c>
      <c r="AN30" t="str">
        <f>LOWER(SUBSTITUTE(Table13456221[[#This Row],[CANTO]], " ", ""))</f>
        <v>avemaríai</v>
      </c>
      <c r="AO30" t="str">
        <f>Table13456221[[#This Row],[Subtitle5]]</f>
        <v>Lc 1,28ss</v>
      </c>
      <c r="AQ30" t="str">
        <f>Table1[[#Headers],[CANTO]]</f>
        <v>CANTO</v>
      </c>
      <c r="AR30" t="str">
        <f>Table13456221[[#This Row],[CANTO]]</f>
        <v>AVE MARÍA I</v>
      </c>
    </row>
    <row r="31" spans="1:44" x14ac:dyDescent="0.25">
      <c r="A31">
        <v>22</v>
      </c>
      <c r="B31" t="s">
        <v>309</v>
      </c>
      <c r="C31">
        <v>28</v>
      </c>
      <c r="D31" t="s">
        <v>310</v>
      </c>
      <c r="E31" t="s">
        <v>311</v>
      </c>
      <c r="F31" t="s">
        <v>312</v>
      </c>
      <c r="G31" t="s">
        <v>1197</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/resucito/src/index.html?canto=avemariaii(1984)</v>
      </c>
      <c r="AG31" s="66"/>
      <c r="AH31" s="66" t="str">
        <f>VLOOKUP(Table13456221[[#This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I31" t="s">
        <v>323</v>
      </c>
      <c r="AJ31" t="str">
        <f>LOWER(LEFT(Table13456221[[#This Row],[Titulo]],1))</f>
        <v>a</v>
      </c>
      <c r="AK31" t="str">
        <f>LOWER(LEFT(Table13456221[[#This Row],[Categoria]],1))</f>
        <v>p</v>
      </c>
      <c r="AL31" t="str">
        <f>_xlfn.CONCAT(Table13456221[[#This Row],[ID]:[c021]])</f>
        <v>{id:28,title: "avemariaii(1984)Ave María II (1984)", subtitle: "Lc 1,28ss - 1984 ", category: "PRECATECUMENADO", moments: ["Cuaresma", "Laudes/Visperas", "Antiguo Testamento"], url: "/resucito/src/index.html?canto=avemariaii(1984)ave maría ii le 1,28ss – 1984 ave maría, llena de gracia, el señor es contigo, bendita tú eres entre todas las mujeres, y bendito es el fruto de tu vientre, jesús. santa maría, madre de Dios, ruega por nosotros que somos pecadores, ruega ahora y en la hora de nuestra muerte."},</v>
      </c>
      <c r="AM31" t="str">
        <f>UPPER(Table13456221[[#This Row],[Titulo]])</f>
        <v>AVE MARÍA II (1984)</v>
      </c>
      <c r="AN31" t="str">
        <f>LOWER(SUBSTITUTE(Table13456221[[#This Row],[CANTO]], " ", ""))</f>
        <v>avemaríaii(1984)</v>
      </c>
      <c r="AO31" t="str">
        <f>Table13456221[[#This Row],[Subtitle5]]</f>
        <v xml:space="preserve">Lc 1,28ss - 1984 </v>
      </c>
      <c r="AQ31" t="str">
        <f>Table1[[#Headers],[CANTO]]</f>
        <v>CANTO</v>
      </c>
      <c r="AR31" t="str">
        <f>Table13456221[[#This Row],[CANTO]]</f>
        <v>AVE MARÍA II (1984)</v>
      </c>
    </row>
    <row r="32" spans="1:44" x14ac:dyDescent="0.25">
      <c r="A32">
        <v>23</v>
      </c>
      <c r="B32" t="s">
        <v>309</v>
      </c>
      <c r="C32">
        <v>29</v>
      </c>
      <c r="D32" t="s">
        <v>310</v>
      </c>
      <c r="E32" t="s">
        <v>311</v>
      </c>
      <c r="F32" t="s">
        <v>312</v>
      </c>
      <c r="G32" t="s">
        <v>1198</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/resucito/src/index.html?canto=babiloniacriminal</v>
      </c>
      <c r="AG32" s="66"/>
      <c r="AH32" s="66" t="str">
        <f>VLOOKUP(Table13456221[[#This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I32" t="s">
        <v>323</v>
      </c>
      <c r="AJ32" t="str">
        <f>LOWER(LEFT(Table13456221[[#This Row],[Titulo]],1))</f>
        <v>b</v>
      </c>
      <c r="AK32" t="str">
        <f>LOWER(LEFT(Table13456221[[#This Row],[Categoria]],1))</f>
        <v>p</v>
      </c>
      <c r="AL32" t="str">
        <f>_xlfn.CONCAT(Table13456221[[#This Row],[ID]:[c021]])</f>
        <v>{id:29,title: "babiloniacriminalBabilonia criminal", subtitle: "Sal 137 (136)", category: "PRECATECUMENADO", moments: ["Paz", "Comunión", "Final", "Antiguo Testamento"], url: "/resucito/src/index.html?canto=babiloniacriminaljunto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M32" t="str">
        <f>UPPER(Table13456221[[#This Row],[Titulo]])</f>
        <v>BABILONIA CRIMINAL</v>
      </c>
      <c r="AN32" t="str">
        <f>LOWER(SUBSTITUTE(Table13456221[[#This Row],[CANTO]], " ", ""))</f>
        <v>babiloniacriminal</v>
      </c>
      <c r="AO32" t="str">
        <f>Table13456221[[#This Row],[Subtitle5]]</f>
        <v>Sal 137 (136)</v>
      </c>
      <c r="AQ32" t="str">
        <f>Table1[[#Headers],[CANTO]]</f>
        <v>CANTO</v>
      </c>
      <c r="AR32" t="str">
        <f>Table13456221[[#This Row],[CANTO]]</f>
        <v>BABILONIA CRIMINAL</v>
      </c>
    </row>
    <row r="33" spans="1:44" x14ac:dyDescent="0.25">
      <c r="A33">
        <v>24</v>
      </c>
      <c r="B33" t="s">
        <v>309</v>
      </c>
      <c r="C33">
        <v>30</v>
      </c>
      <c r="D33" t="s">
        <v>310</v>
      </c>
      <c r="E33" t="s">
        <v>311</v>
      </c>
      <c r="F33" t="s">
        <v>312</v>
      </c>
      <c r="G33" t="s">
        <v>1199</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/resucito/src/index.html?canto=balaam</v>
      </c>
      <c r="AG33" s="66"/>
      <c r="AH33" s="66" t="str">
        <f>VLOOKUP(Table13456221[[#This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I33" t="s">
        <v>323</v>
      </c>
      <c r="AJ33" t="str">
        <f>LOWER(LEFT(Table13456221[[#This Row],[Titulo]],1))</f>
        <v>b</v>
      </c>
      <c r="AK33" t="str">
        <f>LOWER(LEFT(Table13456221[[#This Row],[Categoria]],1))</f>
        <v>p</v>
      </c>
      <c r="AL33" t="str">
        <f>_xlfn.CONCAT(Table13456221[[#This Row],[ID]:[c021]])</f>
        <v>{id:30,title: "balaamBalaam", subtitle: "Nm 23,7-24", category: "PRECATECUMENADO", moments: ["Cuaresma", "Laudes/Visperas", "Antiguo Testamento"], url: "/resucito/src/index.html?canto=balaambalaam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M33" t="str">
        <f>UPPER(Table13456221[[#This Row],[Titulo]])</f>
        <v>BALAAM</v>
      </c>
      <c r="AN33" t="str">
        <f>LOWER(SUBSTITUTE(Table13456221[[#This Row],[CANTO]], " ", ""))</f>
        <v>balaam</v>
      </c>
      <c r="AO33" t="str">
        <f>Table13456221[[#This Row],[Subtitle5]]</f>
        <v>Nm 23,7-24</v>
      </c>
      <c r="AQ33" t="str">
        <f>Table1[[#Headers],[CANTO]]</f>
        <v>CANTO</v>
      </c>
      <c r="AR33" t="str">
        <f>Table13456221[[#This Row],[CANTO]]</f>
        <v>BALAAM</v>
      </c>
    </row>
    <row r="34" spans="1:44" x14ac:dyDescent="0.25">
      <c r="A34">
        <v>25</v>
      </c>
      <c r="B34" t="s">
        <v>309</v>
      </c>
      <c r="C34">
        <v>31</v>
      </c>
      <c r="D34" t="s">
        <v>310</v>
      </c>
      <c r="E34" t="s">
        <v>311</v>
      </c>
      <c r="F34" t="s">
        <v>312</v>
      </c>
      <c r="G34" t="s">
        <v>1200</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/resucito/src/index.html?canto=bendecirealsenorentodotiempo</v>
      </c>
      <c r="AG34" s="66"/>
      <c r="AH34" s="66" t="str">
        <f>VLOOKUP(Table13456221[[#This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I34" t="s">
        <v>323</v>
      </c>
      <c r="AJ34" t="str">
        <f>LOWER(LEFT(Table13456221[[#This Row],[Titulo]],1))</f>
        <v>b</v>
      </c>
      <c r="AK34" t="str">
        <f>LOWER(LEFT(Table13456221[[#This Row],[Categoria]],1))</f>
        <v>p</v>
      </c>
      <c r="AL34" t="str">
        <f>_xlfn.CONCAT(Table13456221[[#This Row],[ID]:[c021]])</f>
        <v>{id:31,title: "bendecirealsenorentodotiempoBendeciré al Señor en todo tiempo", subtitle: "Sal 34 (33)", category: "PRECATECUMENADO", moments: ["Cuaresma", "Laudes/Visperas", "Antiguo Testamento"], url: "/resucito/src/index.html?canto=bendecirealsenorentodotiempobendeciré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M34" t="str">
        <f>UPPER(Table13456221[[#This Row],[Titulo]])</f>
        <v>BENDECIRÉ AL SEÑOR EN TODO TIEMPO</v>
      </c>
      <c r="AN34" t="str">
        <f>LOWER(SUBSTITUTE(Table13456221[[#This Row],[CANTO]], " ", ""))</f>
        <v>bendeciréalseñorentodotiempo</v>
      </c>
      <c r="AO34" t="str">
        <f>Table13456221[[#This Row],[Subtitle5]]</f>
        <v>Sal 34 (33)</v>
      </c>
      <c r="AQ34" t="str">
        <f>Table1[[#Headers],[CANTO]]</f>
        <v>CANTO</v>
      </c>
      <c r="AR34" t="str">
        <f>Table13456221[[#This Row],[CANTO]]</f>
        <v>BENDECIRÉ AL SEÑOR EN TODO TIEMPO</v>
      </c>
    </row>
    <row r="35" spans="1:44" x14ac:dyDescent="0.25">
      <c r="A35">
        <v>26</v>
      </c>
      <c r="B35" t="s">
        <v>309</v>
      </c>
      <c r="C35">
        <v>32</v>
      </c>
      <c r="D35" t="s">
        <v>310</v>
      </c>
      <c r="E35" t="s">
        <v>311</v>
      </c>
      <c r="F35" t="s">
        <v>312</v>
      </c>
      <c r="G35" t="s">
        <v>1201</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/resucito/src/index.html?canto=bendicealmamiaayahveh</v>
      </c>
      <c r="AG35" s="66"/>
      <c r="AH35" s="66" t="str">
        <f>VLOOKUP(Table13456221[[#This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I35" t="s">
        <v>323</v>
      </c>
      <c r="AJ35" t="str">
        <f>LOWER(LEFT(Table13456221[[#This Row],[Titulo]],1))</f>
        <v>b</v>
      </c>
      <c r="AK35" t="str">
        <f>LOWER(LEFT(Table13456221[[#This Row],[Categoria]],1))</f>
        <v>p</v>
      </c>
      <c r="AL35" t="str">
        <f>_xlfn.CONCAT(Table13456221[[#This Row],[ID]:[c021]])</f>
        <v>{id:32,title: "bendicealmamiaayahvehBendice, alma mía, a Yahveh", subtitle: "Sal 103 (102)", category: "PRECATECUMENADO", moments: ["Pascua"], url: "/resucito/src/index.html?canto=bendicealmamiaayahvehbendice,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M35" t="str">
        <f>UPPER(Table13456221[[#This Row],[Titulo]])</f>
        <v>BENDICE, ALMA MÍA, A YAHVEH</v>
      </c>
      <c r="AN35" t="str">
        <f>LOWER(SUBSTITUTE(Table13456221[[#This Row],[CANTO]], " ", ""))</f>
        <v>bendice,almamía,ayahveh</v>
      </c>
      <c r="AO35" t="str">
        <f>Table13456221[[#This Row],[Subtitle5]]</f>
        <v>Sal 103 (102)</v>
      </c>
      <c r="AQ35" t="str">
        <f>Table1[[#Headers],[CANTO]]</f>
        <v>CANTO</v>
      </c>
      <c r="AR35" t="str">
        <f>Table13456221[[#This Row],[CANTO]]</f>
        <v>BENDICE, ALMA MÍA, A YAHVEH</v>
      </c>
    </row>
    <row r="36" spans="1:44" x14ac:dyDescent="0.25">
      <c r="A36">
        <v>183</v>
      </c>
      <c r="B36" t="s">
        <v>309</v>
      </c>
      <c r="C36">
        <v>33</v>
      </c>
      <c r="D36" t="s">
        <v>310</v>
      </c>
      <c r="E36" t="s">
        <v>311</v>
      </c>
      <c r="F36" t="s">
        <v>312</v>
      </c>
      <c r="G36" t="s">
        <v>1355</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/resucito/src/index.html?canto=bendiciondelagua</v>
      </c>
      <c r="AG36" s="66"/>
      <c r="AH36" s="66" t="str">
        <f>VLOOKUP(Table13456221[[#This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I36" t="s">
        <v>323</v>
      </c>
      <c r="AJ36" t="str">
        <f>LOWER(LEFT(Table13456221[[#This Row],[Titulo]],1))</f>
        <v>b</v>
      </c>
      <c r="AK36" t="str">
        <f>LOWER(LEFT(Table13456221[[#This Row],[Categoria]],1))</f>
        <v>l</v>
      </c>
      <c r="AL36" t="str">
        <f>_xlfn.CONCAT(Table13456221[[#This Row],[ID]:[c021]])</f>
        <v>{id:33,title: "bendiciondelaguaBendición del agua", subtitle: "De la liturgia bautismal de la Vigilia pascual", category: "LITÚRGICOS", moments: [""], url: "/resucito/src/index.html?canto=bendiciondelaguabendición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M36" t="str">
        <f>UPPER(Table13456221[[#This Row],[Titulo]])</f>
        <v>BENDICIÓN DEL AGUA</v>
      </c>
      <c r="AN36" t="str">
        <f>LOWER(SUBSTITUTE(Table13456221[[#This Row],[CANTO]], " ", ""))</f>
        <v>bendicióndelagua</v>
      </c>
      <c r="AO36" t="str">
        <f>Table13456221[[#This Row],[Subtitle5]]</f>
        <v>De la liturgia bautismal de la Vigilia pascual</v>
      </c>
      <c r="AQ36" t="str">
        <f>Table1[[#Headers],[CANTO]]</f>
        <v>CANTO</v>
      </c>
      <c r="AR36" t="str">
        <f>Table13456221[[#This Row],[CANTO]]</f>
        <v>BENDICIÓN DEL AGUA</v>
      </c>
    </row>
    <row r="37" spans="1:44" x14ac:dyDescent="0.25">
      <c r="A37">
        <v>27</v>
      </c>
      <c r="B37" t="s">
        <v>309</v>
      </c>
      <c r="C37">
        <v>34</v>
      </c>
      <c r="D37" t="s">
        <v>310</v>
      </c>
      <c r="E37" t="s">
        <v>311</v>
      </c>
      <c r="F37" t="s">
        <v>312</v>
      </c>
      <c r="G37" t="s">
        <v>1202</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/resucito/src/index.html?canto=benditaerestumaria</v>
      </c>
      <c r="AG37" s="66"/>
      <c r="AH37" s="66" t="str">
        <f>VLOOKUP(Table13456221[[#This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I37" t="s">
        <v>323</v>
      </c>
      <c r="AJ37" t="str">
        <f>LOWER(LEFT(Table13456221[[#This Row],[Titulo]],1))</f>
        <v>b</v>
      </c>
      <c r="AK37" t="str">
        <f>LOWER(LEFT(Table13456221[[#This Row],[Categoria]],1))</f>
        <v>p</v>
      </c>
      <c r="AL37" t="str">
        <f>_xlfn.CONCAT(Table13456221[[#This Row],[ID]:[c021]])</f>
        <v>{id:34,title: "benditaerestumariaBendita eres tú, María", subtitle: "Lucas 1,42-45", category: "PRECATECUMENADO", moments: ["Penitencial"], url: "/resucito/src/index.html?canto=benditaerestumariabendita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M37" t="str">
        <f>UPPER(Table13456221[[#This Row],[Titulo]])</f>
        <v>BENDITA ERES TÚ, MARÍA</v>
      </c>
      <c r="AN37" t="str">
        <f>LOWER(SUBSTITUTE(Table13456221[[#This Row],[CANTO]], " ", ""))</f>
        <v>benditaerestú,maría</v>
      </c>
      <c r="AO37" t="str">
        <f>Table13456221[[#This Row],[Subtitle5]]</f>
        <v>Lucas 1,42-45</v>
      </c>
      <c r="AQ37" t="str">
        <f>Table1[[#Headers],[CANTO]]</f>
        <v>CANTO</v>
      </c>
      <c r="AR37" t="str">
        <f>Table13456221[[#This Row],[CANTO]]</f>
        <v>BENDITA ERES TÚ, MARÍA</v>
      </c>
    </row>
    <row r="38" spans="1:44" x14ac:dyDescent="0.25">
      <c r="A38">
        <v>28</v>
      </c>
      <c r="B38" t="s">
        <v>309</v>
      </c>
      <c r="C38">
        <v>35</v>
      </c>
      <c r="D38" t="s">
        <v>310</v>
      </c>
      <c r="E38" t="s">
        <v>311</v>
      </c>
      <c r="F38" t="s">
        <v>312</v>
      </c>
      <c r="G38" t="s">
        <v>1203</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/resucito/src/index.html?canto=benditoeressenor</v>
      </c>
      <c r="AG38" s="66"/>
      <c r="AH38" s="66" t="str">
        <f>VLOOKUP(Table13456221[[#This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I38" t="s">
        <v>323</v>
      </c>
      <c r="AJ38" t="str">
        <f>LOWER(LEFT(Table13456221[[#This Row],[Titulo]],1))</f>
        <v>b</v>
      </c>
      <c r="AK38" t="str">
        <f>LOWER(LEFT(Table13456221[[#This Row],[Categoria]],1))</f>
        <v>p</v>
      </c>
      <c r="AL38" t="str">
        <f>_xlfn.CONCAT(Table13456221[[#This Row],[ID]:[c021]])</f>
        <v>{id:35,title: "benditoeressenorBendito eres, Señor", subtitle: "Daniel 3,52-57", category: "PRECATECUMENADO", moments: ["Virgen", "Entrada", "Final", "Nuevo Testamento"], url: "/resucito/src/index.html?canto=benditoeressenorbendito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M38" t="str">
        <f>UPPER(Table13456221[[#This Row],[Titulo]])</f>
        <v>BENDITO ERES, SEÑOR</v>
      </c>
      <c r="AN38" t="str">
        <f>LOWER(SUBSTITUTE(Table13456221[[#This Row],[CANTO]], " ", ""))</f>
        <v>benditoeres,señor</v>
      </c>
      <c r="AO38" t="str">
        <f>Table13456221[[#This Row],[Subtitle5]]</f>
        <v>Daniel 3,52-57</v>
      </c>
      <c r="AQ38" t="str">
        <f>Table1[[#Headers],[CANTO]]</f>
        <v>CANTO</v>
      </c>
      <c r="AR38" t="str">
        <f>Table13456221[[#This Row],[CANTO]]</f>
        <v>BENDITO ERES, SEÑOR</v>
      </c>
    </row>
    <row r="39" spans="1:44" x14ac:dyDescent="0.25">
      <c r="A39">
        <v>29</v>
      </c>
      <c r="B39" t="s">
        <v>309</v>
      </c>
      <c r="C39">
        <v>36</v>
      </c>
      <c r="D39" t="s">
        <v>310</v>
      </c>
      <c r="E39" t="s">
        <v>311</v>
      </c>
      <c r="F39" t="s">
        <v>312</v>
      </c>
      <c r="G39" t="s">
        <v>1204</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/resucito/src/index.html?canto=benditoseadios</v>
      </c>
      <c r="AG39" s="66"/>
      <c r="AH39" s="66" t="str">
        <f>VLOOKUP(Table13456221[[#This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I39" t="s">
        <v>323</v>
      </c>
      <c r="AJ39" t="str">
        <f>LOWER(LEFT(Table13456221[[#This Row],[Titulo]],1))</f>
        <v>b</v>
      </c>
      <c r="AK39" t="str">
        <f>LOWER(LEFT(Table13456221[[#This Row],[Categoria]],1))</f>
        <v>p</v>
      </c>
      <c r="AL39" t="str">
        <f>_xlfn.CONCAT(Table13456221[[#This Row],[ID]:[c021]])</f>
        <v>{id:36,title: "benditoseadiosBendito sea Dios", subtitle: "Efesios 1,3-13", category: "PRECATECUMENADO", moments: ["Laudes/Visperas", "Antiguo Testamento"], url: "/resucito/src/index.html?canto=benditoseadiosbendito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M39" t="str">
        <f>UPPER(Table13456221[[#This Row],[Titulo]])</f>
        <v>BENDITO SEA DIOS</v>
      </c>
      <c r="AN39" t="str">
        <f>LOWER(SUBSTITUTE(Table13456221[[#This Row],[CANTO]], " ", ""))</f>
        <v>benditoseadios</v>
      </c>
      <c r="AO39" t="str">
        <f>Table13456221[[#This Row],[Subtitle5]]</f>
        <v>Efesios 1,3-13</v>
      </c>
      <c r="AQ39" t="str">
        <f>Table1[[#Headers],[CANTO]]</f>
        <v>CANTO</v>
      </c>
      <c r="AR39" t="str">
        <f>Table13456221[[#This Row],[CANTO]]</f>
        <v>BENDITO SEA DIOS</v>
      </c>
    </row>
    <row r="40" spans="1:44" x14ac:dyDescent="0.25">
      <c r="A40">
        <v>30</v>
      </c>
      <c r="B40" t="s">
        <v>309</v>
      </c>
      <c r="C40">
        <v>37</v>
      </c>
      <c r="D40" t="s">
        <v>310</v>
      </c>
      <c r="E40" t="s">
        <v>311</v>
      </c>
      <c r="F40" t="s">
        <v>312</v>
      </c>
      <c r="G40" t="s">
        <v>1205</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/resucito/src/index.html?canto=benedictus</v>
      </c>
      <c r="AG40" s="66"/>
      <c r="AH40" s="66" t="str">
        <f>VLOOKUP(Table13456221[[#This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I40" t="s">
        <v>323</v>
      </c>
      <c r="AJ40" t="str">
        <f>LOWER(LEFT(Table13456221[[#This Row],[Titulo]],1))</f>
        <v>b</v>
      </c>
      <c r="AK40" t="str">
        <f>LOWER(LEFT(Table13456221[[#This Row],[Categoria]],1))</f>
        <v>p</v>
      </c>
      <c r="AL40" t="str">
        <f>_xlfn.CONCAT(Table13456221[[#This Row],[ID]:[c021]])</f>
        <v>{id:37,title: "benedictusBenedictus", subtitle: "Lucas 1,67-80", category: "PRECATECUMENADO", moments: [""], url: "/resucito/src/index.html?canto=benedictusbenedictus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M40" t="str">
        <f>UPPER(Table13456221[[#This Row],[Titulo]])</f>
        <v>BENEDICTUS</v>
      </c>
      <c r="AN40" t="str">
        <f>LOWER(SUBSTITUTE(Table13456221[[#This Row],[CANTO]], " ", ""))</f>
        <v>benedictus</v>
      </c>
      <c r="AO40" t="str">
        <f>Table13456221[[#This Row],[Subtitle5]]</f>
        <v>Lucas 1,67-80</v>
      </c>
      <c r="AQ40" t="str">
        <f>Table1[[#Headers],[CANTO]]</f>
        <v>CANTO</v>
      </c>
      <c r="AR40" t="str">
        <f>Table13456221[[#This Row],[CANTO]]</f>
        <v>BENEDICTUS</v>
      </c>
    </row>
    <row r="41" spans="1:44" x14ac:dyDescent="0.25">
      <c r="A41">
        <v>31</v>
      </c>
      <c r="B41" t="s">
        <v>309</v>
      </c>
      <c r="C41">
        <v>38</v>
      </c>
      <c r="D41" t="s">
        <v>310</v>
      </c>
      <c r="E41" t="s">
        <v>311</v>
      </c>
      <c r="F41" t="s">
        <v>312</v>
      </c>
      <c r="G41" t="s">
        <v>1206</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/resucito/src/index.html?canto=cantadadios</v>
      </c>
      <c r="AG41" s="66"/>
      <c r="AH41" s="66" t="str">
        <f>VLOOKUP(Table13456221[[#This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I41" t="s">
        <v>323</v>
      </c>
      <c r="AJ41" t="str">
        <f>LOWER(LEFT(Table13456221[[#This Row],[Titulo]],1))</f>
        <v>c</v>
      </c>
      <c r="AK41" t="str">
        <f>LOWER(LEFT(Table13456221[[#This Row],[Categoria]],1))</f>
        <v>p</v>
      </c>
      <c r="AL41" t="str">
        <f>_xlfn.CONCAT(Table13456221[[#This Row],[ID]:[c021]])</f>
        <v>{id:38,title: "cantadadiosCantad a Dios", subtitle: "Salmo 67 (68) 2.4-7", category: "PRECATECUMENADO", moments: ["Laudes/Visperas", "Nuevo Testamento"], url: "/resucito/src/index.html?canto=cantadadioscantad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M41" t="str">
        <f>UPPER(Table13456221[[#This Row],[Titulo]])</f>
        <v>CANTAD A DIOS</v>
      </c>
      <c r="AN41" t="str">
        <f>LOWER(SUBSTITUTE(Table13456221[[#This Row],[CANTO]], " ", ""))</f>
        <v>cantadadios</v>
      </c>
      <c r="AO41" t="str">
        <f>Table13456221[[#This Row],[Subtitle5]]</f>
        <v>Salmo 67 (68) 2.4-7</v>
      </c>
      <c r="AQ41" t="str">
        <f>Table1[[#Headers],[CANTO]]</f>
        <v>CANTO</v>
      </c>
      <c r="AR41" t="str">
        <f>Table13456221[[#This Row],[CANTO]]</f>
        <v>CANTAD A DIOS</v>
      </c>
    </row>
    <row r="42" spans="1:44" x14ac:dyDescent="0.25">
      <c r="A42">
        <v>32</v>
      </c>
      <c r="B42" t="s">
        <v>309</v>
      </c>
      <c r="C42">
        <v>39</v>
      </c>
      <c r="D42" t="s">
        <v>310</v>
      </c>
      <c r="E42" t="s">
        <v>311</v>
      </c>
      <c r="F42" t="s">
        <v>312</v>
      </c>
      <c r="G42" t="s">
        <v>1207</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/resucito/src/index.html?canto=cantadalsenor</v>
      </c>
      <c r="AG42" s="66"/>
      <c r="AH42" s="66" t="str">
        <f>VLOOKUP(Table13456221[[#This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I42" t="s">
        <v>323</v>
      </c>
      <c r="AJ42" t="str">
        <f>LOWER(LEFT(Table13456221[[#This Row],[Titulo]],1))</f>
        <v>c</v>
      </c>
      <c r="AK42" t="str">
        <f>LOWER(LEFT(Table13456221[[#This Row],[Categoria]],1))</f>
        <v>p</v>
      </c>
      <c r="AL42" t="str">
        <f>_xlfn.CONCAT(Table13456221[[#This Row],[ID]:[c021]])</f>
        <v>{id:39,title: "cantadalsenorCantad al Señor", subtitle: "Salmo 117 (116)", category: "PRECATECUMENADO", moments: ["Cuaresma", "Laudes/Visperas", "Antiguo Testamento"], url: "/resucito/src/index.html?canto=cantadalsenorcantad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M42" t="str">
        <f>UPPER(Table13456221[[#This Row],[Titulo]])</f>
        <v>CANTAD AL SEÑOR</v>
      </c>
      <c r="AN42" t="str">
        <f>LOWER(SUBSTITUTE(Table13456221[[#This Row],[CANTO]], " ", ""))</f>
        <v>cantadalseñor</v>
      </c>
      <c r="AO42" t="str">
        <f>Table13456221[[#This Row],[Subtitle5]]</f>
        <v>Salmo 117 (116)</v>
      </c>
      <c r="AQ42" t="str">
        <f>Table1[[#Headers],[CANTO]]</f>
        <v>CANTO</v>
      </c>
      <c r="AR42" t="str">
        <f>Table13456221[[#This Row],[CANTO]]</f>
        <v>CANTAD AL SEÑOR</v>
      </c>
    </row>
    <row r="43" spans="1:44" x14ac:dyDescent="0.25">
      <c r="A43">
        <v>33</v>
      </c>
      <c r="B43" t="s">
        <v>309</v>
      </c>
      <c r="C43">
        <v>40</v>
      </c>
      <c r="D43" t="s">
        <v>310</v>
      </c>
      <c r="E43" t="s">
        <v>311</v>
      </c>
      <c r="F43" t="s">
        <v>312</v>
      </c>
      <c r="G43" t="s">
        <v>1208</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/resucito/src/index.html?canto=canticodelostresjovenes</v>
      </c>
      <c r="AG43" s="66"/>
      <c r="AH43" s="66" t="str">
        <f>VLOOKUP(Table13456221[[#This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I43" t="s">
        <v>323</v>
      </c>
      <c r="AJ43" t="str">
        <f>LOWER(LEFT(Table13456221[[#This Row],[Titulo]],1))</f>
        <v>c</v>
      </c>
      <c r="AK43" t="str">
        <f>LOWER(LEFT(Table13456221[[#This Row],[Categoria]],1))</f>
        <v>p</v>
      </c>
      <c r="AL43" t="str">
        <f>_xlfn.CONCAT(Table13456221[[#This Row],[ID]:[c021]])</f>
        <v>{id:40,title: "canticodelostresjovenesCántico de los tres jóvenes", subtitle: "Daniel 3,57-58", category: "PRECATECUMENADO", moments: ["Laudes/Visperas", "Entrada", "Final", "Antiguo Testamento"], url: "/resucito/src/index.html?canto=canticodelostresjovenescántico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M43" t="str">
        <f>UPPER(Table13456221[[#This Row],[Titulo]])</f>
        <v>CÁNTICO DE LOS TRES JÓVENES</v>
      </c>
      <c r="AN43" t="str">
        <f>LOWER(SUBSTITUTE(Table13456221[[#This Row],[CANTO]], " ", ""))</f>
        <v>cánticodelostresjóvenes</v>
      </c>
      <c r="AO43" t="str">
        <f>Table13456221[[#This Row],[Subtitle5]]</f>
        <v>Daniel 3,57-58</v>
      </c>
      <c r="AQ43" t="str">
        <f>Table1[[#Headers],[CANTO]]</f>
        <v>CANTO</v>
      </c>
      <c r="AR43" t="str">
        <f>Table13456221[[#This Row],[CANTO]]</f>
        <v>CÁNTICO DE LOS TRES JÓVENES</v>
      </c>
    </row>
    <row r="44" spans="1:44" x14ac:dyDescent="0.25">
      <c r="A44">
        <v>34</v>
      </c>
      <c r="B44" t="s">
        <v>309</v>
      </c>
      <c r="C44">
        <v>41</v>
      </c>
      <c r="D44" t="s">
        <v>310</v>
      </c>
      <c r="E44" t="s">
        <v>311</v>
      </c>
      <c r="F44" t="s">
        <v>312</v>
      </c>
      <c r="G44" t="s">
        <v>1209</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/resucito/src/index.html?canto=cantodemoises</v>
      </c>
      <c r="AG44" s="66"/>
      <c r="AH44" s="66" t="str">
        <f>VLOOKUP(Table13456221[[#This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I44" t="s">
        <v>323</v>
      </c>
      <c r="AJ44" t="str">
        <f>LOWER(LEFT(Table13456221[[#This Row],[Titulo]],1))</f>
        <v>c</v>
      </c>
      <c r="AK44" t="str">
        <f>LOWER(LEFT(Table13456221[[#This Row],[Categoria]],1))</f>
        <v>p</v>
      </c>
      <c r="AL44" t="str">
        <f>_xlfn.CONCAT(Table13456221[[#This Row],[ID]:[c021]])</f>
        <v>{id:41,title: "cantodemoisesCanto de Moisés", subtitle: "Éxodo 15,1-18", category: "PRECATECUMENADO", moments: ["Laudes/Visperas", "Antiguo Testamento"], url: "/resucito/src/index.html?canto=cantodemoisescanto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M44" t="str">
        <f>UPPER(Table13456221[[#This Row],[Titulo]])</f>
        <v>CANTO DE MOISÉS</v>
      </c>
      <c r="AN44" t="str">
        <f>LOWER(SUBSTITUTE(Table13456221[[#This Row],[CANTO]], " ", ""))</f>
        <v>cantodemoisés</v>
      </c>
      <c r="AO44" t="str">
        <f>Table13456221[[#This Row],[Subtitle5]]</f>
        <v>Éxodo 15,1-18</v>
      </c>
      <c r="AQ44" t="str">
        <f>Table1[[#Headers],[CANTO]]</f>
        <v>CANTO</v>
      </c>
      <c r="AR44" t="str">
        <f>Table13456221[[#This Row],[CANTO]]</f>
        <v>CANTO DE MOISÉS</v>
      </c>
    </row>
    <row r="45" spans="1:44" x14ac:dyDescent="0.25">
      <c r="A45">
        <v>35</v>
      </c>
      <c r="B45" t="s">
        <v>309</v>
      </c>
      <c r="C45">
        <v>42</v>
      </c>
      <c r="D45" t="s">
        <v>310</v>
      </c>
      <c r="E45" t="s">
        <v>311</v>
      </c>
      <c r="F45" t="s">
        <v>312</v>
      </c>
      <c r="G45" t="s">
        <v>1210</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/resucito/src/index.html?canto=caritaschristiurgetnos</v>
      </c>
      <c r="AG45" s="66"/>
      <c r="AH45" s="66" t="str">
        <f>VLOOKUP(Table13456221[[#This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I45" t="s">
        <v>323</v>
      </c>
      <c r="AJ45" t="str">
        <f>LOWER(LEFT(Table13456221[[#This Row],[Titulo]],1))</f>
        <v>c</v>
      </c>
      <c r="AK45" t="str">
        <f>LOWER(LEFT(Table13456221[[#This Row],[Categoria]],1))</f>
        <v>p</v>
      </c>
      <c r="AL45" t="str">
        <f>_xlfn.CONCAT(Table13456221[[#This Row],[ID]:[c021]])</f>
        <v>{id:42,title: "caritaschristiurgetnosCaritas Christi urget nos", subtitle: "2ª Corintios 5,14.15.17.21", category: "PRECATECUMENADO", moments: ["Pascua", "Antiguo Testamento"], url: "/resucito/src/index.html?canto=caritaschristiurgetnoscaritas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M45" t="str">
        <f>UPPER(Table13456221[[#This Row],[Titulo]])</f>
        <v>CARITAS CHRISTI URGET NOS</v>
      </c>
      <c r="AN45" t="str">
        <f>LOWER(SUBSTITUTE(Table13456221[[#This Row],[CANTO]], " ", ""))</f>
        <v>caritaschristiurgetnos</v>
      </c>
      <c r="AO45" t="str">
        <f>Table13456221[[#This Row],[Subtitle5]]</f>
        <v>2ª Corintios 5,14.15.17.21</v>
      </c>
      <c r="AQ45" t="str">
        <f>Table1[[#Headers],[CANTO]]</f>
        <v>CANTO</v>
      </c>
      <c r="AR45" t="str">
        <f>Table13456221[[#This Row],[CANTO]]</f>
        <v>CARITAS CHRISTI URGET NOS</v>
      </c>
    </row>
    <row r="46" spans="1:44" x14ac:dyDescent="0.25">
      <c r="A46">
        <v>36</v>
      </c>
      <c r="B46" t="s">
        <v>309</v>
      </c>
      <c r="C46">
        <v>43</v>
      </c>
      <c r="D46" t="s">
        <v>310</v>
      </c>
      <c r="E46" t="s">
        <v>311</v>
      </c>
      <c r="F46" t="s">
        <v>312</v>
      </c>
      <c r="G46" t="s">
        <v>1211</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/resucito/src/index.html?canto=carmen63-(estanrotasmisataduras)</v>
      </c>
      <c r="AG46" s="66"/>
      <c r="AH46" s="66" t="str">
        <f>VLOOKUP(Table13456221[[#This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I46" t="s">
        <v>323</v>
      </c>
      <c r="AJ46" t="str">
        <f>LOWER(LEFT(Table13456221[[#This Row],[Titulo]],1))</f>
        <v>c</v>
      </c>
      <c r="AK46" t="str">
        <f>LOWER(LEFT(Table13456221[[#This Row],[Categoria]],1))</f>
        <v>p</v>
      </c>
      <c r="AL46" t="str">
        <f>_xlfn.CONCAT(Table13456221[[#This Row],[ID]:[c021]])</f>
        <v>{id:43,title: "carmen63(estanrotasmisataduras)Carmen 63 - (ESTÁN ROTAS MIS ATADURAS )", subtitle: "(Rabindranath Tagore)*", category: "PRECATECUMENADO", moments: ["Nuevo Testamento"], url: "/resucito/src/index.html?canto=carmen63-(estanrotasmisataduras)están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M46" t="str">
        <f>UPPER(Table13456221[[#This Row],[Titulo]])</f>
        <v>CARMEN 63 - (ESTÁN ROTAS MIS ATADURAS )</v>
      </c>
      <c r="AN46" t="str">
        <f>LOWER(SUBSTITUTE(Table13456221[[#This Row],[CANTO]], " ", ""))</f>
        <v>carmen63-(estánrotasmisataduras)</v>
      </c>
      <c r="AO46" t="str">
        <f>Table13456221[[#This Row],[Subtitle5]]</f>
        <v>(Rabindranath Tagore)*</v>
      </c>
      <c r="AQ46" t="str">
        <f>Table1[[#Headers],[CANTO]]</f>
        <v>CANTO</v>
      </c>
      <c r="AR46" t="str">
        <f>Table13456221[[#This Row],[CANTO]]</f>
        <v>CARMEN 63 - (ESTÁN ROTAS MIS ATADURAS )</v>
      </c>
    </row>
    <row r="47" spans="1:44" x14ac:dyDescent="0.25">
      <c r="A47">
        <v>185</v>
      </c>
      <c r="B47" t="s">
        <v>309</v>
      </c>
      <c r="C47">
        <v>44</v>
      </c>
      <c r="D47" t="s">
        <v>310</v>
      </c>
      <c r="E47" t="s">
        <v>311</v>
      </c>
      <c r="F47" t="s">
        <v>312</v>
      </c>
      <c r="G47" t="s">
        <v>1356</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/resucito/src/index.html?canto=celebracionpenitencial(bendicionpenitencial)</v>
      </c>
      <c r="AG47" s="66"/>
      <c r="AH47" s="66" t="str">
        <f>VLOOKUP(Table13456221[[#This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I47" t="s">
        <v>323</v>
      </c>
      <c r="AJ47" t="str">
        <f>LOWER(LEFT(Table13456221[[#This Row],[Titulo]],1))</f>
        <v>c</v>
      </c>
      <c r="AK47" t="str">
        <f>LOWER(LEFT(Table13456221[[#This Row],[Categoria]],1))</f>
        <v>l</v>
      </c>
      <c r="AL47" t="str">
        <f>_xlfn.CONCAT(Table13456221[[#This Row],[ID]:[c021]])</f>
        <v>{id:44,title: "celebracionpenitencial(bendicionpenitencial)Celebración penitencial (Bendición penitencial )", subtitle: "Acción de gracias", category: "LITÚRGICOS", moments: ["Nuevo Testamento"], url: "/resucito/src/index.html?canto=celebracionpenitencial(bendicionpenitencial)celebracion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M47" t="str">
        <f>UPPER(Table13456221[[#This Row],[Titulo]])</f>
        <v>CELEBRACIÓN PENITENCIAL (BENDICIÓN PENITENCIAL )</v>
      </c>
      <c r="AN47" t="str">
        <f>LOWER(SUBSTITUTE(Table13456221[[#This Row],[CANTO]], " ", ""))</f>
        <v>celebraciónpenitencial(bendiciónpenitencial)</v>
      </c>
      <c r="AO47" t="str">
        <f>Table13456221[[#This Row],[Subtitle5]]</f>
        <v>Acción de gracias</v>
      </c>
      <c r="AQ47" t="str">
        <f>Table1[[#Headers],[CANTO]]</f>
        <v>CANTO</v>
      </c>
      <c r="AR47" t="str">
        <f>Table13456221[[#This Row],[CANTO]]</f>
        <v>CELEBRACIÓN PENITENCIAL (BENDICIÓN PENITENCIAL )</v>
      </c>
    </row>
    <row r="48" spans="1:44" x14ac:dyDescent="0.25">
      <c r="A48">
        <v>37</v>
      </c>
      <c r="B48" t="s">
        <v>309</v>
      </c>
      <c r="C48">
        <v>45</v>
      </c>
      <c r="D48" t="s">
        <v>310</v>
      </c>
      <c r="E48" t="s">
        <v>311</v>
      </c>
      <c r="F48" t="s">
        <v>312</v>
      </c>
      <c r="G48" t="s">
        <v>1212</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/resucito/src/index.html?canto=comocondenadosamuerte</v>
      </c>
      <c r="AG48" s="66"/>
      <c r="AH48" s="66" t="str">
        <f>VLOOKUP(Table13456221[[#This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I48" t="s">
        <v>323</v>
      </c>
      <c r="AJ48" t="str">
        <f>LOWER(LEFT(Table13456221[[#This Row],[Titulo]],1))</f>
        <v>c</v>
      </c>
      <c r="AK48" t="str">
        <f>LOWER(LEFT(Table13456221[[#This Row],[Categoria]],1))</f>
        <v>p</v>
      </c>
      <c r="AL48" t="str">
        <f>_xlfn.CONCAT(Table13456221[[#This Row],[ID]:[c021]])</f>
        <v>{id:45,title: "comocondenadosamuerteComo condenados a muerte", subtitle: "1ª Corintios 4,9-13", category: "PRECATECUMENADO", moments: ["Pascua", "Comunión"], url: "/resucito/src/index.html?canto=comocondenadosamuertecomo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M48" t="str">
        <f>UPPER(Table13456221[[#This Row],[Titulo]])</f>
        <v>COMO CONDENADOS A MUERTE</v>
      </c>
      <c r="AN48" t="str">
        <f>LOWER(SUBSTITUTE(Table13456221[[#This Row],[CANTO]], " ", ""))</f>
        <v>comocondenadosamuerte</v>
      </c>
      <c r="AO48" t="str">
        <f>Table13456221[[#This Row],[Subtitle5]]</f>
        <v>1ª Corintios 4,9-13</v>
      </c>
      <c r="AQ48" t="str">
        <f>Table1[[#Headers],[CANTO]]</f>
        <v>CANTO</v>
      </c>
      <c r="AR48" t="str">
        <f>Table13456221[[#This Row],[CANTO]]</f>
        <v>COMO CONDENADOS A MUERTE</v>
      </c>
    </row>
    <row r="49" spans="1:44" x14ac:dyDescent="0.25">
      <c r="A49">
        <v>239</v>
      </c>
      <c r="B49" t="s">
        <v>309</v>
      </c>
      <c r="C49">
        <v>46</v>
      </c>
      <c r="D49" t="s">
        <v>310</v>
      </c>
      <c r="E49" t="s">
        <v>311</v>
      </c>
      <c r="F49" t="s">
        <v>312</v>
      </c>
      <c r="G49" t="s">
        <v>1391</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/resucito/src/index.html?canto=comodestilalamiel</v>
      </c>
      <c r="AG49" s="66"/>
      <c r="AH49" s="66" t="str">
        <f>VLOOKUP(Table13456221[[#This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I49" t="s">
        <v>323</v>
      </c>
      <c r="AJ49" t="str">
        <f>LOWER(LEFT(Table13456221[[#This Row],[Titulo]],1))</f>
        <v>c</v>
      </c>
      <c r="AK49" t="str">
        <f>LOWER(LEFT(Table13456221[[#This Row],[Categoria]],1))</f>
        <v>e</v>
      </c>
      <c r="AL49" t="str">
        <f>_xlfn.CONCAT(Table13456221[[#This Row],[ID]:[c021]])</f>
        <v>{id:46,title: "comodestilalamielComo destila la miel", subtitle: "Oda XL de Salomón", category: "ELECCIÓN", moments: ["Laudes/Visperas", "Entrada", "Comunión"], url: "/resucito/src/index.html?canto=comodestilalamielcomo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M49" t="str">
        <f>UPPER(Table13456221[[#This Row],[Titulo]])</f>
        <v>COMO DESTILA LA MIEL</v>
      </c>
      <c r="AN49" t="str">
        <f>LOWER(SUBSTITUTE(Table13456221[[#This Row],[CANTO]], " ", ""))</f>
        <v>comodestilalamiel</v>
      </c>
      <c r="AO49" t="str">
        <f>Table13456221[[#This Row],[Subtitle5]]</f>
        <v>Oda XL de Salomón</v>
      </c>
      <c r="AQ49" t="str">
        <f>Table1[[#Headers],[CANTO]]</f>
        <v>CANTO</v>
      </c>
      <c r="AR49" t="str">
        <f>Table13456221[[#This Row],[CANTO]]</f>
        <v>COMO DESTILA LA MIEL</v>
      </c>
    </row>
    <row r="50" spans="1:44" x14ac:dyDescent="0.25">
      <c r="A50">
        <v>221</v>
      </c>
      <c r="B50" t="s">
        <v>309</v>
      </c>
      <c r="C50">
        <v>47</v>
      </c>
      <c r="D50" t="s">
        <v>310</v>
      </c>
      <c r="E50" t="s">
        <v>311</v>
      </c>
      <c r="F50" t="s">
        <v>312</v>
      </c>
      <c r="G50" t="s">
        <v>1373</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/resucito/src/index.html?canto=comoelimpulsoquesientelaira</v>
      </c>
      <c r="AG50" s="66"/>
      <c r="AH50" s="66" t="str">
        <f>VLOOKUP(Table13456221[[#This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I50" t="s">
        <v>323</v>
      </c>
      <c r="AJ50" t="str">
        <f>LOWER(LEFT(Table13456221[[#This Row],[Titulo]],1))</f>
        <v>c</v>
      </c>
      <c r="AK50" t="str">
        <f>LOWER(LEFT(Table13456221[[#This Row],[Categoria]],1))</f>
        <v>c</v>
      </c>
      <c r="AL50" t="str">
        <f>_xlfn.CONCAT(Table13456221[[#This Row],[ID]:[c021]])</f>
        <v>{id:47,title: "comoelimpulsoquesientelairaComo el impulso que siente la ira", subtitle: "Oda VII de Salomón", category: "CATECUMENADO", moments: ["Paz", "Antiguo Testamento"], url: "/resucito/src/index.html?canto=comoelimpulsoquesientelairacomo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M50" t="str">
        <f>UPPER(Table13456221[[#This Row],[Titulo]])</f>
        <v>COMO EL IMPULSO QUE SIENTE LA IRA</v>
      </c>
      <c r="AN50" t="str">
        <f>LOWER(SUBSTITUTE(Table13456221[[#This Row],[CANTO]], " ", ""))</f>
        <v>comoelimpulsoquesientelaira</v>
      </c>
      <c r="AO50" t="str">
        <f>Table13456221[[#This Row],[Subtitle5]]</f>
        <v>Oda VII de Salomón</v>
      </c>
      <c r="AQ50" t="str">
        <f>Table1[[#Headers],[CANTO]]</f>
        <v>CANTO</v>
      </c>
      <c r="AR50" t="str">
        <f>Table13456221[[#This Row],[CANTO]]</f>
        <v>COMO EL IMPULSO QUE SIENTE LA IRA</v>
      </c>
    </row>
    <row r="51" spans="1:44" x14ac:dyDescent="0.25">
      <c r="A51">
        <v>38</v>
      </c>
      <c r="B51" t="s">
        <v>309</v>
      </c>
      <c r="C51">
        <v>48</v>
      </c>
      <c r="D51" t="s">
        <v>310</v>
      </c>
      <c r="E51" t="s">
        <v>311</v>
      </c>
      <c r="F51" t="s">
        <v>312</v>
      </c>
      <c r="G51" t="s">
        <v>1213</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/resucito/src/index.html?canto=comoesmaravilloso</v>
      </c>
      <c r="AG51" s="66"/>
      <c r="AH51" s="66" t="str">
        <f>VLOOKUP(Table13456221[[#This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I51" t="s">
        <v>323</v>
      </c>
      <c r="AJ51" t="str">
        <f>LOWER(LEFT(Table13456221[[#This Row],[Titulo]],1))</f>
        <v>c</v>
      </c>
      <c r="AK51" t="str">
        <f>LOWER(LEFT(Table13456221[[#This Row],[Categoria]],1))</f>
        <v>p</v>
      </c>
      <c r="AL51" t="str">
        <f>_xlfn.CONCAT(Table13456221[[#This Row],[ID]:[c021]])</f>
        <v>{id:48,title: "comoesmaravillosoCómo es maravilloso", subtitle: "Salmo 133 (132)", category: "PRECATECUMENADO", moments: ["Cuaresma", "Laudes/Visperas", "Antiguo Testamento"], url: "/resucito/src/index.html?canto=comoesmaravillosocómo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M51" t="str">
        <f>UPPER(Table13456221[[#This Row],[Titulo]])</f>
        <v>CÓMO ES MARAVILLOSO</v>
      </c>
      <c r="AN51" t="str">
        <f>LOWER(SUBSTITUTE(Table13456221[[#This Row],[CANTO]], " ", ""))</f>
        <v>cómoesmaravilloso</v>
      </c>
      <c r="AO51" t="str">
        <f>Table13456221[[#This Row],[Subtitle5]]</f>
        <v>Salmo 133 (132)</v>
      </c>
      <c r="AQ51" t="str">
        <f>Table1[[#Headers],[CANTO]]</f>
        <v>CANTO</v>
      </c>
      <c r="AR51" t="str">
        <f>Table13456221[[#This Row],[CANTO]]</f>
        <v>CÓMO ES MARAVILLOSO</v>
      </c>
    </row>
    <row r="52" spans="1:44" x14ac:dyDescent="0.25">
      <c r="A52">
        <v>39</v>
      </c>
      <c r="B52" t="s">
        <v>309</v>
      </c>
      <c r="C52">
        <v>49</v>
      </c>
      <c r="D52" t="s">
        <v>310</v>
      </c>
      <c r="E52" t="s">
        <v>311</v>
      </c>
      <c r="F52" t="s">
        <v>312</v>
      </c>
      <c r="G52" t="s">
        <v>1214</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/resucito/src/index.html?canto=comolacierva</v>
      </c>
      <c r="AG52" s="66"/>
      <c r="AH52" s="66" t="str">
        <f>VLOOKUP(Table13456221[[#This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I52" t="s">
        <v>323</v>
      </c>
      <c r="AJ52" t="str">
        <f>LOWER(LEFT(Table13456221[[#This Row],[Titulo]],1))</f>
        <v>c</v>
      </c>
      <c r="AK52" t="str">
        <f>LOWER(LEFT(Table13456221[[#This Row],[Categoria]],1))</f>
        <v>p</v>
      </c>
      <c r="AL52" t="str">
        <f>_xlfn.CONCAT(Table13456221[[#This Row],[ID]:[c021]])</f>
        <v>{id:49,title: "comolaciervaComo la cierva", subtitle: "Salmo 42-43 (41-42)", category: "PRECATECUMENADO", moments: ["Pascua", "Comunión", "Antiguo Testamento"], url: "/resucito/src/index.html?canto=comolaciervacomo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M52" t="str">
        <f>UPPER(Table13456221[[#This Row],[Titulo]])</f>
        <v>COMO LA CIERVA</v>
      </c>
      <c r="AN52" t="str">
        <f>LOWER(SUBSTITUTE(Table13456221[[#This Row],[CANTO]], " ", ""))</f>
        <v>comolacierva</v>
      </c>
      <c r="AO52" t="str">
        <f>Table13456221[[#This Row],[Subtitle5]]</f>
        <v>Salmo 42-43 (41-42)</v>
      </c>
      <c r="AQ52" t="str">
        <f>Table1[[#Headers],[CANTO]]</f>
        <v>CANTO</v>
      </c>
      <c r="AR52" t="str">
        <f>Table13456221[[#This Row],[CANTO]]</f>
        <v>COMO LA CIERVA</v>
      </c>
    </row>
    <row r="53" spans="1:44" x14ac:dyDescent="0.25">
      <c r="A53">
        <v>240</v>
      </c>
      <c r="B53" t="s">
        <v>309</v>
      </c>
      <c r="C53">
        <v>50</v>
      </c>
      <c r="D53" t="s">
        <v>310</v>
      </c>
      <c r="E53" t="s">
        <v>311</v>
      </c>
      <c r="F53" t="s">
        <v>312</v>
      </c>
      <c r="G53" t="s">
        <v>1392</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/resucito/src/index.html?canto=comolirioentreloscardos</v>
      </c>
      <c r="AG53" s="66"/>
      <c r="AH53" s="66" t="str">
        <f>VLOOKUP(Table13456221[[#This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I53" t="s">
        <v>323</v>
      </c>
      <c r="AJ53" t="str">
        <f>LOWER(LEFT(Table13456221[[#This Row],[Titulo]],1))</f>
        <v>c</v>
      </c>
      <c r="AK53" t="str">
        <f>LOWER(LEFT(Table13456221[[#This Row],[Categoria]],1))</f>
        <v>e</v>
      </c>
      <c r="AL53" t="str">
        <f>_xlfn.CONCAT(Table13456221[[#This Row],[ID]:[c021]])</f>
        <v>{id:50,title: "comolirioentreloscardosComo lirio entre los cardos", subtitle: "Cantar de los cantares 1,13ss ", category: "ELECCIÓN", moments: ["Adviento", "Entrada", "Paz", "Final", "Antiguo Testamento"], url: "/resucito/src/index.html?canto=comolirioentreloscardoscomo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M53" t="str">
        <f>UPPER(Table13456221[[#This Row],[Titulo]])</f>
        <v>COMO LIRIO ENTRE LOS CARDOS</v>
      </c>
      <c r="AN53" t="str">
        <f>LOWER(SUBSTITUTE(Table13456221[[#This Row],[CANTO]], " ", ""))</f>
        <v>comolirioentreloscardos</v>
      </c>
      <c r="AO53" t="str">
        <f>Table13456221[[#This Row],[Subtitle5]]</f>
        <v xml:space="preserve">Cantar de los cantares 1,13ss </v>
      </c>
      <c r="AQ53" t="str">
        <f>Table1[[#Headers],[CANTO]]</f>
        <v>CANTO</v>
      </c>
      <c r="AR53" t="str">
        <f>Table13456221[[#This Row],[CANTO]]</f>
        <v>COMO LIRIO ENTRE LOS CARDOS</v>
      </c>
    </row>
    <row r="54" spans="1:44" x14ac:dyDescent="0.25">
      <c r="A54">
        <v>40</v>
      </c>
      <c r="B54" t="s">
        <v>309</v>
      </c>
      <c r="C54">
        <v>51</v>
      </c>
      <c r="D54" t="s">
        <v>310</v>
      </c>
      <c r="E54" t="s">
        <v>311</v>
      </c>
      <c r="F54" t="s">
        <v>312</v>
      </c>
      <c r="G54" t="s">
        <v>1215</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/resucito/src/index.html?canto=comoovejaqueve</v>
      </c>
      <c r="AG54" s="66"/>
      <c r="AH54" s="66" t="str">
        <f>VLOOKUP(Table13456221[[#This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I54" t="s">
        <v>323</v>
      </c>
      <c r="AJ54" t="str">
        <f>LOWER(LEFT(Table13456221[[#This Row],[Titulo]],1))</f>
        <v>c</v>
      </c>
      <c r="AK54" t="str">
        <f>LOWER(LEFT(Table13456221[[#This Row],[Categoria]],1))</f>
        <v>p</v>
      </c>
      <c r="AL54" t="str">
        <f>_xlfn.CONCAT(Table13456221[[#This Row],[ID]:[c021]])</f>
        <v>{id:51,title: "comoovejaqueveComo oveja que ve", subtitle: "Kontáklon (Romano el Meloda)", category: "PRECATECUMENADO", moments: ["Fracción del Pan"], url: "/resucito/src/index.html?canto=comoovejaquevecomo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M54" t="str">
        <f>UPPER(Table13456221[[#This Row],[Titulo]])</f>
        <v>COMO OVEJA QUE VE</v>
      </c>
      <c r="AN54" t="str">
        <f>LOWER(SUBSTITUTE(Table13456221[[#This Row],[CANTO]], " ", ""))</f>
        <v>comoovejaqueve</v>
      </c>
      <c r="AO54" t="str">
        <f>Table13456221[[#This Row],[Subtitle5]]</f>
        <v>Kontáklon (Romano el Meloda)</v>
      </c>
      <c r="AQ54" t="str">
        <f>Table1[[#Headers],[CANTO]]</f>
        <v>CANTO</v>
      </c>
      <c r="AR54" t="str">
        <f>Table13456221[[#This Row],[CANTO]]</f>
        <v>COMO OVEJA QUE VE</v>
      </c>
    </row>
    <row r="55" spans="1:44" x14ac:dyDescent="0.25">
      <c r="A55">
        <v>41</v>
      </c>
      <c r="B55" t="s">
        <v>309</v>
      </c>
      <c r="C55">
        <v>52</v>
      </c>
      <c r="D55" t="s">
        <v>310</v>
      </c>
      <c r="E55" t="s">
        <v>311</v>
      </c>
      <c r="F55" t="s">
        <v>312</v>
      </c>
      <c r="G55" t="s">
        <v>1216</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/resucito/src/index.html?canto=consoladamipueblo</v>
      </c>
      <c r="AG55" s="66"/>
      <c r="AH55" s="66" t="str">
        <f>VLOOKUP(Table13456221[[#This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I55" t="s">
        <v>323</v>
      </c>
      <c r="AJ55" t="str">
        <f>LOWER(LEFT(Table13456221[[#This Row],[Titulo]],1))</f>
        <v>c</v>
      </c>
      <c r="AK55" t="str">
        <f>LOWER(LEFT(Table13456221[[#This Row],[Categoria]],1))</f>
        <v>p</v>
      </c>
      <c r="AL55" t="str">
        <f>_xlfn.CONCAT(Table13456221[[#This Row],[ID]:[c021]])</f>
        <v>{id:52,title: "consoladamipuebloConsolad a mi pueblo", subtitle: "Isaías 40,1-11 - Melodía hebraica ", category: "PRECATECUMENADO", moments: [""], url: "/resucito/src/index.html?canto=consoladamipuebloconsolad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M55" t="str">
        <f>UPPER(Table13456221[[#This Row],[Titulo]])</f>
        <v>CONSOLAD A MI PUEBLO</v>
      </c>
      <c r="AN55" t="str">
        <f>LOWER(SUBSTITUTE(Table13456221[[#This Row],[CANTO]], " ", ""))</f>
        <v>consoladamipueblo</v>
      </c>
      <c r="AO55" t="str">
        <f>Table13456221[[#This Row],[Subtitle5]]</f>
        <v xml:space="preserve">Isaías 40,1-11 - Melodía hebraica </v>
      </c>
      <c r="AQ55" t="str">
        <f>Table1[[#Headers],[CANTO]]</f>
        <v>CANTO</v>
      </c>
      <c r="AR55" t="str">
        <f>Table13456221[[#This Row],[CANTO]]</f>
        <v>CONSOLAD A MI PUEBLO</v>
      </c>
    </row>
    <row r="56" spans="1:44" x14ac:dyDescent="0.25">
      <c r="A56">
        <v>186</v>
      </c>
      <c r="B56" t="s">
        <v>309</v>
      </c>
      <c r="C56">
        <v>53</v>
      </c>
      <c r="D56" t="s">
        <v>310</v>
      </c>
      <c r="E56" t="s">
        <v>311</v>
      </c>
      <c r="F56" t="s">
        <v>312</v>
      </c>
      <c r="G56" t="s">
        <v>1357</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/resucito/src/index.html?canto=corderodedios</v>
      </c>
      <c r="AG56" s="66"/>
      <c r="AH56" s="66" t="str">
        <f>VLOOKUP(Table13456221[[#This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I56" t="s">
        <v>323</v>
      </c>
      <c r="AJ56" t="str">
        <f>LOWER(LEFT(Table13456221[[#This Row],[Titulo]],1))</f>
        <v>c</v>
      </c>
      <c r="AK56" t="str">
        <f>LOWER(LEFT(Table13456221[[#This Row],[Categoria]],1))</f>
        <v>l</v>
      </c>
      <c r="AL56" t="str">
        <f>_xlfn.CONCAT(Table13456221[[#This Row],[ID]:[c021]])</f>
        <v>{id:53,title: "corderodediosCordero de Dios", subtitle: "Después de la consagración", category: "LITÚRGICOS", moments: ["Entrada"], url: "/resucito/src/index.html?canto=corderodedioscordero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M56" t="str">
        <f>UPPER(Table13456221[[#This Row],[Titulo]])</f>
        <v>CORDERO DE DIOS</v>
      </c>
      <c r="AN56" t="str">
        <f>LOWER(SUBSTITUTE(Table13456221[[#This Row],[CANTO]], " ", ""))</f>
        <v>corderodedios</v>
      </c>
      <c r="AO56" t="str">
        <f>Table13456221[[#This Row],[Subtitle5]]</f>
        <v>Después de la consagración</v>
      </c>
      <c r="AQ56" t="str">
        <f>Table1[[#Headers],[CANTO]]</f>
        <v>CANTO</v>
      </c>
      <c r="AR56" t="str">
        <f>Table13456221[[#This Row],[CANTO]]</f>
        <v>CORDERO DE DIOS</v>
      </c>
    </row>
    <row r="57" spans="1:44" x14ac:dyDescent="0.25">
      <c r="A57">
        <v>187</v>
      </c>
      <c r="B57" t="s">
        <v>309</v>
      </c>
      <c r="C57">
        <v>54</v>
      </c>
      <c r="D57" t="s">
        <v>310</v>
      </c>
      <c r="E57" t="s">
        <v>311</v>
      </c>
      <c r="F57" t="s">
        <v>312</v>
      </c>
      <c r="G57" t="s">
        <v>1097</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/resucito/src/index.html?canto=credo</v>
      </c>
      <c r="AG57" s="66"/>
      <c r="AH57" s="66" t="str">
        <f>VLOOKUP(Table13456221[[#This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I57" t="s">
        <v>323</v>
      </c>
      <c r="AJ57" t="str">
        <f>LOWER(LEFT(Table13456221[[#This Row],[Titulo]],1))</f>
        <v>c</v>
      </c>
      <c r="AK57" t="str">
        <f>LOWER(LEFT(Table13456221[[#This Row],[Categoria]],1))</f>
        <v>l</v>
      </c>
      <c r="AL57" t="str">
        <f>_xlfn.CONCAT(Table13456221[[#This Row],[ID]:[c021]])</f>
        <v>{id:54,title: "credoCredo", subtitle: "Símbolo Apostólico", category: "LITÚRGICOS", moments: ["Pascua", "Laudes/Visperas", "Comunión", "Antiguo Testamento"], url: "/resucito/src/index.html?canto=credocreo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M57" t="str">
        <f>UPPER(Table13456221[[#This Row],[Titulo]])</f>
        <v>CREDO</v>
      </c>
      <c r="AN57" t="str">
        <f>LOWER(SUBSTITUTE(Table13456221[[#This Row],[CANTO]], " ", ""))</f>
        <v>credo</v>
      </c>
      <c r="AO57" t="str">
        <f>Table13456221[[#This Row],[Subtitle5]]</f>
        <v>Símbolo Apostólico</v>
      </c>
      <c r="AQ57" t="str">
        <f>Table1[[#Headers],[CANTO]]</f>
        <v>CANTO</v>
      </c>
      <c r="AR57" t="str">
        <f>Table13456221[[#This Row],[CANTO]]</f>
        <v>CREDO</v>
      </c>
    </row>
    <row r="58" spans="1:44" x14ac:dyDescent="0.25">
      <c r="A58">
        <v>42</v>
      </c>
      <c r="B58" t="s">
        <v>309</v>
      </c>
      <c r="C58">
        <v>55</v>
      </c>
      <c r="D58" t="s">
        <v>310</v>
      </c>
      <c r="E58" t="s">
        <v>311</v>
      </c>
      <c r="F58" t="s">
        <v>312</v>
      </c>
      <c r="G58" t="s">
        <v>1217</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/resucito/src/index.html?canto=cristoeslaluz</v>
      </c>
      <c r="AG58" s="66"/>
      <c r="AH58" s="66" t="str">
        <f>VLOOKUP(Table13456221[[#This Row],['#Pg]],Table14[['#]:[ARCHIVO]],6,FALSE)</f>
        <v>cristo es la luz juan 8,12; 14,6 cristo es la luz. él es la salvación cristo es el camino. cristo es la verdad. cristo es la vida.</v>
      </c>
      <c r="AI58" t="s">
        <v>323</v>
      </c>
      <c r="AJ58" t="str">
        <f>LOWER(LEFT(Table13456221[[#This Row],[Titulo]],1))</f>
        <v>c</v>
      </c>
      <c r="AK58" t="str">
        <f>LOWER(LEFT(Table13456221[[#This Row],[Categoria]],1))</f>
        <v>p</v>
      </c>
      <c r="AL58" t="str">
        <f>_xlfn.CONCAT(Table13456221[[#This Row],[ID]:[c021]])</f>
        <v>{id:55,title: "cristoeslaluzCristo es la luz", subtitle: "Himno - Juan 8,12; 14,6", category: "PRECATECUMENADO", moments: ["Cuaresma", "Entrada", "Final", "Antiguo Testamento"], url: "/resucito/src/index.html?canto=cristoeslaluzcristo es la luz juan 8,12; 14,6 cristo es la luz. él es la salvación cristo es el camino. cristo es la verdad. cristo es la vida."},</v>
      </c>
      <c r="AM58" t="str">
        <f>UPPER(Table13456221[[#This Row],[Titulo]])</f>
        <v>CRISTO ES LA LUZ</v>
      </c>
      <c r="AN58" t="str">
        <f>LOWER(SUBSTITUTE(Table13456221[[#This Row],[CANTO]], " ", ""))</f>
        <v>cristoeslaluz</v>
      </c>
      <c r="AO58" t="str">
        <f>Table13456221[[#This Row],[Subtitle5]]</f>
        <v>Himno - Juan 8,12; 14,6</v>
      </c>
      <c r="AQ58" t="str">
        <f>Table1[[#Headers],[CANTO]]</f>
        <v>CANTO</v>
      </c>
      <c r="AR58" t="str">
        <f>Table13456221[[#This Row],[CANTO]]</f>
        <v>CRISTO ES LA LUZ</v>
      </c>
    </row>
    <row r="59" spans="1:44" x14ac:dyDescent="0.25">
      <c r="A59">
        <v>222</v>
      </c>
      <c r="B59" t="s">
        <v>309</v>
      </c>
      <c r="C59">
        <v>56</v>
      </c>
      <c r="D59" t="s">
        <v>310</v>
      </c>
      <c r="E59" t="s">
        <v>311</v>
      </c>
      <c r="F59" t="s">
        <v>312</v>
      </c>
      <c r="G59" t="s">
        <v>1374</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/resucito/src/index.html?canto=cuandodormia</v>
      </c>
      <c r="AG59" s="66"/>
      <c r="AH59" s="66" t="str">
        <f>VLOOKUP(Table13456221[[#This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I59" t="s">
        <v>323</v>
      </c>
      <c r="AJ59" t="str">
        <f>LOWER(LEFT(Table13456221[[#This Row],[Titulo]],1))</f>
        <v>c</v>
      </c>
      <c r="AK59" t="str">
        <f>LOWER(LEFT(Table13456221[[#This Row],[Categoria]],1))</f>
        <v>c</v>
      </c>
      <c r="AL59" t="str">
        <f>_xlfn.CONCAT(Table13456221[[#This Row],[ID]:[c021]])</f>
        <v>{id:56,title: "cuandodormiaCuando dormía", subtitle: "Cantar de los Cantares 5,2ss ", category: "CATECUMENADO", moments: ["Pascua", "Laudes/Visperas", "Antiguo Testamento"], url: "/resucito/src/index.html?canto=cuandodormiacuando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M59" t="str">
        <f>UPPER(Table13456221[[#This Row],[Titulo]])</f>
        <v>CUANDO DORMÍA</v>
      </c>
      <c r="AN59" t="str">
        <f>LOWER(SUBSTITUTE(Table13456221[[#This Row],[CANTO]], " ", ""))</f>
        <v>cuandodormía</v>
      </c>
      <c r="AO59" t="str">
        <f>Table13456221[[#This Row],[Subtitle5]]</f>
        <v xml:space="preserve">Cantar de los Cantares 5,2ss </v>
      </c>
      <c r="AQ59" t="str">
        <f>Table1[[#Headers],[CANTO]]</f>
        <v>CANTO</v>
      </c>
      <c r="AR59" t="str">
        <f>Table13456221[[#This Row],[CANTO]]</f>
        <v>CUANDO DORMÍA</v>
      </c>
    </row>
    <row r="60" spans="1:44" x14ac:dyDescent="0.25">
      <c r="A60">
        <v>43</v>
      </c>
      <c r="B60" t="s">
        <v>309</v>
      </c>
      <c r="C60">
        <v>57</v>
      </c>
      <c r="D60" t="s">
        <v>310</v>
      </c>
      <c r="E60" t="s">
        <v>311</v>
      </c>
      <c r="F60" t="s">
        <v>312</v>
      </c>
      <c r="G60" t="s">
        <v>1218</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/resucito/src/index.html?canto=cuandoelsenor</v>
      </c>
      <c r="AG60" s="66"/>
      <c r="AH60" s="66" t="str">
        <f>VLOOKUP(Table13456221[[#This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I60" t="s">
        <v>323</v>
      </c>
      <c r="AJ60" t="str">
        <f>LOWER(LEFT(Table13456221[[#This Row],[Titulo]],1))</f>
        <v>c</v>
      </c>
      <c r="AK60" t="str">
        <f>LOWER(LEFT(Table13456221[[#This Row],[Categoria]],1))</f>
        <v>p</v>
      </c>
      <c r="AL60" t="str">
        <f>_xlfn.CONCAT(Table13456221[[#This Row],[ID]:[c021]])</f>
        <v>{id:57,title: "cuandoelsenorCuando el Señor", subtitle: "Salmo 126 (125)", category: "PRECATECUMENADO", moments: ["Pascua", "Paz", "Final"], url: "/resucito/src/index.html?canto=cuandoelsenorcuando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M60" t="str">
        <f>UPPER(Table13456221[[#This Row],[Titulo]])</f>
        <v>CUANDO EL SEÑOR</v>
      </c>
      <c r="AN60" t="str">
        <f>LOWER(SUBSTITUTE(Table13456221[[#This Row],[CANTO]], " ", ""))</f>
        <v>cuandoelseñor</v>
      </c>
      <c r="AO60" t="str">
        <f>Table13456221[[#This Row],[Subtitle5]]</f>
        <v>Salmo 126 (125)</v>
      </c>
      <c r="AQ60" t="str">
        <f>Table1[[#Headers],[CANTO]]</f>
        <v>CANTO</v>
      </c>
      <c r="AR60" t="str">
        <f>Table13456221[[#This Row],[CANTO]]</f>
        <v>CUANDO EL SEÑOR</v>
      </c>
    </row>
    <row r="61" spans="1:44" x14ac:dyDescent="0.25">
      <c r="A61">
        <v>44</v>
      </c>
      <c r="B61" t="s">
        <v>309</v>
      </c>
      <c r="C61">
        <v>58</v>
      </c>
      <c r="D61" t="s">
        <v>310</v>
      </c>
      <c r="E61" t="s">
        <v>311</v>
      </c>
      <c r="F61" t="s">
        <v>312</v>
      </c>
      <c r="G61" t="s">
        <v>1219</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/resucito/src/index.html?canto=cuandoisraelsaliodeegipto</v>
      </c>
      <c r="AG61" s="66"/>
      <c r="AH61" s="66" t="str">
        <f>VLOOKUP(Table13456221[[#This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I61" t="s">
        <v>323</v>
      </c>
      <c r="AJ61" t="str">
        <f>LOWER(LEFT(Table13456221[[#This Row],[Titulo]],1))</f>
        <v>c</v>
      </c>
      <c r="AK61" t="str">
        <f>LOWER(LEFT(Table13456221[[#This Row],[Categoria]],1))</f>
        <v>p</v>
      </c>
      <c r="AL61" t="str">
        <f>_xlfn.CONCAT(Table13456221[[#This Row],[ID]:[c021]])</f>
        <v>{id:58,title: "cuandoisraelsaliodeegiptoCuando Israel salió de Egipto", subtitle: "Salmo 114 (113)", category: "PRECATECUMENADO", moments: ["Pascua", "Paz"], url: "/resucito/src/index.html?canto=cuandoisraelsaliodeegiptocuando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M61" t="str">
        <f>UPPER(Table13456221[[#This Row],[Titulo]])</f>
        <v>CUANDO ISRAEL SALIÓ DE EGIPTO</v>
      </c>
      <c r="AN61" t="str">
        <f>LOWER(SUBSTITUTE(Table13456221[[#This Row],[CANTO]], " ", ""))</f>
        <v>cuandoisraelsaliódeegipto</v>
      </c>
      <c r="AO61" t="str">
        <f>Table13456221[[#This Row],[Subtitle5]]</f>
        <v>Salmo 114 (113)</v>
      </c>
      <c r="AQ61" t="str">
        <f>Table1[[#Headers],[CANTO]]</f>
        <v>CANTO</v>
      </c>
      <c r="AR61" t="str">
        <f>Table13456221[[#This Row],[CANTO]]</f>
        <v>CUANDO ISRAEL SALIÓ DE EGIPTO</v>
      </c>
    </row>
    <row r="62" spans="1:44" x14ac:dyDescent="0.25">
      <c r="A62">
        <v>45</v>
      </c>
      <c r="B62" t="s">
        <v>309</v>
      </c>
      <c r="C62">
        <v>59</v>
      </c>
      <c r="D62" t="s">
        <v>310</v>
      </c>
      <c r="E62" t="s">
        <v>311</v>
      </c>
      <c r="F62" t="s">
        <v>312</v>
      </c>
      <c r="G62" t="s">
        <v>1068</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/resucito/src/index.html?canto=dayenu</v>
      </c>
      <c r="AG62" s="66"/>
      <c r="AH62" s="66" t="str">
        <f>VLOOKUP(Table13456221[[#This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I62" t="s">
        <v>323</v>
      </c>
      <c r="AJ62" t="str">
        <f>LOWER(LEFT(Table13456221[[#This Row],[Titulo]],1))</f>
        <v>d</v>
      </c>
      <c r="AK62" t="str">
        <f>LOWER(LEFT(Table13456221[[#This Row],[Categoria]],1))</f>
        <v>p</v>
      </c>
      <c r="AL62" t="str">
        <f>_xlfn.CONCAT(Table13456221[[#This Row],[ID]:[c021]])</f>
        <v>{id:59,title: "dayenuDayenú", subtitle: "De la Hagadá de Pésaj hebrea", category: "PRECATECUMENADO", moments: ["Cuaresma", "Antiguo Testamento"], url: "/resucito/src/index.html?canto=dayenudayenú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M62" t="str">
        <f>UPPER(Table13456221[[#This Row],[Titulo]])</f>
        <v>DAYENÚ</v>
      </c>
      <c r="AN62" t="str">
        <f>LOWER(SUBSTITUTE(Table13456221[[#This Row],[CANTO]], " ", ""))</f>
        <v>dayenú</v>
      </c>
      <c r="AO62" t="str">
        <f>Table13456221[[#This Row],[Subtitle5]]</f>
        <v>De la Hagadá de Pésaj hebrea</v>
      </c>
      <c r="AQ62" t="str">
        <f>Table1[[#Headers],[CANTO]]</f>
        <v>CANTO</v>
      </c>
      <c r="AR62" t="str">
        <f>Table13456221[[#This Row],[CANTO]]</f>
        <v>DAYENÚ</v>
      </c>
    </row>
    <row r="63" spans="1:44" x14ac:dyDescent="0.25">
      <c r="A63">
        <v>47</v>
      </c>
      <c r="B63" t="s">
        <v>309</v>
      </c>
      <c r="C63">
        <v>60</v>
      </c>
      <c r="D63" t="s">
        <v>310</v>
      </c>
      <c r="E63" t="s">
        <v>311</v>
      </c>
      <c r="F63" t="s">
        <v>312</v>
      </c>
      <c r="G63" t="s">
        <v>1220</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/resucito/src/index.html?canto=deprofundis</v>
      </c>
      <c r="AG63" s="66"/>
      <c r="AH63" s="66" t="str">
        <f>VLOOKUP(Table13456221[[#This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I63" t="s">
        <v>323</v>
      </c>
      <c r="AJ63" t="str">
        <f>LOWER(LEFT(Table13456221[[#This Row],[Titulo]],1))</f>
        <v>d</v>
      </c>
      <c r="AK63" t="str">
        <f>LOWER(LEFT(Table13456221[[#This Row],[Categoria]],1))</f>
        <v>p</v>
      </c>
      <c r="AL63" t="str">
        <f>_xlfn.CONCAT(Table13456221[[#This Row],[ID]:[c021]])</f>
        <v>{id:60,title: "deprofundisDe Profundis", subtitle: "Salmo 130 (129)", category: "PRECATECUMENADO", moments: ["Adviento", "Virgen", "Antiguo Testamento"], url: "/resucito/src/index.html?canto=deprofundisde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M63" t="str">
        <f>UPPER(Table13456221[[#This Row],[Titulo]])</f>
        <v>DE PROFUNDIS</v>
      </c>
      <c r="AN63" t="str">
        <f>LOWER(SUBSTITUTE(Table13456221[[#This Row],[CANTO]], " ", ""))</f>
        <v>deprofundis</v>
      </c>
      <c r="AO63" t="str">
        <f>Table13456221[[#This Row],[Subtitle5]]</f>
        <v>Salmo 130 (129)</v>
      </c>
      <c r="AQ63" t="str">
        <f>Table1[[#Headers],[CANTO]]</f>
        <v>CANTO</v>
      </c>
      <c r="AR63" t="str">
        <f>Table13456221[[#This Row],[CANTO]]</f>
        <v>DE PROFUNDIS</v>
      </c>
    </row>
    <row r="64" spans="1:44" x14ac:dyDescent="0.25">
      <c r="A64">
        <v>223</v>
      </c>
      <c r="B64" t="s">
        <v>309</v>
      </c>
      <c r="C64">
        <v>61</v>
      </c>
      <c r="D64" t="s">
        <v>310</v>
      </c>
      <c r="E64" t="s">
        <v>311</v>
      </c>
      <c r="F64" t="s">
        <v>312</v>
      </c>
      <c r="G64" t="s">
        <v>1375</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/resucito/src/index.html?canto=debora</v>
      </c>
      <c r="AG64" s="66"/>
      <c r="AH64" s="66" t="str">
        <f>VLOOKUP(Table13456221[[#This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I64" t="s">
        <v>323</v>
      </c>
      <c r="AJ64" t="str">
        <f>LOWER(LEFT(Table13456221[[#This Row],[Titulo]],1))</f>
        <v>d</v>
      </c>
      <c r="AK64" t="str">
        <f>LOWER(LEFT(Table13456221[[#This Row],[Categoria]],1))</f>
        <v>c</v>
      </c>
      <c r="AL64" t="str">
        <f>_xlfn.CONCAT(Table13456221[[#This Row],[ID]:[c021]])</f>
        <v>{id:61,title: "deboraDébora", subtitle: "Jueces 5", category: "CATECUMENADO", moments: ["Cuaresma", "Entrada", "Antiguo Testamento"], url: "/resucito/src/index.html?canto=deboradébora: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M64" t="str">
        <f>UPPER(Table13456221[[#This Row],[Titulo]])</f>
        <v>DÉBORA</v>
      </c>
      <c r="AN64" t="str">
        <f>LOWER(SUBSTITUTE(Table13456221[[#This Row],[CANTO]], " ", ""))</f>
        <v>débora</v>
      </c>
      <c r="AO64" t="str">
        <f>Table13456221[[#This Row],[Subtitle5]]</f>
        <v>Jueces 5</v>
      </c>
      <c r="AQ64" t="str">
        <f>Table1[[#Headers],[CANTO]]</f>
        <v>CANTO</v>
      </c>
      <c r="AR64" t="str">
        <f>Table13456221[[#This Row],[CANTO]]</f>
        <v>DÉBORA</v>
      </c>
    </row>
    <row r="65" spans="1:44" x14ac:dyDescent="0.25">
      <c r="A65">
        <v>48</v>
      </c>
      <c r="B65" t="s">
        <v>309</v>
      </c>
      <c r="C65">
        <v>62</v>
      </c>
      <c r="D65" t="s">
        <v>310</v>
      </c>
      <c r="E65" t="s">
        <v>311</v>
      </c>
      <c r="F65" t="s">
        <v>312</v>
      </c>
      <c r="G65" t="s">
        <v>1221</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/resucito/src/index.html?canto=decidlealosdecorazoncansado</v>
      </c>
      <c r="AG65" s="66"/>
      <c r="AH65" s="66" t="str">
        <f>VLOOKUP(Table13456221[[#This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I65" t="s">
        <v>323</v>
      </c>
      <c r="AJ65" t="str">
        <f>LOWER(LEFT(Table13456221[[#This Row],[Titulo]],1))</f>
        <v>d</v>
      </c>
      <c r="AK65" t="str">
        <f>LOWER(LEFT(Table13456221[[#This Row],[Categoria]],1))</f>
        <v>p</v>
      </c>
      <c r="AL65" t="str">
        <f>_xlfn.CONCAT(Table13456221[[#This Row],[ID]:[c021]])</f>
        <v>{id:62,title: "decidlealosdecorazoncansadoDecidle a los de corazón cansado", subtitle: "Isaías 35,4ss", category: "PRECATECUMENADO", moments: ["Laudes/Visperas", "Antiguo Testamento"], url: "/resucito/src/index.html?canto=decidlealosdecorazoncansadodecidle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M65" t="str">
        <f>UPPER(Table13456221[[#This Row],[Titulo]])</f>
        <v>DECIDLE A LOS DE CORAZÓN CANSADO</v>
      </c>
      <c r="AN65" t="str">
        <f>LOWER(SUBSTITUTE(Table13456221[[#This Row],[CANTO]], " ", ""))</f>
        <v>decidlealosdecorazóncansado</v>
      </c>
      <c r="AO65" t="str">
        <f>Table13456221[[#This Row],[Subtitle5]]</f>
        <v>Isaías 35,4ss</v>
      </c>
      <c r="AQ65" t="str">
        <f>Table1[[#Headers],[CANTO]]</f>
        <v>CANTO</v>
      </c>
      <c r="AR65" t="str">
        <f>Table13456221[[#This Row],[CANTO]]</f>
        <v>DECIDLE A LOS DE CORAZÓN CANSADO</v>
      </c>
    </row>
    <row r="66" spans="1:44" x14ac:dyDescent="0.25">
      <c r="A66">
        <v>49</v>
      </c>
      <c r="B66" t="s">
        <v>309</v>
      </c>
      <c r="C66">
        <v>63</v>
      </c>
      <c r="D66" t="s">
        <v>310</v>
      </c>
      <c r="E66" t="s">
        <v>311</v>
      </c>
      <c r="F66" t="s">
        <v>312</v>
      </c>
      <c r="G66" t="s">
        <v>1222</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/resucito/src/index.html?canto=delantedelosangeles</v>
      </c>
      <c r="AG66" s="66"/>
      <c r="AH66" s="66" t="str">
        <f>VLOOKUP(Table13456221[[#This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I66" t="s">
        <v>323</v>
      </c>
      <c r="AJ66" t="str">
        <f>LOWER(LEFT(Table13456221[[#This Row],[Titulo]],1))</f>
        <v>d</v>
      </c>
      <c r="AK66" t="str">
        <f>LOWER(LEFT(Table13456221[[#This Row],[Categoria]],1))</f>
        <v>p</v>
      </c>
      <c r="AL66" t="str">
        <f>_xlfn.CONCAT(Table13456221[[#This Row],[ID]:[c021]])</f>
        <v>{id:63,title: "delantedelosangelesDelante de los ángeles", subtitle: "Salmo 138 (137)", category: "PRECATECUMENADO", moments: ["Final", "Nuevo Testamento"], url: "/resucito/src/index.html?canto=delantedelosangelesdelante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M66" t="str">
        <f>UPPER(Table13456221[[#This Row],[Titulo]])</f>
        <v>DELANTE DE LOS ÁNGELES</v>
      </c>
      <c r="AN66" t="str">
        <f>LOWER(SUBSTITUTE(Table13456221[[#This Row],[CANTO]], " ", ""))</f>
        <v>delantedelosángeles</v>
      </c>
      <c r="AO66" t="str">
        <f>Table13456221[[#This Row],[Subtitle5]]</f>
        <v>Salmo 138 (137)</v>
      </c>
      <c r="AQ66" t="str">
        <f>Table1[[#Headers],[CANTO]]</f>
        <v>CANTO</v>
      </c>
      <c r="AR66" t="str">
        <f>Table13456221[[#This Row],[CANTO]]</f>
        <v>DELANTE DE LOS ÁNGELES</v>
      </c>
    </row>
    <row r="67" spans="1:44" x14ac:dyDescent="0.25">
      <c r="A67">
        <v>50</v>
      </c>
      <c r="B67" t="s">
        <v>309</v>
      </c>
      <c r="C67">
        <v>64</v>
      </c>
      <c r="D67" t="s">
        <v>310</v>
      </c>
      <c r="E67" t="s">
        <v>311</v>
      </c>
      <c r="F67" t="s">
        <v>312</v>
      </c>
      <c r="G67" t="s">
        <v>1223</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/resucito/src/index.html?canto=diadereposo</v>
      </c>
      <c r="AG67" s="66"/>
      <c r="AH67" s="66" t="str">
        <f>VLOOKUP(Table13456221[[#This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I67" t="s">
        <v>323</v>
      </c>
      <c r="AJ67" t="str">
        <f>LOWER(LEFT(Table13456221[[#This Row],[Titulo]],1))</f>
        <v>d</v>
      </c>
      <c r="AK67" t="str">
        <f>LOWER(LEFT(Table13456221[[#This Row],[Categoria]],1))</f>
        <v>p</v>
      </c>
      <c r="AL67" t="str">
        <f>_xlfn.CONCAT(Table13456221[[#This Row],[ID]:[c021]])</f>
        <v>{id:64,title: "diadereposoDía de reposo", subtitle: "Juan 8,52", category: "PRECATECUMENADO", moments: ["Laudes/Visperas", "Antiguo Testamento"], url: "/resucito/src/index.html?canto=diadereposodía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M67" t="str">
        <f>UPPER(Table13456221[[#This Row],[Titulo]])</f>
        <v>DÍA DE REPOSO</v>
      </c>
      <c r="AN67" t="str">
        <f>LOWER(SUBSTITUTE(Table13456221[[#This Row],[CANTO]], " ", ""))</f>
        <v>díadereposo</v>
      </c>
      <c r="AO67" t="str">
        <f>Table13456221[[#This Row],[Subtitle5]]</f>
        <v>Juan 8,52</v>
      </c>
      <c r="AQ67" t="str">
        <f>Table1[[#Headers],[CANTO]]</f>
        <v>CANTO</v>
      </c>
      <c r="AR67" t="str">
        <f>Table13456221[[#This Row],[CANTO]]</f>
        <v>DÍA DE REPOSO</v>
      </c>
    </row>
    <row r="68" spans="1:44" x14ac:dyDescent="0.25">
      <c r="A68">
        <v>51</v>
      </c>
      <c r="B68" t="s">
        <v>309</v>
      </c>
      <c r="C68">
        <v>65</v>
      </c>
      <c r="D68" t="s">
        <v>310</v>
      </c>
      <c r="E68" t="s">
        <v>311</v>
      </c>
      <c r="F68" t="s">
        <v>312</v>
      </c>
      <c r="G68" t="s">
        <v>1224</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/resucito/src/index.html?canto=diceelsenoramisenor</v>
      </c>
      <c r="AG68" s="66"/>
      <c r="AH68" s="66" t="str">
        <f>VLOOKUP(Table13456221[[#This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I68" t="s">
        <v>323</v>
      </c>
      <c r="AJ68" t="str">
        <f>LOWER(LEFT(Table13456221[[#This Row],[Titulo]],1))</f>
        <v>d</v>
      </c>
      <c r="AK68" t="str">
        <f>LOWER(LEFT(Table13456221[[#This Row],[Categoria]],1))</f>
        <v>p</v>
      </c>
      <c r="AL68" t="str">
        <f>_xlfn.CONCAT(Table13456221[[#This Row],[ID]:[c021]])</f>
        <v>{id:65,title: "diceelsenoramisenorDice el Señor a mi Señor", subtitle: "Salmo 110 (109)", category: "PRECATECUMENADO", moments: ["Antiguo Testamento"], url: "/resucito/src/index.html?canto=diceelsenoramisenordice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M68" t="str">
        <f>UPPER(Table13456221[[#This Row],[Titulo]])</f>
        <v>DICE EL SEÑOR A MI SEÑOR</v>
      </c>
      <c r="AN68" t="str">
        <f>LOWER(SUBSTITUTE(Table13456221[[#This Row],[CANTO]], " ", ""))</f>
        <v>diceelseñoramiseñor</v>
      </c>
      <c r="AO68" t="str">
        <f>Table13456221[[#This Row],[Subtitle5]]</f>
        <v>Salmo 110 (109)</v>
      </c>
      <c r="AQ68" t="str">
        <f>Table1[[#Headers],[CANTO]]</f>
        <v>CANTO</v>
      </c>
      <c r="AR68" t="str">
        <f>Table13456221[[#This Row],[CANTO]]</f>
        <v>DICE EL SEÑOR A MI SEÑOR</v>
      </c>
    </row>
    <row r="69" spans="1:44" x14ac:dyDescent="0.25">
      <c r="A69">
        <v>52</v>
      </c>
      <c r="B69" t="s">
        <v>309</v>
      </c>
      <c r="C69">
        <v>66</v>
      </c>
      <c r="D69" t="s">
        <v>310</v>
      </c>
      <c r="E69" t="s">
        <v>311</v>
      </c>
      <c r="F69" t="s">
        <v>312</v>
      </c>
      <c r="G69" t="s">
        <v>1225</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/resucito/src/index.html?canto=dichosoelhombre</v>
      </c>
      <c r="AG69" s="66"/>
      <c r="AH69" s="66" t="str">
        <f>VLOOKUP(Table13456221[[#This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I69" t="s">
        <v>323</v>
      </c>
      <c r="AJ69" t="str">
        <f>LOWER(LEFT(Table13456221[[#This Row],[Titulo]],1))</f>
        <v>d</v>
      </c>
      <c r="AK69" t="str">
        <f>LOWER(LEFT(Table13456221[[#This Row],[Categoria]],1))</f>
        <v>p</v>
      </c>
      <c r="AL69" t="str">
        <f>_xlfn.CONCAT(Table13456221[[#This Row],[ID]:[c021]])</f>
        <v>{id:66,title: "dichosoelhombreDichoso el hombre", subtitle: "Salmo 1", category: "PRECATECUMENADO", moments: ["Pascua", "Entrada", "Nuevo Testamento"], url: "/resucito/src/index.html?canto=dichosoelhombredichoso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M69" t="str">
        <f>UPPER(Table13456221[[#This Row],[Titulo]])</f>
        <v>DICHOSO EL HOMBRE</v>
      </c>
      <c r="AN69" t="str">
        <f>LOWER(SUBSTITUTE(Table13456221[[#This Row],[CANTO]], " ", ""))</f>
        <v>dichosoelhombre</v>
      </c>
      <c r="AO69" t="str">
        <f>Table13456221[[#This Row],[Subtitle5]]</f>
        <v>Salmo 1</v>
      </c>
      <c r="AQ69" t="str">
        <f>Table1[[#Headers],[CANTO]]</f>
        <v>CANTO</v>
      </c>
      <c r="AR69" t="str">
        <f>Table13456221[[#This Row],[CANTO]]</f>
        <v>DICHOSO EL HOMBRE</v>
      </c>
    </row>
    <row r="70" spans="1:44" x14ac:dyDescent="0.25">
      <c r="A70">
        <v>53</v>
      </c>
      <c r="B70" t="s">
        <v>309</v>
      </c>
      <c r="C70">
        <v>67</v>
      </c>
      <c r="D70" t="s">
        <v>310</v>
      </c>
      <c r="E70" t="s">
        <v>311</v>
      </c>
      <c r="F70" t="s">
        <v>312</v>
      </c>
      <c r="G70" t="s">
        <v>1226</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/resucito/src/index.html?canto=elcombateescatologico</v>
      </c>
      <c r="AG70" s="66"/>
      <c r="AH70" s="66" t="str">
        <f>VLOOKUP(Table13456221[[#This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I70" t="s">
        <v>323</v>
      </c>
      <c r="AJ70" t="str">
        <f>LOWER(LEFT(Table13456221[[#This Row],[Titulo]],1))</f>
        <v>e</v>
      </c>
      <c r="AK70" t="str">
        <f>LOWER(LEFT(Table13456221[[#This Row],[Categoria]],1))</f>
        <v>p</v>
      </c>
      <c r="AL70" t="str">
        <f>_xlfn.CONCAT(Table13456221[[#This Row],[ID]:[c021]])</f>
        <v>{id:67,title: "elcombateescatologicoEl combate escatológico", subtitle: "Apocalipsis 19,11-20", category: "PRECATECUMENADO", moments: ["Laudes/Visperas", "Final", "Antiguo Testamento", "Nuevo Testamento"], url: "/resucito/src/index.html?canto=elcombateescatologicoel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M70" t="str">
        <f>UPPER(Table13456221[[#This Row],[Titulo]])</f>
        <v>EL COMBATE ESCATOLÓGICO</v>
      </c>
      <c r="AN70" t="str">
        <f>LOWER(SUBSTITUTE(Table13456221[[#This Row],[CANTO]], " ", ""))</f>
        <v>elcombateescatológico</v>
      </c>
      <c r="AO70" t="str">
        <f>Table13456221[[#This Row],[Subtitle5]]</f>
        <v>Apocalipsis 19,11-20</v>
      </c>
      <c r="AQ70" t="str">
        <f>Table1[[#Headers],[CANTO]]</f>
        <v>CANTO</v>
      </c>
      <c r="AR70" t="str">
        <f>Table13456221[[#This Row],[CANTO]]</f>
        <v>EL COMBATE ESCATOLÓGICO</v>
      </c>
    </row>
    <row r="71" spans="1:44" x14ac:dyDescent="0.25">
      <c r="A71">
        <v>54</v>
      </c>
      <c r="B71" t="s">
        <v>309</v>
      </c>
      <c r="C71">
        <v>68</v>
      </c>
      <c r="D71" t="s">
        <v>310</v>
      </c>
      <c r="E71" t="s">
        <v>311</v>
      </c>
      <c r="F71" t="s">
        <v>312</v>
      </c>
      <c r="G71" t="s">
        <v>1227</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/resucito/src/index.html?canto=elespiritudelsenorestasobremi</v>
      </c>
      <c r="AG71" s="66"/>
      <c r="AH71" s="66" t="str">
        <f>VLOOKUP(Table13456221[[#This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I71" t="s">
        <v>323</v>
      </c>
      <c r="AJ71" t="str">
        <f>LOWER(LEFT(Table13456221[[#This Row],[Titulo]],1))</f>
        <v>e</v>
      </c>
      <c r="AK71" t="str">
        <f>LOWER(LEFT(Table13456221[[#This Row],[Categoria]],1))</f>
        <v>p</v>
      </c>
      <c r="AL71" t="str">
        <f>_xlfn.CONCAT(Table13456221[[#This Row],[ID]:[c021]])</f>
        <v>{id:68,title: "elespiritudelsenorestasobremiEl Espíritu del Señor está sobre mí", subtitle: "Lucas 4,18 – Isaías 61,1-3", category: "PRECATECUMENADO", moments: ["Pascua", "Comunión", "Antiguo Testamento"], url: "/resucito/src/index.html?canto=elespiritudelsenorestasobremiel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M71" t="str">
        <f>UPPER(Table13456221[[#This Row],[Titulo]])</f>
        <v>EL ESPÍRITU DEL SEÑOR ESTÁ SOBRE MÍ</v>
      </c>
      <c r="AN71" t="str">
        <f>LOWER(SUBSTITUTE(Table13456221[[#This Row],[CANTO]], " ", ""))</f>
        <v>elespíritudelseñorestásobremí</v>
      </c>
      <c r="AO71" t="str">
        <f>Table13456221[[#This Row],[Subtitle5]]</f>
        <v>Lucas 4,18 – Isaías 61,1-3</v>
      </c>
      <c r="AQ71" t="str">
        <f>Table1[[#Headers],[CANTO]]</f>
        <v>CANTO</v>
      </c>
      <c r="AR71" t="str">
        <f>Table13456221[[#This Row],[CANTO]]</f>
        <v>EL ESPÍRITU DEL SEÑOR ESTÁ SOBRE MÍ</v>
      </c>
    </row>
    <row r="72" spans="1:44" x14ac:dyDescent="0.25">
      <c r="A72">
        <v>55</v>
      </c>
      <c r="B72" t="s">
        <v>309</v>
      </c>
      <c r="C72">
        <v>69</v>
      </c>
      <c r="D72" t="s">
        <v>310</v>
      </c>
      <c r="E72" t="s">
        <v>311</v>
      </c>
      <c r="F72" t="s">
        <v>312</v>
      </c>
      <c r="G72" t="s">
        <v>1228</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/resucito/src/index.html?canto=eljacaldelospastores</v>
      </c>
      <c r="AG72" s="66"/>
      <c r="AH72" s="66" t="str">
        <f>VLOOKUP(Table13456221[[#This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I72" t="s">
        <v>323</v>
      </c>
      <c r="AJ72" t="str">
        <f>LOWER(LEFT(Table13456221[[#This Row],[Titulo]],1))</f>
        <v>e</v>
      </c>
      <c r="AK72" t="str">
        <f>LOWER(LEFT(Table13456221[[#This Row],[Categoria]],1))</f>
        <v>p</v>
      </c>
      <c r="AL72" t="str">
        <f>_xlfn.CONCAT(Table13456221[[#This Row],[ID]:[c021]])</f>
        <v>{id:69,title: "eljacaldelospastoresEl jacal de los pastores", subtitle: "Cantar de los Cantares 1,2-8", category: "PRECATECUMENADO", moments: ["Fracción del Pan", "Antiguo Testamento"], url: "/resucito/src/index.html?canto=eljacaldelospastoresel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M72" t="str">
        <f>UPPER(Table13456221[[#This Row],[Titulo]])</f>
        <v>EL JACAL DE LOS PASTORES</v>
      </c>
      <c r="AN72" t="str">
        <f>LOWER(SUBSTITUTE(Table13456221[[#This Row],[CANTO]], " ", ""))</f>
        <v>eljacaldelospastores</v>
      </c>
      <c r="AO72" t="str">
        <f>Table13456221[[#This Row],[Subtitle5]]</f>
        <v>Cantar de los Cantares 1,2-8</v>
      </c>
      <c r="AQ72" t="str">
        <f>Table1[[#Headers],[CANTO]]</f>
        <v>CANTO</v>
      </c>
      <c r="AR72" t="str">
        <f>Table13456221[[#This Row],[CANTO]]</f>
        <v>EL JACAL DE LOS PASTORES</v>
      </c>
    </row>
    <row r="73" spans="1:44" x14ac:dyDescent="0.25">
      <c r="A73">
        <v>56</v>
      </c>
      <c r="B73" t="s">
        <v>309</v>
      </c>
      <c r="C73">
        <v>70</v>
      </c>
      <c r="D73" t="s">
        <v>310</v>
      </c>
      <c r="E73" t="s">
        <v>311</v>
      </c>
      <c r="F73" t="s">
        <v>312</v>
      </c>
      <c r="G73" t="s">
        <v>1229</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/resucito/src/index.html?canto=ellagarero</v>
      </c>
      <c r="AG73" s="66"/>
      <c r="AH73" s="66" t="str">
        <f>VLOOKUP(Table13456221[[#This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I73" t="s">
        <v>323</v>
      </c>
      <c r="AJ73" t="str">
        <f>LOWER(LEFT(Table13456221[[#This Row],[Titulo]],1))</f>
        <v>e</v>
      </c>
      <c r="AK73" t="str">
        <f>LOWER(LEFT(Table13456221[[#This Row],[Categoria]],1))</f>
        <v>p</v>
      </c>
      <c r="AL73" t="str">
        <f>_xlfn.CONCAT(Table13456221[[#This Row],[ID]:[c021]])</f>
        <v>{id:70,title: "ellagareroEl lagarero", subtitle: "Isaías 63,1-6", category: "PRECATECUMENADO", moments: ["Comunión", "Nuevo Testamento"], url: "/resucito/src/index.html?canto=ellagareroel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M73" t="str">
        <f>UPPER(Table13456221[[#This Row],[Titulo]])</f>
        <v>EL LAGARERO</v>
      </c>
      <c r="AN73" t="str">
        <f>LOWER(SUBSTITUTE(Table13456221[[#This Row],[CANTO]], " ", ""))</f>
        <v>ellagarero</v>
      </c>
      <c r="AO73" t="str">
        <f>Table13456221[[#This Row],[Subtitle5]]</f>
        <v>Isaías 63,1-6</v>
      </c>
      <c r="AQ73" t="str">
        <f>Table1[[#Headers],[CANTO]]</f>
        <v>CANTO</v>
      </c>
      <c r="AR73" t="str">
        <f>Table13456221[[#This Row],[CANTO]]</f>
        <v>EL LAGARERO</v>
      </c>
    </row>
    <row r="74" spans="1:44" x14ac:dyDescent="0.25">
      <c r="A74">
        <v>57</v>
      </c>
      <c r="B74" t="s">
        <v>309</v>
      </c>
      <c r="C74">
        <v>71</v>
      </c>
      <c r="D74" t="s">
        <v>310</v>
      </c>
      <c r="E74" t="s">
        <v>311</v>
      </c>
      <c r="F74" t="s">
        <v>312</v>
      </c>
      <c r="G74" t="s">
        <v>1230</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/resucito/src/index.html?canto=elmesiasleon</v>
      </c>
      <c r="AG74" s="66"/>
      <c r="AH74" s="66" t="str">
        <f>VLOOKUP(Table13456221[[#This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I74" t="s">
        <v>323</v>
      </c>
      <c r="AJ74" t="str">
        <f>LOWER(LEFT(Table13456221[[#This Row],[Titulo]],1))</f>
        <v>e</v>
      </c>
      <c r="AK74" t="str">
        <f>LOWER(LEFT(Table13456221[[#This Row],[Categoria]],1))</f>
        <v>p</v>
      </c>
      <c r="AL74" t="str">
        <f>_xlfn.CONCAT(Table13456221[[#This Row],[ID]:[c021]])</f>
        <v>{id:71,title: "elmesiasleonEl Mesías león", subtitle: "Comentario al Apocalipsis (Victorino de Pettau)", category: "PRECATECUMENADO", moments: ["Antiguo Testamento"], url: "/resucito/src/index.html?canto=elmesiasleonel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M74" t="str">
        <f>UPPER(Table13456221[[#This Row],[Titulo]])</f>
        <v>EL MESÍAS LEÓN</v>
      </c>
      <c r="AN74" t="str">
        <f>LOWER(SUBSTITUTE(Table13456221[[#This Row],[CANTO]], " ", ""))</f>
        <v>elmesíasleón</v>
      </c>
      <c r="AO74" t="str">
        <f>Table13456221[[#This Row],[Subtitle5]]</f>
        <v>Comentario al Apocalipsis (Victorino de Pettau)</v>
      </c>
      <c r="AQ74" t="str">
        <f>Table1[[#Headers],[CANTO]]</f>
        <v>CANTO</v>
      </c>
      <c r="AR74" t="str">
        <f>Table13456221[[#This Row],[CANTO]]</f>
        <v>EL MESÍAS LEÓN</v>
      </c>
    </row>
    <row r="75" spans="1:44" x14ac:dyDescent="0.25">
      <c r="A75">
        <v>224</v>
      </c>
      <c r="B75" t="s">
        <v>309</v>
      </c>
      <c r="C75">
        <v>72</v>
      </c>
      <c r="D75" t="s">
        <v>310</v>
      </c>
      <c r="E75" t="s">
        <v>311</v>
      </c>
      <c r="F75" t="s">
        <v>312</v>
      </c>
      <c r="G75" t="s">
        <v>1376</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/resucito/src/index.html?canto=elmismodios</v>
      </c>
      <c r="AG75" s="66"/>
      <c r="AH75" s="66" t="str">
        <f>VLOOKUP(Table13456221[[#This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I75" t="s">
        <v>323</v>
      </c>
      <c r="AJ75" t="str">
        <f>LOWER(LEFT(Table13456221[[#This Row],[Titulo]],1))</f>
        <v>e</v>
      </c>
      <c r="AK75" t="str">
        <f>LOWER(LEFT(Table13456221[[#This Row],[Categoria]],1))</f>
        <v>c</v>
      </c>
      <c r="AL75" t="str">
        <f>_xlfn.CONCAT(Table13456221[[#This Row],[ID]:[c021]])</f>
        <v>{id:72,title: "elmismodiosEl mismo Dios", subtitle: "2 Corintios 4,6-12", category: "CATECUMENADO", moments: ["Navidad", "Antiguo Testamento"], url: "/resucito/src/index.html?canto=elmismodiosel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M75" t="str">
        <f>UPPER(Table13456221[[#This Row],[Titulo]])</f>
        <v>EL MISMO DIOS</v>
      </c>
      <c r="AN75" t="str">
        <f>LOWER(SUBSTITUTE(Table13456221[[#This Row],[CANTO]], " ", ""))</f>
        <v>elmismodios</v>
      </c>
      <c r="AO75" t="str">
        <f>Table13456221[[#This Row],[Subtitle5]]</f>
        <v>2 Corintios 4,6-12</v>
      </c>
      <c r="AQ75" t="str">
        <f>Table1[[#Headers],[CANTO]]</f>
        <v>CANTO</v>
      </c>
      <c r="AR75" t="str">
        <f>Table13456221[[#This Row],[CANTO]]</f>
        <v>EL MISMO DIOS</v>
      </c>
    </row>
    <row r="76" spans="1:44" x14ac:dyDescent="0.25">
      <c r="A76">
        <v>58</v>
      </c>
      <c r="B76" t="s">
        <v>309</v>
      </c>
      <c r="C76">
        <v>73</v>
      </c>
      <c r="D76" t="s">
        <v>310</v>
      </c>
      <c r="E76" t="s">
        <v>311</v>
      </c>
      <c r="F76" t="s">
        <v>312</v>
      </c>
      <c r="G76" t="s">
        <v>1231</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/resucito/src/index.html?canto=elneciopiensaquediosnoexiste</v>
      </c>
      <c r="AG76" s="66"/>
      <c r="AH76" s="66" t="str">
        <f>VLOOKUP(Table13456221[[#This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I76" t="s">
        <v>323</v>
      </c>
      <c r="AJ76" t="str">
        <f>LOWER(LEFT(Table13456221[[#This Row],[Titulo]],1))</f>
        <v>e</v>
      </c>
      <c r="AK76" t="str">
        <f>LOWER(LEFT(Table13456221[[#This Row],[Categoria]],1))</f>
        <v>p</v>
      </c>
      <c r="AL76" t="str">
        <f>_xlfn.CONCAT(Table13456221[[#This Row],[ID]:[c021]])</f>
        <v>{id:73,title: "elneciopiensaquediosnoexisteEl necio piensa que Dios no existe", subtitle: "Salmo 14 (13)", category: "PRECATECUMENADO", moments: ["Entrada", "Nuevo Testamento"], url: "/resucito/src/index.html?canto=elneciopiensaquediosnoexisteel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M76" t="str">
        <f>UPPER(Table13456221[[#This Row],[Titulo]])</f>
        <v>EL NECIO PIENSA QUE DIOS NO EXISTE</v>
      </c>
      <c r="AN76" t="str">
        <f>LOWER(SUBSTITUTE(Table13456221[[#This Row],[CANTO]], " ", ""))</f>
        <v>elneciopiensaquediosnoexiste</v>
      </c>
      <c r="AO76" t="str">
        <f>Table13456221[[#This Row],[Subtitle5]]</f>
        <v>Salmo 14 (13)</v>
      </c>
      <c r="AQ76" t="str">
        <f>Table1[[#Headers],[CANTO]]</f>
        <v>CANTO</v>
      </c>
      <c r="AR76" t="str">
        <f>Table13456221[[#This Row],[CANTO]]</f>
        <v>EL NECIO PIENSA QUE DIOS NO EXISTE</v>
      </c>
    </row>
    <row r="77" spans="1:44" x14ac:dyDescent="0.25">
      <c r="A77">
        <v>59</v>
      </c>
      <c r="B77" t="s">
        <v>309</v>
      </c>
      <c r="C77">
        <v>74</v>
      </c>
      <c r="D77" t="s">
        <v>310</v>
      </c>
      <c r="E77" t="s">
        <v>311</v>
      </c>
      <c r="F77" t="s">
        <v>312</v>
      </c>
      <c r="G77" t="s">
        <v>1232</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/resucito/src/index.html?canto=elpuebloquecaminabaenlastinieblas</v>
      </c>
      <c r="AG77" s="66"/>
      <c r="AH77" s="66" t="str">
        <f>VLOOKUP(Table13456221[[#This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I77" t="s">
        <v>323</v>
      </c>
      <c r="AJ77" t="str">
        <f>LOWER(LEFT(Table13456221[[#This Row],[Titulo]],1))</f>
        <v>e</v>
      </c>
      <c r="AK77" t="str">
        <f>LOWER(LEFT(Table13456221[[#This Row],[Categoria]],1))</f>
        <v>p</v>
      </c>
      <c r="AL77" t="str">
        <f>_xlfn.CONCAT(Table13456221[[#This Row],[ID]:[c021]])</f>
        <v>{id:74,title: "elpuebloquecaminabaenlastinieblasEl pueblo que caminaba en las tinieblas", subtitle: "Isaías 9,1-5", category: "PRECATECUMENADO", moments: ["Adviento", "Entrada", "Antiguo Testamento"], url: "/resucito/src/index.html?canto=elpuebloquecaminabaenlastinieblasel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M77" t="str">
        <f>UPPER(Table13456221[[#This Row],[Titulo]])</f>
        <v>EL PUEBLO QUE CAMINABA EN LAS TINIEBLAS</v>
      </c>
      <c r="AN77" t="str">
        <f>LOWER(SUBSTITUTE(Table13456221[[#This Row],[CANTO]], " ", ""))</f>
        <v>elpuebloquecaminabaenlastinieblas</v>
      </c>
      <c r="AO77" t="str">
        <f>Table13456221[[#This Row],[Subtitle5]]</f>
        <v>Isaías 9,1-5</v>
      </c>
      <c r="AQ77" t="str">
        <f>Table1[[#Headers],[CANTO]]</f>
        <v>CANTO</v>
      </c>
      <c r="AR77" t="str">
        <f>Table13456221[[#This Row],[CANTO]]</f>
        <v>EL PUEBLO QUE CAMINABA EN LAS TINIEBLAS</v>
      </c>
    </row>
    <row r="78" spans="1:44" x14ac:dyDescent="0.25">
      <c r="A78">
        <v>225</v>
      </c>
      <c r="B78" t="s">
        <v>309</v>
      </c>
      <c r="C78">
        <v>75</v>
      </c>
      <c r="D78" t="s">
        <v>310</v>
      </c>
      <c r="E78" t="s">
        <v>311</v>
      </c>
      <c r="F78" t="s">
        <v>312</v>
      </c>
      <c r="G78" t="s">
        <v>1377</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/resucito/src/index.html?canto=elsembrador</v>
      </c>
      <c r="AG78" s="66"/>
      <c r="AH78" s="66" t="str">
        <f>VLOOKUP(Table13456221[[#This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I78" t="s">
        <v>323</v>
      </c>
      <c r="AJ78" t="str">
        <f>LOWER(LEFT(Table13456221[[#This Row],[Titulo]],1))</f>
        <v>e</v>
      </c>
      <c r="AK78" t="str">
        <f>LOWER(LEFT(Table13456221[[#This Row],[Categoria]],1))</f>
        <v>c</v>
      </c>
      <c r="AL78" t="str">
        <f>_xlfn.CONCAT(Table13456221[[#This Row],[ID]:[c021]])</f>
        <v>{id:75,title: "elsembradorEl sembrador", subtitle: "Marcos 4,3ss", category: "CATECUMENADO", moments: ["Comunión", "Antiguo Testamento"], url: "/resucito/src/index.html?canto=elsembradorel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M78" t="str">
        <f>UPPER(Table13456221[[#This Row],[Titulo]])</f>
        <v>EL SEMBRADOR</v>
      </c>
      <c r="AN78" t="str">
        <f>LOWER(SUBSTITUTE(Table13456221[[#This Row],[CANTO]], " ", ""))</f>
        <v>elsembrador</v>
      </c>
      <c r="AO78" t="str">
        <f>Table13456221[[#This Row],[Subtitle5]]</f>
        <v>Marcos 4,3ss</v>
      </c>
      <c r="AQ78" t="str">
        <f>Table1[[#Headers],[CANTO]]</f>
        <v>CANTO</v>
      </c>
      <c r="AR78" t="str">
        <f>Table13456221[[#This Row],[CANTO]]</f>
        <v>EL SEMBRADOR</v>
      </c>
    </row>
    <row r="79" spans="1:44" x14ac:dyDescent="0.25">
      <c r="A79">
        <v>60</v>
      </c>
      <c r="B79" t="s">
        <v>309</v>
      </c>
      <c r="C79">
        <v>76</v>
      </c>
      <c r="D79" t="s">
        <v>310</v>
      </c>
      <c r="E79" t="s">
        <v>311</v>
      </c>
      <c r="F79" t="s">
        <v>312</v>
      </c>
      <c r="G79" t="s">
        <v>1233</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/resucito/src/index.html?canto=elsenoranunciaunanoticia</v>
      </c>
      <c r="AG79" s="66"/>
      <c r="AH79" s="66" t="str">
        <f>VLOOKUP(Table13456221[[#This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I79" t="s">
        <v>323</v>
      </c>
      <c r="AJ79" t="str">
        <f>LOWER(LEFT(Table13456221[[#This Row],[Titulo]],1))</f>
        <v>e</v>
      </c>
      <c r="AK79" t="str">
        <f>LOWER(LEFT(Table13456221[[#This Row],[Categoria]],1))</f>
        <v>p</v>
      </c>
      <c r="AL79" t="str">
        <f>_xlfn.CONCAT(Table13456221[[#This Row],[ID]:[c021]])</f>
        <v>{id:76,title: "elsenoranunciaunanoticiaEl Señor anuncia una noticia", subtitle: "Salmo 68 (67)", category: "PRECATECUMENADO", moments: ["Fracción del Pan", "Antiguo Testamento"], url: "/resucito/src/index.html?canto=elsenoranunciaunanoticiael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M79" t="str">
        <f>UPPER(Table13456221[[#This Row],[Titulo]])</f>
        <v>EL SEÑOR ANUNCIA UNA NOTICIA</v>
      </c>
      <c r="AN79" t="str">
        <f>LOWER(SUBSTITUTE(Table13456221[[#This Row],[CANTO]], " ", ""))</f>
        <v>elseñoranunciaunanoticia</v>
      </c>
      <c r="AO79" t="str">
        <f>Table13456221[[#This Row],[Subtitle5]]</f>
        <v>Salmo 68 (67)</v>
      </c>
      <c r="AQ79" t="str">
        <f>Table1[[#Headers],[CANTO]]</f>
        <v>CANTO</v>
      </c>
      <c r="AR79" t="str">
        <f>Table13456221[[#This Row],[CANTO]]</f>
        <v>EL SEÑOR ANUNCIA UNA NOTICIA</v>
      </c>
    </row>
    <row r="80" spans="1:44" x14ac:dyDescent="0.25">
      <c r="A80">
        <v>61</v>
      </c>
      <c r="B80" t="s">
        <v>309</v>
      </c>
      <c r="C80">
        <v>77</v>
      </c>
      <c r="D80" t="s">
        <v>310</v>
      </c>
      <c r="E80" t="s">
        <v>311</v>
      </c>
      <c r="F80" t="s">
        <v>312</v>
      </c>
      <c r="G80" t="s">
        <v>1234</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/resucito/src/index.html?canto=elsenoresmipastor</v>
      </c>
      <c r="AG80" s="66"/>
      <c r="AH80" s="66" t="str">
        <f>VLOOKUP(Table13456221[[#This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I80" t="s">
        <v>323</v>
      </c>
      <c r="AJ80" t="str">
        <f>LOWER(LEFT(Table13456221[[#This Row],[Titulo]],1))</f>
        <v>e</v>
      </c>
      <c r="AK80" t="str">
        <f>LOWER(LEFT(Table13456221[[#This Row],[Categoria]],1))</f>
        <v>p</v>
      </c>
      <c r="AL80" t="str">
        <f>_xlfn.CONCAT(Table13456221[[#This Row],[ID]:[c021]])</f>
        <v>{id:77,title: "elsenoresmipastorEl Señor es mi pastor", subtitle: "Salmo 23 (22)", category: "PRECATECUMENADO", moments: ["Cuaresma", "Antiguo Testamento"], url: "/resucito/src/index.html?canto=elsenoresmipastorel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M80" t="str">
        <f>UPPER(Table13456221[[#This Row],[Titulo]])</f>
        <v>EL SEÑOR ES MI PASTOR</v>
      </c>
      <c r="AN80" t="str">
        <f>LOWER(SUBSTITUTE(Table13456221[[#This Row],[CANTO]], " ", ""))</f>
        <v>elseñoresmipastor</v>
      </c>
      <c r="AO80" t="str">
        <f>Table13456221[[#This Row],[Subtitle5]]</f>
        <v>Salmo 23 (22)</v>
      </c>
      <c r="AQ80" t="str">
        <f>Table1[[#Headers],[CANTO]]</f>
        <v>CANTO</v>
      </c>
      <c r="AR80" t="str">
        <f>Table13456221[[#This Row],[CANTO]]</f>
        <v>EL SEÑOR ES MI PASTOR</v>
      </c>
    </row>
    <row r="81" spans="1:44" x14ac:dyDescent="0.25">
      <c r="A81">
        <v>62</v>
      </c>
      <c r="B81" t="s">
        <v>309</v>
      </c>
      <c r="C81">
        <v>78</v>
      </c>
      <c r="D81" t="s">
        <v>310</v>
      </c>
      <c r="E81" t="s">
        <v>311</v>
      </c>
      <c r="F81" t="s">
        <v>312</v>
      </c>
      <c r="G81" t="s">
        <v>1235</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/resucito/src/index.html?canto=elsenormehadado</v>
      </c>
      <c r="AG81" s="66"/>
      <c r="AH81" s="66" t="str">
        <f>VLOOKUP(Table13456221[[#This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I81" t="s">
        <v>323</v>
      </c>
      <c r="AJ81" t="str">
        <f>LOWER(LEFT(Table13456221[[#This Row],[Titulo]],1))</f>
        <v>e</v>
      </c>
      <c r="AK81" t="str">
        <f>LOWER(LEFT(Table13456221[[#This Row],[Categoria]],1))</f>
        <v>p</v>
      </c>
      <c r="AL81" t="str">
        <f>_xlfn.CONCAT(Table13456221[[#This Row],[ID]:[c021]])</f>
        <v>{id:78,title: "elsenormehadadoEl Señor me ha dado", subtitle: "Isaías 50,4-10  - Tercer canto del Siervo de Yahveh", category: "PRECATECUMENADO", moments: ["Entrada", "Comunión", "Nuevo Testamento"], url: "/resucito/src/index.html?canto=elsenormehadadoel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M81" t="str">
        <f>UPPER(Table13456221[[#This Row],[Titulo]])</f>
        <v>EL SEÑOR ME HA DADO</v>
      </c>
      <c r="AN81" t="str">
        <f>LOWER(SUBSTITUTE(Table13456221[[#This Row],[CANTO]], " ", ""))</f>
        <v>elseñormehadado</v>
      </c>
      <c r="AO81" t="str">
        <f>Table13456221[[#This Row],[Subtitle5]]</f>
        <v>Isaías 50,4-10  - Tercer canto del Siervo de Yahveh</v>
      </c>
      <c r="AQ81" t="str">
        <f>Table1[[#Headers],[CANTO]]</f>
        <v>CANTO</v>
      </c>
      <c r="AR81" t="str">
        <f>Table13456221[[#This Row],[CANTO]]</f>
        <v>EL SEÑOR ME HA DADO</v>
      </c>
    </row>
    <row r="82" spans="1:44" x14ac:dyDescent="0.25">
      <c r="A82">
        <v>63</v>
      </c>
      <c r="B82" t="s">
        <v>309</v>
      </c>
      <c r="C82">
        <v>79</v>
      </c>
      <c r="D82" t="s">
        <v>310</v>
      </c>
      <c r="E82" t="s">
        <v>311</v>
      </c>
      <c r="F82" t="s">
        <v>312</v>
      </c>
      <c r="G82" t="s">
        <v>1236</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/resucito/src/index.html?canto=elielilamasabactani</v>
      </c>
      <c r="AG82" s="66"/>
      <c r="AH82" s="66" t="str">
        <f>VLOOKUP(Table13456221[[#This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I82" t="s">
        <v>323</v>
      </c>
      <c r="AJ82" t="str">
        <f>LOWER(LEFT(Table13456221[[#This Row],[Titulo]],1))</f>
        <v>e</v>
      </c>
      <c r="AK82" t="str">
        <f>LOWER(LEFT(Table13456221[[#This Row],[Categoria]],1))</f>
        <v>p</v>
      </c>
      <c r="AL82" t="str">
        <f>_xlfn.CONCAT(Table13456221[[#This Row],[ID]:[c021]])</f>
        <v>{id:79,title: "elielilamasabactaniElí, Elí, lamá sabactaní", subtitle: "Salmo 22 (21)", category: "PRECATECUMENADO", moments: ["Fracción del Pan"], url: "/resucito/src/index.html?canto=elielilamasabactanielí,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M82" t="str">
        <f>UPPER(Table13456221[[#This Row],[Titulo]])</f>
        <v>ELÍ, ELÍ, LAMÁ SABACTANÍ</v>
      </c>
      <c r="AN82" t="str">
        <f>LOWER(SUBSTITUTE(Table13456221[[#This Row],[CANTO]], " ", ""))</f>
        <v>elí,elí,lamásabactaní</v>
      </c>
      <c r="AO82" t="str">
        <f>Table13456221[[#This Row],[Subtitle5]]</f>
        <v>Salmo 22 (21)</v>
      </c>
      <c r="AQ82" t="str">
        <f>Table1[[#Headers],[CANTO]]</f>
        <v>CANTO</v>
      </c>
      <c r="AR82" t="str">
        <f>Table13456221[[#This Row],[CANTO]]</f>
        <v>ELÍ, ELÍ, LAMÁ SABACTANÍ</v>
      </c>
    </row>
    <row r="83" spans="1:44" x14ac:dyDescent="0.25">
      <c r="A83">
        <v>64</v>
      </c>
      <c r="B83" t="s">
        <v>309</v>
      </c>
      <c r="C83">
        <v>80</v>
      </c>
      <c r="D83" t="s">
        <v>310</v>
      </c>
      <c r="E83" t="s">
        <v>311</v>
      </c>
      <c r="F83" t="s">
        <v>312</v>
      </c>
      <c r="G83" t="s">
        <v>1237</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/resucito/src/index.html?canto=enmediodeaquelgentio</v>
      </c>
      <c r="AG83" s="66"/>
      <c r="AH83" s="66" t="str">
        <f>VLOOKUP(Table13456221[[#This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I83" t="s">
        <v>323</v>
      </c>
      <c r="AJ83" t="str">
        <f>LOWER(LEFT(Table13456221[[#This Row],[Titulo]],1))</f>
        <v>e</v>
      </c>
      <c r="AK83" t="str">
        <f>LOWER(LEFT(Table13456221[[#This Row],[Categoria]],1))</f>
        <v>p</v>
      </c>
      <c r="AL83" t="str">
        <f>_xlfn.CONCAT(Table13456221[[#This Row],[ID]:[c021]])</f>
        <v>{id:80,title: "enmediodeaquelgentioEn medio de aquel gentío", subtitle: "Lucas 8,42b-48", category: "PRECATECUMENADO", moments: ["Laudes/Visperas", "Fracción del Pan", "Nuevo Testamento"], url: "/resucito/src/index.html?canto=enmediodeaquelgentioen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M83" t="str">
        <f>UPPER(Table13456221[[#This Row],[Titulo]])</f>
        <v>EN MEDIO DE AQUEL GENTÍO</v>
      </c>
      <c r="AN83" t="str">
        <f>LOWER(SUBSTITUTE(Table13456221[[#This Row],[CANTO]], " ", ""))</f>
        <v>enmediodeaquelgentío</v>
      </c>
      <c r="AO83" t="str">
        <f>Table13456221[[#This Row],[Subtitle5]]</f>
        <v>Lucas 8,42b-48</v>
      </c>
      <c r="AQ83" t="str">
        <f>Table1[[#Headers],[CANTO]]</f>
        <v>CANTO</v>
      </c>
      <c r="AR83" t="str">
        <f>Table13456221[[#This Row],[CANTO]]</f>
        <v>EN MEDIO DE AQUEL GENTÍO</v>
      </c>
    </row>
    <row r="84" spans="1:44" x14ac:dyDescent="0.25">
      <c r="A84">
        <v>65</v>
      </c>
      <c r="B84" t="s">
        <v>309</v>
      </c>
      <c r="C84">
        <v>81</v>
      </c>
      <c r="D84" t="s">
        <v>310</v>
      </c>
      <c r="E84" t="s">
        <v>311</v>
      </c>
      <c r="F84" t="s">
        <v>312</v>
      </c>
      <c r="G84" t="s">
        <v>1238</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/resucito/src/index.html?canto=enunanocheoscura</v>
      </c>
      <c r="AG84" s="66"/>
      <c r="AH84" s="66" t="str">
        <f>VLOOKUP(Table13456221[[#This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I84" t="s">
        <v>323</v>
      </c>
      <c r="AJ84" t="str">
        <f>LOWER(LEFT(Table13456221[[#This Row],[Titulo]],1))</f>
        <v>e</v>
      </c>
      <c r="AK84" t="str">
        <f>LOWER(LEFT(Table13456221[[#This Row],[Categoria]],1))</f>
        <v>p</v>
      </c>
      <c r="AL84" t="str">
        <f>_xlfn.CONCAT(Table13456221[[#This Row],[ID]:[c021]])</f>
        <v>{id:81,title: "enunanocheoscuraEn una noche oscura", subtitle: "Subida al Monte Carmelo – San Juan de la Cruz", category: "PRECATECUMENADO", moments: ["Entrada", "Final", "Antiguo Testamento"], url: "/resucito/src/index.html?canto=enunanocheoscuraen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M84" t="str">
        <f>UPPER(Table13456221[[#This Row],[Titulo]])</f>
        <v>EN UNA NOCHE OSCURA</v>
      </c>
      <c r="AN84" t="str">
        <f>LOWER(SUBSTITUTE(Table13456221[[#This Row],[CANTO]], " ", ""))</f>
        <v>enunanocheoscura</v>
      </c>
      <c r="AO84" t="str">
        <f>Table13456221[[#This Row],[Subtitle5]]</f>
        <v>Subida al Monte Carmelo – San Juan de la Cruz</v>
      </c>
      <c r="AQ84" t="str">
        <f>Table1[[#Headers],[CANTO]]</f>
        <v>CANTO</v>
      </c>
      <c r="AR84" t="str">
        <f>Table13456221[[#This Row],[CANTO]]</f>
        <v>EN UNA NOCHE OSCURA</v>
      </c>
    </row>
    <row r="85" spans="1:44" x14ac:dyDescent="0.25">
      <c r="A85">
        <v>66</v>
      </c>
      <c r="B85" t="s">
        <v>309</v>
      </c>
      <c r="C85">
        <v>82</v>
      </c>
      <c r="D85" t="s">
        <v>310</v>
      </c>
      <c r="E85" t="s">
        <v>311</v>
      </c>
      <c r="F85" t="s">
        <v>312</v>
      </c>
      <c r="G85" t="s">
        <v>1239</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/resucito/src/index.html?canto=eresdignodetomarellibro</v>
      </c>
      <c r="AG85" s="66"/>
      <c r="AH85" s="66" t="str">
        <f>VLOOKUP(Table13456221[[#This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I85" t="s">
        <v>323</v>
      </c>
      <c r="AJ85" t="str">
        <f>LOWER(LEFT(Table13456221[[#This Row],[Titulo]],1))</f>
        <v>e</v>
      </c>
      <c r="AK85" t="str">
        <f>LOWER(LEFT(Table13456221[[#This Row],[Categoria]],1))</f>
        <v>p</v>
      </c>
      <c r="AL85" t="str">
        <f>_xlfn.CONCAT(Table13456221[[#This Row],[ID]:[c021]])</f>
        <v>{id:82,title: "eresdignodetomarellibroEres digno de tomar el libro", subtitle: "Apocalipsis 5,9ss", category: "PRECATECUMENADO", moments: ["Laudes/Visperas", "Antiguo Testamento"], url: "/resucito/src/index.html?canto=eresdignodetomarellibroeres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M85" t="str">
        <f>UPPER(Table13456221[[#This Row],[Titulo]])</f>
        <v>ERES DIGNO DE TOMAR EL LIBRO</v>
      </c>
      <c r="AN85" t="str">
        <f>LOWER(SUBSTITUTE(Table13456221[[#This Row],[CANTO]], " ", ""))</f>
        <v>eresdignodetomarellibro</v>
      </c>
      <c r="AO85" t="str">
        <f>Table13456221[[#This Row],[Subtitle5]]</f>
        <v>Apocalipsis 5,9ss</v>
      </c>
      <c r="AQ85" t="str">
        <f>Table1[[#Headers],[CANTO]]</f>
        <v>CANTO</v>
      </c>
      <c r="AR85" t="str">
        <f>Table13456221[[#This Row],[CANTO]]</f>
        <v>ERES DIGNO DE TOMAR EL LIBRO</v>
      </c>
    </row>
    <row r="86" spans="1:44" x14ac:dyDescent="0.25">
      <c r="A86">
        <v>67</v>
      </c>
      <c r="B86" t="s">
        <v>309</v>
      </c>
      <c r="C86">
        <v>83</v>
      </c>
      <c r="D86" t="s">
        <v>310</v>
      </c>
      <c r="E86" t="s">
        <v>311</v>
      </c>
      <c r="F86" t="s">
        <v>312</v>
      </c>
      <c r="G86" t="s">
        <v>1240</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/resucito/src/index.html?canto=ereshermoso</v>
      </c>
      <c r="AG86" s="66"/>
      <c r="AH86" s="66" t="str">
        <f>VLOOKUP(Table13456221[[#This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I86" t="s">
        <v>323</v>
      </c>
      <c r="AJ86" t="str">
        <f>LOWER(LEFT(Table13456221[[#This Row],[Titulo]],1))</f>
        <v>e</v>
      </c>
      <c r="AK86" t="str">
        <f>LOWER(LEFT(Table13456221[[#This Row],[Categoria]],1))</f>
        <v>p</v>
      </c>
      <c r="AL86" t="str">
        <f>_xlfn.CONCAT(Table13456221[[#This Row],[ID]:[c021]])</f>
        <v>{id:83,title: "ereshermosoEres hermoso", subtitle: "Salmo 45 (44) ", category: "PRECATECUMENADO", moments: ["Entrada", "Fracción del Pan", "Antiguo Testamento"], url: "/resucito/src/index.html?canto=ereshermosoeres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M86" t="str">
        <f>UPPER(Table13456221[[#This Row],[Titulo]])</f>
        <v>ERES HERMOSO</v>
      </c>
      <c r="AN86" t="str">
        <f>LOWER(SUBSTITUTE(Table13456221[[#This Row],[CANTO]], " ", ""))</f>
        <v>ereshermoso</v>
      </c>
      <c r="AO86" t="str">
        <f>Table13456221[[#This Row],[Subtitle5]]</f>
        <v xml:space="preserve">Salmo 45 (44) </v>
      </c>
      <c r="AQ86" t="str">
        <f>Table1[[#Headers],[CANTO]]</f>
        <v>CANTO</v>
      </c>
      <c r="AR86" t="str">
        <f>Table13456221[[#This Row],[CANTO]]</f>
        <v>ERES HERMOSO</v>
      </c>
    </row>
    <row r="87" spans="1:44" x14ac:dyDescent="0.25">
      <c r="A87">
        <v>68</v>
      </c>
      <c r="B87" t="s">
        <v>309</v>
      </c>
      <c r="C87">
        <v>84</v>
      </c>
      <c r="D87" t="s">
        <v>310</v>
      </c>
      <c r="E87" t="s">
        <v>311</v>
      </c>
      <c r="F87" t="s">
        <v>312</v>
      </c>
      <c r="G87" t="s">
        <v>1241</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/resucito/src/index.html?canto=espaciente</v>
      </c>
      <c r="AG87" s="66"/>
      <c r="AH87" s="66" t="str">
        <f>VLOOKUP(Table13456221[[#This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I87" t="s">
        <v>323</v>
      </c>
      <c r="AJ87" t="str">
        <f>LOWER(LEFT(Table13456221[[#This Row],[Titulo]],1))</f>
        <v>e</v>
      </c>
      <c r="AK87" t="str">
        <f>LOWER(LEFT(Table13456221[[#This Row],[Categoria]],1))</f>
        <v>p</v>
      </c>
      <c r="AL87" t="str">
        <f>_xlfn.CONCAT(Table13456221[[#This Row],[ID]:[c021]])</f>
        <v>{id:84,title: "espacienteEs paciente", subtitle: "Himno al Espíritu Santo (Kiko Argüello) ", category: "PRECATECUMENADO", moments: [""], url: "/resucito/src/index.html?canto=espacientees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M87" t="str">
        <f>UPPER(Table13456221[[#This Row],[Titulo]])</f>
        <v>ES PACIENTE</v>
      </c>
      <c r="AN87" t="str">
        <f>LOWER(SUBSTITUTE(Table13456221[[#This Row],[CANTO]], " ", ""))</f>
        <v>espaciente</v>
      </c>
      <c r="AO87" t="str">
        <f>Table13456221[[#This Row],[Subtitle5]]</f>
        <v xml:space="preserve">Himno al Espíritu Santo (Kiko Argüello) </v>
      </c>
      <c r="AQ87" t="str">
        <f>Table1[[#Headers],[CANTO]]</f>
        <v>CANTO</v>
      </c>
      <c r="AR87" t="str">
        <f>Table13456221[[#This Row],[CANTO]]</f>
        <v>ES PACIENTE</v>
      </c>
    </row>
    <row r="88" spans="1:44" x14ac:dyDescent="0.25">
      <c r="A88">
        <v>69</v>
      </c>
      <c r="B88" t="s">
        <v>309</v>
      </c>
      <c r="C88">
        <v>85</v>
      </c>
      <c r="D88" t="s">
        <v>310</v>
      </c>
      <c r="E88" t="s">
        <v>311</v>
      </c>
      <c r="F88" t="s">
        <v>312</v>
      </c>
      <c r="G88" t="s">
        <v>1242</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/resucito/src/index.html?canto=escondemeenloocultodetutienda</v>
      </c>
      <c r="AG88" s="66"/>
      <c r="AH88" s="66" t="str">
        <f>VLOOKUP(Table13456221[[#This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I88" t="s">
        <v>323</v>
      </c>
      <c r="AJ88" t="str">
        <f>LOWER(LEFT(Table13456221[[#This Row],[Titulo]],1))</f>
        <v>e</v>
      </c>
      <c r="AK88" t="str">
        <f>LOWER(LEFT(Table13456221[[#This Row],[Categoria]],1))</f>
        <v>p</v>
      </c>
      <c r="AL88" t="str">
        <f>_xlfn.CONCAT(Table13456221[[#This Row],[ID]:[c021]])</f>
        <v>{id:85,title: "escondemeenloocultodetutiendaEscóndeme en lo oculto de tu tienda", subtitle: "Salmo 27 (26)", category: "PRECATECUMENADO", moments: ["Antiguo Testamento"], url: "/resucito/src/index.html?canto=escondemeenloocultodetutiendaescóndeme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M88" t="str">
        <f>UPPER(Table13456221[[#This Row],[Titulo]])</f>
        <v>ESCÓNDEME EN LO OCULTO DE TU TIENDA</v>
      </c>
      <c r="AN88" t="str">
        <f>LOWER(SUBSTITUTE(Table13456221[[#This Row],[CANTO]], " ", ""))</f>
        <v>escóndemeenloocultodetutienda</v>
      </c>
      <c r="AO88" t="str">
        <f>Table13456221[[#This Row],[Subtitle5]]</f>
        <v>Salmo 27 (26)</v>
      </c>
      <c r="AQ88" t="str">
        <f>Table1[[#Headers],[CANTO]]</f>
        <v>CANTO</v>
      </c>
      <c r="AR88" t="str">
        <f>Table13456221[[#This Row],[CANTO]]</f>
        <v>ESCÓNDEME EN LO OCULTO DE TU TIENDA</v>
      </c>
    </row>
    <row r="89" spans="1:44" x14ac:dyDescent="0.25">
      <c r="A89">
        <v>70</v>
      </c>
      <c r="B89" t="s">
        <v>309</v>
      </c>
      <c r="C89">
        <v>86</v>
      </c>
      <c r="D89" t="s">
        <v>310</v>
      </c>
      <c r="E89" t="s">
        <v>311</v>
      </c>
      <c r="F89" t="s">
        <v>312</v>
      </c>
      <c r="G89" t="s">
        <v>1243</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/resucito/src/index.html?canto=escuchadislaslejanas</v>
      </c>
      <c r="AG89" s="66"/>
      <c r="AH89" s="66" t="str">
        <f>VLOOKUP(Table13456221[[#This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I89" t="s">
        <v>323</v>
      </c>
      <c r="AJ89" t="str">
        <f>LOWER(LEFT(Table13456221[[#This Row],[Titulo]],1))</f>
        <v>e</v>
      </c>
      <c r="AK89" t="str">
        <f>LOWER(LEFT(Table13456221[[#This Row],[Categoria]],1))</f>
        <v>p</v>
      </c>
      <c r="AL89" t="str">
        <f>_xlfn.CONCAT(Table13456221[[#This Row],[ID]:[c021]])</f>
        <v>{id:86,title: "escuchadislaslejanasEscuchad, islas lejanas", subtitle: "Isaias 49,1-16 - Segundo canto de Siervo de Yahveh", category: "PRECATECUMENADO", moments: ["Pascua", "Fracción del Fracción del Pan", "Comunión", "Nuevo Testamento"], url: "/resucito/src/index.html?canto=escuchadislaslejanasescuchad,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M89" t="str">
        <f>UPPER(Table13456221[[#This Row],[Titulo]])</f>
        <v>ESCUCHAD, ISLAS LEJANAS</v>
      </c>
      <c r="AN89" t="str">
        <f>LOWER(SUBSTITUTE(Table13456221[[#This Row],[CANTO]], " ", ""))</f>
        <v>escuchad,islaslejanas</v>
      </c>
      <c r="AO89" t="str">
        <f>Table13456221[[#This Row],[Subtitle5]]</f>
        <v>Isaias 49,1-16 - Segundo canto de Siervo de Yahveh</v>
      </c>
      <c r="AQ89" t="str">
        <f>Table1[[#Headers],[CANTO]]</f>
        <v>CANTO</v>
      </c>
      <c r="AR89" t="str">
        <f>Table13456221[[#This Row],[CANTO]]</f>
        <v>ESCUCHAD, ISLAS LEJANAS</v>
      </c>
    </row>
    <row r="90" spans="1:44" x14ac:dyDescent="0.25">
      <c r="A90">
        <v>71</v>
      </c>
      <c r="B90" t="s">
        <v>309</v>
      </c>
      <c r="C90">
        <v>87</v>
      </c>
      <c r="D90" t="s">
        <v>310</v>
      </c>
      <c r="E90" t="s">
        <v>311</v>
      </c>
      <c r="F90" t="s">
        <v>312</v>
      </c>
      <c r="G90" t="s">
        <v>1244</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/resucito/src/index.html?canto=esteeseldiaenqueactuoelsenor</v>
      </c>
      <c r="AG90" s="66"/>
      <c r="AH90" s="66" t="str">
        <f>VLOOKUP(Table13456221[[#This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I90" t="s">
        <v>323</v>
      </c>
      <c r="AJ90" t="str">
        <f>LOWER(LEFT(Table13456221[[#This Row],[Titulo]],1))</f>
        <v>é</v>
      </c>
      <c r="AK90" t="str">
        <f>LOWER(LEFT(Table13456221[[#This Row],[Categoria]],1))</f>
        <v>p</v>
      </c>
      <c r="AL90" t="str">
        <f>_xlfn.CONCAT(Table13456221[[#This Row],[ID]:[c021]])</f>
        <v>{id:87,title: "esteeseldiaenqueactuoelsenorÉste es el día en que actuó el Señor", subtitle: "Sal 118 (117)", category: "PRECATECUMENADO", moments: ["Paz"], url: "/resucito/src/index.html?canto=esteeseldiaenqueactuoelsenoreste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M90" t="str">
        <f>UPPER(Table13456221[[#This Row],[Titulo]])</f>
        <v>ÉSTE ES EL DÍA EN QUE ACTUÓ EL SEÑOR</v>
      </c>
      <c r="AN90" t="str">
        <f>LOWER(SUBSTITUTE(Table13456221[[#This Row],[CANTO]], " ", ""))</f>
        <v>ésteeseldíaenqueactuóelseñor</v>
      </c>
      <c r="AO90" t="str">
        <f>Table13456221[[#This Row],[Subtitle5]]</f>
        <v>Sal 118 (117)</v>
      </c>
      <c r="AQ90" t="str">
        <f>Table1[[#Headers],[CANTO]]</f>
        <v>CANTO</v>
      </c>
      <c r="AR90" t="str">
        <f>Table13456221[[#This Row],[CANTO]]</f>
        <v>ÉSTE ES EL DÍA EN QUE ACTUÓ EL SEÑOR</v>
      </c>
    </row>
    <row r="91" spans="1:44" x14ac:dyDescent="0.25">
      <c r="A91">
        <v>72</v>
      </c>
      <c r="B91" t="s">
        <v>309</v>
      </c>
      <c r="C91">
        <v>88</v>
      </c>
      <c r="D91" t="s">
        <v>310</v>
      </c>
      <c r="E91" t="s">
        <v>311</v>
      </c>
      <c r="F91" t="s">
        <v>312</v>
      </c>
      <c r="G91" t="s">
        <v>1245</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/resucito/src/index.html?canto=esteeselmandamientomio</v>
      </c>
      <c r="AG91" s="66"/>
      <c r="AH91" s="66" t="str">
        <f>VLOOKUP(Table13456221[[#This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I91" t="s">
        <v>323</v>
      </c>
      <c r="AJ91" t="str">
        <f>LOWER(LEFT(Table13456221[[#This Row],[Titulo]],1))</f>
        <v>e</v>
      </c>
      <c r="AK91" t="str">
        <f>LOWER(LEFT(Table13456221[[#This Row],[Categoria]],1))</f>
        <v>p</v>
      </c>
      <c r="AL91" t="str">
        <f>_xlfn.CONCAT(Table13456221[[#This Row],[ID]:[c021]])</f>
        <v>{id:88,title: "esteeselmandamientomioEste es el mandamiento mío", subtitle: "Jn 15,12ss", category: "PRECATECUMENADO", moments: ["Cuaresma", "Fracción del Pan"], url: "/resucito/src/index.html?canto=esteeselmandamientomioeste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M91" t="str">
        <f>UPPER(Table13456221[[#This Row],[Titulo]])</f>
        <v>ESTE ES EL MANDAMIENTO MÍO</v>
      </c>
      <c r="AN91" t="str">
        <f>LOWER(SUBSTITUTE(Table13456221[[#This Row],[CANTO]], " ", ""))</f>
        <v>esteeselmandamientomío</v>
      </c>
      <c r="AO91" t="str">
        <f>Table13456221[[#This Row],[Subtitle5]]</f>
        <v>Jn 15,12ss</v>
      </c>
      <c r="AQ91" t="str">
        <f>Table1[[#Headers],[CANTO]]</f>
        <v>CANTO</v>
      </c>
      <c r="AR91" t="str">
        <f>Table13456221[[#This Row],[CANTO]]</f>
        <v>ESTE ES EL MANDAMIENTO MÍO</v>
      </c>
    </row>
    <row r="92" spans="1:44" x14ac:dyDescent="0.25">
      <c r="A92">
        <v>73</v>
      </c>
      <c r="B92" t="s">
        <v>309</v>
      </c>
      <c r="C92">
        <v>89</v>
      </c>
      <c r="D92" t="s">
        <v>310</v>
      </c>
      <c r="E92" t="s">
        <v>311</v>
      </c>
      <c r="F92" t="s">
        <v>312</v>
      </c>
      <c r="G92" t="s">
        <v>1246</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/resucito/src/index.html?canto=evenushalomalejem</v>
      </c>
      <c r="AG92" s="66"/>
      <c r="AH92" s="66" t="str">
        <f>VLOOKUP(Table13456221[[#This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I92" t="s">
        <v>323</v>
      </c>
      <c r="AJ92" t="str">
        <f>LOWER(LEFT(Table13456221[[#This Row],[Titulo]],1))</f>
        <v>e</v>
      </c>
      <c r="AK92" t="str">
        <f>LOWER(LEFT(Table13456221[[#This Row],[Categoria]],1))</f>
        <v>p</v>
      </c>
      <c r="AL92" t="str">
        <f>_xlfn.CONCAT(Table13456221[[#This Row],[ID]:[c021]])</f>
        <v>{id:89,title: "evenushalomalejemEvenu shalom alejem", subtitle: "Melodía hebraica", category: "PRECATECUMENADO", moments: ["Antiguo Testamento"], url: "/resucito/src/index.html?canto=evenushalomalejemevenu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M92" t="str">
        <f>UPPER(Table13456221[[#This Row],[Titulo]])</f>
        <v>EVENU SHALOM ALEJEM</v>
      </c>
      <c r="AN92" t="str">
        <f>LOWER(SUBSTITUTE(Table13456221[[#This Row],[CANTO]], " ", ""))</f>
        <v>evenushalomalejem</v>
      </c>
      <c r="AO92" t="str">
        <f>Table13456221[[#This Row],[Subtitle5]]</f>
        <v>Melodía hebraica</v>
      </c>
      <c r="AQ92" t="str">
        <f>Table1[[#Headers],[CANTO]]</f>
        <v>CANTO</v>
      </c>
      <c r="AR92" t="str">
        <f>Table13456221[[#This Row],[CANTO]]</f>
        <v>EVENU SHALOM ALEJEM</v>
      </c>
    </row>
    <row r="93" spans="1:44" x14ac:dyDescent="0.25">
      <c r="A93">
        <v>74</v>
      </c>
      <c r="B93" t="s">
        <v>309</v>
      </c>
      <c r="C93">
        <v>90</v>
      </c>
      <c r="D93" t="s">
        <v>310</v>
      </c>
      <c r="E93" t="s">
        <v>311</v>
      </c>
      <c r="F93" t="s">
        <v>312</v>
      </c>
      <c r="G93" t="s">
        <v>1247</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/resucito/src/index.html?canto=extiendomismanos</v>
      </c>
      <c r="AG93" s="66"/>
      <c r="AH93" s="66" t="str">
        <f>VLOOKUP(Table13456221[[#This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I93" t="s">
        <v>323</v>
      </c>
      <c r="AJ93" t="str">
        <f>LOWER(LEFT(Table13456221[[#This Row],[Titulo]],1))</f>
        <v>e</v>
      </c>
      <c r="AK93" t="str">
        <f>LOWER(LEFT(Table13456221[[#This Row],[Categoria]],1))</f>
        <v>p</v>
      </c>
      <c r="AL93" t="str">
        <f>_xlfn.CONCAT(Table13456221[[#This Row],[ID]:[c021]])</f>
        <v>{id:90,title: "extiendomismanosExtiendo mis manos", subtitle: "Oda XXVII de Salomón", category: "PRECATECUMENADO", moments: ["Antiguo Testamento"], url: "/resucito/src/index.html?canto=extiendomismanosextiendo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M93" t="str">
        <f>UPPER(Table13456221[[#This Row],[Titulo]])</f>
        <v>EXTIENDO MIS MANOS</v>
      </c>
      <c r="AN93" t="str">
        <f>LOWER(SUBSTITUTE(Table13456221[[#This Row],[CANTO]], " ", ""))</f>
        <v>extiendomismanos</v>
      </c>
      <c r="AO93" t="str">
        <f>Table13456221[[#This Row],[Subtitle5]]</f>
        <v>Oda XXVII de Salomón</v>
      </c>
      <c r="AQ93" t="str">
        <f>Table1[[#Headers],[CANTO]]</f>
        <v>CANTO</v>
      </c>
      <c r="AR93" t="str">
        <f>Table13456221[[#This Row],[CANTO]]</f>
        <v>EXTIENDO MIS MANOS</v>
      </c>
    </row>
    <row r="94" spans="1:44" x14ac:dyDescent="0.25">
      <c r="A94">
        <v>75</v>
      </c>
      <c r="B94" t="s">
        <v>309</v>
      </c>
      <c r="C94">
        <v>91</v>
      </c>
      <c r="D94" t="s">
        <v>310</v>
      </c>
      <c r="E94" t="s">
        <v>311</v>
      </c>
      <c r="F94" t="s">
        <v>312</v>
      </c>
      <c r="G94" t="s">
        <v>1248</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/resucito/src/index.html?canto=exultadjustosenelsenor</v>
      </c>
      <c r="AG94" s="66"/>
      <c r="AH94" s="66" t="str">
        <f>VLOOKUP(Table13456221[[#This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I94" t="s">
        <v>323</v>
      </c>
      <c r="AJ94" t="str">
        <f>LOWER(LEFT(Table13456221[[#This Row],[Titulo]],1))</f>
        <v>e</v>
      </c>
      <c r="AK94" t="str">
        <f>LOWER(LEFT(Table13456221[[#This Row],[Categoria]],1))</f>
        <v>p</v>
      </c>
      <c r="AL94" t="str">
        <f>_xlfn.CONCAT(Table13456221[[#This Row],[ID]:[c021]])</f>
        <v>{id:91,title: "exultadjustosenelsenorExultad, justos, en el Señor", subtitle: "Sal 33 (32)", category: "PRECATECUMENADO", moments: ["Pascua"], url: "/resucito/src/index.html?canto=exultadjustosenelsenorexultad,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M94" t="str">
        <f>UPPER(Table13456221[[#This Row],[Titulo]])</f>
        <v>EXULTAD, JUSTOS, EN EL SEÑOR</v>
      </c>
      <c r="AN94" t="str">
        <f>LOWER(SUBSTITUTE(Table13456221[[#This Row],[CANTO]], " ", ""))</f>
        <v>exultad,justos,enelseñor</v>
      </c>
      <c r="AO94" t="str">
        <f>Table13456221[[#This Row],[Subtitle5]]</f>
        <v>Sal 33 (32)</v>
      </c>
      <c r="AQ94" t="str">
        <f>Table1[[#Headers],[CANTO]]</f>
        <v>CANTO</v>
      </c>
      <c r="AR94" t="str">
        <f>Table13456221[[#This Row],[CANTO]]</f>
        <v>EXULTAD, JUSTOS, EN EL SEÑOR</v>
      </c>
    </row>
    <row r="95" spans="1:44" x14ac:dyDescent="0.25">
      <c r="A95">
        <v>76</v>
      </c>
      <c r="B95" t="s">
        <v>309</v>
      </c>
      <c r="C95">
        <v>92</v>
      </c>
      <c r="D95" t="s">
        <v>310</v>
      </c>
      <c r="E95" t="s">
        <v>311</v>
      </c>
      <c r="F95" t="s">
        <v>312</v>
      </c>
      <c r="G95" t="s">
        <v>1249</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/resucito/src/index.html?canto=felicidadparaelhombre</v>
      </c>
      <c r="AG95" s="66"/>
      <c r="AH95" s="66" t="str">
        <f>VLOOKUP(Table13456221[[#This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I95" t="s">
        <v>323</v>
      </c>
      <c r="AJ95" t="str">
        <f>LOWER(LEFT(Table13456221[[#This Row],[Titulo]],1))</f>
        <v>f</v>
      </c>
      <c r="AK95" t="str">
        <f>LOWER(LEFT(Table13456221[[#This Row],[Categoria]],1))</f>
        <v>p</v>
      </c>
      <c r="AL95" t="str">
        <f>_xlfn.CONCAT(Table13456221[[#This Row],[ID]:[c021]])</f>
        <v>{id:92,title: "felicidadparaelhombreFelicidad para el hombre", subtitle: "Sal 128 (127)", category: "PRECATECUMENADO", moments: ["Paz", "Comunión", "Final", "Antiguo Testamento"], url: "/resucito/src/index.html?canto=felicidadparaelhombrefelicidad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M95" t="str">
        <f>UPPER(Table13456221[[#This Row],[Titulo]])</f>
        <v>FELICIDAD PARA EL HOMBRE</v>
      </c>
      <c r="AN95" t="str">
        <f>LOWER(SUBSTITUTE(Table13456221[[#This Row],[CANTO]], " ", ""))</f>
        <v>felicidadparaelhombre</v>
      </c>
      <c r="AO95" t="str">
        <f>Table13456221[[#This Row],[Subtitle5]]</f>
        <v>Sal 128 (127)</v>
      </c>
      <c r="AQ95" t="str">
        <f>Table1[[#Headers],[CANTO]]</f>
        <v>CANTO</v>
      </c>
      <c r="AR95" t="str">
        <f>Table13456221[[#This Row],[CANTO]]</f>
        <v>FELICIDAD PARA EL HOMBRE</v>
      </c>
    </row>
    <row r="96" spans="1:44" x14ac:dyDescent="0.25">
      <c r="A96">
        <v>188</v>
      </c>
      <c r="B96" t="s">
        <v>309</v>
      </c>
      <c r="C96">
        <v>93</v>
      </c>
      <c r="D96" t="s">
        <v>310</v>
      </c>
      <c r="E96" t="s">
        <v>311</v>
      </c>
      <c r="F96" t="s">
        <v>312</v>
      </c>
      <c r="G96" t="s">
        <v>1358</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/resucito/src/index.html?canto=gloriaadiosenloaltodelcielo</v>
      </c>
      <c r="AG96" s="66"/>
      <c r="AH96" s="66" t="str">
        <f>VLOOKUP(Table13456221[[#This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I96" t="s">
        <v>323</v>
      </c>
      <c r="AJ96" t="str">
        <f>LOWER(LEFT(Table13456221[[#This Row],[Titulo]],1))</f>
        <v>g</v>
      </c>
      <c r="AK96" t="str">
        <f>LOWER(LEFT(Table13456221[[#This Row],[Categoria]],1))</f>
        <v>l</v>
      </c>
      <c r="AL96" t="str">
        <f>_xlfn.CONCAT(Table13456221[[#This Row],[ID]:[c021]])</f>
        <v>{id:93,title: "gloriaadiosenloaltodelcieloGloria a Dios en lo alto del cielo", subtitle: "Himno Litúrgico", category: "LITÚRGICOS", moments: ["Entrada", "Antiguo Testamento"], url: "/resucito/src/index.html?canto=gloriaadiosenloaltodelcielogloria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M96" t="str">
        <f>UPPER(Table13456221[[#This Row],[Titulo]])</f>
        <v>GLORIA A DIOS EN LO ALTO DEL CIELO</v>
      </c>
      <c r="AN96" t="str">
        <f>LOWER(SUBSTITUTE(Table13456221[[#This Row],[CANTO]], " ", ""))</f>
        <v>gloriaadiosenloaltodelcielo</v>
      </c>
      <c r="AO96" t="str">
        <f>Table13456221[[#This Row],[Subtitle5]]</f>
        <v>Himno Litúrgico</v>
      </c>
      <c r="AQ96" t="str">
        <f>Table1[[#Headers],[CANTO]]</f>
        <v>CANTO</v>
      </c>
      <c r="AR96" t="str">
        <f>Table13456221[[#This Row],[CANTO]]</f>
        <v>GLORIA A DIOS EN LO ALTO DEL CIELO</v>
      </c>
    </row>
    <row r="97" spans="1:44" x14ac:dyDescent="0.25">
      <c r="A97">
        <v>77</v>
      </c>
      <c r="B97" t="s">
        <v>309</v>
      </c>
      <c r="C97">
        <v>94</v>
      </c>
      <c r="D97" t="s">
        <v>310</v>
      </c>
      <c r="E97" t="s">
        <v>311</v>
      </c>
      <c r="F97" t="s">
        <v>312</v>
      </c>
      <c r="G97" t="s">
        <v>1250</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/resucito/src/index.html?canto=graciasayahveh</v>
      </c>
      <c r="AG97" s="66"/>
      <c r="AH97" s="66" t="str">
        <f>VLOOKUP(Table13456221[[#This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I97" t="s">
        <v>323</v>
      </c>
      <c r="AJ97" t="str">
        <f>LOWER(LEFT(Table13456221[[#This Row],[Titulo]],1))</f>
        <v>g</v>
      </c>
      <c r="AK97" t="str">
        <f>LOWER(LEFT(Table13456221[[#This Row],[Categoria]],1))</f>
        <v>p</v>
      </c>
      <c r="AL97" t="str">
        <f>_xlfn.CONCAT(Table13456221[[#This Row],[ID]:[c021]])</f>
        <v>{id:94,title: "graciasayahvehGracias a Yahveh", subtitle: "Sal 136 (135) - Melodía hebraica", category: "PRECATECUMENADO", moments: ["Entrada"], url: "/resucito/src/index.html?canto=graciasayahvehgracias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M97" t="str">
        <f>UPPER(Table13456221[[#This Row],[Titulo]])</f>
        <v>GRACIAS A YAHVEH</v>
      </c>
      <c r="AN97" t="str">
        <f>LOWER(SUBSTITUTE(Table13456221[[#This Row],[CANTO]], " ", ""))</f>
        <v>graciasayahveh</v>
      </c>
      <c r="AO97" t="str">
        <f>Table13456221[[#This Row],[Subtitle5]]</f>
        <v>Sal 136 (135) - Melodía hebraica</v>
      </c>
      <c r="AQ97" t="str">
        <f>Table1[[#Headers],[CANTO]]</f>
        <v>CANTO</v>
      </c>
      <c r="AR97" t="str">
        <f>Table13456221[[#This Row],[CANTO]]</f>
        <v>GRACIAS A YAHVEH</v>
      </c>
    </row>
    <row r="98" spans="1:44" x14ac:dyDescent="0.25">
      <c r="A98">
        <v>78</v>
      </c>
      <c r="B98" t="s">
        <v>309</v>
      </c>
      <c r="C98">
        <v>95</v>
      </c>
      <c r="D98" t="s">
        <v>310</v>
      </c>
      <c r="E98" t="s">
        <v>311</v>
      </c>
      <c r="F98" t="s">
        <v>312</v>
      </c>
      <c r="G98" t="s">
        <v>1251</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/resucito/src/index.html?canto=gritadjubilosos</v>
      </c>
      <c r="AG98" s="66"/>
      <c r="AH98" s="66" t="str">
        <f>VLOOKUP(Table13456221[[#This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I98" t="s">
        <v>323</v>
      </c>
      <c r="AJ98" t="str">
        <f>LOWER(LEFT(Table13456221[[#This Row],[Titulo]],1))</f>
        <v>g</v>
      </c>
      <c r="AK98" t="str">
        <f>LOWER(LEFT(Table13456221[[#This Row],[Categoria]],1))</f>
        <v>p</v>
      </c>
      <c r="AL98" t="str">
        <f>_xlfn.CONCAT(Table13456221[[#This Row],[ID]:[c021]])</f>
        <v>{id:95,title: "gritadjubilososGritad jubilosos", subtitle: "Isaías 12,1ss", category: "PRECATECUMENADO", moments: ["Cuaresma", "Antiguo Testamento"], url: "/resucito/src/index.html?canto=gritadjubilososgritad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M98" t="str">
        <f>UPPER(Table13456221[[#This Row],[Titulo]])</f>
        <v>GRITAD JUBILOSOS</v>
      </c>
      <c r="AN98" t="str">
        <f>LOWER(SUBSTITUTE(Table13456221[[#This Row],[CANTO]], " ", ""))</f>
        <v>gritadjubilosos</v>
      </c>
      <c r="AO98" t="str">
        <f>Table13456221[[#This Row],[Subtitle5]]</f>
        <v>Isaías 12,1ss</v>
      </c>
      <c r="AQ98" t="str">
        <f>Table1[[#Headers],[CANTO]]</f>
        <v>CANTO</v>
      </c>
      <c r="AR98" t="str">
        <f>Table13456221[[#This Row],[CANTO]]</f>
        <v>GRITAD JUBILOSOS</v>
      </c>
    </row>
    <row r="99" spans="1:44" x14ac:dyDescent="0.25">
      <c r="A99">
        <v>79</v>
      </c>
      <c r="B99" t="s">
        <v>309</v>
      </c>
      <c r="C99">
        <v>96</v>
      </c>
      <c r="D99" t="s">
        <v>310</v>
      </c>
      <c r="E99" t="s">
        <v>311</v>
      </c>
      <c r="F99" t="s">
        <v>312</v>
      </c>
      <c r="G99" t="s">
        <v>1252</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/resucito/src/index.html?canto=haciatimoradasanta</v>
      </c>
      <c r="AG99" s="66"/>
      <c r="AH99" s="66" t="str">
        <f>VLOOKUP(Table13456221[[#This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I99" t="s">
        <v>323</v>
      </c>
      <c r="AJ99" t="str">
        <f>LOWER(LEFT(Table13456221[[#This Row],[Titulo]],1))</f>
        <v>h</v>
      </c>
      <c r="AK99" t="str">
        <f>LOWER(LEFT(Table13456221[[#This Row],[Categoria]],1))</f>
        <v>p</v>
      </c>
      <c r="AL99" t="str">
        <f>_xlfn.CONCAT(Table13456221[[#This Row],[ID]:[c021]])</f>
        <v>{id:96,title: "haciatimoradasantaHacia ti, morada santa", subtitle: "Himno procesional eucarístico (Kiko Argüello)", category: "PRECATECUMENADO", moments: ["Fracción del Pan", "Antiguo Testamento"], url: "/resucito/src/index.html?canto=haciatimoradasantahacia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M99" t="str">
        <f>UPPER(Table13456221[[#This Row],[Titulo]])</f>
        <v>HACIA TI, MORADA SANTA</v>
      </c>
      <c r="AN99" t="str">
        <f>LOWER(SUBSTITUTE(Table13456221[[#This Row],[CANTO]], " ", ""))</f>
        <v>haciati,moradasanta</v>
      </c>
      <c r="AO99" t="str">
        <f>Table13456221[[#This Row],[Subtitle5]]</f>
        <v>Himno procesional eucarístico (Kiko Argüello)</v>
      </c>
      <c r="AQ99" t="str">
        <f>Table1[[#Headers],[CANTO]]</f>
        <v>CANTO</v>
      </c>
      <c r="AR99" t="str">
        <f>Table13456221[[#This Row],[CANTO]]</f>
        <v>HACIA TI, MORADA SANTA</v>
      </c>
    </row>
    <row r="100" spans="1:44" x14ac:dyDescent="0.25">
      <c r="A100">
        <v>80</v>
      </c>
      <c r="B100" t="s">
        <v>309</v>
      </c>
      <c r="C100">
        <v>97</v>
      </c>
      <c r="D100" t="s">
        <v>310</v>
      </c>
      <c r="E100" t="s">
        <v>311</v>
      </c>
      <c r="F100" t="s">
        <v>312</v>
      </c>
      <c r="G100" t="s">
        <v>1253</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/resucito/src/index.html?canto=hastacuando</v>
      </c>
      <c r="AG100" s="66"/>
      <c r="AH100" s="66" t="str">
        <f>VLOOKUP(Table13456221[[#This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I100" t="s">
        <v>323</v>
      </c>
      <c r="AJ100" t="str">
        <f>LOWER(LEFT(Table13456221[[#This Row],[Titulo]],1))</f>
        <v>h</v>
      </c>
      <c r="AK100" t="str">
        <f>LOWER(LEFT(Table13456221[[#This Row],[Categoria]],1))</f>
        <v>p</v>
      </c>
      <c r="AL100" t="str">
        <f>_xlfn.CONCAT(Table13456221[[#This Row],[ID]:[c021]])</f>
        <v>{id:97,title: "hastacuandoHasta cuándo", subtitle: "Sal 13 (12)", category: "PRECATECUMENADO", moments: ["Cuaresma", "Pascua", "Laudes/Visperas"], url: "/resucito/src/index.html?canto=hastacuandohasta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M100" t="str">
        <f>UPPER(Table13456221[[#This Row],[Titulo]])</f>
        <v>HASTA CUÁNDO</v>
      </c>
      <c r="AN100" t="str">
        <f>LOWER(SUBSTITUTE(Table13456221[[#This Row],[CANTO]], " ", ""))</f>
        <v>hastacuándo</v>
      </c>
      <c r="AO100" t="str">
        <f>Table13456221[[#This Row],[Subtitle5]]</f>
        <v>Sal 13 (12)</v>
      </c>
      <c r="AQ100" t="str">
        <f>Table1[[#Headers],[CANTO]]</f>
        <v>CANTO</v>
      </c>
      <c r="AR100" t="str">
        <f>Table13456221[[#This Row],[CANTO]]</f>
        <v>HASTA CUÁNDO</v>
      </c>
    </row>
    <row r="101" spans="1:44" x14ac:dyDescent="0.25">
      <c r="A101">
        <v>81</v>
      </c>
      <c r="B101" t="s">
        <v>309</v>
      </c>
      <c r="C101">
        <v>98</v>
      </c>
      <c r="D101" t="s">
        <v>310</v>
      </c>
      <c r="E101" t="s">
        <v>311</v>
      </c>
      <c r="F101" t="s">
        <v>312</v>
      </c>
      <c r="G101" t="s">
        <v>1254</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/resucito/src/index.html?canto=heaquimisiervo</v>
      </c>
      <c r="AG101" s="66"/>
      <c r="AH101" s="66" t="str">
        <f>VLOOKUP(Table13456221[[#This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I101" t="s">
        <v>323</v>
      </c>
      <c r="AJ101" t="str">
        <f>LOWER(LEFT(Table13456221[[#This Row],[Titulo]],1))</f>
        <v>h</v>
      </c>
      <c r="AK101" t="str">
        <f>LOWER(LEFT(Table13456221[[#This Row],[Categoria]],1))</f>
        <v>p</v>
      </c>
      <c r="AL101" t="str">
        <f>_xlfn.CONCAT(Table13456221[[#This Row],[ID]:[c021]])</f>
        <v>{id:98,title: "heaquimisiervoHe aquí mi siervo", subtitle: "Isaías 42,1-4; Mateo 12,18-21 - Primer canto de Siervo de Yahveh", category: "PRECATECUMENADO", moments: ["Adviento", "Nuevo Testamento"], url: "/resucito/src/index.html?canto=heaquimisiervohe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M101" t="str">
        <f>UPPER(Table13456221[[#This Row],[Titulo]])</f>
        <v>HE AQUÍ MI SIERVO</v>
      </c>
      <c r="AN101" t="str">
        <f>LOWER(SUBSTITUTE(Table13456221[[#This Row],[CANTO]], " ", ""))</f>
        <v>heaquímisiervo</v>
      </c>
      <c r="AO101" t="str">
        <f>Table13456221[[#This Row],[Subtitle5]]</f>
        <v>Isaías 42,1-4; Mateo 12,18-21 - Primer canto de Siervo de Yahveh</v>
      </c>
      <c r="AQ101" t="str">
        <f>Table1[[#Headers],[CANTO]]</f>
        <v>CANTO</v>
      </c>
      <c r="AR101" t="str">
        <f>Table13456221[[#This Row],[CANTO]]</f>
        <v>HE AQUÍ MI SIERVO</v>
      </c>
    </row>
    <row r="102" spans="1:44" x14ac:dyDescent="0.25">
      <c r="A102">
        <v>226</v>
      </c>
      <c r="B102" t="s">
        <v>309</v>
      </c>
      <c r="C102">
        <v>99</v>
      </c>
      <c r="D102" t="s">
        <v>310</v>
      </c>
      <c r="E102" t="s">
        <v>311</v>
      </c>
      <c r="F102" t="s">
        <v>312</v>
      </c>
      <c r="G102" t="s">
        <v>1378</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/resucito/src/index.html?canto=heaquiquenuestroespejoeselsenor</v>
      </c>
      <c r="AG102" s="66"/>
      <c r="AH102" s="66" t="str">
        <f>VLOOKUP(Table13456221[[#This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I102" t="s">
        <v>323</v>
      </c>
      <c r="AJ102" t="str">
        <f>LOWER(LEFT(Table13456221[[#This Row],[Titulo]],1))</f>
        <v>h</v>
      </c>
      <c r="AK102" t="str">
        <f>LOWER(LEFT(Table13456221[[#This Row],[Categoria]],1))</f>
        <v>c</v>
      </c>
      <c r="AL102" t="str">
        <f>_xlfn.CONCAT(Table13456221[[#This Row],[ID]:[c021]])</f>
        <v>{id:99,title: "heaquiquenuestroespejoeselsenorHe aquí que nuestro espejo es el Señor", subtitle: "Oda XIII de Salomón", category: "CATECUMENADO", moments: ["Adviento", "Cuaresma", "Antiguo Testamento"], url: "/resucito/src/index.html?canto=heaquiquenuestroespejoeselsenorhe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M102" t="str">
        <f>UPPER(Table13456221[[#This Row],[Titulo]])</f>
        <v>HE AQUÍ QUE NUESTRO ESPEJO ES EL SEÑOR</v>
      </c>
      <c r="AN102" t="str">
        <f>LOWER(SUBSTITUTE(Table13456221[[#This Row],[CANTO]], " ", ""))</f>
        <v>heaquíquenuestroespejoeselseñor</v>
      </c>
      <c r="AO102" t="str">
        <f>Table13456221[[#This Row],[Subtitle5]]</f>
        <v>Oda XIII de Salomón</v>
      </c>
      <c r="AQ102" t="str">
        <f>Table1[[#Headers],[CANTO]]</f>
        <v>CANTO</v>
      </c>
      <c r="AR102" t="str">
        <f>Table13456221[[#This Row],[CANTO]]</f>
        <v>HE AQUÍ QUE NUESTRO ESPEJO ES EL SEÑOR</v>
      </c>
    </row>
    <row r="103" spans="1:44" x14ac:dyDescent="0.25">
      <c r="A103">
        <v>82</v>
      </c>
      <c r="B103" t="s">
        <v>309</v>
      </c>
      <c r="C103">
        <v>100</v>
      </c>
      <c r="D103" t="s">
        <v>310</v>
      </c>
      <c r="E103" t="s">
        <v>311</v>
      </c>
      <c r="F103" t="s">
        <v>312</v>
      </c>
      <c r="G103" t="s">
        <v>1255</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/resucito/src/index.html?canto=heaquiquevengopresto</v>
      </c>
      <c r="AG103" s="66"/>
      <c r="AH103" s="66" t="str">
        <f>VLOOKUP(Table13456221[[#This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I103" t="s">
        <v>323</v>
      </c>
      <c r="AJ103" t="str">
        <f>LOWER(LEFT(Table13456221[[#This Row],[Titulo]],1))</f>
        <v>h</v>
      </c>
      <c r="AK103" t="str">
        <f>LOWER(LEFT(Table13456221[[#This Row],[Categoria]],1))</f>
        <v>p</v>
      </c>
      <c r="AL103" t="str">
        <f>_xlfn.CONCAT(Table13456221[[#This Row],[ID]:[c021]])</f>
        <v>{id:100,title: "heaquiquevengoprestoHe aquí que vengo presto", subtitle: "Apocalipsis 22,12-16", category: "PRECATECUMENADO", moments: ["Pascua", "Comunión", "Antiguo Testamento"], url: "/resucito/src/index.html?canto=heaquiquevengoprestohe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M103" t="str">
        <f>UPPER(Table13456221[[#This Row],[Titulo]])</f>
        <v>HE AQUÍ QUE VENGO PRESTO</v>
      </c>
      <c r="AN103" t="str">
        <f>LOWER(SUBSTITUTE(Table13456221[[#This Row],[CANTO]], " ", ""))</f>
        <v>heaquíquevengopresto</v>
      </c>
      <c r="AO103" t="str">
        <f>Table13456221[[#This Row],[Subtitle5]]</f>
        <v>Apocalipsis 22,12-16</v>
      </c>
      <c r="AQ103" t="str">
        <f>Table1[[#Headers],[CANTO]]</f>
        <v>CANTO</v>
      </c>
      <c r="AR103" t="str">
        <f>Table13456221[[#This Row],[CANTO]]</f>
        <v>HE AQUÍ QUE VENGO PRESTO</v>
      </c>
    </row>
    <row r="104" spans="1:44" x14ac:dyDescent="0.25">
      <c r="A104">
        <v>83</v>
      </c>
      <c r="B104" t="s">
        <v>309</v>
      </c>
      <c r="C104">
        <v>101</v>
      </c>
      <c r="D104" t="s">
        <v>310</v>
      </c>
      <c r="E104" t="s">
        <v>311</v>
      </c>
      <c r="F104" t="s">
        <v>312</v>
      </c>
      <c r="G104" t="s">
        <v>1256</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/resucito/src/index.html?canto=heesperadoenelsenor</v>
      </c>
      <c r="AG104" s="66"/>
      <c r="AH104" s="66" t="str">
        <f>VLOOKUP(Table13456221[[#This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I104" t="s">
        <v>323</v>
      </c>
      <c r="AJ104" t="str">
        <f>LOWER(LEFT(Table13456221[[#This Row],[Titulo]],1))</f>
        <v>h</v>
      </c>
      <c r="AK104" t="str">
        <f>LOWER(LEFT(Table13456221[[#This Row],[Categoria]],1))</f>
        <v>p</v>
      </c>
      <c r="AL104" t="str">
        <f>_xlfn.CONCAT(Table13456221[[#This Row],[ID]:[c021]])</f>
        <v>{id:101,title: "heesperadoenelsenorHe esperado en el Señor", subtitle: "Salmo 40 (39)", category: "PRECATECUMENADO", moments: ["Cuaresma", "Nuevo Testamento"], url: "/resucito/src/index.html?canto=heesperadoenelsenorhe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M104" t="str">
        <f>UPPER(Table13456221[[#This Row],[Titulo]])</f>
        <v>HE ESPERADO EN EL SEÑOR</v>
      </c>
      <c r="AN104" t="str">
        <f>LOWER(SUBSTITUTE(Table13456221[[#This Row],[CANTO]], " ", ""))</f>
        <v>heesperadoenelseñor</v>
      </c>
      <c r="AO104" t="str">
        <f>Table13456221[[#This Row],[Subtitle5]]</f>
        <v>Salmo 40 (39)</v>
      </c>
      <c r="AQ104" t="str">
        <f>Table1[[#Headers],[CANTO]]</f>
        <v>CANTO</v>
      </c>
      <c r="AR104" t="str">
        <f>Table13456221[[#This Row],[CANTO]]</f>
        <v>HE ESPERADO EN EL SEÑOR</v>
      </c>
    </row>
    <row r="105" spans="1:44" x14ac:dyDescent="0.25">
      <c r="A105">
        <v>241</v>
      </c>
      <c r="B105" t="s">
        <v>309</v>
      </c>
      <c r="C105">
        <v>102</v>
      </c>
      <c r="D105" t="s">
        <v>310</v>
      </c>
      <c r="E105" t="s">
        <v>311</v>
      </c>
      <c r="F105" t="s">
        <v>312</v>
      </c>
      <c r="G105" t="s">
        <v>1393</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/resucito/src/index.html?canto=hermosaeresamigamia</v>
      </c>
      <c r="AG105" s="66"/>
      <c r="AH105" s="66" t="str">
        <f>VLOOKUP(Table13456221[[#This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I105" t="s">
        <v>323</v>
      </c>
      <c r="AJ105" t="str">
        <f>LOWER(LEFT(Table13456221[[#This Row],[Titulo]],1))</f>
        <v>h</v>
      </c>
      <c r="AK105" t="str">
        <f>LOWER(LEFT(Table13456221[[#This Row],[Categoria]],1))</f>
        <v>e</v>
      </c>
      <c r="AL105" t="str">
        <f>_xlfn.CONCAT(Table13456221[[#This Row],[ID]:[c021]])</f>
        <v>{id:102,title: "hermosaeresamigamiaHermosa eres, amiga mía", subtitle: "Cantar de los cantares 6-7", category: "ELECCIÓN", moments: ["Pascua"], url: "/resucito/src/index.html?canto=hermosaeresamigamiahermosa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M105" t="str">
        <f>UPPER(Table13456221[[#This Row],[Titulo]])</f>
        <v>HERMOSA ERES, AMIGA MÍA</v>
      </c>
      <c r="AN105" t="str">
        <f>LOWER(SUBSTITUTE(Table13456221[[#This Row],[CANTO]], " ", ""))</f>
        <v>hermosaeres,amigamía</v>
      </c>
      <c r="AO105" t="str">
        <f>Table13456221[[#This Row],[Subtitle5]]</f>
        <v>Cantar de los cantares 6-7</v>
      </c>
      <c r="AQ105" t="str">
        <f>Table1[[#Headers],[CANTO]]</f>
        <v>CANTO</v>
      </c>
      <c r="AR105" t="str">
        <f>Table13456221[[#This Row],[CANTO]]</f>
        <v>HERMOSA ERES, AMIGA MÍA</v>
      </c>
    </row>
    <row r="106" spans="1:44" x14ac:dyDescent="0.25">
      <c r="A106">
        <v>84</v>
      </c>
      <c r="B106" t="s">
        <v>309</v>
      </c>
      <c r="C106">
        <v>103</v>
      </c>
      <c r="D106" t="s">
        <v>310</v>
      </c>
      <c r="E106" t="s">
        <v>311</v>
      </c>
      <c r="F106" t="s">
        <v>312</v>
      </c>
      <c r="G106" t="s">
        <v>1257</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/resucito/src/index.html?canto=hijasdejerusalen</v>
      </c>
      <c r="AG106" s="66"/>
      <c r="AH106" s="66" t="str">
        <f>VLOOKUP(Table13456221[[#This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I106" t="s">
        <v>323</v>
      </c>
      <c r="AJ106" t="str">
        <f>LOWER(LEFT(Table13456221[[#This Row],[Titulo]],1))</f>
        <v>h</v>
      </c>
      <c r="AK106" t="str">
        <f>LOWER(LEFT(Table13456221[[#This Row],[Categoria]],1))</f>
        <v>p</v>
      </c>
      <c r="AL106" t="str">
        <f>_xlfn.CONCAT(Table13456221[[#This Row],[ID]:[c021]])</f>
        <v>{id:103,title: "hijasdejerusalenHijas de Jerusalén", subtitle: "Lucas 23,28-46", category: "PRECATECUMENADO", moments: ["Pentecostés", "Comunión", "Nuevo Testamento"], url: "/resucito/src/index.html?canto=hijasdejerusalenhijas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M106" t="str">
        <f>UPPER(Table13456221[[#This Row],[Titulo]])</f>
        <v>HIJAS DE JERUSALÉN</v>
      </c>
      <c r="AN106" t="str">
        <f>LOWER(SUBSTITUTE(Table13456221[[#This Row],[CANTO]], " ", ""))</f>
        <v>hijasdejerusalén</v>
      </c>
      <c r="AO106" t="str">
        <f>Table13456221[[#This Row],[Subtitle5]]</f>
        <v>Lucas 23,28-46</v>
      </c>
      <c r="AQ106" t="str">
        <f>Table1[[#Headers],[CANTO]]</f>
        <v>CANTO</v>
      </c>
      <c r="AR106" t="str">
        <f>Table13456221[[#This Row],[CANTO]]</f>
        <v>HIJAS DE JERUSALÉN</v>
      </c>
    </row>
    <row r="107" spans="1:44" x14ac:dyDescent="0.25">
      <c r="A107">
        <v>85</v>
      </c>
      <c r="B107" t="s">
        <v>309</v>
      </c>
      <c r="C107">
        <v>104</v>
      </c>
      <c r="D107" t="s">
        <v>310</v>
      </c>
      <c r="E107" t="s">
        <v>311</v>
      </c>
      <c r="F107" t="s">
        <v>312</v>
      </c>
      <c r="G107" t="s">
        <v>1258</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/resucito/src/index.html?canto=himnoacristoluz</v>
      </c>
      <c r="AG107" s="66"/>
      <c r="AH107" s="66" t="str">
        <f>VLOOKUP(Table13456221[[#This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I107" t="s">
        <v>323</v>
      </c>
      <c r="AJ107" t="str">
        <f>LOWER(LEFT(Table13456221[[#This Row],[Titulo]],1))</f>
        <v>h</v>
      </c>
      <c r="AK107" t="str">
        <f>LOWER(LEFT(Table13456221[[#This Row],[Categoria]],1))</f>
        <v>p</v>
      </c>
      <c r="AL107" t="str">
        <f>_xlfn.CONCAT(Table13456221[[#This Row],[ID]:[c021]])</f>
        <v>{id:104,title: "himnoacristoluzHimno a Cristo luz", subtitle: "Himno vespertino (San Gregorio Nacianceno)", category: "PRECATECUMENADO", moments: ["Laudes/Visperas", "Entrada"], url: "/resucito/src/index.html?canto=himnoacristoluzhimno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M107" t="str">
        <f>UPPER(Table13456221[[#This Row],[Titulo]])</f>
        <v>HIMNO A CRISTO LUZ</v>
      </c>
      <c r="AN107" t="str">
        <f>LOWER(SUBSTITUTE(Table13456221[[#This Row],[CANTO]], " ", ""))</f>
        <v>himnoacristoluz</v>
      </c>
      <c r="AO107" t="str">
        <f>Table13456221[[#This Row],[Subtitle5]]</f>
        <v>Himno vespertino (San Gregorio Nacianceno)</v>
      </c>
      <c r="AQ107" t="str">
        <f>Table1[[#Headers],[CANTO]]</f>
        <v>CANTO</v>
      </c>
      <c r="AR107" t="str">
        <f>Table13456221[[#This Row],[CANTO]]</f>
        <v>HIMNO A CRISTO LUZ</v>
      </c>
    </row>
    <row r="108" spans="1:44" x14ac:dyDescent="0.25">
      <c r="A108">
        <v>86</v>
      </c>
      <c r="B108" t="s">
        <v>309</v>
      </c>
      <c r="C108">
        <v>105</v>
      </c>
      <c r="D108" t="s">
        <v>310</v>
      </c>
      <c r="E108" t="s">
        <v>311</v>
      </c>
      <c r="F108" t="s">
        <v>312</v>
      </c>
      <c r="G108" t="s">
        <v>1259</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/resucito/src/index.html?canto=himnoalacaridad</v>
      </c>
      <c r="AG108" s="66"/>
      <c r="AH108" s="66" t="str">
        <f>VLOOKUP(Table13456221[[#This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I108" t="s">
        <v>323</v>
      </c>
      <c r="AJ108" t="str">
        <f>LOWER(LEFT(Table13456221[[#This Row],[Titulo]],1))</f>
        <v>h</v>
      </c>
      <c r="AK108" t="str">
        <f>LOWER(LEFT(Table13456221[[#This Row],[Categoria]],1))</f>
        <v>p</v>
      </c>
      <c r="AL108" t="str">
        <f>_xlfn.CONCAT(Table13456221[[#This Row],[ID]:[c021]])</f>
        <v>{id:105,title: "himnoalacaridadHimno a la caridad", subtitle: "1 Corintios 13,1-7", category: "PRECATECUMENADO", moments: ["Cuaresma", "Fracción del Fracción del Pan", "Nuevo Testamento"], url: "/resucito/src/index.html?canto=himnoalacaridadhimno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M108" t="str">
        <f>UPPER(Table13456221[[#This Row],[Titulo]])</f>
        <v>HIMNO A LA CARIDAD</v>
      </c>
      <c r="AN108" t="str">
        <f>LOWER(SUBSTITUTE(Table13456221[[#This Row],[CANTO]], " ", ""))</f>
        <v>himnoalacaridad</v>
      </c>
      <c r="AO108" t="str">
        <f>Table13456221[[#This Row],[Subtitle5]]</f>
        <v>1 Corintios 13,1-7</v>
      </c>
      <c r="AQ108" t="str">
        <f>Table1[[#Headers],[CANTO]]</f>
        <v>CANTO</v>
      </c>
      <c r="AR108" t="str">
        <f>Table13456221[[#This Row],[CANTO]]</f>
        <v>HIMNO A LA CARIDAD</v>
      </c>
    </row>
    <row r="109" spans="1:44" x14ac:dyDescent="0.25">
      <c r="A109">
        <v>227</v>
      </c>
      <c r="B109" t="s">
        <v>309</v>
      </c>
      <c r="C109">
        <v>106</v>
      </c>
      <c r="D109" t="s">
        <v>310</v>
      </c>
      <c r="E109" t="s">
        <v>311</v>
      </c>
      <c r="F109" t="s">
        <v>312</v>
      </c>
      <c r="G109" t="s">
        <v>1379</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/resucito/src/index.html?canto=himnoalacruzgloriosa</v>
      </c>
      <c r="AG109" s="66"/>
      <c r="AH109" s="66" t="str">
        <f>VLOOKUP(Table13456221[[#This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I109" t="s">
        <v>323</v>
      </c>
      <c r="AJ109" t="str">
        <f>LOWER(LEFT(Table13456221[[#This Row],[Titulo]],1))</f>
        <v>h</v>
      </c>
      <c r="AK109" t="str">
        <f>LOWER(LEFT(Table13456221[[#This Row],[Categoria]],1))</f>
        <v>c</v>
      </c>
      <c r="AL109" t="str">
        <f>_xlfn.CONCAT(Table13456221[[#This Row],[ID]:[c021]])</f>
        <v>{id:106,title: "himnoalacruzgloriosaHimno a la cruz gloriosa", subtitle: "Homilía La Santa Pascua (Anónimo s. II)", category: "CATECUMENADO", moments: ["Adviento"], url: "/resucito/src/index.html?canto=himnoalacruzgloriosahimno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M109" t="str">
        <f>UPPER(Table13456221[[#This Row],[Titulo]])</f>
        <v>HIMNO A LA CRUZ GLORIOSA</v>
      </c>
      <c r="AN109" t="str">
        <f>LOWER(SUBSTITUTE(Table13456221[[#This Row],[CANTO]], " ", ""))</f>
        <v>himnoalacruzgloriosa</v>
      </c>
      <c r="AO109" t="str">
        <f>Table13456221[[#This Row],[Subtitle5]]</f>
        <v>Homilía La Santa Pascua (Anónimo s. II)</v>
      </c>
      <c r="AQ109" t="str">
        <f>Table1[[#Headers],[CANTO]]</f>
        <v>CANTO</v>
      </c>
      <c r="AR109" t="str">
        <f>Table13456221[[#This Row],[CANTO]]</f>
        <v>HIMNO A LA CRUZ GLORIOSA</v>
      </c>
    </row>
    <row r="110" spans="1:44" x14ac:dyDescent="0.25">
      <c r="A110">
        <v>87</v>
      </c>
      <c r="B110" t="s">
        <v>309</v>
      </c>
      <c r="C110">
        <v>107</v>
      </c>
      <c r="D110" t="s">
        <v>310</v>
      </c>
      <c r="E110" t="s">
        <v>311</v>
      </c>
      <c r="F110" t="s">
        <v>312</v>
      </c>
      <c r="G110" t="s">
        <v>1260</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/resucito/src/index.html?canto=himnoalakenosis</v>
      </c>
      <c r="AG110" s="66"/>
      <c r="AH110" s="66" t="str">
        <f>VLOOKUP(Table13456221[[#This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I110" t="s">
        <v>323</v>
      </c>
      <c r="AJ110" t="str">
        <f>LOWER(LEFT(Table13456221[[#This Row],[Titulo]],1))</f>
        <v>h</v>
      </c>
      <c r="AK110" t="str">
        <f>LOWER(LEFT(Table13456221[[#This Row],[Categoria]],1))</f>
        <v>p</v>
      </c>
      <c r="AL110" t="str">
        <f>_xlfn.CONCAT(Table13456221[[#This Row],[ID]:[c021]])</f>
        <v>{id:107,title: "himnoalakenosisHimno a la kenosis", subtitle: "Filipenses 2,1-11", category: "PRECATECUMENADO", moments: ["Laudes/Visperas"], url: "/resucito/src/index.html?canto=himnoalakenosishimno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M110" t="str">
        <f>UPPER(Table13456221[[#This Row],[Titulo]])</f>
        <v>HIMNO A LA KENOSIS</v>
      </c>
      <c r="AN110" t="str">
        <f>LOWER(SUBSTITUTE(Table13456221[[#This Row],[CANTO]], " ", ""))</f>
        <v>himnoalakenosis</v>
      </c>
      <c r="AO110" t="str">
        <f>Table13456221[[#This Row],[Subtitle5]]</f>
        <v>Filipenses 2,1-11</v>
      </c>
      <c r="AQ110" t="str">
        <f>Table1[[#Headers],[CANTO]]</f>
        <v>CANTO</v>
      </c>
      <c r="AR110" t="str">
        <f>Table13456221[[#This Row],[CANTO]]</f>
        <v>HIMNO A LA KENOSIS</v>
      </c>
    </row>
    <row r="111" spans="1:44" x14ac:dyDescent="0.25">
      <c r="A111">
        <v>88</v>
      </c>
      <c r="B111" t="s">
        <v>309</v>
      </c>
      <c r="C111">
        <v>108</v>
      </c>
      <c r="D111" t="s">
        <v>310</v>
      </c>
      <c r="E111" t="s">
        <v>311</v>
      </c>
      <c r="F111" t="s">
        <v>312</v>
      </c>
      <c r="G111" t="s">
        <v>1261</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/resucito/src/index.html?canto=himnodeadviento</v>
      </c>
      <c r="AG111" s="66"/>
      <c r="AH111" s="66" t="str">
        <f>VLOOKUP(Table13456221[[#This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I111" t="s">
        <v>323</v>
      </c>
      <c r="AJ111" t="str">
        <f>LOWER(LEFT(Table13456221[[#This Row],[Titulo]],1))</f>
        <v>h</v>
      </c>
      <c r="AK111" t="str">
        <f>LOWER(LEFT(Table13456221[[#This Row],[Categoria]],1))</f>
        <v>p</v>
      </c>
      <c r="AL111" t="str">
        <f>_xlfn.CONCAT(Table13456221[[#This Row],[ID]:[c021]])</f>
        <v>{id:108,title: "himnodeadvientoHimno de Adviento", subtitle: "Himno lat. «Vox clara ecce Intonat»", category: "PRECATECUMENADO", moments: ["Pascua", "Laudes/Visperas"], url: "/resucito/src/index.html?canto=himnodeadvientohimno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M111" t="str">
        <f>UPPER(Table13456221[[#This Row],[Titulo]])</f>
        <v>HIMNO DE ADVIENTO</v>
      </c>
      <c r="AN111" t="str">
        <f>LOWER(SUBSTITUTE(Table13456221[[#This Row],[CANTO]], " ", ""))</f>
        <v>himnodeadviento</v>
      </c>
      <c r="AO111" t="str">
        <f>Table13456221[[#This Row],[Subtitle5]]</f>
        <v>Himno lat. «Vox clara ecce Intonat»</v>
      </c>
      <c r="AQ111" t="str">
        <f>Table1[[#Headers],[CANTO]]</f>
        <v>CANTO</v>
      </c>
      <c r="AR111" t="str">
        <f>Table13456221[[#This Row],[CANTO]]</f>
        <v>HIMNO DE ADVIENTO</v>
      </c>
    </row>
    <row r="112" spans="1:44" x14ac:dyDescent="0.25">
      <c r="A112">
        <v>89</v>
      </c>
      <c r="B112" t="s">
        <v>309</v>
      </c>
      <c r="C112">
        <v>109</v>
      </c>
      <c r="D112" t="s">
        <v>310</v>
      </c>
      <c r="E112" t="s">
        <v>311</v>
      </c>
      <c r="F112" t="s">
        <v>312</v>
      </c>
      <c r="G112" t="s">
        <v>1262</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/resucito/src/index.html?canto=himnodelaascension</v>
      </c>
      <c r="AG112" s="66"/>
      <c r="AH112" s="66" t="str">
        <f>VLOOKUP(Table13456221[[#This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I112" t="s">
        <v>323</v>
      </c>
      <c r="AJ112" t="str">
        <f>LOWER(LEFT(Table13456221[[#This Row],[Titulo]],1))</f>
        <v>h</v>
      </c>
      <c r="AK112" t="str">
        <f>LOWER(LEFT(Table13456221[[#This Row],[Categoria]],1))</f>
        <v>p</v>
      </c>
      <c r="AL112" t="str">
        <f>_xlfn.CONCAT(Table13456221[[#This Row],[ID]:[c021]])</f>
        <v>{id:109,title: "himnodelaascensionHimno de la Ascensión", subtitle: "Himno de Laudes del tiempo Pascual, de la Ascensión a Pentecostés  / Himno de la liturgia de las horas ", category: "PRECATECUMENADO", moments: ["Pascua", "Comunión", "Final", "Antiguo Testamento"], url: "/resucito/src/index.html?canto=himnodelaascensionhimno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M112" t="str">
        <f>UPPER(Table13456221[[#This Row],[Titulo]])</f>
        <v>HIMNO DE LA ASCENSIÓN</v>
      </c>
      <c r="AN112" t="str">
        <f>LOWER(SUBSTITUTE(Table13456221[[#This Row],[CANTO]], " ", ""))</f>
        <v>himnodelaascensión</v>
      </c>
      <c r="AO112" t="str">
        <f>Table13456221[[#This Row],[Subtitle5]]</f>
        <v xml:space="preserve">Himno de Laudes del tiempo Pascual, de la Ascensión a Pentecostés  / Himno de la liturgia de las horas </v>
      </c>
      <c r="AQ112" t="str">
        <f>Table1[[#Headers],[CANTO]]</f>
        <v>CANTO</v>
      </c>
      <c r="AR112" t="str">
        <f>Table13456221[[#This Row],[CANTO]]</f>
        <v>HIMNO DE LA ASCENSIÓN</v>
      </c>
    </row>
    <row r="113" spans="1:44" x14ac:dyDescent="0.25">
      <c r="A113">
        <v>90</v>
      </c>
      <c r="B113" t="s">
        <v>309</v>
      </c>
      <c r="C113">
        <v>110</v>
      </c>
      <c r="D113" t="s">
        <v>310</v>
      </c>
      <c r="E113" t="s">
        <v>311</v>
      </c>
      <c r="F113" t="s">
        <v>312</v>
      </c>
      <c r="G113" t="s">
        <v>1263</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/resucito/src/index.html?canto=himnodepascua</v>
      </c>
      <c r="AG113" s="66"/>
      <c r="AH113" s="66" t="str">
        <f>VLOOKUP(Table13456221[[#This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I113" t="s">
        <v>323</v>
      </c>
      <c r="AJ113" t="str">
        <f>LOWER(LEFT(Table13456221[[#This Row],[Titulo]],1))</f>
        <v>h</v>
      </c>
      <c r="AK113" t="str">
        <f>LOWER(LEFT(Table13456221[[#This Row],[Categoria]],1))</f>
        <v>p</v>
      </c>
      <c r="AL113" t="str">
        <f>_xlfn.CONCAT(Table13456221[[#This Row],[ID]:[c021]])</f>
        <v>{id:110,title: "himnodepascuaHimno de Pascua", subtitle: "Himno lat. «Aurora lucis rutiiat»", category: "PRECATECUMENADO", moments: ["Final", "Nuevo Testamento"], url: "/resucito/src/index.html?canto=himnodepascuahimno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M113" t="str">
        <f>UPPER(Table13456221[[#This Row],[Titulo]])</f>
        <v>HIMNO DE PASCUA</v>
      </c>
      <c r="AN113" t="str">
        <f>LOWER(SUBSTITUTE(Table13456221[[#This Row],[CANTO]], " ", ""))</f>
        <v>himnodepascua</v>
      </c>
      <c r="AO113" t="str">
        <f>Table13456221[[#This Row],[Subtitle5]]</f>
        <v>Himno lat. «Aurora lucis rutiiat»</v>
      </c>
      <c r="AQ113" t="str">
        <f>Table1[[#Headers],[CANTO]]</f>
        <v>CANTO</v>
      </c>
      <c r="AR113" t="str">
        <f>Table13456221[[#This Row],[CANTO]]</f>
        <v>HIMNO DE PASCUA</v>
      </c>
    </row>
    <row r="114" spans="1:44" x14ac:dyDescent="0.25">
      <c r="A114">
        <v>91</v>
      </c>
      <c r="B114" t="s">
        <v>309</v>
      </c>
      <c r="C114">
        <v>111</v>
      </c>
      <c r="D114" t="s">
        <v>310</v>
      </c>
      <c r="E114" t="s">
        <v>311</v>
      </c>
      <c r="F114" t="s">
        <v>312</v>
      </c>
      <c r="G114" t="s">
        <v>1264</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/resucito/src/index.html?canto=huyeamadomio</v>
      </c>
      <c r="AG114" s="66"/>
      <c r="AH114" s="66" t="str">
        <f>VLOOKUP(Table13456221[[#This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I114" t="s">
        <v>323</v>
      </c>
      <c r="AJ114" t="str">
        <f>LOWER(LEFT(Table13456221[[#This Row],[Titulo]],1))</f>
        <v>h</v>
      </c>
      <c r="AK114" t="str">
        <f>LOWER(LEFT(Table13456221[[#This Row],[Categoria]],1))</f>
        <v>p</v>
      </c>
      <c r="AL114" t="str">
        <f>_xlfn.CONCAT(Table13456221[[#This Row],[ID]:[c021]])</f>
        <v>{id:111,title: "huyeamadomioHuye, amado mío", subtitle: "Cantar de los Cantares 8,10-14", category: "PRECATECUMENADO", moments: ["Cuaresma"], url: "/resucito/src/index.html?canto=huyeamadomiohuye,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M114" t="str">
        <f>UPPER(Table13456221[[#This Row],[Titulo]])</f>
        <v>HUYE, AMADO MÍO</v>
      </c>
      <c r="AN114" t="str">
        <f>LOWER(SUBSTITUTE(Table13456221[[#This Row],[CANTO]], " ", ""))</f>
        <v>huye,amadomío</v>
      </c>
      <c r="AO114" t="str">
        <f>Table13456221[[#This Row],[Subtitle5]]</f>
        <v>Cantar de los Cantares 8,10-14</v>
      </c>
      <c r="AQ114" t="str">
        <f>Table1[[#Headers],[CANTO]]</f>
        <v>CANTO</v>
      </c>
      <c r="AR114" t="str">
        <f>Table13456221[[#This Row],[CANTO]]</f>
        <v>HUYE, AMADO MÍO</v>
      </c>
    </row>
    <row r="115" spans="1:44" x14ac:dyDescent="0.25">
      <c r="A115">
        <v>92</v>
      </c>
      <c r="B115" t="s">
        <v>309</v>
      </c>
      <c r="C115">
        <v>112</v>
      </c>
      <c r="D115" t="s">
        <v>310</v>
      </c>
      <c r="E115" t="s">
        <v>311</v>
      </c>
      <c r="F115" t="s">
        <v>312</v>
      </c>
      <c r="G115" t="s">
        <v>1265</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/resucito/src/index.html?canto=idyanunciadamishermanos</v>
      </c>
      <c r="AG115" s="66"/>
      <c r="AH115" s="66" t="str">
        <f>VLOOKUP(Table13456221[[#This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I115" t="s">
        <v>323</v>
      </c>
      <c r="AJ115" t="str">
        <f>LOWER(LEFT(Table13456221[[#This Row],[Titulo]],1))</f>
        <v>i</v>
      </c>
      <c r="AK115" t="str">
        <f>LOWER(LEFT(Table13456221[[#This Row],[Categoria]],1))</f>
        <v>p</v>
      </c>
      <c r="AL115" t="str">
        <f>_xlfn.CONCAT(Table13456221[[#This Row],[ID]:[c021]])</f>
        <v>{id:112,title: "idyanunciadamishermanosId y anunciad a mis hermanos", subtitle: "Mateo 28,10.16-20", category: "PRECATECUMENADO", moments: ["Antiguo Testamento"], url: "/resucito/src/index.html?canto=idyanunciadamishermanosid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M115" t="str">
        <f>UPPER(Table13456221[[#This Row],[Titulo]])</f>
        <v>ID Y ANUNCIAD A MIS HERMANOS</v>
      </c>
      <c r="AN115" t="str">
        <f>LOWER(SUBSTITUTE(Table13456221[[#This Row],[CANTO]], " ", ""))</f>
        <v>idyanunciadamishermanos</v>
      </c>
      <c r="AO115" t="str">
        <f>Table13456221[[#This Row],[Subtitle5]]</f>
        <v>Mateo 28,10.16-20</v>
      </c>
      <c r="AQ115" t="str">
        <f>Table1[[#Headers],[CANTO]]</f>
        <v>CANTO</v>
      </c>
      <c r="AR115" t="str">
        <f>Table13456221[[#This Row],[CANTO]]</f>
        <v>ID Y ANUNCIAD A MIS HERMANOS</v>
      </c>
    </row>
    <row r="116" spans="1:44" x14ac:dyDescent="0.25">
      <c r="A116">
        <v>93</v>
      </c>
      <c r="B116" t="s">
        <v>309</v>
      </c>
      <c r="C116">
        <v>113</v>
      </c>
      <c r="D116" t="s">
        <v>310</v>
      </c>
      <c r="E116" t="s">
        <v>311</v>
      </c>
      <c r="F116" t="s">
        <v>312</v>
      </c>
      <c r="G116" t="s">
        <v>1266</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/resucito/src/index.html?canto=improperios</v>
      </c>
      <c r="AG116" s="66"/>
      <c r="AH116" s="66" t="str">
        <f>VLOOKUP(Table13456221[[#This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I116" t="s">
        <v>323</v>
      </c>
      <c r="AJ116" t="str">
        <f>LOWER(LEFT(Table13456221[[#This Row],[Titulo]],1))</f>
        <v>i</v>
      </c>
      <c r="AK116" t="str">
        <f>LOWER(LEFT(Table13456221[[#This Row],[Categoria]],1))</f>
        <v>p</v>
      </c>
      <c r="AL116" t="str">
        <f>_xlfn.CONCAT(Table13456221[[#This Row],[ID]:[c021]])</f>
        <v>{id:113,title: "improperiosImproperios", subtitle: "Adoración de la santa Cruz el Viernes santo", category: "PRECATECUMENADO", moments: ["Cuaresma", "Paz", "Antiguo Testamento"], url: "/resucito/src/index.html?canto=improperiosimproperios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M116" t="str">
        <f>UPPER(Table13456221[[#This Row],[Titulo]])</f>
        <v>IMPROPERIOS</v>
      </c>
      <c r="AN116" t="str">
        <f>LOWER(SUBSTITUTE(Table13456221[[#This Row],[CANTO]], " ", ""))</f>
        <v>improperios</v>
      </c>
      <c r="AO116" t="str">
        <f>Table13456221[[#This Row],[Subtitle5]]</f>
        <v>Adoración de la santa Cruz el Viernes santo</v>
      </c>
      <c r="AQ116" t="str">
        <f>Table1[[#Headers],[CANTO]]</f>
        <v>CANTO</v>
      </c>
      <c r="AR116" t="str">
        <f>Table13456221[[#This Row],[CANTO]]</f>
        <v>IMPROPERIOS</v>
      </c>
    </row>
    <row r="117" spans="1:44" x14ac:dyDescent="0.25">
      <c r="A117">
        <v>228</v>
      </c>
      <c r="B117" t="s">
        <v>309</v>
      </c>
      <c r="C117">
        <v>114</v>
      </c>
      <c r="D117" t="s">
        <v>310</v>
      </c>
      <c r="E117" t="s">
        <v>311</v>
      </c>
      <c r="F117" t="s">
        <v>312</v>
      </c>
      <c r="G117" t="s">
        <v>1380</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/resucito/src/index.html?canto=jacob</v>
      </c>
      <c r="AG117" s="66"/>
      <c r="AH117" s="66" t="str">
        <f>VLOOKUP(Table13456221[[#This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I117" t="s">
        <v>323</v>
      </c>
      <c r="AJ117" t="str">
        <f>LOWER(LEFT(Table13456221[[#This Row],[Titulo]],1))</f>
        <v>j</v>
      </c>
      <c r="AK117" t="str">
        <f>LOWER(LEFT(Table13456221[[#This Row],[Categoria]],1))</f>
        <v>c</v>
      </c>
      <c r="AL117" t="str">
        <f>_xlfn.CONCAT(Table13456221[[#This Row],[ID]:[c021]])</f>
        <v>{id:114,title: "jacobJacob", subtitle: "Genesis 32,23-29 ", category: "CATECUMENADO", moments: ["Nuevo Testamento"], url: "/resucito/src/index.html?canto=jacobjacob: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M117" t="str">
        <f>UPPER(Table13456221[[#This Row],[Titulo]])</f>
        <v>JACOB</v>
      </c>
      <c r="AN117" t="str">
        <f>LOWER(SUBSTITUTE(Table13456221[[#This Row],[CANTO]], " ", ""))</f>
        <v>jacob</v>
      </c>
      <c r="AO117" t="str">
        <f>Table13456221[[#This Row],[Subtitle5]]</f>
        <v xml:space="preserve">Genesis 32,23-29 </v>
      </c>
      <c r="AQ117" t="str">
        <f>Table1[[#Headers],[CANTO]]</f>
        <v>CANTO</v>
      </c>
      <c r="AR117" t="str">
        <f>Table13456221[[#This Row],[CANTO]]</f>
        <v>JACOB</v>
      </c>
    </row>
    <row r="118" spans="1:44" x14ac:dyDescent="0.25">
      <c r="A118">
        <v>94</v>
      </c>
      <c r="B118" t="s">
        <v>309</v>
      </c>
      <c r="C118">
        <v>115</v>
      </c>
      <c r="D118" t="s">
        <v>310</v>
      </c>
      <c r="E118" t="s">
        <v>311</v>
      </c>
      <c r="F118" t="s">
        <v>312</v>
      </c>
      <c r="G118" t="s">
        <v>1267</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/resucito/src/index.html?canto=jerusalenreconstruida</v>
      </c>
      <c r="AG118" s="66"/>
      <c r="AH118" s="66" t="str">
        <f>VLOOKUP(Table13456221[[#This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I118" t="s">
        <v>323</v>
      </c>
      <c r="AJ118" t="str">
        <f>LOWER(LEFT(Table13456221[[#This Row],[Titulo]],1))</f>
        <v>j</v>
      </c>
      <c r="AK118" t="str">
        <f>LOWER(LEFT(Table13456221[[#This Row],[Categoria]],1))</f>
        <v>p</v>
      </c>
      <c r="AL118" t="str">
        <f>_xlfn.CONCAT(Table13456221[[#This Row],[ID]:[c021]])</f>
        <v>{id:115,title: "jerusalenreconstruidaJerusalén reconstruida", subtitle: "Tobias 13,11-17", category: "PRECATECUMENADO", moments: ["Navidad", "Virgen", "Nuevo Testamento"], url: "/resucito/src/index.html?canto=jerusalenreconstruidajerusalén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M118" t="str">
        <f>UPPER(Table13456221[[#This Row],[Titulo]])</f>
        <v>JERUSALÉN RECONSTRUIDA</v>
      </c>
      <c r="AN118" t="str">
        <f>LOWER(SUBSTITUTE(Table13456221[[#This Row],[CANTO]], " ", ""))</f>
        <v>jerusalénreconstruida</v>
      </c>
      <c r="AO118" t="str">
        <f>Table13456221[[#This Row],[Subtitle5]]</f>
        <v>Tobias 13,11-17</v>
      </c>
      <c r="AQ118" t="str">
        <f>Table1[[#Headers],[CANTO]]</f>
        <v>CANTO</v>
      </c>
      <c r="AR118" t="str">
        <f>Table13456221[[#This Row],[CANTO]]</f>
        <v>JERUSALÉN RECONSTRUIDA</v>
      </c>
    </row>
    <row r="119" spans="1:44" x14ac:dyDescent="0.25">
      <c r="A119">
        <v>95</v>
      </c>
      <c r="B119" t="s">
        <v>309</v>
      </c>
      <c r="C119">
        <v>116</v>
      </c>
      <c r="D119" t="s">
        <v>310</v>
      </c>
      <c r="E119" t="s">
        <v>311</v>
      </c>
      <c r="F119" t="s">
        <v>312</v>
      </c>
      <c r="G119" t="s">
        <v>1268</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/resucito/src/index.html?canto=jesusrecorriatodaslasciudades</v>
      </c>
      <c r="AG119" s="66"/>
      <c r="AH119" s="66" t="str">
        <f>VLOOKUP(Table13456221[[#This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I119" t="s">
        <v>323</v>
      </c>
      <c r="AJ119" t="str">
        <f>LOWER(LEFT(Table13456221[[#This Row],[Titulo]],1))</f>
        <v>j</v>
      </c>
      <c r="AK119" t="str">
        <f>LOWER(LEFT(Table13456221[[#This Row],[Categoria]],1))</f>
        <v>p</v>
      </c>
      <c r="AL119" t="str">
        <f>_xlfn.CONCAT(Table13456221[[#This Row],[ID]:[c021]])</f>
        <v>{id:116,title: "jesusrecorriatodaslasciudadesJesús recorría todas las ciudades", subtitle: "Mateo 9,35ss; 10 ", category: "PRECATECUMENADO", moments: ["Cuaresma"], url: "/resucito/src/index.html?canto=jesusrecorriatodaslasciudadesjesús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M119" t="str">
        <f>UPPER(Table13456221[[#This Row],[Titulo]])</f>
        <v>JESÚS RECORRÍA TODAS LAS CIUDADES</v>
      </c>
      <c r="AN119" t="str">
        <f>LOWER(SUBSTITUTE(Table13456221[[#This Row],[CANTO]], " ", ""))</f>
        <v>jesúsrecorríatodaslasciudades</v>
      </c>
      <c r="AO119" t="str">
        <f>Table13456221[[#This Row],[Subtitle5]]</f>
        <v xml:space="preserve">Mateo 9,35ss; 10 </v>
      </c>
      <c r="AQ119" t="str">
        <f>Table1[[#Headers],[CANTO]]</f>
        <v>CANTO</v>
      </c>
      <c r="AR119" t="str">
        <f>Table13456221[[#This Row],[CANTO]]</f>
        <v>JESÚS RECORRÍA TODAS LAS CIUDADES</v>
      </c>
    </row>
    <row r="120" spans="1:44" x14ac:dyDescent="0.25">
      <c r="A120">
        <v>96</v>
      </c>
      <c r="B120" t="s">
        <v>309</v>
      </c>
      <c r="C120">
        <v>117</v>
      </c>
      <c r="D120" t="s">
        <v>310</v>
      </c>
      <c r="E120" t="s">
        <v>311</v>
      </c>
      <c r="F120" t="s">
        <v>312</v>
      </c>
      <c r="G120" t="s">
        <v>1269</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/resucito/src/index.html?canto=lacorderadedios</v>
      </c>
      <c r="AG120" s="66"/>
      <c r="AH120" s="66" t="str">
        <f>VLOOKUP(Table13456221[[#This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I120" t="s">
        <v>323</v>
      </c>
      <c r="AJ120" t="str">
        <f>LOWER(LEFT(Table13456221[[#This Row],[Titulo]],1))</f>
        <v>l</v>
      </c>
      <c r="AK120" t="str">
        <f>LOWER(LEFT(Table13456221[[#This Row],[Categoria]],1))</f>
        <v>p</v>
      </c>
      <c r="AL120" t="str">
        <f>_xlfn.CONCAT(Table13456221[[#This Row],[ID]:[c021]])</f>
        <v>{id:117,title: "lacorderadediosLa cordera de Dios", subtitle: "Mateo 1,18s; 2,13s.18", category: "PRECATECUMENADO", moments: ["Laudes/Visperas", "Comunión"], url: "/resucito/src/index.html?canto=lacorderadediosla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M120" t="str">
        <f>UPPER(Table13456221[[#This Row],[Titulo]])</f>
        <v>LA CORDERA DE DIOS</v>
      </c>
      <c r="AN120" t="str">
        <f>LOWER(SUBSTITUTE(Table13456221[[#This Row],[CANTO]], " ", ""))</f>
        <v>lacorderadedios</v>
      </c>
      <c r="AO120" t="str">
        <f>Table13456221[[#This Row],[Subtitle5]]</f>
        <v>Mateo 1,18s; 2,13s.18</v>
      </c>
      <c r="AQ120" t="str">
        <f>Table1[[#Headers],[CANTO]]</f>
        <v>CANTO</v>
      </c>
      <c r="AR120" t="str">
        <f>Table13456221[[#This Row],[CANTO]]</f>
        <v>LA CORDERA DE DIOS</v>
      </c>
    </row>
    <row r="121" spans="1:44" x14ac:dyDescent="0.25">
      <c r="A121">
        <v>97</v>
      </c>
      <c r="B121" t="s">
        <v>309</v>
      </c>
      <c r="C121">
        <v>118</v>
      </c>
      <c r="D121" t="s">
        <v>310</v>
      </c>
      <c r="E121" t="s">
        <v>311</v>
      </c>
      <c r="F121" t="s">
        <v>312</v>
      </c>
      <c r="G121" t="s">
        <v>1270</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/resucito/src/index.html?canto=laespada</v>
      </c>
      <c r="AG121" s="66"/>
      <c r="AH121" s="66" t="str">
        <f>VLOOKUP(Table13456221[[#This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I121" t="s">
        <v>323</v>
      </c>
      <c r="AJ121" t="str">
        <f>LOWER(LEFT(Table13456221[[#This Row],[Titulo]],1))</f>
        <v>l</v>
      </c>
      <c r="AK121" t="str">
        <f>LOWER(LEFT(Table13456221[[#This Row],[Categoria]],1))</f>
        <v>p</v>
      </c>
      <c r="AL121" t="str">
        <f>_xlfn.CONCAT(Table13456221[[#This Row],[ID]:[c021]])</f>
        <v>{id:118,title: "laespadaLa espada", subtitle: "Ezequiel 21,14-22", category: "PRECATECUMENADO", moments: ["Virgen"], url: "/resucito/src/index.html?canto=laespadala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M121" t="str">
        <f>UPPER(Table13456221[[#This Row],[Titulo]])</f>
        <v>LA ESPADA</v>
      </c>
      <c r="AN121" t="str">
        <f>LOWER(SUBSTITUTE(Table13456221[[#This Row],[CANTO]], " ", ""))</f>
        <v>laespada</v>
      </c>
      <c r="AO121" t="str">
        <f>Table13456221[[#This Row],[Subtitle5]]</f>
        <v>Ezequiel 21,14-22</v>
      </c>
      <c r="AQ121" t="str">
        <f>Table1[[#Headers],[CANTO]]</f>
        <v>CANTO</v>
      </c>
      <c r="AR121" t="str">
        <f>Table13456221[[#This Row],[CANTO]]</f>
        <v>LA ESPADA</v>
      </c>
    </row>
    <row r="122" spans="1:44" x14ac:dyDescent="0.25">
      <c r="A122">
        <v>98</v>
      </c>
      <c r="B122" t="s">
        <v>309</v>
      </c>
      <c r="C122">
        <v>119</v>
      </c>
      <c r="D122" t="s">
        <v>310</v>
      </c>
      <c r="E122" t="s">
        <v>311</v>
      </c>
      <c r="F122" t="s">
        <v>312</v>
      </c>
      <c r="G122" t="s">
        <v>1271</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/resucito/src/index.html?canto=lamarchaesdura</v>
      </c>
      <c r="AG122" s="66"/>
      <c r="AH122" s="66" t="str">
        <f>VLOOKUP(Table13456221[[#This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I122" t="s">
        <v>323</v>
      </c>
      <c r="AJ122" t="str">
        <f>LOWER(LEFT(Table13456221[[#This Row],[Titulo]],1))</f>
        <v>l</v>
      </c>
      <c r="AK122" t="str">
        <f>LOWER(LEFT(Table13456221[[#This Row],[Categoria]],1))</f>
        <v>p</v>
      </c>
      <c r="AL122" t="str">
        <f>_xlfn.CONCAT(Table13456221[[#This Row],[ID]:[c021]])</f>
        <v>{id:119,title: "lamarchaesduraLa marcha es dura", subtitle: "Espiritual negro «Go down, Moses»", category: "PRECATECUMENADO", moments: ["Final", "Nuevo Testamento"], url: "/resucito/src/index.html?canto=lamarchaesdurala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M122" t="str">
        <f>UPPER(Table13456221[[#This Row],[Titulo]])</f>
        <v>LA MARCHA ES DURA</v>
      </c>
      <c r="AN122" t="str">
        <f>LOWER(SUBSTITUTE(Table13456221[[#This Row],[CANTO]], " ", ""))</f>
        <v>lamarchaesdura</v>
      </c>
      <c r="AO122" t="str">
        <f>Table13456221[[#This Row],[Subtitle5]]</f>
        <v>Espiritual negro «Go down, Moses»</v>
      </c>
      <c r="AQ122" t="str">
        <f>Table1[[#Headers],[CANTO]]</f>
        <v>CANTO</v>
      </c>
      <c r="AR122" t="str">
        <f>Table13456221[[#This Row],[CANTO]]</f>
        <v>LA MARCHA ES DURA</v>
      </c>
    </row>
    <row r="123" spans="1:44" x14ac:dyDescent="0.25">
      <c r="A123">
        <v>242</v>
      </c>
      <c r="B123" t="s">
        <v>309</v>
      </c>
      <c r="C123">
        <v>120</v>
      </c>
      <c r="D123" t="s">
        <v>310</v>
      </c>
      <c r="E123" t="s">
        <v>311</v>
      </c>
      <c r="F123" t="s">
        <v>312</v>
      </c>
      <c r="G123" t="s">
        <v>1394</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/resucito/src/index.html?canto=lapalomavolo</v>
      </c>
      <c r="AG123" s="66"/>
      <c r="AH123" s="66" t="str">
        <f>VLOOKUP(Table13456221[[#This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I123" t="s">
        <v>323</v>
      </c>
      <c r="AJ123" t="str">
        <f>LOWER(LEFT(Table13456221[[#This Row],[Titulo]],1))</f>
        <v>l</v>
      </c>
      <c r="AK123" t="str">
        <f>LOWER(LEFT(Table13456221[[#This Row],[Categoria]],1))</f>
        <v>e</v>
      </c>
      <c r="AL123" t="str">
        <f>_xlfn.CONCAT(Table13456221[[#This Row],[ID]:[c021]])</f>
        <v>{id:120,title: "lapalomavoloLa paloma voló", subtitle: "Oda XXIV de Salomón", category: "ELECCIÓN", moments: ["Comunión", "Antiguo Testamento"], url: "/resucito/src/index.html?canto=lapalomavolola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M123" t="str">
        <f>UPPER(Table13456221[[#This Row],[Titulo]])</f>
        <v>LA PALOMA VOLÓ</v>
      </c>
      <c r="AN123" t="str">
        <f>LOWER(SUBSTITUTE(Table13456221[[#This Row],[CANTO]], " ", ""))</f>
        <v>lapalomavoló</v>
      </c>
      <c r="AO123" t="str">
        <f>Table13456221[[#This Row],[Subtitle5]]</f>
        <v>Oda XXIV de Salomón</v>
      </c>
      <c r="AQ123" t="str">
        <f>Table1[[#Headers],[CANTO]]</f>
        <v>CANTO</v>
      </c>
      <c r="AR123" t="str">
        <f>Table13456221[[#This Row],[CANTO]]</f>
        <v>LA PALOMA VOLÓ</v>
      </c>
    </row>
    <row r="124" spans="1:44" x14ac:dyDescent="0.25">
      <c r="A124">
        <v>99</v>
      </c>
      <c r="B124" t="s">
        <v>309</v>
      </c>
      <c r="C124">
        <v>121</v>
      </c>
      <c r="D124" t="s">
        <v>310</v>
      </c>
      <c r="E124" t="s">
        <v>311</v>
      </c>
      <c r="F124" t="s">
        <v>312</v>
      </c>
      <c r="G124" t="s">
        <v>1272</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/resucito/src/index.html?canto=lasalve</v>
      </c>
      <c r="AG124" s="66"/>
      <c r="AH124" s="66" t="str">
        <f>VLOOKUP(Table13456221[[#This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I124" t="s">
        <v>323</v>
      </c>
      <c r="AJ124" t="str">
        <f>LOWER(LEFT(Table13456221[[#This Row],[Titulo]],1))</f>
        <v>l</v>
      </c>
      <c r="AK124" t="str">
        <f>LOWER(LEFT(Table13456221[[#This Row],[Categoria]],1))</f>
        <v>p</v>
      </c>
      <c r="AL124" t="str">
        <f>_xlfn.CONCAT(Table13456221[[#This Row],[ID]:[c021]])</f>
        <v>{id:121,title: "lasalveLa Salve", subtitle: "Himno lat. «Salve Regina»", category: "PRECATECUMENADO", moments: ["Cuaresma", "Laudes/Visperas", "Nuevo Testamento"], url: "/resucito/src/index.html?canto=lasalvela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M124" t="str">
        <f>UPPER(Table13456221[[#This Row],[Titulo]])</f>
        <v>LA SALVE</v>
      </c>
      <c r="AN124" t="str">
        <f>LOWER(SUBSTITUTE(Table13456221[[#This Row],[CANTO]], " ", ""))</f>
        <v>lasalve</v>
      </c>
      <c r="AO124" t="str">
        <f>Table13456221[[#This Row],[Subtitle5]]</f>
        <v>Himno lat. «Salve Regina»</v>
      </c>
      <c r="AQ124" t="str">
        <f>Table1[[#Headers],[CANTO]]</f>
        <v>CANTO</v>
      </c>
      <c r="AR124" t="str">
        <f>Table13456221[[#This Row],[CANTO]]</f>
        <v>LA SALVE</v>
      </c>
    </row>
    <row r="125" spans="1:44" x14ac:dyDescent="0.25">
      <c r="A125">
        <v>100</v>
      </c>
      <c r="B125" t="s">
        <v>309</v>
      </c>
      <c r="C125">
        <v>122</v>
      </c>
      <c r="D125" t="s">
        <v>310</v>
      </c>
      <c r="E125" t="s">
        <v>311</v>
      </c>
      <c r="F125" t="s">
        <v>312</v>
      </c>
      <c r="G125" t="s">
        <v>1273</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/resucito/src/index.html?canto=lasiegadelasnaciones</v>
      </c>
      <c r="AG125" s="66"/>
      <c r="AH125" s="66" t="str">
        <f>VLOOKUP(Table13456221[[#This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I125" t="s">
        <v>323</v>
      </c>
      <c r="AJ125" t="str">
        <f>LOWER(LEFT(Table13456221[[#This Row],[Titulo]],1))</f>
        <v>l</v>
      </c>
      <c r="AK125" t="str">
        <f>LOWER(LEFT(Table13456221[[#This Row],[Categoria]],1))</f>
        <v>p</v>
      </c>
      <c r="AL125" t="str">
        <f>_xlfn.CONCAT(Table13456221[[#This Row],[ID]:[c021]])</f>
        <v>{id:122,title: "lasiegadelasnacionesLa siega de las naciones", subtitle: "Juan 4,31-38", category: "PRECATECUMENADO", moments: [""], url: "/resucito/src/index.html?canto=lasiegadelasnacionesla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M125" t="str">
        <f>UPPER(Table13456221[[#This Row],[Titulo]])</f>
        <v>LA SIEGA DE LAS NACIONES</v>
      </c>
      <c r="AN125" t="str">
        <f>LOWER(SUBSTITUTE(Table13456221[[#This Row],[CANTO]], " ", ""))</f>
        <v>lasiegadelasnaciones</v>
      </c>
      <c r="AO125" t="str">
        <f>Table13456221[[#This Row],[Subtitle5]]</f>
        <v>Juan 4,31-38</v>
      </c>
      <c r="AQ125" t="str">
        <f>Table1[[#Headers],[CANTO]]</f>
        <v>CANTO</v>
      </c>
      <c r="AR125" t="str">
        <f>Table13456221[[#This Row],[CANTO]]</f>
        <v>LA SIEGA DE LAS NACIONES</v>
      </c>
    </row>
    <row r="126" spans="1:44" x14ac:dyDescent="0.25">
      <c r="A126">
        <v>101</v>
      </c>
      <c r="B126" t="s">
        <v>309</v>
      </c>
      <c r="C126">
        <v>123</v>
      </c>
      <c r="D126" t="s">
        <v>310</v>
      </c>
      <c r="E126" t="s">
        <v>311</v>
      </c>
      <c r="F126" t="s">
        <v>312</v>
      </c>
      <c r="G126" t="s">
        <v>1274</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/resucito/src/index.html?canto=lavozdemiamado</v>
      </c>
      <c r="AG126" s="66"/>
      <c r="AH126" s="66" t="str">
        <f>VLOOKUP(Table13456221[[#This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I126" t="s">
        <v>323</v>
      </c>
      <c r="AJ126" t="str">
        <f>LOWER(LEFT(Table13456221[[#This Row],[Titulo]],1))</f>
        <v>l</v>
      </c>
      <c r="AK126" t="str">
        <f>LOWER(LEFT(Table13456221[[#This Row],[Categoria]],1))</f>
        <v>p</v>
      </c>
      <c r="AL126" t="str">
        <f>_xlfn.CONCAT(Table13456221[[#This Row],[ID]:[c021]])</f>
        <v>{id:123,title: "lavozdemiamadoLa voz de mi amado", subtitle: "Cantar de los Cantares 2,8-17", category: "PRECATECUMENADO", moments: [""], url: "/resucito/src/index.html?canto=lavozdemiamadola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M126" t="str">
        <f>UPPER(Table13456221[[#This Row],[Titulo]])</f>
        <v>LA VOZ DE MI AMADO</v>
      </c>
      <c r="AN126" t="str">
        <f>LOWER(SUBSTITUTE(Table13456221[[#This Row],[CANTO]], " ", ""))</f>
        <v>lavozdemiamado</v>
      </c>
      <c r="AO126" t="str">
        <f>Table13456221[[#This Row],[Subtitle5]]</f>
        <v>Cantar de los Cantares 2,8-17</v>
      </c>
      <c r="AQ126" t="str">
        <f>Table1[[#Headers],[CANTO]]</f>
        <v>CANTO</v>
      </c>
      <c r="AR126" t="str">
        <f>Table13456221[[#This Row],[CANTO]]</f>
        <v>LA VOZ DE MI AMADO</v>
      </c>
    </row>
    <row r="127" spans="1:44" x14ac:dyDescent="0.25">
      <c r="A127">
        <v>102</v>
      </c>
      <c r="B127" t="s">
        <v>309</v>
      </c>
      <c r="C127">
        <v>124</v>
      </c>
      <c r="D127" t="s">
        <v>310</v>
      </c>
      <c r="E127" t="s">
        <v>311</v>
      </c>
      <c r="F127" t="s">
        <v>312</v>
      </c>
      <c r="G127" t="s">
        <v>1275</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/resucito/src/index.html?canto=lasarmasdelaluz</v>
      </c>
      <c r="AG127" s="66"/>
      <c r="AH127" s="66" t="str">
        <f>VLOOKUP(Table13456221[[#This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I127" t="s">
        <v>323</v>
      </c>
      <c r="AJ127" t="str">
        <f>LOWER(LEFT(Table13456221[[#This Row],[Titulo]],1))</f>
        <v>l</v>
      </c>
      <c r="AK127" t="str">
        <f>LOWER(LEFT(Table13456221[[#This Row],[Categoria]],1))</f>
        <v>p</v>
      </c>
      <c r="AL127" t="str">
        <f>_xlfn.CONCAT(Table13456221[[#This Row],[ID]:[c021]])</f>
        <v>{id:124,title: "lasarmasdelaluzLas armas de la luz", subtitle: "cf Efesios 6,11.ss", category: "PRECATECUMENADO", moments: [""], url: "/resucito/src/index.html?canto=lasarmasdelaluzlas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M127" t="str">
        <f>UPPER(Table13456221[[#This Row],[Titulo]])</f>
        <v>LAS ARMAS DE LA LUZ</v>
      </c>
      <c r="AN127" t="str">
        <f>LOWER(SUBSTITUTE(Table13456221[[#This Row],[CANTO]], " ", ""))</f>
        <v>lasarmasdelaluz</v>
      </c>
      <c r="AO127" t="str">
        <f>Table13456221[[#This Row],[Subtitle5]]</f>
        <v>cf Efesios 6,11.ss</v>
      </c>
      <c r="AQ127" t="str">
        <f>Table1[[#Headers],[CANTO]]</f>
        <v>CANTO</v>
      </c>
      <c r="AR127" t="str">
        <f>Table13456221[[#This Row],[CANTO]]</f>
        <v>LAS ARMAS DE LA LUZ</v>
      </c>
    </row>
    <row r="128" spans="1:44" x14ac:dyDescent="0.25">
      <c r="A128">
        <v>103</v>
      </c>
      <c r="B128" t="s">
        <v>309</v>
      </c>
      <c r="C128">
        <v>125</v>
      </c>
      <c r="D128" t="s">
        <v>310</v>
      </c>
      <c r="E128" t="s">
        <v>311</v>
      </c>
      <c r="F128" t="s">
        <v>312</v>
      </c>
      <c r="G128" t="s">
        <v>1276</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/resucito/src/index.html?canto=laudasion</v>
      </c>
      <c r="AG128" s="66"/>
      <c r="AH128" s="66" t="str">
        <f>VLOOKUP(Table13456221[[#This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I128" t="s">
        <v>323</v>
      </c>
      <c r="AJ128" t="str">
        <f>LOWER(LEFT(Table13456221[[#This Row],[Titulo]],1))</f>
        <v>l</v>
      </c>
      <c r="AK128" t="str">
        <f>LOWER(LEFT(Table13456221[[#This Row],[Categoria]],1))</f>
        <v>p</v>
      </c>
      <c r="AL128" t="str">
        <f>_xlfn.CONCAT(Table13456221[[#This Row],[ID]:[c021]])</f>
        <v>{id:125,title: "laudasionLauda Sión", subtitle: "Secuencia del Corpus Christi (Santo Tomas de Aquino) ", category: "PRECATECUMENADO", moments: [""], url: "/resucito/src/index.html?canto=laudasionlauda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M128" t="str">
        <f>UPPER(Table13456221[[#This Row],[Titulo]])</f>
        <v>LAUDA SIÓN</v>
      </c>
      <c r="AN128" t="str">
        <f>LOWER(SUBSTITUTE(Table13456221[[#This Row],[CANTO]], " ", ""))</f>
        <v>laudasión</v>
      </c>
      <c r="AO128" t="str">
        <f>Table13456221[[#This Row],[Subtitle5]]</f>
        <v xml:space="preserve">Secuencia del Corpus Christi (Santo Tomas de Aquino) </v>
      </c>
      <c r="AQ128" t="str">
        <f>Table1[[#Headers],[CANTO]]</f>
        <v>CANTO</v>
      </c>
      <c r="AR128" t="str">
        <f>Table13456221[[#This Row],[CANTO]]</f>
        <v>LAUDA SIÓN</v>
      </c>
    </row>
    <row r="129" spans="1:44" x14ac:dyDescent="0.25">
      <c r="A129">
        <v>189</v>
      </c>
      <c r="B129" t="s">
        <v>309</v>
      </c>
      <c r="C129">
        <v>126</v>
      </c>
      <c r="D129" t="s">
        <v>310</v>
      </c>
      <c r="E129" t="s">
        <v>311</v>
      </c>
      <c r="F129" t="s">
        <v>312</v>
      </c>
      <c r="G129" t="s">
        <v>1359</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/resucito/src/index.html?canto=letaniasdelossantos</v>
      </c>
      <c r="AG129" s="66"/>
      <c r="AH129" s="66" t="str">
        <f>VLOOKUP(Table13456221[[#This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I129" t="s">
        <v>323</v>
      </c>
      <c r="AJ129" t="str">
        <f>LOWER(LEFT(Table13456221[[#This Row],[Titulo]],1))</f>
        <v>l</v>
      </c>
      <c r="AK129" t="str">
        <f>LOWER(LEFT(Table13456221[[#This Row],[Categoria]],1))</f>
        <v>l</v>
      </c>
      <c r="AL129" t="str">
        <f>_xlfn.CONCAT(Table13456221[[#This Row],[ID]:[c021]])</f>
        <v>{id:126,title: "letaniasdelossantosLetanías de los santos", subtitle: "De la liturgia bautismal de la Vigilia pascual", category: "LITÚRGICOS", moments: [""], url: "/resucito/src/index.html?canto=letaniasdelossantosletanías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M129" t="str">
        <f>UPPER(Table13456221[[#This Row],[Titulo]])</f>
        <v>LETANÍAS DE LOS SANTOS</v>
      </c>
      <c r="AN129" t="str">
        <f>LOWER(SUBSTITUTE(Table13456221[[#This Row],[CANTO]], " ", ""))</f>
        <v>letaníasdelossantos</v>
      </c>
      <c r="AO129" t="str">
        <f>Table13456221[[#This Row],[Subtitle5]]</f>
        <v>De la liturgia bautismal de la Vigilia pascual</v>
      </c>
      <c r="AQ129" t="str">
        <f>Table1[[#Headers],[CANTO]]</f>
        <v>CANTO</v>
      </c>
      <c r="AR129" t="str">
        <f>Table13456221[[#This Row],[CANTO]]</f>
        <v>LETANÍAS DE LOS SANTOS</v>
      </c>
    </row>
    <row r="130" spans="1:44" x14ac:dyDescent="0.25">
      <c r="A130">
        <v>191</v>
      </c>
      <c r="B130" t="s">
        <v>309</v>
      </c>
      <c r="C130">
        <v>127</v>
      </c>
      <c r="D130" t="s">
        <v>310</v>
      </c>
      <c r="E130" t="s">
        <v>311</v>
      </c>
      <c r="F130" t="s">
        <v>312</v>
      </c>
      <c r="G130" t="s">
        <v>1360</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v>
      </c>
      <c r="AG130" s="66"/>
      <c r="AH130"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0" t="s">
        <v>323</v>
      </c>
      <c r="AJ130" t="str">
        <f>LOWER(LEFT(Table13456221[[#This Row],[Titulo]],1))</f>
        <v>l</v>
      </c>
      <c r="AK130" t="str">
        <f>LOWER(LEFT(Table13456221[[#This Row],[Categoria]],1))</f>
        <v>l</v>
      </c>
      <c r="AL130" t="str">
        <f>_xlfn.CONCAT(Table13456221[[#This Row],[ID]:[c021]])</f>
        <v>{id:127,title: "letaniaspenitencialesiLetanías penitenciales I", subtitle: "Letanía para la Celebración Penitencial – modelo abreviado", category: "LITÚRGICOS", moments: ["Cuaresma", "Laudes/Visperas", "Entrada", "Antiguo Testamento"], url: "/resucito/src/index.html?canto=letaniaspenitencialesiletanias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0" t="str">
        <f>UPPER(Table13456221[[#This Row],[Titulo]])</f>
        <v>LETANÍAS PENITENCIALES I</v>
      </c>
      <c r="AN130" t="str">
        <f>LOWER(SUBSTITUTE(Table13456221[[#This Row],[CANTO]], " ", ""))</f>
        <v>letaníaspenitencialesi</v>
      </c>
      <c r="AO130" t="str">
        <f>Table13456221[[#This Row],[Subtitle5]]</f>
        <v>Letanía para la Celebración Penitencial – modelo abreviado</v>
      </c>
      <c r="AQ130" t="str">
        <f>Table1[[#Headers],[CANTO]]</f>
        <v>CANTO</v>
      </c>
      <c r="AR130" t="str">
        <f>Table13456221[[#This Row],[CANTO]]</f>
        <v>LETANÍAS PENITENCIALES I</v>
      </c>
    </row>
    <row r="131" spans="1:44" x14ac:dyDescent="0.25">
      <c r="A131">
        <v>192</v>
      </c>
      <c r="B131" t="s">
        <v>309</v>
      </c>
      <c r="C131">
        <v>128</v>
      </c>
      <c r="D131" t="s">
        <v>310</v>
      </c>
      <c r="E131" t="s">
        <v>311</v>
      </c>
      <c r="F131" t="s">
        <v>312</v>
      </c>
      <c r="G131" t="s">
        <v>2256</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/resucito/src/index.html?canto=letaniaspenitencialesii</v>
      </c>
      <c r="AG131" s="66"/>
      <c r="AH131"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1" t="s">
        <v>323</v>
      </c>
      <c r="AJ131" t="str">
        <f>LOWER(LEFT(Table13456221[[#This Row],[Titulo]],1))</f>
        <v>l</v>
      </c>
      <c r="AK131" t="str">
        <f>LOWER(LEFT(Table13456221[[#This Row],[Categoria]],1))</f>
        <v>l</v>
      </c>
      <c r="AL131" t="str">
        <f>_xlfn.CONCAT(Table13456221[[#This Row],[ID]:[c021]])</f>
        <v>{id:128,title: "letaniaspenitencialesiiLetanías penitenciales II", subtitle: "Letanía para la Celebración Penitencial", category: "LITÚRGICOS", moments: ["Cuaresma", "Laudes/Visperas", "Entrada"], url: "/resucito/src/index.html?canto=letaniaspenitencialesiiletanias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1" t="str">
        <f>UPPER(Table13456221[[#This Row],[Titulo]])</f>
        <v>LETANÍAS PENITENCIALES II</v>
      </c>
      <c r="AN131" t="str">
        <f>LOWER(SUBSTITUTE(Table13456221[[#This Row],[CANTO]], " ", ""))</f>
        <v>letaníaspenitencialesii</v>
      </c>
      <c r="AO131" t="str">
        <f>Table13456221[[#This Row],[Subtitle5]]</f>
        <v>Letanía para la Celebración Penitencial</v>
      </c>
      <c r="AQ131" t="str">
        <f>Table1[[#Headers],[CANTO]]</f>
        <v>CANTO</v>
      </c>
      <c r="AR131" t="str">
        <f>Table13456221[[#This Row],[CANTO]]</f>
        <v>LETANÍAS PENITENCIALES II</v>
      </c>
    </row>
    <row r="132" spans="1:44" x14ac:dyDescent="0.25">
      <c r="A132">
        <v>105</v>
      </c>
      <c r="B132" t="s">
        <v>309</v>
      </c>
      <c r="C132">
        <v>129</v>
      </c>
      <c r="D132" t="s">
        <v>310</v>
      </c>
      <c r="E132" t="s">
        <v>311</v>
      </c>
      <c r="F132" t="s">
        <v>312</v>
      </c>
      <c r="G132" t="s">
        <v>1277</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/resucito/src/index.html?canto=levantomisojosalosmontes</v>
      </c>
      <c r="AG132" s="66"/>
      <c r="AH132" s="66" t="str">
        <f>VLOOKUP(Table13456221[[#This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I132" t="s">
        <v>323</v>
      </c>
      <c r="AJ132" t="str">
        <f>LOWER(LEFT(Table13456221[[#This Row],[Titulo]],1))</f>
        <v>l</v>
      </c>
      <c r="AK132" t="str">
        <f>LOWER(LEFT(Table13456221[[#This Row],[Categoria]],1))</f>
        <v>p</v>
      </c>
      <c r="AL132" t="str">
        <f>_xlfn.CONCAT(Table13456221[[#This Row],[ID]:[c021]])</f>
        <v>{id:129,title: "levantomisojosalosmontesLevanto mis ojos a los montes", subtitle: "Sal 121 (120)", category: "PRECATECUMENADO", moments: ["Adviento", "Pentecostés", "Final", "Nuevo Testamento"], url: "/resucito/src/index.html?canto=levantomisojosalosmonteslevanto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M132" t="str">
        <f>UPPER(Table13456221[[#This Row],[Titulo]])</f>
        <v>LEVANTO MIS OJOS A LOS MONTES</v>
      </c>
      <c r="AN132" t="str">
        <f>LOWER(SUBSTITUTE(Table13456221[[#This Row],[CANTO]], " ", ""))</f>
        <v>levantomisojosalosmontes</v>
      </c>
      <c r="AO132" t="str">
        <f>Table13456221[[#This Row],[Subtitle5]]</f>
        <v>Sal 121 (120)</v>
      </c>
      <c r="AQ132" t="str">
        <f>Table1[[#Headers],[CANTO]]</f>
        <v>CANTO</v>
      </c>
      <c r="AR132" t="str">
        <f>Table13456221[[#This Row],[CANTO]]</f>
        <v>LEVANTO MIS OJOS A LOS MONTES</v>
      </c>
    </row>
    <row r="133" spans="1:44" x14ac:dyDescent="0.25">
      <c r="A133">
        <v>106</v>
      </c>
      <c r="B133" t="s">
        <v>309</v>
      </c>
      <c r="C133">
        <v>131</v>
      </c>
      <c r="D133" t="s">
        <v>310</v>
      </c>
      <c r="E133" t="s">
        <v>311</v>
      </c>
      <c r="F133" t="s">
        <v>312</v>
      </c>
      <c r="G133" t="s">
        <v>1278</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/resucito/src/index.html?canto=lleguehastatupresenciamiclamor</v>
      </c>
      <c r="AG133" s="66"/>
      <c r="AH133" s="66" t="str">
        <f>VLOOKUP(Table13456221[[#This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I133" t="s">
        <v>323</v>
      </c>
      <c r="AJ133" t="str">
        <f>LOWER(LEFT(Table13456221[[#This Row],[Titulo]],1))</f>
        <v>l</v>
      </c>
      <c r="AK133" t="str">
        <f>LOWER(LEFT(Table13456221[[#This Row],[Categoria]],1))</f>
        <v>p</v>
      </c>
      <c r="AL133" t="str">
        <f>_xlfn.CONCAT(Table13456221[[#This Row],[ID]:[c021]])</f>
        <v>{id:131,title: "lleguehastatupresenciamiclamorLlegue hasta tu presencia mi clamor", subtitle: "Sal 119 (118)", category: "PRECATECUMENADO", moments: ["Virgen", "Laudes/Visperas", "Nuevo Testamento"], url: "/resucito/src/index.html?canto=lleguehastatupresenciamiclamorllegue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M133" t="str">
        <f>UPPER(Table13456221[[#This Row],[Titulo]])</f>
        <v>LLEGUE HASTA TU PRESENCIA MI CLAMOR</v>
      </c>
      <c r="AN133" t="str">
        <f>LOWER(SUBSTITUTE(Table13456221[[#This Row],[CANTO]], " ", ""))</f>
        <v>lleguehastatupresenciamiclamor</v>
      </c>
      <c r="AO133" t="str">
        <f>Table13456221[[#This Row],[Subtitle5]]</f>
        <v>Sal 119 (118)</v>
      </c>
      <c r="AQ133" t="str">
        <f>Table1[[#Headers],[CANTO]]</f>
        <v>CANTO</v>
      </c>
      <c r="AR133" t="str">
        <f>Table13456221[[#This Row],[CANTO]]</f>
        <v>LLEGUE HASTA TU PRESENCIA MI CLAMOR</v>
      </c>
    </row>
    <row r="134" spans="1:44" x14ac:dyDescent="0.25">
      <c r="A134">
        <v>107</v>
      </c>
      <c r="B134" t="s">
        <v>309</v>
      </c>
      <c r="C134">
        <v>132</v>
      </c>
      <c r="D134" t="s">
        <v>310</v>
      </c>
      <c r="E134" t="s">
        <v>311</v>
      </c>
      <c r="F134" t="s">
        <v>312</v>
      </c>
      <c r="G134" t="s">
        <v>1279</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/resucito/src/index.html?canto=llevamealcielo</v>
      </c>
      <c r="AG134" s="66"/>
      <c r="AH134" s="66" t="str">
        <f>VLOOKUP(Table13456221[[#This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I134" t="s">
        <v>323</v>
      </c>
      <c r="AJ134" t="str">
        <f>LOWER(LEFT(Table13456221[[#This Row],[Titulo]],1))</f>
        <v>l</v>
      </c>
      <c r="AK134" t="str">
        <f>LOWER(LEFT(Table13456221[[#This Row],[Categoria]],1))</f>
        <v>p</v>
      </c>
      <c r="AL134" t="str">
        <f>_xlfn.CONCAT(Table13456221[[#This Row],[ID]:[c021]])</f>
        <v>{id:132,title: "llevamealcieloLlévame al cielo", subtitle: "Filipenses 1,23", category: "PRECATECUMENADO", moments: ["Virgen"], url: "/resucito/src/index.html?canto=llevamealcielollévame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M134" t="str">
        <f>UPPER(Table13456221[[#This Row],[Titulo]])</f>
        <v>LLÉVAME AL CIELO</v>
      </c>
      <c r="AN134" t="str">
        <f>LOWER(SUBSTITUTE(Table13456221[[#This Row],[CANTO]], " ", ""))</f>
        <v>llévamealcielo</v>
      </c>
      <c r="AO134" t="str">
        <f>Table13456221[[#This Row],[Subtitle5]]</f>
        <v>Filipenses 1,23</v>
      </c>
      <c r="AQ134" t="str">
        <f>Table1[[#Headers],[CANTO]]</f>
        <v>CANTO</v>
      </c>
      <c r="AR134" t="str">
        <f>Table13456221[[#This Row],[CANTO]]</f>
        <v>LLÉVAME AL CIELO</v>
      </c>
    </row>
    <row r="135" spans="1:44" x14ac:dyDescent="0.25">
      <c r="A135">
        <v>108</v>
      </c>
      <c r="B135" t="s">
        <v>309</v>
      </c>
      <c r="C135">
        <v>133</v>
      </c>
      <c r="D135" t="s">
        <v>310</v>
      </c>
      <c r="E135" t="s">
        <v>311</v>
      </c>
      <c r="F135" t="s">
        <v>312</v>
      </c>
      <c r="G135" t="s">
        <v>1280</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/resucito/src/index.html?canto=magnificat</v>
      </c>
      <c r="AG135" s="66"/>
      <c r="AH135" s="66" t="str">
        <f>VLOOKUP(Table13456221[[#This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I135" t="s">
        <v>323</v>
      </c>
      <c r="AJ135" t="str">
        <f>LOWER(LEFT(Table13456221[[#This Row],[Titulo]],1))</f>
        <v>m</v>
      </c>
      <c r="AK135" t="str">
        <f>LOWER(LEFT(Table13456221[[#This Row],[Categoria]],1))</f>
        <v>p</v>
      </c>
      <c r="AL135" t="str">
        <f>_xlfn.CONCAT(Table13456221[[#This Row],[ID]:[c021]])</f>
        <v>{id:133,title: "magnificatMagníficat", subtitle: "Lucas 1,46-55", category: "PRECATECUMENADO", moments: ["Virgen", "Entrada", "Nuevo Testamento"], url: "/resucito/src/index.html?canto=magnificatproclama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M135" t="str">
        <f>UPPER(Table13456221[[#This Row],[Titulo]])</f>
        <v>MAGNÍFICAT</v>
      </c>
      <c r="AN135" t="str">
        <f>LOWER(SUBSTITUTE(Table13456221[[#This Row],[CANTO]], " ", ""))</f>
        <v>magníficat</v>
      </c>
      <c r="AO135" t="str">
        <f>Table13456221[[#This Row],[Subtitle5]]</f>
        <v>Lucas 1,46-55</v>
      </c>
      <c r="AQ135" t="str">
        <f>Table1[[#Headers],[CANTO]]</f>
        <v>CANTO</v>
      </c>
      <c r="AR135" t="str">
        <f>Table13456221[[#This Row],[CANTO]]</f>
        <v>MAGNÍFICAT</v>
      </c>
    </row>
    <row r="136" spans="1:44" x14ac:dyDescent="0.25">
      <c r="A136">
        <v>110</v>
      </c>
      <c r="B136" t="s">
        <v>309</v>
      </c>
      <c r="C136">
        <v>134</v>
      </c>
      <c r="D136" t="s">
        <v>310</v>
      </c>
      <c r="E136" t="s">
        <v>311</v>
      </c>
      <c r="F136" t="s">
        <v>312</v>
      </c>
      <c r="G136" t="s">
        <v>1282</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/resucito/src/index.html?canto=mariadejasnagöra</v>
      </c>
      <c r="AG136" s="66"/>
      <c r="AH136" s="66" t="str">
        <f>VLOOKUP(Table13456221[[#This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I136" t="s">
        <v>323</v>
      </c>
      <c r="AJ136" t="str">
        <f>LOWER(LEFT(Table13456221[[#This Row],[Titulo]],1))</f>
        <v>m</v>
      </c>
      <c r="AK136" t="str">
        <f>LOWER(LEFT(Table13456221[[#This Row],[Categoria]],1))</f>
        <v>p</v>
      </c>
      <c r="AL136" t="str">
        <f>_xlfn.CONCAT(Table13456221[[#This Row],[ID]:[c021]])</f>
        <v>{id:134,title: "mariadejasnagöraMaría de Jasna Göra", subtitle: "Himno a la Virgen de Jasna Göra, Częstochowa Polonia (Kiko Argüello) ", category: "PRECATECUMENADO", moments: ["Virgen"], url: "/resucito/src/index.html?canto=mariadejasnagöramaría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M136" t="str">
        <f>UPPER(Table13456221[[#This Row],[Titulo]])</f>
        <v>MARÍA DE JASNA GÖRA</v>
      </c>
      <c r="AN136" t="str">
        <f>LOWER(SUBSTITUTE(Table13456221[[#This Row],[CANTO]], " ", ""))</f>
        <v>maríadejasnagöra</v>
      </c>
      <c r="AO136" t="str">
        <f>Table13456221[[#This Row],[Subtitle5]]</f>
        <v xml:space="preserve">Himno a la Virgen de Jasna Göra, Częstochowa Polonia (Kiko Argüello) </v>
      </c>
      <c r="AQ136" t="str">
        <f>Table1[[#Headers],[CANTO]]</f>
        <v>CANTO</v>
      </c>
      <c r="AR136" t="str">
        <f>Table13456221[[#This Row],[CANTO]]</f>
        <v>MARÍA DE JASNA GÖRA</v>
      </c>
    </row>
    <row r="137" spans="1:44" x14ac:dyDescent="0.25">
      <c r="A137">
        <v>109</v>
      </c>
      <c r="B137" t="s">
        <v>309</v>
      </c>
      <c r="C137">
        <v>135</v>
      </c>
      <c r="D137" t="s">
        <v>310</v>
      </c>
      <c r="E137" t="s">
        <v>311</v>
      </c>
      <c r="F137" t="s">
        <v>312</v>
      </c>
      <c r="G137" t="s">
        <v>1281</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/resucito/src/index.html?canto=mariacasadebendicion</v>
      </c>
      <c r="AG137" s="66"/>
      <c r="AH137" s="66" t="str">
        <f>VLOOKUP(Table13456221[[#This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I137" t="s">
        <v>323</v>
      </c>
      <c r="AJ137" t="str">
        <f>LOWER(LEFT(Table13456221[[#This Row],[Titulo]],1))</f>
        <v>m</v>
      </c>
      <c r="AK137" t="str">
        <f>LOWER(LEFT(Table13456221[[#This Row],[Categoria]],1))</f>
        <v>p</v>
      </c>
      <c r="AL137" t="str">
        <f>_xlfn.CONCAT(Table13456221[[#This Row],[ID]:[c021]])</f>
        <v>{id:135,title: "mariacasadebendicionMaría, casa de bendición", subtitle: "Juan 2,1–11 – Las Bodas de Caná", category: "PRECATECUMENADO", moments: ["Cuaresma", "Virgen", "Nuevo Testamento"], url: "/resucito/src/index.html?canto=mariacasadebendicionmaría,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M137" t="str">
        <f>UPPER(Table13456221[[#This Row],[Titulo]])</f>
        <v>MARÍA, CASA DE BENDICIÓN</v>
      </c>
      <c r="AN137" t="str">
        <f>LOWER(SUBSTITUTE(Table13456221[[#This Row],[CANTO]], " ", ""))</f>
        <v>maría,casadebendición</v>
      </c>
      <c r="AO137" t="str">
        <f>Table13456221[[#This Row],[Subtitle5]]</f>
        <v>Juan 2,1–11 – Las Bodas de Caná</v>
      </c>
      <c r="AQ137" t="str">
        <f>Table1[[#Headers],[CANTO]]</f>
        <v>CANTO</v>
      </c>
      <c r="AR137" t="str">
        <f>Table13456221[[#This Row],[CANTO]]</f>
        <v>MARÍA, CASA DE BENDICIÓN</v>
      </c>
    </row>
    <row r="138" spans="1:44" x14ac:dyDescent="0.25">
      <c r="A138">
        <v>111</v>
      </c>
      <c r="B138" t="s">
        <v>309</v>
      </c>
      <c r="C138">
        <v>136</v>
      </c>
      <c r="D138" t="s">
        <v>310</v>
      </c>
      <c r="E138" t="s">
        <v>311</v>
      </c>
      <c r="F138" t="s">
        <v>312</v>
      </c>
      <c r="G138" t="s">
        <v>1283</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/resucito/src/index.html?canto=mariamadredelaiglesia</v>
      </c>
      <c r="AG138" s="66"/>
      <c r="AH138" s="66" t="str">
        <f>VLOOKUP(Table13456221[[#This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I138" t="s">
        <v>323</v>
      </c>
      <c r="AJ138" t="str">
        <f>LOWER(LEFT(Table13456221[[#This Row],[Titulo]],1))</f>
        <v>m</v>
      </c>
      <c r="AK138" t="str">
        <f>LOWER(LEFT(Table13456221[[#This Row],[Categoria]],1))</f>
        <v>p</v>
      </c>
      <c r="AL138" t="str">
        <f>_xlfn.CONCAT(Table13456221[[#This Row],[ID]:[c021]])</f>
        <v>{id:136,title: "mariamadredelaiglesiaMaría, madre de la Iglesia", subtitle: "Juan 19,26-34", category: "PRECATECUMENADO", moments: ["Cuaresma", "Virgen"], url: "/resucito/src/index.html?canto=mariamadredelaiglesiamaria,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M138" t="str">
        <f>UPPER(Table13456221[[#This Row],[Titulo]])</f>
        <v>MARÍA, MADRE DE LA IGLESIA</v>
      </c>
      <c r="AN138" t="str">
        <f>LOWER(SUBSTITUTE(Table13456221[[#This Row],[CANTO]], " ", ""))</f>
        <v>maría,madredelaiglesia</v>
      </c>
      <c r="AO138" t="str">
        <f>Table13456221[[#This Row],[Subtitle5]]</f>
        <v>Juan 19,26-34</v>
      </c>
      <c r="AQ138" t="str">
        <f>Table1[[#Headers],[CANTO]]</f>
        <v>CANTO</v>
      </c>
      <c r="AR138" t="str">
        <f>Table13456221[[#This Row],[CANTO]]</f>
        <v>MARÍA, MADRE DE LA IGLESIA</v>
      </c>
    </row>
    <row r="139" spans="1:44" x14ac:dyDescent="0.25">
      <c r="A139">
        <v>112</v>
      </c>
      <c r="B139" t="s">
        <v>309</v>
      </c>
      <c r="C139">
        <v>137</v>
      </c>
      <c r="D139" t="s">
        <v>310</v>
      </c>
      <c r="E139" t="s">
        <v>311</v>
      </c>
      <c r="F139" t="s">
        <v>312</v>
      </c>
      <c r="G139" t="s">
        <v>1284</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/resucito/src/index.html?canto=mariamadredelcaminoardiente</v>
      </c>
      <c r="AG139" s="66"/>
      <c r="AH139" s="66" t="str">
        <f>VLOOKUP(Table13456221[[#This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I139" t="s">
        <v>323</v>
      </c>
      <c r="AJ139" t="str">
        <f>LOWER(LEFT(Table13456221[[#This Row],[Titulo]],1))</f>
        <v>m</v>
      </c>
      <c r="AK139" t="str">
        <f>LOWER(LEFT(Table13456221[[#This Row],[Categoria]],1))</f>
        <v>p</v>
      </c>
      <c r="AL139" t="str">
        <f>_xlfn.CONCAT(Table13456221[[#This Row],[ID]:[c021]])</f>
        <v>{id:137,title: "mariamadredelcaminoardienteMaría, madre del camino ardiente", subtitle: "Himno a la Virgen del Tercer Milenio (Kiko Argüello)", category: "PRECATECUMENADO", moments: ["Adviento", "Entrada", "Antiguo Testamento"], url: "/resucito/src/index.html?canto=mariamadredelcaminoardientemaría,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M139" t="str">
        <f>UPPER(Table13456221[[#This Row],[Titulo]])</f>
        <v>MARÍA, MADRE DEL CAMINO ARDIENTE</v>
      </c>
      <c r="AN139" t="str">
        <f>LOWER(SUBSTITUTE(Table13456221[[#This Row],[CANTO]], " ", ""))</f>
        <v>maría,madredelcaminoardiente</v>
      </c>
      <c r="AO139" t="str">
        <f>Table13456221[[#This Row],[Subtitle5]]</f>
        <v>Himno a la Virgen del Tercer Milenio (Kiko Argüello)</v>
      </c>
      <c r="AQ139" t="str">
        <f>Table1[[#Headers],[CANTO]]</f>
        <v>CANTO</v>
      </c>
      <c r="AR139" t="str">
        <f>Table13456221[[#This Row],[CANTO]]</f>
        <v>MARÍA, MADRE DEL CAMINO ARDIENTE</v>
      </c>
    </row>
    <row r="140" spans="1:44" x14ac:dyDescent="0.25">
      <c r="A140">
        <v>113</v>
      </c>
      <c r="B140" t="s">
        <v>309</v>
      </c>
      <c r="C140">
        <v>138</v>
      </c>
      <c r="D140" t="s">
        <v>310</v>
      </c>
      <c r="E140" t="s">
        <v>311</v>
      </c>
      <c r="F140" t="s">
        <v>312</v>
      </c>
      <c r="G140" t="s">
        <v>1285</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/resucito/src/index.html?canto=mariapequenamaria</v>
      </c>
      <c r="AG140" s="66"/>
      <c r="AH140" s="66" t="str">
        <f>VLOOKUP(Table13456221[[#This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I140" t="s">
        <v>323</v>
      </c>
      <c r="AJ140" t="str">
        <f>LOWER(LEFT(Table13456221[[#This Row],[Titulo]],1))</f>
        <v>m</v>
      </c>
      <c r="AK140" t="str">
        <f>LOWER(LEFT(Table13456221[[#This Row],[Categoria]],1))</f>
        <v>p</v>
      </c>
      <c r="AL140" t="str">
        <f>_xlfn.CONCAT(Table13456221[[#This Row],[ID]:[c021]])</f>
        <v>{id:138,title: "mariapequenamariaMaría, pequeña María", subtitle: "Himno a la Virgen María (Kiko Argüello)", category: "PRECATECUMENADO", moments: ["Antiguo Testamento"], url: "/resucito/src/index.html?canto=mariapequenamariamaría,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M140" t="str">
        <f>UPPER(Table13456221[[#This Row],[Titulo]])</f>
        <v>MARÍA, PEQUEÑA MARÍA</v>
      </c>
      <c r="AN140" t="str">
        <f>LOWER(SUBSTITUTE(Table13456221[[#This Row],[CANTO]], " ", ""))</f>
        <v>maría,pequeñamaría</v>
      </c>
      <c r="AO140" t="str">
        <f>Table13456221[[#This Row],[Subtitle5]]</f>
        <v>Himno a la Virgen María (Kiko Argüello)</v>
      </c>
      <c r="AQ140" t="str">
        <f>Table1[[#Headers],[CANTO]]</f>
        <v>CANTO</v>
      </c>
      <c r="AR140" t="str">
        <f>Table13456221[[#This Row],[CANTO]]</f>
        <v>MARÍA, PEQUEÑA MARÍA</v>
      </c>
    </row>
    <row r="141" spans="1:44" x14ac:dyDescent="0.25">
      <c r="A141">
        <v>114</v>
      </c>
      <c r="B141" t="s">
        <v>309</v>
      </c>
      <c r="C141">
        <v>139</v>
      </c>
      <c r="D141" t="s">
        <v>310</v>
      </c>
      <c r="E141" t="s">
        <v>311</v>
      </c>
      <c r="F141" t="s">
        <v>312</v>
      </c>
      <c r="G141" t="s">
        <v>1286</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/resucito/src/index.html?canto=meensenaraselcaminodelavida</v>
      </c>
      <c r="AG141" s="66"/>
      <c r="AH141" s="66" t="str">
        <f>VLOOKUP(Table13456221[[#This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I141" t="s">
        <v>323</v>
      </c>
      <c r="AJ141" t="str">
        <f>LOWER(LEFT(Table13456221[[#This Row],[Titulo]],1))</f>
        <v>m</v>
      </c>
      <c r="AK141" t="str">
        <f>LOWER(LEFT(Table13456221[[#This Row],[Categoria]],1))</f>
        <v>p</v>
      </c>
      <c r="AL141" t="str">
        <f>_xlfn.CONCAT(Table13456221[[#This Row],[ID]:[c021]])</f>
        <v>{id:139,title: "meensenaraselcaminodelavidaMe enseñarás el camino de la vida", subtitle: "Sal 16 (15)", category: "PRECATECUMENADO", moments: ["Pascua", "Comunión", "Antiguo Testamento"], url: "/resucito/src/index.html?canto=meensenaraselcaminodelavidame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M141" t="str">
        <f>UPPER(Table13456221[[#This Row],[Titulo]])</f>
        <v>ME ENSEÑARÁS EL CAMINO DE LA VIDA</v>
      </c>
      <c r="AN141" t="str">
        <f>LOWER(SUBSTITUTE(Table13456221[[#This Row],[CANTO]], " ", ""))</f>
        <v>meenseñaráselcaminodelavida</v>
      </c>
      <c r="AO141" t="str">
        <f>Table13456221[[#This Row],[Subtitle5]]</f>
        <v>Sal 16 (15)</v>
      </c>
      <c r="AQ141" t="str">
        <f>Table1[[#Headers],[CANTO]]</f>
        <v>CANTO</v>
      </c>
      <c r="AR141" t="str">
        <f>Table13456221[[#This Row],[CANTO]]</f>
        <v>ME ENSEÑARÁS EL CAMINO DE LA VIDA</v>
      </c>
    </row>
    <row r="142" spans="1:44" x14ac:dyDescent="0.25">
      <c r="A142">
        <v>115</v>
      </c>
      <c r="B142" t="s">
        <v>309</v>
      </c>
      <c r="C142">
        <v>140</v>
      </c>
      <c r="D142" t="s">
        <v>310</v>
      </c>
      <c r="E142" t="s">
        <v>311</v>
      </c>
      <c r="F142" t="s">
        <v>312</v>
      </c>
      <c r="G142" t="s">
        <v>1287</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/resucito/src/index.html?canto=mehasseducidosenor</v>
      </c>
      <c r="AG142" s="66"/>
      <c r="AH142" s="66" t="str">
        <f>VLOOKUP(Table13456221[[#This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I142" t="s">
        <v>323</v>
      </c>
      <c r="AJ142" t="str">
        <f>LOWER(LEFT(Table13456221[[#This Row],[Titulo]],1))</f>
        <v>m</v>
      </c>
      <c r="AK142" t="str">
        <f>LOWER(LEFT(Table13456221[[#This Row],[Categoria]],1))</f>
        <v>p</v>
      </c>
      <c r="AL142" t="str">
        <f>_xlfn.CONCAT(Table13456221[[#This Row],[ID]:[c021]])</f>
        <v>{id:140,title: "mehasseducidosenorMe has seducido, Señor", subtitle: "Jeremias 20,7-18", category: "PRECATECUMENADO", moments: ["Paz", "Antiguo Testamento"], url: "/resucito/src/index.html?canto=mehasseducidosenorme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M142" t="str">
        <f>UPPER(Table13456221[[#This Row],[Titulo]])</f>
        <v>ME HAS SEDUCIDO, SEÑOR</v>
      </c>
      <c r="AN142" t="str">
        <f>LOWER(SUBSTITUTE(Table13456221[[#This Row],[CANTO]], " ", ""))</f>
        <v>mehasseducido,señor</v>
      </c>
      <c r="AO142" t="str">
        <f>Table13456221[[#This Row],[Subtitle5]]</f>
        <v>Jeremias 20,7-18</v>
      </c>
      <c r="AQ142" t="str">
        <f>Table1[[#Headers],[CANTO]]</f>
        <v>CANTO</v>
      </c>
      <c r="AR142" t="str">
        <f>Table13456221[[#This Row],[CANTO]]</f>
        <v>ME HAS SEDUCIDO, SEÑOR</v>
      </c>
    </row>
    <row r="143" spans="1:44" x14ac:dyDescent="0.25">
      <c r="A143">
        <v>243</v>
      </c>
      <c r="B143" t="s">
        <v>309</v>
      </c>
      <c r="C143">
        <v>141</v>
      </c>
      <c r="D143" t="s">
        <v>310</v>
      </c>
      <c r="E143" t="s">
        <v>311</v>
      </c>
      <c r="F143" t="s">
        <v>312</v>
      </c>
      <c r="G143" t="s">
        <v>1395</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/resucito/src/index.html?canto=merobasteelcorazon</v>
      </c>
      <c r="AG143" s="66"/>
      <c r="AH143" s="66" t="str">
        <f>VLOOKUP(Table13456221[[#This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I143" t="s">
        <v>323</v>
      </c>
      <c r="AJ143" t="str">
        <f>LOWER(LEFT(Table13456221[[#This Row],[Titulo]],1))</f>
        <v>m</v>
      </c>
      <c r="AK143" t="str">
        <f>LOWER(LEFT(Table13456221[[#This Row],[Categoria]],1))</f>
        <v>e</v>
      </c>
      <c r="AL143" t="str">
        <f>_xlfn.CONCAT(Table13456221[[#This Row],[ID]:[c021]])</f>
        <v>{id:141,title: "merobasteelcorazonMe robaste el corazón", subtitle: "Cantar de los cantares 4,9 - 5,1", category: "ELECCIÓN", moments: ["Cuaresma", "Laudes/Visperas", "Antiguo Testamento"], url: "/resucito/src/index.html?canto=merobasteelcorazonme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M143" t="str">
        <f>UPPER(Table13456221[[#This Row],[Titulo]])</f>
        <v>ME ROBASTE EL CORAZÓN</v>
      </c>
      <c r="AN143" t="str">
        <f>LOWER(SUBSTITUTE(Table13456221[[#This Row],[CANTO]], " ", ""))</f>
        <v>merobasteelcorazón</v>
      </c>
      <c r="AO143" t="str">
        <f>Table13456221[[#This Row],[Subtitle5]]</f>
        <v>Cantar de los cantares 4,9 - 5,1</v>
      </c>
      <c r="AQ143" t="str">
        <f>Table1[[#Headers],[CANTO]]</f>
        <v>CANTO</v>
      </c>
      <c r="AR143" t="str">
        <f>Table13456221[[#This Row],[CANTO]]</f>
        <v>ME ROBASTE EL CORAZÓN</v>
      </c>
    </row>
    <row r="144" spans="1:44" x14ac:dyDescent="0.25">
      <c r="A144">
        <v>116</v>
      </c>
      <c r="B144" t="s">
        <v>309</v>
      </c>
      <c r="C144">
        <v>142</v>
      </c>
      <c r="D144" t="s">
        <v>310</v>
      </c>
      <c r="E144" t="s">
        <v>311</v>
      </c>
      <c r="F144" t="s">
        <v>312</v>
      </c>
      <c r="G144" t="s">
        <v>1288</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/resucito/src/index.html?canto=miradqueestupendo</v>
      </c>
      <c r="AG144" s="66"/>
      <c r="AH144" s="66" t="str">
        <f>VLOOKUP(Table13456221[[#This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I144" t="s">
        <v>323</v>
      </c>
      <c r="AJ144" t="str">
        <f>LOWER(LEFT(Table13456221[[#This Row],[Titulo]],1))</f>
        <v>m</v>
      </c>
      <c r="AK144" t="str">
        <f>LOWER(LEFT(Table13456221[[#This Row],[Categoria]],1))</f>
        <v>p</v>
      </c>
      <c r="AL144" t="str">
        <f>_xlfn.CONCAT(Table13456221[[#This Row],[ID]:[c021]])</f>
        <v>{id:142,title: "miradqueestupendoMirad qué estupendo", subtitle: "Sal 133 (132)", category: "PRECATECUMENADO", moments: ["Antiguo Testamento"], url: "/resucito/src/index.html?canto=miradqueestupendomirad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M144" t="str">
        <f>UPPER(Table13456221[[#This Row],[Titulo]])</f>
        <v>MIRAD QUÉ ESTUPENDO</v>
      </c>
      <c r="AN144" t="str">
        <f>LOWER(SUBSTITUTE(Table13456221[[#This Row],[CANTO]], " ", ""))</f>
        <v>miradquéestupendo</v>
      </c>
      <c r="AO144" t="str">
        <f>Table13456221[[#This Row],[Subtitle5]]</f>
        <v>Sal 133 (132)</v>
      </c>
      <c r="AQ144" t="str">
        <f>Table1[[#Headers],[CANTO]]</f>
        <v>CANTO</v>
      </c>
      <c r="AR144" t="str">
        <f>Table13456221[[#This Row],[CANTO]]</f>
        <v>MIRAD QUÉ ESTUPENDO</v>
      </c>
    </row>
    <row r="145" spans="1:44" x14ac:dyDescent="0.25">
      <c r="A145">
        <v>118</v>
      </c>
      <c r="B145" t="s">
        <v>309</v>
      </c>
      <c r="C145">
        <v>143</v>
      </c>
      <c r="D145" t="s">
        <v>310</v>
      </c>
      <c r="E145" t="s">
        <v>311</v>
      </c>
      <c r="F145" t="s">
        <v>312</v>
      </c>
      <c r="G145" t="s">
        <v>1290</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/resucito/src/index.html?canto=misericordiamiamisericordia</v>
      </c>
      <c r="AG145" s="66"/>
      <c r="AH145" s="66" t="str">
        <f>VLOOKUP(Table13456221[[#This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I145" t="s">
        <v>323</v>
      </c>
      <c r="AJ145" t="str">
        <f>LOWER(LEFT(Table13456221[[#This Row],[Titulo]],1))</f>
        <v>m</v>
      </c>
      <c r="AK145" t="str">
        <f>LOWER(LEFT(Table13456221[[#This Row],[Categoria]],1))</f>
        <v>p</v>
      </c>
      <c r="AL145" t="str">
        <f>_xlfn.CONCAT(Table13456221[[#This Row],[ID]:[c021]])</f>
        <v>{id:143,title: "misericordiamiamisericordiaMisericordia mía, misericordia", subtitle: "Sal 51 (50)", category: "PRECATECUMENADO", moments: ["Pascua", "Comunión", "Nuevo Testamento"], url: "/resucito/src/index.html?canto=misericordiamiamisericordiamisericordia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M145" t="str">
        <f>UPPER(Table13456221[[#This Row],[Titulo]])</f>
        <v>MISERICORDIA MÍA, MISERICORDIA</v>
      </c>
      <c r="AN145" t="str">
        <f>LOWER(SUBSTITUTE(Table13456221[[#This Row],[CANTO]], " ", ""))</f>
        <v>misericordiamía,misericordia</v>
      </c>
      <c r="AO145" t="str">
        <f>Table13456221[[#This Row],[Subtitle5]]</f>
        <v>Sal 51 (50)</v>
      </c>
      <c r="AQ145" t="str">
        <f>Table1[[#Headers],[CANTO]]</f>
        <v>CANTO</v>
      </c>
      <c r="AR145" t="str">
        <f>Table13456221[[#This Row],[CANTO]]</f>
        <v>MISERICORDIA MÍA, MISERICORDIA</v>
      </c>
    </row>
    <row r="146" spans="1:44" x14ac:dyDescent="0.25">
      <c r="A146">
        <v>117</v>
      </c>
      <c r="B146" t="s">
        <v>309</v>
      </c>
      <c r="C146">
        <v>144</v>
      </c>
      <c r="D146" t="s">
        <v>310</v>
      </c>
      <c r="E146" t="s">
        <v>311</v>
      </c>
      <c r="F146" t="s">
        <v>312</v>
      </c>
      <c r="G146" t="s">
        <v>1289</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/resucito/src/index.html?canto=misericordiadiosmio</v>
      </c>
      <c r="AG146" s="66"/>
      <c r="AH146" s="66" t="str">
        <f>VLOOKUP(Table13456221[[#This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I146" t="s">
        <v>323</v>
      </c>
      <c r="AJ146" t="str">
        <f>LOWER(LEFT(Table13456221[[#This Row],[Titulo]],1))</f>
        <v>m</v>
      </c>
      <c r="AK146" t="str">
        <f>LOWER(LEFT(Table13456221[[#This Row],[Categoria]],1))</f>
        <v>p</v>
      </c>
      <c r="AL146" t="str">
        <f>_xlfn.CONCAT(Table13456221[[#This Row],[ID]:[c021]])</f>
        <v>{id:144,title: "misericordiadiosmioMisericordia, Dios mío", subtitle: "Sal 51(50)", category: "PRECATECUMENADO", moments: ["Nuevo Testamento"], url: "/resucito/src/index.html?canto=misericordiadiosmiomisericordia,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M146" t="str">
        <f>UPPER(Table13456221[[#This Row],[Titulo]])</f>
        <v>MISERICORDIA, DIOS MÍO</v>
      </c>
      <c r="AN146" t="str">
        <f>LOWER(SUBSTITUTE(Table13456221[[#This Row],[CANTO]], " ", ""))</f>
        <v>misericordia,diosmío</v>
      </c>
      <c r="AO146" t="str">
        <f>Table13456221[[#This Row],[Subtitle5]]</f>
        <v>Sal 51(50)</v>
      </c>
      <c r="AQ146" t="str">
        <f>Table1[[#Headers],[CANTO]]</f>
        <v>CANTO</v>
      </c>
      <c r="AR146" t="str">
        <f>Table13456221[[#This Row],[CANTO]]</f>
        <v>MISERICORDIA, DIOS MÍO</v>
      </c>
    </row>
    <row r="147" spans="1:44" x14ac:dyDescent="0.25">
      <c r="A147">
        <v>119</v>
      </c>
      <c r="B147" t="s">
        <v>309</v>
      </c>
      <c r="C147">
        <v>145</v>
      </c>
      <c r="D147" t="s">
        <v>310</v>
      </c>
      <c r="E147" t="s">
        <v>311</v>
      </c>
      <c r="F147" t="s">
        <v>312</v>
      </c>
      <c r="G147" t="s">
        <v>1291</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/resucito/src/index.html?canto=muchomehanperseguido</v>
      </c>
      <c r="AG147" s="66"/>
      <c r="AH147" s="66" t="str">
        <f>VLOOKUP(Table13456221[[#This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I147" t="s">
        <v>323</v>
      </c>
      <c r="AJ147" t="str">
        <f>LOWER(LEFT(Table13456221[[#This Row],[Titulo]],1))</f>
        <v>m</v>
      </c>
      <c r="AK147" t="str">
        <f>LOWER(LEFT(Table13456221[[#This Row],[Categoria]],1))</f>
        <v>p</v>
      </c>
      <c r="AL147" t="str">
        <f>_xlfn.CONCAT(Table13456221[[#This Row],[ID]:[c021]])</f>
        <v>{id:145,title: "muchomehanperseguidoMucho me han perseguido", subtitle: "Sal 129 (128)", category: "PRECATECUMENADO", moments: ["Fracción del Pan", "Antiguo Testamento"], url: "/resucito/src/index.html?canto=muchomehanperseguidomucho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M147" t="str">
        <f>UPPER(Table13456221[[#This Row],[Titulo]])</f>
        <v>MUCHO ME HAN PERSEGUIDO</v>
      </c>
      <c r="AN147" t="str">
        <f>LOWER(SUBSTITUTE(Table13456221[[#This Row],[CANTO]], " ", ""))</f>
        <v>muchomehanperseguido</v>
      </c>
      <c r="AO147" t="str">
        <f>Table13456221[[#This Row],[Subtitle5]]</f>
        <v>Sal 129 (128)</v>
      </c>
      <c r="AQ147" t="str">
        <f>Table1[[#Headers],[CANTO]]</f>
        <v>CANTO</v>
      </c>
      <c r="AR147" t="str">
        <f>Table13456221[[#This Row],[CANTO]]</f>
        <v>MUCHO ME HAN PERSEGUIDO</v>
      </c>
    </row>
    <row r="148" spans="1:44" x14ac:dyDescent="0.25">
      <c r="A148">
        <v>229</v>
      </c>
      <c r="B148" t="s">
        <v>309</v>
      </c>
      <c r="C148">
        <v>146</v>
      </c>
      <c r="D148" t="s">
        <v>310</v>
      </c>
      <c r="E148" t="s">
        <v>311</v>
      </c>
      <c r="F148" t="s">
        <v>312</v>
      </c>
      <c r="G148" t="s">
        <v>1381</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/resucito/src/index.html?canto=ningunopuedeserviradossenores</v>
      </c>
      <c r="AG148" s="66"/>
      <c r="AH148" s="66" t="str">
        <f>VLOOKUP(Table13456221[[#This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I148" t="s">
        <v>323</v>
      </c>
      <c r="AJ148" t="str">
        <f>LOWER(LEFT(Table13456221[[#This Row],[Titulo]],1))</f>
        <v>n</v>
      </c>
      <c r="AK148" t="str">
        <f>LOWER(LEFT(Table13456221[[#This Row],[Categoria]],1))</f>
        <v>c</v>
      </c>
      <c r="AL148" t="str">
        <f>_xlfn.CONCAT(Table13456221[[#This Row],[ID]:[c021]])</f>
        <v>{id:146,title: "ningunopuedeserviradossenoresNinguno puede servir a dos señores", subtitle: "Mateo 6,24-33 ", category: "CATECUMENADO", moments: ["Comunión", "Nuevo Testamento"], url: "/resucito/src/index.html?canto=ningunopuedeserviradossenoresninguno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M148" t="str">
        <f>UPPER(Table13456221[[#This Row],[Titulo]])</f>
        <v>NINGUNO PUEDE SERVIR A DOS SEÑORES</v>
      </c>
      <c r="AN148" t="str">
        <f>LOWER(SUBSTITUTE(Table13456221[[#This Row],[CANTO]], " ", ""))</f>
        <v>ningunopuedeserviradosseñores</v>
      </c>
      <c r="AO148" t="str">
        <f>Table13456221[[#This Row],[Subtitle5]]</f>
        <v xml:space="preserve">Mateo 6,24-33 </v>
      </c>
      <c r="AQ148" t="str">
        <f>Table1[[#Headers],[CANTO]]</f>
        <v>CANTO</v>
      </c>
      <c r="AR148" t="str">
        <f>Table13456221[[#This Row],[CANTO]]</f>
        <v>NINGUNO PUEDE SERVIR A DOS SEÑORES</v>
      </c>
    </row>
    <row r="149" spans="1:44" x14ac:dyDescent="0.25">
      <c r="A149">
        <v>120</v>
      </c>
      <c r="B149" t="s">
        <v>309</v>
      </c>
      <c r="C149">
        <v>147</v>
      </c>
      <c r="D149" t="s">
        <v>310</v>
      </c>
      <c r="E149" t="s">
        <v>311</v>
      </c>
      <c r="F149" t="s">
        <v>312</v>
      </c>
      <c r="G149" t="s">
        <v>1292</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/resucito/src/index.html?canto=noestaaquiresucito</v>
      </c>
      <c r="AG149" s="66"/>
      <c r="AH149" s="66" t="str">
        <f>VLOOKUP(Table13456221[[#This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I149" t="s">
        <v>323</v>
      </c>
      <c r="AJ149" t="str">
        <f>LOWER(LEFT(Table13456221[[#This Row],[Titulo]],1))</f>
        <v>n</v>
      </c>
      <c r="AK149" t="str">
        <f>LOWER(LEFT(Table13456221[[#This Row],[Categoria]],1))</f>
        <v>p</v>
      </c>
      <c r="AL149" t="str">
        <f>_xlfn.CONCAT(Table13456221[[#This Row],[ID]:[c021]])</f>
        <v>{id:147,title: "noestaaquiresucitoNo está aquí, resucitó", subtitle: "Mateo 28,1-8", category: "PRECATECUMENADO", moments: ["Cuaresma", "Antiguo Testamento"], url: "/resucito/src/index.html?canto=noestaaquiresucitono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M149" t="str">
        <f>UPPER(Table13456221[[#This Row],[Titulo]])</f>
        <v>NO ESTÁ AQUÍ, RESUCITÓ</v>
      </c>
      <c r="AN149" t="str">
        <f>LOWER(SUBSTITUTE(Table13456221[[#This Row],[CANTO]], " ", ""))</f>
        <v>noestáaquí,resucitó</v>
      </c>
      <c r="AO149" t="str">
        <f>Table13456221[[#This Row],[Subtitle5]]</f>
        <v>Mateo 28,1-8</v>
      </c>
      <c r="AQ149" t="str">
        <f>Table1[[#Headers],[CANTO]]</f>
        <v>CANTO</v>
      </c>
      <c r="AR149" t="str">
        <f>Table13456221[[#This Row],[CANTO]]</f>
        <v>NO ESTÁ AQUÍ, RESUCITÓ</v>
      </c>
    </row>
    <row r="150" spans="1:44" x14ac:dyDescent="0.25">
      <c r="A150">
        <v>121</v>
      </c>
      <c r="B150" t="s">
        <v>309</v>
      </c>
      <c r="C150">
        <v>148</v>
      </c>
      <c r="D150" t="s">
        <v>310</v>
      </c>
      <c r="E150" t="s">
        <v>311</v>
      </c>
      <c r="F150" t="s">
        <v>312</v>
      </c>
      <c r="G150" t="s">
        <v>1293</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/resucito/src/index.html?canto=nohayenelparecer</v>
      </c>
      <c r="AG150" s="66"/>
      <c r="AH150" s="66" t="str">
        <f>VLOOKUP(Table13456221[[#This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I150" t="s">
        <v>323</v>
      </c>
      <c r="AJ150" t="str">
        <f>LOWER(LEFT(Table13456221[[#This Row],[Titulo]],1))</f>
        <v>n</v>
      </c>
      <c r="AK150" t="str">
        <f>LOWER(LEFT(Table13456221[[#This Row],[Categoria]],1))</f>
        <v>p</v>
      </c>
      <c r="AL150" t="str">
        <f>_xlfn.CONCAT(Table13456221[[#This Row],[ID]:[c021]])</f>
        <v>{id:148,title: "nohayenelparecerNo hay en él parecer", subtitle: "Isaías 53,2ss - Cuarto canto del Siervo de Yahveh", category: "PRECATECUMENADO", moments: ["Pascua", "Nuevo Testamento"], url: "/resucito/src/index.html?canto=nohayenelparecerno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M150" t="str">
        <f>UPPER(Table13456221[[#This Row],[Titulo]])</f>
        <v>NO HAY EN ÉL PARECER</v>
      </c>
      <c r="AN150" t="str">
        <f>LOWER(SUBSTITUTE(Table13456221[[#This Row],[CANTO]], " ", ""))</f>
        <v>nohayenélparecer</v>
      </c>
      <c r="AO150" t="str">
        <f>Table13456221[[#This Row],[Subtitle5]]</f>
        <v>Isaías 53,2ss - Cuarto canto del Siervo de Yahveh</v>
      </c>
      <c r="AQ150" t="str">
        <f>Table1[[#Headers],[CANTO]]</f>
        <v>CANTO</v>
      </c>
      <c r="AR150" t="str">
        <f>Table13456221[[#This Row],[CANTO]]</f>
        <v>NO HAY EN ÉL PARECER</v>
      </c>
    </row>
    <row r="151" spans="1:44" x14ac:dyDescent="0.25">
      <c r="A151">
        <v>230</v>
      </c>
      <c r="B151" t="s">
        <v>309</v>
      </c>
      <c r="C151">
        <v>149</v>
      </c>
      <c r="D151" t="s">
        <v>310</v>
      </c>
      <c r="E151" t="s">
        <v>311</v>
      </c>
      <c r="F151" t="s">
        <v>312</v>
      </c>
      <c r="G151" t="s">
        <v>1382</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/resucito/src/index.html?canto=noresistaisalmal</v>
      </c>
      <c r="AG151" s="66"/>
      <c r="AH151" s="66" t="str">
        <f>VLOOKUP(Table13456221[[#This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I151" t="s">
        <v>323</v>
      </c>
      <c r="AJ151" t="str">
        <f>LOWER(LEFT(Table13456221[[#This Row],[Titulo]],1))</f>
        <v>n</v>
      </c>
      <c r="AK151" t="str">
        <f>LOWER(LEFT(Table13456221[[#This Row],[Categoria]],1))</f>
        <v>c</v>
      </c>
      <c r="AL151" t="str">
        <f>_xlfn.CONCAT(Table13456221[[#This Row],[ID]:[c021]])</f>
        <v>{id:149,title: "noresistaisalmalNo resistáis al mal", subtitle: "Mateo 5,38ss", category: "CATECUMENADO", moments: ["Adviento"], url: "/resucito/src/index.html?canto=noresistaisalmalno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M151" t="str">
        <f>UPPER(Table13456221[[#This Row],[Titulo]])</f>
        <v>NO RESISTÁIS AL MAL</v>
      </c>
      <c r="AN151" t="str">
        <f>LOWER(SUBSTITUTE(Table13456221[[#This Row],[CANTO]], " ", ""))</f>
        <v>noresistáisalmal</v>
      </c>
      <c r="AO151" t="str">
        <f>Table13456221[[#This Row],[Subtitle5]]</f>
        <v>Mateo 5,38ss</v>
      </c>
      <c r="AQ151" t="str">
        <f>Table1[[#Headers],[CANTO]]</f>
        <v>CANTO</v>
      </c>
      <c r="AR151" t="str">
        <f>Table13456221[[#This Row],[CANTO]]</f>
        <v>NO RESISTÁIS AL MAL</v>
      </c>
    </row>
    <row r="152" spans="1:44" x14ac:dyDescent="0.25">
      <c r="A152">
        <v>231</v>
      </c>
      <c r="B152" t="s">
        <v>309</v>
      </c>
      <c r="C152">
        <v>150</v>
      </c>
      <c r="D152" t="s">
        <v>310</v>
      </c>
      <c r="E152" t="s">
        <v>311</v>
      </c>
      <c r="F152" t="s">
        <v>312</v>
      </c>
      <c r="G152" t="s">
        <v>1383</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/resucito/src/index.html?canto=nosufrasporlosmalvados</v>
      </c>
      <c r="AG152" s="66"/>
      <c r="AH152" s="66" t="str">
        <f>VLOOKUP(Table13456221[[#This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I152" t="s">
        <v>323</v>
      </c>
      <c r="AJ152" t="str">
        <f>LOWER(LEFT(Table13456221[[#This Row],[Titulo]],1))</f>
        <v>n</v>
      </c>
      <c r="AK152" t="str">
        <f>LOWER(LEFT(Table13456221[[#This Row],[Categoria]],1))</f>
        <v>c</v>
      </c>
      <c r="AL152" t="str">
        <f>_xlfn.CONCAT(Table13456221[[#This Row],[ID]:[c021]])</f>
        <v>{id:150,title: "nosufrasporlosmalvadosNo sufras por los malvados", subtitle: "Sal 37 (36)", category: "CATECUMENADO", moments: ["Antiguo Testamento"], url: "/resucito/src/index.html?canto=nosufrasporlosmalvadosno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M152" t="str">
        <f>UPPER(Table13456221[[#This Row],[Titulo]])</f>
        <v>NO SUFRAS POR LOS MALVADOS</v>
      </c>
      <c r="AN152" t="str">
        <f>LOWER(SUBSTITUTE(Table13456221[[#This Row],[CANTO]], " ", ""))</f>
        <v>nosufrasporlosmalvados</v>
      </c>
      <c r="AO152" t="str">
        <f>Table13456221[[#This Row],[Subtitle5]]</f>
        <v>Sal 37 (36)</v>
      </c>
      <c r="AQ152" t="str">
        <f>Table1[[#Headers],[CANTO]]</f>
        <v>CANTO</v>
      </c>
      <c r="AR152" t="str">
        <f>Table13456221[[#This Row],[CANTO]]</f>
        <v>NO SUFRAS POR LOS MALVADOS</v>
      </c>
    </row>
    <row r="153" spans="1:44" x14ac:dyDescent="0.25">
      <c r="A153">
        <v>122</v>
      </c>
      <c r="B153" t="s">
        <v>309</v>
      </c>
      <c r="C153">
        <v>151</v>
      </c>
      <c r="D153" t="s">
        <v>310</v>
      </c>
      <c r="E153" t="s">
        <v>311</v>
      </c>
      <c r="F153" t="s">
        <v>312</v>
      </c>
      <c r="G153" t="s">
        <v>1294</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/resucito/src/index.html?canto=nolimetangere</v>
      </c>
      <c r="AG153" s="66"/>
      <c r="AH153" s="66" t="str">
        <f>VLOOKUP(Table13456221[[#This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I153" t="s">
        <v>323</v>
      </c>
      <c r="AJ153" t="str">
        <f>LOWER(LEFT(Table13456221[[#This Row],[Titulo]],1))</f>
        <v>n</v>
      </c>
      <c r="AK153" t="str">
        <f>LOWER(LEFT(Table13456221[[#This Row],[Categoria]],1))</f>
        <v>p</v>
      </c>
      <c r="AL153" t="str">
        <f>_xlfn.CONCAT(Table13456221[[#This Row],[ID]:[c021]])</f>
        <v>{id:151,title: "nolimetangereNoli me tangere", subtitle: "Juan 20,15-17", category: "PRECATECUMENADO", moments: ["Adviento", "Laudes/Visperas", "Antiguo Testamento"], url: "/resucito/src/index.html?canto=nolimetangerenoli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M153" t="str">
        <f>UPPER(Table13456221[[#This Row],[Titulo]])</f>
        <v>NOLI ME TANGERE</v>
      </c>
      <c r="AN153" t="str">
        <f>LOWER(SUBSTITUTE(Table13456221[[#This Row],[CANTO]], " ", ""))</f>
        <v>nolimetangere</v>
      </c>
      <c r="AO153" t="str">
        <f>Table13456221[[#This Row],[Subtitle5]]</f>
        <v>Juan 20,15-17</v>
      </c>
      <c r="AQ153" t="str">
        <f>Table1[[#Headers],[CANTO]]</f>
        <v>CANTO</v>
      </c>
      <c r="AR153" t="str">
        <f>Table13456221[[#This Row],[CANTO]]</f>
        <v>NOLI ME TANGERE</v>
      </c>
    </row>
    <row r="154" spans="1:44" x14ac:dyDescent="0.25">
      <c r="A154">
        <v>123</v>
      </c>
      <c r="B154" t="s">
        <v>309</v>
      </c>
      <c r="C154">
        <v>152</v>
      </c>
      <c r="D154" t="s">
        <v>310</v>
      </c>
      <c r="E154" t="s">
        <v>311</v>
      </c>
      <c r="F154" t="s">
        <v>312</v>
      </c>
      <c r="G154" t="s">
        <v>1295</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/resucito/src/index.html?canto=ohcieloslloveddeloalto</v>
      </c>
      <c r="AG154" s="66"/>
      <c r="AH154" s="66" t="str">
        <f>VLOOKUP(Table13456221[[#This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I154" t="s">
        <v>323</v>
      </c>
      <c r="AJ154" t="str">
        <f>LOWER(LEFT(Table13456221[[#This Row],[Titulo]],1))</f>
        <v>o</v>
      </c>
      <c r="AK154" t="str">
        <f>LOWER(LEFT(Table13456221[[#This Row],[Categoria]],1))</f>
        <v>p</v>
      </c>
      <c r="AL154" t="str">
        <f>_xlfn.CONCAT(Table13456221[[#This Row],[ID]:[c021]])</f>
        <v>{id:152,title: "ohcieloslloveddeloaltoOh cielos, lloved de lo alto", subtitle: "Isaías 45,8", category: "PRECATECUMENADO", moments: ["Cuaresma", "Fracción del Pan", "Comunión"], url: "/resucito/src/index.html?canto=ohcieloslloveddeloaltooh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M154" t="str">
        <f>UPPER(Table13456221[[#This Row],[Titulo]])</f>
        <v>OH CIELOS, LLOVED DE LO ALTO</v>
      </c>
      <c r="AN154" t="str">
        <f>LOWER(SUBSTITUTE(Table13456221[[#This Row],[CANTO]], " ", ""))</f>
        <v>ohcielos,lloveddeloalto</v>
      </c>
      <c r="AO154" t="str">
        <f>Table13456221[[#This Row],[Subtitle5]]</f>
        <v>Isaías 45,8</v>
      </c>
      <c r="AQ154" t="str">
        <f>Table1[[#Headers],[CANTO]]</f>
        <v>CANTO</v>
      </c>
      <c r="AR154" t="str">
        <f>Table13456221[[#This Row],[CANTO]]</f>
        <v>OH CIELOS, LLOVED DE LO ALTO</v>
      </c>
    </row>
    <row r="155" spans="1:44" x14ac:dyDescent="0.25">
      <c r="A155">
        <v>124</v>
      </c>
      <c r="B155" t="s">
        <v>309</v>
      </c>
      <c r="C155">
        <v>153</v>
      </c>
      <c r="D155" t="s">
        <v>310</v>
      </c>
      <c r="E155" t="s">
        <v>311</v>
      </c>
      <c r="F155" t="s">
        <v>312</v>
      </c>
      <c r="G155" t="s">
        <v>1296</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/resucito/src/index.html?canto=ohdiosportunombresalvame</v>
      </c>
      <c r="AG155" s="66"/>
      <c r="AH155" s="66" t="str">
        <f>VLOOKUP(Table13456221[[#This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I155" t="s">
        <v>323</v>
      </c>
      <c r="AJ155" t="str">
        <f>LOWER(LEFT(Table13456221[[#This Row],[Titulo]],1))</f>
        <v>o</v>
      </c>
      <c r="AK155" t="str">
        <f>LOWER(LEFT(Table13456221[[#This Row],[Categoria]],1))</f>
        <v>p</v>
      </c>
      <c r="AL155" t="str">
        <f>_xlfn.CONCAT(Table13456221[[#This Row],[ID]:[c021]])</f>
        <v>{id:153,title: "ohdiosportunombresalvameOh Dios, por tu nombre sálvame", subtitle: "Sal 54 (53)", category: "PRECATECUMENADO", moments: ["Pascua", "Nuevo Testamento"], url: "/resucito/src/index.html?canto=ohdiosportunombresalvameoh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M155" t="str">
        <f>UPPER(Table13456221[[#This Row],[Titulo]])</f>
        <v>OH DIOS, POR TU NOMBRE SÁLVAME</v>
      </c>
      <c r="AN155" t="str">
        <f>LOWER(SUBSTITUTE(Table13456221[[#This Row],[CANTO]], " ", ""))</f>
        <v>ohdios,portunombresálvame</v>
      </c>
      <c r="AO155" t="str">
        <f>Table13456221[[#This Row],[Subtitle5]]</f>
        <v>Sal 54 (53)</v>
      </c>
      <c r="AQ155" t="str">
        <f>Table1[[#Headers],[CANTO]]</f>
        <v>CANTO</v>
      </c>
      <c r="AR155" t="str">
        <f>Table13456221[[#This Row],[CANTO]]</f>
        <v>OH DIOS, POR TU NOMBRE SÁLVAME</v>
      </c>
    </row>
    <row r="156" spans="1:44" x14ac:dyDescent="0.25">
      <c r="A156">
        <v>125</v>
      </c>
      <c r="B156" t="s">
        <v>309</v>
      </c>
      <c r="C156">
        <v>154</v>
      </c>
      <c r="D156" t="s">
        <v>310</v>
      </c>
      <c r="E156" t="s">
        <v>311</v>
      </c>
      <c r="F156" t="s">
        <v>312</v>
      </c>
      <c r="G156" t="s">
        <v>1297</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/resucito/src/index.html?canto=ohdiostueresmidios</v>
      </c>
      <c r="AG156" s="66"/>
      <c r="AH156" s="66" t="str">
        <f>VLOOKUP(Table13456221[[#This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I156" t="s">
        <v>323</v>
      </c>
      <c r="AJ156" t="str">
        <f>LOWER(LEFT(Table13456221[[#This Row],[Titulo]],1))</f>
        <v>o</v>
      </c>
      <c r="AK156" t="str">
        <f>LOWER(LEFT(Table13456221[[#This Row],[Categoria]],1))</f>
        <v>p</v>
      </c>
      <c r="AL156" t="str">
        <f>_xlfn.CONCAT(Table13456221[[#This Row],[ID]:[c021]])</f>
        <v>{id:154,title: "ohdiostueresmidiosOh Dios, tú eres mi Dios", subtitle: "Sal 63 (62)", category: "PRECATECUMENADO", moments: ["Antiguo Testamento"], url: "/resucito/src/index.html?canto=ohdiostueresmidiosoh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M156" t="str">
        <f>UPPER(Table13456221[[#This Row],[Titulo]])</f>
        <v>OH DIOS, TÚ ERES MI DIOS</v>
      </c>
      <c r="AN156" t="str">
        <f>LOWER(SUBSTITUTE(Table13456221[[#This Row],[CANTO]], " ", ""))</f>
        <v>ohdios,túeresmidios</v>
      </c>
      <c r="AO156" t="str">
        <f>Table13456221[[#This Row],[Subtitle5]]</f>
        <v>Sal 63 (62)</v>
      </c>
      <c r="AQ156" t="str">
        <f>Table1[[#Headers],[CANTO]]</f>
        <v>CANTO</v>
      </c>
      <c r="AR156" t="str">
        <f>Table13456221[[#This Row],[CANTO]]</f>
        <v>OH DIOS, TÚ ERES MI DIOS</v>
      </c>
    </row>
    <row r="157" spans="1:44" x14ac:dyDescent="0.25">
      <c r="A157">
        <v>126</v>
      </c>
      <c r="B157" t="s">
        <v>309</v>
      </c>
      <c r="C157">
        <v>155</v>
      </c>
      <c r="D157" t="s">
        <v>310</v>
      </c>
      <c r="E157" t="s">
        <v>311</v>
      </c>
      <c r="F157" t="s">
        <v>312</v>
      </c>
      <c r="G157" t="s">
        <v>1298</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/resucito/src/index.html?canto=ohjesusamormio</v>
      </c>
      <c r="AG157" s="66"/>
      <c r="AH157" s="66" t="str">
        <f>VLOOKUP(Table13456221[[#This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I157" t="s">
        <v>323</v>
      </c>
      <c r="AJ157" t="str">
        <f>LOWER(LEFT(Table13456221[[#This Row],[Titulo]],1))</f>
        <v>o</v>
      </c>
      <c r="AK157" t="str">
        <f>LOWER(LEFT(Table13456221[[#This Row],[Categoria]],1))</f>
        <v>p</v>
      </c>
      <c r="AL157" t="str">
        <f>_xlfn.CONCAT(Table13456221[[#This Row],[ID]:[c021]])</f>
        <v>{id:155,title: "ohjesusamormioOh Jesús, amor mío", subtitle: "(Kiko Argüello)", category: "PRECATECUMENADO", moments: ["Laudes/Visperas", "Entrada", "Comunión", "Antiguo Testamento"], url: "/resucito/src/index.html?canto=ohjesusamormiooh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M157" t="str">
        <f>UPPER(Table13456221[[#This Row],[Titulo]])</f>
        <v>OH JESÚS, AMOR MÍO</v>
      </c>
      <c r="AN157" t="str">
        <f>LOWER(SUBSTITUTE(Table13456221[[#This Row],[CANTO]], " ", ""))</f>
        <v>ohjesús,amormío</v>
      </c>
      <c r="AO157" t="str">
        <f>Table13456221[[#This Row],[Subtitle5]]</f>
        <v>(Kiko Argüello)</v>
      </c>
      <c r="AQ157" t="str">
        <f>Table1[[#Headers],[CANTO]]</f>
        <v>CANTO</v>
      </c>
      <c r="AR157" t="str">
        <f>Table13456221[[#This Row],[CANTO]]</f>
        <v>OH JESÚS, AMOR MÍO</v>
      </c>
    </row>
    <row r="158" spans="1:44" x14ac:dyDescent="0.25">
      <c r="A158">
        <v>127</v>
      </c>
      <c r="B158" t="s">
        <v>309</v>
      </c>
      <c r="C158">
        <v>156</v>
      </c>
      <c r="D158" t="s">
        <v>310</v>
      </c>
      <c r="E158" t="s">
        <v>311</v>
      </c>
      <c r="F158" t="s">
        <v>312</v>
      </c>
      <c r="G158" t="s">
        <v>1299</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/resucito/src/index.html?canto=ohmuerte¿dondeestatuvictoria?</v>
      </c>
      <c r="AG158" s="66"/>
      <c r="AH158" s="66" t="str">
        <f>VLOOKUP(Table13456221[[#This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I158" t="s">
        <v>323</v>
      </c>
      <c r="AJ158" t="str">
        <f>LOWER(LEFT(Table13456221[[#This Row],[Titulo]],1))</f>
        <v>o</v>
      </c>
      <c r="AK158" t="str">
        <f>LOWER(LEFT(Table13456221[[#This Row],[Categoria]],1))</f>
        <v>p</v>
      </c>
      <c r="AL158" t="str">
        <f>_xlfn.CONCAT(Table13456221[[#This Row],[ID]:[c021]])</f>
        <v>{id:156,title: "ohmuerte¿dondeestatuvictoria?Oh muerte, ¿dónde está tu victoria?", subtitle: "1 Corintios 15", category: "PRECATECUMENADO", moments: ["Entrada", "Antiguo Testamento"], url: "/resucito/src/index.html?canto=ohmuerte¿dondeestatuvictoria?oh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M158" t="str">
        <f>UPPER(Table13456221[[#This Row],[Titulo]])</f>
        <v>OH MUERTE, ¿DÓNDE ESTÁ TU VICTORIA?</v>
      </c>
      <c r="AN158" t="str">
        <f>LOWER(SUBSTITUTE(Table13456221[[#This Row],[CANTO]], " ", ""))</f>
        <v>ohmuerte,¿dóndeestátuvictoria?</v>
      </c>
      <c r="AO158" t="str">
        <f>Table13456221[[#This Row],[Subtitle5]]</f>
        <v>1 Corintios 15</v>
      </c>
      <c r="AQ158" t="str">
        <f>Table1[[#Headers],[CANTO]]</f>
        <v>CANTO</v>
      </c>
      <c r="AR158" t="str">
        <f>Table13456221[[#This Row],[CANTO]]</f>
        <v>OH MUERTE, ¿DÓNDE ESTÁ TU VICTORIA?</v>
      </c>
    </row>
    <row r="159" spans="1:44" x14ac:dyDescent="0.25">
      <c r="A159">
        <v>232</v>
      </c>
      <c r="B159" t="s">
        <v>309</v>
      </c>
      <c r="C159">
        <v>157</v>
      </c>
      <c r="D159" t="s">
        <v>310</v>
      </c>
      <c r="E159" t="s">
        <v>311</v>
      </c>
      <c r="F159" t="s">
        <v>312</v>
      </c>
      <c r="G159" t="s">
        <v>1384</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/resucito/src/index.html?canto=ohsenormicorazonyanoesambicioso</v>
      </c>
      <c r="AG159" s="66"/>
      <c r="AH159" s="66" t="str">
        <f>VLOOKUP(Table13456221[[#This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I159" t="s">
        <v>323</v>
      </c>
      <c r="AJ159" t="str">
        <f>LOWER(LEFT(Table13456221[[#This Row],[Titulo]],1))</f>
        <v>o</v>
      </c>
      <c r="AK159" t="str">
        <f>LOWER(LEFT(Table13456221[[#This Row],[Categoria]],1))</f>
        <v>c</v>
      </c>
      <c r="AL159" t="str">
        <f>_xlfn.CONCAT(Table13456221[[#This Row],[ID]:[c021]])</f>
        <v>{id:157,title: "ohsenormicorazonyanoesambiciosoOh Señor, mi corazón ya no es ambicioso", subtitle: "Sal 131 (130)", category: "CATECUMENADO", moments: [""], url: "/resucito/src/index.html?canto=ohsenormicorazonyanoesambiciosooh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M159" t="str">
        <f>UPPER(Table13456221[[#This Row],[Titulo]])</f>
        <v>OH SEÑOR, MI CORAZÓN YA NO ES AMBICIOSO</v>
      </c>
      <c r="AN159" t="str">
        <f>LOWER(SUBSTITUTE(Table13456221[[#This Row],[CANTO]], " ", ""))</f>
        <v>ohseñor,micorazónyanoesambicioso</v>
      </c>
      <c r="AO159" t="str">
        <f>Table13456221[[#This Row],[Subtitle5]]</f>
        <v>Sal 131 (130)</v>
      </c>
      <c r="AQ159" t="str">
        <f>Table1[[#Headers],[CANTO]]</f>
        <v>CANTO</v>
      </c>
      <c r="AR159" t="str">
        <f>Table13456221[[#This Row],[CANTO]]</f>
        <v>OH SEÑOR, MI CORAZÓN YA NO ES AMBICIOSO</v>
      </c>
    </row>
    <row r="160" spans="1:44" x14ac:dyDescent="0.25">
      <c r="A160">
        <v>128</v>
      </c>
      <c r="B160" t="s">
        <v>309</v>
      </c>
      <c r="C160">
        <v>158</v>
      </c>
      <c r="D160" t="s">
        <v>310</v>
      </c>
      <c r="E160" t="s">
        <v>311</v>
      </c>
      <c r="F160" t="s">
        <v>312</v>
      </c>
      <c r="G160" t="s">
        <v>1300</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/resucito/src/index.html?canto=ohsenornuestrodios</v>
      </c>
      <c r="AG160" s="66"/>
      <c r="AH160" s="66" t="str">
        <f>VLOOKUP(Table13456221[[#This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I160" t="s">
        <v>323</v>
      </c>
      <c r="AJ160" t="str">
        <f>LOWER(LEFT(Table13456221[[#This Row],[Titulo]],1))</f>
        <v>o</v>
      </c>
      <c r="AK160" t="str">
        <f>LOWER(LEFT(Table13456221[[#This Row],[Categoria]],1))</f>
        <v>p</v>
      </c>
      <c r="AL160" t="str">
        <f>_xlfn.CONCAT(Table13456221[[#This Row],[ID]:[c021]])</f>
        <v>{id:158,title: "ohsenornuestrodiosOh Señor, nuestro Dios", subtitle: "Salmo 8", category: "PRECATECUMENADO", moments: ["Virgen"], url: "/resucito/src/index.html?canto=ohsenornuestrodios¡oh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M160" t="str">
        <f>UPPER(Table13456221[[#This Row],[Titulo]])</f>
        <v>OH SEÑOR, NUESTRO DIOS</v>
      </c>
      <c r="AN160" t="str">
        <f>LOWER(SUBSTITUTE(Table13456221[[#This Row],[CANTO]], " ", ""))</f>
        <v>ohseñor,nuestrodios</v>
      </c>
      <c r="AO160" t="str">
        <f>Table13456221[[#This Row],[Subtitle5]]</f>
        <v>Salmo 8</v>
      </c>
      <c r="AQ160" t="str">
        <f>Table1[[#Headers],[CANTO]]</f>
        <v>CANTO</v>
      </c>
      <c r="AR160" t="str">
        <f>Table13456221[[#This Row],[CANTO]]</f>
        <v>OH SEÑOR, NUESTRO DIOS</v>
      </c>
    </row>
    <row r="161" spans="1:44" x14ac:dyDescent="0.25">
      <c r="A161">
        <v>129</v>
      </c>
      <c r="B161" t="s">
        <v>309</v>
      </c>
      <c r="C161">
        <v>159</v>
      </c>
      <c r="D161" t="s">
        <v>310</v>
      </c>
      <c r="E161" t="s">
        <v>311</v>
      </c>
      <c r="F161" t="s">
        <v>312</v>
      </c>
      <c r="G161" t="s">
        <v>1301</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/resucito/src/index.html?canto=ostomaredeentrelasnaciones</v>
      </c>
      <c r="AG161" s="66"/>
      <c r="AH161" s="66" t="str">
        <f>VLOOKUP(Table13456221[[#This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I161" t="s">
        <v>323</v>
      </c>
      <c r="AJ161" t="str">
        <f>LOWER(LEFT(Table13456221[[#This Row],[Titulo]],1))</f>
        <v>o</v>
      </c>
      <c r="AK161" t="str">
        <f>LOWER(LEFT(Table13456221[[#This Row],[Categoria]],1))</f>
        <v>p</v>
      </c>
      <c r="AL161" t="str">
        <f>_xlfn.CONCAT(Table13456221[[#This Row],[ID]:[c021]])</f>
        <v>{id:159,title: "ostomaredeentrelasnacionesOs tomaré de entre las naciones", subtitle: "Ezequiel 36,24-28", category: "PRECATECUMENADO", moments: ["Pentecostés", "Comunión"], url: "/resucito/src/index.html?canto=ostomaredeentrelasnacionesos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M161" t="str">
        <f>UPPER(Table13456221[[#This Row],[Titulo]])</f>
        <v>OS TOMARÉ DE ENTRE LAS NACIONES</v>
      </c>
      <c r="AN161" t="str">
        <f>LOWER(SUBSTITUTE(Table13456221[[#This Row],[CANTO]], " ", ""))</f>
        <v>ostomarédeentrelasnaciones</v>
      </c>
      <c r="AO161" t="str">
        <f>Table13456221[[#This Row],[Subtitle5]]</f>
        <v>Ezequiel 36,24-28</v>
      </c>
      <c r="AQ161" t="str">
        <f>Table1[[#Headers],[CANTO]]</f>
        <v>CANTO</v>
      </c>
      <c r="AR161" t="str">
        <f>Table13456221[[#This Row],[CANTO]]</f>
        <v>OS TOMARÉ DE ENTRE LAS NACIONES</v>
      </c>
    </row>
    <row r="162" spans="1:44" x14ac:dyDescent="0.25">
      <c r="A162">
        <v>193</v>
      </c>
      <c r="B162" t="s">
        <v>309</v>
      </c>
      <c r="C162">
        <v>160</v>
      </c>
      <c r="D162" t="s">
        <v>310</v>
      </c>
      <c r="E162" t="s">
        <v>311</v>
      </c>
      <c r="F162" t="s">
        <v>312</v>
      </c>
      <c r="G162" t="s">
        <v>1361</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/resucito/src/index.html?canto=padrenuestro</v>
      </c>
      <c r="AG162" s="66"/>
      <c r="AH162" s="66" t="str">
        <f>VLOOKUP(Table13456221[[#This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I162" t="s">
        <v>323</v>
      </c>
      <c r="AJ162" t="str">
        <f>LOWER(LEFT(Table13456221[[#This Row],[Titulo]],1))</f>
        <v>p</v>
      </c>
      <c r="AK162" t="str">
        <f>LOWER(LEFT(Table13456221[[#This Row],[Categoria]],1))</f>
        <v>l</v>
      </c>
      <c r="AL162" t="str">
        <f>_xlfn.CONCAT(Table13456221[[#This Row],[ID]:[c021]])</f>
        <v>{id:160,title: "padrenuestroPadre nuestro", subtitle: "Tiempo de la Elección", category: "LITÚRGICOS", moments: [""], url: "/resucito/src/index.html?canto=padrenuestro¡abbá,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M162" t="str">
        <f>UPPER(Table13456221[[#This Row],[Titulo]])</f>
        <v>PADRE NUESTRO</v>
      </c>
      <c r="AN162" t="str">
        <f>LOWER(SUBSTITUTE(Table13456221[[#This Row],[CANTO]], " ", ""))</f>
        <v>padrenuestro</v>
      </c>
      <c r="AO162" t="str">
        <f>Table13456221[[#This Row],[Subtitle5]]</f>
        <v>Tiempo de la Elección</v>
      </c>
      <c r="AQ162" t="str">
        <f>Table1[[#Headers],[CANTO]]</f>
        <v>CANTO</v>
      </c>
      <c r="AR162" t="str">
        <f>Table13456221[[#This Row],[CANTO]]</f>
        <v>PADRE NUESTRO</v>
      </c>
    </row>
    <row r="163" spans="1:44" x14ac:dyDescent="0.25">
      <c r="A163">
        <v>130</v>
      </c>
      <c r="B163" t="s">
        <v>309</v>
      </c>
      <c r="C163">
        <v>161</v>
      </c>
      <c r="D163" t="s">
        <v>310</v>
      </c>
      <c r="E163" t="s">
        <v>311</v>
      </c>
      <c r="F163" t="s">
        <v>312</v>
      </c>
      <c r="G163" t="s">
        <v>1302</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/resucito/src/index.html?canto=palomaincorrupta</v>
      </c>
      <c r="AG163" s="66"/>
      <c r="AH163" s="66" t="str">
        <f>VLOOKUP(Table13456221[[#This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I163" t="s">
        <v>323</v>
      </c>
      <c r="AJ163" t="str">
        <f>LOWER(LEFT(Table13456221[[#This Row],[Titulo]],1))</f>
        <v>p</v>
      </c>
      <c r="AK163" t="str">
        <f>LOWER(LEFT(Table13456221[[#This Row],[Categoria]],1))</f>
        <v>p</v>
      </c>
      <c r="AL163" t="str">
        <f>_xlfn.CONCAT(Table13456221[[#This Row],[ID]:[c021]])</f>
        <v>{id:161,title: "palomaincorruptaPaloma incorrupta", subtitle: "Kontákion (Romano el Meloda)", category: "PRECATECUMENADO", moments: [""], url: "/resucito/src/index.html?canto=palomaincorruptapaloma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M163" t="str">
        <f>UPPER(Table13456221[[#This Row],[Titulo]])</f>
        <v>PALOMA INCORRUPTA</v>
      </c>
      <c r="AN163" t="str">
        <f>LOWER(SUBSTITUTE(Table13456221[[#This Row],[CANTO]], " ", ""))</f>
        <v>palomaincorrupta</v>
      </c>
      <c r="AO163" t="str">
        <f>Table13456221[[#This Row],[Subtitle5]]</f>
        <v>Kontákion (Romano el Meloda)</v>
      </c>
      <c r="AQ163" t="str">
        <f>Table1[[#Headers],[CANTO]]</f>
        <v>CANTO</v>
      </c>
      <c r="AR163" t="str">
        <f>Table13456221[[#This Row],[CANTO]]</f>
        <v>PALOMA INCORRUPTA</v>
      </c>
    </row>
    <row r="164" spans="1:44" x14ac:dyDescent="0.25">
      <c r="A164">
        <v>131</v>
      </c>
      <c r="B164" t="s">
        <v>309</v>
      </c>
      <c r="C164">
        <v>162</v>
      </c>
      <c r="D164" t="s">
        <v>310</v>
      </c>
      <c r="E164" t="s">
        <v>311</v>
      </c>
      <c r="F164" t="s">
        <v>312</v>
      </c>
      <c r="G164" t="s">
        <v>1303</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/resucito/src/index.html?canto=pentecostes</v>
      </c>
      <c r="AG164" s="66"/>
      <c r="AH164" s="66" t="str">
        <f>VLOOKUP(Table13456221[[#This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I164" t="s">
        <v>323</v>
      </c>
      <c r="AJ164" t="str">
        <f>LOWER(LEFT(Table13456221[[#This Row],[Titulo]],1))</f>
        <v>p</v>
      </c>
      <c r="AK164" t="str">
        <f>LOWER(LEFT(Table13456221[[#This Row],[Categoria]],1))</f>
        <v>p</v>
      </c>
      <c r="AL164" t="str">
        <f>_xlfn.CONCAT(Table13456221[[#This Row],[ID]:[c021]])</f>
        <v>{id:162,title: "pentecostesPentecostés", subtitle: "Hchos de los Apostoles 2,1-13 ", category: "PRECATECUMENADO", moments: [""], url: "/resucito/src/index.html?canto=pentecostespentecostés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M164" t="str">
        <f>UPPER(Table13456221[[#This Row],[Titulo]])</f>
        <v>PENTECOSTÉS</v>
      </c>
      <c r="AN164" t="str">
        <f>LOWER(SUBSTITUTE(Table13456221[[#This Row],[CANTO]], " ", ""))</f>
        <v>pentecostés</v>
      </c>
      <c r="AO164" t="str">
        <f>Table13456221[[#This Row],[Subtitle5]]</f>
        <v xml:space="preserve">Hchos de los Apostoles 2,1-13 </v>
      </c>
      <c r="AQ164" t="str">
        <f>Table1[[#Headers],[CANTO]]</f>
        <v>CANTO</v>
      </c>
      <c r="AR164" t="str">
        <f>Table13456221[[#This Row],[CANTO]]</f>
        <v>PENTECOSTÉS</v>
      </c>
    </row>
    <row r="165" spans="1:44" x14ac:dyDescent="0.25">
      <c r="A165">
        <v>194</v>
      </c>
      <c r="B165" t="s">
        <v>309</v>
      </c>
      <c r="C165">
        <v>163</v>
      </c>
      <c r="D165" t="s">
        <v>310</v>
      </c>
      <c r="E165" t="s">
        <v>311</v>
      </c>
      <c r="F165" t="s">
        <v>312</v>
      </c>
      <c r="G165" t="s">
        <v>1362</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5" s="66"/>
      <c r="AH165" s="66" t="str">
        <f>VLOOKUP(Table13456221[[#This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I165" t="s">
        <v>323</v>
      </c>
      <c r="AJ165" t="str">
        <f>LOWER(LEFT(Table13456221[[#This Row],[Titulo]],1))</f>
        <v>p</v>
      </c>
      <c r="AK165" t="str">
        <f>LOWER(LEFT(Table13456221[[#This Row],[Categoria]],1))</f>
        <v>l</v>
      </c>
      <c r="AL165" t="str">
        <f>_xlfn.CONCAT(Table13456221[[#This Row],[ID]:[c021]])</f>
        <v>{id:163,title: "plegariaeucaristicaiiPlegaria Eucarística II", subtitle: "Modelo I", category: "LITÚRGICOS", moments: [""], url: "/resucito/src/index.html?canto=plegariaeucaristicaiiplegaria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M165" t="str">
        <f>UPPER(Table13456221[[#This Row],[Titulo]])</f>
        <v>PLEGARIA EUCARÍSTICA II</v>
      </c>
      <c r="AN165" t="str">
        <f>LOWER(SUBSTITUTE(Table13456221[[#This Row],[CANTO]], " ", ""))</f>
        <v>plegariaeucarísticaii</v>
      </c>
      <c r="AO165" t="str">
        <f>Table13456221[[#This Row],[Subtitle5]]</f>
        <v>Modelo I</v>
      </c>
      <c r="AQ165" t="str">
        <f>Table1[[#Headers],[CANTO]]</f>
        <v>CANTO</v>
      </c>
      <c r="AR165" t="str">
        <f>Table13456221[[#This Row],[CANTO]]</f>
        <v>PLEGARIA EUCARÍSTICA II</v>
      </c>
    </row>
    <row r="166" spans="1:44" x14ac:dyDescent="0.25">
      <c r="A166">
        <v>197</v>
      </c>
      <c r="B166" t="s">
        <v>309</v>
      </c>
      <c r="C166">
        <v>164</v>
      </c>
      <c r="D166" t="s">
        <v>310</v>
      </c>
      <c r="E166" t="s">
        <v>311</v>
      </c>
      <c r="F166" t="s">
        <v>312</v>
      </c>
      <c r="G166" t="s">
        <v>1362</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6" s="66"/>
      <c r="AH166" s="66" t="str">
        <f>VLOOKUP(Table13456221[[#This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I166" t="s">
        <v>323</v>
      </c>
      <c r="AJ166" t="str">
        <f>LOWER(LEFT(Table13456221[[#This Row],[Titulo]],1))</f>
        <v>p</v>
      </c>
      <c r="AK166" t="str">
        <f>LOWER(LEFT(Table13456221[[#This Row],[Categoria]],1))</f>
        <v>l</v>
      </c>
      <c r="AL166" t="str">
        <f>_xlfn.CONCAT(Table13456221[[#This Row],[ID]:[c021]])</f>
        <v>{id:164,title: "plegariaeucaristicaiiPlegaria Eucarística II", subtitle: "Modelo II (1987)", category: "LITÚRGICOS", moments: [""], url: "/resucito/src/index.html?canto=plegariaeucaristicaiiplegaria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M166" t="str">
        <f>UPPER(Table13456221[[#This Row],[Titulo]])</f>
        <v>PLEGARIA EUCARÍSTICA II</v>
      </c>
      <c r="AN166" t="str">
        <f>LOWER(SUBSTITUTE(Table13456221[[#This Row],[CANTO]], " ", ""))</f>
        <v>plegariaeucarísticaii</v>
      </c>
      <c r="AO166" t="str">
        <f>Table13456221[[#This Row],[Subtitle5]]</f>
        <v>Modelo II (1987)</v>
      </c>
      <c r="AQ166" t="str">
        <f>Table1[[#Headers],[CANTO]]</f>
        <v>CANTO</v>
      </c>
      <c r="AR166" t="str">
        <f>Table13456221[[#This Row],[CANTO]]</f>
        <v>PLEGARIA EUCARÍSTICA II</v>
      </c>
    </row>
    <row r="167" spans="1:44" x14ac:dyDescent="0.25">
      <c r="A167">
        <v>200</v>
      </c>
      <c r="B167" t="s">
        <v>309</v>
      </c>
      <c r="C167">
        <v>165</v>
      </c>
      <c r="D167" t="s">
        <v>310</v>
      </c>
      <c r="E167" t="s">
        <v>311</v>
      </c>
      <c r="F167" t="s">
        <v>312</v>
      </c>
      <c r="G167" t="s">
        <v>1363</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/resucito/src/index.html?canto=plegariaeucaristicaiv</v>
      </c>
      <c r="AG167" s="66"/>
      <c r="AH167" s="66" t="str">
        <f>VLOOKUP(Table13456221[[#This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I167" t="s">
        <v>323</v>
      </c>
      <c r="AJ167" t="str">
        <f>LOWER(LEFT(Table13456221[[#This Row],[Titulo]],1))</f>
        <v>p</v>
      </c>
      <c r="AK167" t="str">
        <f>LOWER(LEFT(Table13456221[[#This Row],[Categoria]],1))</f>
        <v>l</v>
      </c>
      <c r="AL167" t="str">
        <f>_xlfn.CONCAT(Table13456221[[#This Row],[ID]:[c021]])</f>
        <v>{id:165,title: "plegariaeucaristicaivPlegaria Eucarística IV ", subtitle: "(1988)", category: "LITÚRGICOS", moments: [""], url: "/resucito/src/index.html?canto=plegariaeucaristicaivplegaria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M167" t="str">
        <f>UPPER(Table13456221[[#This Row],[Titulo]])</f>
        <v xml:space="preserve">PLEGARIA EUCARÍSTICA IV </v>
      </c>
      <c r="AN167" t="str">
        <f>LOWER(SUBSTITUTE(Table13456221[[#This Row],[CANTO]], " ", ""))</f>
        <v>plegariaeucarísticaiv</v>
      </c>
      <c r="AO167" t="str">
        <f>Table13456221[[#This Row],[Subtitle5]]</f>
        <v>(1988)</v>
      </c>
      <c r="AQ167" t="str">
        <f>Table1[[#Headers],[CANTO]]</f>
        <v>CANTO</v>
      </c>
      <c r="AR167" t="str">
        <f>Table13456221[[#This Row],[CANTO]]</f>
        <v xml:space="preserve">PLEGARIA EUCARÍSTICA IV </v>
      </c>
    </row>
    <row r="168" spans="1:44" x14ac:dyDescent="0.25">
      <c r="A168">
        <v>132</v>
      </c>
      <c r="B168" t="s">
        <v>309</v>
      </c>
      <c r="C168">
        <v>166</v>
      </c>
      <c r="D168" t="s">
        <v>310</v>
      </c>
      <c r="E168" t="s">
        <v>311</v>
      </c>
      <c r="F168" t="s">
        <v>312</v>
      </c>
      <c r="G168" t="s">
        <v>1304</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/resucito/src/index.html?canto=porelamordemisamigos</v>
      </c>
      <c r="AG168" s="66"/>
      <c r="AH168" s="66" t="str">
        <f>VLOOKUP(Table13456221[[#This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I168" t="s">
        <v>323</v>
      </c>
      <c r="AJ168" t="str">
        <f>LOWER(LEFT(Table13456221[[#This Row],[Titulo]],1))</f>
        <v>p</v>
      </c>
      <c r="AK168" t="str">
        <f>LOWER(LEFT(Table13456221[[#This Row],[Categoria]],1))</f>
        <v>p</v>
      </c>
      <c r="AL168" t="str">
        <f>_xlfn.CONCAT(Table13456221[[#This Row],[ID]:[c021]])</f>
        <v>{id:166,title: "porelamordemisamigosPor el amor de mis amigos", subtitle: "Sal 122 (121) - Melodía hebraica ", category: "PRECATECUMENADO", moments: [""], url: "/resucito/src/index.html?canto=porelamordemisamigospor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M168" t="str">
        <f>UPPER(Table13456221[[#This Row],[Titulo]])</f>
        <v>POR EL AMOR DE MIS AMIGOS</v>
      </c>
      <c r="AN168" t="str">
        <f>LOWER(SUBSTITUTE(Table13456221[[#This Row],[CANTO]], " ", ""))</f>
        <v>porelamordemisamigos</v>
      </c>
      <c r="AO168" t="str">
        <f>Table13456221[[#This Row],[Subtitle5]]</f>
        <v xml:space="preserve">Sal 122 (121) - Melodía hebraica </v>
      </c>
      <c r="AQ168" t="str">
        <f>Table1[[#Headers],[CANTO]]</f>
        <v>CANTO</v>
      </c>
      <c r="AR168" t="str">
        <f>Table13456221[[#This Row],[CANTO]]</f>
        <v>POR EL AMOR DE MIS AMIGOS</v>
      </c>
    </row>
    <row r="169" spans="1:44" x14ac:dyDescent="0.25">
      <c r="A169">
        <v>133</v>
      </c>
      <c r="B169" t="s">
        <v>309</v>
      </c>
      <c r="C169">
        <v>167</v>
      </c>
      <c r="D169" t="s">
        <v>310</v>
      </c>
      <c r="E169" t="s">
        <v>311</v>
      </c>
      <c r="F169" t="s">
        <v>312</v>
      </c>
      <c r="G169" t="s">
        <v>1305</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/resucito/src/index.html?canto=porqueestanocheesdiferente</v>
      </c>
      <c r="AG169" s="66"/>
      <c r="AH169" s="66" t="str">
        <f>VLOOKUP(Table13456221[[#This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I169" t="s">
        <v>323</v>
      </c>
      <c r="AJ169" t="str">
        <f>LOWER(LEFT(Table13456221[[#This Row],[Titulo]],1))</f>
        <v>p</v>
      </c>
      <c r="AK169" t="str">
        <f>LOWER(LEFT(Table13456221[[#This Row],[Categoria]],1))</f>
        <v>p</v>
      </c>
      <c r="AL169" t="str">
        <f>_xlfn.CONCAT(Table13456221[[#This Row],[ID]:[c021]])</f>
        <v>{id:167,title: "porqueestanocheesdiferentePor qué esta noche es diferente", subtitle: "Haggadá de Pesaj - Melodía hebraica", category: "PRECATECUMENADO", moments: [""], url: "/resucito/src/index.html?canto=porqueestanocheesdiferente¿por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M169" t="str">
        <f>UPPER(Table13456221[[#This Row],[Titulo]])</f>
        <v>POR QUÉ ESTA NOCHE ES DIFERENTE</v>
      </c>
      <c r="AN169" t="str">
        <f>LOWER(SUBSTITUTE(Table13456221[[#This Row],[CANTO]], " ", ""))</f>
        <v>porquéestanocheesdiferente</v>
      </c>
      <c r="AO169" t="str">
        <f>Table13456221[[#This Row],[Subtitle5]]</f>
        <v>Haggadá de Pesaj - Melodía hebraica</v>
      </c>
      <c r="AQ169" t="str">
        <f>Table1[[#Headers],[CANTO]]</f>
        <v>CANTO</v>
      </c>
      <c r="AR169" t="str">
        <f>Table13456221[[#This Row],[CANTO]]</f>
        <v>POR QUÉ ESTA NOCHE ES DIFERENTE</v>
      </c>
    </row>
    <row r="170" spans="1:44" x14ac:dyDescent="0.25">
      <c r="A170">
        <v>134</v>
      </c>
      <c r="B170" t="s">
        <v>309</v>
      </c>
      <c r="C170">
        <v>168</v>
      </c>
      <c r="D170" t="s">
        <v>310</v>
      </c>
      <c r="E170" t="s">
        <v>311</v>
      </c>
      <c r="F170" t="s">
        <v>312</v>
      </c>
      <c r="G170" t="s">
        <v>1306</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/resucito/src/index.html?canto=porquelasgentesconjuran</v>
      </c>
      <c r="AG170" s="66"/>
      <c r="AH170" s="66" t="str">
        <f>VLOOKUP(Table13456221[[#This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I170" t="s">
        <v>323</v>
      </c>
      <c r="AJ170" t="str">
        <f>LOWER(LEFT(Table13456221[[#This Row],[Titulo]],1))</f>
        <v>p</v>
      </c>
      <c r="AK170" t="str">
        <f>LOWER(LEFT(Table13456221[[#This Row],[Categoria]],1))</f>
        <v>p</v>
      </c>
      <c r="AL170" t="str">
        <f>_xlfn.CONCAT(Table13456221[[#This Row],[ID]:[c021]])</f>
        <v>{id:168,title: "porquelasgentesconjuranPor qué las gentes conjuran", subtitle: "Salmo 2", category: "PRECATECUMENADO", moments: [""], url: "/resucito/src/index.html?canto=porquelasgentesconjuran¿por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M170" t="str">
        <f>UPPER(Table13456221[[#This Row],[Titulo]])</f>
        <v>POR QUÉ LAS GENTES CONJURAN</v>
      </c>
      <c r="AN170" t="str">
        <f>LOWER(SUBSTITUTE(Table13456221[[#This Row],[CANTO]], " ", ""))</f>
        <v>porquélasgentesconjuran</v>
      </c>
      <c r="AO170" t="str">
        <f>Table13456221[[#This Row],[Subtitle5]]</f>
        <v>Salmo 2</v>
      </c>
      <c r="AQ170" t="str">
        <f>Table1[[#Headers],[CANTO]]</f>
        <v>CANTO</v>
      </c>
      <c r="AR170" t="str">
        <f>Table13456221[[#This Row],[CANTO]]</f>
        <v>POR QUÉ LAS GENTES CONJURAN</v>
      </c>
    </row>
    <row r="171" spans="1:44" x14ac:dyDescent="0.25">
      <c r="A171">
        <v>135</v>
      </c>
      <c r="B171" t="s">
        <v>309</v>
      </c>
      <c r="C171">
        <v>169</v>
      </c>
      <c r="D171" t="s">
        <v>310</v>
      </c>
      <c r="E171" t="s">
        <v>311</v>
      </c>
      <c r="F171" t="s">
        <v>312</v>
      </c>
      <c r="G171" t="s">
        <v>1307</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/resucito/src/index.html?canto=porquemiyugoessuave</v>
      </c>
      <c r="AG171" s="66"/>
      <c r="AH171" s="66" t="str">
        <f>VLOOKUP(Table13456221[[#This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I171" t="s">
        <v>323</v>
      </c>
      <c r="AJ171" t="str">
        <f>LOWER(LEFT(Table13456221[[#This Row],[Titulo]],1))</f>
        <v>p</v>
      </c>
      <c r="AK171" t="str">
        <f>LOWER(LEFT(Table13456221[[#This Row],[Categoria]],1))</f>
        <v>p</v>
      </c>
      <c r="AL171" t="str">
        <f>_xlfn.CONCAT(Table13456221[[#This Row],[ID]:[c021]])</f>
        <v>{id:169,title: "porquemiyugoessuavePorque mi yugo es suave", subtitle: "Mateo 11,28ss", category: "PRECATECUMENADO", moments: [""], url: "/resucito/src/index.html?canto=porquemiyugoessuaveporque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M171" t="str">
        <f>UPPER(Table13456221[[#This Row],[Titulo]])</f>
        <v>PORQUE MI YUGO ES SUAVE</v>
      </c>
      <c r="AN171" t="str">
        <f>LOWER(SUBSTITUTE(Table13456221[[#This Row],[CANTO]], " ", ""))</f>
        <v>porquemiyugoessuave</v>
      </c>
      <c r="AO171" t="str">
        <f>Table13456221[[#This Row],[Subtitle5]]</f>
        <v>Mateo 11,28ss</v>
      </c>
      <c r="AQ171" t="str">
        <f>Table1[[#Headers],[CANTO]]</f>
        <v>CANTO</v>
      </c>
      <c r="AR171" t="str">
        <f>Table13456221[[#This Row],[CANTO]]</f>
        <v>PORQUE MI YUGO ES SUAVE</v>
      </c>
    </row>
    <row r="172" spans="1:44" x14ac:dyDescent="0.25">
      <c r="A172">
        <v>204</v>
      </c>
      <c r="B172" t="s">
        <v>309</v>
      </c>
      <c r="C172">
        <v>170</v>
      </c>
      <c r="D172" t="s">
        <v>310</v>
      </c>
      <c r="E172" t="s">
        <v>311</v>
      </c>
      <c r="F172" t="s">
        <v>312</v>
      </c>
      <c r="G172" t="s">
        <v>1364</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/resucito/src/index.html?canto=prefacioparaadvientoynavidad</v>
      </c>
      <c r="AG172" s="66"/>
      <c r="AH172" s="66" t="str">
        <f>VLOOKUP(Table13456221[[#This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I172" t="s">
        <v>323</v>
      </c>
      <c r="AJ172" t="str">
        <f>LOWER(LEFT(Table13456221[[#This Row],[Titulo]],1))</f>
        <v>p</v>
      </c>
      <c r="AK172" t="str">
        <f>LOWER(LEFT(Table13456221[[#This Row],[Categoria]],1))</f>
        <v>l</v>
      </c>
      <c r="AL172" t="str">
        <f>_xlfn.CONCAT(Table13456221[[#This Row],[ID]:[c021]])</f>
        <v>{id:170,title: "prefacioparaadvientoynavidadPrefacio para Adviento y Navidad", subtitle: "Prefacio IV de Adviento*", category: "LITÚRGICOS", moments: ["Paz", "Antiguo Testamento"], url: "/resucito/src/index.html?canto=prefacioparaadvientoynavidadprefacio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M172" t="str">
        <f>UPPER(Table13456221[[#This Row],[Titulo]])</f>
        <v>PREFACIO PARA ADVIENTO Y NAVIDAD</v>
      </c>
      <c r="AN172" t="str">
        <f>LOWER(SUBSTITUTE(Table13456221[[#This Row],[CANTO]], " ", ""))</f>
        <v>prefacioparaadvientoynavidad</v>
      </c>
      <c r="AO172" t="str">
        <f>Table13456221[[#This Row],[Subtitle5]]</f>
        <v>Prefacio IV de Adviento*</v>
      </c>
      <c r="AQ172" t="str">
        <f>Table1[[#Headers],[CANTO]]</f>
        <v>CANTO</v>
      </c>
      <c r="AR172" t="str">
        <f>Table13456221[[#This Row],[CANTO]]</f>
        <v>PREFACIO PARA ADVIENTO Y NAVIDAD</v>
      </c>
    </row>
    <row r="173" spans="1:44" x14ac:dyDescent="0.25">
      <c r="A173">
        <v>205</v>
      </c>
      <c r="B173" t="s">
        <v>309</v>
      </c>
      <c r="C173">
        <v>171</v>
      </c>
      <c r="D173" t="s">
        <v>310</v>
      </c>
      <c r="E173" t="s">
        <v>311</v>
      </c>
      <c r="F173" t="s">
        <v>312</v>
      </c>
      <c r="G173" t="s">
        <v>1365</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/resucito/src/index.html?canto=prefacioparaeltiempopascual</v>
      </c>
      <c r="AG173" s="66"/>
      <c r="AH173" s="66" t="str">
        <f>VLOOKUP(Table13456221[[#This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I173" t="s">
        <v>323</v>
      </c>
      <c r="AJ173" t="str">
        <f>LOWER(LEFT(Table13456221[[#This Row],[Titulo]],1))</f>
        <v>p</v>
      </c>
      <c r="AK173" t="str">
        <f>LOWER(LEFT(Table13456221[[#This Row],[Categoria]],1))</f>
        <v>l</v>
      </c>
      <c r="AL173" t="str">
        <f>_xlfn.CONCAT(Table13456221[[#This Row],[ID]:[c021]])</f>
        <v>{id:171,title: "prefacioparaeltiempopascualPrefacio para el tiempo Pascual", subtitle: "Prefacio I de Pascua*", category: "LITÚRGICOS", moments: ["Pascua", "Niños", "Paz"], url: "/resucito/src/index.html?canto=prefacioparaeltiempopascualprefacio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M173" t="str">
        <f>UPPER(Table13456221[[#This Row],[Titulo]])</f>
        <v>PREFACIO PARA EL TIEMPO PASCUAL</v>
      </c>
      <c r="AN173" t="str">
        <f>LOWER(SUBSTITUTE(Table13456221[[#This Row],[CANTO]], " ", ""))</f>
        <v>prefacioparaeltiempopascual</v>
      </c>
      <c r="AO173" t="str">
        <f>Table13456221[[#This Row],[Subtitle5]]</f>
        <v>Prefacio I de Pascua*</v>
      </c>
      <c r="AQ173" t="str">
        <f>Table1[[#Headers],[CANTO]]</f>
        <v>CANTO</v>
      </c>
      <c r="AR173" t="str">
        <f>Table13456221[[#This Row],[CANTO]]</f>
        <v>PREFACIO PARA EL TIEMPO PASCUAL</v>
      </c>
    </row>
    <row r="174" spans="1:44" x14ac:dyDescent="0.25">
      <c r="A174">
        <v>206</v>
      </c>
      <c r="B174" t="s">
        <v>309</v>
      </c>
      <c r="C174">
        <v>172</v>
      </c>
      <c r="D174" t="s">
        <v>310</v>
      </c>
      <c r="E174" t="s">
        <v>311</v>
      </c>
      <c r="F174" t="s">
        <v>312</v>
      </c>
      <c r="G174" t="s">
        <v>1366</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/resucito/src/index.html?canto=pregonpascual</v>
      </c>
      <c r="AG174" s="66"/>
      <c r="AH174" s="66" t="str">
        <f>VLOOKUP(Table13456221[[#This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I174" t="s">
        <v>323</v>
      </c>
      <c r="AJ174" t="str">
        <f>LOWER(LEFT(Table13456221[[#This Row],[Titulo]],1))</f>
        <v>p</v>
      </c>
      <c r="AK174" t="str">
        <f>LOWER(LEFT(Table13456221[[#This Row],[Categoria]],1))</f>
        <v>l</v>
      </c>
      <c r="AL174" t="str">
        <f>_xlfn.CONCAT(Table13456221[[#This Row],[ID]:[c021]])</f>
        <v>{id:172,title: "pregonpascualPregón Pascual", subtitle: "«Exsultet»", category: "LITÚRGICOS", moments: ["Cuaresma", "Laudes/Visperas", "Antiguo Testamento"], url: "/resucito/src/index.html?canto=pregonpascualpregón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M174" t="str">
        <f>UPPER(Table13456221[[#This Row],[Titulo]])</f>
        <v>PREGÓN PASCUAL</v>
      </c>
      <c r="AN174" t="str">
        <f>LOWER(SUBSTITUTE(Table13456221[[#This Row],[CANTO]], " ", ""))</f>
        <v>pregónpascual</v>
      </c>
      <c r="AO174" t="str">
        <f>Table13456221[[#This Row],[Subtitle5]]</f>
        <v>«Exsultet»</v>
      </c>
      <c r="AQ174" t="str">
        <f>Table1[[#Headers],[CANTO]]</f>
        <v>CANTO</v>
      </c>
      <c r="AR174" t="str">
        <f>Table13456221[[#This Row],[CANTO]]</f>
        <v>PREGÓN PASCUAL</v>
      </c>
    </row>
    <row r="175" spans="1:44" x14ac:dyDescent="0.25">
      <c r="A175">
        <v>136</v>
      </c>
      <c r="B175" t="s">
        <v>309</v>
      </c>
      <c r="C175">
        <v>174</v>
      </c>
      <c r="D175" t="s">
        <v>310</v>
      </c>
      <c r="E175" t="s">
        <v>311</v>
      </c>
      <c r="F175" t="s">
        <v>312</v>
      </c>
      <c r="G175" t="s">
        <v>1308</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/resucito/src/index.html?canto=queamablessontusmoradas</v>
      </c>
      <c r="AG175" s="66"/>
      <c r="AH175" s="66" t="str">
        <f>VLOOKUP(Table13456221[[#This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I175" t="s">
        <v>323</v>
      </c>
      <c r="AJ175" t="str">
        <f>LOWER(LEFT(Table13456221[[#This Row],[Titulo]],1))</f>
        <v>q</v>
      </c>
      <c r="AK175" t="str">
        <f>LOWER(LEFT(Table13456221[[#This Row],[Categoria]],1))</f>
        <v>p</v>
      </c>
      <c r="AL175" t="str">
        <f>_xlfn.CONCAT(Table13456221[[#This Row],[ID]:[c021]])</f>
        <v>{id:174,title: "queamablessontusmoradasQué amables son tus moradas", subtitle: "Sal 84 (83)", category: "PRECATECUMENADO", moments: ["Cuaresma", "Laudes/Visperas", "Nuevo Testamento"], url: "/resucito/src/index.html?canto=queamablessontusmoradas¡qué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M175" t="str">
        <f>UPPER(Table13456221[[#This Row],[Titulo]])</f>
        <v>QUÉ AMABLES SON TUS MORADAS</v>
      </c>
      <c r="AN175" t="str">
        <f>LOWER(SUBSTITUTE(Table13456221[[#This Row],[CANTO]], " ", ""))</f>
        <v>quéamablessontusmoradas</v>
      </c>
      <c r="AO175" t="str">
        <f>Table13456221[[#This Row],[Subtitle5]]</f>
        <v>Sal 84 (83)</v>
      </c>
      <c r="AQ175" t="str">
        <f>Table1[[#Headers],[CANTO]]</f>
        <v>CANTO</v>
      </c>
      <c r="AR175" t="str">
        <f>Table13456221[[#This Row],[CANTO]]</f>
        <v>QUÉ AMABLES SON TUS MORADAS</v>
      </c>
    </row>
    <row r="176" spans="1:44" x14ac:dyDescent="0.25">
      <c r="A176">
        <v>137</v>
      </c>
      <c r="B176" t="s">
        <v>309</v>
      </c>
      <c r="C176">
        <v>175</v>
      </c>
      <c r="D176" t="s">
        <v>310</v>
      </c>
      <c r="E176" t="s">
        <v>311</v>
      </c>
      <c r="F176" t="s">
        <v>312</v>
      </c>
      <c r="G176" t="s">
        <v>1309</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/resucito/src/index.html?canto=queestupendoquealegria</v>
      </c>
      <c r="AG176" s="66"/>
      <c r="AH176" s="66" t="str">
        <f>VLOOKUP(Table13456221[[#This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I176" t="s">
        <v>323</v>
      </c>
      <c r="AJ176" t="str">
        <f>LOWER(LEFT(Table13456221[[#This Row],[Titulo]],1))</f>
        <v>q</v>
      </c>
      <c r="AK176" t="str">
        <f>LOWER(LEFT(Table13456221[[#This Row],[Categoria]],1))</f>
        <v>p</v>
      </c>
      <c r="AL176" t="str">
        <f>_xlfn.CONCAT(Table13456221[[#This Row],[ID]:[c021]])</f>
        <v>{id:175,title: "queestupendoquealegriaQué estupendo, qué alegría", subtitle: "Sal 133 (132)", category: "PRECATECUMENADO", moments: ["Adviento", "Navidad"], url: "/resucito/src/index.html?canto=queestupendoquealegria¡qué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M176" t="str">
        <f>UPPER(Table13456221[[#This Row],[Titulo]])</f>
        <v>QUÉ ESTUPENDO, QUÉ ALEGRÍA</v>
      </c>
      <c r="AN176" t="str">
        <f>LOWER(SUBSTITUTE(Table13456221[[#This Row],[CANTO]], " ", ""))</f>
        <v>quéestupendo,quéalegría</v>
      </c>
      <c r="AO176" t="str">
        <f>Table13456221[[#This Row],[Subtitle5]]</f>
        <v>Sal 133 (132)</v>
      </c>
      <c r="AQ176" t="str">
        <f>Table1[[#Headers],[CANTO]]</f>
        <v>CANTO</v>
      </c>
      <c r="AR176" t="str">
        <f>Table13456221[[#This Row],[CANTO]]</f>
        <v>QUÉ ESTUPENDO, QUÉ ALEGRÍA</v>
      </c>
    </row>
    <row r="177" spans="1:44" x14ac:dyDescent="0.25">
      <c r="A177">
        <v>138</v>
      </c>
      <c r="B177" t="s">
        <v>309</v>
      </c>
      <c r="C177">
        <v>176</v>
      </c>
      <c r="D177" t="s">
        <v>310</v>
      </c>
      <c r="E177" t="s">
        <v>311</v>
      </c>
      <c r="F177" t="s">
        <v>312</v>
      </c>
      <c r="G177" t="s">
        <v>1310</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/resucito/src/index.html?canto=quienesestaquesubedeldesierto</v>
      </c>
      <c r="AG177" s="66"/>
      <c r="AH177" s="66" t="str">
        <f>VLOOKUP(Table13456221[[#This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I177" t="s">
        <v>323</v>
      </c>
      <c r="AJ177" t="str">
        <f>LOWER(LEFT(Table13456221[[#This Row],[Titulo]],1))</f>
        <v>q</v>
      </c>
      <c r="AK177" t="str">
        <f>LOWER(LEFT(Table13456221[[#This Row],[Categoria]],1))</f>
        <v>p</v>
      </c>
      <c r="AL177" t="str">
        <f>_xlfn.CONCAT(Table13456221[[#This Row],[ID]:[c021]])</f>
        <v>{id:176,title: "quienesestaquesubedeldesiertoQuién es ésta que sube del desierto", subtitle: "Cantar de los Cantares 8,5-7", category: "PRECATECUMENADO", moments: ["Pascua"], url: "/resucito/src/index.html?canto=quienesestaquesubedeldesierto¿quién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M177" t="str">
        <f>UPPER(Table13456221[[#This Row],[Titulo]])</f>
        <v>QUIÉN ES ÉSTA QUE SUBE DEL DESIERTO</v>
      </c>
      <c r="AN177" t="str">
        <f>LOWER(SUBSTITUTE(Table13456221[[#This Row],[CANTO]], " ", ""))</f>
        <v>quiéneséstaquesubedeldesierto</v>
      </c>
      <c r="AO177" t="str">
        <f>Table13456221[[#This Row],[Subtitle5]]</f>
        <v>Cantar de los Cantares 8,5-7</v>
      </c>
      <c r="AQ177" t="str">
        <f>Table1[[#Headers],[CANTO]]</f>
        <v>CANTO</v>
      </c>
      <c r="AR177" t="str">
        <f>Table13456221[[#This Row],[CANTO]]</f>
        <v>QUIÉN ES ÉSTA QUE SUBE DEL DESIERTO</v>
      </c>
    </row>
    <row r="178" spans="1:44" x14ac:dyDescent="0.25">
      <c r="A178">
        <v>139</v>
      </c>
      <c r="B178" t="s">
        <v>309</v>
      </c>
      <c r="C178">
        <v>177</v>
      </c>
      <c r="D178" t="s">
        <v>310</v>
      </c>
      <c r="E178" t="s">
        <v>311</v>
      </c>
      <c r="F178" t="s">
        <v>312</v>
      </c>
      <c r="G178" t="s">
        <v>1311</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/resucito/src/index.html?canto=quiennosseparara</v>
      </c>
      <c r="AG178" s="66"/>
      <c r="AH178" s="66" t="str">
        <f>VLOOKUP(Table13456221[[#This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I178" t="s">
        <v>323</v>
      </c>
      <c r="AJ178" t="str">
        <f>LOWER(LEFT(Table13456221[[#This Row],[Titulo]],1))</f>
        <v>q</v>
      </c>
      <c r="AK178" t="str">
        <f>LOWER(LEFT(Table13456221[[#This Row],[Categoria]],1))</f>
        <v>p</v>
      </c>
      <c r="AL178" t="str">
        <f>_xlfn.CONCAT(Table13456221[[#This Row],[ID]:[c021]])</f>
        <v>{id:177,title: "quiennossepararaQuién nos separará", subtitle: "Romanos 8,34-39", category: "PRECATECUMENADO", moments: ["Pascua"], url: "/resucito/src/index.html?canto=quiennosseparara¿quién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M178" t="str">
        <f>UPPER(Table13456221[[#This Row],[Titulo]])</f>
        <v>QUIÉN NOS SEPARARÁ</v>
      </c>
      <c r="AN178" t="str">
        <f>LOWER(SUBSTITUTE(Table13456221[[#This Row],[CANTO]], " ", ""))</f>
        <v>quiénnosseparará</v>
      </c>
      <c r="AO178" t="str">
        <f>Table13456221[[#This Row],[Subtitle5]]</f>
        <v>Romanos 8,34-39</v>
      </c>
      <c r="AQ178" t="str">
        <f>Table1[[#Headers],[CANTO]]</f>
        <v>CANTO</v>
      </c>
      <c r="AR178" t="str">
        <f>Table13456221[[#This Row],[CANTO]]</f>
        <v>QUIÉN NOS SEPARARÁ</v>
      </c>
    </row>
    <row r="179" spans="1:44" x14ac:dyDescent="0.25">
      <c r="A179">
        <v>140</v>
      </c>
      <c r="B179" t="s">
        <v>309</v>
      </c>
      <c r="C179">
        <v>178</v>
      </c>
      <c r="D179" t="s">
        <v>310</v>
      </c>
      <c r="E179" t="s">
        <v>311</v>
      </c>
      <c r="F179" t="s">
        <v>312</v>
      </c>
      <c r="G179" t="s">
        <v>1312</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/resucito/src/index.html?canto=quieroandarmadreajerusalen</v>
      </c>
      <c r="AG179" s="66"/>
      <c r="AH179" s="66" t="str">
        <f>VLOOKUP(Table13456221[[#This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I179" t="s">
        <v>323</v>
      </c>
      <c r="AJ179" t="str">
        <f>LOWER(LEFT(Table13456221[[#This Row],[Titulo]],1))</f>
        <v>q</v>
      </c>
      <c r="AK179" t="str">
        <f>LOWER(LEFT(Table13456221[[#This Row],[Categoria]],1))</f>
        <v>p</v>
      </c>
      <c r="AL179" t="str">
        <f>_xlfn.CONCAT(Table13456221[[#This Row],[ID]:[c021]])</f>
        <v>{id:178,title: "quieroandarmadreajerusalenQuiero andar, madre, a Jerusalén", subtitle: "Canto sefardí", category: "PRECATECUMENADO", moments: ["Pascua"], url: "/resucito/src/index.html?canto=quieroandarmadreajerusalenquiero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M179" t="str">
        <f>UPPER(Table13456221[[#This Row],[Titulo]])</f>
        <v>QUIERO ANDAR, MADRE, A JERUSALÉN</v>
      </c>
      <c r="AN179" t="str">
        <f>LOWER(SUBSTITUTE(Table13456221[[#This Row],[CANTO]], " ", ""))</f>
        <v>quieroandar,madre,ajerusalén</v>
      </c>
      <c r="AO179" t="str">
        <f>Table13456221[[#This Row],[Subtitle5]]</f>
        <v>Canto sefardí</v>
      </c>
      <c r="AQ179" t="str">
        <f>Table1[[#Headers],[CANTO]]</f>
        <v>CANTO</v>
      </c>
      <c r="AR179" t="str">
        <f>Table13456221[[#This Row],[CANTO]]</f>
        <v>QUIERO ANDAR, MADRE, A JERUSALÉN</v>
      </c>
    </row>
    <row r="180" spans="1:44" x14ac:dyDescent="0.25">
      <c r="A180">
        <v>141</v>
      </c>
      <c r="B180" t="s">
        <v>309</v>
      </c>
      <c r="C180">
        <v>179</v>
      </c>
      <c r="D180" t="s">
        <v>310</v>
      </c>
      <c r="E180" t="s">
        <v>311</v>
      </c>
      <c r="F180" t="s">
        <v>312</v>
      </c>
      <c r="G180" t="s">
        <v>1313</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/resucito/src/index.html?canto=quierocantar</v>
      </c>
      <c r="AG180" s="66"/>
      <c r="AH180" s="66" t="str">
        <f>VLOOKUP(Table13456221[[#This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I180" t="s">
        <v>323</v>
      </c>
      <c r="AJ180" t="str">
        <f>LOWER(LEFT(Table13456221[[#This Row],[Titulo]],1))</f>
        <v>q</v>
      </c>
      <c r="AK180" t="str">
        <f>LOWER(LEFT(Table13456221[[#This Row],[Categoria]],1))</f>
        <v>p</v>
      </c>
      <c r="AL180" t="str">
        <f>_xlfn.CONCAT(Table13456221[[#This Row],[ID]:[c021]])</f>
        <v>{id:179,title: "quierocantarQuiero cantar", subtitle: "Sal 57 (56)", category: "PRECATECUMENADO", moments: ["Entrada", "Antiguo Testamento"], url: "/resucito/src/index.html?canto=quierocantarquiero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M180" t="str">
        <f>UPPER(Table13456221[[#This Row],[Titulo]])</f>
        <v>QUIERO CANTAR</v>
      </c>
      <c r="AN180" t="str">
        <f>LOWER(SUBSTITUTE(Table13456221[[#This Row],[CANTO]], " ", ""))</f>
        <v>quierocantar</v>
      </c>
      <c r="AO180" t="str">
        <f>Table13456221[[#This Row],[Subtitle5]]</f>
        <v>Sal 57 (56)</v>
      </c>
      <c r="AQ180" t="str">
        <f>Table1[[#Headers],[CANTO]]</f>
        <v>CANTO</v>
      </c>
      <c r="AR180" t="str">
        <f>Table13456221[[#This Row],[CANTO]]</f>
        <v>QUIERO CANTAR</v>
      </c>
    </row>
    <row r="181" spans="1:44" x14ac:dyDescent="0.25">
      <c r="A181">
        <v>142</v>
      </c>
      <c r="B181" t="s">
        <v>309</v>
      </c>
      <c r="C181">
        <v>180</v>
      </c>
      <c r="D181" t="s">
        <v>310</v>
      </c>
      <c r="E181" t="s">
        <v>311</v>
      </c>
      <c r="F181" t="s">
        <v>312</v>
      </c>
      <c r="G181" t="s">
        <v>1314</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/resucito/src/index.html?canto=resucito</v>
      </c>
      <c r="AG181" s="66"/>
      <c r="AH181" s="66" t="str">
        <f>VLOOKUP(Table13456221[[#This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I181" t="s">
        <v>323</v>
      </c>
      <c r="AJ181" t="str">
        <f>LOWER(LEFT(Table13456221[[#This Row],[Titulo]],1))</f>
        <v>r</v>
      </c>
      <c r="AK181" t="str">
        <f>LOWER(LEFT(Table13456221[[#This Row],[Categoria]],1))</f>
        <v>p</v>
      </c>
      <c r="AL181" t="str">
        <f>_xlfn.CONCAT(Table13456221[[#This Row],[ID]:[c021]])</f>
        <v>{id:180,title: "resucitoResucitó", subtitle: "(Kiko Argüello)", category: "PRECATECUMENADO", moments: ["Paz", "Antiguo Testamento"], url: "/resucito/src/index.html?canto=resucitoresucitó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M181" t="str">
        <f>UPPER(Table13456221[[#This Row],[Titulo]])</f>
        <v>RESUCITÓ</v>
      </c>
      <c r="AN181" t="str">
        <f>LOWER(SUBSTITUTE(Table13456221[[#This Row],[CANTO]], " ", ""))</f>
        <v>resucitó</v>
      </c>
      <c r="AO181" t="str">
        <f>Table13456221[[#This Row],[Subtitle5]]</f>
        <v>(Kiko Argüello)</v>
      </c>
      <c r="AQ181" t="str">
        <f>Table1[[#Headers],[CANTO]]</f>
        <v>CANTO</v>
      </c>
      <c r="AR181" t="str">
        <f>Table13456221[[#This Row],[CANTO]]</f>
        <v>RESUCITÓ</v>
      </c>
    </row>
    <row r="182" spans="1:44" x14ac:dyDescent="0.25">
      <c r="A182">
        <v>143</v>
      </c>
      <c r="B182" t="s">
        <v>309</v>
      </c>
      <c r="C182">
        <v>181</v>
      </c>
      <c r="D182" t="s">
        <v>310</v>
      </c>
      <c r="E182" t="s">
        <v>311</v>
      </c>
      <c r="F182" t="s">
        <v>312</v>
      </c>
      <c r="G182" t="s">
        <v>1315</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/resucito/src/index.html?canto=resurrexit</v>
      </c>
      <c r="AG182" s="66"/>
      <c r="AH182" s="66" t="str">
        <f>VLOOKUP(Table13456221[[#This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I182" t="s">
        <v>323</v>
      </c>
      <c r="AJ182" t="str">
        <f>LOWER(LEFT(Table13456221[[#This Row],[Titulo]],1))</f>
        <v>r</v>
      </c>
      <c r="AK182" t="str">
        <f>LOWER(LEFT(Table13456221[[#This Row],[Categoria]],1))</f>
        <v>p</v>
      </c>
      <c r="AL182" t="str">
        <f>_xlfn.CONCAT(Table13456221[[#This Row],[ID]:[c021]])</f>
        <v>{id:181,title: "resurrexitResurrexit", subtitle: "Juan 11,25s", category: "PRECATECUMENADO", moments: ["Comunión", "Final", "Antiguo Testamento"], url: "/resucito/src/index.html?canto=resurrexitresurrexit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M182" t="str">
        <f>UPPER(Table13456221[[#This Row],[Titulo]])</f>
        <v>RESURREXIT</v>
      </c>
      <c r="AN182" t="str">
        <f>LOWER(SUBSTITUTE(Table13456221[[#This Row],[CANTO]], " ", ""))</f>
        <v>resurrexit</v>
      </c>
      <c r="AO182" t="str">
        <f>Table13456221[[#This Row],[Subtitle5]]</f>
        <v>Juan 11,25s</v>
      </c>
      <c r="AQ182" t="str">
        <f>Table1[[#Headers],[CANTO]]</f>
        <v>CANTO</v>
      </c>
      <c r="AR182" t="str">
        <f>Table13456221[[#This Row],[CANTO]]</f>
        <v>RESURREXIT</v>
      </c>
    </row>
    <row r="183" spans="1:44" x14ac:dyDescent="0.25">
      <c r="A183">
        <v>208</v>
      </c>
      <c r="B183" t="s">
        <v>309</v>
      </c>
      <c r="C183">
        <v>182</v>
      </c>
      <c r="D183" t="s">
        <v>310</v>
      </c>
      <c r="E183" t="s">
        <v>311</v>
      </c>
      <c r="F183" t="s">
        <v>312</v>
      </c>
      <c r="G183" t="s">
        <v>1367</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/resucito/src/index.html?canto=salmodiaparaelevangelio</v>
      </c>
      <c r="AG183" s="66"/>
      <c r="AH183" s="66" t="str">
        <f>VLOOKUP(Table13456221[[#This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I183" t="s">
        <v>323</v>
      </c>
      <c r="AJ183" t="str">
        <f>LOWER(LEFT(Table13456221[[#This Row],[Titulo]],1))</f>
        <v>s</v>
      </c>
      <c r="AK183" t="str">
        <f>LOWER(LEFT(Table13456221[[#This Row],[Categoria]],1))</f>
        <v>l</v>
      </c>
      <c r="AL183" t="str">
        <f>_xlfn.CONCAT(Table13456221[[#This Row],[ID]:[c021]])</f>
        <v>{id:182,title: "salmodiaparaelevangelioSalmodia para el evangelio", subtitle: "Juan 3,11-20 ", category: "LITÚRGICOS", moments: ["Laudes/Visperas", "Comunión", "Nuevo Testamento"], url: "/resucito/src/index.html?canto=salmodiaparaelevangeliosalmodia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M183" t="str">
        <f>UPPER(Table13456221[[#This Row],[Titulo]])</f>
        <v>SALMODIA PARA EL EVANGELIO</v>
      </c>
      <c r="AN183" t="str">
        <f>LOWER(SUBSTITUTE(Table13456221[[#This Row],[CANTO]], " ", ""))</f>
        <v>salmodiaparaelevangelio</v>
      </c>
      <c r="AO183" t="str">
        <f>Table13456221[[#This Row],[Subtitle5]]</f>
        <v xml:space="preserve">Juan 3,11-20 </v>
      </c>
      <c r="AQ183" t="str">
        <f>Table1[[#Headers],[CANTO]]</f>
        <v>CANTO</v>
      </c>
      <c r="AR183" t="str">
        <f>Table13456221[[#This Row],[CANTO]]</f>
        <v>SALMODIA PARA EL EVANGELIO</v>
      </c>
    </row>
    <row r="184" spans="1:44" x14ac:dyDescent="0.25">
      <c r="A184">
        <v>209</v>
      </c>
      <c r="B184" t="s">
        <v>309</v>
      </c>
      <c r="C184">
        <v>183</v>
      </c>
      <c r="D184" t="s">
        <v>310</v>
      </c>
      <c r="E184" t="s">
        <v>311</v>
      </c>
      <c r="F184" t="s">
        <v>312</v>
      </c>
      <c r="G184" t="s">
        <v>1368</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/resucito/src/index.html?canto=salmodiaparaelrosario</v>
      </c>
      <c r="AG184" s="66"/>
      <c r="AH184" s="66" t="str">
        <f>VLOOKUP(Table13456221[[#This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I184" t="s">
        <v>323</v>
      </c>
      <c r="AJ184" t="str">
        <f>LOWER(LEFT(Table13456221[[#This Row],[Titulo]],1))</f>
        <v>s</v>
      </c>
      <c r="AK184" t="str">
        <f>LOWER(LEFT(Table13456221[[#This Row],[Categoria]],1))</f>
        <v>l</v>
      </c>
      <c r="AL184" t="str">
        <f>_xlfn.CONCAT(Table13456221[[#This Row],[ID]:[c021]])</f>
        <v>{id:183,title: "salmodiaparaelrosarioSalmodia para el rosario", subtitle: "Santo Rosario", category: "LITÚRGICOS", moments: ["Final"], url: "/resucito/src/index.html?canto=salmodiaparaelrosariosalmodia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M184" t="str">
        <f>UPPER(Table13456221[[#This Row],[Titulo]])</f>
        <v>SALMODIA PARA EL ROSARIO</v>
      </c>
      <c r="AN184" t="str">
        <f>LOWER(SUBSTITUTE(Table13456221[[#This Row],[CANTO]], " ", ""))</f>
        <v>salmodiaparaelrosario</v>
      </c>
      <c r="AO184" t="str">
        <f>Table13456221[[#This Row],[Subtitle5]]</f>
        <v>Santo Rosario</v>
      </c>
      <c r="AQ184" t="str">
        <f>Table1[[#Headers],[CANTO]]</f>
        <v>CANTO</v>
      </c>
      <c r="AR184" t="str">
        <f>Table13456221[[#This Row],[CANTO]]</f>
        <v>SALMODIA PARA EL ROSARIO</v>
      </c>
    </row>
    <row r="185" spans="1:44" x14ac:dyDescent="0.25">
      <c r="A185">
        <v>210</v>
      </c>
      <c r="B185" t="s">
        <v>309</v>
      </c>
      <c r="C185">
        <v>184</v>
      </c>
      <c r="D185" t="s">
        <v>310</v>
      </c>
      <c r="E185" t="s">
        <v>311</v>
      </c>
      <c r="F185" t="s">
        <v>312</v>
      </c>
      <c r="G185" t="s">
        <v>1369</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/resucito/src/index.html?canto=salmodiaparaelsalmoresponsorial</v>
      </c>
      <c r="AG185" s="66"/>
      <c r="AH185" s="66" t="str">
        <f>VLOOKUP(Table13456221[[#This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I185" t="s">
        <v>323</v>
      </c>
      <c r="AJ185" t="str">
        <f>LOWER(LEFT(Table13456221[[#This Row],[Titulo]],1))</f>
        <v>s</v>
      </c>
      <c r="AK185" t="str">
        <f>LOWER(LEFT(Table13456221[[#This Row],[Categoria]],1))</f>
        <v>l</v>
      </c>
      <c r="AL185" t="str">
        <f>_xlfn.CONCAT(Table13456221[[#This Row],[ID]:[c021]])</f>
        <v>{id:184,title: "salmodiaparaelsalmoresponsorialSalmodia para el Salmo responsorial", subtitle: "Modelo I, II, III", category: "LITÚRGICOS", moments: ["Cuaresma", "Antiguo Testamento"], url: "/resucito/src/index.html?canto=salmodiaparaelsalmoresponsorialsalmodia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M185" t="str">
        <f>UPPER(Table13456221[[#This Row],[Titulo]])</f>
        <v>SALMODIA PARA EL SALMO RESPONSORIAL</v>
      </c>
      <c r="AN185" t="str">
        <f>LOWER(SUBSTITUTE(Table13456221[[#This Row],[CANTO]], " ", ""))</f>
        <v>salmodiaparaelsalmoresponsorial</v>
      </c>
      <c r="AO185" t="str">
        <f>Table13456221[[#This Row],[Subtitle5]]</f>
        <v>Modelo I, II, III</v>
      </c>
      <c r="AQ185" t="str">
        <f>Table1[[#Headers],[CANTO]]</f>
        <v>CANTO</v>
      </c>
      <c r="AR185" t="str">
        <f>Table13456221[[#This Row],[CANTO]]</f>
        <v>SALMODIA PARA EL SALMO RESPONSORIAL</v>
      </c>
    </row>
    <row r="186" spans="1:44" x14ac:dyDescent="0.25">
      <c r="A186">
        <v>211</v>
      </c>
      <c r="B186" t="s">
        <v>309</v>
      </c>
      <c r="C186">
        <v>185</v>
      </c>
      <c r="D186" t="s">
        <v>310</v>
      </c>
      <c r="E186" t="s">
        <v>311</v>
      </c>
      <c r="F186" t="s">
        <v>312</v>
      </c>
      <c r="G186" t="s">
        <v>1370</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/resucito/src/index.html?canto=salmodiasparalaoraciondelosfieles</v>
      </c>
      <c r="AG186" s="66"/>
      <c r="AH186" s="66" t="str">
        <f>VLOOKUP(Table13456221[[#This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I186" t="s">
        <v>323</v>
      </c>
      <c r="AJ186" t="str">
        <f>LOWER(LEFT(Table13456221[[#This Row],[Titulo]],1))</f>
        <v>s</v>
      </c>
      <c r="AK186" t="str">
        <f>LOWER(LEFT(Table13456221[[#This Row],[Categoria]],1))</f>
        <v>l</v>
      </c>
      <c r="AL186" t="str">
        <f>_xlfn.CONCAT(Table13456221[[#This Row],[ID]:[c021]])</f>
        <v>{id:185,title: "salmodiasparalaoraciondelosfielesSalmodias para la oración de los fieles", subtitle: "Para las solemnidades", category: "LITÚRGICOS", moments: ["Pascua", "Comunión"], url: "/resucito/src/index.html?canto=salmodiasparalaoraciondelosfielessalmodia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M186" t="str">
        <f>UPPER(Table13456221[[#This Row],[Titulo]])</f>
        <v>SALMODIAS PARA LA ORACIÓN DE LOS FIELES</v>
      </c>
      <c r="AN186" t="str">
        <f>LOWER(SUBSTITUTE(Table13456221[[#This Row],[CANTO]], " ", ""))</f>
        <v>salmodiasparalaoracióndelosfieles</v>
      </c>
      <c r="AO186" t="str">
        <f>Table13456221[[#This Row],[Subtitle5]]</f>
        <v>Para las solemnidades</v>
      </c>
      <c r="AQ186" t="str">
        <f>Table1[[#Headers],[CANTO]]</f>
        <v>CANTO</v>
      </c>
      <c r="AR186" t="str">
        <f>Table13456221[[#This Row],[CANTO]]</f>
        <v>SALMODIAS PARA LA ORACIÓN DE LOS FIELES</v>
      </c>
    </row>
    <row r="187" spans="1:44" x14ac:dyDescent="0.25">
      <c r="A187">
        <v>212</v>
      </c>
      <c r="B187" t="s">
        <v>309</v>
      </c>
      <c r="C187">
        <v>186</v>
      </c>
      <c r="D187" t="s">
        <v>310</v>
      </c>
      <c r="E187" t="s">
        <v>311</v>
      </c>
      <c r="F187" t="s">
        <v>312</v>
      </c>
      <c r="G187" t="s">
        <v>1371</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/resucito/src/index.html?canto=salmodiasparalaudes</v>
      </c>
      <c r="AG187" s="66"/>
      <c r="AH187" s="66" t="str">
        <f>VLOOKUP(Table13456221[[#This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I187" t="s">
        <v>323</v>
      </c>
      <c r="AJ187" t="str">
        <f>LOWER(LEFT(Table13456221[[#This Row],[Titulo]],1))</f>
        <v>s</v>
      </c>
      <c r="AK187" t="str">
        <f>LOWER(LEFT(Table13456221[[#This Row],[Categoria]],1))</f>
        <v>l</v>
      </c>
      <c r="AL187" t="str">
        <f>_xlfn.CONCAT(Table13456221[[#This Row],[ID]:[c021]])</f>
        <v>{id:186,title: "salmodiasparalaudesSalmodias para laudes", subtitle: "Modelo I, II, III, IV, V", category: "LITÚRGICOS", moments: ["Pascua"], url: "/resucito/src/index.html?canto=salmodiasparalaudessalmodias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M187" t="str">
        <f>UPPER(Table13456221[[#This Row],[Titulo]])</f>
        <v>SALMODIAS PARA LAUDES</v>
      </c>
      <c r="AN187" t="str">
        <f>LOWER(SUBSTITUTE(Table13456221[[#This Row],[CANTO]], " ", ""))</f>
        <v>salmodiasparalaudes</v>
      </c>
      <c r="AO187" t="str">
        <f>Table13456221[[#This Row],[Subtitle5]]</f>
        <v>Modelo I, II, III, IV, V</v>
      </c>
      <c r="AQ187" t="str">
        <f>Table1[[#Headers],[CANTO]]</f>
        <v>CANTO</v>
      </c>
      <c r="AR187" t="str">
        <f>Table13456221[[#This Row],[CANTO]]</f>
        <v>SALMODIAS PARA LAUDES</v>
      </c>
    </row>
    <row r="188" spans="1:44" x14ac:dyDescent="0.25">
      <c r="A188">
        <v>144</v>
      </c>
      <c r="B188" t="s">
        <v>309</v>
      </c>
      <c r="C188">
        <v>187</v>
      </c>
      <c r="D188" t="s">
        <v>310</v>
      </c>
      <c r="E188" t="s">
        <v>311</v>
      </c>
      <c r="F188" t="s">
        <v>312</v>
      </c>
      <c r="G188" t="s">
        <v>1316</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/resucito/src/index.html?canto=salvereinadeloscielos</v>
      </c>
      <c r="AG188" s="66"/>
      <c r="AH188" s="66" t="str">
        <f>VLOOKUP(Table13456221[[#This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I188" t="s">
        <v>323</v>
      </c>
      <c r="AJ188" t="str">
        <f>LOWER(LEFT(Table13456221[[#This Row],[Titulo]],1))</f>
        <v>s</v>
      </c>
      <c r="AK188" t="str">
        <f>LOWER(LEFT(Table13456221[[#This Row],[Categoria]],1))</f>
        <v>p</v>
      </c>
      <c r="AL188" t="str">
        <f>_xlfn.CONCAT(Table13456221[[#This Row],[ID]:[c021]])</f>
        <v>{id:187,title: "salvereinadeloscielosSalve, reina de los cielos", subtitle: "Himno lat. «Ave, Regina Caelorum»", category: "PRECATECUMENADO", moments: [""], url: "/resucito/src/index.html?canto=salvereinadeloscielossalve,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M188" t="str">
        <f>UPPER(Table13456221[[#This Row],[Titulo]])</f>
        <v>SALVE, REINA DE LOS CIELOS</v>
      </c>
      <c r="AN188" t="str">
        <f>LOWER(SUBSTITUTE(Table13456221[[#This Row],[CANTO]], " ", ""))</f>
        <v>salve,reinadeloscielos</v>
      </c>
      <c r="AO188" t="str">
        <f>Table13456221[[#This Row],[Subtitle5]]</f>
        <v>Himno lat. «Ave, Regina Caelorum»</v>
      </c>
      <c r="AQ188" t="str">
        <f>Table1[[#Headers],[CANTO]]</f>
        <v>CANTO</v>
      </c>
      <c r="AR188" t="str">
        <f>Table13456221[[#This Row],[CANTO]]</f>
        <v>SALVE, REINA DE LOS CIELOS</v>
      </c>
    </row>
    <row r="189" spans="1:44" x14ac:dyDescent="0.25">
      <c r="A189">
        <v>214</v>
      </c>
      <c r="B189" t="s">
        <v>309</v>
      </c>
      <c r="C189">
        <v>188</v>
      </c>
      <c r="D189" t="s">
        <v>310</v>
      </c>
      <c r="E189" t="s">
        <v>311</v>
      </c>
      <c r="F189" t="s">
        <v>312</v>
      </c>
      <c r="G189" t="s">
        <v>1103</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89" s="66"/>
      <c r="AH189" s="66" t="str">
        <f>VLOOKUP(Table13456221[[#This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I189" t="s">
        <v>323</v>
      </c>
      <c r="AJ189" t="str">
        <f>LOWER(LEFT(Table13456221[[#This Row],[Titulo]],1))</f>
        <v>s</v>
      </c>
      <c r="AK189" t="str">
        <f>LOWER(LEFT(Table13456221[[#This Row],[Categoria]],1))</f>
        <v>l</v>
      </c>
      <c r="AL189" t="str">
        <f>_xlfn.CONCAT(Table13456221[[#This Row],[ID]:[c021]])</f>
        <v>{id:188,title: "santoSanto", subtitle: "Palomeras 65", category: "LITÚRGICOS", moments: [""], url: "/resucito/src/index.html?canto=santosanto: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M189" t="str">
        <f>UPPER(Table13456221[[#This Row],[Titulo]])</f>
        <v>SANTO</v>
      </c>
      <c r="AN189" t="str">
        <f>LOWER(SUBSTITUTE(Table13456221[[#This Row],[CANTO]], " ", ""))</f>
        <v>santo</v>
      </c>
      <c r="AO189" t="str">
        <f>Table13456221[[#This Row],[Subtitle5]]</f>
        <v>Palomeras 65</v>
      </c>
      <c r="AQ189" t="str">
        <f>Table1[[#Headers],[CANTO]]</f>
        <v>CANTO</v>
      </c>
      <c r="AR189" t="str">
        <f>Table13456221[[#This Row],[CANTO]]</f>
        <v>SANTO</v>
      </c>
    </row>
    <row r="190" spans="1:44" x14ac:dyDescent="0.25">
      <c r="A190">
        <v>215</v>
      </c>
      <c r="B190" t="s">
        <v>309</v>
      </c>
      <c r="C190">
        <v>189</v>
      </c>
      <c r="D190" t="s">
        <v>310</v>
      </c>
      <c r="E190" t="s">
        <v>311</v>
      </c>
      <c r="F190" t="s">
        <v>312</v>
      </c>
      <c r="G190" t="s">
        <v>1103</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0" s="66"/>
      <c r="AH190" s="66" t="str">
        <f>VLOOKUP(Table13456221[[#This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I190" t="s">
        <v>323</v>
      </c>
      <c r="AJ190" t="str">
        <f>LOWER(LEFT(Table13456221[[#This Row],[Titulo]],1))</f>
        <v>s</v>
      </c>
      <c r="AK190" t="str">
        <f>LOWER(LEFT(Table13456221[[#This Row],[Categoria]],1))</f>
        <v>l</v>
      </c>
      <c r="AL190" t="str">
        <f>_xlfn.CONCAT(Table13456221[[#This Row],[ID]:[c021]])</f>
        <v>{id:189,title: "santoSanto", subtitle: "Melodía hebraica ", category: "LITÚRGICOS", moments: ["Ordinario"], url: "/resucito/src/index.html?canto=santosanto,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M190" t="str">
        <f>UPPER(Table13456221[[#This Row],[Titulo]])</f>
        <v>SANTO</v>
      </c>
      <c r="AN190" t="str">
        <f>LOWER(SUBSTITUTE(Table13456221[[#This Row],[CANTO]], " ", ""))</f>
        <v>santo</v>
      </c>
      <c r="AO190" t="str">
        <f>Table13456221[[#This Row],[Subtitle5]]</f>
        <v xml:space="preserve">Melodía hebraica </v>
      </c>
      <c r="AQ190" t="str">
        <f>Table1[[#Headers],[CANTO]]</f>
        <v>CANTO</v>
      </c>
      <c r="AR190" t="str">
        <f>Table13456221[[#This Row],[CANTO]]</f>
        <v>SANTO</v>
      </c>
    </row>
    <row r="191" spans="1:44" x14ac:dyDescent="0.25">
      <c r="A191">
        <v>216</v>
      </c>
      <c r="B191" t="s">
        <v>309</v>
      </c>
      <c r="C191">
        <v>190</v>
      </c>
      <c r="D191" t="s">
        <v>310</v>
      </c>
      <c r="E191" t="s">
        <v>311</v>
      </c>
      <c r="F191" t="s">
        <v>312</v>
      </c>
      <c r="G191" t="s">
        <v>1103</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1" s="66"/>
      <c r="AH191" s="66" t="str">
        <f>VLOOKUP(Table13456221[[#This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I191" t="s">
        <v>323</v>
      </c>
      <c r="AJ191" t="str">
        <f>LOWER(LEFT(Table13456221[[#This Row],[Titulo]],1))</f>
        <v>s</v>
      </c>
      <c r="AK191" t="str">
        <f>LOWER(LEFT(Table13456221[[#This Row],[Categoria]],1))</f>
        <v>l</v>
      </c>
      <c r="AL191" t="str">
        <f>_xlfn.CONCAT(Table13456221[[#This Row],[ID]:[c021]])</f>
        <v>{id:190,title: "santoSanto", subtitle: "Palestina 74", category: "LITÚRGICOS", moments: ["Ordinario"], url: "/resucito/src/index.html?canto=santosanto: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M191" t="str">
        <f>UPPER(Table13456221[[#This Row],[Titulo]])</f>
        <v>SANTO</v>
      </c>
      <c r="AN191" t="str">
        <f>LOWER(SUBSTITUTE(Table13456221[[#This Row],[CANTO]], " ", ""))</f>
        <v>santo</v>
      </c>
      <c r="AO191" t="str">
        <f>Table13456221[[#This Row],[Subtitle5]]</f>
        <v>Palestina 74</v>
      </c>
      <c r="AQ191" t="str">
        <f>Table1[[#Headers],[CANTO]]</f>
        <v>CANTO</v>
      </c>
      <c r="AR191" t="str">
        <f>Table13456221[[#This Row],[CANTO]]</f>
        <v>SANTO</v>
      </c>
    </row>
    <row r="192" spans="1:44" x14ac:dyDescent="0.25">
      <c r="A192">
        <v>217</v>
      </c>
      <c r="B192" t="s">
        <v>309</v>
      </c>
      <c r="C192">
        <v>191</v>
      </c>
      <c r="D192" t="s">
        <v>310</v>
      </c>
      <c r="E192" t="s">
        <v>311</v>
      </c>
      <c r="F192" t="s">
        <v>312</v>
      </c>
      <c r="G192" t="s">
        <v>1103</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2" s="66"/>
      <c r="AH192" s="66" t="str">
        <f>VLOOKUP(Table13456221[[#This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I192" t="s">
        <v>323</v>
      </c>
      <c r="AJ192" t="str">
        <f>LOWER(LEFT(Table13456221[[#This Row],[Titulo]],1))</f>
        <v>s</v>
      </c>
      <c r="AK192" t="str">
        <f>LOWER(LEFT(Table13456221[[#This Row],[Categoria]],1))</f>
        <v>l</v>
      </c>
      <c r="AL192" t="str">
        <f>_xlfn.CONCAT(Table13456221[[#This Row],[ID]:[c021]])</f>
        <v>{id:191,title: "santoSanto", subtitle: "Roma 77", category: "LITÚRGICOS", moments: [""], url: "/resucito/src/index.html?canto=santosanto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M192" t="str">
        <f>UPPER(Table13456221[[#This Row],[Titulo]])</f>
        <v>SANTO</v>
      </c>
      <c r="AN192" t="str">
        <f>LOWER(SUBSTITUTE(Table13456221[[#This Row],[CANTO]], " ", ""))</f>
        <v>santo</v>
      </c>
      <c r="AO192" t="str">
        <f>Table13456221[[#This Row],[Subtitle5]]</f>
        <v>Roma 77</v>
      </c>
      <c r="AQ192" t="str">
        <f>Table1[[#Headers],[CANTO]]</f>
        <v>CANTO</v>
      </c>
      <c r="AR192" t="str">
        <f>Table13456221[[#This Row],[CANTO]]</f>
        <v>SANTO</v>
      </c>
    </row>
    <row r="193" spans="1:44" x14ac:dyDescent="0.25">
      <c r="A193">
        <v>218</v>
      </c>
      <c r="B193" t="s">
        <v>309</v>
      </c>
      <c r="C193">
        <v>192</v>
      </c>
      <c r="D193" t="s">
        <v>310</v>
      </c>
      <c r="E193" t="s">
        <v>311</v>
      </c>
      <c r="F193" t="s">
        <v>312</v>
      </c>
      <c r="G193" t="s">
        <v>1103</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3" s="66"/>
      <c r="AH193" s="66" t="str">
        <f>VLOOKUP(Table13456221[[#This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I193" t="s">
        <v>323</v>
      </c>
      <c r="AJ193" t="str">
        <f>LOWER(LEFT(Table13456221[[#This Row],[Titulo]],1))</f>
        <v>s</v>
      </c>
      <c r="AK193" t="str">
        <f>LOWER(LEFT(Table13456221[[#This Row],[Categoria]],1))</f>
        <v>l</v>
      </c>
      <c r="AL193" t="str">
        <f>_xlfn.CONCAT(Table13456221[[#This Row],[ID]:[c021]])</f>
        <v>{id:192,title: "santoSanto", subtitle: "1982", category: "LITÚRGICOS", moments: [""], url: "/resucito/src/index.html?canto=santosanto: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M193" t="str">
        <f>UPPER(Table13456221[[#This Row],[Titulo]])</f>
        <v>SANTO</v>
      </c>
      <c r="AN193" t="str">
        <f>LOWER(SUBSTITUTE(Table13456221[[#This Row],[CANTO]], " ", ""))</f>
        <v>santo</v>
      </c>
      <c r="AO193">
        <f>Table13456221[[#This Row],[Subtitle5]]</f>
        <v>1982</v>
      </c>
      <c r="AQ193" t="str">
        <f>Table1[[#Headers],[CANTO]]</f>
        <v>CANTO</v>
      </c>
      <c r="AR193" t="str">
        <f>Table13456221[[#This Row],[CANTO]]</f>
        <v>SANTO</v>
      </c>
    </row>
    <row r="194" spans="1:44" x14ac:dyDescent="0.25">
      <c r="A194">
        <v>219</v>
      </c>
      <c r="B194" t="s">
        <v>309</v>
      </c>
      <c r="C194">
        <v>193</v>
      </c>
      <c r="D194" t="s">
        <v>310</v>
      </c>
      <c r="E194" t="s">
        <v>311</v>
      </c>
      <c r="F194" t="s">
        <v>312</v>
      </c>
      <c r="G194" t="s">
        <v>1103</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4" s="66"/>
      <c r="AH194" s="66" t="str">
        <f>VLOOKUP(Table13456221[[#This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I194" t="s">
        <v>323</v>
      </c>
      <c r="AJ194" t="str">
        <f>LOWER(LEFT(Table13456221[[#This Row],[Titulo]],1))</f>
        <v>s</v>
      </c>
      <c r="AK194" t="str">
        <f>LOWER(LEFT(Table13456221[[#This Row],[Categoria]],1))</f>
        <v>l</v>
      </c>
      <c r="AL194" t="str">
        <f>_xlfn.CONCAT(Table13456221[[#This Row],[ID]:[c021]])</f>
        <v>{id:193,title: "santoSanto", subtitle: "1988", category: "LITÚRGICOS", moments: ["Virgen", "Final"], url: "/resucito/src/index.html?canto=santosanto: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M194" t="str">
        <f>UPPER(Table13456221[[#This Row],[Titulo]])</f>
        <v>SANTO</v>
      </c>
      <c r="AN194" t="str">
        <f>LOWER(SUBSTITUTE(Table13456221[[#This Row],[CANTO]], " ", ""))</f>
        <v>santo</v>
      </c>
      <c r="AO194">
        <f>Table13456221[[#This Row],[Subtitle5]]</f>
        <v>1988</v>
      </c>
      <c r="AQ194" t="str">
        <f>Table1[[#Headers],[CANTO]]</f>
        <v>CANTO</v>
      </c>
      <c r="AR194" t="str">
        <f>Table13456221[[#This Row],[CANTO]]</f>
        <v>SANTO</v>
      </c>
    </row>
    <row r="195" spans="1:44" x14ac:dyDescent="0.25">
      <c r="A195">
        <v>145</v>
      </c>
      <c r="B195" t="s">
        <v>309</v>
      </c>
      <c r="C195">
        <v>194</v>
      </c>
      <c r="D195" t="s">
        <v>310</v>
      </c>
      <c r="E195" t="s">
        <v>311</v>
      </c>
      <c r="F195" t="s">
        <v>312</v>
      </c>
      <c r="G195" t="s">
        <v>1317</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/resucito/src/index.html?canto=seencontrarondosangeles</v>
      </c>
      <c r="AG195" s="66"/>
      <c r="AH195" s="66" t="str">
        <f>VLOOKUP(Table13456221[[#This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I195" t="s">
        <v>323</v>
      </c>
      <c r="AJ195" t="str">
        <f>LOWER(LEFT(Table13456221[[#This Row],[Titulo]],1))</f>
        <v>s</v>
      </c>
      <c r="AK195" t="str">
        <f>LOWER(LEFT(Table13456221[[#This Row],[Categoria]],1))</f>
        <v>p</v>
      </c>
      <c r="AL195" t="str">
        <f>_xlfn.CONCAT(Table13456221[[#This Row],[ID]:[c021]])</f>
        <v>{id:194,title: "seencontrarondosangelesSe encontraron dos ángeles", subtitle: "Melodía hebraica", category: "PRECATECUMENADO", moments: [""], url: "/resucito/src/index.html?canto=seencontrarondosangelesse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M195" t="str">
        <f>UPPER(Table13456221[[#This Row],[Titulo]])</f>
        <v>SE ENCONTRARON DOS ÁNGELES</v>
      </c>
      <c r="AN195" t="str">
        <f>LOWER(SUBSTITUTE(Table13456221[[#This Row],[CANTO]], " ", ""))</f>
        <v>seencontrarondosángeles</v>
      </c>
      <c r="AO195" t="str">
        <f>Table13456221[[#This Row],[Subtitle5]]</f>
        <v>Melodía hebraica</v>
      </c>
      <c r="AQ195" t="str">
        <f>Table1[[#Headers],[CANTO]]</f>
        <v>CANTO</v>
      </c>
      <c r="AR195" t="str">
        <f>Table13456221[[#This Row],[CANTO]]</f>
        <v>SE ENCONTRARON DOS ÁNGELES</v>
      </c>
    </row>
    <row r="196" spans="1:44" x14ac:dyDescent="0.25">
      <c r="A196">
        <v>146</v>
      </c>
      <c r="B196" t="s">
        <v>309</v>
      </c>
      <c r="C196">
        <v>195</v>
      </c>
      <c r="D196" t="s">
        <v>310</v>
      </c>
      <c r="E196" t="s">
        <v>311</v>
      </c>
      <c r="F196" t="s">
        <v>312</v>
      </c>
      <c r="G196" t="s">
        <v>1318</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/resucito/src/index.html?canto=senorayudameanodudardeti</v>
      </c>
      <c r="AG196" s="66"/>
      <c r="AH196" s="66" t="str">
        <f>VLOOKUP(Table13456221[[#This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I196" t="s">
        <v>323</v>
      </c>
      <c r="AJ196" t="str">
        <f>LOWER(LEFT(Table13456221[[#This Row],[Titulo]],1))</f>
        <v>s</v>
      </c>
      <c r="AK196" t="str">
        <f>LOWER(LEFT(Table13456221[[#This Row],[Categoria]],1))</f>
        <v>p</v>
      </c>
      <c r="AL196" t="str">
        <f>_xlfn.CONCAT(Table13456221[[#This Row],[ID]:[c021]])</f>
        <v>{id:195,title: "senorayudameanodudardetiSeñor, ayúdame a no dudar de ti", subtitle: "(Kiko Argüello)", category: "PRECATECUMENADO", moments: ["Ordinario"], url: "/resucito/src/index.html?canto=senorayudameanodudardetiseñor,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M196" t="str">
        <f>UPPER(Table13456221[[#This Row],[Titulo]])</f>
        <v>SEÑOR, AYÚDAME A NO DUDAR DE TI</v>
      </c>
      <c r="AN196" t="str">
        <f>LOWER(SUBSTITUTE(Table13456221[[#This Row],[CANTO]], " ", ""))</f>
        <v>señor,ayúdameanodudardeti</v>
      </c>
      <c r="AO196" t="str">
        <f>Table13456221[[#This Row],[Subtitle5]]</f>
        <v>(Kiko Argüello)</v>
      </c>
      <c r="AQ196" t="str">
        <f>Table1[[#Headers],[CANTO]]</f>
        <v>CANTO</v>
      </c>
      <c r="AR196" t="str">
        <f>Table13456221[[#This Row],[CANTO]]</f>
        <v>SEÑOR, AYÚDAME A NO DUDAR DE TI</v>
      </c>
    </row>
    <row r="197" spans="1:44" x14ac:dyDescent="0.25">
      <c r="A197">
        <v>147</v>
      </c>
      <c r="B197" t="s">
        <v>309</v>
      </c>
      <c r="C197">
        <v>196</v>
      </c>
      <c r="D197" t="s">
        <v>310</v>
      </c>
      <c r="E197" t="s">
        <v>311</v>
      </c>
      <c r="F197" t="s">
        <v>312</v>
      </c>
      <c r="G197" t="s">
        <v>1319</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/resucito/src/index.html?canto=senornomecorrijasentucolera</v>
      </c>
      <c r="AG197" s="66"/>
      <c r="AH197" s="66" t="str">
        <f>VLOOKUP(Table13456221[[#This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I197" t="s">
        <v>323</v>
      </c>
      <c r="AJ197" t="str">
        <f>LOWER(LEFT(Table13456221[[#This Row],[Titulo]],1))</f>
        <v>s</v>
      </c>
      <c r="AK197" t="str">
        <f>LOWER(LEFT(Table13456221[[#This Row],[Categoria]],1))</f>
        <v>p</v>
      </c>
      <c r="AL197" t="str">
        <f>_xlfn.CONCAT(Table13456221[[#This Row],[ID]:[c021]])</f>
        <v>{id:196,title: "senornomecorrijasentucoleraSeñor, no me corrijas en tu cólera", subtitle: "Salmo 6", category: "PRECATECUMENADO", moments: ["Niños", "Paz"], url: "/resucito/src/index.html?canto=senornomecorrijasentucoleraseñor,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M197" t="str">
        <f>UPPER(Table13456221[[#This Row],[Titulo]])</f>
        <v>SEÑOR, NO ME CORRIJAS EN TU CÓLERA</v>
      </c>
      <c r="AN197" t="str">
        <f>LOWER(SUBSTITUTE(Table13456221[[#This Row],[CANTO]], " ", ""))</f>
        <v>señor,nomecorrijasentucólera</v>
      </c>
      <c r="AO197" t="str">
        <f>Table13456221[[#This Row],[Subtitle5]]</f>
        <v>Salmo 6</v>
      </c>
      <c r="AQ197" t="str">
        <f>Table1[[#Headers],[CANTO]]</f>
        <v>CANTO</v>
      </c>
      <c r="AR197" t="str">
        <f>Table13456221[[#This Row],[CANTO]]</f>
        <v>SEÑOR, NO ME CORRIJAS EN TU CÓLERA</v>
      </c>
    </row>
    <row r="198" spans="1:44" x14ac:dyDescent="0.25">
      <c r="A198">
        <v>233</v>
      </c>
      <c r="B198" t="s">
        <v>309</v>
      </c>
      <c r="C198">
        <v>197</v>
      </c>
      <c r="D198" t="s">
        <v>310</v>
      </c>
      <c r="E198" t="s">
        <v>311</v>
      </c>
      <c r="F198" t="s">
        <v>312</v>
      </c>
      <c r="G198" t="s">
        <v>1385</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/resucito/src/index.html?canto=senortumeescrutasyconoces</v>
      </c>
      <c r="AG198" s="66"/>
      <c r="AH198" s="66" t="str">
        <f>VLOOKUP(Table13456221[[#This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I198" t="s">
        <v>323</v>
      </c>
      <c r="AJ198" t="str">
        <f>LOWER(LEFT(Table13456221[[#This Row],[Titulo]],1))</f>
        <v>s</v>
      </c>
      <c r="AK198" t="str">
        <f>LOWER(LEFT(Table13456221[[#This Row],[Categoria]],1))</f>
        <v>c</v>
      </c>
      <c r="AL198" t="str">
        <f>_xlfn.CONCAT(Table13456221[[#This Row],[ID]:[c021]])</f>
        <v>{id:197,title: "senortumeescrutasyconocesSeñor, tú me escrutas y conoces", subtitle: "Sal 139 (138)", category: "CATECUMENADO", moments: ["Pentecostés", "Entrada"], url: "/resucito/src/index.html?canto=senortumeescrutasyconocesseñor,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M198" t="str">
        <f>UPPER(Table13456221[[#This Row],[Titulo]])</f>
        <v>SEÑOR, TÚ ME ESCRUTAS Y CONOCES</v>
      </c>
      <c r="AN198" t="str">
        <f>LOWER(SUBSTITUTE(Table13456221[[#This Row],[CANTO]], " ", ""))</f>
        <v>señor,túmeescrutasyconoces</v>
      </c>
      <c r="AO198" t="str">
        <f>Table13456221[[#This Row],[Subtitle5]]</f>
        <v>Sal 139 (138)</v>
      </c>
      <c r="AQ198" t="str">
        <f>Table1[[#Headers],[CANTO]]</f>
        <v>CANTO</v>
      </c>
      <c r="AR198" t="str">
        <f>Table13456221[[#This Row],[CANTO]]</f>
        <v>SEÑOR, TÚ ME ESCRUTAS Y CONOCES</v>
      </c>
    </row>
    <row r="199" spans="1:44" x14ac:dyDescent="0.25">
      <c r="A199">
        <v>148</v>
      </c>
      <c r="B199" t="s">
        <v>309</v>
      </c>
      <c r="C199">
        <v>198</v>
      </c>
      <c r="D199" t="s">
        <v>310</v>
      </c>
      <c r="E199" t="s">
        <v>311</v>
      </c>
      <c r="F199" t="s">
        <v>312</v>
      </c>
      <c r="G199" t="s">
        <v>1320</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/resucito/src/index.html?canto=sermondelamontana</v>
      </c>
      <c r="AG199" s="66"/>
      <c r="AH199" s="66" t="str">
        <f>VLOOKUP(Table13456221[[#This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I199" t="s">
        <v>323</v>
      </c>
      <c r="AJ199" t="str">
        <f>LOWER(LEFT(Table13456221[[#This Row],[Titulo]],1))</f>
        <v>s</v>
      </c>
      <c r="AK199" t="str">
        <f>LOWER(LEFT(Table13456221[[#This Row],[Categoria]],1))</f>
        <v>p</v>
      </c>
      <c r="AL199" t="str">
        <f>_xlfn.CONCAT(Table13456221[[#This Row],[ID]:[c021]])</f>
        <v>{id:198,title: "sermondelamontanaSermón de la montaña", subtitle: "Lucas 6,20-38", category: "PRECATECUMENADO", moments: [""], url: "/resucito/src/index.html?canto=sermondelamontanasermón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M199" t="str">
        <f>UPPER(Table13456221[[#This Row],[Titulo]])</f>
        <v>SERMÓN DE LA MONTAÑA</v>
      </c>
      <c r="AN199" t="str">
        <f>LOWER(SUBSTITUTE(Table13456221[[#This Row],[CANTO]], " ", ""))</f>
        <v>sermóndelamontaña</v>
      </c>
      <c r="AO199" t="str">
        <f>Table13456221[[#This Row],[Subtitle5]]</f>
        <v>Lucas 6,20-38</v>
      </c>
      <c r="AQ199" t="str">
        <f>Table1[[#Headers],[CANTO]]</f>
        <v>CANTO</v>
      </c>
      <c r="AR199" t="str">
        <f>Table13456221[[#This Row],[CANTO]]</f>
        <v>SERMÓN DE LA MONTAÑA</v>
      </c>
    </row>
    <row r="200" spans="1:44" x14ac:dyDescent="0.25">
      <c r="A200">
        <v>234</v>
      </c>
      <c r="B200" t="s">
        <v>309</v>
      </c>
      <c r="C200">
        <v>199</v>
      </c>
      <c r="D200" t="s">
        <v>310</v>
      </c>
      <c r="E200" t="s">
        <v>311</v>
      </c>
      <c r="F200" t="s">
        <v>312</v>
      </c>
      <c r="G200" t="s">
        <v>1386</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/resucito/src/index.html?canto=shemaisrael</v>
      </c>
      <c r="AG200" s="66"/>
      <c r="AH200" s="66" t="str">
        <f>VLOOKUP(Table13456221[[#This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I200" t="s">
        <v>323</v>
      </c>
      <c r="AJ200" t="str">
        <f>LOWER(LEFT(Table13456221[[#This Row],[Titulo]],1))</f>
        <v>s</v>
      </c>
      <c r="AK200" t="str">
        <f>LOWER(LEFT(Table13456221[[#This Row],[Categoria]],1))</f>
        <v>c</v>
      </c>
      <c r="AL200" t="str">
        <f>_xlfn.CONCAT(Table13456221[[#This Row],[ID]:[c021]])</f>
        <v>{id:199,title: "shemaisraelShemá Israel", subtitle: "Dt 6,4-9", category: "CATECUMENADO", moments: ["Cuaresma", "Laudes/Visperas", "Comunión"], url: "/resucito/src/index.html?canto=shemaisraelshemá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M200" t="str">
        <f>UPPER(Table13456221[[#This Row],[Titulo]])</f>
        <v>SHEMÁ ISRAEL</v>
      </c>
      <c r="AN200" t="str">
        <f>LOWER(SUBSTITUTE(Table13456221[[#This Row],[CANTO]], " ", ""))</f>
        <v>shemáisrael</v>
      </c>
      <c r="AO200" t="str">
        <f>Table13456221[[#This Row],[Subtitle5]]</f>
        <v>Dt 6,4-9</v>
      </c>
      <c r="AQ200" t="str">
        <f>Table1[[#Headers],[CANTO]]</f>
        <v>CANTO</v>
      </c>
      <c r="AR200" t="str">
        <f>Table13456221[[#This Row],[CANTO]]</f>
        <v>SHEMÁ ISRAEL</v>
      </c>
    </row>
    <row r="201" spans="1:44" x14ac:dyDescent="0.25">
      <c r="A201">
        <v>149</v>
      </c>
      <c r="B201" t="s">
        <v>309</v>
      </c>
      <c r="C201">
        <v>200</v>
      </c>
      <c r="D201" t="s">
        <v>310</v>
      </c>
      <c r="E201" t="s">
        <v>311</v>
      </c>
      <c r="F201" t="s">
        <v>312</v>
      </c>
      <c r="G201" t="s">
        <v>1321</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/resucito/src/index.html?canto=shlomlejmariam</v>
      </c>
      <c r="AG201" s="66"/>
      <c r="AH201" s="66" t="str">
        <f>VLOOKUP(Table13456221[[#This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I201" t="s">
        <v>323</v>
      </c>
      <c r="AJ201" t="str">
        <f>LOWER(LEFT(Table13456221[[#This Row],[Titulo]],1))</f>
        <v>s</v>
      </c>
      <c r="AK201" t="str">
        <f>LOWER(LEFT(Table13456221[[#This Row],[Categoria]],1))</f>
        <v>p</v>
      </c>
      <c r="AL201" t="str">
        <f>_xlfn.CONCAT(Table13456221[[#This Row],[ID]:[c021]])</f>
        <v>{id:200,title: "shlomlejmariamShlom lej Mariam", subtitle: "Ave María en arameo antiguo", category: "PRECATECUMENADO", moments: ["Laudes/Visperas", "Antiguo Testamento"], url: "/resucito/src/index.html?canto=shlomlejmariamshlom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M201" t="str">
        <f>UPPER(Table13456221[[#This Row],[Titulo]])</f>
        <v>SHLOM LEJ MARIAM</v>
      </c>
      <c r="AN201" t="str">
        <f>LOWER(SUBSTITUTE(Table13456221[[#This Row],[CANTO]], " ", ""))</f>
        <v>shlomlejmariam</v>
      </c>
      <c r="AO201" t="str">
        <f>Table13456221[[#This Row],[Subtitle5]]</f>
        <v>Ave María en arameo antiguo</v>
      </c>
      <c r="AQ201" t="str">
        <f>Table1[[#Headers],[CANTO]]</f>
        <v>CANTO</v>
      </c>
      <c r="AR201" t="str">
        <f>Table13456221[[#This Row],[CANTO]]</f>
        <v>SHLOM LEJ MARIAM</v>
      </c>
    </row>
    <row r="202" spans="1:44" x14ac:dyDescent="0.25">
      <c r="A202">
        <v>150</v>
      </c>
      <c r="B202" t="s">
        <v>309</v>
      </c>
      <c r="C202">
        <v>201</v>
      </c>
      <c r="D202" t="s">
        <v>310</v>
      </c>
      <c r="E202" t="s">
        <v>311</v>
      </c>
      <c r="F202" t="s">
        <v>312</v>
      </c>
      <c r="G202" t="s">
        <v>1322</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/resucito/src/index.html?canto=sielsenornoconstruyelacasa</v>
      </c>
      <c r="AG202" s="66"/>
      <c r="AH202" s="66" t="str">
        <f>VLOOKUP(Table13456221[[#This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I202" t="s">
        <v>323</v>
      </c>
      <c r="AJ202" t="str">
        <f>LOWER(LEFT(Table13456221[[#This Row],[Titulo]],1))</f>
        <v>s</v>
      </c>
      <c r="AK202" t="str">
        <f>LOWER(LEFT(Table13456221[[#This Row],[Categoria]],1))</f>
        <v>p</v>
      </c>
      <c r="AL202" t="str">
        <f>_xlfn.CONCAT(Table13456221[[#This Row],[ID]:[c021]])</f>
        <v>{id:201,title: "sielsenornoconstruyelacasaSi el Señor no construye la casa", subtitle: "Sal 127 (126)", category: "PRECATECUMENADO", moments: ["Antiguo Testamento"], url: "/resucito/src/index.html?canto=sielsenornoconstruyelacasasi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M202" t="str">
        <f>UPPER(Table13456221[[#This Row],[Titulo]])</f>
        <v>SI EL SEÑOR NO CONSTRUYE LA CASA</v>
      </c>
      <c r="AN202" t="str">
        <f>LOWER(SUBSTITUTE(Table13456221[[#This Row],[CANTO]], " ", ""))</f>
        <v>sielseñornoconstruyelacasa</v>
      </c>
      <c r="AO202" t="str">
        <f>Table13456221[[#This Row],[Subtitle5]]</f>
        <v>Sal 127 (126)</v>
      </c>
      <c r="AQ202" t="str">
        <f>Table1[[#Headers],[CANTO]]</f>
        <v>CANTO</v>
      </c>
      <c r="AR202" t="str">
        <f>Table13456221[[#This Row],[CANTO]]</f>
        <v>SI EL SEÑOR NO CONSTRUYE LA CASA</v>
      </c>
    </row>
    <row r="203" spans="1:44" x14ac:dyDescent="0.25">
      <c r="A203">
        <v>151</v>
      </c>
      <c r="B203" t="s">
        <v>309</v>
      </c>
      <c r="C203">
        <v>202</v>
      </c>
      <c r="D203" t="s">
        <v>310</v>
      </c>
      <c r="E203" t="s">
        <v>311</v>
      </c>
      <c r="F203" t="s">
        <v>312</v>
      </c>
      <c r="G203" t="s">
        <v>1323</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/resucito/src/index.html?canto=sihabeisresucitadoconcristo</v>
      </c>
      <c r="AG203" s="66"/>
      <c r="AH203" s="66" t="str">
        <f>VLOOKUP(Table13456221[[#This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I203" t="s">
        <v>323</v>
      </c>
      <c r="AJ203" t="str">
        <f>LOWER(LEFT(Table13456221[[#This Row],[Titulo]],1))</f>
        <v>s</v>
      </c>
      <c r="AK203" t="str">
        <f>LOWER(LEFT(Table13456221[[#This Row],[Categoria]],1))</f>
        <v>p</v>
      </c>
      <c r="AL203" t="str">
        <f>_xlfn.CONCAT(Table13456221[[#This Row],[ID]:[c021]])</f>
        <v>{id:202,title: "sihabeisresucitadoconcristoSi habéis resucitado con Cristo", subtitle: "Colosense 3,1-4", category: "PRECATECUMENADO", moments: ["Comunión", "Nuevo Testamento"], url: "/resucito/src/index.html?canto=sihabeisresucitadoconcristosi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M203" t="str">
        <f>UPPER(Table13456221[[#This Row],[Titulo]])</f>
        <v>SI HABÉIS RESUCITADO CON CRISTO</v>
      </c>
      <c r="AN203" t="str">
        <f>LOWER(SUBSTITUTE(Table13456221[[#This Row],[CANTO]], " ", ""))</f>
        <v>sihabéisresucitadoconcristo</v>
      </c>
      <c r="AO203" t="str">
        <f>Table13456221[[#This Row],[Subtitle5]]</f>
        <v>Colosense 3,1-4</v>
      </c>
      <c r="AQ203" t="str">
        <f>Table1[[#Headers],[CANTO]]</f>
        <v>CANTO</v>
      </c>
      <c r="AR203" t="str">
        <f>Table13456221[[#This Row],[CANTO]]</f>
        <v>SI HABÉIS RESUCITADO CON CRISTO</v>
      </c>
    </row>
    <row r="204" spans="1:44" x14ac:dyDescent="0.25">
      <c r="A204">
        <v>152</v>
      </c>
      <c r="B204" t="s">
        <v>309</v>
      </c>
      <c r="C204">
        <v>203</v>
      </c>
      <c r="D204" t="s">
        <v>310</v>
      </c>
      <c r="E204" t="s">
        <v>311</v>
      </c>
      <c r="F204" t="s">
        <v>312</v>
      </c>
      <c r="G204" t="s">
        <v>1324</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/resucito/src/index.html?canto=sihoyescuchaissuvoz</v>
      </c>
      <c r="AG204" s="66"/>
      <c r="AH204" s="66" t="str">
        <f>VLOOKUP(Table13456221[[#This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I204" t="s">
        <v>323</v>
      </c>
      <c r="AJ204" t="str">
        <f>LOWER(LEFT(Table13456221[[#This Row],[Titulo]],1))</f>
        <v>s</v>
      </c>
      <c r="AK204" t="str">
        <f>LOWER(LEFT(Table13456221[[#This Row],[Categoria]],1))</f>
        <v>p</v>
      </c>
      <c r="AL204" t="str">
        <f>_xlfn.CONCAT(Table13456221[[#This Row],[ID]:[c021]])</f>
        <v>{id:203,title: "sihoyescuchaissuvozSi hoy escucháis su voz", subtitle: "Sal 95 (94)", category: "PRECATECUMENADO", moments: ["Pentecostés", "Antiguo Testamento"], url: "/resucito/src/index.html?canto=sihoyescuchaissuvozsi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M204" t="str">
        <f>UPPER(Table13456221[[#This Row],[Titulo]])</f>
        <v>SI HOY ESCUCHÁIS SU VOZ</v>
      </c>
      <c r="AN204" t="str">
        <f>LOWER(SUBSTITUTE(Table13456221[[#This Row],[CANTO]], " ", ""))</f>
        <v>sihoyescucháissuvoz</v>
      </c>
      <c r="AO204" t="str">
        <f>Table13456221[[#This Row],[Subtitle5]]</f>
        <v>Sal 95 (94)</v>
      </c>
      <c r="AQ204" t="str">
        <f>Table1[[#Headers],[CANTO]]</f>
        <v>CANTO</v>
      </c>
      <c r="AR204" t="str">
        <f>Table13456221[[#This Row],[CANTO]]</f>
        <v>SI HOY ESCUCHÁIS SU VOZ</v>
      </c>
    </row>
    <row r="205" spans="1:44" x14ac:dyDescent="0.25">
      <c r="A205">
        <v>153</v>
      </c>
      <c r="B205" t="s">
        <v>309</v>
      </c>
      <c r="C205">
        <v>204</v>
      </c>
      <c r="D205" t="s">
        <v>310</v>
      </c>
      <c r="E205" t="s">
        <v>311</v>
      </c>
      <c r="F205" t="s">
        <v>312</v>
      </c>
      <c r="G205" t="s">
        <v>1325</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/resucito/src/index.html?canto=simeherefugiadoenelsenor</v>
      </c>
      <c r="AG205" s="66"/>
      <c r="AH205" s="66" t="str">
        <f>VLOOKUP(Table13456221[[#This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I205" t="s">
        <v>323</v>
      </c>
      <c r="AJ205" t="str">
        <f>LOWER(LEFT(Table13456221[[#This Row],[Titulo]],1))</f>
        <v>s</v>
      </c>
      <c r="AK205" t="str">
        <f>LOWER(LEFT(Table13456221[[#This Row],[Categoria]],1))</f>
        <v>p</v>
      </c>
      <c r="AL205" t="str">
        <f>_xlfn.CONCAT(Table13456221[[#This Row],[ID]:[c021]])</f>
        <v>{id:204,title: "simeherefugiadoenelsenorSi me he refugiado en el Señor", subtitle: "Sal 11(10)", category: "PRECATECUMENADO", moments: ["Virgen", "Final"], url: "/resucito/src/index.html?canto=simeherefugiadoenelsenorsi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M205" t="str">
        <f>UPPER(Table13456221[[#This Row],[Titulo]])</f>
        <v>SI ME HE REFUGIADO EN EL SEÑOR</v>
      </c>
      <c r="AN205" t="str">
        <f>LOWER(SUBSTITUTE(Table13456221[[#This Row],[CANTO]], " ", ""))</f>
        <v>simeherefugiadoenelseñor</v>
      </c>
      <c r="AO205" t="str">
        <f>Table13456221[[#This Row],[Subtitle5]]</f>
        <v>Sal 11(10)</v>
      </c>
      <c r="AQ205" t="str">
        <f>Table1[[#Headers],[CANTO]]</f>
        <v>CANTO</v>
      </c>
      <c r="AR205" t="str">
        <f>Table13456221[[#This Row],[CANTO]]</f>
        <v>SI ME HE REFUGIADO EN EL SEÑOR</v>
      </c>
    </row>
    <row r="206" spans="1:44" x14ac:dyDescent="0.25">
      <c r="A206">
        <v>235</v>
      </c>
      <c r="B206" t="s">
        <v>309</v>
      </c>
      <c r="C206">
        <v>205</v>
      </c>
      <c r="D206" t="s">
        <v>310</v>
      </c>
      <c r="E206" t="s">
        <v>311</v>
      </c>
      <c r="F206" t="s">
        <v>312</v>
      </c>
      <c r="G206" t="s">
        <v>1387</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/resucito/src/index.html?canto=sientatesolitarioysilencioso</v>
      </c>
      <c r="AG206" s="66"/>
      <c r="AH206" s="66" t="str">
        <f>VLOOKUP(Table13456221[[#This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I206" t="s">
        <v>323</v>
      </c>
      <c r="AJ206" t="str">
        <f>LOWER(LEFT(Table13456221[[#This Row],[Titulo]],1))</f>
        <v>s</v>
      </c>
      <c r="AK206" t="str">
        <f>LOWER(LEFT(Table13456221[[#This Row],[Categoria]],1))</f>
        <v>c</v>
      </c>
      <c r="AL206" t="str">
        <f>_xlfn.CONCAT(Table13456221[[#This Row],[ID]:[c021]])</f>
        <v>{id:205,title: "sientatesolitarioysilenciosoSiéntate solitario y silencioso", subtitle: "Lamentaciones 3", category: "CATECUMENADO", moments: ["Entrada", "Antiguo Testamento"], url: "/resucito/src/index.html?canto=sientatesolitarioysilenciososiéntate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M206" t="str">
        <f>UPPER(Table13456221[[#This Row],[Titulo]])</f>
        <v>SIÉNTATE SOLITARIO Y SILENCIOSO</v>
      </c>
      <c r="AN206" t="str">
        <f>LOWER(SUBSTITUTE(Table13456221[[#This Row],[CANTO]], " ", ""))</f>
        <v>siéntatesolitarioysilencioso</v>
      </c>
      <c r="AO206" t="str">
        <f>Table13456221[[#This Row],[Subtitle5]]</f>
        <v>Lamentaciones 3</v>
      </c>
      <c r="AQ206" t="str">
        <f>Table1[[#Headers],[CANTO]]</f>
        <v>CANTO</v>
      </c>
      <c r="AR206" t="str">
        <f>Table13456221[[#This Row],[CANTO]]</f>
        <v>SIÉNTATE SOLITARIO Y SILENCIOSO</v>
      </c>
    </row>
    <row r="207" spans="1:44" x14ac:dyDescent="0.25">
      <c r="A207">
        <v>154</v>
      </c>
      <c r="B207" t="s">
        <v>309</v>
      </c>
      <c r="C207">
        <v>206</v>
      </c>
      <c r="D207" t="s">
        <v>310</v>
      </c>
      <c r="E207" t="s">
        <v>311</v>
      </c>
      <c r="F207" t="s">
        <v>312</v>
      </c>
      <c r="G207" t="s">
        <v>1326</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/resucito/src/index.html?canto=sionmadredetodoslospueblos</v>
      </c>
      <c r="AG207" s="66"/>
      <c r="AH207" s="66" t="str">
        <f>VLOOKUP(Table13456221[[#This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I207" t="s">
        <v>323</v>
      </c>
      <c r="AJ207" t="str">
        <f>LOWER(LEFT(Table13456221[[#This Row],[Titulo]],1))</f>
        <v>s</v>
      </c>
      <c r="AK207" t="str">
        <f>LOWER(LEFT(Table13456221[[#This Row],[Categoria]],1))</f>
        <v>p</v>
      </c>
      <c r="AL207" t="str">
        <f>_xlfn.CONCAT(Table13456221[[#This Row],[ID]:[c021]])</f>
        <v>{id:206,title: "sionmadredetodoslospueblosSión, madre de todos los pueblos", subtitle: "Sal 87 (86)", category: "PRECATECUMENADO", moments: ["Adviento", "Pascua"], url: "/resucito/src/index.html?canto=sionmadredetodoslospueblossión,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M207" t="str">
        <f>UPPER(Table13456221[[#This Row],[Titulo]])</f>
        <v>SIÓN, MADRE DE TODOS LOS PUEBLOS</v>
      </c>
      <c r="AN207" t="str">
        <f>LOWER(SUBSTITUTE(Table13456221[[#This Row],[CANTO]], " ", ""))</f>
        <v>sión,madredetodoslospueblos</v>
      </c>
      <c r="AO207" t="str">
        <f>Table13456221[[#This Row],[Subtitle5]]</f>
        <v>Sal 87 (86)</v>
      </c>
      <c r="AQ207" t="str">
        <f>Table1[[#Headers],[CANTO]]</f>
        <v>CANTO</v>
      </c>
      <c r="AR207" t="str">
        <f>Table13456221[[#This Row],[CANTO]]</f>
        <v>SIÓN, MADRE DE TODOS LOS PUEBLOS</v>
      </c>
    </row>
    <row r="208" spans="1:44" x14ac:dyDescent="0.25">
      <c r="A208">
        <v>155</v>
      </c>
      <c r="B208" t="s">
        <v>309</v>
      </c>
      <c r="C208">
        <v>207</v>
      </c>
      <c r="D208" t="s">
        <v>310</v>
      </c>
      <c r="E208" t="s">
        <v>311</v>
      </c>
      <c r="F208" t="s">
        <v>312</v>
      </c>
      <c r="G208" t="s">
        <v>1327</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/resucito/src/index.html?canto=solaasolo</v>
      </c>
      <c r="AG208" s="66"/>
      <c r="AH208" s="66" t="str">
        <f>VLOOKUP(Table13456221[[#This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I208" t="s">
        <v>323</v>
      </c>
      <c r="AJ208" t="str">
        <f>LOWER(LEFT(Table13456221[[#This Row],[Titulo]],1))</f>
        <v>s</v>
      </c>
      <c r="AK208" t="str">
        <f>LOWER(LEFT(Table13456221[[#This Row],[Categoria]],1))</f>
        <v>p</v>
      </c>
      <c r="AL208" t="str">
        <f>_xlfn.CONCAT(Table13456221[[#This Row],[ID]:[c021]])</f>
        <v>{id:207,title: "solaasoloSola a Solo", subtitle: "(Kiko Argüello)", category: "PRECATECUMENADO", moments: ["Antiguo Testamento"], url: "/resucito/src/index.html?canto=solaasolosola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M208" t="str">
        <f>UPPER(Table13456221[[#This Row],[Titulo]])</f>
        <v>SOLA A SOLO</v>
      </c>
      <c r="AN208" t="str">
        <f>LOWER(SUBSTITUTE(Table13456221[[#This Row],[CANTO]], " ", ""))</f>
        <v>solaasolo</v>
      </c>
      <c r="AO208" t="str">
        <f>Table13456221[[#This Row],[Subtitle5]]</f>
        <v>(Kiko Argüello)</v>
      </c>
      <c r="AQ208" t="str">
        <f>Table1[[#Headers],[CANTO]]</f>
        <v>CANTO</v>
      </c>
      <c r="AR208" t="str">
        <f>Table13456221[[#This Row],[CANTO]]</f>
        <v>SOLA A SOLO</v>
      </c>
    </row>
    <row r="209" spans="1:44" x14ac:dyDescent="0.25">
      <c r="A209">
        <v>156</v>
      </c>
      <c r="B209" t="s">
        <v>309</v>
      </c>
      <c r="C209">
        <v>208</v>
      </c>
      <c r="D209" t="s">
        <v>310</v>
      </c>
      <c r="E209" t="s">
        <v>311</v>
      </c>
      <c r="F209" t="s">
        <v>312</v>
      </c>
      <c r="G209" t="s">
        <v>1328</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/resucito/src/index.html?canto=stabatmaterdolorosa</v>
      </c>
      <c r="AG209" s="66"/>
      <c r="AH209" s="66" t="str">
        <f>VLOOKUP(Table13456221[[#This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I209" t="s">
        <v>323</v>
      </c>
      <c r="AJ209" t="str">
        <f>LOWER(LEFT(Table13456221[[#This Row],[Titulo]],1))</f>
        <v>s</v>
      </c>
      <c r="AK209" t="str">
        <f>LOWER(LEFT(Table13456221[[#This Row],[Categoria]],1))</f>
        <v>p</v>
      </c>
      <c r="AL209" t="str">
        <f>_xlfn.CONCAT(Table13456221[[#This Row],[ID]:[c021]])</f>
        <v>{id:208,title: "stabatmaterdolorosaStabat Mater dolorosa", subtitle: "Himno latin", category: "PRECATECUMENADO", moments: ["Cuaresma", "Antiguo Testamento"], url: "/resucito/src/index.html?canto=stabatmaterdolorosastabat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M209" t="str">
        <f>UPPER(Table13456221[[#This Row],[Titulo]])</f>
        <v>STABAT MATER DOLOROSA</v>
      </c>
      <c r="AN209" t="str">
        <f>LOWER(SUBSTITUTE(Table13456221[[#This Row],[CANTO]], " ", ""))</f>
        <v>stabatmaterdolorosa</v>
      </c>
      <c r="AO209" t="str">
        <f>Table13456221[[#This Row],[Subtitle5]]</f>
        <v>Himno latin</v>
      </c>
      <c r="AQ209" t="str">
        <f>Table1[[#Headers],[CANTO]]</f>
        <v>CANTO</v>
      </c>
      <c r="AR209" t="str">
        <f>Table13456221[[#This Row],[CANTO]]</f>
        <v>STABAT MATER DOLOROSA</v>
      </c>
    </row>
    <row r="210" spans="1:44" x14ac:dyDescent="0.25">
      <c r="A210">
        <v>244</v>
      </c>
      <c r="B210" t="s">
        <v>309</v>
      </c>
      <c r="C210">
        <v>209</v>
      </c>
      <c r="D210" t="s">
        <v>310</v>
      </c>
      <c r="E210" t="s">
        <v>311</v>
      </c>
      <c r="F210" t="s">
        <v>312</v>
      </c>
      <c r="G210" t="s">
        <v>1396</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/resucito/src/index.html?canto=subaelesposoallenodesutalamo</v>
      </c>
      <c r="AG210" s="66"/>
      <c r="AH210" s="66" t="str">
        <f>VLOOKUP(Table13456221[[#This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I210" t="s">
        <v>323</v>
      </c>
      <c r="AJ210" t="str">
        <f>LOWER(LEFT(Table13456221[[#This Row],[Titulo]],1))</f>
        <v>s</v>
      </c>
      <c r="AK210" t="str">
        <f>LOWER(LEFT(Table13456221[[#This Row],[Categoria]],1))</f>
        <v>e</v>
      </c>
      <c r="AL210" t="str">
        <f>_xlfn.CONCAT(Table13456221[[#This Row],[ID]:[c021]])</f>
        <v>{id:209,title: "subaelesposoallenodesutalamoSuba el Esposo al leño de su tálamo", subtitle: "Himno (San Quodvultdeus)", category: "ELECCIÓN", moments: ["Cuaresma", "Antiguo Testamento"], url: "/resucito/src/index.html?canto=subaelesposoallenodesutalamosuba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M210" t="str">
        <f>UPPER(Table13456221[[#This Row],[Titulo]])</f>
        <v>SUBA EL ESPOSO AL LEÑO DE SU TÁLAMO</v>
      </c>
      <c r="AN210" t="str">
        <f>LOWER(SUBSTITUTE(Table13456221[[#This Row],[CANTO]], " ", ""))</f>
        <v>subaelesposoalleñodesutálamo</v>
      </c>
      <c r="AO210" t="str">
        <f>Table13456221[[#This Row],[Subtitle5]]</f>
        <v>Himno (San Quodvultdeus)</v>
      </c>
      <c r="AQ210" t="str">
        <f>Table1[[#Headers],[CANTO]]</f>
        <v>CANTO</v>
      </c>
      <c r="AR210" t="str">
        <f>Table13456221[[#This Row],[CANTO]]</f>
        <v>SUBA EL ESPOSO AL LEÑO DE SU TÁLAMO</v>
      </c>
    </row>
    <row r="211" spans="1:44" x14ac:dyDescent="0.25">
      <c r="A211">
        <v>157</v>
      </c>
      <c r="B211" t="s">
        <v>309</v>
      </c>
      <c r="C211">
        <v>210</v>
      </c>
      <c r="D211" t="s">
        <v>310</v>
      </c>
      <c r="E211" t="s">
        <v>311</v>
      </c>
      <c r="F211" t="s">
        <v>312</v>
      </c>
      <c r="G211" t="s">
        <v>1329</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/resucito/src/index.html?canto=subediosentreaclamaciones</v>
      </c>
      <c r="AG211" s="66"/>
      <c r="AH211" s="66" t="str">
        <f>VLOOKUP(Table13456221[[#This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I211" t="s">
        <v>323</v>
      </c>
      <c r="AJ211" t="str">
        <f>LOWER(LEFT(Table13456221[[#This Row],[Titulo]],1))</f>
        <v>s</v>
      </c>
      <c r="AK211" t="str">
        <f>LOWER(LEFT(Table13456221[[#This Row],[Categoria]],1))</f>
        <v>p</v>
      </c>
      <c r="AL211" t="str">
        <f>_xlfn.CONCAT(Table13456221[[#This Row],[ID]:[c021]])</f>
        <v>{id:210,title: "subediosentreaclamacionesSube Dios entre aclamaciones", subtitle: "Sal 47 (46)", category: "PRECATECUMENADO", moments: ["Final", "Antiguo Testamento"], url: "/resucito/src/index.html?canto=subediosentreaclamacionessube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M211" t="str">
        <f>UPPER(Table13456221[[#This Row],[Titulo]])</f>
        <v>SUBE DIOS ENTRE ACLAMACIONES</v>
      </c>
      <c r="AN211" t="str">
        <f>LOWER(SUBSTITUTE(Table13456221[[#This Row],[CANTO]], " ", ""))</f>
        <v>subediosentreaclamaciones</v>
      </c>
      <c r="AO211" t="str">
        <f>Table13456221[[#This Row],[Subtitle5]]</f>
        <v>Sal 47 (46)</v>
      </c>
      <c r="AQ211" t="str">
        <f>Table1[[#Headers],[CANTO]]</f>
        <v>CANTO</v>
      </c>
      <c r="AR211" t="str">
        <f>Table13456221[[#This Row],[CANTO]]</f>
        <v>SUBE DIOS ENTRE ACLAMACIONES</v>
      </c>
    </row>
    <row r="212" spans="1:44" x14ac:dyDescent="0.25">
      <c r="A212">
        <v>220</v>
      </c>
      <c r="B212" t="s">
        <v>309</v>
      </c>
      <c r="C212">
        <v>211</v>
      </c>
      <c r="D212" t="s">
        <v>310</v>
      </c>
      <c r="E212" t="s">
        <v>311</v>
      </c>
      <c r="F212" t="s">
        <v>312</v>
      </c>
      <c r="G212" t="s">
        <v>1372</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/resucito/src/index.html?canto=tedeum</v>
      </c>
      <c r="AG212" s="66"/>
      <c r="AH212" s="66" t="str">
        <f>VLOOKUP(Table13456221[[#This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I212" t="s">
        <v>323</v>
      </c>
      <c r="AJ212" t="str">
        <f>LOWER(LEFT(Table13456221[[#This Row],[Titulo]],1))</f>
        <v>t</v>
      </c>
      <c r="AK212" t="str">
        <f>LOWER(LEFT(Table13456221[[#This Row],[Categoria]],1))</f>
        <v>l</v>
      </c>
      <c r="AL212" t="str">
        <f>_xlfn.CONCAT(Table13456221[[#This Row],[ID]:[c021]])</f>
        <v>{id:211,title: "tedeumTe Deum", subtitle: "Himno", category: "LITÚRGICOS", moments: ["Virgen"], url: "/resucito/src/index.html?canto=tedeumtedeum: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M212" t="str">
        <f>UPPER(Table13456221[[#This Row],[Titulo]])</f>
        <v>TE DEUM</v>
      </c>
      <c r="AN212" t="str">
        <f>LOWER(SUBSTITUTE(Table13456221[[#This Row],[CANTO]], " ", ""))</f>
        <v>tedeum</v>
      </c>
      <c r="AO212" t="str">
        <f>Table13456221[[#This Row],[Subtitle5]]</f>
        <v>Himno</v>
      </c>
      <c r="AQ212" t="str">
        <f>Table1[[#Headers],[CANTO]]</f>
        <v>CANTO</v>
      </c>
      <c r="AR212" t="str">
        <f>Table13456221[[#This Row],[CANTO]]</f>
        <v>TE DEUM</v>
      </c>
    </row>
    <row r="213" spans="1:44" x14ac:dyDescent="0.25">
      <c r="A213">
        <v>158</v>
      </c>
      <c r="B213" t="s">
        <v>309</v>
      </c>
      <c r="C213">
        <v>212</v>
      </c>
      <c r="D213" t="s">
        <v>310</v>
      </c>
      <c r="E213" t="s">
        <v>311</v>
      </c>
      <c r="F213" t="s">
        <v>312</v>
      </c>
      <c r="G213" t="s">
        <v>1330</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/resucito/src/index.html?canto=teestoyllamandosenor</v>
      </c>
      <c r="AG213" s="66"/>
      <c r="AH213" s="66" t="str">
        <f>VLOOKUP(Table13456221[[#This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I213" t="s">
        <v>323</v>
      </c>
      <c r="AJ213" t="str">
        <f>LOWER(LEFT(Table13456221[[#This Row],[Titulo]],1))</f>
        <v>t</v>
      </c>
      <c r="AK213" t="str">
        <f>LOWER(LEFT(Table13456221[[#This Row],[Categoria]],1))</f>
        <v>p</v>
      </c>
      <c r="AL213" t="str">
        <f>_xlfn.CONCAT(Table13456221[[#This Row],[ID]:[c021]])</f>
        <v>{id:212,title: "teestoyllamandosenorTe estoy llamando, Señor", subtitle: "Sal 141 (140)", category: "PRECATECUMENADO", moments: ["Cuaresma", "Virgen"], url: "/resucito/src/index.html?canto=teestoyllamandosenorte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M213" t="str">
        <f>UPPER(Table13456221[[#This Row],[Titulo]])</f>
        <v>TE ESTOY LLAMANDO, SEÑOR</v>
      </c>
      <c r="AN213" t="str">
        <f>LOWER(SUBSTITUTE(Table13456221[[#This Row],[CANTO]], " ", ""))</f>
        <v>teestoyllamando,señor</v>
      </c>
      <c r="AO213" t="str">
        <f>Table13456221[[#This Row],[Subtitle5]]</f>
        <v>Sal 141 (140)</v>
      </c>
      <c r="AQ213" t="str">
        <f>Table1[[#Headers],[CANTO]]</f>
        <v>CANTO</v>
      </c>
      <c r="AR213" t="str">
        <f>Table13456221[[#This Row],[CANTO]]</f>
        <v>TE ESTOY LLAMANDO, SEÑOR</v>
      </c>
    </row>
    <row r="214" spans="1:44" x14ac:dyDescent="0.25">
      <c r="A214">
        <v>159</v>
      </c>
      <c r="B214" t="s">
        <v>309</v>
      </c>
      <c r="C214">
        <v>213</v>
      </c>
      <c r="D214" t="s">
        <v>310</v>
      </c>
      <c r="E214" t="s">
        <v>311</v>
      </c>
      <c r="F214" t="s">
        <v>312</v>
      </c>
      <c r="G214" t="s">
        <v>1331</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/resucito/src/index.html?canto=tehemanifestadomipecado</v>
      </c>
      <c r="AG214" s="66"/>
      <c r="AH214" s="66" t="str">
        <f>VLOOKUP(Table13456221[[#This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I214" t="s">
        <v>323</v>
      </c>
      <c r="AJ214" t="str">
        <f>LOWER(LEFT(Table13456221[[#This Row],[Titulo]],1))</f>
        <v>t</v>
      </c>
      <c r="AK214" t="str">
        <f>LOWER(LEFT(Table13456221[[#This Row],[Categoria]],1))</f>
        <v>p</v>
      </c>
      <c r="AL214" t="str">
        <f>_xlfn.CONCAT(Table13456221[[#This Row],[ID]:[c021]])</f>
        <v>{id:213,title: "tehemanifestadomipecadoTe he manifestado mi pecado", subtitle: "Sal 32 (31)", category: "PRECATECUMENADO", moments: ["Pascua"], url: "/resucito/src/index.html?canto=tehemanifestadomipecadote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M214" t="str">
        <f>UPPER(Table13456221[[#This Row],[Titulo]])</f>
        <v>TE HE MANIFESTADO MI PECADO</v>
      </c>
      <c r="AN214" t="str">
        <f>LOWER(SUBSTITUTE(Table13456221[[#This Row],[CANTO]], " ", ""))</f>
        <v>tehemanifestadomipecado</v>
      </c>
      <c r="AO214" t="str">
        <f>Table13456221[[#This Row],[Subtitle5]]</f>
        <v>Sal 32 (31)</v>
      </c>
      <c r="AQ214" t="str">
        <f>Table1[[#Headers],[CANTO]]</f>
        <v>CANTO</v>
      </c>
      <c r="AR214" t="str">
        <f>Table13456221[[#This Row],[CANTO]]</f>
        <v>TE HE MANIFESTADO MI PECADO</v>
      </c>
    </row>
    <row r="215" spans="1:44" x14ac:dyDescent="0.25">
      <c r="A215">
        <v>236</v>
      </c>
      <c r="B215" t="s">
        <v>309</v>
      </c>
      <c r="C215">
        <v>214</v>
      </c>
      <c r="D215" t="s">
        <v>310</v>
      </c>
      <c r="E215" t="s">
        <v>311</v>
      </c>
      <c r="F215" t="s">
        <v>312</v>
      </c>
      <c r="G215" t="s">
        <v>1388</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/resucito/src/index.html?canto=tueresmiesperanzasenor</v>
      </c>
      <c r="AG215" s="66"/>
      <c r="AH215" s="66" t="str">
        <f>VLOOKUP(Table13456221[[#This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I215" t="s">
        <v>323</v>
      </c>
      <c r="AJ215" t="str">
        <f>LOWER(LEFT(Table13456221[[#This Row],[Titulo]],1))</f>
        <v>t</v>
      </c>
      <c r="AK215" t="str">
        <f>LOWER(LEFT(Table13456221[[#This Row],[Categoria]],1))</f>
        <v>c</v>
      </c>
      <c r="AL215" t="str">
        <f>_xlfn.CONCAT(Table13456221[[#This Row],[ID]:[c021]])</f>
        <v>{id:214,title: "tueresmiesperanzasenorTú eres mi esperanza, Señor", subtitle: "Oda XXIX de Salomón", category: "CATECUMENADO", moments: ["Pascua", "Pentecostés", "Paz"], url: "/resucito/src/index.html?canto=tueresmiesperanzasenortú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M215" t="str">
        <f>UPPER(Table13456221[[#This Row],[Titulo]])</f>
        <v>TÚ ERES MI ESPERANZA, SEÑOR</v>
      </c>
      <c r="AN215" t="str">
        <f>LOWER(SUBSTITUTE(Table13456221[[#This Row],[CANTO]], " ", ""))</f>
        <v>túeresmiesperanza,señor</v>
      </c>
      <c r="AO215" t="str">
        <f>Table13456221[[#This Row],[Subtitle5]]</f>
        <v>Oda XXIX de Salomón</v>
      </c>
      <c r="AQ215" t="str">
        <f>Table1[[#Headers],[CANTO]]</f>
        <v>CANTO</v>
      </c>
      <c r="AR215" t="str">
        <f>Table13456221[[#This Row],[CANTO]]</f>
        <v>TÚ ERES MI ESPERANZA, SEÑOR</v>
      </c>
    </row>
    <row r="216" spans="1:44" x14ac:dyDescent="0.25">
      <c r="A216">
        <v>160</v>
      </c>
      <c r="B216" t="s">
        <v>309</v>
      </c>
      <c r="C216">
        <v>215</v>
      </c>
      <c r="D216" t="s">
        <v>310</v>
      </c>
      <c r="E216" t="s">
        <v>311</v>
      </c>
      <c r="F216" t="s">
        <v>312</v>
      </c>
      <c r="G216" t="s">
        <v>1332</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/resucito/src/index.html?canto=tuhascubiertodevergüenzalamuerte</v>
      </c>
      <c r="AG216" s="66"/>
      <c r="AH216" s="66" t="str">
        <f>VLOOKUP(Table13456221[[#This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I216" t="s">
        <v>323</v>
      </c>
      <c r="AJ216" t="str">
        <f>LOWER(LEFT(Table13456221[[#This Row],[Titulo]],1))</f>
        <v>t</v>
      </c>
      <c r="AK216" t="str">
        <f>LOWER(LEFT(Table13456221[[#This Row],[Categoria]],1))</f>
        <v>p</v>
      </c>
      <c r="AL216" t="str">
        <f>_xlfn.CONCAT(Table13456221[[#This Row],[ID]:[c021]])</f>
        <v>{id:215,title: "tuhascubiertodevergüenzalamuerteTú has cubierto de vergüenza la muerte", subtitle: "Homilía Pascual (Melltón de Sardes)", category: "PRECATECUMENADO", moments: ["Laudes/Visperas"], url: "/resucito/src/index.html?canto=tuhascubiertodevergüenzalamuertetú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M216" t="str">
        <f>UPPER(Table13456221[[#This Row],[Titulo]])</f>
        <v>TÚ HAS CUBIERTO DE VERGÜENZA LA MUERTE</v>
      </c>
      <c r="AN216" t="str">
        <f>LOWER(SUBSTITUTE(Table13456221[[#This Row],[CANTO]], " ", ""))</f>
        <v>túhascubiertodevergüenzalamuerte</v>
      </c>
      <c r="AO216" t="str">
        <f>Table13456221[[#This Row],[Subtitle5]]</f>
        <v>Homilía Pascual (Melltón de Sardes)</v>
      </c>
      <c r="AQ216" t="str">
        <f>Table1[[#Headers],[CANTO]]</f>
        <v>CANTO</v>
      </c>
      <c r="AR216" t="str">
        <f>Table13456221[[#This Row],[CANTO]]</f>
        <v>TÚ HAS CUBIERTO DE VERGÜENZA LA MUERTE</v>
      </c>
    </row>
    <row r="217" spans="1:44" x14ac:dyDescent="0.25">
      <c r="A217">
        <v>161</v>
      </c>
      <c r="B217" t="s">
        <v>309</v>
      </c>
      <c r="C217">
        <v>216</v>
      </c>
      <c r="D217" t="s">
        <v>310</v>
      </c>
      <c r="E217" t="s">
        <v>311</v>
      </c>
      <c r="F217" t="s">
        <v>312</v>
      </c>
      <c r="G217" t="s">
        <v>1333</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/resucito/src/index.html?canto=tuqueeresfiel</v>
      </c>
      <c r="AG217" s="66"/>
      <c r="AH217" s="66" t="str">
        <f>VLOOKUP(Table13456221[[#This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I217" t="s">
        <v>323</v>
      </c>
      <c r="AJ217" t="str">
        <f>LOWER(LEFT(Table13456221[[#This Row],[Titulo]],1))</f>
        <v>t</v>
      </c>
      <c r="AK217" t="str">
        <f>LOWER(LEFT(Table13456221[[#This Row],[Categoria]],1))</f>
        <v>p</v>
      </c>
      <c r="AL217" t="str">
        <f>_xlfn.CONCAT(Table13456221[[#This Row],[ID]:[c021]])</f>
        <v>{id:216,title: "tuqueeresfielTú que eres fiel", subtitle: "Sal 143 (142)", category: "PRECATECUMENADO", moments: ["Antiguo Testamento"], url: "/resucito/src/index.html?canto=tuqueeresfieltú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M217" t="str">
        <f>UPPER(Table13456221[[#This Row],[Titulo]])</f>
        <v>TÚ QUE ERES FIEL</v>
      </c>
      <c r="AN217" t="str">
        <f>LOWER(SUBSTITUTE(Table13456221[[#This Row],[CANTO]], " ", ""))</f>
        <v>túqueeresfiel</v>
      </c>
      <c r="AO217" t="str">
        <f>Table13456221[[#This Row],[Subtitle5]]</f>
        <v>Sal 143 (142)</v>
      </c>
      <c r="AQ217" t="str">
        <f>Table1[[#Headers],[CANTO]]</f>
        <v>CANTO</v>
      </c>
      <c r="AR217" t="str">
        <f>Table13456221[[#This Row],[CANTO]]</f>
        <v>TÚ QUE ERES FIEL</v>
      </c>
    </row>
    <row r="218" spans="1:44" x14ac:dyDescent="0.25">
      <c r="A218">
        <v>162</v>
      </c>
      <c r="B218" t="s">
        <v>309</v>
      </c>
      <c r="C218">
        <v>217</v>
      </c>
      <c r="D218" t="s">
        <v>310</v>
      </c>
      <c r="E218" t="s">
        <v>311</v>
      </c>
      <c r="F218" t="s">
        <v>312</v>
      </c>
      <c r="G218" t="s">
        <v>1334</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/resucito/src/index.html?canto=unretonobrotadeltroncodejese</v>
      </c>
      <c r="AG218" s="66"/>
      <c r="AH218" s="66" t="str">
        <f>VLOOKUP(Table13456221[[#This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I218" t="s">
        <v>323</v>
      </c>
      <c r="AJ218" t="str">
        <f>LOWER(LEFT(Table13456221[[#This Row],[Titulo]],1))</f>
        <v>u</v>
      </c>
      <c r="AK218" t="str">
        <f>LOWER(LEFT(Table13456221[[#This Row],[Categoria]],1))</f>
        <v>p</v>
      </c>
      <c r="AL218" t="str">
        <f>_xlfn.CONCAT(Table13456221[[#This Row],[ID]:[c021]])</f>
        <v>{id:217,title: "unretonobrotadeltroncodejeseUn retoño brota del tronco de Jesé", subtitle: "Isaías 11,1-11", category: "PRECATECUMENADO", moments: ["Cuaresma", "Antiguo Testamento"], url: "/resucito/src/index.html?canto=unretonobrotadeltroncodejeseun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M218" t="str">
        <f>UPPER(Table13456221[[#This Row],[Titulo]])</f>
        <v>UN RETOÑO BROTA DEL TRONCO DE JESÉ</v>
      </c>
      <c r="AN218" t="str">
        <f>LOWER(SUBSTITUTE(Table13456221[[#This Row],[CANTO]], " ", ""))</f>
        <v>unretoñobrotadeltroncodejesé</v>
      </c>
      <c r="AO218" t="str">
        <f>Table13456221[[#This Row],[Subtitle5]]</f>
        <v>Isaías 11,1-11</v>
      </c>
      <c r="AQ218" t="str">
        <f>Table1[[#Headers],[CANTO]]</f>
        <v>CANTO</v>
      </c>
      <c r="AR218" t="str">
        <f>Table13456221[[#This Row],[CANTO]]</f>
        <v>UN RETOÑO BROTA DEL TRONCO DE JESÉ</v>
      </c>
    </row>
    <row r="219" spans="1:44" x14ac:dyDescent="0.25">
      <c r="A219">
        <v>163</v>
      </c>
      <c r="B219" t="s">
        <v>309</v>
      </c>
      <c r="C219">
        <v>218</v>
      </c>
      <c r="D219" t="s">
        <v>310</v>
      </c>
      <c r="E219" t="s">
        <v>311</v>
      </c>
      <c r="F219" t="s">
        <v>312</v>
      </c>
      <c r="G219" t="s">
        <v>1335</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/resucito/src/index.html?canto=unagransenal</v>
      </c>
      <c r="AG219" s="66"/>
      <c r="AH219" s="66" t="str">
        <f>VLOOKUP(Table13456221[[#This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I219" t="s">
        <v>323</v>
      </c>
      <c r="AJ219" t="str">
        <f>LOWER(LEFT(Table13456221[[#This Row],[Titulo]],1))</f>
        <v>u</v>
      </c>
      <c r="AK219" t="str">
        <f>LOWER(LEFT(Table13456221[[#This Row],[Categoria]],1))</f>
        <v>p</v>
      </c>
      <c r="AL219" t="str">
        <f>_xlfn.CONCAT(Table13456221[[#This Row],[ID]:[c021]])</f>
        <v>{id:218,title: "unagransenalUna gran señal", subtitle: "Apocalipsis 12", category: "PRECATECUMENADO", moments: ["Adviento", "Cuaresma"], url: "/resucito/src/index.html?canto=unagransenaluna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M219" t="str">
        <f>UPPER(Table13456221[[#This Row],[Titulo]])</f>
        <v>UNA GRAN SEÑAL</v>
      </c>
      <c r="AN219" t="str">
        <f>LOWER(SUBSTITUTE(Table13456221[[#This Row],[CANTO]], " ", ""))</f>
        <v>unagranseñal</v>
      </c>
      <c r="AO219" t="str">
        <f>Table13456221[[#This Row],[Subtitle5]]</f>
        <v>Apocalipsis 12</v>
      </c>
      <c r="AQ219" t="str">
        <f>Table1[[#Headers],[CANTO]]</f>
        <v>CANTO</v>
      </c>
      <c r="AR219" t="str">
        <f>Table13456221[[#This Row],[CANTO]]</f>
        <v>UNA GRAN SEÑAL</v>
      </c>
    </row>
    <row r="220" spans="1:44" x14ac:dyDescent="0.25">
      <c r="A220">
        <v>164</v>
      </c>
      <c r="B220" t="s">
        <v>309</v>
      </c>
      <c r="C220">
        <v>219</v>
      </c>
      <c r="D220" t="s">
        <v>310</v>
      </c>
      <c r="E220" t="s">
        <v>311</v>
      </c>
      <c r="F220" t="s">
        <v>312</v>
      </c>
      <c r="G220" t="s">
        <v>1336</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/resucito/src/index.html?canto=uriuriura</v>
      </c>
      <c r="AG220" s="66"/>
      <c r="AH220" s="66" t="str">
        <f>VLOOKUP(Table13456221[[#This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I220" t="s">
        <v>323</v>
      </c>
      <c r="AJ220" t="str">
        <f>LOWER(LEFT(Table13456221[[#This Row],[Titulo]],1))</f>
        <v>u</v>
      </c>
      <c r="AK220" t="str">
        <f>LOWER(LEFT(Table13456221[[#This Row],[Categoria]],1))</f>
        <v>p</v>
      </c>
      <c r="AL220" t="str">
        <f>_xlfn.CONCAT(Table13456221[[#This Row],[ID]:[c021]])</f>
        <v>{id:219,title: "uriuriuraUrí, urí, urá", subtitle: "Villancico (Kiko Argüello)", category: "PRECATECUMENADO", moments: ["Pascua", "Virgen", "Fracción del Pan"], url: "/resucito/src/index.html?canto=uriuriuraurí,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M220" t="str">
        <f>UPPER(Table13456221[[#This Row],[Titulo]])</f>
        <v>URÍ, URÍ, URÁ</v>
      </c>
      <c r="AN220" t="str">
        <f>LOWER(SUBSTITUTE(Table13456221[[#This Row],[CANTO]], " ", ""))</f>
        <v>urí,urí,urá</v>
      </c>
      <c r="AO220" t="str">
        <f>Table13456221[[#This Row],[Subtitle5]]</f>
        <v>Villancico (Kiko Argüello)</v>
      </c>
      <c r="AQ220" t="str">
        <f>Table1[[#Headers],[CANTO]]</f>
        <v>CANTO</v>
      </c>
      <c r="AR220" t="str">
        <f>Table13456221[[#This Row],[CANTO]]</f>
        <v>URÍ, URÍ, URÁ</v>
      </c>
    </row>
    <row r="221" spans="1:44" x14ac:dyDescent="0.25">
      <c r="A221">
        <v>165</v>
      </c>
      <c r="B221" t="s">
        <v>309</v>
      </c>
      <c r="C221">
        <v>220</v>
      </c>
      <c r="D221" t="s">
        <v>310</v>
      </c>
      <c r="E221" t="s">
        <v>311</v>
      </c>
      <c r="F221" t="s">
        <v>312</v>
      </c>
      <c r="G221" t="s">
        <v>1337</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/resucito/src/index.html?canto=vamosyapastores</v>
      </c>
      <c r="AG221" s="66"/>
      <c r="AH221" s="66" t="str">
        <f>VLOOKUP(Table13456221[[#This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I221" t="s">
        <v>323</v>
      </c>
      <c r="AJ221" t="str">
        <f>LOWER(LEFT(Table13456221[[#This Row],[Titulo]],1))</f>
        <v>v</v>
      </c>
      <c r="AK221" t="str">
        <f>LOWER(LEFT(Table13456221[[#This Row],[Categoria]],1))</f>
        <v>p</v>
      </c>
      <c r="AL221" t="str">
        <f>_xlfn.CONCAT(Table13456221[[#This Row],[ID]:[c021]])</f>
        <v>{id:220,title: "vamosyapastoresVamos ya, pastores", subtitle: "Villancico (Kiko Argüello)", category: "PRECATECUMENADO", moments: ["Cuaresma", "Entrada", "Antiguo Testamento"], url: "/resucito/src/index.html?canto=vamosyapastoresvamos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M221" t="str">
        <f>UPPER(Table13456221[[#This Row],[Titulo]])</f>
        <v>VAMOS YA, PASTORES</v>
      </c>
      <c r="AN221" t="str">
        <f>LOWER(SUBSTITUTE(Table13456221[[#This Row],[CANTO]], " ", ""))</f>
        <v>vamosya,pastores</v>
      </c>
      <c r="AO221" t="str">
        <f>Table13456221[[#This Row],[Subtitle5]]</f>
        <v>Villancico (Kiko Argüello)</v>
      </c>
      <c r="AQ221" t="str">
        <f>Table1[[#Headers],[CANTO]]</f>
        <v>CANTO</v>
      </c>
      <c r="AR221" t="str">
        <f>Table13456221[[#This Row],[CANTO]]</f>
        <v>VAMOS YA, PASTORES</v>
      </c>
    </row>
    <row r="222" spans="1:44" x14ac:dyDescent="0.25">
      <c r="A222">
        <v>166</v>
      </c>
      <c r="B222" t="s">
        <v>309</v>
      </c>
      <c r="C222">
        <v>221</v>
      </c>
      <c r="D222" t="s">
        <v>310</v>
      </c>
      <c r="E222" t="s">
        <v>311</v>
      </c>
      <c r="F222" t="s">
        <v>312</v>
      </c>
      <c r="G222" t="s">
        <v>1338</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/resucito/src/index.html?canto=vendellibano</v>
      </c>
      <c r="AG222" s="66"/>
      <c r="AH222" s="66" t="str">
        <f>VLOOKUP(Table13456221[[#This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I222" t="s">
        <v>323</v>
      </c>
      <c r="AJ222" t="str">
        <f>LOWER(LEFT(Table13456221[[#This Row],[Titulo]],1))</f>
        <v>v</v>
      </c>
      <c r="AK222" t="str">
        <f>LOWER(LEFT(Table13456221[[#This Row],[Categoria]],1))</f>
        <v>p</v>
      </c>
      <c r="AL222" t="str">
        <f>_xlfn.CONCAT(Table13456221[[#This Row],[ID]:[c021]])</f>
        <v>{id:221,title: "vendellibanoVen del Líbano", subtitle: "Cantar de los cantares 4,8ss", category: "PRECATECUMENADO", moments: ["Navidad", "Pentecostés", "Comunión", "Antiguo Testamento"], url: "/resucito/src/index.html?canto=vendellibanoven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M222" t="str">
        <f>UPPER(Table13456221[[#This Row],[Titulo]])</f>
        <v>VEN DEL LÍBANO</v>
      </c>
      <c r="AN222" t="str">
        <f>LOWER(SUBSTITUTE(Table13456221[[#This Row],[CANTO]], " ", ""))</f>
        <v>vendellíbano</v>
      </c>
      <c r="AO222" t="str">
        <f>Table13456221[[#This Row],[Subtitle5]]</f>
        <v>Cantar de los cantares 4,8ss</v>
      </c>
      <c r="AQ222" t="str">
        <f>Table1[[#Headers],[CANTO]]</f>
        <v>CANTO</v>
      </c>
      <c r="AR222" t="str">
        <f>Table13456221[[#This Row],[CANTO]]</f>
        <v>VEN DEL LÍBANO</v>
      </c>
    </row>
    <row r="223" spans="1:44" x14ac:dyDescent="0.25">
      <c r="A223">
        <v>167</v>
      </c>
      <c r="B223" t="s">
        <v>309</v>
      </c>
      <c r="C223">
        <v>222</v>
      </c>
      <c r="D223" t="s">
        <v>310</v>
      </c>
      <c r="E223" t="s">
        <v>311</v>
      </c>
      <c r="F223" t="s">
        <v>312</v>
      </c>
      <c r="G223" t="s">
        <v>1339</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/resucito/src/index.html?canto=venespiritusanto</v>
      </c>
      <c r="AG223" s="66"/>
      <c r="AH223" s="66" t="str">
        <f>VLOOKUP(Table13456221[[#This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I223" t="s">
        <v>323</v>
      </c>
      <c r="AJ223" t="str">
        <f>LOWER(LEFT(Table13456221[[#This Row],[Titulo]],1))</f>
        <v>v</v>
      </c>
      <c r="AK223" t="str">
        <f>LOWER(LEFT(Table13456221[[#This Row],[Categoria]],1))</f>
        <v>p</v>
      </c>
      <c r="AL223" t="str">
        <f>_xlfn.CONCAT(Table13456221[[#This Row],[ID]:[c021]])</f>
        <v>{id:222,title: "venespiritusantoVen, Espíritu Santo", subtitle: "Secuencia de Pentecostés - Himno latin. «Veni, Sancte Spiritus»", category: "PRECATECUMENADO", moments: ["Adviento", "Pentecostés", "Virgen", "Nuevo Testamento"], url: "/resucito/src/index.html?canto=venespiritusantoven,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M223" t="str">
        <f>UPPER(Table13456221[[#This Row],[Titulo]])</f>
        <v>VEN, ESPÍRITU SANTO</v>
      </c>
      <c r="AN223" t="str">
        <f>LOWER(SUBSTITUTE(Table13456221[[#This Row],[CANTO]], " ", ""))</f>
        <v>ven,espíritusanto</v>
      </c>
      <c r="AO223" t="str">
        <f>Table13456221[[#This Row],[Subtitle5]]</f>
        <v>Secuencia de Pentecostés - Himno latin. «Veni, Sancte Spiritus»</v>
      </c>
      <c r="AQ223" t="str">
        <f>Table1[[#Headers],[CANTO]]</f>
        <v>CANTO</v>
      </c>
      <c r="AR223" t="str">
        <f>Table13456221[[#This Row],[CANTO]]</f>
        <v>VEN, ESPÍRITU SANTO</v>
      </c>
    </row>
    <row r="224" spans="1:44" x14ac:dyDescent="0.25">
      <c r="A224">
        <v>168</v>
      </c>
      <c r="B224" t="s">
        <v>309</v>
      </c>
      <c r="C224">
        <v>223</v>
      </c>
      <c r="D224" t="s">
        <v>310</v>
      </c>
      <c r="E224" t="s">
        <v>311</v>
      </c>
      <c r="F224" t="s">
        <v>312</v>
      </c>
      <c r="G224" t="s">
        <v>1340</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/resucito/src/index.html?canto=venhijodelhombre</v>
      </c>
      <c r="AG224" s="66"/>
      <c r="AH224" s="66" t="str">
        <f>VLOOKUP(Table13456221[[#This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I224" t="s">
        <v>323</v>
      </c>
      <c r="AJ224" t="str">
        <f>LOWER(LEFT(Table13456221[[#This Row],[Titulo]],1))</f>
        <v>v</v>
      </c>
      <c r="AK224" t="str">
        <f>LOWER(LEFT(Table13456221[[#This Row],[Categoria]],1))</f>
        <v>p</v>
      </c>
      <c r="AL224" t="str">
        <f>_xlfn.CONCAT(Table13456221[[#This Row],[ID]:[c021]])</f>
        <v>{id:223,title: "venhijodelhombreVen, Hijo del Hombre", subtitle: "Apocalipsis 21,17ss", category: "PRECATECUMENADO", moments: ["Navidad", "Niños"], url: "/resucito/src/index.html?canto=venhijodelhombreven,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M224" t="str">
        <f>UPPER(Table13456221[[#This Row],[Titulo]])</f>
        <v>VEN, HIJO DEL HOMBRE</v>
      </c>
      <c r="AN224" t="str">
        <f>LOWER(SUBSTITUTE(Table13456221[[#This Row],[CANTO]], " ", ""))</f>
        <v>ven,hijodelhombre</v>
      </c>
      <c r="AO224" t="str">
        <f>Table13456221[[#This Row],[Subtitle5]]</f>
        <v>Apocalipsis 21,17ss</v>
      </c>
      <c r="AQ224" t="str">
        <f>Table1[[#Headers],[CANTO]]</f>
        <v>CANTO</v>
      </c>
      <c r="AR224" t="str">
        <f>Table13456221[[#This Row],[CANTO]]</f>
        <v>VEN, HIJO DEL HOMBRE</v>
      </c>
    </row>
    <row r="225" spans="1:44" x14ac:dyDescent="0.25">
      <c r="A225">
        <v>169</v>
      </c>
      <c r="B225" t="s">
        <v>309</v>
      </c>
      <c r="C225">
        <v>224</v>
      </c>
      <c r="D225" t="s">
        <v>310</v>
      </c>
      <c r="E225" t="s">
        <v>311</v>
      </c>
      <c r="F225" t="s">
        <v>312</v>
      </c>
      <c r="G225" t="s">
        <v>1341</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/resucito/src/index.html?canto=venicreator</v>
      </c>
      <c r="AG225" s="66"/>
      <c r="AH225" s="66" t="str">
        <f>VLOOKUP(Table13456221[[#This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I225" t="s">
        <v>323</v>
      </c>
      <c r="AJ225" t="str">
        <f>LOWER(LEFT(Table13456221[[#This Row],[Titulo]],1))</f>
        <v>v</v>
      </c>
      <c r="AK225" t="str">
        <f>LOWER(LEFT(Table13456221[[#This Row],[Categoria]],1))</f>
        <v>p</v>
      </c>
      <c r="AL225" t="str">
        <f>_xlfn.CONCAT(Table13456221[[#This Row],[ID]:[c021]])</f>
        <v>{id:224,title: "venicreatorVeni Creator", subtitle: "Himno latin", category: "PRECATECUMENADO", moments: ["Navidad", "Niños"], url: "/resucito/src/index.html?canto=venicreatorveni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M225" t="str">
        <f>UPPER(Table13456221[[#This Row],[Titulo]])</f>
        <v>VENI CREATOR</v>
      </c>
      <c r="AN225" t="str">
        <f>LOWER(SUBSTITUTE(Table13456221[[#This Row],[CANTO]], " ", ""))</f>
        <v>venicreator</v>
      </c>
      <c r="AO225" t="str">
        <f>Table13456221[[#This Row],[Subtitle5]]</f>
        <v>Himno latin</v>
      </c>
      <c r="AQ225" t="str">
        <f>Table1[[#Headers],[CANTO]]</f>
        <v>CANTO</v>
      </c>
      <c r="AR225" t="str">
        <f>Table13456221[[#This Row],[CANTO]]</f>
        <v>VENI CREATOR</v>
      </c>
    </row>
    <row r="226" spans="1:44" x14ac:dyDescent="0.25">
      <c r="A226">
        <v>170</v>
      </c>
      <c r="B226" t="s">
        <v>309</v>
      </c>
      <c r="C226">
        <v>225</v>
      </c>
      <c r="D226" t="s">
        <v>310</v>
      </c>
      <c r="E226" t="s">
        <v>311</v>
      </c>
      <c r="F226" t="s">
        <v>312</v>
      </c>
      <c r="G226" t="s">
        <v>1342</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/resucito/src/index.html?canto=vieneelsenor</v>
      </c>
      <c r="AG226" s="66"/>
      <c r="AH226" s="66" t="str">
        <f>VLOOKUP(Table13456221[[#This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I226" t="s">
        <v>323</v>
      </c>
      <c r="AJ226" t="str">
        <f>LOWER(LEFT(Table13456221[[#This Row],[Titulo]],1))</f>
        <v>v</v>
      </c>
      <c r="AK226" t="str">
        <f>LOWER(LEFT(Table13456221[[#This Row],[Categoria]],1))</f>
        <v>p</v>
      </c>
      <c r="AL226" t="str">
        <f>_xlfn.CONCAT(Table13456221[[#This Row],[ID]:[c021]])</f>
        <v>{id:225,title: "vieneelsenorViene el Señor", subtitle: "Salmo 93 (92) - Apocalipsis 1,5-7", category: "PRECATECUMENADO", moments: ["Entrada", "Antiguo Testamento"], url: "/resucito/src/index.html?canto=vieneelsenorviene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M226" t="str">
        <f>UPPER(Table13456221[[#This Row],[Titulo]])</f>
        <v>VIENE EL SEÑOR</v>
      </c>
      <c r="AN226" t="str">
        <f>LOWER(SUBSTITUTE(Table13456221[[#This Row],[CANTO]], " ", ""))</f>
        <v>vieneelseñor</v>
      </c>
      <c r="AO226" t="str">
        <f>Table13456221[[#This Row],[Subtitle5]]</f>
        <v>Salmo 93 (92) - Apocalipsis 1,5-7</v>
      </c>
      <c r="AQ226" t="str">
        <f>Table1[[#Headers],[CANTO]]</f>
        <v>CANTO</v>
      </c>
      <c r="AR226" t="str">
        <f>Table13456221[[#This Row],[CANTO]]</f>
        <v>VIENE EL SEÑOR</v>
      </c>
    </row>
    <row r="227" spans="1:44" x14ac:dyDescent="0.25">
      <c r="A227">
        <v>171</v>
      </c>
      <c r="B227" t="s">
        <v>309</v>
      </c>
      <c r="C227">
        <v>226</v>
      </c>
      <c r="D227" t="s">
        <v>310</v>
      </c>
      <c r="E227" t="s">
        <v>311</v>
      </c>
      <c r="F227" t="s">
        <v>312</v>
      </c>
      <c r="G227" t="s">
        <v>1343</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/resucito/src/index.html?canto=virgendelamaravilla</v>
      </c>
      <c r="AG227" s="66"/>
      <c r="AH227" s="66" t="str">
        <f>VLOOKUP(Table13456221[[#This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I227" t="s">
        <v>323</v>
      </c>
      <c r="AJ227" t="str">
        <f>LOWER(LEFT(Table13456221[[#This Row],[Titulo]],1))</f>
        <v>v</v>
      </c>
      <c r="AK227" t="str">
        <f>LOWER(LEFT(Table13456221[[#This Row],[Categoria]],1))</f>
        <v>p</v>
      </c>
      <c r="AL227" t="str">
        <f>_xlfn.CONCAT(Table13456221[[#This Row],[ID]:[c021]])</f>
        <v>{id:226,title: "virgendelamaravillaVirgen de la maravilla", subtitle: "(Dante Allghlerl)", category: "PRECATECUMENADO", moments: ["Pentecostés"], url: "/resucito/src/index.html?canto=virgendelamaravillavirgen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M227" t="str">
        <f>UPPER(Table13456221[[#This Row],[Titulo]])</f>
        <v>VIRGEN DE LA MARAVILLA</v>
      </c>
      <c r="AN227" t="str">
        <f>LOWER(SUBSTITUTE(Table13456221[[#This Row],[CANTO]], " ", ""))</f>
        <v>virgendelamaravilla</v>
      </c>
      <c r="AO227" t="str">
        <f>Table13456221[[#This Row],[Subtitle5]]</f>
        <v>(Dante Allghlerl)</v>
      </c>
      <c r="AQ227" t="str">
        <f>Table1[[#Headers],[CANTO]]</f>
        <v>CANTO</v>
      </c>
      <c r="AR227" t="str">
        <f>Table13456221[[#This Row],[CANTO]]</f>
        <v>VIRGEN DE LA MARAVILLA</v>
      </c>
    </row>
    <row r="228" spans="1:44" x14ac:dyDescent="0.25">
      <c r="A228">
        <v>172</v>
      </c>
      <c r="B228" t="s">
        <v>309</v>
      </c>
      <c r="C228">
        <v>227</v>
      </c>
      <c r="D228" t="s">
        <v>310</v>
      </c>
      <c r="E228" t="s">
        <v>311</v>
      </c>
      <c r="F228" t="s">
        <v>312</v>
      </c>
      <c r="G228" t="s">
        <v>1344</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/resucito/src/index.html?canto=vividalegres</v>
      </c>
      <c r="AG228" s="66"/>
      <c r="AH228" s="66" t="str">
        <f>VLOOKUP(Table13456221[[#This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I228" t="s">
        <v>323</v>
      </c>
      <c r="AJ228" t="str">
        <f>LOWER(LEFT(Table13456221[[#This Row],[Titulo]],1))</f>
        <v>v</v>
      </c>
      <c r="AK228" t="str">
        <f>LOWER(LEFT(Table13456221[[#This Row],[Categoria]],1))</f>
        <v>p</v>
      </c>
      <c r="AL228" t="str">
        <f>_xlfn.CONCAT(Table13456221[[#This Row],[ID]:[c021]])</f>
        <v>{id:227,title: "vividalegresVivid alegres", subtitle: "Filipenses 4,4ss", category: "PRECATECUMENADO", moments: ["Adviento", "Final", "Nuevo Testamento"], url: "/resucito/src/index.html?canto=vividalegresvivid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M228" t="str">
        <f>UPPER(Table13456221[[#This Row],[Titulo]])</f>
        <v>VIVID ALEGRES</v>
      </c>
      <c r="AN228" t="str">
        <f>LOWER(SUBSTITUTE(Table13456221[[#This Row],[CANTO]], " ", ""))</f>
        <v>vividalegres</v>
      </c>
      <c r="AO228" t="str">
        <f>Table13456221[[#This Row],[Subtitle5]]</f>
        <v>Filipenses 4,4ss</v>
      </c>
      <c r="AQ228" t="str">
        <f>Table1[[#Headers],[CANTO]]</f>
        <v>CANTO</v>
      </c>
      <c r="AR228" t="str">
        <f>Table13456221[[#This Row],[CANTO]]</f>
        <v>VIVID ALEGRES</v>
      </c>
    </row>
    <row r="229" spans="1:44" x14ac:dyDescent="0.25">
      <c r="A229">
        <v>173</v>
      </c>
      <c r="B229" t="s">
        <v>309</v>
      </c>
      <c r="C229">
        <v>228</v>
      </c>
      <c r="D229" t="s">
        <v>310</v>
      </c>
      <c r="E229" t="s">
        <v>311</v>
      </c>
      <c r="F229" t="s">
        <v>312</v>
      </c>
      <c r="G229" t="s">
        <v>1345</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/resucito/src/index.html?canto=vosotrossoislaluzdelmundo</v>
      </c>
      <c r="AG229" s="66"/>
      <c r="AH229" s="66" t="str">
        <f>VLOOKUP(Table13456221[[#This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I229" t="s">
        <v>323</v>
      </c>
      <c r="AJ229" t="str">
        <f>LOWER(LEFT(Table13456221[[#This Row],[Titulo]],1))</f>
        <v>v</v>
      </c>
      <c r="AK229" t="str">
        <f>LOWER(LEFT(Table13456221[[#This Row],[Categoria]],1))</f>
        <v>p</v>
      </c>
      <c r="AL229" t="str">
        <f>_xlfn.CONCAT(Table13456221[[#This Row],[ID]:[c021]])</f>
        <v>{id:228,title: "vosotrossoislaluzdelmundoVosotros sois la luz del mundo", subtitle: "Mateo 5,14ss ", category: "PRECATECUMENADO", moments: ["Pentecostés"], url: "/resucito/src/index.html?canto=vosotrossoislaluzdelmundovosotros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M229" t="str">
        <f>UPPER(Table13456221[[#This Row],[Titulo]])</f>
        <v>VOSOTROS SOIS LA LUZ DEL MUNDO</v>
      </c>
      <c r="AN229" t="str">
        <f>LOWER(SUBSTITUTE(Table13456221[[#This Row],[CANTO]], " ", ""))</f>
        <v>vosotrossoislaluzdelmundo</v>
      </c>
      <c r="AO229" t="str">
        <f>Table13456221[[#This Row],[Subtitle5]]</f>
        <v xml:space="preserve">Mateo 5,14ss </v>
      </c>
      <c r="AQ229" t="str">
        <f>Table1[[#Headers],[CANTO]]</f>
        <v>CANTO</v>
      </c>
      <c r="AR229" t="str">
        <f>Table13456221[[#This Row],[CANTO]]</f>
        <v>VOSOTROS SOIS LA LUZ DEL MUNDO</v>
      </c>
    </row>
    <row r="230" spans="1:44" x14ac:dyDescent="0.25">
      <c r="A230">
        <v>174</v>
      </c>
      <c r="B230" t="s">
        <v>309</v>
      </c>
      <c r="C230">
        <v>229</v>
      </c>
      <c r="D230" t="s">
        <v>310</v>
      </c>
      <c r="E230" t="s">
        <v>311</v>
      </c>
      <c r="F230" t="s">
        <v>312</v>
      </c>
      <c r="G230" t="s">
        <v>1346</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/resucito/src/index.html?canto=yavienemidios</v>
      </c>
      <c r="AG230" s="66"/>
      <c r="AH230" s="66" t="str">
        <f>VLOOKUP(Table13456221[[#This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I230" t="s">
        <v>323</v>
      </c>
      <c r="AJ230" t="str">
        <f>LOWER(LEFT(Table13456221[[#This Row],[Titulo]],1))</f>
        <v>y</v>
      </c>
      <c r="AK230" t="str">
        <f>LOWER(LEFT(Table13456221[[#This Row],[Categoria]],1))</f>
        <v>p</v>
      </c>
      <c r="AL230" t="str">
        <f>_xlfn.CONCAT(Table13456221[[#This Row],[ID]:[c021]])</f>
        <v>{id:229,title: "yavienemidiosYa viene mi Dios", subtitle: "Villancico (Kiko Argüello)", category: "PRECATECUMENADO", moments: ["Adviento", "Pentecostés", "Antiguo Testamento", "Nuevo Testamento"], url: "/resucito/src/index.html?canto=yavienemidiosya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M230" t="str">
        <f>UPPER(Table13456221[[#This Row],[Titulo]])</f>
        <v>YA VIENE MI DIOS</v>
      </c>
      <c r="AN230" t="str">
        <f>LOWER(SUBSTITUTE(Table13456221[[#This Row],[CANTO]], " ", ""))</f>
        <v>yavienemidios</v>
      </c>
      <c r="AO230" t="str">
        <f>Table13456221[[#This Row],[Subtitle5]]</f>
        <v>Villancico (Kiko Argüello)</v>
      </c>
      <c r="AQ230" t="str">
        <f>Table1[[#Headers],[CANTO]]</f>
        <v>CANTO</v>
      </c>
      <c r="AR230" t="str">
        <f>Table13456221[[#This Row],[CANTO]]</f>
        <v>YA VIENE MI DIOS</v>
      </c>
    </row>
    <row r="231" spans="1:44" x14ac:dyDescent="0.25">
      <c r="A231">
        <v>175</v>
      </c>
      <c r="B231" t="s">
        <v>309</v>
      </c>
      <c r="C231">
        <v>230</v>
      </c>
      <c r="D231" t="s">
        <v>310</v>
      </c>
      <c r="E231" t="s">
        <v>311</v>
      </c>
      <c r="F231" t="s">
        <v>312</v>
      </c>
      <c r="G231" t="s">
        <v>1347</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/resucito/src/index.html?canto=yahvehtueresmidios</v>
      </c>
      <c r="AG231" s="66"/>
      <c r="AH231" s="66" t="str">
        <f>VLOOKUP(Table13456221[[#This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I231" t="s">
        <v>323</v>
      </c>
      <c r="AJ231" t="str">
        <f>LOWER(LEFT(Table13456221[[#This Row],[Titulo]],1))</f>
        <v>y</v>
      </c>
      <c r="AK231" t="str">
        <f>LOWER(LEFT(Table13456221[[#This Row],[Categoria]],1))</f>
        <v>p</v>
      </c>
      <c r="AL231" t="str">
        <f>_xlfn.CONCAT(Table13456221[[#This Row],[ID]:[c021]])</f>
        <v>{id:230,title: "yahvehtueresmidiosYahveh, tú eres mi Dios", subtitle: "Isaías 25,1-8", category: "PRECATECUMENADO", moments: ["Virgen"], url: "/resucito/src/index.html?canto=yahvehtueresmidiosyahveh,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M231" t="str">
        <f>UPPER(Table13456221[[#This Row],[Titulo]])</f>
        <v>YAHVEH, TÚ ERES MI DIOS</v>
      </c>
      <c r="AN231" t="str">
        <f>LOWER(SUBSTITUTE(Table13456221[[#This Row],[CANTO]], " ", ""))</f>
        <v>yahveh,túeresmidios</v>
      </c>
      <c r="AO231" t="str">
        <f>Table13456221[[#This Row],[Subtitle5]]</f>
        <v>Isaías 25,1-8</v>
      </c>
      <c r="AQ231" t="str">
        <f>Table1[[#Headers],[CANTO]]</f>
        <v>CANTO</v>
      </c>
      <c r="AR231" t="str">
        <f>Table13456221[[#This Row],[CANTO]]</f>
        <v>YAHVEH, TÚ ERES MI DIOS</v>
      </c>
    </row>
    <row r="232" spans="1:44" x14ac:dyDescent="0.25">
      <c r="A232">
        <v>176</v>
      </c>
      <c r="B232" t="s">
        <v>309</v>
      </c>
      <c r="C232">
        <v>231</v>
      </c>
      <c r="D232" t="s">
        <v>310</v>
      </c>
      <c r="E232" t="s">
        <v>311</v>
      </c>
      <c r="F232" t="s">
        <v>312</v>
      </c>
      <c r="G232" t="s">
        <v>1348</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/resucito/src/index.html?canto=yoteamosenor</v>
      </c>
      <c r="AG232" s="66"/>
      <c r="AH232" s="66" t="str">
        <f>VLOOKUP(Table13456221[[#This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I232" t="s">
        <v>323</v>
      </c>
      <c r="AJ232" t="str">
        <f>LOWER(LEFT(Table13456221[[#This Row],[Titulo]],1))</f>
        <v>y</v>
      </c>
      <c r="AK232" t="str">
        <f>LOWER(LEFT(Table13456221[[#This Row],[Categoria]],1))</f>
        <v>p</v>
      </c>
      <c r="AL232" t="str">
        <f>_xlfn.CONCAT(Table13456221[[#This Row],[ID]:[c021]])</f>
        <v>{id:231,title: "yoteamosenorYo te amo, Señor", subtitle: "Sal 18 (17)", category: "PRECATECUMENADO", moments: ["Adviento", "Niños", "Nuevo Testamento"], url: "/resucito/src/index.html?canto=yoteamosenoryo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M232" t="str">
        <f>UPPER(Table13456221[[#This Row],[Titulo]])</f>
        <v>YO TE AMO, SEÑOR</v>
      </c>
      <c r="AN232" t="str">
        <f>LOWER(SUBSTITUTE(Table13456221[[#This Row],[CANTO]], " ", ""))</f>
        <v>yoteamo,señor</v>
      </c>
      <c r="AO232" t="str">
        <f>Table13456221[[#This Row],[Subtitle5]]</f>
        <v>Sal 18 (17)</v>
      </c>
      <c r="AQ232" t="str">
        <f>Table1[[#Headers],[CANTO]]</f>
        <v>CANTO</v>
      </c>
      <c r="AR232" t="str">
        <f>Table13456221[[#This Row],[CANTO]]</f>
        <v>YO TE AMO, SEÑOR</v>
      </c>
    </row>
    <row r="233" spans="1:44" x14ac:dyDescent="0.25">
      <c r="A233">
        <v>177</v>
      </c>
      <c r="B233" t="s">
        <v>309</v>
      </c>
      <c r="C233">
        <v>232</v>
      </c>
      <c r="D233" t="s">
        <v>310</v>
      </c>
      <c r="E233" t="s">
        <v>311</v>
      </c>
      <c r="F233" t="s">
        <v>312</v>
      </c>
      <c r="G233" t="s">
        <v>1349</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/resucito/src/index.html?canto=yovengoareunir</v>
      </c>
      <c r="AG233" s="66"/>
      <c r="AH233" s="66" t="str">
        <f>VLOOKUP(Table13456221[[#This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I233" t="s">
        <v>323</v>
      </c>
      <c r="AJ233" t="str">
        <f>LOWER(LEFT(Table13456221[[#This Row],[Titulo]],1))</f>
        <v>y</v>
      </c>
      <c r="AK233" t="str">
        <f>LOWER(LEFT(Table13456221[[#This Row],[Categoria]],1))</f>
        <v>p</v>
      </c>
      <c r="AL233" t="str">
        <f>_xlfn.CONCAT(Table13456221[[#This Row],[ID]:[c021]])</f>
        <v>{id:232,title: "yovengoareunirYo vengo a reunir", subtitle: "Isaías 66,18-21", category: "PRECATECUMENADO", moments: ["Nuevo Testamento"], url: "/resucito/src/index.html?canto=yovengoareuniryo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M233" t="str">
        <f>UPPER(Table13456221[[#This Row],[Titulo]])</f>
        <v>YO VENGO A REUNIR</v>
      </c>
      <c r="AN233" t="str">
        <f>LOWER(SUBSTITUTE(Table13456221[[#This Row],[CANTO]], " ", ""))</f>
        <v>yovengoareunir</v>
      </c>
      <c r="AO233" t="str">
        <f>Table13456221[[#This Row],[Subtitle5]]</f>
        <v>Isaías 66,18-21</v>
      </c>
      <c r="AQ233" t="str">
        <f>Table1[[#Headers],[CANTO]]</f>
        <v>CANTO</v>
      </c>
      <c r="AR233" t="str">
        <f>Table13456221[[#This Row],[CANTO]]</f>
        <v>YO VENGO A REUNIR</v>
      </c>
    </row>
    <row r="234" spans="1:44" x14ac:dyDescent="0.25">
      <c r="A234">
        <v>178</v>
      </c>
      <c r="B234" t="s">
        <v>309</v>
      </c>
      <c r="C234">
        <v>233</v>
      </c>
      <c r="D234" t="s">
        <v>310</v>
      </c>
      <c r="E234" t="s">
        <v>311</v>
      </c>
      <c r="F234" t="s">
        <v>312</v>
      </c>
      <c r="G234" t="s">
        <v>1350</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/resucito/src/index.html?canto=zaqueo</v>
      </c>
      <c r="AG234" s="66"/>
      <c r="AH234" s="66" t="str">
        <f>VLOOKUP(Table13456221[[#This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I234" t="s">
        <v>323</v>
      </c>
      <c r="AJ234" t="str">
        <f>LOWER(LEFT(Table13456221[[#This Row],[Titulo]],1))</f>
        <v>z</v>
      </c>
      <c r="AK234" t="str">
        <f>LOWER(LEFT(Table13456221[[#This Row],[Categoria]],1))</f>
        <v>p</v>
      </c>
      <c r="AL234" t="str">
        <f>_xlfn.CONCAT(Table13456221[[#This Row],[ID]:[c021]])</f>
        <v>{id:233,title: "zaqueoZaqueo", subtitle: "Lucas 19,1-10", category: "PRECATECUMENADO", moments: ["Navidad", "Niños"], url: "/resucito/src/index.html?canto=zaqueozaqueo: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M234" t="str">
        <f>UPPER(Table13456221[[#This Row],[Titulo]])</f>
        <v>ZAQUEO</v>
      </c>
      <c r="AN234" t="str">
        <f>LOWER(SUBSTITUTE(Table13456221[[#This Row],[CANTO]], " ", ""))</f>
        <v>zaqueo</v>
      </c>
      <c r="AO234" t="str">
        <f>Table13456221[[#This Row],[Subtitle5]]</f>
        <v>Lucas 19,1-10</v>
      </c>
      <c r="AQ234" t="str">
        <f>Table1[[#Headers],[CANTO]]</f>
        <v>CANTO</v>
      </c>
      <c r="AR234" t="str">
        <f>Table13456221[[#This Row],[CANTO]]</f>
        <v>ZAQUEO</v>
      </c>
    </row>
    <row r="235" spans="1:44" x14ac:dyDescent="0.25">
      <c r="A235">
        <v>245</v>
      </c>
      <c r="B235" t="s">
        <v>309</v>
      </c>
      <c r="C235">
        <v>234</v>
      </c>
      <c r="D235" t="s">
        <v>310</v>
      </c>
      <c r="E235" t="s">
        <v>311</v>
      </c>
      <c r="F235" t="s">
        <v>312</v>
      </c>
      <c r="G235" t="s">
        <v>2257</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/resucito/src/index.html?canto=prountuariodeacordes</v>
      </c>
      <c r="AG235" s="66"/>
      <c r="AH235" s="66" t="e">
        <f>VLOOKUP(Table13456221[[#This Row],['#Pg]],Table14[['#]:[ARCHIVO]],6,FALSE)</f>
        <v>#N/A</v>
      </c>
      <c r="AI235" t="s">
        <v>323</v>
      </c>
      <c r="AJ235" t="str">
        <f>LOWER(LEFT(Table13456221[[#This Row],[Titulo]],1))</f>
        <v>p</v>
      </c>
      <c r="AK235" t="str">
        <f>LOWER(LEFT(Table13456221[[#This Row],[Categoria]],1))</f>
        <v>p</v>
      </c>
      <c r="AL235" t="e">
        <f>_xlfn.CONCAT(Table13456221[[#This Row],[ID]:[c021]])</f>
        <v>#N/A</v>
      </c>
      <c r="AM235" t="str">
        <f>UPPER(Table13456221[[#This Row],[Titulo]])</f>
        <v>PROUNTUARIO DE ACORDES</v>
      </c>
      <c r="AN235" t="str">
        <f>LOWER(SUBSTITUTE(Table13456221[[#This Row],[CANTO]], " ", ""))</f>
        <v>prountuariodeacordes</v>
      </c>
      <c r="AO235" t="str">
        <f>Table13456221[[#This Row],[Subtitle5]]</f>
        <v>Notas</v>
      </c>
      <c r="AQ235" t="str">
        <f>Table1[[#Headers],[CANTO]]</f>
        <v>CANTO</v>
      </c>
      <c r="AR235" t="str">
        <f>Table13456221[[#This Row],[CANTO]]</f>
        <v>PROUNTUARIO DE ACORDES</v>
      </c>
    </row>
    <row r="236" spans="1:44" x14ac:dyDescent="0.25">
      <c r="A236">
        <v>246</v>
      </c>
      <c r="B236" t="s">
        <v>309</v>
      </c>
      <c r="C236">
        <v>235</v>
      </c>
      <c r="D236" t="s">
        <v>310</v>
      </c>
      <c r="E236" t="s">
        <v>311</v>
      </c>
      <c r="F236" t="s">
        <v>312</v>
      </c>
      <c r="G236" t="s">
        <v>2258</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/resucito/src/index.html?canto=librodecantoenpdf</v>
      </c>
      <c r="AG236" s="66"/>
      <c r="AH236" s="66" t="e">
        <f>VLOOKUP(Table13456221[[#This Row],['#Pg]],Table14[['#]:[ARCHIVO]],6,FALSE)</f>
        <v>#N/A</v>
      </c>
      <c r="AI236" t="s">
        <v>323</v>
      </c>
      <c r="AJ236" t="str">
        <f>LOWER(LEFT(Table13456221[[#This Row],[Titulo]],1))</f>
        <v>l</v>
      </c>
      <c r="AK236" t="str">
        <f>LOWER(LEFT(Table13456221[[#This Row],[Categoria]],1))</f>
        <v>c</v>
      </c>
      <c r="AL236" t="e">
        <f>_xlfn.CONCAT(Table13456221[[#This Row],[ID]:[c021]])</f>
        <v>#N/A</v>
      </c>
      <c r="AM236" t="str">
        <f>UPPER(Table13456221[[#This Row],[Titulo]])</f>
        <v>LIBRO DE CANTO EN PDF</v>
      </c>
      <c r="AN236" t="str">
        <f>LOWER(SUBSTITUTE(Table13456221[[#This Row],[CANTO]], " ", ""))</f>
        <v>librodecantoenpdf</v>
      </c>
      <c r="AO236" t="str">
        <f>Table13456221[[#This Row],[Subtitle5]]</f>
        <v xml:space="preserve">Cantos del Camino Neo Catecumenal </v>
      </c>
      <c r="AQ236" t="str">
        <f>Table1[[#Headers],[CANTO]]</f>
        <v>CANTO</v>
      </c>
      <c r="AR236" t="str">
        <f>Table13456221[[#This Row],[CANTO]]</f>
        <v>LIBRO DE CANTO EN PDF</v>
      </c>
    </row>
    <row r="237" spans="1:44" x14ac:dyDescent="0.25">
      <c r="B237" t="s">
        <v>309</v>
      </c>
      <c r="D237" t="s">
        <v>310</v>
      </c>
      <c r="E237" t="s">
        <v>311</v>
      </c>
      <c r="F237" t="s">
        <v>312</v>
      </c>
      <c r="G237" t="s">
        <v>945</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7" s="66"/>
      <c r="AH237" s="66" t="e">
        <f>VLOOKUP(Table13456221[[#This Row],['#Pg]],Table14[['#]:[ARCHIVO]],6,FALSE)</f>
        <v>#N/A</v>
      </c>
      <c r="AI237" t="s">
        <v>323</v>
      </c>
      <c r="AJ237" t="str">
        <f>LOWER(LEFT(Table13456221[[#This Row],[Titulo]],1))</f>
        <v/>
      </c>
      <c r="AK237" t="str">
        <f>LOWER(LEFT(Table13456221[[#This Row],[Categoria]],1))</f>
        <v/>
      </c>
      <c r="AL237" t="e">
        <f>_xlfn.CONCAT(Table13456221[[#This Row],[ID]:[c021]])</f>
        <v>#N/A</v>
      </c>
      <c r="AM237" t="str">
        <f>UPPER(Table13456221[[#This Row],[Titulo]])</f>
        <v/>
      </c>
      <c r="AN237" t="str">
        <f>LOWER(SUBSTITUTE(Table13456221[[#This Row],[CANTO]], " ", ""))</f>
        <v/>
      </c>
      <c r="AO237">
        <f>Table13456221[[#This Row],[Subtitle5]]</f>
        <v>0</v>
      </c>
      <c r="AQ237" t="str">
        <f>Table1[[#Headers],[CANTO]]</f>
        <v>CANTO</v>
      </c>
      <c r="AR237" t="str">
        <f>Table13456221[[#This Row],[CANTO]]</f>
        <v/>
      </c>
    </row>
    <row r="238" spans="1:44" x14ac:dyDescent="0.25">
      <c r="B238" t="s">
        <v>309</v>
      </c>
      <c r="D238" t="s">
        <v>310</v>
      </c>
      <c r="E238" t="s">
        <v>311</v>
      </c>
      <c r="F238" t="s">
        <v>312</v>
      </c>
      <c r="G238" t="s">
        <v>945</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8" s="66"/>
      <c r="AH238" s="66" t="e">
        <f>VLOOKUP(Table13456221[[#This Row],['#Pg]],Table14[['#]:[ARCHIVO]],6,FALSE)</f>
        <v>#N/A</v>
      </c>
      <c r="AI238" t="s">
        <v>323</v>
      </c>
      <c r="AJ238" t="str">
        <f>LOWER(LEFT(Table13456221[[#This Row],[Titulo]],1))</f>
        <v/>
      </c>
      <c r="AK238" t="str">
        <f>LOWER(LEFT(Table13456221[[#This Row],[Categoria]],1))</f>
        <v/>
      </c>
      <c r="AL238" t="e">
        <f>_xlfn.CONCAT(Table13456221[[#This Row],[ID]:[c021]])</f>
        <v>#N/A</v>
      </c>
      <c r="AM238" t="str">
        <f>UPPER(Table13456221[[#This Row],[Titulo]])</f>
        <v/>
      </c>
      <c r="AN238" t="str">
        <f>LOWER(SUBSTITUTE(Table13456221[[#This Row],[CANTO]], " ", ""))</f>
        <v/>
      </c>
      <c r="AO238">
        <f>Table13456221[[#This Row],[Subtitle5]]</f>
        <v>0</v>
      </c>
      <c r="AQ238" t="str">
        <f>Table1[[#Headers],[CANTO]]</f>
        <v>CANTO</v>
      </c>
      <c r="AR238" t="str">
        <f>Table13456221[[#This Row],[CANTO]]</f>
        <v/>
      </c>
    </row>
    <row r="239" spans="1:44" x14ac:dyDescent="0.25">
      <c r="B239" t="s">
        <v>309</v>
      </c>
      <c r="D239" t="s">
        <v>310</v>
      </c>
      <c r="E239" t="s">
        <v>311</v>
      </c>
      <c r="F239" t="s">
        <v>312</v>
      </c>
      <c r="G239" t="s">
        <v>945</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9" s="66"/>
      <c r="AH239" s="66" t="e">
        <f>VLOOKUP(Table13456221[[#This Row],['#Pg]],Table14[['#]:[ARCHIVO]],6,FALSE)</f>
        <v>#N/A</v>
      </c>
      <c r="AI239" t="s">
        <v>323</v>
      </c>
      <c r="AJ239" t="str">
        <f>LOWER(LEFT(Table13456221[[#This Row],[Titulo]],1))</f>
        <v/>
      </c>
      <c r="AK239" t="str">
        <f>LOWER(LEFT(Table13456221[[#This Row],[Categoria]],1))</f>
        <v/>
      </c>
      <c r="AL239" t="e">
        <f>_xlfn.CONCAT(Table13456221[[#This Row],[ID]:[c021]])</f>
        <v>#N/A</v>
      </c>
      <c r="AM239" t="str">
        <f>UPPER(Table13456221[[#This Row],[Titulo]])</f>
        <v/>
      </c>
      <c r="AN239" t="str">
        <f>LOWER(SUBSTITUTE(Table13456221[[#This Row],[CANTO]], " ", ""))</f>
        <v/>
      </c>
      <c r="AO239">
        <f>Table13456221[[#This Row],[Subtitle5]]</f>
        <v>0</v>
      </c>
      <c r="AQ239" t="str">
        <f>Table1[[#Headers],[CANTO]]</f>
        <v>CANTO</v>
      </c>
      <c r="AR239" t="str">
        <f>Table13456221[[#This Row],[CANTO]]</f>
        <v/>
      </c>
    </row>
    <row r="240" spans="1:44" x14ac:dyDescent="0.25">
      <c r="B240" t="s">
        <v>309</v>
      </c>
      <c r="D240" t="s">
        <v>310</v>
      </c>
      <c r="E240" t="s">
        <v>311</v>
      </c>
      <c r="F240" t="s">
        <v>312</v>
      </c>
      <c r="G240" t="s">
        <v>945</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40" s="66"/>
      <c r="AH240" s="66" t="e">
        <f>VLOOKUP(Table13456221[[#This Row],['#Pg]],Table14[['#]:[ARCHIVO]],6,FALSE)</f>
        <v>#N/A</v>
      </c>
      <c r="AI240" t="s">
        <v>323</v>
      </c>
      <c r="AJ240" t="str">
        <f>LOWER(LEFT(Table13456221[[#This Row],[Titulo]],1))</f>
        <v/>
      </c>
      <c r="AK240" t="str">
        <f>LOWER(LEFT(Table13456221[[#This Row],[Categoria]],1))</f>
        <v/>
      </c>
      <c r="AL240" t="e">
        <f>_xlfn.CONCAT(Table13456221[[#This Row],[ID]:[c021]])</f>
        <v>#N/A</v>
      </c>
      <c r="AM240" t="str">
        <f>UPPER(Table13456221[[#This Row],[Titulo]])</f>
        <v/>
      </c>
      <c r="AN240" t="str">
        <f>LOWER(SUBSTITUTE(Table13456221[[#This Row],[CANTO]], " ", ""))</f>
        <v/>
      </c>
      <c r="AO240">
        <f>Table13456221[[#This Row],[Subtitle5]]</f>
        <v>0</v>
      </c>
      <c r="AQ240" t="str">
        <f>Table1[[#Headers],[CANTO]]</f>
        <v>CANTO</v>
      </c>
      <c r="AR240" t="str">
        <f>Table13456221[[#This Row],[CANTO]]</f>
        <v/>
      </c>
    </row>
  </sheetData>
  <mergeCells count="1">
    <mergeCell ref="C1:I1"/>
  </mergeCells>
  <hyperlinks>
    <hyperlink ref="C1:F1" location="Indice!A1" display="Indice!A1" xr:uid="{A88C9CDE-8E06-495B-BCE3-7F4AB80993BC}"/>
  </hyperlinks>
  <pageMargins left="0.7" right="0.7" top="0.75" bottom="0.75" header="0.3" footer="0.3"/>
  <pageSetup orientation="portrait" r:id="rId1"/>
  <drawing r:id="rId2"/>
  <legacyDrawing r:id="rId3"/>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9872A-A077-498F-A90B-717189F522C6}">
  <sheetPr codeName="Sheet5"/>
  <dimension ref="A1:H246"/>
  <sheetViews>
    <sheetView zoomScale="145" zoomScaleNormal="145" workbookViewId="0"/>
  </sheetViews>
  <sheetFormatPr defaultRowHeight="15" x14ac:dyDescent="0.25"/>
  <cols>
    <col min="1" max="1" width="24.140625" customWidth="1"/>
    <col min="2" max="2" width="44.85546875" customWidth="1"/>
    <col min="3" max="3" width="40.42578125" bestFit="1" customWidth="1"/>
    <col min="4" max="4" width="27.5703125" customWidth="1"/>
    <col min="5" max="5" width="22.7109375" customWidth="1"/>
    <col min="6" max="6" width="33.28515625" customWidth="1"/>
    <col min="7" max="7" width="55.85546875" customWidth="1"/>
  </cols>
  <sheetData>
    <row r="1" spans="1:8" ht="33" customHeight="1" x14ac:dyDescent="0.55000000000000004">
      <c r="A1" s="62" t="s">
        <v>763</v>
      </c>
      <c r="B1" s="346" t="str" cm="1">
        <f t="array" aca="1" ref="B1" ca="1">MID(CELL("filename", A1), FIND("]", CELL("filename", A1)) + 1, 255)</f>
        <v>Indice Backups</v>
      </c>
      <c r="C1" s="346"/>
      <c r="D1" s="346"/>
      <c r="E1" s="346"/>
    </row>
    <row r="2" spans="1:8" x14ac:dyDescent="0.25">
      <c r="A2" s="10" t="s">
        <v>764</v>
      </c>
      <c r="C2" t="s">
        <v>773</v>
      </c>
    </row>
    <row r="3" spans="1:8" x14ac:dyDescent="0.25">
      <c r="A3" s="10" t="s">
        <v>765</v>
      </c>
    </row>
    <row r="4" spans="1:8" x14ac:dyDescent="0.25">
      <c r="A4" s="10" t="s">
        <v>766</v>
      </c>
    </row>
    <row r="5" spans="1:8" x14ac:dyDescent="0.25">
      <c r="A5" s="10" t="s">
        <v>767</v>
      </c>
    </row>
    <row r="6" spans="1:8" x14ac:dyDescent="0.25">
      <c r="A6" s="10" t="s">
        <v>768</v>
      </c>
      <c r="D6" s="10" t="s">
        <v>776</v>
      </c>
    </row>
    <row r="7" spans="1:8" x14ac:dyDescent="0.25">
      <c r="D7" s="11" t="s">
        <v>777</v>
      </c>
    </row>
    <row r="8" spans="1:8" x14ac:dyDescent="0.25">
      <c r="A8" s="10" t="s">
        <v>769</v>
      </c>
    </row>
    <row r="9" spans="1:8" x14ac:dyDescent="0.25">
      <c r="B9" t="s">
        <v>778</v>
      </c>
    </row>
    <row r="10" spans="1:8" x14ac:dyDescent="0.25">
      <c r="B10" t="str">
        <f>_xlfn.CONCAT("{ ","""","id","""",": ","""","",B29,"""",", ","""","titulo","""",": ","""",C29,"""",", ","""","salmo","""",": ","""",E29,"""",", ","""","letra","""",": ","""",F29,"""",", ","""","archivo","""",": ",G29,"},")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8" x14ac:dyDescent="0.25">
      <c r="A11" t="s">
        <v>152</v>
      </c>
      <c r="B11" t="s">
        <v>770</v>
      </c>
      <c r="C11" t="s">
        <v>774</v>
      </c>
      <c r="D11" t="s">
        <v>149</v>
      </c>
      <c r="E11" t="s">
        <v>150</v>
      </c>
      <c r="F11" t="s">
        <v>151</v>
      </c>
      <c r="G11" t="s">
        <v>775</v>
      </c>
      <c r="H11" t="s">
        <v>756</v>
      </c>
    </row>
    <row r="12" spans="1:8" x14ac:dyDescent="0.25">
      <c r="A12">
        <v>1</v>
      </c>
      <c r="B12" t="str" cm="1">
        <f t="array" ref="B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alavictimapascual</v>
      </c>
      <c r="C12" t="str">
        <f>REPLACE(LOWER(Table14[[#This Row],[CANTO]]),1,1,UPPER(LEFT(Table14[[#This Row],[CANTO]],1)))</f>
        <v>A la víctima pascual</v>
      </c>
      <c r="D12" t="s">
        <v>772</v>
      </c>
      <c r="E12" t="str">
        <f>VLOOKUP(Table14[[#This Row],['#]],'Codigo Canto'!A4:AQ239, 11, FALSE)</f>
        <v>"</v>
      </c>
      <c r="F12" t="s">
        <v>0</v>
      </c>
      <c r="G12" t="str">
        <f>_xlfn.CONCAT("""","archivo","""",": ","""","/cantos/resucito/" &amp; LEFT(Table14[[#This Row],[id]], 1),"/",Table14[[#This Row],[id]],".html","""")</f>
        <v>"archivo": "/cantos/resucito/a/alavictimapascual.html"</v>
      </c>
      <c r="H12" t="str">
        <f t="shared" ref="H12:H75" si="0">_xlfn.CONCAT("{ ","""","id","""",": ","""","",B12,"""",", ","""","titulo","""",": ","""",C12,"""",", ","""","salmo","""",": ","""",E12,"""",", ","""","letra","""",": ","""",F12,"""",", ",G12,"},")</f>
        <v>{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8" x14ac:dyDescent="0.25">
      <c r="A13">
        <v>2</v>
      </c>
      <c r="B13" t="str" cm="1">
        <f t="array" ref="B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tr">
        <f>REPLACE(LOWER(Table14[[#This Row],[CANTO]]),1,1,UPPER(LEFT(Table14[[#This Row],[CANTO]],1)))</f>
        <v xml:space="preserve">A nadie demos ocasión de tropiezo </v>
      </c>
      <c r="D13" t="s">
        <v>116</v>
      </c>
      <c r="E13" t="str">
        <f>VLOOKUP(Table14[[#This Row],['#]],'Codigo Canto'!A4:AQ239, 11, FALSE)</f>
        <v>"</v>
      </c>
      <c r="F13" t="s">
        <v>779</v>
      </c>
      <c r="G13" t="str">
        <f>_xlfn.CONCAT("""","archivo","""",": ","""","/cantos/resucito/" &amp; LEFT(Table14[[#This Row],[id]], 1),"/",Table14[[#This Row],[id]],".html","""")</f>
        <v>"archivo": "/cantos/resucito/a/anadiedemosocasiondetropiezo.html"</v>
      </c>
      <c r="H13" t="str">
        <f t="shared" si="0"/>
        <v>{ "id": "anadiedemosocasiondetropiezo", "titulo": "A nadie demos ocasión de tropiezo ", "salmo": """,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8" x14ac:dyDescent="0.25">
      <c r="A14">
        <v>3</v>
      </c>
      <c r="B14" t="str" cm="1">
        <f t="array" ref="B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atilevantomisojos</v>
      </c>
      <c r="C14" t="str">
        <f>REPLACE(LOWER(Table14[[#This Row],[CANTO]]),1,1,UPPER(LEFT(Table14[[#This Row],[CANTO]],1)))</f>
        <v xml:space="preserve">A ti levanto mis ojos </v>
      </c>
      <c r="D14" t="s">
        <v>117</v>
      </c>
      <c r="E14" t="str">
        <f>VLOOKUP(Table14[[#This Row],['#]],'Codigo Canto'!A4:AQ239, 11, FALSE)</f>
        <v>"</v>
      </c>
      <c r="F14" t="s">
        <v>122</v>
      </c>
      <c r="G14" t="str">
        <f>_xlfn.CONCAT("""","archivo","""",": ","""","/cantos/resucito/" &amp; LEFT(Table14[[#This Row],[id]], 1),"/",Table14[[#This Row],[id]],".html","""")</f>
        <v>"archivo": "/cantos/resucito/a/atilevantomisojos.html"</v>
      </c>
      <c r="H14" t="str">
        <f t="shared" si="0"/>
        <v>{ "id": "atilevantomisojos", "titulo": "A ti levanto mis ojos ", "salmo": """,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8" x14ac:dyDescent="0.25">
      <c r="A15">
        <v>4</v>
      </c>
      <c r="B15" t="str" cm="1">
        <f t="array" ref="B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tr">
        <f>REPLACE(LOWER(Table14[[#This Row],[CANTO]]),1,1,UPPER(LEFT(Table14[[#This Row],[CANTO]],1)))</f>
        <v>A ti, señor, en mi clamor imploro</v>
      </c>
      <c r="D15" t="s">
        <v>118</v>
      </c>
      <c r="E15" t="str">
        <f>VLOOKUP(Table14[[#This Row],['#]],'Codigo Canto'!A4:AQ239, 11, FALSE)</f>
        <v>"</v>
      </c>
      <c r="F15" t="s">
        <v>121</v>
      </c>
      <c r="G15" t="str">
        <f>_xlfn.CONCAT("""","archivo","""",": ","""","/cantos/resucito/" &amp; LEFT(Table14[[#This Row],[id]], 1),"/",Table14[[#This Row],[id]],".html","""")</f>
        <v>"archivo": "/cantos/resucito/a/atisenorenmiclamorimploro.html"</v>
      </c>
      <c r="H15" t="str">
        <f t="shared" si="0"/>
        <v>{ "id": "atisenorenmiclamorimploro", "titulo": "A ti, señor, en mi clamor imploro", "salmo": """,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8" x14ac:dyDescent="0.25">
      <c r="A16">
        <v>5</v>
      </c>
      <c r="B16" t="str" cm="1">
        <f t="array" ref="B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C16" t="str">
        <f>REPLACE(LOWER(Table14[[#This Row],[CANTO]]),1,1,UPPER(LEFT(Table14[[#This Row],[CANTO]],1)))</f>
        <v xml:space="preserve">A ti, señor, levanto mi alma </v>
      </c>
      <c r="D16" t="s">
        <v>119</v>
      </c>
      <c r="E16" t="str">
        <f>VLOOKUP(Table14[[#This Row],['#]],'Codigo Canto'!A4:AQ239, 11, FALSE)</f>
        <v>"</v>
      </c>
      <c r="F16" t="s">
        <v>780</v>
      </c>
      <c r="G16" t="str">
        <f>_xlfn.CONCAT("""","archivo","""",": ","""","/cantos/resucito/" &amp; LEFT(Table14[[#This Row],[id]], 1),"/",Table14[[#This Row],[id]],".html","""")</f>
        <v>"archivo": "/cantos/resucito/a/atisenorlevantomialma.html"</v>
      </c>
      <c r="H16" t="str">
        <f t="shared" si="0"/>
        <v>{ "id": "atisenorlevantomialma", "titulo": "A ti, señor, levanto mi alma ", "salmo": """,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8" x14ac:dyDescent="0.25">
      <c r="A17">
        <v>6</v>
      </c>
      <c r="B17" t="str" cm="1">
        <f t="array" ref="B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tr">
        <f>REPLACE(LOWER(Table14[[#This Row],[CANTO]]),1,1,UPPER(LEFT(Table14[[#This Row],[CANTO]],1)))</f>
        <v>A ti, señor, se debe la alabanza en sión</v>
      </c>
      <c r="D17" t="s">
        <v>120</v>
      </c>
      <c r="E17" t="str">
        <f>VLOOKUP(Table14[[#This Row],['#]],'Codigo Canto'!A4:AQ239, 11, FALSE)</f>
        <v>"</v>
      </c>
      <c r="F17" t="s">
        <v>123</v>
      </c>
      <c r="G17" t="str">
        <f>_xlfn.CONCAT("""","archivo","""",": ","""","/cantos/resucito/" &amp; LEFT(Table14[[#This Row],[id]], 1),"/",Table14[[#This Row],[id]],".html","""")</f>
        <v>"archivo": "/cantos/resucito/a/atisenorsedebelaalabanzaension.html"</v>
      </c>
      <c r="H17" t="str">
        <f t="shared" si="0"/>
        <v>{ "id": "atisenorsedebelaalabanzaension", "titulo": "A ti, señor, se debe la alabanza en sión", "salmo": """,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8" x14ac:dyDescent="0.25">
      <c r="A18">
        <v>7</v>
      </c>
      <c r="B18" t="str" cm="1">
        <f t="array" ref="B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abbapadre</v>
      </c>
      <c r="C18" t="str">
        <f>REPLACE(LOWER(Table14[[#This Row],[CANTO]]),1,1,UPPER(LEFT(Table14[[#This Row],[CANTO]],1)))</f>
        <v>Abbá, padre</v>
      </c>
      <c r="D18" t="s">
        <v>124</v>
      </c>
      <c r="E18" t="str">
        <f>VLOOKUP(Table14[[#This Row],['#]],'Codigo Canto'!A4:AQ239, 11, FALSE)</f>
        <v>"</v>
      </c>
      <c r="F18" t="s">
        <v>2259</v>
      </c>
      <c r="G18" t="str">
        <f>_xlfn.CONCAT("""","archivo","""",": ","""","/cantos/resucito/" &amp; LEFT(Table14[[#This Row],[id]], 1),"/",Table14[[#This Row],[id]],".html","""")</f>
        <v>"archivo": "/cantos/resucito/a/abbapadre.html"</v>
      </c>
      <c r="H18" t="str">
        <f t="shared" si="0"/>
        <v>{ "id": "abbapadre", "titulo": "Abbá, padre", "salmo": """, "letra":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8" x14ac:dyDescent="0.25">
      <c r="A19">
        <v>8</v>
      </c>
      <c r="B19" t="str" cm="1">
        <f t="array" ref="B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abraham</v>
      </c>
      <c r="C19" t="str">
        <f>REPLACE(LOWER(Table14[[#This Row],[CANTO]]),1,1,UPPER(LEFT(Table14[[#This Row],[CANTO]],1)))</f>
        <v>Abraham</v>
      </c>
      <c r="D19" t="s">
        <v>125</v>
      </c>
      <c r="E19" t="str">
        <f>VLOOKUP(Table14[[#This Row],['#]],'Codigo Canto'!A4:AQ239, 11, FALSE)</f>
        <v>"</v>
      </c>
      <c r="F19" t="s">
        <v>127</v>
      </c>
      <c r="G19" t="str">
        <f>_xlfn.CONCAT("""","archivo","""",": ","""","/cantos/resucito/" &amp; LEFT(Table14[[#This Row],[id]], 1),"/",Table14[[#This Row],[id]],".html","""")</f>
        <v>"archivo": "/cantos/resucito/a/abraham.html"</v>
      </c>
      <c r="H19" t="str">
        <f t="shared" si="0"/>
        <v>{ "id": "abraham", "titulo": "Abraham", "salmo": """,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8" x14ac:dyDescent="0.25">
      <c r="A20">
        <v>9</v>
      </c>
      <c r="B20" t="str" cm="1">
        <f t="array" ref="B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aclamadalsenor</v>
      </c>
      <c r="C20" t="str">
        <f>REPLACE(LOWER(Table14[[#This Row],[CANTO]]),1,1,UPPER(LEFT(Table14[[#This Row],[CANTO]],1)))</f>
        <v xml:space="preserve">Aclamad al señor </v>
      </c>
      <c r="D20" t="s">
        <v>126</v>
      </c>
      <c r="E20" t="str">
        <f>VLOOKUP(Table14[[#This Row],['#]],'Codigo Canto'!A4:AQ239, 11, FALSE)</f>
        <v>"</v>
      </c>
      <c r="F20" t="s">
        <v>782</v>
      </c>
      <c r="G20" t="str">
        <f>_xlfn.CONCAT("""","archivo","""",": ","""","/cantos/resucito/" &amp; LEFT(Table14[[#This Row],[id]], 1),"/",Table14[[#This Row],[id]],".html","""")</f>
        <v>"archivo": "/cantos/resucito/a/aclamadalsenor.html"</v>
      </c>
      <c r="H20" t="str">
        <f t="shared" si="0"/>
        <v>{ "id": "aclamadalsenor", "titulo": "Aclamad al señor ", "salmo": """,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8" x14ac:dyDescent="0.25">
      <c r="A21">
        <v>10</v>
      </c>
      <c r="B21" t="str" cm="1">
        <f t="array" ref="B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aldespertar</v>
      </c>
      <c r="C21" t="str">
        <f>REPLACE(LOWER(Table14[[#This Row],[CANTO]]),1,1,UPPER(LEFT(Table14[[#This Row],[CANTO]],1)))</f>
        <v>Al despertar</v>
      </c>
      <c r="D21" t="s">
        <v>131</v>
      </c>
      <c r="E21" t="str">
        <f>VLOOKUP(Table14[[#This Row],['#]],'Codigo Canto'!A4:AQ239, 11, FALSE)</f>
        <v>"</v>
      </c>
      <c r="F21" t="s">
        <v>128</v>
      </c>
      <c r="G21" t="str">
        <f>_xlfn.CONCAT("""","archivo","""",": ","""","/cantos/resucito/" &amp; LEFT(Table14[[#This Row],[id]], 1),"/",Table14[[#This Row],[id]],".html","""")</f>
        <v>"archivo": "/cantos/resucito/a/aldespertar.html"</v>
      </c>
      <c r="H21" t="str">
        <f t="shared" si="0"/>
        <v>{ "id": "aldespertar", "titulo": "Al despertar", "salmo":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8" x14ac:dyDescent="0.25">
      <c r="A22">
        <v>11</v>
      </c>
      <c r="B22" t="str" cm="1">
        <f t="array" ref="B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C22" t="str">
        <f>REPLACE(LOWER(Table14[[#This Row],[CANTO]]),1,1,UPPER(LEFT(Table14[[#This Row],[CANTO]],1)))</f>
        <v>Alabad al señor en el cielo</v>
      </c>
      <c r="D22" t="s">
        <v>132</v>
      </c>
      <c r="E22" t="str">
        <f>VLOOKUP(Table14[[#This Row],['#]],'Codigo Canto'!A4:AQ239, 11, FALSE)</f>
        <v>"</v>
      </c>
      <c r="F22" t="s">
        <v>129</v>
      </c>
      <c r="G22" t="str">
        <f>_xlfn.CONCAT("""","archivo","""",": ","""","/cantos/resucito/" &amp; LEFT(Table14[[#This Row],[id]], 1),"/",Table14[[#This Row],[id]],".html","""")</f>
        <v>"archivo": "/cantos/resucito/a/alabadalsenorenelcielo.html"</v>
      </c>
      <c r="H22" t="str">
        <f t="shared" si="0"/>
        <v>{ "id": "alabadalsenorenelcielo", "titulo": "Alabad al señor en el cielo", "salmo":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8" x14ac:dyDescent="0.25">
      <c r="A23">
        <v>12</v>
      </c>
      <c r="B23" t="str" cm="1">
        <f t="array" ref="B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tr">
        <f>REPLACE(LOWER(Table14[[#This Row],[CANTO]]),1,1,UPPER(LEFT(Table14[[#This Row],[CANTO]],1)))</f>
        <v>Alegría, ha nacido el salvador</v>
      </c>
      <c r="D23" t="s">
        <v>133</v>
      </c>
      <c r="E23" t="str">
        <f>VLOOKUP(Table14[[#This Row],['#]],'Codigo Canto'!A4:AQ239, 11, FALSE)</f>
        <v>"</v>
      </c>
      <c r="F23" t="s">
        <v>130</v>
      </c>
      <c r="G23" t="str">
        <f>_xlfn.CONCAT("""","archivo","""",": ","""","/cantos/resucito/" &amp; LEFT(Table14[[#This Row],[id]], 1),"/",Table14[[#This Row],[id]],".html","""")</f>
        <v>"archivo": "/cantos/resucito/a/alegriahanacidoelsalvador.html"</v>
      </c>
      <c r="H23" t="str">
        <f t="shared" si="0"/>
        <v>{ "id": "alegriahanacidoelsalvador", "titulo": "Alegría, ha nacido el salvador", "salmo": """,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8" x14ac:dyDescent="0.25">
      <c r="A24">
        <v>13</v>
      </c>
      <c r="B24" t="str" cm="1">
        <f t="array" ref="B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C24" t="str">
        <f>REPLACE(LOWER(Table14[[#This Row],[CANTO]]),1,1,UPPER(LEFT(Table14[[#This Row],[CANTO]],1)))</f>
        <v>Aleluya, alabad al señor</v>
      </c>
      <c r="D24" t="s">
        <v>135</v>
      </c>
      <c r="E24" t="str">
        <f>VLOOKUP(Table14[[#This Row],['#]],'Codigo Canto'!A4:AQ239, 11, FALSE)</f>
        <v>"</v>
      </c>
      <c r="F24" t="s">
        <v>1</v>
      </c>
      <c r="G24" t="str">
        <f>_xlfn.CONCAT("""","archivo","""",": ","""","/cantos/resucito/" &amp; LEFT(Table14[[#This Row],[id]], 1),"/",Table14[[#This Row],[id]],".html","""")</f>
        <v>"archivo": "/cantos/resucito/a/aleluyaalabadalsenor.html"</v>
      </c>
      <c r="H24" t="str">
        <f t="shared" si="0"/>
        <v>{ "id": "aleluyaalabadalsenor", "titulo": "Aleluya, alabad al señor", "salmo": """,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8" x14ac:dyDescent="0.25">
      <c r="A25">
        <v>14</v>
      </c>
      <c r="B25" t="str" cm="1">
        <f t="array" ref="B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C25" t="str">
        <f>REPLACE(LOWER(Table14[[#This Row],[CANTO]]),1,1,UPPER(LEFT(Table14[[#This Row],[CANTO]],1)))</f>
        <v>Aleluya, bendecid al señor</v>
      </c>
      <c r="D25" t="s">
        <v>136</v>
      </c>
      <c r="E25" t="str">
        <f>VLOOKUP(Table14[[#This Row],['#]],'Codigo Canto'!A4:AQ239, 11, FALSE)</f>
        <v>"</v>
      </c>
      <c r="F25" t="s">
        <v>2</v>
      </c>
      <c r="G25" t="str">
        <f>_xlfn.CONCAT("""","archivo","""",": ","""","/cantos/resucito/" &amp; LEFT(Table14[[#This Row],[id]], 1),"/",Table14[[#This Row],[id]],".html","""")</f>
        <v>"archivo": "/cantos/resucito/a/aleluyabendecidalsenor.html"</v>
      </c>
      <c r="H25" t="str">
        <f t="shared" si="0"/>
        <v>{ "id": "aleluyabendecidalsenor", "titulo": "Aleluya, bendecid al señor", "salmo": """,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8" x14ac:dyDescent="0.25">
      <c r="A26">
        <v>15</v>
      </c>
      <c r="B26" t="str" cm="1">
        <f t="array" ref="B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C26" t="str">
        <f>REPLACE(LOWER(Table14[[#This Row],[CANTO]]),1,1,UPPER(LEFT(Table14[[#This Row],[CANTO]],1)))</f>
        <v>Aleluya, ya llegó el reino</v>
      </c>
      <c r="D26" t="s">
        <v>137</v>
      </c>
      <c r="E26" t="str">
        <f>VLOOKUP(Table14[[#This Row],['#]],'Codigo Canto'!A4:AQ239, 11, FALSE)</f>
        <v>"</v>
      </c>
      <c r="F26" t="s">
        <v>783</v>
      </c>
      <c r="G26" t="str">
        <f>_xlfn.CONCAT("""","archivo","""",": ","""","/cantos/resucito/" &amp; LEFT(Table14[[#This Row],[id]], 1),"/",Table14[[#This Row],[id]],".html","""")</f>
        <v>"archivo": "/cantos/resucito/a/aleluyayallegoelreino.html"</v>
      </c>
      <c r="H26" t="str">
        <f t="shared" si="0"/>
        <v>{ "id": "aleluyayallegoelreino", "titulo": "Aleluya, ya llegó el reino", "salmo": """,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8" x14ac:dyDescent="0.25">
      <c r="A27">
        <v>16</v>
      </c>
      <c r="B27" t="str" cm="1">
        <f t="array" ref="B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alzaospuertas</v>
      </c>
      <c r="C27" t="str">
        <f>REPLACE(LOWER(Table14[[#This Row],[CANTO]]),1,1,UPPER(LEFT(Table14[[#This Row],[CANTO]],1)))</f>
        <v xml:space="preserve">Alzaos,puertas </v>
      </c>
      <c r="D27" t="s">
        <v>139</v>
      </c>
      <c r="E27" t="str">
        <f>VLOOKUP(Table14[[#This Row],['#]],'Codigo Canto'!A4:AQ239, 11, FALSE)</f>
        <v>"</v>
      </c>
      <c r="F27" t="s">
        <v>784</v>
      </c>
      <c r="G27" t="str">
        <f>_xlfn.CONCAT("""","archivo","""",": ","""","/cantos/resucito/" &amp; LEFT(Table14[[#This Row],[id]], 1),"/",Table14[[#This Row],[id]],".html","""")</f>
        <v>"archivo": "/cantos/resucito/a/alzaospuertas.html"</v>
      </c>
      <c r="H27" t="str">
        <f t="shared" si="0"/>
        <v>{ "id": "alzaospuertas", "titulo": "Alzaos,puertas ", "salmo": """,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8" x14ac:dyDescent="0.25">
      <c r="A28">
        <v>17</v>
      </c>
      <c r="B28" t="str" cm="1">
        <f t="array" ref="B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amenamenamen</v>
      </c>
      <c r="C28" t="str">
        <f>REPLACE(LOWER(Table14[[#This Row],[CANTO]]),1,1,UPPER(LEFT(Table14[[#This Row],[CANTO]],1)))</f>
        <v>Amén, amén, amén</v>
      </c>
      <c r="D28" t="s">
        <v>140</v>
      </c>
      <c r="E28" t="str">
        <f>VLOOKUP(Table14[[#This Row],['#]],'Codigo Canto'!A4:AQ239, 11, FALSE)</f>
        <v>"</v>
      </c>
      <c r="F28" t="s">
        <v>785</v>
      </c>
      <c r="G28" t="str">
        <f>_xlfn.CONCAT("""","archivo","""",": ","""","/cantos/resucito/" &amp; LEFT(Table14[[#This Row],[id]], 1),"/",Table14[[#This Row],[id]],".html","""")</f>
        <v>"archivo": "/cantos/resucito/a/amenamenamen.html"</v>
      </c>
      <c r="H28" t="str">
        <f t="shared" si="0"/>
        <v>{ "id": "amenamenamen", "titulo": "Amén, amén, amén", "salmo":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8" x14ac:dyDescent="0.25">
      <c r="A29">
        <v>18</v>
      </c>
      <c r="B29" t="str" cm="1">
        <f t="array" ref="B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amoalsenor</v>
      </c>
      <c r="C29" t="str">
        <f>REPLACE(LOWER(Table14[[#This Row],[CANTO]]),1,1,UPPER(LEFT(Table14[[#This Row],[CANTO]],1)))</f>
        <v>Amo al señor</v>
      </c>
      <c r="D29" t="s">
        <v>141</v>
      </c>
      <c r="E29" t="str">
        <f>VLOOKUP(Table14[[#This Row],['#]],'Codigo Canto'!A4:AQ239, 11, FALSE)</f>
        <v>"</v>
      </c>
      <c r="F29" t="s">
        <v>3</v>
      </c>
      <c r="G29" t="str">
        <f>_xlfn.CONCAT("""","archivo","""",": ","""","/cantos/resucito/" &amp; LEFT(Table14[[#This Row],[id]], 1),"/",Table14[[#This Row],[id]],".html","""")</f>
        <v>"archivo": "/cantos/resucito/a/amoalsenor.html"</v>
      </c>
      <c r="H29" t="str">
        <f t="shared" si="0"/>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8" x14ac:dyDescent="0.25">
      <c r="A30">
        <v>19</v>
      </c>
      <c r="B30" t="str" cm="1">
        <f t="array" ref="B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aquedah</v>
      </c>
      <c r="C30" t="str">
        <f>REPLACE(LOWER(Table14[[#This Row],[CANTO]]),1,1,UPPER(LEFT(Table14[[#This Row],[CANTO]],1)))</f>
        <v>Aquedah</v>
      </c>
      <c r="D30" t="s">
        <v>142</v>
      </c>
      <c r="E30" t="str">
        <f>VLOOKUP(Table14[[#This Row],['#]],'Codigo Canto'!A4:AQ239, 11, FALSE)</f>
        <v>"</v>
      </c>
      <c r="F30" t="s">
        <v>4</v>
      </c>
      <c r="G30" t="str">
        <f>_xlfn.CONCAT("""","archivo","""",": ","""","/cantos/resucito/" &amp; LEFT(Table14[[#This Row],[id]], 1),"/",Table14[[#This Row],[id]],".html","""")</f>
        <v>"archivo": "/cantos/resucito/a/aquedah.html"</v>
      </c>
      <c r="H30" t="str">
        <f t="shared" si="0"/>
        <v>{ "id": "aquedah", "titulo": "Aquedah", "salmo": """,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8" x14ac:dyDescent="0.25">
      <c r="A31">
        <v>20</v>
      </c>
      <c r="B31" t="str" cm="1">
        <f t="array" ref="B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asihablaelamen</v>
      </c>
      <c r="C31" t="str">
        <f>REPLACE(LOWER(Table14[[#This Row],[CANTO]]),1,1,UPPER(LEFT(Table14[[#This Row],[CANTO]],1)))</f>
        <v>Así habla el amén</v>
      </c>
      <c r="D31" t="s">
        <v>143</v>
      </c>
      <c r="E31" t="str">
        <f>VLOOKUP(Table14[[#This Row],['#]],'Codigo Canto'!A4:AQ239, 11, FALSE)</f>
        <v>"</v>
      </c>
      <c r="F31" t="s">
        <v>786</v>
      </c>
      <c r="G31" t="str">
        <f>_xlfn.CONCAT("""","archivo","""",": ","""","/cantos/resucito/" &amp; LEFT(Table14[[#This Row],[id]], 1),"/",Table14[[#This Row],[id]],".html","""")</f>
        <v>"archivo": "/cantos/resucito/a/asihablaelamen.html"</v>
      </c>
      <c r="H31" t="str">
        <f t="shared" si="0"/>
        <v>{ "id": "asihablaelamen", "titulo": "Así habla el amén", "salmo": """,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8" x14ac:dyDescent="0.25">
      <c r="A32">
        <v>21</v>
      </c>
      <c r="B32" t="str" cm="1">
        <f t="array" ref="B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v>
      </c>
      <c r="C32" t="str">
        <f>REPLACE(LOWER(Table14[[#This Row],[CANTO]]),1,1,UPPER(LEFT(Table14[[#This Row],[CANTO]],1)))</f>
        <v>Ave maria i</v>
      </c>
      <c r="D32" t="s">
        <v>145</v>
      </c>
      <c r="E32" t="str">
        <f>VLOOKUP(Table14[[#This Row],['#]],'Codigo Canto'!A4:AQ239, 11, FALSE)</f>
        <v>"</v>
      </c>
      <c r="F32" t="s">
        <v>787</v>
      </c>
      <c r="G32" t="str">
        <f>_xlfn.CONCAT("""","archivo","""",": ","""","/cantos/resucito/" &amp; LEFT(Table14[[#This Row],[id]], 1),"/",Table14[[#This Row],[id]],".html","""")</f>
        <v>"archivo": "/cantos/resucito/a/avemariai.html"</v>
      </c>
      <c r="H32" t="str">
        <f t="shared" si="0"/>
        <v>{ "id": "avemariai", "titulo": "Ave maria i", "salmo": """,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8" x14ac:dyDescent="0.25">
      <c r="A33">
        <v>22</v>
      </c>
      <c r="B33" t="str" cm="1">
        <f t="array" ref="B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avemariaii</v>
      </c>
      <c r="C33" t="str">
        <f>REPLACE(LOWER(Table14[[#This Row],[CANTO]]),1,1,UPPER(LEFT(Table14[[#This Row],[CANTO]],1)))</f>
        <v>Ave maria ii</v>
      </c>
      <c r="D33" t="s">
        <v>144</v>
      </c>
      <c r="E33" t="str">
        <f>VLOOKUP(Table14[[#This Row],['#]],'Codigo Canto'!A4:AQ239, 11, FALSE)</f>
        <v>"</v>
      </c>
      <c r="F33" t="s">
        <v>788</v>
      </c>
      <c r="G33" t="str">
        <f>_xlfn.CONCAT("""","archivo","""",": ","""","/cantos/resucito/" &amp; LEFT(Table14[[#This Row],[id]], 1),"/",Table14[[#This Row],[id]],".html","""")</f>
        <v>"archivo": "/cantos/resucito/a/avemariaii.html"</v>
      </c>
      <c r="H33" t="str">
        <f t="shared" si="0"/>
        <v>{ "id": "avemariaii", "titulo": "Ave maria ii", "salmo":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"/cantos/resucito/a/avemariaii.html"},</v>
      </c>
    </row>
    <row r="34" spans="1:8" x14ac:dyDescent="0.25">
      <c r="A34">
        <v>23</v>
      </c>
      <c r="B34" t="str" cm="1">
        <f t="array" ref="B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babiloniacriminal</v>
      </c>
      <c r="C34" t="str">
        <f>REPLACE(LOWER(Table14[[#This Row],[CANTO]]),1,1,UPPER(LEFT(Table14[[#This Row],[CANTO]],1)))</f>
        <v xml:space="preserve">Babilonia criminal </v>
      </c>
      <c r="D34" t="s">
        <v>157</v>
      </c>
      <c r="E34" t="str">
        <f>VLOOKUP(Table14[[#This Row],['#]],'Codigo Canto'!A4:AQ239, 11, FALSE)</f>
        <v>"</v>
      </c>
      <c r="F34" t="s">
        <v>158</v>
      </c>
      <c r="G34" t="str">
        <f>_xlfn.CONCAT("""","archivo","""",": ","""","/cantos/resucito/" &amp; LEFT(Table14[[#This Row],[id]], 1),"/",Table14[[#This Row],[id]],".html","""")</f>
        <v>"archivo": "/cantos/resucito/b/babiloniacriminal.html"</v>
      </c>
      <c r="H34" t="str">
        <f t="shared" si="0"/>
        <v>{ "id": "babiloniacriminal", "titulo": "Babilonia criminal ", "salmo": """,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8" x14ac:dyDescent="0.25">
      <c r="A35">
        <v>24</v>
      </c>
      <c r="B35" t="str" cm="1">
        <f t="array" ref="B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balaam</v>
      </c>
      <c r="C35" t="str">
        <f>REPLACE(LOWER(Table14[[#This Row],[CANTO]]),1,1,UPPER(LEFT(Table14[[#This Row],[CANTO]],1)))</f>
        <v>Balaam</v>
      </c>
      <c r="D35" t="s">
        <v>146</v>
      </c>
      <c r="E35" t="str">
        <f>VLOOKUP(Table14[[#This Row],['#]],'Codigo Canto'!A4:AQ239, 11, FALSE)</f>
        <v>"</v>
      </c>
      <c r="F35" t="s">
        <v>789</v>
      </c>
      <c r="G35" t="str">
        <f>_xlfn.CONCAT("""","archivo","""",": ","""","/cantos/resucito/" &amp; LEFT(Table14[[#This Row],[id]], 1),"/",Table14[[#This Row],[id]],".html","""")</f>
        <v>"archivo": "/cantos/resucito/b/balaam.html"</v>
      </c>
      <c r="H35" t="str">
        <f t="shared" si="0"/>
        <v>{ "id": "balaam", "titulo": "Balaam", "salmo": """,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8" x14ac:dyDescent="0.25">
      <c r="A36">
        <v>25</v>
      </c>
      <c r="B36" t="str" cm="1">
        <f t="array" ref="B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C36" t="str">
        <f>REPLACE(LOWER(Table14[[#This Row],[CANTO]]),1,1,UPPER(LEFT(Table14[[#This Row],[CANTO]],1)))</f>
        <v>Bendediré al señor en todo tiempo</v>
      </c>
      <c r="D36" t="s">
        <v>147</v>
      </c>
      <c r="E36" t="str">
        <f>VLOOKUP(Table14[[#This Row],['#]],'Codigo Canto'!A4:AQ239, 11, FALSE)</f>
        <v>"</v>
      </c>
      <c r="F36" t="s">
        <v>5</v>
      </c>
      <c r="G36" t="str">
        <f>_xlfn.CONCAT("""","archivo","""",": ","""","/cantos/resucito/" &amp; LEFT(Table14[[#This Row],[id]], 1),"/",Table14[[#This Row],[id]],".html","""")</f>
        <v>"archivo": "/cantos/resucito/b/bendedirealsenorentodotiempo.html"</v>
      </c>
      <c r="H36" t="str">
        <f t="shared" si="0"/>
        <v>{ "id": "bendedirealsenorentodotiempo", "titulo": "Bendediré al señor en todo tiempo", "salmo": """,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"/cantos/resucito/b/bendedirealsenorentodotiempo.html"},</v>
      </c>
    </row>
    <row r="37" spans="1:8" x14ac:dyDescent="0.25">
      <c r="A37">
        <v>26</v>
      </c>
      <c r="B37" t="str" cm="1">
        <f t="array" ref="B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C37" t="str">
        <f>REPLACE(LOWER(Table14[[#This Row],[CANTO]]),1,1,UPPER(LEFT(Table14[[#This Row],[CANTO]],1)))</f>
        <v>Bendice, alma mia, a yahveh</v>
      </c>
      <c r="D37" t="s">
        <v>148</v>
      </c>
      <c r="E37" t="str">
        <f>VLOOKUP(Table14[[#This Row],['#]],'Codigo Canto'!A4:AQ239, 11, FALSE)</f>
        <v>"</v>
      </c>
      <c r="F37" t="s">
        <v>6</v>
      </c>
      <c r="G37" t="str">
        <f>_xlfn.CONCAT("""","archivo","""",": ","""","/cantos/resucito/" &amp; LEFT(Table14[[#This Row],[id]], 1),"/",Table14[[#This Row],[id]],".html","""")</f>
        <v>"archivo": "/cantos/resucito/b/bendicealmamiaayahveh.html"</v>
      </c>
      <c r="H37" t="str">
        <f t="shared" si="0"/>
        <v>{ "id": "bendicealmamiaayahveh", "titulo": "Bendice, alma mia, a yahveh", "salmo": """,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8" x14ac:dyDescent="0.25">
      <c r="A38">
        <v>27</v>
      </c>
      <c r="B38" t="str" cm="1">
        <f t="array" ref="B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C38" t="str">
        <f>REPLACE(LOWER(Table14[[#This Row],[CANTO]]),1,1,UPPER(LEFT(Table14[[#This Row],[CANTO]],1)))</f>
        <v>Bendita eres tú, maria</v>
      </c>
      <c r="D38" t="s">
        <v>153</v>
      </c>
      <c r="E38" t="str">
        <f>VLOOKUP(Table14[[#This Row],['#]],'Codigo Canto'!A4:AQ239, 11, FALSE)</f>
        <v>"</v>
      </c>
      <c r="F38" t="s">
        <v>7</v>
      </c>
      <c r="G38" t="str">
        <f>_xlfn.CONCAT("""","archivo","""",": ","""","/cantos/resucito/" &amp; LEFT(Table14[[#This Row],[id]], 1),"/",Table14[[#This Row],[id]],".html","""")</f>
        <v>"archivo": "/cantos/resucito/b/benditaerestumaria.html"</v>
      </c>
      <c r="H38" t="str">
        <f t="shared" si="0"/>
        <v>{ "id": "benditaerestumaria", "titulo": "Bendita eres tú, maria", "salmo": """,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8" x14ac:dyDescent="0.25">
      <c r="A39">
        <v>28</v>
      </c>
      <c r="B39" t="str" cm="1">
        <f t="array" ref="B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benditoeressenor</v>
      </c>
      <c r="C39" t="str">
        <f>REPLACE(LOWER(Table14[[#This Row],[CANTO]]),1,1,UPPER(LEFT(Table14[[#This Row],[CANTO]],1)))</f>
        <v>Bendito eres, señor</v>
      </c>
      <c r="D39" t="s">
        <v>154</v>
      </c>
      <c r="E39" t="str">
        <f>VLOOKUP(Table14[[#This Row],['#]],'Codigo Canto'!A4:AQ239, 11, FALSE)</f>
        <v>"</v>
      </c>
      <c r="F39" t="s">
        <v>790</v>
      </c>
      <c r="G39" t="str">
        <f>_xlfn.CONCAT("""","archivo","""",": ","""","/cantos/resucito/" &amp; LEFT(Table14[[#This Row],[id]], 1),"/",Table14[[#This Row],[id]],".html","""")</f>
        <v>"archivo": "/cantos/resucito/b/benditoeressenor.html"</v>
      </c>
      <c r="H39" t="str">
        <f t="shared" si="0"/>
        <v>{ "id": "benditoeressenor", "titulo": "Bendito eres, señor", "salmo": """,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8" x14ac:dyDescent="0.25">
      <c r="A40">
        <v>29</v>
      </c>
      <c r="B40" t="str" cm="1">
        <f t="array" ref="B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benditoseadios</v>
      </c>
      <c r="C40" t="str">
        <f>REPLACE(LOWER(Table14[[#This Row],[CANTO]]),1,1,UPPER(LEFT(Table14[[#This Row],[CANTO]],1)))</f>
        <v>Bendito sea dios</v>
      </c>
      <c r="D40" t="s">
        <v>155</v>
      </c>
      <c r="E40" t="str">
        <f>VLOOKUP(Table14[[#This Row],['#]],'Codigo Canto'!A4:AQ239, 11, FALSE)</f>
        <v>"</v>
      </c>
      <c r="F40" t="s">
        <v>791</v>
      </c>
      <c r="G40" t="str">
        <f>_xlfn.CONCAT("""","archivo","""",": ","""","/cantos/resucito/" &amp; LEFT(Table14[[#This Row],[id]], 1),"/",Table14[[#This Row],[id]],".html","""")</f>
        <v>"archivo": "/cantos/resucito/b/benditoseadios.html"</v>
      </c>
      <c r="H40" t="str">
        <f t="shared" si="0"/>
        <v>{ "id": "benditoseadios", "titulo": "Bendito sea dios", "salmo": """,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8" x14ac:dyDescent="0.25">
      <c r="A41">
        <v>30</v>
      </c>
      <c r="B41" t="str" cm="1">
        <f t="array" ref="B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benetictus</v>
      </c>
      <c r="C41" t="str">
        <f>REPLACE(LOWER(Table14[[#This Row],[CANTO]]),1,1,UPPER(LEFT(Table14[[#This Row],[CANTO]],1)))</f>
        <v>Benetictus</v>
      </c>
      <c r="D41" t="s">
        <v>156</v>
      </c>
      <c r="E41" t="str">
        <f>VLOOKUP(Table14[[#This Row],['#]],'Codigo Canto'!A4:AQ239, 11, FALSE)</f>
        <v>"</v>
      </c>
      <c r="F41" t="s">
        <v>792</v>
      </c>
      <c r="G41" t="str">
        <f>_xlfn.CONCAT("""","archivo","""",": ","""","/cantos/resucito/" &amp; LEFT(Table14[[#This Row],[id]], 1),"/",Table14[[#This Row],[id]],".html","""")</f>
        <v>"archivo": "/cantos/resucito/b/benetictus.html"</v>
      </c>
      <c r="H41" t="str">
        <f t="shared" si="0"/>
        <v>{ "id": "benetictus", "titulo": "Benetictus", "salmo": """,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"/cantos/resucito/b/benetictus.html"},</v>
      </c>
    </row>
    <row r="42" spans="1:8" x14ac:dyDescent="0.25">
      <c r="A42">
        <v>31</v>
      </c>
      <c r="B42" t="str" cm="1">
        <f t="array" ref="B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cantadadios</v>
      </c>
      <c r="C42" t="str">
        <f>REPLACE(LOWER(Table14[[#This Row],[CANTO]]),1,1,UPPER(LEFT(Table14[[#This Row],[CANTO]],1)))</f>
        <v>Cantad a dios</v>
      </c>
      <c r="D42" t="s">
        <v>159</v>
      </c>
      <c r="E42" t="str">
        <f>VLOOKUP(Table14[[#This Row],['#]],'Codigo Canto'!A4:AQ239, 11, FALSE)</f>
        <v>"</v>
      </c>
      <c r="F42" t="s">
        <v>793</v>
      </c>
      <c r="G42" t="str">
        <f>_xlfn.CONCAT("""","archivo","""",": ","""","/cantos/resucito/" &amp; LEFT(Table14[[#This Row],[id]], 1),"/",Table14[[#This Row],[id]],".html","""")</f>
        <v>"archivo": "/cantos/resucito/c/cantadadios.html"</v>
      </c>
      <c r="H42" t="str">
        <f t="shared" si="0"/>
        <v>{ "id": "cantadadios", "titulo": "Cantad a dios", "salmo": """,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8" x14ac:dyDescent="0.25">
      <c r="A43">
        <v>32</v>
      </c>
      <c r="B43" t="str" cm="1">
        <f t="array" ref="B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cantadalsenor</v>
      </c>
      <c r="C43" t="str">
        <f>REPLACE(LOWER(Table14[[#This Row],[CANTO]]),1,1,UPPER(LEFT(Table14[[#This Row],[CANTO]],1)))</f>
        <v>Cantad al señor</v>
      </c>
      <c r="D43" t="s">
        <v>160</v>
      </c>
      <c r="E43" t="str">
        <f>VLOOKUP(Table14[[#This Row],['#]],'Codigo Canto'!A4:AQ239, 11, FALSE)</f>
        <v>"</v>
      </c>
      <c r="F43" t="s">
        <v>8</v>
      </c>
      <c r="G43" t="str">
        <f>_xlfn.CONCAT("""","archivo","""",": ","""","/cantos/resucito/" &amp; LEFT(Table14[[#This Row],[id]], 1),"/",Table14[[#This Row],[id]],".html","""")</f>
        <v>"archivo": "/cantos/resucito/c/cantadalsenor.html"</v>
      </c>
      <c r="H43" t="str">
        <f t="shared" si="0"/>
        <v>{ "id": "cantadalsenor", "titulo": "Cantad al señor", "salmo": """,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8" x14ac:dyDescent="0.25">
      <c r="A44">
        <v>33</v>
      </c>
      <c r="B44" t="str" cm="1">
        <f t="array" ref="B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C44" t="str">
        <f>REPLACE(LOWER(Table14[[#This Row],[CANTO]]),1,1,UPPER(LEFT(Table14[[#This Row],[CANTO]],1)))</f>
        <v>Cantiago de los tres jovenes</v>
      </c>
      <c r="D44" t="s">
        <v>161</v>
      </c>
      <c r="E44" t="str">
        <f>VLOOKUP(Table14[[#This Row],['#]],'Codigo Canto'!A4:AQ239, 11, FALSE)</f>
        <v>"</v>
      </c>
      <c r="F44" t="s">
        <v>9</v>
      </c>
      <c r="G44" t="str">
        <f>_xlfn.CONCAT("""","archivo","""",": ","""","/cantos/resucito/" &amp; LEFT(Table14[[#This Row],[id]], 1),"/",Table14[[#This Row],[id]],".html","""")</f>
        <v>"archivo": "/cantos/resucito/c/cantiagodelostresjovenes.html"</v>
      </c>
      <c r="H44" t="str">
        <f t="shared" si="0"/>
        <v>{ "id": "cantiagodelostresjovenes", "titulo": "Cantiago de los tres jovenes", "salmo": """,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"/cantos/resucito/c/cantiagodelostresjovenes.html"},</v>
      </c>
    </row>
    <row r="45" spans="1:8" x14ac:dyDescent="0.25">
      <c r="A45">
        <v>34</v>
      </c>
      <c r="B45" t="str" cm="1">
        <f t="array" ref="B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cantodemoises</v>
      </c>
      <c r="C45" t="str">
        <f>REPLACE(LOWER(Table14[[#This Row],[CANTO]]),1,1,UPPER(LEFT(Table14[[#This Row],[CANTO]],1)))</f>
        <v>Canto de moises</v>
      </c>
      <c r="D45" t="s">
        <v>162</v>
      </c>
      <c r="E45" t="str">
        <f>VLOOKUP(Table14[[#This Row],['#]],'Codigo Canto'!A4:AQ239, 11, FALSE)</f>
        <v>"</v>
      </c>
      <c r="F45" t="s">
        <v>794</v>
      </c>
      <c r="G45" t="str">
        <f>_xlfn.CONCAT("""","archivo","""",": ","""","/cantos/resucito/" &amp; LEFT(Table14[[#This Row],[id]], 1),"/",Table14[[#This Row],[id]],".html","""")</f>
        <v>"archivo": "/cantos/resucito/c/cantodemoises.html"</v>
      </c>
      <c r="H45" t="str">
        <f t="shared" si="0"/>
        <v>{ "id": "cantodemoises", "titulo": "Canto de moises", "salmo": """,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8" x14ac:dyDescent="0.25">
      <c r="A46">
        <v>35</v>
      </c>
      <c r="B46" t="str" cm="1">
        <f t="array" ref="B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C46" t="str">
        <f>REPLACE(LOWER(Table14[[#This Row],[CANTO]]),1,1,UPPER(LEFT(Table14[[#This Row],[CANTO]],1)))</f>
        <v>Caritas christi urget nos</v>
      </c>
      <c r="D46" t="s">
        <v>163</v>
      </c>
      <c r="E46" t="str">
        <f>VLOOKUP(Table14[[#This Row],['#]],'Codigo Canto'!A4:AQ239, 11, FALSE)</f>
        <v>"</v>
      </c>
      <c r="F46" t="s">
        <v>795</v>
      </c>
      <c r="G46" t="str">
        <f>_xlfn.CONCAT("""","archivo","""",": ","""","/cantos/resucito/" &amp; LEFT(Table14[[#This Row],[id]], 1),"/",Table14[[#This Row],[id]],".html","""")</f>
        <v>"archivo": "/cantos/resucito/c/caritaschristiurgetnos.html"</v>
      </c>
      <c r="H46" t="str">
        <f t="shared" si="0"/>
        <v>{ "id": "caritaschristiurgetnos", "titulo": "Caritas christi urget nos", "salmo": """,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8" x14ac:dyDescent="0.25">
      <c r="A47">
        <v>36</v>
      </c>
      <c r="B47" t="str" cm="1">
        <f t="array" ref="B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carmen63</v>
      </c>
      <c r="C47" t="str">
        <f>REPLACE(LOWER(Table14[[#This Row],[CANTO]]),1,1,UPPER(LEFT(Table14[[#This Row],[CANTO]],1)))</f>
        <v>Carmen 63</v>
      </c>
      <c r="D47" t="s">
        <v>164</v>
      </c>
      <c r="E47" t="str">
        <f>VLOOKUP(Table14[[#This Row],['#]],'Codigo Canto'!A4:AQ239, 11, FALSE)</f>
        <v>"</v>
      </c>
      <c r="F47" t="s">
        <v>10</v>
      </c>
      <c r="G47" t="str">
        <f>_xlfn.CONCAT("""","archivo","""",": ","""","/cantos/resucito/" &amp; LEFT(Table14[[#This Row],[id]], 1),"/",Table14[[#This Row],[id]],".html","""")</f>
        <v>"archivo": "/cantos/resucito/c/carmen63.html"</v>
      </c>
      <c r="H47" t="str">
        <f t="shared" si="0"/>
        <v>{ "id": "carmen63", "titulo": "Carmen 63", "salmo": """,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"/cantos/resucito/c/carmen63.html"},</v>
      </c>
    </row>
    <row r="48" spans="1:8" x14ac:dyDescent="0.25">
      <c r="A48">
        <v>37</v>
      </c>
      <c r="B48" t="str" cm="1">
        <f t="array" ref="B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C48" t="str">
        <f>REPLACE(LOWER(Table14[[#This Row],[CANTO]]),1,1,UPPER(LEFT(Table14[[#This Row],[CANTO]],1)))</f>
        <v xml:space="preserve">Como condenados a muerte </v>
      </c>
      <c r="D48" t="s">
        <v>165</v>
      </c>
      <c r="E48" t="str">
        <f>VLOOKUP(Table14[[#This Row],['#]],'Codigo Canto'!A4:AQ239, 11, FALSE)</f>
        <v>"</v>
      </c>
      <c r="F48" t="s">
        <v>796</v>
      </c>
      <c r="G48" t="str">
        <f>_xlfn.CONCAT("""","archivo","""",": ","""","/cantos/resucito/" &amp; LEFT(Table14[[#This Row],[id]], 1),"/",Table14[[#This Row],[id]],".html","""")</f>
        <v>"archivo": "/cantos/resucito/c/comocondenadosamuerte.html"</v>
      </c>
      <c r="H48" t="str">
        <f t="shared" si="0"/>
        <v>{ "id": "comocondenadosamuerte", "titulo": "Como condenados a muerte ", "salmo": """,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8" x14ac:dyDescent="0.25">
      <c r="A49">
        <v>38</v>
      </c>
      <c r="B49" t="str" cm="1">
        <f t="array" ref="B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comoesmaravilloso</v>
      </c>
      <c r="C49" t="str">
        <f>REPLACE(LOWER(Table14[[#This Row],[CANTO]]),1,1,UPPER(LEFT(Table14[[#This Row],[CANTO]],1)))</f>
        <v>Cómo es maravilloso</v>
      </c>
      <c r="D49" t="s">
        <v>166</v>
      </c>
      <c r="E49" t="str">
        <f>VLOOKUP(Table14[[#This Row],['#]],'Codigo Canto'!A4:AQ239, 11, FALSE)</f>
        <v>"</v>
      </c>
      <c r="F49" t="s">
        <v>11</v>
      </c>
      <c r="G49" t="str">
        <f>_xlfn.CONCAT("""","archivo","""",": ","""","/cantos/resucito/" &amp; LEFT(Table14[[#This Row],[id]], 1),"/",Table14[[#This Row],[id]],".html","""")</f>
        <v>"archivo": "/cantos/resucito/c/comoesmaravilloso.html"</v>
      </c>
      <c r="H49" t="str">
        <f t="shared" si="0"/>
        <v>{ "id": "comoesmaravilloso", "titulo": "Cómo es maravilloso", "salmo": """,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8" x14ac:dyDescent="0.25">
      <c r="A50">
        <v>39</v>
      </c>
      <c r="B50" t="str" cm="1">
        <f t="array" ref="B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comolacierva</v>
      </c>
      <c r="C50" t="str">
        <f>REPLACE(LOWER(Table14[[#This Row],[CANTO]]),1,1,UPPER(LEFT(Table14[[#This Row],[CANTO]],1)))</f>
        <v>Como la cierva</v>
      </c>
      <c r="D50" t="s">
        <v>167</v>
      </c>
      <c r="E50" t="str">
        <f>VLOOKUP(Table14[[#This Row],['#]],'Codigo Canto'!A4:AQ239, 11, FALSE)</f>
        <v>"</v>
      </c>
      <c r="F50" t="s">
        <v>797</v>
      </c>
      <c r="G50" t="str">
        <f>_xlfn.CONCAT("""","archivo","""",": ","""","/cantos/resucito/" &amp; LEFT(Table14[[#This Row],[id]], 1),"/",Table14[[#This Row],[id]],".html","""")</f>
        <v>"archivo": "/cantos/resucito/c/comolacierva.html"</v>
      </c>
      <c r="H50" t="str">
        <f t="shared" si="0"/>
        <v>{ "id": "comolacierva", "titulo": "Como la cierva", "salmo": """,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8" x14ac:dyDescent="0.25">
      <c r="A51">
        <v>40</v>
      </c>
      <c r="B51" t="str" cm="1">
        <f t="array" ref="B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comoovejaqueve</v>
      </c>
      <c r="C51" t="str">
        <f>REPLACE(LOWER(Table14[[#This Row],[CANTO]]),1,1,UPPER(LEFT(Table14[[#This Row],[CANTO]],1)))</f>
        <v>Como oveja que ve</v>
      </c>
      <c r="D51" t="s">
        <v>168</v>
      </c>
      <c r="E51" t="str">
        <f>VLOOKUP(Table14[[#This Row],['#]],'Codigo Canto'!A4:AQ239, 11, FALSE)</f>
        <v>"</v>
      </c>
      <c r="F51" t="s">
        <v>798</v>
      </c>
      <c r="G51" t="str">
        <f>_xlfn.CONCAT("""","archivo","""",": ","""","/cantos/resucito/" &amp; LEFT(Table14[[#This Row],[id]], 1),"/",Table14[[#This Row],[id]],".html","""")</f>
        <v>"archivo": "/cantos/resucito/c/comoovejaqueve.html"</v>
      </c>
      <c r="H51" t="str">
        <f t="shared" si="0"/>
        <v>{ "id": "comoovejaqueve", "titulo": "Como oveja que ve", "salmo": """,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8" x14ac:dyDescent="0.25">
      <c r="A52">
        <v>41</v>
      </c>
      <c r="B52" t="str" cm="1">
        <f t="array" ref="B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consoladamipueblo</v>
      </c>
      <c r="C52" t="str">
        <f>REPLACE(LOWER(Table14[[#This Row],[CANTO]]),1,1,UPPER(LEFT(Table14[[#This Row],[CANTO]],1)))</f>
        <v>Consolad a mi pueblo</v>
      </c>
      <c r="D52" t="s">
        <v>170</v>
      </c>
      <c r="E52" t="str">
        <f>VLOOKUP(Table14[[#This Row],['#]],'Codigo Canto'!A4:AQ239, 11, FALSE)</f>
        <v>"</v>
      </c>
      <c r="F52" t="s">
        <v>12</v>
      </c>
      <c r="G52" t="str">
        <f>_xlfn.CONCAT("""","archivo","""",": ","""","/cantos/resucito/" &amp; LEFT(Table14[[#This Row],[id]], 1),"/",Table14[[#This Row],[id]],".html","""")</f>
        <v>"archivo": "/cantos/resucito/c/consoladamipueblo.html"</v>
      </c>
      <c r="H52" t="str">
        <f t="shared" si="0"/>
        <v>{ "id": "consoladamipueblo", "titulo": "Consolad a mi pueblo", "salmo":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8" x14ac:dyDescent="0.25">
      <c r="A53">
        <v>42</v>
      </c>
      <c r="B53" t="str" cm="1">
        <f t="array" ref="B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cristoeslaluz</v>
      </c>
      <c r="C53" t="str">
        <f>REPLACE(LOWER(Table14[[#This Row],[CANTO]]),1,1,UPPER(LEFT(Table14[[#This Row],[CANTO]],1)))</f>
        <v xml:space="preserve">Cristo es la luz </v>
      </c>
      <c r="D53" t="s">
        <v>171</v>
      </c>
      <c r="E53" t="str">
        <f>VLOOKUP(Table14[[#This Row],['#]],'Codigo Canto'!A4:AQ239, 11, FALSE)</f>
        <v>"</v>
      </c>
      <c r="F53" t="s">
        <v>13</v>
      </c>
      <c r="G53" t="str">
        <f>_xlfn.CONCAT("""","archivo","""",": ","""","/cantos/resucito/" &amp; LEFT(Table14[[#This Row],[id]], 1),"/",Table14[[#This Row],[id]],".html","""")</f>
        <v>"archivo": "/cantos/resucito/c/cristoeslaluz.html"</v>
      </c>
      <c r="H53" t="str">
        <f t="shared" si="0"/>
        <v>{ "id": "cristoeslaluz", "titulo": "Cristo es la luz ", "salmo": """, "letra": "cristo es la luz juan 8,12; 14,6 cristo es la luz. él es la salvación cristo es el camino. cristo es la verdad. cristo es la vida.", "archivo": "/cantos/resucito/c/cristoeslaluz.html"},</v>
      </c>
    </row>
    <row r="54" spans="1:8" x14ac:dyDescent="0.25">
      <c r="A54">
        <v>43</v>
      </c>
      <c r="B54" t="str" cm="1">
        <f t="array" ref="B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cuandoelsenor</v>
      </c>
      <c r="C54" t="str">
        <f>REPLACE(LOWER(Table14[[#This Row],[CANTO]]),1,1,UPPER(LEFT(Table14[[#This Row],[CANTO]],1)))</f>
        <v>Cuando el señor</v>
      </c>
      <c r="D54" t="s">
        <v>172</v>
      </c>
      <c r="E54" t="str">
        <f>VLOOKUP(Table14[[#This Row],['#]],'Codigo Canto'!A4:AQ239, 11, FALSE)</f>
        <v>"</v>
      </c>
      <c r="F54" t="s">
        <v>14</v>
      </c>
      <c r="G54" t="str">
        <f>_xlfn.CONCAT("""","archivo","""",": ","""","/cantos/resucito/" &amp; LEFT(Table14[[#This Row],[id]], 1),"/",Table14[[#This Row],[id]],".html","""")</f>
        <v>"archivo": "/cantos/resucito/c/cuandoelsenor.html"</v>
      </c>
      <c r="H54" t="str">
        <f t="shared" si="0"/>
        <v>{ "id": "cuandoelsenor", "titulo": "Cuando el señor", "salmo": """,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8" x14ac:dyDescent="0.25">
      <c r="A55">
        <v>44</v>
      </c>
      <c r="B55" t="str" cm="1">
        <f t="array" ref="B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C55" t="str">
        <f>REPLACE(LOWER(Table14[[#This Row],[CANTO]]),1,1,UPPER(LEFT(Table14[[#This Row],[CANTO]],1)))</f>
        <v>Cuando israel salió de egipo</v>
      </c>
      <c r="D55" t="s">
        <v>173</v>
      </c>
      <c r="E55" t="str">
        <f>VLOOKUP(Table14[[#This Row],['#]],'Codigo Canto'!A4:AQ239, 11, FALSE)</f>
        <v>"</v>
      </c>
      <c r="F55" t="s">
        <v>799</v>
      </c>
      <c r="G55" t="str">
        <f>_xlfn.CONCAT("""","archivo","""",": ","""","/cantos/resucito/" &amp; LEFT(Table14[[#This Row],[id]], 1),"/",Table14[[#This Row],[id]],".html","""")</f>
        <v>"archivo": "/cantos/resucito/c/cuandoisraelsaliodeegipo.html"</v>
      </c>
      <c r="H55" t="str">
        <f t="shared" si="0"/>
        <v>{ "id": "cuandoisraelsaliodeegipo", "titulo": "Cuando israel salió de egipo", "salmo": """,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"/cantos/resucito/c/cuandoisraelsaliodeegipo.html"},</v>
      </c>
    </row>
    <row r="56" spans="1:8" x14ac:dyDescent="0.25">
      <c r="A56">
        <v>45</v>
      </c>
      <c r="B56" t="str" cm="1">
        <f t="array" ref="B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dayenu</v>
      </c>
      <c r="C56" t="str">
        <f>REPLACE(LOWER(Table14[[#This Row],[CANTO]]),1,1,UPPER(LEFT(Table14[[#This Row],[CANTO]],1)))</f>
        <v>Dayenú</v>
      </c>
      <c r="D56" t="s">
        <v>174</v>
      </c>
      <c r="E56" t="str">
        <f>VLOOKUP(Table14[[#This Row],['#]],'Codigo Canto'!A4:AQ239, 11, FALSE)</f>
        <v>"</v>
      </c>
      <c r="F56" t="s">
        <v>15</v>
      </c>
      <c r="G56" t="str">
        <f>_xlfn.CONCAT("""","archivo","""",": ","""","/cantos/resucito/" &amp; LEFT(Table14[[#This Row],[id]], 1),"/",Table14[[#This Row],[id]],".html","""")</f>
        <v>"archivo": "/cantos/resucito/d/dayenu.html"</v>
      </c>
      <c r="H56" t="str">
        <f t="shared" si="0"/>
        <v>{ "id": "dayenu", "titulo": "Dayenú", "salmo": """,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8" x14ac:dyDescent="0.25">
      <c r="A57">
        <v>47</v>
      </c>
      <c r="B57" t="str" cm="1">
        <f t="array" ref="B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deprofundis</v>
      </c>
      <c r="C57" t="str">
        <f>REPLACE(LOWER(Table14[[#This Row],[CANTO]]),1,1,UPPER(LEFT(Table14[[#This Row],[CANTO]],1)))</f>
        <v>De profundis</v>
      </c>
      <c r="D57" t="s">
        <v>175</v>
      </c>
      <c r="E57" t="str">
        <f>VLOOKUP(Table14[[#This Row],['#]],'Codigo Canto'!A4:AQ239, 11, FALSE)</f>
        <v>"</v>
      </c>
      <c r="F57" t="s">
        <v>16</v>
      </c>
      <c r="G57" t="str">
        <f>_xlfn.CONCAT("""","archivo","""",": ","""","/cantos/resucito/" &amp; LEFT(Table14[[#This Row],[id]], 1),"/",Table14[[#This Row],[id]],".html","""")</f>
        <v>"archivo": "/cantos/resucito/d/deprofundis.html"</v>
      </c>
      <c r="H57" t="str">
        <f t="shared" si="0"/>
        <v>{ "id": "deprofundis", "titulo": "De profundis", "salmo": """,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8" x14ac:dyDescent="0.25">
      <c r="A58">
        <v>48</v>
      </c>
      <c r="B58" t="str" cm="1">
        <f t="array" ref="B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tr">
        <f>REPLACE(LOWER(Table14[[#This Row],[CANTO]]),1,1,UPPER(LEFT(Table14[[#This Row],[CANTO]],1)))</f>
        <v>Decidle a los de corazón cansado</v>
      </c>
      <c r="D58" t="s">
        <v>176</v>
      </c>
      <c r="E58" t="str">
        <f>VLOOKUP(Table14[[#This Row],['#]],'Codigo Canto'!A4:AQ239, 11, FALSE)</f>
        <v>"</v>
      </c>
      <c r="F58" t="s">
        <v>800</v>
      </c>
      <c r="G58" t="str">
        <f>_xlfn.CONCAT("""","archivo","""",": ","""","/cantos/resucito/" &amp; LEFT(Table14[[#This Row],[id]], 1),"/",Table14[[#This Row],[id]],".html","""")</f>
        <v>"archivo": "/cantos/resucito/d/decidlealosdecorazoncansado.html"</v>
      </c>
      <c r="H58" t="str">
        <f t="shared" si="0"/>
        <v>{ "id": "decidlealosdecorazoncansado", "titulo": "Decidle a los de corazón cansado", "salmo": """,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8" x14ac:dyDescent="0.25">
      <c r="A59">
        <v>49</v>
      </c>
      <c r="B59" t="str" cm="1">
        <f t="array" ref="B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C59" t="str">
        <f>REPLACE(LOWER(Table14[[#This Row],[CANTO]]),1,1,UPPER(LEFT(Table14[[#This Row],[CANTO]],1)))</f>
        <v xml:space="preserve">Delante de los ángeles </v>
      </c>
      <c r="D59" t="s">
        <v>177</v>
      </c>
      <c r="E59" t="str">
        <f>VLOOKUP(Table14[[#This Row],['#]],'Codigo Canto'!A4:AQ239, 11, FALSE)</f>
        <v>"</v>
      </c>
      <c r="F59" t="s">
        <v>17</v>
      </c>
      <c r="G59" t="str">
        <f>_xlfn.CONCAT("""","archivo","""",": ","""","/cantos/resucito/" &amp; LEFT(Table14[[#This Row],[id]], 1),"/",Table14[[#This Row],[id]],".html","""")</f>
        <v>"archivo": "/cantos/resucito/d/delantedelosangeles.html"</v>
      </c>
      <c r="H59" t="str">
        <f t="shared" si="0"/>
        <v>{ "id": "delantedelosangeles", "titulo": "Delante de los ángeles ", "salmo": """,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8" x14ac:dyDescent="0.25">
      <c r="A60">
        <v>50</v>
      </c>
      <c r="B60" t="str" cm="1">
        <f t="array" ref="B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diadereposo</v>
      </c>
      <c r="C60" t="str">
        <f>REPLACE(LOWER(Table14[[#This Row],[CANTO]]),1,1,UPPER(LEFT(Table14[[#This Row],[CANTO]],1)))</f>
        <v xml:space="preserve">Día de reposo </v>
      </c>
      <c r="D60" t="s">
        <v>178</v>
      </c>
      <c r="E60" t="str">
        <f>VLOOKUP(Table14[[#This Row],['#]],'Codigo Canto'!A4:AQ239, 11, FALSE)</f>
        <v>"</v>
      </c>
      <c r="F60" t="s">
        <v>18</v>
      </c>
      <c r="G60" t="str">
        <f>_xlfn.CONCAT("""","archivo","""",": ","""","/cantos/resucito/" &amp; LEFT(Table14[[#This Row],[id]], 1),"/",Table14[[#This Row],[id]],".html","""")</f>
        <v>"archivo": "/cantos/resucito/d/diadereposo.html"</v>
      </c>
      <c r="H60" t="str">
        <f t="shared" si="0"/>
        <v>{ "id": "diadereposo", "titulo": "Día de reposo ", "salmo": """,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8" x14ac:dyDescent="0.25">
      <c r="A61">
        <v>51</v>
      </c>
      <c r="B61" t="str" cm="1">
        <f t="array" ref="B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C61" t="str">
        <f>REPLACE(LOWER(Table14[[#This Row],[CANTO]]),1,1,UPPER(LEFT(Table14[[#This Row],[CANTO]],1)))</f>
        <v>Dice el señor a mi señor</v>
      </c>
      <c r="D61" t="s">
        <v>179</v>
      </c>
      <c r="E61" t="str">
        <f>VLOOKUP(Table14[[#This Row],['#]],'Codigo Canto'!A4:AQ239, 11, FALSE)</f>
        <v>"</v>
      </c>
      <c r="F61" t="s">
        <v>19</v>
      </c>
      <c r="G61" t="str">
        <f>_xlfn.CONCAT("""","archivo","""",": ","""","/cantos/resucito/" &amp; LEFT(Table14[[#This Row],[id]], 1),"/",Table14[[#This Row],[id]],".html","""")</f>
        <v>"archivo": "/cantos/resucito/d/diceelsenoramisenor.html"</v>
      </c>
      <c r="H61" t="str">
        <f t="shared" si="0"/>
        <v>{ "id": "diceelsenoramisenor", "titulo": "Dice el señor a mi señor", "salmo": """,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8" x14ac:dyDescent="0.25">
      <c r="A62">
        <v>52</v>
      </c>
      <c r="B62" t="str" cm="1">
        <f t="array" ref="B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dichosoelhombre</v>
      </c>
      <c r="C62" t="str">
        <f>REPLACE(LOWER(Table14[[#This Row],[CANTO]]),1,1,UPPER(LEFT(Table14[[#This Row],[CANTO]],1)))</f>
        <v>Dichoso el hombre</v>
      </c>
      <c r="D62" t="s">
        <v>180</v>
      </c>
      <c r="E62" t="str">
        <f>VLOOKUP(Table14[[#This Row],['#]],'Codigo Canto'!A4:AQ239, 11, FALSE)</f>
        <v>"</v>
      </c>
      <c r="F62" t="s">
        <v>20</v>
      </c>
      <c r="G62" t="str">
        <f>_xlfn.CONCAT("""","archivo","""",": ","""","/cantos/resucito/" &amp; LEFT(Table14[[#This Row],[id]], 1),"/",Table14[[#This Row],[id]],".html","""")</f>
        <v>"archivo": "/cantos/resucito/d/dichosoelhombre.html"</v>
      </c>
      <c r="H62" t="str">
        <f t="shared" si="0"/>
        <v>{ "id": "dichosoelhombre", "titulo": "Dichoso el hombre", "salmo": """,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8" x14ac:dyDescent="0.25">
      <c r="A63">
        <v>53</v>
      </c>
      <c r="B63" t="str" cm="1">
        <f t="array" ref="B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C63" t="str">
        <f>REPLACE(LOWER(Table14[[#This Row],[CANTO]]),1,1,UPPER(LEFT(Table14[[#This Row],[CANTO]],1)))</f>
        <v>El combate escatológico</v>
      </c>
      <c r="D63" t="s">
        <v>181</v>
      </c>
      <c r="E63" t="str">
        <f>VLOOKUP(Table14[[#This Row],['#]],'Codigo Canto'!A4:AQ239, 11, FALSE)</f>
        <v>"</v>
      </c>
      <c r="F63" t="s">
        <v>801</v>
      </c>
      <c r="G63" t="str">
        <f>_xlfn.CONCAT("""","archivo","""",": ","""","/cantos/resucito/" &amp; LEFT(Table14[[#This Row],[id]], 1),"/",Table14[[#This Row],[id]],".html","""")</f>
        <v>"archivo": "/cantos/resucito/e/elcombateescatologico.html"</v>
      </c>
      <c r="H63" t="str">
        <f t="shared" si="0"/>
        <v>{ "id": "elcombateescatologico", "titulo": "El combate escatológico", "salmo": """,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8" x14ac:dyDescent="0.25">
      <c r="A64">
        <v>54</v>
      </c>
      <c r="B64" t="str" cm="1">
        <f t="array" ref="B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tr">
        <f>REPLACE(LOWER(Table14[[#This Row],[CANTO]]),1,1,UPPER(LEFT(Table14[[#This Row],[CANTO]],1)))</f>
        <v>El espíritu del señor está sobre mí</v>
      </c>
      <c r="D64" t="s">
        <v>182</v>
      </c>
      <c r="E64" t="str">
        <f>VLOOKUP(Table14[[#This Row],['#]],'Codigo Canto'!A4:AQ239, 11, FALSE)</f>
        <v>"</v>
      </c>
      <c r="F64" t="s">
        <v>21</v>
      </c>
      <c r="G64" t="str">
        <f>_xlfn.CONCAT("""","archivo","""",": ","""","/cantos/resucito/" &amp; LEFT(Table14[[#This Row],[id]], 1),"/",Table14[[#This Row],[id]],".html","""")</f>
        <v>"archivo": "/cantos/resucito/e/elespiritudelsenorestasobremi.html"</v>
      </c>
      <c r="H64" t="str">
        <f t="shared" si="0"/>
        <v>{ "id": "elespiritudelsenorestasobremi", "titulo": "El espíritu del señor está sobre mí", "salmo": """,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8" x14ac:dyDescent="0.25">
      <c r="A65">
        <v>55</v>
      </c>
      <c r="B65" t="str" cm="1">
        <f t="array" ref="B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C65" t="str">
        <f>REPLACE(LOWER(Table14[[#This Row],[CANTO]]),1,1,UPPER(LEFT(Table14[[#This Row],[CANTO]],1)))</f>
        <v>El jacal de los pastores</v>
      </c>
      <c r="D65" t="s">
        <v>183</v>
      </c>
      <c r="E65" t="str">
        <f>VLOOKUP(Table14[[#This Row],['#]],'Codigo Canto'!A4:AQ239, 11, FALSE)</f>
        <v>"</v>
      </c>
      <c r="F65" t="s">
        <v>22</v>
      </c>
      <c r="G65" t="str">
        <f>_xlfn.CONCAT("""","archivo","""",": ","""","/cantos/resucito/" &amp; LEFT(Table14[[#This Row],[id]], 1),"/",Table14[[#This Row],[id]],".html","""")</f>
        <v>"archivo": "/cantos/resucito/e/eljacaldelospastores.html"</v>
      </c>
      <c r="H65" t="str">
        <f t="shared" si="0"/>
        <v>{ "id": "eljacaldelospastores", "titulo": "El jacal de los pastores", "salmo": """,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8" x14ac:dyDescent="0.25">
      <c r="A66">
        <v>56</v>
      </c>
      <c r="B66" t="str" cm="1">
        <f t="array" ref="B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ellagarero</v>
      </c>
      <c r="C66" t="str">
        <f>REPLACE(LOWER(Table14[[#This Row],[CANTO]]),1,1,UPPER(LEFT(Table14[[#This Row],[CANTO]],1)))</f>
        <v xml:space="preserve">El lagarero </v>
      </c>
      <c r="D66" t="s">
        <v>184</v>
      </c>
      <c r="E66" t="str">
        <f>VLOOKUP(Table14[[#This Row],['#]],'Codigo Canto'!A4:AQ239, 11, FALSE)</f>
        <v>"</v>
      </c>
      <c r="F66" t="s">
        <v>23</v>
      </c>
      <c r="G66" t="str">
        <f>_xlfn.CONCAT("""","archivo","""",": ","""","/cantos/resucito/" &amp; LEFT(Table14[[#This Row],[id]], 1),"/",Table14[[#This Row],[id]],".html","""")</f>
        <v>"archivo": "/cantos/resucito/e/ellagarero.html"</v>
      </c>
      <c r="H66" t="str">
        <f t="shared" si="0"/>
        <v>{ "id": "ellagarero", "titulo": "El lagarero ", "salmo": """,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8" x14ac:dyDescent="0.25">
      <c r="A67">
        <v>57</v>
      </c>
      <c r="B67" t="str" cm="1">
        <f t="array" ref="B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elmesiasleon</v>
      </c>
      <c r="C67" t="str">
        <f>REPLACE(LOWER(Table14[[#This Row],[CANTO]]),1,1,UPPER(LEFT(Table14[[#This Row],[CANTO]],1)))</f>
        <v>El mesías león</v>
      </c>
      <c r="D67" t="s">
        <v>185</v>
      </c>
      <c r="E67" t="str">
        <f>VLOOKUP(Table14[[#This Row],['#]],'Codigo Canto'!A4:AQ239, 11, FALSE)</f>
        <v>"</v>
      </c>
      <c r="F67" t="s">
        <v>24</v>
      </c>
      <c r="G67" t="str">
        <f>_xlfn.CONCAT("""","archivo","""",": ","""","/cantos/resucito/" &amp; LEFT(Table14[[#This Row],[id]], 1),"/",Table14[[#This Row],[id]],".html","""")</f>
        <v>"archivo": "/cantos/resucito/e/elmesiasleon.html"</v>
      </c>
      <c r="H67" t="str">
        <f t="shared" si="0"/>
        <v>{ "id": "elmesiasleon", "titulo": "El mesías león", "salmo": """,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8" x14ac:dyDescent="0.25">
      <c r="A68">
        <v>58</v>
      </c>
      <c r="B68" t="str" cm="1">
        <f t="array" ref="B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tr">
        <f>REPLACE(LOWER(Table14[[#This Row],[CANTO]]),1,1,UPPER(LEFT(Table14[[#This Row],[CANTO]],1)))</f>
        <v>El necio piensa que dios no existe</v>
      </c>
      <c r="D68" t="s">
        <v>186</v>
      </c>
      <c r="E68" t="str">
        <f>VLOOKUP(Table14[[#This Row],['#]],'Codigo Canto'!A4:AQ239, 11, FALSE)</f>
        <v>"</v>
      </c>
      <c r="F68" t="s">
        <v>802</v>
      </c>
      <c r="G68" t="str">
        <f>_xlfn.CONCAT("""","archivo","""",": ","""","/cantos/resucito/" &amp; LEFT(Table14[[#This Row],[id]], 1),"/",Table14[[#This Row],[id]],".html","""")</f>
        <v>"archivo": "/cantos/resucito/e/elneciopiensaquediosnoexiste.html"</v>
      </c>
      <c r="H68" t="str">
        <f t="shared" si="0"/>
        <v>{ "id": "elneciopiensaquediosnoexiste", "titulo": "El necio piensa que dios no existe", "salmo": """,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8" x14ac:dyDescent="0.25">
      <c r="A69">
        <v>59</v>
      </c>
      <c r="B69" t="str" cm="1">
        <f t="array" ref="B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tr">
        <f>REPLACE(LOWER(Table14[[#This Row],[CANTO]]),1,1,UPPER(LEFT(Table14[[#This Row],[CANTO]],1)))</f>
        <v>El pueblo que caminaba en las tinieblas</v>
      </c>
      <c r="D69" t="s">
        <v>187</v>
      </c>
      <c r="E69" t="str">
        <f>VLOOKUP(Table14[[#This Row],['#]],'Codigo Canto'!A4:AQ239, 11, FALSE)</f>
        <v>"</v>
      </c>
      <c r="F69" t="s">
        <v>803</v>
      </c>
      <c r="G69" t="str">
        <f>_xlfn.CONCAT("""","archivo","""",": ","""","/cantos/resucito/" &amp; LEFT(Table14[[#This Row],[id]], 1),"/",Table14[[#This Row],[id]],".html","""")</f>
        <v>"archivo": "/cantos/resucito/e/elpuebloquecaminabaenlastinieblas.html"</v>
      </c>
      <c r="H69" t="str">
        <f t="shared" si="0"/>
        <v>{ "id": "elpuebloquecaminabaenlastinieblas", "titulo": "El pueblo que caminaba en las tinieblas", "salmo": """,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8" x14ac:dyDescent="0.25">
      <c r="A70">
        <v>60</v>
      </c>
      <c r="B70" t="str" cm="1">
        <f t="array" ref="B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C70" t="str">
        <f>REPLACE(LOWER(Table14[[#This Row],[CANTO]]),1,1,UPPER(LEFT(Table14[[#This Row],[CANTO]],1)))</f>
        <v>El señor anuncia una noticia</v>
      </c>
      <c r="D70" t="s">
        <v>188</v>
      </c>
      <c r="E70" t="str">
        <f>VLOOKUP(Table14[[#This Row],['#]],'Codigo Canto'!A4:AQ239, 11, FALSE)</f>
        <v>"</v>
      </c>
      <c r="F70" t="s">
        <v>804</v>
      </c>
      <c r="G70" t="str">
        <f>_xlfn.CONCAT("""","archivo","""",": ","""","/cantos/resucito/" &amp; LEFT(Table14[[#This Row],[id]], 1),"/",Table14[[#This Row],[id]],".html","""")</f>
        <v>"archivo": "/cantos/resucito/e/elsenoranunciaunanoticia.html"</v>
      </c>
      <c r="H70" t="str">
        <f t="shared" si="0"/>
        <v>{ "id": "elsenoranunciaunanoticia", "titulo": "El señor anuncia una noticia", "salmo": """,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8" x14ac:dyDescent="0.25">
      <c r="A71">
        <v>61</v>
      </c>
      <c r="B71" t="str" cm="1">
        <f t="array" ref="B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elsenoresmipastor</v>
      </c>
      <c r="C71" t="str">
        <f>REPLACE(LOWER(Table14[[#This Row],[CANTO]]),1,1,UPPER(LEFT(Table14[[#This Row],[CANTO]],1)))</f>
        <v>El señor es mi pastor</v>
      </c>
      <c r="D71" t="s">
        <v>189</v>
      </c>
      <c r="E71" t="str">
        <f>VLOOKUP(Table14[[#This Row],['#]],'Codigo Canto'!A4:AQ239, 11, FALSE)</f>
        <v>"</v>
      </c>
      <c r="F71" t="s">
        <v>25</v>
      </c>
      <c r="G71" t="str">
        <f>_xlfn.CONCAT("""","archivo","""",": ","""","/cantos/resucito/" &amp; LEFT(Table14[[#This Row],[id]], 1),"/",Table14[[#This Row],[id]],".html","""")</f>
        <v>"archivo": "/cantos/resucito/e/elsenoresmipastor.html"</v>
      </c>
      <c r="H71" t="str">
        <f t="shared" si="0"/>
        <v>{ "id": "elsenoresmipastor", "titulo": "El señor es mi pastor", "salmo": """,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8" x14ac:dyDescent="0.25">
      <c r="A72">
        <v>62</v>
      </c>
      <c r="B72" t="str" cm="1">
        <f t="array" ref="B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elsenormehadado</v>
      </c>
      <c r="C72" t="str">
        <f>REPLACE(LOWER(Table14[[#This Row],[CANTO]]),1,1,UPPER(LEFT(Table14[[#This Row],[CANTO]],1)))</f>
        <v>El señor me ha dado</v>
      </c>
      <c r="D72" t="s">
        <v>190</v>
      </c>
      <c r="E72" t="str">
        <f>VLOOKUP(Table14[[#This Row],['#]],'Codigo Canto'!A4:AQ239, 11, FALSE)</f>
        <v>"</v>
      </c>
      <c r="F72" t="s">
        <v>805</v>
      </c>
      <c r="G72" t="str">
        <f>_xlfn.CONCAT("""","archivo","""",": ","""","/cantos/resucito/" &amp; LEFT(Table14[[#This Row],[id]], 1),"/",Table14[[#This Row],[id]],".html","""")</f>
        <v>"archivo": "/cantos/resucito/e/elsenormehadado.html"</v>
      </c>
      <c r="H72" t="str">
        <f t="shared" si="0"/>
        <v>{ "id": "elsenormehadado", "titulo": "El señor me ha dado", "salmo": """,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8" x14ac:dyDescent="0.25">
      <c r="A73">
        <v>63</v>
      </c>
      <c r="B73" t="str" cm="1">
        <f t="array" ref="B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C73" t="str">
        <f>REPLACE(LOWER(Table14[[#This Row],[CANTO]]),1,1,UPPER(LEFT(Table14[[#This Row],[CANTO]],1)))</f>
        <v>Elí, elí, lamá sabactaní</v>
      </c>
      <c r="D73" t="s">
        <v>191</v>
      </c>
      <c r="E73" t="str">
        <f>VLOOKUP(Table14[[#This Row],['#]],'Codigo Canto'!A4:AQ239, 11, FALSE)</f>
        <v>"</v>
      </c>
      <c r="F73" t="s">
        <v>806</v>
      </c>
      <c r="G73" t="str">
        <f>_xlfn.CONCAT("""","archivo","""",": ","""","/cantos/resucito/" &amp; LEFT(Table14[[#This Row],[id]], 1),"/",Table14[[#This Row],[id]],".html","""")</f>
        <v>"archivo": "/cantos/resucito/e/elielilamasabactani.html"</v>
      </c>
      <c r="H73" t="str">
        <f t="shared" si="0"/>
        <v>{ "id": "elielilamasabactani", "titulo": "Elí, elí, lamá sabactaní", "salmo": """,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8" x14ac:dyDescent="0.25">
      <c r="A74">
        <v>64</v>
      </c>
      <c r="B74" t="str" cm="1">
        <f t="array" ref="B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C74" t="str">
        <f>REPLACE(LOWER(Table14[[#This Row],[CANTO]]),1,1,UPPER(LEFT(Table14[[#This Row],[CANTO]],1)))</f>
        <v xml:space="preserve">En medio de aquel gentío </v>
      </c>
      <c r="D74" t="s">
        <v>192</v>
      </c>
      <c r="E74" t="str">
        <f>VLOOKUP(Table14[[#This Row],['#]],'Codigo Canto'!A4:AQ239, 11, FALSE)</f>
        <v>"</v>
      </c>
      <c r="F74" t="s">
        <v>807</v>
      </c>
      <c r="G74" t="str">
        <f>_xlfn.CONCAT("""","archivo","""",": ","""","/cantos/resucito/" &amp; LEFT(Table14[[#This Row],[id]], 1),"/",Table14[[#This Row],[id]],".html","""")</f>
        <v>"archivo": "/cantos/resucito/e/enmediodeaquelgentio.html"</v>
      </c>
      <c r="H74" t="str">
        <f t="shared" si="0"/>
        <v>{ "id": "enmediodeaquelgentio", "titulo": "En medio de aquel gentío ", "salmo": """,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8" x14ac:dyDescent="0.25">
      <c r="A75">
        <v>65</v>
      </c>
      <c r="B75" t="str" cm="1">
        <f t="array" ref="B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enunanocheoscura</v>
      </c>
      <c r="C75" t="str">
        <f>REPLACE(LOWER(Table14[[#This Row],[CANTO]]),1,1,UPPER(LEFT(Table14[[#This Row],[CANTO]],1)))</f>
        <v xml:space="preserve">En una noche oscura </v>
      </c>
      <c r="D75" t="s">
        <v>193</v>
      </c>
      <c r="E75" t="str">
        <f>VLOOKUP(Table14[[#This Row],['#]],'Codigo Canto'!A4:AQ239, 11, FALSE)</f>
        <v>"</v>
      </c>
      <c r="F75" t="s">
        <v>26</v>
      </c>
      <c r="G75" t="str">
        <f>_xlfn.CONCAT("""","archivo","""",": ","""","/cantos/resucito/" &amp; LEFT(Table14[[#This Row],[id]], 1),"/",Table14[[#This Row],[id]],".html","""")</f>
        <v>"archivo": "/cantos/resucito/e/enunanocheoscura.html"</v>
      </c>
      <c r="H75" t="str">
        <f t="shared" si="0"/>
        <v>{ "id": "enunanocheoscura", "titulo": "En una noche oscura ", "salmo": """,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8" x14ac:dyDescent="0.25">
      <c r="A76">
        <v>66</v>
      </c>
      <c r="B76" t="str" cm="1">
        <f t="array" ref="B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C76" t="str">
        <f>REPLACE(LOWER(Table14[[#This Row],[CANTO]]),1,1,UPPER(LEFT(Table14[[#This Row],[CANTO]],1)))</f>
        <v>Eres digno de tomar el libro</v>
      </c>
      <c r="D76" t="s">
        <v>194</v>
      </c>
      <c r="E76" t="str">
        <f>VLOOKUP(Table14[[#This Row],['#]],'Codigo Canto'!A4:AQ239, 11, FALSE)</f>
        <v>"</v>
      </c>
      <c r="F76" t="s">
        <v>808</v>
      </c>
      <c r="G76" t="str">
        <f>_xlfn.CONCAT("""","archivo","""",": ","""","/cantos/resucito/" &amp; LEFT(Table14[[#This Row],[id]], 1),"/",Table14[[#This Row],[id]],".html","""")</f>
        <v>"archivo": "/cantos/resucito/e/eresdignodetomarellibro.html"</v>
      </c>
      <c r="H76" t="str">
        <f t="shared" ref="H76:H139" si="1">_xlfn.CONCAT("{ ","""","id","""",": ","""","",B76,"""",", ","""","titulo","""",": ","""",C76,"""",", ","""","salmo","""",": ","""",E76,"""",", ","""","letra","""",": ","""",F76,"""",", ",G76,"},")</f>
        <v>{ "id": "eresdignodetomarellibro", "titulo": "Eres digno de tomar el libro", "salmo": """,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8" x14ac:dyDescent="0.25">
      <c r="A77">
        <v>67</v>
      </c>
      <c r="B77" t="str" cm="1">
        <f t="array" ref="B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ereshermoso</v>
      </c>
      <c r="C77" t="str">
        <f>REPLACE(LOWER(Table14[[#This Row],[CANTO]]),1,1,UPPER(LEFT(Table14[[#This Row],[CANTO]],1)))</f>
        <v>Eres hermoso</v>
      </c>
      <c r="D77" t="s">
        <v>196</v>
      </c>
      <c r="E77" t="str">
        <f>VLOOKUP(Table14[[#This Row],['#]],'Codigo Canto'!A4:AQ239, 11, FALSE)</f>
        <v>"</v>
      </c>
      <c r="F77" t="s">
        <v>27</v>
      </c>
      <c r="G77" t="str">
        <f>_xlfn.CONCAT("""","archivo","""",": ","""","/cantos/resucito/" &amp; LEFT(Table14[[#This Row],[id]], 1),"/",Table14[[#This Row],[id]],".html","""")</f>
        <v>"archivo": "/cantos/resucito/e/ereshermoso.html"</v>
      </c>
      <c r="H77" t="str">
        <f t="shared" si="1"/>
        <v>{ "id": "ereshermoso", "titulo": "Eres hermoso", "salmo":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8" x14ac:dyDescent="0.25">
      <c r="A78">
        <v>68</v>
      </c>
      <c r="B78" t="str" cm="1">
        <f t="array" ref="B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espaciente</v>
      </c>
      <c r="C78" t="str">
        <f>REPLACE(LOWER(Table14[[#This Row],[CANTO]]),1,1,UPPER(LEFT(Table14[[#This Row],[CANTO]],1)))</f>
        <v>Es paciente</v>
      </c>
      <c r="D78" t="s">
        <v>197</v>
      </c>
      <c r="E78" t="str">
        <f>VLOOKUP(Table14[[#This Row],['#]],'Codigo Canto'!A4:AQ239, 11, FALSE)</f>
        <v>"</v>
      </c>
      <c r="F78" t="s">
        <v>809</v>
      </c>
      <c r="G78" t="str">
        <f>_xlfn.CONCAT("""","archivo","""",": ","""","/cantos/resucito/" &amp; LEFT(Table14[[#This Row],[id]], 1),"/",Table14[[#This Row],[id]],".html","""")</f>
        <v>"archivo": "/cantos/resucito/e/espaciente.html"</v>
      </c>
      <c r="H78" t="str">
        <f t="shared" si="1"/>
        <v>{ "id": "espaciente", "titulo": "Es paciente", "salmo":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8" x14ac:dyDescent="0.25">
      <c r="A79">
        <v>69</v>
      </c>
      <c r="B79" t="str" cm="1">
        <f t="array" ref="B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tr">
        <f>REPLACE(LOWER(Table14[[#This Row],[CANTO]]),1,1,UPPER(LEFT(Table14[[#This Row],[CANTO]],1)))</f>
        <v xml:space="preserve">Escóndeme en lo oculto de tu tienda </v>
      </c>
      <c r="D79" t="s">
        <v>198</v>
      </c>
      <c r="E79" t="str">
        <f>VLOOKUP(Table14[[#This Row],['#]],'Codigo Canto'!A4:AQ239, 11, FALSE)</f>
        <v>"</v>
      </c>
      <c r="F79" t="s">
        <v>28</v>
      </c>
      <c r="G79" t="str">
        <f>_xlfn.CONCAT("""","archivo","""",": ","""","/cantos/resucito/" &amp; LEFT(Table14[[#This Row],[id]], 1),"/",Table14[[#This Row],[id]],".html","""")</f>
        <v>"archivo": "/cantos/resucito/e/escondemeenloocultodetutienda.html"</v>
      </c>
      <c r="H79" t="str">
        <f t="shared" si="1"/>
        <v>{ "id": "escondemeenloocultodetutienda", "titulo": "Escóndeme en lo oculto de tu tienda ", "salmo": """,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8" x14ac:dyDescent="0.25">
      <c r="A80">
        <v>70</v>
      </c>
      <c r="B80" t="str" cm="1">
        <f t="array" ref="B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C80" t="str">
        <f>REPLACE(LOWER(Table14[[#This Row],[CANTO]]),1,1,UPPER(LEFT(Table14[[#This Row],[CANTO]],1)))</f>
        <v xml:space="preserve">Escuchad, islas lejanas </v>
      </c>
      <c r="D80" t="s">
        <v>199</v>
      </c>
      <c r="E80" t="str">
        <f>VLOOKUP(Table14[[#This Row],['#]],'Codigo Canto'!A4:AQ239, 11, FALSE)</f>
        <v>"</v>
      </c>
      <c r="F80" t="s">
        <v>29</v>
      </c>
      <c r="G80" t="str">
        <f>_xlfn.CONCAT("""","archivo","""",": ","""","/cantos/resucito/" &amp; LEFT(Table14[[#This Row],[id]], 1),"/",Table14[[#This Row],[id]],".html","""")</f>
        <v>"archivo": "/cantos/resucito/e/escuchadislaslejanas.html"</v>
      </c>
      <c r="H80" t="str">
        <f t="shared" si="1"/>
        <v>{ "id": "escuchadislaslejanas", "titulo": "Escuchad, islas lejanas ", "salmo": """,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8" x14ac:dyDescent="0.25">
      <c r="A81">
        <v>71</v>
      </c>
      <c r="B81" t="str" cm="1">
        <f t="array" ref="B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tr">
        <f>REPLACE(LOWER(Table14[[#This Row],[CANTO]]),1,1,UPPER(LEFT(Table14[[#This Row],[CANTO]],1)))</f>
        <v xml:space="preserve">Este es el día en que actuó el señor </v>
      </c>
      <c r="D81" t="s">
        <v>200</v>
      </c>
      <c r="E81" t="str">
        <f>VLOOKUP(Table14[[#This Row],['#]],'Codigo Canto'!A4:AQ239, 11, FALSE)</f>
        <v>"</v>
      </c>
      <c r="F81" t="s">
        <v>30</v>
      </c>
      <c r="G81" t="str">
        <f>_xlfn.CONCAT("""","archivo","""",": ","""","/cantos/resucito/" &amp; LEFT(Table14[[#This Row],[id]], 1),"/",Table14[[#This Row],[id]],".html","""")</f>
        <v>"archivo": "/cantos/resucito/e/esteeseldiaenqueactuoelsenor.html"</v>
      </c>
      <c r="H81" t="str">
        <f t="shared" si="1"/>
        <v>{ "id": "esteeseldiaenqueactuoelsenor", "titulo": "Este es el día en que actuó el señor ", "salmo": """,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8" x14ac:dyDescent="0.25">
      <c r="A82">
        <v>72</v>
      </c>
      <c r="B82" t="str" cm="1">
        <f t="array" ref="B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C82" t="str">
        <f>REPLACE(LOWER(Table14[[#This Row],[CANTO]]),1,1,UPPER(LEFT(Table14[[#This Row],[CANTO]],1)))</f>
        <v xml:space="preserve">Este es el mandamiento mío </v>
      </c>
      <c r="D82" t="s">
        <v>201</v>
      </c>
      <c r="E82" t="str">
        <f>VLOOKUP(Table14[[#This Row],['#]],'Codigo Canto'!A4:AQ239, 11, FALSE)</f>
        <v>"</v>
      </c>
      <c r="F82" t="s">
        <v>31</v>
      </c>
      <c r="G82" t="str">
        <f>_xlfn.CONCAT("""","archivo","""",": ","""","/cantos/resucito/" &amp; LEFT(Table14[[#This Row],[id]], 1),"/",Table14[[#This Row],[id]],".html","""")</f>
        <v>"archivo": "/cantos/resucito/e/esteeselmandamientomio.html"</v>
      </c>
      <c r="H82" t="str">
        <f t="shared" si="1"/>
        <v>{ "id": "esteeselmandamientomio", "titulo": "Este es el mandamiento mío ", "salmo": """,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8" x14ac:dyDescent="0.25">
      <c r="A83">
        <v>73</v>
      </c>
      <c r="B83" t="str" cm="1">
        <f t="array" ref="B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evenushalomalejem</v>
      </c>
      <c r="C83" t="str">
        <f>REPLACE(LOWER(Table14[[#This Row],[CANTO]]),1,1,UPPER(LEFT(Table14[[#This Row],[CANTO]],1)))</f>
        <v xml:space="preserve">Evenu shalom alejem </v>
      </c>
      <c r="D83" t="s">
        <v>203</v>
      </c>
      <c r="E83" t="str">
        <f>VLOOKUP(Table14[[#This Row],['#]],'Codigo Canto'!A4:AQ239, 11, FALSE)</f>
        <v>"</v>
      </c>
      <c r="F83" t="s">
        <v>32</v>
      </c>
      <c r="G83" t="str">
        <f>_xlfn.CONCAT("""","archivo","""",": ","""","/cantos/resucito/" &amp; LEFT(Table14[[#This Row],[id]], 1),"/",Table14[[#This Row],[id]],".html","""")</f>
        <v>"archivo": "/cantos/resucito/e/evenushalomalejem.html"</v>
      </c>
      <c r="H83" t="str">
        <f t="shared" si="1"/>
        <v>{ "id": "evenushalomalejem", "titulo": "Evenu shalom alejem ", "salmo": """,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8" x14ac:dyDescent="0.25">
      <c r="A84">
        <v>74</v>
      </c>
      <c r="B84" t="str" cm="1">
        <f t="array" ref="B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extiendomismanos</v>
      </c>
      <c r="C84" t="str">
        <f>REPLACE(LOWER(Table14[[#This Row],[CANTO]]),1,1,UPPER(LEFT(Table14[[#This Row],[CANTO]],1)))</f>
        <v xml:space="preserve">Extiendo mis manos </v>
      </c>
      <c r="D84" t="s">
        <v>205</v>
      </c>
      <c r="E84" t="str">
        <f>VLOOKUP(Table14[[#This Row],['#]],'Codigo Canto'!A4:AQ239, 11, FALSE)</f>
        <v>"</v>
      </c>
      <c r="F84" t="s">
        <v>33</v>
      </c>
      <c r="G84" t="str">
        <f>_xlfn.CONCAT("""","archivo","""",": ","""","/cantos/resucito/" &amp; LEFT(Table14[[#This Row],[id]], 1),"/",Table14[[#This Row],[id]],".html","""")</f>
        <v>"archivo": "/cantos/resucito/e/extiendomismanos.html"</v>
      </c>
      <c r="H84" t="str">
        <f t="shared" si="1"/>
        <v>{ "id": "extiendomismanos", "titulo": "Extiendo mis manos ", "salmo": """,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8" x14ac:dyDescent="0.25">
      <c r="A85">
        <v>75</v>
      </c>
      <c r="B85" t="str" cm="1">
        <f t="array" ref="B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C85" t="str">
        <f>REPLACE(LOWER(Table14[[#This Row],[CANTO]]),1,1,UPPER(LEFT(Table14[[#This Row],[CANTO]],1)))</f>
        <v>Exultad, justos, en el señor</v>
      </c>
      <c r="D85" t="s">
        <v>207</v>
      </c>
      <c r="E85" t="str">
        <f>VLOOKUP(Table14[[#This Row],['#]],'Codigo Canto'!A4:AQ239, 11, FALSE)</f>
        <v>"</v>
      </c>
      <c r="F85" t="s">
        <v>34</v>
      </c>
      <c r="G85" t="str">
        <f>_xlfn.CONCAT("""","archivo","""",": ","""","/cantos/resucito/" &amp; LEFT(Table14[[#This Row],[id]], 1),"/",Table14[[#This Row],[id]],".html","""")</f>
        <v>"archivo": "/cantos/resucito/e/exultadjustosenelsenor.html"</v>
      </c>
      <c r="H85" t="str">
        <f t="shared" si="1"/>
        <v>{ "id": "exultadjustosenelsenor", "titulo": "Exultad, justos, en el señor", "salmo": """,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8" x14ac:dyDescent="0.25">
      <c r="A86">
        <v>76</v>
      </c>
      <c r="B86" t="str" cm="1">
        <f t="array" ref="B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C86" t="str">
        <f>REPLACE(LOWER(Table14[[#This Row],[CANTO]]),1,1,UPPER(LEFT(Table14[[#This Row],[CANTO]],1)))</f>
        <v xml:space="preserve">Felicidad para el hombre </v>
      </c>
      <c r="D86" t="s">
        <v>208</v>
      </c>
      <c r="E86" t="str">
        <f>VLOOKUP(Table14[[#This Row],['#]],'Codigo Canto'!A4:AQ239, 11, FALSE)</f>
        <v>"</v>
      </c>
      <c r="F86" t="s">
        <v>810</v>
      </c>
      <c r="G86" t="str">
        <f>_xlfn.CONCAT("""","archivo","""",": ","""","/cantos/resucito/" &amp; LEFT(Table14[[#This Row],[id]], 1),"/",Table14[[#This Row],[id]],".html","""")</f>
        <v>"archivo": "/cantos/resucito/f/felicidadparaelhombre.html"</v>
      </c>
      <c r="H86" t="str">
        <f t="shared" si="1"/>
        <v>{ "id": "felicidadparaelhombre", "titulo": "Felicidad para el hombre ", "salmo": """,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8" x14ac:dyDescent="0.25">
      <c r="A87">
        <v>77</v>
      </c>
      <c r="B87" t="str" cm="1">
        <f t="array" ref="B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graciasayahveh</v>
      </c>
      <c r="C87" t="str">
        <f>REPLACE(LOWER(Table14[[#This Row],[CANTO]]),1,1,UPPER(LEFT(Table14[[#This Row],[CANTO]],1)))</f>
        <v>Gracias a yahveh</v>
      </c>
      <c r="D87" t="s">
        <v>210</v>
      </c>
      <c r="E87" t="str">
        <f>VLOOKUP(Table14[[#This Row],['#]],'Codigo Canto'!A4:AQ239, 11, FALSE)</f>
        <v>"</v>
      </c>
      <c r="F87" t="s">
        <v>811</v>
      </c>
      <c r="G87" t="str">
        <f>_xlfn.CONCAT("""","archivo","""",": ","""","/cantos/resucito/" &amp; LEFT(Table14[[#This Row],[id]], 1),"/",Table14[[#This Row],[id]],".html","""")</f>
        <v>"archivo": "/cantos/resucito/g/graciasayahveh.html"</v>
      </c>
      <c r="H87" t="str">
        <f t="shared" si="1"/>
        <v>{ "id": "graciasayahveh", "titulo": "Gracias a yahveh", "salmo": """,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8" x14ac:dyDescent="0.25">
      <c r="A88">
        <v>78</v>
      </c>
      <c r="B88" t="str" cm="1">
        <f t="array" ref="B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gritadjubilosos</v>
      </c>
      <c r="C88" t="str">
        <f>REPLACE(LOWER(Table14[[#This Row],[CANTO]]),1,1,UPPER(LEFT(Table14[[#This Row],[CANTO]],1)))</f>
        <v>Gritad jubilosos</v>
      </c>
      <c r="D88" t="s">
        <v>212</v>
      </c>
      <c r="E88" t="str">
        <f>VLOOKUP(Table14[[#This Row],['#]],'Codigo Canto'!A4:AQ239, 11, FALSE)</f>
        <v>"</v>
      </c>
      <c r="F88" t="s">
        <v>812</v>
      </c>
      <c r="G88" t="str">
        <f>_xlfn.CONCAT("""","archivo","""",": ","""","/cantos/resucito/" &amp; LEFT(Table14[[#This Row],[id]], 1),"/",Table14[[#This Row],[id]],".html","""")</f>
        <v>"archivo": "/cantos/resucito/g/gritadjubilosos.html"</v>
      </c>
      <c r="H88" t="str">
        <f t="shared" si="1"/>
        <v>{ "id": "gritadjubilosos", "titulo": "Gritad jubilosos", "salmo": """,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8" x14ac:dyDescent="0.25">
      <c r="A89">
        <v>79</v>
      </c>
      <c r="B89" t="str" cm="1">
        <f t="array" ref="B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C89" t="str">
        <f>REPLACE(LOWER(Table14[[#This Row],[CANTO]]),1,1,UPPER(LEFT(Table14[[#This Row],[CANTO]],1)))</f>
        <v>Hacia ti, morada santa</v>
      </c>
      <c r="D89" t="s">
        <v>213</v>
      </c>
      <c r="E89" t="str">
        <f>VLOOKUP(Table14[[#This Row],['#]],'Codigo Canto'!A4:AQ239, 11, FALSE)</f>
        <v>"</v>
      </c>
      <c r="F89" t="s">
        <v>35</v>
      </c>
      <c r="G89" t="str">
        <f>_xlfn.CONCAT("""","archivo","""",": ","""","/cantos/resucito/" &amp; LEFT(Table14[[#This Row],[id]], 1),"/",Table14[[#This Row],[id]],".html","""")</f>
        <v>"archivo": "/cantos/resucito/h/haciatimoradasanta.html"</v>
      </c>
      <c r="H89" t="str">
        <f t="shared" si="1"/>
        <v>{ "id": "haciatimoradasanta", "titulo": "Hacia ti, morada santa", "salmo": """,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8" x14ac:dyDescent="0.25">
      <c r="A90">
        <v>80</v>
      </c>
      <c r="B90" t="str" cm="1">
        <f t="array" ref="B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hastacuando</v>
      </c>
      <c r="C90" t="str">
        <f>REPLACE(LOWER(Table14[[#This Row],[CANTO]]),1,1,UPPER(LEFT(Table14[[#This Row],[CANTO]],1)))</f>
        <v>Hasta cuándo</v>
      </c>
      <c r="D90" t="s">
        <v>214</v>
      </c>
      <c r="E90" t="str">
        <f>VLOOKUP(Table14[[#This Row],['#]],'Codigo Canto'!A4:AQ239, 11, FALSE)</f>
        <v>"</v>
      </c>
      <c r="F90" t="s">
        <v>36</v>
      </c>
      <c r="G90" t="str">
        <f>_xlfn.CONCAT("""","archivo","""",": ","""","/cantos/resucito/" &amp; LEFT(Table14[[#This Row],[id]], 1),"/",Table14[[#This Row],[id]],".html","""")</f>
        <v>"archivo": "/cantos/resucito/h/hastacuando.html"</v>
      </c>
      <c r="H90" t="str">
        <f t="shared" si="1"/>
        <v>{ "id": "hastacuando", "titulo": "Hasta cuándo", "salmo": """,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8" x14ac:dyDescent="0.25">
      <c r="A91">
        <v>81</v>
      </c>
      <c r="B91" t="str" cm="1">
        <f t="array" ref="B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heaquimisiervo</v>
      </c>
      <c r="C91" t="str">
        <f>REPLACE(LOWER(Table14[[#This Row],[CANTO]]),1,1,UPPER(LEFT(Table14[[#This Row],[CANTO]],1)))</f>
        <v>He aquí mi siervo</v>
      </c>
      <c r="D91" t="s">
        <v>216</v>
      </c>
      <c r="E91" t="str">
        <f>VLOOKUP(Table14[[#This Row],['#]],'Codigo Canto'!A4:AQ239, 11, FALSE)</f>
        <v>"</v>
      </c>
      <c r="F91" t="s">
        <v>37</v>
      </c>
      <c r="G91" t="str">
        <f>_xlfn.CONCAT("""","archivo","""",": ","""","/cantos/resucito/" &amp; LEFT(Table14[[#This Row],[id]], 1),"/",Table14[[#This Row],[id]],".html","""")</f>
        <v>"archivo": "/cantos/resucito/h/heaquimisiervo.html"</v>
      </c>
      <c r="H91" t="str">
        <f t="shared" si="1"/>
        <v>{ "id": "heaquimisiervo", "titulo": "He aquí mi siervo", "salmo": """,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8" x14ac:dyDescent="0.25">
      <c r="A92">
        <v>82</v>
      </c>
      <c r="B92" t="str" cm="1">
        <f t="array" ref="B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C92" t="str">
        <f>REPLACE(LOWER(Table14[[#This Row],[CANTO]]),1,1,UPPER(LEFT(Table14[[#This Row],[CANTO]],1)))</f>
        <v>He aquí que vengo presto</v>
      </c>
      <c r="D92" t="s">
        <v>217</v>
      </c>
      <c r="E92" t="str">
        <f>VLOOKUP(Table14[[#This Row],['#]],'Codigo Canto'!A4:AQ239, 11, FALSE)</f>
        <v>"</v>
      </c>
      <c r="F92" t="s">
        <v>38</v>
      </c>
      <c r="G92" t="str">
        <f>_xlfn.CONCAT("""","archivo","""",": ","""","/cantos/resucito/" &amp; LEFT(Table14[[#This Row],[id]], 1),"/",Table14[[#This Row],[id]],".html","""")</f>
        <v>"archivo": "/cantos/resucito/h/heaquiquevengopresto.html"</v>
      </c>
      <c r="H92" t="str">
        <f t="shared" si="1"/>
        <v>{ "id": "heaquiquevengopresto", "titulo": "He aquí que vengo presto", "salmo": """,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8" x14ac:dyDescent="0.25">
      <c r="A93">
        <v>83</v>
      </c>
      <c r="B93" t="str" cm="1">
        <f t="array" ref="B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C93" t="str">
        <f>REPLACE(LOWER(Table14[[#This Row],[CANTO]]),1,1,UPPER(LEFT(Table14[[#This Row],[CANTO]],1)))</f>
        <v>He esperado en el señor</v>
      </c>
      <c r="D93" t="s">
        <v>218</v>
      </c>
      <c r="E93" t="str">
        <f>VLOOKUP(Table14[[#This Row],['#]],'Codigo Canto'!A4:AQ239, 11, FALSE)</f>
        <v>"</v>
      </c>
      <c r="F93" t="s">
        <v>813</v>
      </c>
      <c r="G93" t="str">
        <f>_xlfn.CONCAT("""","archivo","""",": ","""","/cantos/resucito/" &amp; LEFT(Table14[[#This Row],[id]], 1),"/",Table14[[#This Row],[id]],".html","""")</f>
        <v>"archivo": "/cantos/resucito/h/heesperadoenelsenor.html"</v>
      </c>
      <c r="H93" t="str">
        <f t="shared" si="1"/>
        <v>{ "id": "heesperadoenelsenor", "titulo": "He esperado en el señor", "salmo": """,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8" x14ac:dyDescent="0.25">
      <c r="A94">
        <v>84</v>
      </c>
      <c r="B94" t="str" cm="1">
        <f t="array" ref="B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hijasdejerusalen</v>
      </c>
      <c r="C94" t="str">
        <f>REPLACE(LOWER(Table14[[#This Row],[CANTO]]),1,1,UPPER(LEFT(Table14[[#This Row],[CANTO]],1)))</f>
        <v>Hijas de jerusalén</v>
      </c>
      <c r="D94" t="s">
        <v>219</v>
      </c>
      <c r="E94" t="str">
        <f>VLOOKUP(Table14[[#This Row],['#]],'Codigo Canto'!A4:AQ239, 11, FALSE)</f>
        <v>"</v>
      </c>
      <c r="F94" t="s">
        <v>39</v>
      </c>
      <c r="G94" t="str">
        <f>_xlfn.CONCAT("""","archivo","""",": ","""","/cantos/resucito/" &amp; LEFT(Table14[[#This Row],[id]], 1),"/",Table14[[#This Row],[id]],".html","""")</f>
        <v>"archivo": "/cantos/resucito/h/hijasdejerusalen.html"</v>
      </c>
      <c r="H94" t="str">
        <f t="shared" si="1"/>
        <v>{ "id": "hijasdejerusalen", "titulo": "Hijas de jerusalén", "salmo": """,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8" x14ac:dyDescent="0.25">
      <c r="A95">
        <v>85</v>
      </c>
      <c r="B95" t="str" cm="1">
        <f t="array" ref="B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himnoacristoluz</v>
      </c>
      <c r="C95" t="str">
        <f>REPLACE(LOWER(Table14[[#This Row],[CANTO]]),1,1,UPPER(LEFT(Table14[[#This Row],[CANTO]],1)))</f>
        <v>Himno a cristo luz</v>
      </c>
      <c r="D95" t="s">
        <v>220</v>
      </c>
      <c r="E95" t="str">
        <f>VLOOKUP(Table14[[#This Row],['#]],'Codigo Canto'!A4:AQ239, 11, FALSE)</f>
        <v>"</v>
      </c>
      <c r="F95" t="s">
        <v>814</v>
      </c>
      <c r="G95" t="str">
        <f>_xlfn.CONCAT("""","archivo","""",": ","""","/cantos/resucito/" &amp; LEFT(Table14[[#This Row],[id]], 1),"/",Table14[[#This Row],[id]],".html","""")</f>
        <v>"archivo": "/cantos/resucito/h/himnoacristoluz.html"</v>
      </c>
      <c r="H95" t="str">
        <f t="shared" si="1"/>
        <v>{ "id": "himnoacristoluz", "titulo": "Himno a cristo luz", "salmo": """,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8" x14ac:dyDescent="0.25">
      <c r="A96">
        <v>86</v>
      </c>
      <c r="B96" t="str" cm="1">
        <f t="array" ref="B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himnoalacaridad</v>
      </c>
      <c r="C96" t="str">
        <f>REPLACE(LOWER(Table14[[#This Row],[CANTO]]),1,1,UPPER(LEFT(Table14[[#This Row],[CANTO]],1)))</f>
        <v>Himno a la caridad</v>
      </c>
      <c r="D96" t="s">
        <v>222</v>
      </c>
      <c r="E96" t="str">
        <f>VLOOKUP(Table14[[#This Row],['#]],'Codigo Canto'!A4:AQ239, 11, FALSE)</f>
        <v>"</v>
      </c>
      <c r="F96" t="s">
        <v>815</v>
      </c>
      <c r="G96" t="str">
        <f>_xlfn.CONCAT("""","archivo","""",": ","""","/cantos/resucito/" &amp; LEFT(Table14[[#This Row],[id]], 1),"/",Table14[[#This Row],[id]],".html","""")</f>
        <v>"archivo": "/cantos/resucito/h/himnoalacaridad.html"</v>
      </c>
      <c r="H96" t="str">
        <f t="shared" si="1"/>
        <v>{ "id": "himnoalacaridad", "titulo": "Himno a la caridad", "salmo": """,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8" x14ac:dyDescent="0.25">
      <c r="A97">
        <v>87</v>
      </c>
      <c r="B97" t="str" cm="1">
        <f t="array" ref="B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himnoalakenosis</v>
      </c>
      <c r="C97" t="str">
        <f>REPLACE(LOWER(Table14[[#This Row],[CANTO]]),1,1,UPPER(LEFT(Table14[[#This Row],[CANTO]],1)))</f>
        <v>Himno a la kenosis</v>
      </c>
      <c r="D97" t="s">
        <v>223</v>
      </c>
      <c r="E97" t="str">
        <f>VLOOKUP(Table14[[#This Row],['#]],'Codigo Canto'!A4:AQ239, 11, FALSE)</f>
        <v>"</v>
      </c>
      <c r="F97" t="s">
        <v>816</v>
      </c>
      <c r="G97" t="str">
        <f>_xlfn.CONCAT("""","archivo","""",": ","""","/cantos/resucito/" &amp; LEFT(Table14[[#This Row],[id]], 1),"/",Table14[[#This Row],[id]],".html","""")</f>
        <v>"archivo": "/cantos/resucito/h/himnoalakenosis.html"</v>
      </c>
      <c r="H97" t="str">
        <f t="shared" si="1"/>
        <v>{ "id": "himnoalakenosis", "titulo": "Himno a la kenosis", "salmo": """,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8" x14ac:dyDescent="0.25">
      <c r="A98">
        <v>88</v>
      </c>
      <c r="B98" t="str" cm="1">
        <f t="array" ref="B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himnodeadviento</v>
      </c>
      <c r="C98" t="str">
        <f>REPLACE(LOWER(Table14[[#This Row],[CANTO]]),1,1,UPPER(LEFT(Table14[[#This Row],[CANTO]],1)))</f>
        <v>Himno de adviento</v>
      </c>
      <c r="D98" t="s">
        <v>224</v>
      </c>
      <c r="E98" t="str">
        <f>VLOOKUP(Table14[[#This Row],['#]],'Codigo Canto'!A4:AQ239, 11, FALSE)</f>
        <v>"</v>
      </c>
      <c r="F98" t="s">
        <v>40</v>
      </c>
      <c r="G98" t="str">
        <f>_xlfn.CONCAT("""","archivo","""",": ","""","/cantos/resucito/" &amp; LEFT(Table14[[#This Row],[id]], 1),"/",Table14[[#This Row],[id]],".html","""")</f>
        <v>"archivo": "/cantos/resucito/h/himnodeadviento.html"</v>
      </c>
      <c r="H98" t="str">
        <f t="shared" si="1"/>
        <v>{ "id": "himnodeadviento", "titulo": "Himno de adviento", "salmo": """,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8" x14ac:dyDescent="0.25">
      <c r="A99">
        <v>89</v>
      </c>
      <c r="B99" t="str" cm="1">
        <f t="array" ref="B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C99" t="str">
        <f>REPLACE(LOWER(Table14[[#This Row],[CANTO]]),1,1,UPPER(LEFT(Table14[[#This Row],[CANTO]],1)))</f>
        <v>Himno de la ascensión</v>
      </c>
      <c r="D99" t="s">
        <v>225</v>
      </c>
      <c r="E99" t="str">
        <f>VLOOKUP(Table14[[#This Row],['#]],'Codigo Canto'!A4:AQ239, 11, FALSE)</f>
        <v>"</v>
      </c>
      <c r="F99" t="s">
        <v>817</v>
      </c>
      <c r="G99" t="str">
        <f>_xlfn.CONCAT("""","archivo","""",": ","""","/cantos/resucito/" &amp; LEFT(Table14[[#This Row],[id]], 1),"/",Table14[[#This Row],[id]],".html","""")</f>
        <v>"archivo": "/cantos/resucito/h/himnodelaascension.html"</v>
      </c>
      <c r="H99" t="str">
        <f t="shared" si="1"/>
        <v>{ "id": "himnodelaascension", "titulo": "Himno de la ascensión", "salmo":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8" x14ac:dyDescent="0.25">
      <c r="A100">
        <v>90</v>
      </c>
      <c r="B100" t="str" cm="1">
        <f t="array" ref="B1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himnodepascua</v>
      </c>
      <c r="C100" t="str">
        <f>REPLACE(LOWER(Table14[[#This Row],[CANTO]]),1,1,UPPER(LEFT(Table14[[#This Row],[CANTO]],1)))</f>
        <v>Himno de pascua</v>
      </c>
      <c r="D100" t="s">
        <v>226</v>
      </c>
      <c r="E100" t="str">
        <f>VLOOKUP(Table14[[#This Row],['#]],'Codigo Canto'!A4:AQ239, 11, FALSE)</f>
        <v>"</v>
      </c>
      <c r="F100" t="s">
        <v>41</v>
      </c>
      <c r="G100" t="str">
        <f>_xlfn.CONCAT("""","archivo","""",": ","""","/cantos/resucito/" &amp; LEFT(Table14[[#This Row],[id]], 1),"/",Table14[[#This Row],[id]],".html","""")</f>
        <v>"archivo": "/cantos/resucito/h/himnodepascua.html"</v>
      </c>
      <c r="H100" t="str">
        <f t="shared" si="1"/>
        <v>{ "id": "himnodepascua", "titulo": "Himno de pascua", "salmo": """,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8" x14ac:dyDescent="0.25">
      <c r="A101">
        <v>91</v>
      </c>
      <c r="B101" t="str" cm="1">
        <f t="array" ref="B1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huyeamadomio</v>
      </c>
      <c r="C101" t="str">
        <f>REPLACE(LOWER(Table14[[#This Row],[CANTO]]),1,1,UPPER(LEFT(Table14[[#This Row],[CANTO]],1)))</f>
        <v>Huye, amado mío</v>
      </c>
      <c r="D101" t="s">
        <v>227</v>
      </c>
      <c r="E101" t="str">
        <f>VLOOKUP(Table14[[#This Row],['#]],'Codigo Canto'!A4:AQ239, 11, FALSE)</f>
        <v>"</v>
      </c>
      <c r="F101" t="s">
        <v>42</v>
      </c>
      <c r="G101" t="str">
        <f>_xlfn.CONCAT("""","archivo","""",": ","""","/cantos/resucito/" &amp; LEFT(Table14[[#This Row],[id]], 1),"/",Table14[[#This Row],[id]],".html","""")</f>
        <v>"archivo": "/cantos/resucito/h/huyeamadomio.html"</v>
      </c>
      <c r="H101" t="str">
        <f t="shared" si="1"/>
        <v>{ "id": "huyeamadomio", "titulo": "Huye, amado mío", "salmo": """,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8" x14ac:dyDescent="0.25">
      <c r="A102">
        <v>92</v>
      </c>
      <c r="B102" t="str" cm="1">
        <f t="array" ref="B1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C102" t="str">
        <f>REPLACE(LOWER(Table14[[#This Row],[CANTO]]),1,1,UPPER(LEFT(Table14[[#This Row],[CANTO]],1)))</f>
        <v>Id y anunciad a mis hermanos</v>
      </c>
      <c r="D102" t="s">
        <v>228</v>
      </c>
      <c r="E102" t="str">
        <f>VLOOKUP(Table14[[#This Row],['#]],'Codigo Canto'!A4:AQ239, 11, FALSE)</f>
        <v>"</v>
      </c>
      <c r="F102" t="s">
        <v>43</v>
      </c>
      <c r="G102" t="str">
        <f>_xlfn.CONCAT("""","archivo","""",": ","""","/cantos/resucito/" &amp; LEFT(Table14[[#This Row],[id]], 1),"/",Table14[[#This Row],[id]],".html","""")</f>
        <v>"archivo": "/cantos/resucito/i/idyanunciadamishermanos.html"</v>
      </c>
      <c r="H102" t="str">
        <f t="shared" si="1"/>
        <v>{ "id": "idyanunciadamishermanos", "titulo": "Id y anunciad a mis hermanos", "salmo": """,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8" x14ac:dyDescent="0.25">
      <c r="A103">
        <v>93</v>
      </c>
      <c r="B103" t="str" cm="1">
        <f t="array" ref="B1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improperios</v>
      </c>
      <c r="C103" t="str">
        <f>REPLACE(LOWER(Table14[[#This Row],[CANTO]]),1,1,UPPER(LEFT(Table14[[#This Row],[CANTO]],1)))</f>
        <v>Improperios</v>
      </c>
      <c r="D103" t="s">
        <v>229</v>
      </c>
      <c r="E103" t="str">
        <f>VLOOKUP(Table14[[#This Row],['#]],'Codigo Canto'!A4:AQ239, 11, FALSE)</f>
        <v>"</v>
      </c>
      <c r="F103" t="s">
        <v>44</v>
      </c>
      <c r="G103" t="str">
        <f>_xlfn.CONCAT("""","archivo","""",": ","""","/cantos/resucito/" &amp; LEFT(Table14[[#This Row],[id]], 1),"/",Table14[[#This Row],[id]],".html","""")</f>
        <v>"archivo": "/cantos/resucito/i/improperios.html"</v>
      </c>
      <c r="H103" t="str">
        <f t="shared" si="1"/>
        <v>{ "id": "improperios", "titulo": "Improperios", "salmo": """,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8" x14ac:dyDescent="0.25">
      <c r="A104">
        <v>94</v>
      </c>
      <c r="B104" t="str" cm="1">
        <f t="array" ref="B1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C104" t="str">
        <f>REPLACE(LOWER(Table14[[#This Row],[CANTO]]),1,1,UPPER(LEFT(Table14[[#This Row],[CANTO]],1)))</f>
        <v>Jerusalén reconstruida</v>
      </c>
      <c r="D104" t="s">
        <v>231</v>
      </c>
      <c r="E104" t="str">
        <f>VLOOKUP(Table14[[#This Row],['#]],'Codigo Canto'!A4:AQ239, 11, FALSE)</f>
        <v>"</v>
      </c>
      <c r="F104" t="s">
        <v>45</v>
      </c>
      <c r="G104" t="str">
        <f>_xlfn.CONCAT("""","archivo","""",": ","""","/cantos/resucito/" &amp; LEFT(Table14[[#This Row],[id]], 1),"/",Table14[[#This Row],[id]],".html","""")</f>
        <v>"archivo": "/cantos/resucito/j/jerusalenreconstruida.html"</v>
      </c>
      <c r="H104" t="str">
        <f t="shared" si="1"/>
        <v>{ "id": "jerusalenreconstruida", "titulo": "Jerusalén reconstruida", "salmo": """,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8" x14ac:dyDescent="0.25">
      <c r="A105">
        <v>95</v>
      </c>
      <c r="B105" t="str" cm="1">
        <f t="array" ref="B1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tr">
        <f>REPLACE(LOWER(Table14[[#This Row],[CANTO]]),1,1,UPPER(LEFT(Table14[[#This Row],[CANTO]],1)))</f>
        <v>Jesús recorría todas las ciudades</v>
      </c>
      <c r="D105" t="s">
        <v>232</v>
      </c>
      <c r="E105" t="str">
        <f>VLOOKUP(Table14[[#This Row],['#]],'Codigo Canto'!A4:AQ239, 11, FALSE)</f>
        <v>"</v>
      </c>
      <c r="F105" t="s">
        <v>818</v>
      </c>
      <c r="G105" t="str">
        <f>_xlfn.CONCAT("""","archivo","""",": ","""","/cantos/resucito/" &amp; LEFT(Table14[[#This Row],[id]], 1),"/",Table14[[#This Row],[id]],".html","""")</f>
        <v>"archivo": "/cantos/resucito/j/jesusrecorriatodaslasciudades.html"</v>
      </c>
      <c r="H105" t="str">
        <f t="shared" si="1"/>
        <v>{ "id": "jesusrecorriatodaslasciudades", "titulo": "Jesús recorría todas las ciudades", "salmo":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8" x14ac:dyDescent="0.25">
      <c r="A106">
        <v>96</v>
      </c>
      <c r="B106" t="str" cm="1">
        <f t="array" ref="B1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lacorderadedios</v>
      </c>
      <c r="C106" t="str">
        <f>REPLACE(LOWER(Table14[[#This Row],[CANTO]]),1,1,UPPER(LEFT(Table14[[#This Row],[CANTO]],1)))</f>
        <v>La cordera de dios</v>
      </c>
      <c r="D106" t="s">
        <v>233</v>
      </c>
      <c r="E106" t="str">
        <f>VLOOKUP(Table14[[#This Row],['#]],'Codigo Canto'!A4:AQ239, 11, FALSE)</f>
        <v>"</v>
      </c>
      <c r="F106" t="s">
        <v>882</v>
      </c>
      <c r="G106" t="str">
        <f>_xlfn.CONCAT("""","archivo","""",": ","""","/cantos/resucito/" &amp; LEFT(Table14[[#This Row],[id]], 1),"/",Table14[[#This Row],[id]],".html","""")</f>
        <v>"archivo": "/cantos/resucito/l/lacorderadedios.html"</v>
      </c>
      <c r="H106" t="str">
        <f t="shared" si="1"/>
        <v>{ "id": "lacorderadedios", "titulo": "La cordera de dios", "salmo": """,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8" x14ac:dyDescent="0.25">
      <c r="A107">
        <v>97</v>
      </c>
      <c r="B107" t="str" cm="1">
        <f t="array" ref="B1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laespada</v>
      </c>
      <c r="C107" t="str">
        <f>REPLACE(LOWER(Table14[[#This Row],[CANTO]]),1,1,UPPER(LEFT(Table14[[#This Row],[CANTO]],1)))</f>
        <v>La espada</v>
      </c>
      <c r="D107" t="s">
        <v>234</v>
      </c>
      <c r="E107" t="str">
        <f>VLOOKUP(Table14[[#This Row],['#]],'Codigo Canto'!A4:AQ239, 11, FALSE)</f>
        <v>"</v>
      </c>
      <c r="F107" t="s">
        <v>819</v>
      </c>
      <c r="G107" t="str">
        <f>_xlfn.CONCAT("""","archivo","""",": ","""","/cantos/resucito/" &amp; LEFT(Table14[[#This Row],[id]], 1),"/",Table14[[#This Row],[id]],".html","""")</f>
        <v>"archivo": "/cantos/resucito/l/laespada.html"</v>
      </c>
      <c r="H107" t="str">
        <f t="shared" si="1"/>
        <v>{ "id": "laespada", "titulo": "La espada", "salmo": """,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8" x14ac:dyDescent="0.25">
      <c r="A108">
        <v>98</v>
      </c>
      <c r="B108" t="str" cm="1">
        <f t="array" ref="B1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lamarchaesdura</v>
      </c>
      <c r="C108" t="str">
        <f>REPLACE(LOWER(Table14[[#This Row],[CANTO]]),1,1,UPPER(LEFT(Table14[[#This Row],[CANTO]],1)))</f>
        <v>La marcha es dura</v>
      </c>
      <c r="D108" t="s">
        <v>235</v>
      </c>
      <c r="E108" t="str">
        <f>VLOOKUP(Table14[[#This Row],['#]],'Codigo Canto'!A4:AQ239, 11, FALSE)</f>
        <v>"</v>
      </c>
      <c r="F108" t="s">
        <v>46</v>
      </c>
      <c r="G108" t="str">
        <f>_xlfn.CONCAT("""","archivo","""",": ","""","/cantos/resucito/" &amp; LEFT(Table14[[#This Row],[id]], 1),"/",Table14[[#This Row],[id]],".html","""")</f>
        <v>"archivo": "/cantos/resucito/l/lamarchaesdura.html"</v>
      </c>
      <c r="H108" t="str">
        <f t="shared" si="1"/>
        <v>{ "id": "lamarchaesdura", "titulo": "La marcha es dura", "salmo": """,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8" x14ac:dyDescent="0.25">
      <c r="A109">
        <v>99</v>
      </c>
      <c r="B109" t="str" cm="1">
        <f t="array" ref="B1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lasalve</v>
      </c>
      <c r="C109" t="str">
        <f>REPLACE(LOWER(Table14[[#This Row],[CANTO]]),1,1,UPPER(LEFT(Table14[[#This Row],[CANTO]],1)))</f>
        <v>La salve</v>
      </c>
      <c r="D109" t="s">
        <v>237</v>
      </c>
      <c r="E109" t="str">
        <f>VLOOKUP(Table14[[#This Row],['#]],'Codigo Canto'!A4:AQ239, 11, FALSE)</f>
        <v>"</v>
      </c>
      <c r="F109" t="s">
        <v>820</v>
      </c>
      <c r="G109" t="str">
        <f>_xlfn.CONCAT("""","archivo","""",": ","""","/cantos/resucito/" &amp; LEFT(Table14[[#This Row],[id]], 1),"/",Table14[[#This Row],[id]],".html","""")</f>
        <v>"archivo": "/cantos/resucito/l/lasalve.html"</v>
      </c>
      <c r="H109" t="str">
        <f t="shared" si="1"/>
        <v>{ "id": "lasalve", "titulo": "La salve", "salmo": """,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8" x14ac:dyDescent="0.25">
      <c r="A110">
        <v>100</v>
      </c>
      <c r="B110" t="str" cm="1">
        <f t="array" ref="B1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C110" t="str">
        <f>REPLACE(LOWER(Table14[[#This Row],[CANTO]]),1,1,UPPER(LEFT(Table14[[#This Row],[CANTO]],1)))</f>
        <v>La siega de las naciones</v>
      </c>
      <c r="D110" t="s">
        <v>239</v>
      </c>
      <c r="E110" t="str">
        <f>VLOOKUP(Table14[[#This Row],['#]],'Codigo Canto'!A4:AQ239, 11, FALSE)</f>
        <v>"</v>
      </c>
      <c r="F110" t="s">
        <v>47</v>
      </c>
      <c r="G110" t="str">
        <f>_xlfn.CONCAT("""","archivo","""",": ","""","/cantos/resucito/" &amp; LEFT(Table14[[#This Row],[id]], 1),"/",Table14[[#This Row],[id]],".html","""")</f>
        <v>"archivo": "/cantos/resucito/l/lasiegadelasnaciones.html"</v>
      </c>
      <c r="H110" t="str">
        <f t="shared" si="1"/>
        <v>{ "id": "lasiegadelasnaciones", "titulo": "La siega de las naciones", "salmo": """,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8" x14ac:dyDescent="0.25">
      <c r="A111">
        <v>101</v>
      </c>
      <c r="B111" t="str" cm="1">
        <f t="array" ref="B1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lavozdemiamado</v>
      </c>
      <c r="C111" t="str">
        <f>REPLACE(LOWER(Table14[[#This Row],[CANTO]]),1,1,UPPER(LEFT(Table14[[#This Row],[CANTO]],1)))</f>
        <v>La voz de mi amado</v>
      </c>
      <c r="D111" t="s">
        <v>240</v>
      </c>
      <c r="E111" t="str">
        <f>VLOOKUP(Table14[[#This Row],['#]],'Codigo Canto'!A4:AQ239, 11, FALSE)</f>
        <v>"</v>
      </c>
      <c r="F111" t="s">
        <v>48</v>
      </c>
      <c r="G111" t="str">
        <f>_xlfn.CONCAT("""","archivo","""",": ","""","/cantos/resucito/" &amp; LEFT(Table14[[#This Row],[id]], 1),"/",Table14[[#This Row],[id]],".html","""")</f>
        <v>"archivo": "/cantos/resucito/l/lavozdemiamado.html"</v>
      </c>
      <c r="H111" t="str">
        <f t="shared" si="1"/>
        <v>{ "id": "lavozdemiamado", "titulo": "La voz de mi amado", "salmo": """,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8" x14ac:dyDescent="0.25">
      <c r="A112">
        <v>102</v>
      </c>
      <c r="B112" t="str" cm="1">
        <f t="array" ref="B1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lasarmasdelaluz</v>
      </c>
      <c r="C112" t="str">
        <f>REPLACE(LOWER(Table14[[#This Row],[CANTO]]),1,1,UPPER(LEFT(Table14[[#This Row],[CANTO]],1)))</f>
        <v>Las armas de la luz</v>
      </c>
      <c r="D112" t="s">
        <v>241</v>
      </c>
      <c r="E112" t="str">
        <f>VLOOKUP(Table14[[#This Row],['#]],'Codigo Canto'!A4:AQ239, 11, FALSE)</f>
        <v>"</v>
      </c>
      <c r="F112" t="s">
        <v>821</v>
      </c>
      <c r="G112" t="str">
        <f>_xlfn.CONCAT("""","archivo","""",": ","""","/cantos/resucito/" &amp; LEFT(Table14[[#This Row],[id]], 1),"/",Table14[[#This Row],[id]],".html","""")</f>
        <v>"archivo": "/cantos/resucito/l/lasarmasdelaluz.html"</v>
      </c>
      <c r="H112" t="str">
        <f t="shared" si="1"/>
        <v>{ "id": "lasarmasdelaluz", "titulo": "Las armas de la luz", "salmo": """,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8" x14ac:dyDescent="0.25">
      <c r="A113">
        <v>103</v>
      </c>
      <c r="B113" t="str" cm="1">
        <f t="array" ref="B1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laudasion</v>
      </c>
      <c r="C113" t="str">
        <f>REPLACE(LOWER(Table14[[#This Row],[CANTO]]),1,1,UPPER(LEFT(Table14[[#This Row],[CANTO]],1)))</f>
        <v>Lauda sion</v>
      </c>
      <c r="D113" t="s">
        <v>242</v>
      </c>
      <c r="E113" t="str">
        <f>VLOOKUP(Table14[[#This Row],['#]],'Codigo Canto'!A4:AQ239, 11, FALSE)</f>
        <v>"</v>
      </c>
      <c r="F113" t="s">
        <v>49</v>
      </c>
      <c r="G113" t="str">
        <f>_xlfn.CONCAT("""","archivo","""",": ","""","/cantos/resucito/" &amp; LEFT(Table14[[#This Row],[id]], 1),"/",Table14[[#This Row],[id]],".html","""")</f>
        <v>"archivo": "/cantos/resucito/l/laudasion.html"</v>
      </c>
      <c r="H113" t="str">
        <f t="shared" si="1"/>
        <v>{ "id": "laudasion", "titulo": "Lauda sion", "salmo":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8" x14ac:dyDescent="0.25">
      <c r="A114">
        <v>105</v>
      </c>
      <c r="B114" t="str" cm="1">
        <f t="array" ref="B1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tr">
        <f>REPLACE(LOWER(Table14[[#This Row],[CANTO]]),1,1,UPPER(LEFT(Table14[[#This Row],[CANTO]],1)))</f>
        <v>Levanto mis ojos a los montes</v>
      </c>
      <c r="D114" t="s">
        <v>243</v>
      </c>
      <c r="E114" t="str">
        <f>VLOOKUP(Table14[[#This Row],['#]],'Codigo Canto'!A4:AQ239, 11, FALSE)</f>
        <v>"</v>
      </c>
      <c r="F114" t="s">
        <v>50</v>
      </c>
      <c r="G114" t="str">
        <f>_xlfn.CONCAT("""","archivo","""",": ","""","/cantos/resucito/" &amp; LEFT(Table14[[#This Row],[id]], 1),"/",Table14[[#This Row],[id]],".html","""")</f>
        <v>"archivo": "/cantos/resucito/l/levantomisojosalosmontes.html"</v>
      </c>
      <c r="H114" t="str">
        <f t="shared" si="1"/>
        <v>{ "id": "levantomisojosalosmontes", "titulo": "Levanto mis ojos a los montes", "salmo": """,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8" x14ac:dyDescent="0.25">
      <c r="A115">
        <v>106</v>
      </c>
      <c r="B115" t="str" cm="1">
        <f t="array" ref="B1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tr">
        <f>REPLACE(LOWER(Table14[[#This Row],[CANTO]]),1,1,UPPER(LEFT(Table14[[#This Row],[CANTO]],1)))</f>
        <v>Llegue hasta tu presencia mi clamor</v>
      </c>
      <c r="D115" t="s">
        <v>245</v>
      </c>
      <c r="E115" t="str">
        <f>VLOOKUP(Table14[[#This Row],['#]],'Codigo Canto'!A4:AQ239, 11, FALSE)</f>
        <v>"</v>
      </c>
      <c r="F115" t="s">
        <v>51</v>
      </c>
      <c r="G115" t="str">
        <f>_xlfn.CONCAT("""","archivo","""",": ","""","/cantos/resucito/" &amp; LEFT(Table14[[#This Row],[id]], 1),"/",Table14[[#This Row],[id]],".html","""")</f>
        <v>"archivo": "/cantos/resucito/l/lleguehastatupresenciamiclamor.html"</v>
      </c>
      <c r="H115" t="str">
        <f t="shared" si="1"/>
        <v>{ "id": "lleguehastatupresenciamiclamor", "titulo": "Llegue hasta tu presencia mi clamor", "salmo": """,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8" x14ac:dyDescent="0.25">
      <c r="A116">
        <v>107</v>
      </c>
      <c r="B116" t="str" cm="1">
        <f t="array" ref="B1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llevamealcielo</v>
      </c>
      <c r="C116" t="str">
        <f>REPLACE(LOWER(Table14[[#This Row],[CANTO]]),1,1,UPPER(LEFT(Table14[[#This Row],[CANTO]],1)))</f>
        <v>Llévame al cielo</v>
      </c>
      <c r="D116" t="s">
        <v>247</v>
      </c>
      <c r="E116" t="str">
        <f>VLOOKUP(Table14[[#This Row],['#]],'Codigo Canto'!A4:AQ239, 11, FALSE)</f>
        <v>"</v>
      </c>
      <c r="F116" t="s">
        <v>52</v>
      </c>
      <c r="G116" t="str">
        <f>_xlfn.CONCAT("""","archivo","""",": ","""","/cantos/resucito/" &amp; LEFT(Table14[[#This Row],[id]], 1),"/",Table14[[#This Row],[id]],".html","""")</f>
        <v>"archivo": "/cantos/resucito/l/llevamealcielo.html"</v>
      </c>
      <c r="H116" t="str">
        <f t="shared" si="1"/>
        <v>{ "id": "llevamealcielo", "titulo": "Llévame al cielo", "salmo": """,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8" x14ac:dyDescent="0.25">
      <c r="A117">
        <v>108</v>
      </c>
      <c r="B117" t="str" cm="1">
        <f t="array" ref="B1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magnificat</v>
      </c>
      <c r="C117" t="str">
        <f>REPLACE(LOWER(Table14[[#This Row],[CANTO]]),1,1,UPPER(LEFT(Table14[[#This Row],[CANTO]],1)))</f>
        <v>Magníficat</v>
      </c>
      <c r="D117" t="s">
        <v>248</v>
      </c>
      <c r="E117" t="str">
        <f>VLOOKUP(Table14[[#This Row],['#]],'Codigo Canto'!A4:AQ239, 11, FALSE)</f>
        <v>"</v>
      </c>
      <c r="F117" t="s">
        <v>822</v>
      </c>
      <c r="G117" t="str">
        <f>_xlfn.CONCAT("""","archivo","""",": ","""","/cantos/resucito/" &amp; LEFT(Table14[[#This Row],[id]], 1),"/",Table14[[#This Row],[id]],".html","""")</f>
        <v>"archivo": "/cantos/resucito/m/magnificat.html"</v>
      </c>
      <c r="H117" t="str">
        <f t="shared" si="1"/>
        <v>{ "id": "magnificat", "titulo": "Magníficat", "salmo": """,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8" x14ac:dyDescent="0.25">
      <c r="A118">
        <v>109</v>
      </c>
      <c r="B118" t="str" cm="1">
        <f t="array" ref="B1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C118" t="str">
        <f>REPLACE(LOWER(Table14[[#This Row],[CANTO]]),1,1,UPPER(LEFT(Table14[[#This Row],[CANTO]],1)))</f>
        <v>María, casa de bendición</v>
      </c>
      <c r="D118" t="s">
        <v>249</v>
      </c>
      <c r="E118" t="str">
        <f>VLOOKUP(Table14[[#This Row],['#]],'Codigo Canto'!A4:AQ239, 11, FALSE)</f>
        <v>"</v>
      </c>
      <c r="F118" t="s">
        <v>53</v>
      </c>
      <c r="G118" t="str">
        <f>_xlfn.CONCAT("""","archivo","""",": ","""","/cantos/resucito/" &amp; LEFT(Table14[[#This Row],[id]], 1),"/",Table14[[#This Row],[id]],".html","""")</f>
        <v>"archivo": "/cantos/resucito/m/mariacasadebendicion.html"</v>
      </c>
      <c r="H118" t="str">
        <f t="shared" si="1"/>
        <v>{ "id": "mariacasadebendicion", "titulo": "María, casa de bendición", "salmo": """,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8" x14ac:dyDescent="0.25">
      <c r="A119">
        <v>110</v>
      </c>
      <c r="B119" t="str" cm="1">
        <f t="array" ref="B1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mariadejasnagora</v>
      </c>
      <c r="C119" t="str">
        <f>REPLACE(LOWER(Table14[[#This Row],[CANTO]]),1,1,UPPER(LEFT(Table14[[#This Row],[CANTO]],1)))</f>
        <v>María de jasna góra</v>
      </c>
      <c r="D119" t="s">
        <v>250</v>
      </c>
      <c r="E119" t="str">
        <f>VLOOKUP(Table14[[#This Row],['#]],'Codigo Canto'!A4:AQ239, 11, FALSE)</f>
        <v>"</v>
      </c>
      <c r="F119" t="s">
        <v>54</v>
      </c>
      <c r="G119" t="str">
        <f>_xlfn.CONCAT("""","archivo","""",": ","""","/cantos/resucito/" &amp; LEFT(Table14[[#This Row],[id]], 1),"/",Table14[[#This Row],[id]],".html","""")</f>
        <v>"archivo": "/cantos/resucito/m/mariadejasnagora.html"</v>
      </c>
      <c r="H119" t="str">
        <f t="shared" si="1"/>
        <v>{ "id": "mariadejasnagora", "titulo": "María de jasna góra", "salmo":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"/cantos/resucito/m/mariadejasnagora.html"},</v>
      </c>
    </row>
    <row r="120" spans="1:8" x14ac:dyDescent="0.25">
      <c r="A120">
        <v>111</v>
      </c>
      <c r="B120" t="str" cm="1">
        <f t="array" ref="B1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C120" t="str">
        <f>REPLACE(LOWER(Table14[[#This Row],[CANTO]]),1,1,UPPER(LEFT(Table14[[#This Row],[CANTO]],1)))</f>
        <v>María, madre de la iglesia</v>
      </c>
      <c r="D120" t="s">
        <v>251</v>
      </c>
      <c r="E120" t="str">
        <f>VLOOKUP(Table14[[#This Row],['#]],'Codigo Canto'!A4:AQ239, 11, FALSE)</f>
        <v>"</v>
      </c>
      <c r="F120" t="s">
        <v>55</v>
      </c>
      <c r="G120" t="str">
        <f>_xlfn.CONCAT("""","archivo","""",": ","""","/cantos/resucito/" &amp; LEFT(Table14[[#This Row],[id]], 1),"/",Table14[[#This Row],[id]],".html","""")</f>
        <v>"archivo": "/cantos/resucito/m/mariamadredelaiglesia.html"</v>
      </c>
      <c r="H120" t="str">
        <f t="shared" si="1"/>
        <v>{ "id": "mariamadredelaiglesia", "titulo": "María, madre de la iglesia", "salmo": """,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8" x14ac:dyDescent="0.25">
      <c r="A121">
        <v>112</v>
      </c>
      <c r="B121" t="str" cm="1">
        <f t="array" ref="B1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tr">
        <f>REPLACE(LOWER(Table14[[#This Row],[CANTO]]),1,1,UPPER(LEFT(Table14[[#This Row],[CANTO]],1)))</f>
        <v>María, madre del camino ardiente</v>
      </c>
      <c r="D121" t="s">
        <v>252</v>
      </c>
      <c r="E121" t="str">
        <f>VLOOKUP(Table14[[#This Row],['#]],'Codigo Canto'!A4:AQ239, 11, FALSE)</f>
        <v>"</v>
      </c>
      <c r="F121" t="s">
        <v>56</v>
      </c>
      <c r="G121" t="str">
        <f>_xlfn.CONCAT("""","archivo","""",": ","""","/cantos/resucito/" &amp; LEFT(Table14[[#This Row],[id]], 1),"/",Table14[[#This Row],[id]],".html","""")</f>
        <v>"archivo": "/cantos/resucito/m/mariamadredelcaminoardiente.html"</v>
      </c>
      <c r="H121" t="str">
        <f t="shared" si="1"/>
        <v>{ "id": "mariamadredelcaminoardiente", "titulo": "María, madre del camino ardiente", "salmo": """,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8" x14ac:dyDescent="0.25">
      <c r="A122">
        <v>113</v>
      </c>
      <c r="B122" t="str" cm="1">
        <f t="array" ref="B1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mariapequenamaria</v>
      </c>
      <c r="C122" t="str">
        <f>REPLACE(LOWER(Table14[[#This Row],[CANTO]]),1,1,UPPER(LEFT(Table14[[#This Row],[CANTO]],1)))</f>
        <v>María, pequeña maría</v>
      </c>
      <c r="D122" t="s">
        <v>253</v>
      </c>
      <c r="E122" t="str">
        <f>VLOOKUP(Table14[[#This Row],['#]],'Codigo Canto'!A4:AQ239, 11, FALSE)</f>
        <v>"</v>
      </c>
      <c r="F122" t="s">
        <v>823</v>
      </c>
      <c r="G122" t="str">
        <f>_xlfn.CONCAT("""","archivo","""",": ","""","/cantos/resucito/" &amp; LEFT(Table14[[#This Row],[id]], 1),"/",Table14[[#This Row],[id]],".html","""")</f>
        <v>"archivo": "/cantos/resucito/m/mariapequenamaria.html"</v>
      </c>
      <c r="H122" t="str">
        <f t="shared" si="1"/>
        <v>{ "id": "mariapequenamaria", "titulo": "María, pequeña maría", "salmo": """,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8" x14ac:dyDescent="0.25">
      <c r="A123">
        <v>114</v>
      </c>
      <c r="B123" t="str" cm="1">
        <f t="array" ref="B1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tr">
        <f>REPLACE(LOWER(Table14[[#This Row],[CANTO]]),1,1,UPPER(LEFT(Table14[[#This Row],[CANTO]],1)))</f>
        <v>Me enseñarás el camino de la vida</v>
      </c>
      <c r="D123" t="s">
        <v>255</v>
      </c>
      <c r="E123" t="str">
        <f>VLOOKUP(Table14[[#This Row],['#]],'Codigo Canto'!A4:AQ239, 11, FALSE)</f>
        <v>"</v>
      </c>
      <c r="F123" t="s">
        <v>824</v>
      </c>
      <c r="G123" t="str">
        <f>_xlfn.CONCAT("""","archivo","""",": ","""","/cantos/resucito/" &amp; LEFT(Table14[[#This Row],[id]], 1),"/",Table14[[#This Row],[id]],".html","""")</f>
        <v>"archivo": "/cantos/resucito/m/meensenaraselcaminodelavida.html"</v>
      </c>
      <c r="H123" t="str">
        <f t="shared" si="1"/>
        <v>{ "id": "meensenaraselcaminodelavida", "titulo": "Me enseñarás el camino de la vida", "salmo": """,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8" x14ac:dyDescent="0.25">
      <c r="A124">
        <v>115</v>
      </c>
      <c r="B124" t="str" cm="1">
        <f t="array" ref="B1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C124" t="str">
        <f>REPLACE(LOWER(Table14[[#This Row],[CANTO]]),1,1,UPPER(LEFT(Table14[[#This Row],[CANTO]],1)))</f>
        <v>Me has seducido, señor</v>
      </c>
      <c r="D124" t="s">
        <v>257</v>
      </c>
      <c r="E124" t="str">
        <f>VLOOKUP(Table14[[#This Row],['#]],'Codigo Canto'!A4:AQ239, 11, FALSE)</f>
        <v>"</v>
      </c>
      <c r="F124" t="s">
        <v>57</v>
      </c>
      <c r="G124" t="str">
        <f>_xlfn.CONCAT("""","archivo","""",": ","""","/cantos/resucito/" &amp; LEFT(Table14[[#This Row],[id]], 1),"/",Table14[[#This Row],[id]],".html","""")</f>
        <v>"archivo": "/cantos/resucito/m/mehasseducidosenor.html"</v>
      </c>
      <c r="H124" t="str">
        <f t="shared" si="1"/>
        <v>{ "id": "mehasseducidosenor", "titulo": "Me has seducido, señor", "salmo": """,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8" x14ac:dyDescent="0.25">
      <c r="A125">
        <v>116</v>
      </c>
      <c r="B125" t="str" cm="1">
        <f t="array" ref="B1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¡miradqueestupendo!</v>
      </c>
      <c r="C125" t="str">
        <f>REPLACE(LOWER(Table14[[#This Row],[CANTO]]),1,1,UPPER(LEFT(Table14[[#This Row],[CANTO]],1)))</f>
        <v>¡mirad qué estupendo!</v>
      </c>
      <c r="D125" t="s">
        <v>258</v>
      </c>
      <c r="E125" t="str">
        <f>VLOOKUP(Table14[[#This Row],['#]],'Codigo Canto'!A4:AQ239, 11, FALSE)</f>
        <v>"</v>
      </c>
      <c r="F125" t="s">
        <v>58</v>
      </c>
      <c r="G125" t="str">
        <f>_xlfn.CONCAT("""","archivo","""",": ","""","/cantos/resucito/" &amp; LEFT(Table14[[#This Row],[id]], 1),"/",Table14[[#This Row],[id]],".html","""")</f>
        <v>"archivo": "/cantos/resucito/¡/¡miradqueestupendo!.html"</v>
      </c>
      <c r="H125" t="str">
        <f t="shared" si="1"/>
        <v>{ "id": "¡miradqueestupendo!", "titulo": "¡mirad qué estupendo!", "salmo": """,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8" x14ac:dyDescent="0.25">
      <c r="A126">
        <v>117</v>
      </c>
      <c r="B126" t="str" cm="1">
        <f t="array" ref="B1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C126" t="str">
        <f>REPLACE(LOWER(Table14[[#This Row],[CANTO]]),1,1,UPPER(LEFT(Table14[[#This Row],[CANTO]],1)))</f>
        <v>Misericordia, dios mío</v>
      </c>
      <c r="D126" t="s">
        <v>260</v>
      </c>
      <c r="E126" t="str">
        <f>VLOOKUP(Table14[[#This Row],['#]],'Codigo Canto'!A4:AQ239, 11, FALSE)</f>
        <v>"</v>
      </c>
      <c r="F126" t="s">
        <v>825</v>
      </c>
      <c r="G126" t="str">
        <f>_xlfn.CONCAT("""","archivo","""",": ","""","/cantos/resucito/" &amp; LEFT(Table14[[#This Row],[id]], 1),"/",Table14[[#This Row],[id]],".html","""")</f>
        <v>"archivo": "/cantos/resucito/m/misericordiadiosmio.html"</v>
      </c>
      <c r="H126" t="str">
        <f t="shared" si="1"/>
        <v>{ "id": "misericordiadiosmio", "titulo": "Misericordia, dios mío", "salmo": """,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8" x14ac:dyDescent="0.25">
      <c r="A127">
        <v>118</v>
      </c>
      <c r="B127" t="str" cm="1">
        <f t="array" ref="B1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tr">
        <f>REPLACE(LOWER(Table14[[#This Row],[CANTO]]),1,1,UPPER(LEFT(Table14[[#This Row],[CANTO]],1)))</f>
        <v>Misericordia mía, misericordia</v>
      </c>
      <c r="D127" t="s">
        <v>262</v>
      </c>
      <c r="E127" t="str">
        <f>VLOOKUP(Table14[[#This Row],['#]],'Codigo Canto'!A4:AQ239, 11, FALSE)</f>
        <v>"</v>
      </c>
      <c r="F127" t="s">
        <v>826</v>
      </c>
      <c r="G127" t="str">
        <f>_xlfn.CONCAT("""","archivo","""",": ","""","/cantos/resucito/" &amp; LEFT(Table14[[#This Row],[id]], 1),"/",Table14[[#This Row],[id]],".html","""")</f>
        <v>"archivo": "/cantos/resucito/m/misericordiamiamisericordia.html"</v>
      </c>
      <c r="H127" t="str">
        <f t="shared" si="1"/>
        <v>{ "id": "misericordiamiamisericordia", "titulo": "Misericordia mía, misericordia", "salmo": """,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8" x14ac:dyDescent="0.25">
      <c r="A128">
        <v>119</v>
      </c>
      <c r="B128" t="str" cm="1">
        <f t="array" ref="B1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C128" t="str">
        <f>REPLACE(LOWER(Table14[[#This Row],[CANTO]]),1,1,UPPER(LEFT(Table14[[#This Row],[CANTO]],1)))</f>
        <v>Mucho me han perseguido</v>
      </c>
      <c r="D128" t="s">
        <v>264</v>
      </c>
      <c r="E128" t="str">
        <f>VLOOKUP(Table14[[#This Row],['#]],'Codigo Canto'!A4:AQ239, 11, FALSE)</f>
        <v>"</v>
      </c>
      <c r="F128" t="s">
        <v>59</v>
      </c>
      <c r="G128" t="str">
        <f>_xlfn.CONCAT("""","archivo","""",": ","""","/cantos/resucito/" &amp; LEFT(Table14[[#This Row],[id]], 1),"/",Table14[[#This Row],[id]],".html","""")</f>
        <v>"archivo": "/cantos/resucito/m/muchomehanperseguido.html"</v>
      </c>
      <c r="H128" t="str">
        <f t="shared" si="1"/>
        <v>{ "id": "muchomehanperseguido", "titulo": "Mucho me han perseguido", "salmo": """,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8" x14ac:dyDescent="0.25">
      <c r="A129">
        <v>120</v>
      </c>
      <c r="B129" t="str" cm="1">
        <f t="array" ref="B1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C129" t="str">
        <f>REPLACE(LOWER(Table14[[#This Row],[CANTO]]),1,1,UPPER(LEFT(Table14[[#This Row],[CANTO]],1)))</f>
        <v>No está aquí, resucitó</v>
      </c>
      <c r="D129" t="s">
        <v>266</v>
      </c>
      <c r="E129" t="str">
        <f>VLOOKUP(Table14[[#This Row],['#]],'Codigo Canto'!A4:AQ239, 11, FALSE)</f>
        <v>"</v>
      </c>
      <c r="F129" t="s">
        <v>60</v>
      </c>
      <c r="G129" t="str">
        <f>_xlfn.CONCAT("""","archivo","""",": ","""","/cantos/resucito/" &amp; LEFT(Table14[[#This Row],[id]], 1),"/",Table14[[#This Row],[id]],".html","""")</f>
        <v>"archivo": "/cantos/resucito/n/noestaaquiresucito.html"</v>
      </c>
      <c r="H129" t="str">
        <f t="shared" si="1"/>
        <v>{ "id": "noestaaquiresucito", "titulo": "No está aquí, resucitó", "salmo": """,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8" x14ac:dyDescent="0.25">
      <c r="A130">
        <v>121</v>
      </c>
      <c r="B130" t="str" cm="1">
        <f t="array" ref="B1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nohayenelparecer</v>
      </c>
      <c r="C130" t="str">
        <f>REPLACE(LOWER(Table14[[#This Row],[CANTO]]),1,1,UPPER(LEFT(Table14[[#This Row],[CANTO]],1)))</f>
        <v>No hay en él parecer</v>
      </c>
      <c r="D130" t="s">
        <v>267</v>
      </c>
      <c r="E130" t="str">
        <f>VLOOKUP(Table14[[#This Row],['#]],'Codigo Canto'!A4:AQ239, 11, FALSE)</f>
        <v>"</v>
      </c>
      <c r="F130" t="s">
        <v>61</v>
      </c>
      <c r="G130" t="str">
        <f>_xlfn.CONCAT("""","archivo","""",": ","""","/cantos/resucito/" &amp; LEFT(Table14[[#This Row],[id]], 1),"/",Table14[[#This Row],[id]],".html","""")</f>
        <v>"archivo": "/cantos/resucito/n/nohayenelparecer.html"</v>
      </c>
      <c r="H130" t="str">
        <f t="shared" si="1"/>
        <v>{ "id": "nohayenelparecer", "titulo": "No hay en él parecer", "salmo": """,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8" x14ac:dyDescent="0.25">
      <c r="A131">
        <v>122</v>
      </c>
      <c r="B131" t="str" cm="1">
        <f t="array" ref="B1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nolimetangere</v>
      </c>
      <c r="C131" t="str">
        <f>REPLACE(LOWER(Table14[[#This Row],[CANTO]]),1,1,UPPER(LEFT(Table14[[#This Row],[CANTO]],1)))</f>
        <v>Noli me tangere</v>
      </c>
      <c r="D131" t="s">
        <v>268</v>
      </c>
      <c r="E131" t="str">
        <f>VLOOKUP(Table14[[#This Row],['#]],'Codigo Canto'!A4:AQ239, 11, FALSE)</f>
        <v>"</v>
      </c>
      <c r="F131" t="s">
        <v>827</v>
      </c>
      <c r="G131" t="str">
        <f>_xlfn.CONCAT("""","archivo","""",": ","""","/cantos/resucito/" &amp; LEFT(Table14[[#This Row],[id]], 1),"/",Table14[[#This Row],[id]],".html","""")</f>
        <v>"archivo": "/cantos/resucito/n/nolimetangere.html"</v>
      </c>
      <c r="H131" t="str">
        <f t="shared" si="1"/>
        <v>{ "id": "nolimetangere", "titulo": "Noli me tangere", "salmo": """,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8" x14ac:dyDescent="0.25">
      <c r="A132">
        <v>123</v>
      </c>
      <c r="B132" t="str" cm="1">
        <f t="array" ref="B1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C132" t="str">
        <f>REPLACE(LOWER(Table14[[#This Row],[CANTO]]),1,1,UPPER(LEFT(Table14[[#This Row],[CANTO]],1)))</f>
        <v>Oh cielos, lloved de lo al to</v>
      </c>
      <c r="D132" t="s">
        <v>269</v>
      </c>
      <c r="E132" t="str">
        <f>VLOOKUP(Table14[[#This Row],['#]],'Codigo Canto'!A4:AQ239, 11, FALSE)</f>
        <v>"</v>
      </c>
      <c r="F132" t="s">
        <v>62</v>
      </c>
      <c r="G132" t="str">
        <f>_xlfn.CONCAT("""","archivo","""",": ","""","/cantos/resucito/" &amp; LEFT(Table14[[#This Row],[id]], 1),"/",Table14[[#This Row],[id]],".html","""")</f>
        <v>"archivo": "/cantos/resucito/o/ohcieloslloveddeloalto.html"</v>
      </c>
      <c r="H132" t="str">
        <f t="shared" si="1"/>
        <v>{ "id": "ohcieloslloveddeloalto", "titulo": "Oh cielos, lloved de lo al to", "salmo": """,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8" x14ac:dyDescent="0.25">
      <c r="A133">
        <v>124</v>
      </c>
      <c r="B133" t="str" cm="1">
        <f t="array" ref="B1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tr">
        <f>REPLACE(LOWER(Table14[[#This Row],[CANTO]]),1,1,UPPER(LEFT(Table14[[#This Row],[CANTO]],1)))</f>
        <v>Oh dios, por tu nombre sálvame</v>
      </c>
      <c r="D133" t="s">
        <v>270</v>
      </c>
      <c r="E133" t="str">
        <f>VLOOKUP(Table14[[#This Row],['#]],'Codigo Canto'!A4:AQ239, 11, FALSE)</f>
        <v>"</v>
      </c>
      <c r="F133" t="s">
        <v>828</v>
      </c>
      <c r="G133" t="str">
        <f>_xlfn.CONCAT("""","archivo","""",": ","""","/cantos/resucito/" &amp; LEFT(Table14[[#This Row],[id]], 1),"/",Table14[[#This Row],[id]],".html","""")</f>
        <v>"archivo": "/cantos/resucito/o/ohdiosportunombresalvame.html"</v>
      </c>
      <c r="H133" t="str">
        <f t="shared" si="1"/>
        <v>{ "id": "ohdiosportunombresalvame", "titulo": "Oh dios, por tu nombre sálvame", "salmo": """,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8" x14ac:dyDescent="0.25">
      <c r="A134">
        <v>125</v>
      </c>
      <c r="B134" t="str" cm="1">
        <f t="array" ref="B1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C134" t="str">
        <f>REPLACE(LOWER(Table14[[#This Row],[CANTO]]),1,1,UPPER(LEFT(Table14[[#This Row],[CANTO]],1)))</f>
        <v>Oh dios, tú eres mi dios</v>
      </c>
      <c r="D134" t="s">
        <v>272</v>
      </c>
      <c r="E134" t="str">
        <f>VLOOKUP(Table14[[#This Row],['#]],'Codigo Canto'!A4:AQ239, 11, FALSE)</f>
        <v>"</v>
      </c>
      <c r="F134" t="s">
        <v>829</v>
      </c>
      <c r="G134" t="str">
        <f>_xlfn.CONCAT("""","archivo","""",": ","""","/cantos/resucito/" &amp; LEFT(Table14[[#This Row],[id]], 1),"/",Table14[[#This Row],[id]],".html","""")</f>
        <v>"archivo": "/cantos/resucito/o/ohdiostueresmidios.html"</v>
      </c>
      <c r="H134" t="str">
        <f t="shared" si="1"/>
        <v>{ "id": "ohdiostueresmidios", "titulo": "Oh dios, tú eres mi dios", "salmo": """,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8" x14ac:dyDescent="0.25">
      <c r="A135">
        <v>126</v>
      </c>
      <c r="B135" t="str" cm="1">
        <f t="array" ref="B1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ohjesusamormio</v>
      </c>
      <c r="C135" t="str">
        <f>REPLACE(LOWER(Table14[[#This Row],[CANTO]]),1,1,UPPER(LEFT(Table14[[#This Row],[CANTO]],1)))</f>
        <v>Oh jesús, amor mío</v>
      </c>
      <c r="D135" t="s">
        <v>274</v>
      </c>
      <c r="E135" t="str">
        <f>VLOOKUP(Table14[[#This Row],['#]],'Codigo Canto'!A4:AQ239, 11, FALSE)</f>
        <v>"</v>
      </c>
      <c r="F135" t="s">
        <v>63</v>
      </c>
      <c r="G135" t="str">
        <f>_xlfn.CONCAT("""","archivo","""",": ","""","/cantos/resucito/" &amp; LEFT(Table14[[#This Row],[id]], 1),"/",Table14[[#This Row],[id]],".html","""")</f>
        <v>"archivo": "/cantos/resucito/o/ohjesusamormio.html"</v>
      </c>
      <c r="H135" t="str">
        <f t="shared" si="1"/>
        <v>{ "id": "ohjesusamormio", "titulo": "Oh jesús, amor mío", "salmo": """,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8" x14ac:dyDescent="0.25">
      <c r="A136">
        <v>127</v>
      </c>
      <c r="B136" t="str" cm="1">
        <f t="array" ref="B1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1corintios15</v>
      </c>
      <c r="C136" t="str">
        <f>REPLACE(LOWER(Table14[[#This Row],[CANTO]]),1,1,UPPER(LEFT(Table14[[#This Row],[CANTO]],1)))</f>
        <v>1 corintios 15</v>
      </c>
      <c r="D136" t="str">
        <f>VLOOKUP(Table14[[#This Row],['#]],'Codigo Canto'!A4:AQ239, 40, FALSE)</f>
        <v>1 Corintios 15</v>
      </c>
      <c r="E136" t="str">
        <f>VLOOKUP(Table14[[#This Row],['#]],'Codigo Canto'!A4:AQ239, 11, FALSE)</f>
        <v>"</v>
      </c>
      <c r="F136" t="s">
        <v>64</v>
      </c>
      <c r="G136" t="str">
        <f>_xlfn.CONCAT("""","archivo","""",": ","""","/cantos/resucito/" &amp; LEFT(Table14[[#This Row],[id]], 1),"/",Table14[[#This Row],[id]],".html","""")</f>
        <v>"archivo": "/cantos/resucito/1/1corintios15.html"</v>
      </c>
      <c r="H136" t="str">
        <f t="shared" si="1"/>
        <v>{ "id": "1corintios15", "titulo": "1 corintios 15", "salmo": """,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"/cantos/resucito/1/1corintios15.html"},</v>
      </c>
    </row>
    <row r="137" spans="1:8" x14ac:dyDescent="0.25">
      <c r="A137">
        <v>128</v>
      </c>
      <c r="B137" t="str" cm="1">
        <f t="array" ref="B1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salmo8</v>
      </c>
      <c r="C137" t="str">
        <f>REPLACE(LOWER(Table14[[#This Row],[CANTO]]),1,1,UPPER(LEFT(Table14[[#This Row],[CANTO]],1)))</f>
        <v>Salmo 8</v>
      </c>
      <c r="D137" t="str">
        <f>VLOOKUP(Table14[[#This Row],['#]],'Codigo Canto'!A4:AQ239, 40, FALSE)</f>
        <v>Salmo 8</v>
      </c>
      <c r="E137" t="str">
        <f>VLOOKUP(Table14[[#This Row],['#]],'Codigo Canto'!A4:AQ239, 11, FALSE)</f>
        <v>"</v>
      </c>
      <c r="F137" t="s">
        <v>830</v>
      </c>
      <c r="G137" t="str">
        <f>_xlfn.CONCAT("""","archivo","""",": ","""","/cantos/resucito/" &amp; LEFT(Table14[[#This Row],[id]], 1),"/",Table14[[#This Row],[id]],".html","""")</f>
        <v>"archivo": "/cantos/resucito/s/salmo8.html"</v>
      </c>
      <c r="H137" t="str">
        <f t="shared" si="1"/>
        <v>{ "id": "salmo8", "titulo": "Salmo 8", "salmo": """, "letra":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"/cantos/resucito/s/salmo8.html"},</v>
      </c>
    </row>
    <row r="138" spans="1:8" x14ac:dyDescent="0.25">
      <c r="A138">
        <v>129</v>
      </c>
      <c r="B138" t="str" cm="1">
        <f t="array" ref="B1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ezequiel362428</v>
      </c>
      <c r="C138" t="str">
        <f>REPLACE(LOWER(Table14[[#This Row],[CANTO]]),1,1,UPPER(LEFT(Table14[[#This Row],[CANTO]],1)))</f>
        <v>Ezequiel 36,24-28</v>
      </c>
      <c r="D138" t="str">
        <f>VLOOKUP(Table14[[#This Row],['#]],'Codigo Canto'!A4:AQ239, 40, FALSE)</f>
        <v>Ezequiel 36,24-28</v>
      </c>
      <c r="E138" t="str">
        <f>VLOOKUP(Table14[[#This Row],['#]],'Codigo Canto'!A4:AQ239, 11, FALSE)</f>
        <v>"</v>
      </c>
      <c r="F138" t="s">
        <v>831</v>
      </c>
      <c r="G138" t="str">
        <f>_xlfn.CONCAT("""","archivo","""",": ","""","/cantos/resucito/" &amp; LEFT(Table14[[#This Row],[id]], 1),"/",Table14[[#This Row],[id]],".html","""")</f>
        <v>"archivo": "/cantos/resucito/e/ezequiel362428.html"</v>
      </c>
      <c r="H138" t="str">
        <f t="shared" si="1"/>
        <v>{ "id": "ezequiel362428", "titulo": "Ezequiel 36,24-28", "salmo": """,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"/cantos/resucito/e/ezequiel362428.html"},</v>
      </c>
    </row>
    <row r="139" spans="1:8" x14ac:dyDescent="0.25">
      <c r="A139">
        <v>130</v>
      </c>
      <c r="B139" t="str" cm="1">
        <f t="array" ref="B1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C139" t="str">
        <f>REPLACE(LOWER(Table14[[#This Row],[CANTO]]),1,1,UPPER(LEFT(Table14[[#This Row],[CANTO]],1)))</f>
        <v>Kontákion (romano el meloda)</v>
      </c>
      <c r="D139" t="str">
        <f>VLOOKUP(Table14[[#This Row],['#]],'Codigo Canto'!A4:AQ239, 40, FALSE)</f>
        <v>Kontákion (Romano el Meloda)</v>
      </c>
      <c r="E139" t="str">
        <f>VLOOKUP(Table14[[#This Row],['#]],'Codigo Canto'!A4:AQ239, 11, FALSE)</f>
        <v>"</v>
      </c>
      <c r="F139" t="s">
        <v>832</v>
      </c>
      <c r="G139" t="str">
        <f>_xlfn.CONCAT("""","archivo","""",": ","""","/cantos/resucito/" &amp; LEFT(Table14[[#This Row],[id]], 1),"/",Table14[[#This Row],[id]],".html","""")</f>
        <v>"archivo": "/cantos/resucito/k/kontakion(romanoelmeloda).html"</v>
      </c>
      <c r="H139" t="str">
        <f t="shared" si="1"/>
        <v>{ "id": "kontakion(romanoelmeloda)", "titulo": "Kontákion (romano el meloda)", "salmo": """,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"/cantos/resucito/k/kontakion(romanoelmeloda).html"},</v>
      </c>
    </row>
    <row r="140" spans="1:8" x14ac:dyDescent="0.25">
      <c r="A140">
        <v>131</v>
      </c>
      <c r="B140" t="str" cm="1">
        <f t="array" ref="B1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C140" t="str">
        <f>REPLACE(LOWER(Table14[[#This Row],[CANTO]]),1,1,UPPER(LEFT(Table14[[#This Row],[CANTO]],1)))</f>
        <v xml:space="preserve">Hchos de los apostoles 2,1-13 </v>
      </c>
      <c r="D140" t="str">
        <f>VLOOKUP(Table14[[#This Row],['#]],'Codigo Canto'!A4:AQ239, 40, FALSE)</f>
        <v xml:space="preserve">Hchos de los Apostoles 2,1-13 </v>
      </c>
      <c r="E140" t="str">
        <f>VLOOKUP(Table14[[#This Row],['#]],'Codigo Canto'!A4:AQ239, 11, FALSE)</f>
        <v>"</v>
      </c>
      <c r="F140" t="s">
        <v>833</v>
      </c>
      <c r="G140" t="str">
        <f>_xlfn.CONCAT("""","archivo","""",": ","""","/cantos/resucito/" &amp; LEFT(Table14[[#This Row],[id]], 1),"/",Table14[[#This Row],[id]],".html","""")</f>
        <v>"archivo": "/cantos/resucito/h/hchosdelosapostoles2113.html"</v>
      </c>
      <c r="H140" t="str">
        <f t="shared" ref="H140:H204" si="2">_xlfn.CONCAT("{ ","""","id","""",": ","""","",B140,"""",", ","""","titulo","""",": ","""",C140,"""",", ","""","salmo","""",": ","""",E140,"""",", ","""","letra","""",": ","""",F140,"""",", ",G140,"},")</f>
        <v>{ "id": "hchosdelosapostoles2113", "titulo": "Hchos de los apostoles 2,1-13 ", "salmo":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"/cantos/resucito/h/hchosdelosapostoles2113.html"},</v>
      </c>
    </row>
    <row r="141" spans="1:8" x14ac:dyDescent="0.25">
      <c r="A141">
        <v>132</v>
      </c>
      <c r="B141" t="str" cm="1">
        <f t="array" ref="B1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C141" t="str">
        <f>REPLACE(LOWER(Table14[[#This Row],[CANTO]]),1,1,UPPER(LEFT(Table14[[#This Row],[CANTO]],1)))</f>
        <v xml:space="preserve">Sal 122 (121) - melodía hebraica </v>
      </c>
      <c r="D141" t="str">
        <f>VLOOKUP(Table14[[#This Row],['#]],'Codigo Canto'!A4:AQ239, 40, FALSE)</f>
        <v xml:space="preserve">Sal 122 (121) - Melodía hebraica </v>
      </c>
      <c r="E141" t="str">
        <f>VLOOKUP(Table14[[#This Row],['#]],'Codigo Canto'!A4:AQ239, 11, FALSE)</f>
        <v>"</v>
      </c>
      <c r="F141" t="s">
        <v>65</v>
      </c>
      <c r="G141" t="str">
        <f>_xlfn.CONCAT("""","archivo","""",": ","""","/cantos/resucito/" &amp; LEFT(Table14[[#This Row],[id]], 1),"/",Table14[[#This Row],[id]],".html","""")</f>
        <v>"archivo": "/cantos/resucito/s/sal122(121)melodiahebraica.html"</v>
      </c>
      <c r="H141" t="str">
        <f t="shared" si="2"/>
        <v>{ "id": "sal122(121)melodiahebraica", "titulo": "Sal 122 (121) - melodía hebraica ", "salmo":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"/cantos/resucito/s/sal122(121)melodiahebraica.html"},</v>
      </c>
    </row>
    <row r="142" spans="1:8" x14ac:dyDescent="0.25">
      <c r="A142">
        <v>133</v>
      </c>
      <c r="B142" t="str" cm="1">
        <f t="array" ref="B1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C142" t="str">
        <f>REPLACE(LOWER(Table14[[#This Row],[CANTO]]),1,1,UPPER(LEFT(Table14[[#This Row],[CANTO]],1)))</f>
        <v>Haggadá de pesaj - melodía hebraica</v>
      </c>
      <c r="D142" t="str">
        <f>VLOOKUP(Table14[[#This Row],['#]],'Codigo Canto'!A4:AQ239, 40, FALSE)</f>
        <v>Haggadá de Pesaj - Melodía hebraica</v>
      </c>
      <c r="E142" t="str">
        <f>VLOOKUP(Table14[[#This Row],['#]],'Codigo Canto'!A4:AQ239, 11, FALSE)</f>
        <v>"</v>
      </c>
      <c r="F142" t="s">
        <v>66</v>
      </c>
      <c r="G142" t="str">
        <f>_xlfn.CONCAT("""","archivo","""",": ","""","/cantos/resucito/" &amp; LEFT(Table14[[#This Row],[id]], 1),"/",Table14[[#This Row],[id]],".html","""")</f>
        <v>"archivo": "/cantos/resucito/h/haggadadepesajmelodiahebraica.html"</v>
      </c>
      <c r="H142" t="str">
        <f t="shared" si="2"/>
        <v>{ "id": "haggadadepesajmelodiahebraica", "titulo": "Haggadá de pesaj - melodía hebraica", "salmo": """,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"/cantos/resucito/h/haggadadepesajmelodiahebraica.html"},</v>
      </c>
    </row>
    <row r="143" spans="1:8" x14ac:dyDescent="0.25">
      <c r="A143">
        <v>134</v>
      </c>
      <c r="B143" t="str" cm="1">
        <f t="array" ref="B1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salmo2</v>
      </c>
      <c r="C143" t="str">
        <f>REPLACE(LOWER(Table14[[#This Row],[CANTO]]),1,1,UPPER(LEFT(Table14[[#This Row],[CANTO]],1)))</f>
        <v>Salmo 2</v>
      </c>
      <c r="D143" t="str">
        <f>VLOOKUP(Table14[[#This Row],['#]],'Codigo Canto'!A4:AQ239, 40, FALSE)</f>
        <v>Salmo 2</v>
      </c>
      <c r="E143" t="str">
        <f>VLOOKUP(Table14[[#This Row],['#]],'Codigo Canto'!A4:AQ239, 11, FALSE)</f>
        <v>"</v>
      </c>
      <c r="F143" t="s">
        <v>67</v>
      </c>
      <c r="G143" t="str">
        <f>_xlfn.CONCAT("""","archivo","""",": ","""","/cantos/resucito/" &amp; LEFT(Table14[[#This Row],[id]], 1),"/",Table14[[#This Row],[id]],".html","""")</f>
        <v>"archivo": "/cantos/resucito/s/salmo2.html"</v>
      </c>
      <c r="H143" t="str">
        <f t="shared" si="2"/>
        <v>{ "id": "salmo2", "titulo": "Salmo 2", "salmo": """,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"/cantos/resucito/s/salmo2.html"},</v>
      </c>
    </row>
    <row r="144" spans="1:8" x14ac:dyDescent="0.25">
      <c r="A144">
        <v>135</v>
      </c>
      <c r="B144" t="str" cm="1">
        <f t="array" ref="B1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mateo1128ss</v>
      </c>
      <c r="C144" t="str">
        <f>REPLACE(LOWER(Table14[[#This Row],[CANTO]]),1,1,UPPER(LEFT(Table14[[#This Row],[CANTO]],1)))</f>
        <v>Mateo 11,28ss</v>
      </c>
      <c r="D144" t="str">
        <f>VLOOKUP(Table14[[#This Row],['#]],'Codigo Canto'!A4:AQ239, 40, FALSE)</f>
        <v>Mateo 11,28ss</v>
      </c>
      <c r="E144" t="str">
        <f>VLOOKUP(Table14[[#This Row],['#]],'Codigo Canto'!A4:AQ239, 11, FALSE)</f>
        <v>"</v>
      </c>
      <c r="F144" t="s">
        <v>68</v>
      </c>
      <c r="G144" t="str">
        <f>_xlfn.CONCAT("""","archivo","""",": ","""","/cantos/resucito/" &amp; LEFT(Table14[[#This Row],[id]], 1),"/",Table14[[#This Row],[id]],".html","""")</f>
        <v>"archivo": "/cantos/resucito/m/mateo1128ss.html"</v>
      </c>
      <c r="H144" t="str">
        <f t="shared" si="2"/>
        <v>{ "id": "mateo1128ss", "titulo": "Mateo 11,28ss", "salmo": """,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"/cantos/resucito/m/mateo1128ss.html"},</v>
      </c>
    </row>
    <row r="145" spans="1:8" x14ac:dyDescent="0.25">
      <c r="A145">
        <v>136</v>
      </c>
      <c r="B145" t="str" cm="1">
        <f t="array" ref="B1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sal84(83)</v>
      </c>
      <c r="C145" t="str">
        <f>REPLACE(LOWER(Table14[[#This Row],[CANTO]]),1,1,UPPER(LEFT(Table14[[#This Row],[CANTO]],1)))</f>
        <v>Sal 84 (83)</v>
      </c>
      <c r="D145" t="str">
        <f>VLOOKUP(Table14[[#This Row],['#]],'Codigo Canto'!A4:AQ239, 40, FALSE)</f>
        <v>Sal 84 (83)</v>
      </c>
      <c r="E145" t="str">
        <f>VLOOKUP(Table14[[#This Row],['#]],'Codigo Canto'!A4:AQ239, 11, FALSE)</f>
        <v>"</v>
      </c>
      <c r="F145" t="s">
        <v>834</v>
      </c>
      <c r="G145" t="str">
        <f>_xlfn.CONCAT("""","archivo","""",": ","""","/cantos/resucito/" &amp; LEFT(Table14[[#This Row],[id]], 1),"/",Table14[[#This Row],[id]],".html","""")</f>
        <v>"archivo": "/cantos/resucito/s/sal84(83).html"</v>
      </c>
      <c r="H145" t="str">
        <f t="shared" si="2"/>
        <v>{ "id": "sal84(83)", "titulo": "Sal 84 (83)", "salmo": """,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"/cantos/resucito/s/sal84(83).html"},</v>
      </c>
    </row>
    <row r="146" spans="1:8" x14ac:dyDescent="0.25">
      <c r="A146">
        <v>137</v>
      </c>
      <c r="B146" t="str" cm="1">
        <f t="array" ref="B1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sal133(132)</v>
      </c>
      <c r="C146" t="str">
        <f>REPLACE(LOWER(Table14[[#This Row],[CANTO]]),1,1,UPPER(LEFT(Table14[[#This Row],[CANTO]],1)))</f>
        <v>Sal 133 (132)</v>
      </c>
      <c r="D146" t="str">
        <f>VLOOKUP(Table14[[#This Row],['#]],'Codigo Canto'!A4:AQ239, 40, FALSE)</f>
        <v>Sal 133 (132)</v>
      </c>
      <c r="E146" t="str">
        <f>VLOOKUP(Table14[[#This Row],['#]],'Codigo Canto'!A4:AQ239, 11, FALSE)</f>
        <v>"</v>
      </c>
      <c r="F146" t="s">
        <v>69</v>
      </c>
      <c r="G146" t="str">
        <f>_xlfn.CONCAT("""","archivo","""",": ","""","/cantos/resucito/" &amp; LEFT(Table14[[#This Row],[id]], 1),"/",Table14[[#This Row],[id]],".html","""")</f>
        <v>"archivo": "/cantos/resucito/s/sal133(132).html"</v>
      </c>
      <c r="H146" t="str">
        <f t="shared" si="2"/>
        <v>{ "id": "sal133(132)", "titulo": "Sal 133 (132)", "salmo": """,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"/cantos/resucito/s/sal133(132).html"},</v>
      </c>
    </row>
    <row r="147" spans="1:8" x14ac:dyDescent="0.25">
      <c r="A147">
        <v>138</v>
      </c>
      <c r="B147" t="str" cm="1">
        <f t="array" ref="B1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C147" t="str">
        <f>REPLACE(LOWER(Table14[[#This Row],[CANTO]]),1,1,UPPER(LEFT(Table14[[#This Row],[CANTO]],1)))</f>
        <v>Cantar de los cantares 8,5-7</v>
      </c>
      <c r="D147" t="str">
        <f>VLOOKUP(Table14[[#This Row],['#]],'Codigo Canto'!A4:AQ239, 40, FALSE)</f>
        <v>Cantar de los Cantares 8,5-7</v>
      </c>
      <c r="E147" t="str">
        <f>VLOOKUP(Table14[[#This Row],['#]],'Codigo Canto'!A4:AQ239, 11, FALSE)</f>
        <v>"</v>
      </c>
      <c r="F147" t="s">
        <v>70</v>
      </c>
      <c r="G147" t="str">
        <f>_xlfn.CONCAT("""","archivo","""",": ","""","/cantos/resucito/" &amp; LEFT(Table14[[#This Row],[id]], 1),"/",Table14[[#This Row],[id]],".html","""")</f>
        <v>"archivo": "/cantos/resucito/c/cantardeloscantares857.html"</v>
      </c>
      <c r="H147" t="str">
        <f t="shared" si="2"/>
        <v>{ "id": "cantardeloscantares857", "titulo": "Cantar de los cantares 8,5-7", "salmo": """,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"/cantos/resucito/c/cantardeloscantares857.html"},</v>
      </c>
    </row>
    <row r="148" spans="1:8" x14ac:dyDescent="0.25">
      <c r="A148">
        <v>139</v>
      </c>
      <c r="B148" t="str" cm="1">
        <f t="array" ref="B1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romanos83439</v>
      </c>
      <c r="C148" t="str">
        <f>REPLACE(LOWER(Table14[[#This Row],[CANTO]]),1,1,UPPER(LEFT(Table14[[#This Row],[CANTO]],1)))</f>
        <v>Romanos 8,34-39</v>
      </c>
      <c r="D148" t="str">
        <f>VLOOKUP(Table14[[#This Row],['#]],'Codigo Canto'!A4:AQ239, 40, FALSE)</f>
        <v>Romanos 8,34-39</v>
      </c>
      <c r="E148" t="str">
        <f>VLOOKUP(Table14[[#This Row],['#]],'Codigo Canto'!A4:AQ239, 11, FALSE)</f>
        <v>"</v>
      </c>
      <c r="F148" t="s">
        <v>835</v>
      </c>
      <c r="G148" t="str">
        <f>_xlfn.CONCAT("""","archivo","""",": ","""","/cantos/resucito/" &amp; LEFT(Table14[[#This Row],[id]], 1),"/",Table14[[#This Row],[id]],".html","""")</f>
        <v>"archivo": "/cantos/resucito/r/romanos83439.html"</v>
      </c>
      <c r="H148" t="str">
        <f t="shared" si="2"/>
        <v>{ "id": "romanos83439", "titulo": "Romanos 8,34-39", "salmo": """,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"/cantos/resucito/r/romanos83439.html"},</v>
      </c>
    </row>
    <row r="149" spans="1:8" x14ac:dyDescent="0.25">
      <c r="A149">
        <v>140</v>
      </c>
      <c r="B149" t="str" cm="1">
        <f t="array" ref="B1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cantosefardi</v>
      </c>
      <c r="C149" t="str">
        <f>REPLACE(LOWER(Table14[[#This Row],[CANTO]]),1,1,UPPER(LEFT(Table14[[#This Row],[CANTO]],1)))</f>
        <v>Canto sefardí</v>
      </c>
      <c r="D149" t="str">
        <f>VLOOKUP(Table14[[#This Row],['#]],'Codigo Canto'!A4:AQ239, 40, FALSE)</f>
        <v>Canto sefardí</v>
      </c>
      <c r="E149" t="str">
        <f>VLOOKUP(Table14[[#This Row],['#]],'Codigo Canto'!A4:AQ239, 11, FALSE)</f>
        <v>"</v>
      </c>
      <c r="F149" t="s">
        <v>71</v>
      </c>
      <c r="G149" t="str">
        <f>_xlfn.CONCAT("""","archivo","""",": ","""","/cantos/resucito/" &amp; LEFT(Table14[[#This Row],[id]], 1),"/",Table14[[#This Row],[id]],".html","""")</f>
        <v>"archivo": "/cantos/resucito/c/cantosefardi.html"</v>
      </c>
      <c r="H149" t="str">
        <f t="shared" si="2"/>
        <v>{ "id": "cantosefardi", "titulo": "Canto sefardí", "salmo": """,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"/cantos/resucito/c/cantosefardi.html"},</v>
      </c>
    </row>
    <row r="150" spans="1:8" x14ac:dyDescent="0.25">
      <c r="A150">
        <v>141</v>
      </c>
      <c r="B150" t="str" cm="1">
        <f t="array" ref="B1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sal57(56)</v>
      </c>
      <c r="C150" t="str">
        <f>REPLACE(LOWER(Table14[[#This Row],[CANTO]]),1,1,UPPER(LEFT(Table14[[#This Row],[CANTO]],1)))</f>
        <v>Sal 57 (56)</v>
      </c>
      <c r="D150" t="str">
        <f>VLOOKUP(Table14[[#This Row],['#]],'Codigo Canto'!A4:AQ239, 40, FALSE)</f>
        <v>Sal 57 (56)</v>
      </c>
      <c r="E150" t="str">
        <f>VLOOKUP(Table14[[#This Row],['#]],'Codigo Canto'!A4:AQ239, 11, FALSE)</f>
        <v>"</v>
      </c>
      <c r="F150" t="s">
        <v>836</v>
      </c>
      <c r="G150" t="str">
        <f>_xlfn.CONCAT("""","archivo","""",": ","""","/cantos/resucito/" &amp; LEFT(Table14[[#This Row],[id]], 1),"/",Table14[[#This Row],[id]],".html","""")</f>
        <v>"archivo": "/cantos/resucito/s/sal57(56).html"</v>
      </c>
      <c r="H150" t="str">
        <f t="shared" si="2"/>
        <v>{ "id": "sal57(56)", "titulo": "Sal 57 (56)", "salmo": """,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"/cantos/resucito/s/sal57(56).html"},</v>
      </c>
    </row>
    <row r="151" spans="1:8" x14ac:dyDescent="0.25">
      <c r="A151">
        <v>142</v>
      </c>
      <c r="B151" t="str" cm="1">
        <f t="array" ref="B1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1" t="str">
        <f>REPLACE(LOWER(Table14[[#This Row],[CANTO]]),1,1,UPPER(LEFT(Table14[[#This Row],[CANTO]],1)))</f>
        <v>(kiko argüello)</v>
      </c>
      <c r="D151" t="str">
        <f>VLOOKUP(Table14[[#This Row],['#]],'Codigo Canto'!A4:AQ239, 40, FALSE)</f>
        <v>(Kiko Argüello)</v>
      </c>
      <c r="E151" t="str">
        <f>VLOOKUP(Table14[[#This Row],['#]],'Codigo Canto'!A4:AQ239, 11, FALSE)</f>
        <v>"</v>
      </c>
      <c r="F151" t="s">
        <v>72</v>
      </c>
      <c r="G151" t="str">
        <f>_xlfn.CONCAT("""","archivo","""",": ","""","/cantos/resucito/" &amp; LEFT(Table14[[#This Row],[id]], 1),"/",Table14[[#This Row],[id]],".html","""")</f>
        <v>"archivo": "/cantos/resucito/(/(kikoargüello).html"</v>
      </c>
      <c r="H151" t="str">
        <f t="shared" si="2"/>
        <v>{ "id": "(kikoargüello)", "titulo": "(kiko argüello)", "salmo": """,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"/cantos/resucito/(/(kikoargüello).html"},</v>
      </c>
    </row>
    <row r="152" spans="1:8" x14ac:dyDescent="0.25">
      <c r="A152">
        <v>143</v>
      </c>
      <c r="B152" t="str" cm="1">
        <f t="array" ref="B1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juan1125s</v>
      </c>
      <c r="C152" t="str">
        <f>REPLACE(LOWER(Table14[[#This Row],[CANTO]]),1,1,UPPER(LEFT(Table14[[#This Row],[CANTO]],1)))</f>
        <v>Juan 11,25s</v>
      </c>
      <c r="D152" t="str">
        <f>VLOOKUP(Table14[[#This Row],['#]],'Codigo Canto'!A4:AQ239, 40, FALSE)</f>
        <v>Juan 11,25s</v>
      </c>
      <c r="E152" t="str">
        <f>VLOOKUP(Table14[[#This Row],['#]],'Codigo Canto'!A4:AQ239, 11, FALSE)</f>
        <v>"</v>
      </c>
      <c r="F152" t="s">
        <v>837</v>
      </c>
      <c r="G152" t="str">
        <f>_xlfn.CONCAT("""","archivo","""",": ","""","/cantos/resucito/" &amp; LEFT(Table14[[#This Row],[id]], 1),"/",Table14[[#This Row],[id]],".html","""")</f>
        <v>"archivo": "/cantos/resucito/j/juan1125s.html"</v>
      </c>
      <c r="H152" t="str">
        <f t="shared" si="2"/>
        <v>{ "id": "juan1125s", "titulo": "Juan 11,25s", "salmo": """,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"/cantos/resucito/j/juan1125s.html"},</v>
      </c>
    </row>
    <row r="153" spans="1:8" x14ac:dyDescent="0.25">
      <c r="A153">
        <v>144</v>
      </c>
      <c r="B153" t="str" cm="1">
        <f t="array" ref="B1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C153" t="str">
        <f>REPLACE(LOWER(Table14[[#This Row],[CANTO]]),1,1,UPPER(LEFT(Table14[[#This Row],[CANTO]],1)))</f>
        <v>Himno lat. «ave, regina caelorum»</v>
      </c>
      <c r="D153" t="str">
        <f>VLOOKUP(Table14[[#This Row],['#]],'Codigo Canto'!A4:AQ239, 40, FALSE)</f>
        <v>Himno lat. «Ave, Regina Caelorum»</v>
      </c>
      <c r="E153" t="str">
        <f>VLOOKUP(Table14[[#This Row],['#]],'Codigo Canto'!A4:AQ239, 11, FALSE)</f>
        <v>"</v>
      </c>
      <c r="F153" t="s">
        <v>73</v>
      </c>
      <c r="G153" t="str">
        <f>_xlfn.CONCAT("""","archivo","""",": ","""","/cantos/resucito/" &amp; LEFT(Table14[[#This Row],[id]], 1),"/",Table14[[#This Row],[id]],".html","""")</f>
        <v>"archivo": "/cantos/resucito/h/himnolat«avereginacaelorum».html"</v>
      </c>
      <c r="H153" t="str">
        <f t="shared" si="2"/>
        <v>{ "id": "himnolat«avereginacaelorum»", "titulo": "Himno lat. «ave, regina caelorum»", "salmo": """,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"/cantos/resucito/h/himnolat«avereginacaelorum».html"},</v>
      </c>
    </row>
    <row r="154" spans="1:8" x14ac:dyDescent="0.25">
      <c r="A154">
        <v>145</v>
      </c>
      <c r="B154" t="str" cm="1">
        <f t="array" ref="B1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154" t="str">
        <f>REPLACE(LOWER(Table14[[#This Row],[CANTO]]),1,1,UPPER(LEFT(Table14[[#This Row],[CANTO]],1)))</f>
        <v>Melodía hebraica</v>
      </c>
      <c r="D154" t="str">
        <f>VLOOKUP(Table14[[#This Row],['#]],'Codigo Canto'!A4:AQ239, 40, FALSE)</f>
        <v>Melodía hebraica</v>
      </c>
      <c r="E154" t="str">
        <f>VLOOKUP(Table14[[#This Row],['#]],'Codigo Canto'!A4:AQ239, 11, FALSE)</f>
        <v>"</v>
      </c>
      <c r="F154" t="s">
        <v>838</v>
      </c>
      <c r="G154" t="str">
        <f>_xlfn.CONCAT("""","archivo","""",": ","""","/cantos/resucito/" &amp; LEFT(Table14[[#This Row],[id]], 1),"/",Table14[[#This Row],[id]],".html","""")</f>
        <v>"archivo": "/cantos/resucito/m/melodiahebraica.html"</v>
      </c>
      <c r="H154" t="str">
        <f t="shared" si="2"/>
        <v>{ "id": "melodiahebraica", "titulo": "Melodía hebraica", "salmo": """,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"/cantos/resucito/m/melodiahebraica.html"},</v>
      </c>
    </row>
    <row r="155" spans="1:8" x14ac:dyDescent="0.25">
      <c r="A155">
        <v>146</v>
      </c>
      <c r="B155" t="str" cm="1">
        <f t="array" ref="B1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5" t="str">
        <f>REPLACE(LOWER(Table14[[#This Row],[CANTO]]),1,1,UPPER(LEFT(Table14[[#This Row],[CANTO]],1)))</f>
        <v>(kiko argüello)</v>
      </c>
      <c r="D155" t="str">
        <f>VLOOKUP(Table14[[#This Row],['#]],'Codigo Canto'!A4:AQ239, 40, FALSE)</f>
        <v>(Kiko Argüello)</v>
      </c>
      <c r="E155" t="str">
        <f>VLOOKUP(Table14[[#This Row],['#]],'Codigo Canto'!A4:AQ239, 11, FALSE)</f>
        <v>"</v>
      </c>
      <c r="F155" t="s">
        <v>74</v>
      </c>
      <c r="G155" t="str">
        <f>_xlfn.CONCAT("""","archivo","""",": ","""","/cantos/resucito/" &amp; LEFT(Table14[[#This Row],[id]], 1),"/",Table14[[#This Row],[id]],".html","""")</f>
        <v>"archivo": "/cantos/resucito/(/(kikoargüello).html"</v>
      </c>
      <c r="H155" t="str">
        <f t="shared" si="2"/>
        <v>{ "id": "(kikoargüello)", "titulo": "(kiko argüello)", "salmo": """,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"/cantos/resucito/(/(kikoargüello).html"},</v>
      </c>
    </row>
    <row r="156" spans="1:8" x14ac:dyDescent="0.25">
      <c r="A156">
        <v>147</v>
      </c>
      <c r="B156" t="str" cm="1">
        <f t="array" ref="B1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salmo6</v>
      </c>
      <c r="C156" t="str">
        <f>REPLACE(LOWER(Table14[[#This Row],[CANTO]]),1,1,UPPER(LEFT(Table14[[#This Row],[CANTO]],1)))</f>
        <v>Salmo 6</v>
      </c>
      <c r="D156" t="str">
        <f>VLOOKUP(Table14[[#This Row],['#]],'Codigo Canto'!A4:AQ239, 40, FALSE)</f>
        <v>Salmo 6</v>
      </c>
      <c r="E156" t="str">
        <f>VLOOKUP(Table14[[#This Row],['#]],'Codigo Canto'!A4:AQ239, 11, FALSE)</f>
        <v>"</v>
      </c>
      <c r="F156" t="s">
        <v>75</v>
      </c>
      <c r="G156" t="str">
        <f>_xlfn.CONCAT("""","archivo","""",": ","""","/cantos/resucito/" &amp; LEFT(Table14[[#This Row],[id]], 1),"/",Table14[[#This Row],[id]],".html","""")</f>
        <v>"archivo": "/cantos/resucito/s/salmo6.html"</v>
      </c>
      <c r="H156" t="str">
        <f t="shared" si="2"/>
        <v>{ "id": "salmo6", "titulo": "Salmo 6", "salmo": """,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"/cantos/resucito/s/salmo6.html"},</v>
      </c>
    </row>
    <row r="157" spans="1:8" x14ac:dyDescent="0.25">
      <c r="A157">
        <v>148</v>
      </c>
      <c r="B157" t="str" cm="1">
        <f t="array" ref="B1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lucas62038</v>
      </c>
      <c r="C157" t="str">
        <f>REPLACE(LOWER(Table14[[#This Row],[CANTO]]),1,1,UPPER(LEFT(Table14[[#This Row],[CANTO]],1)))</f>
        <v>Lucas 6,20-38</v>
      </c>
      <c r="D157" t="str">
        <f>VLOOKUP(Table14[[#This Row],['#]],'Codigo Canto'!A4:AQ239, 40, FALSE)</f>
        <v>Lucas 6,20-38</v>
      </c>
      <c r="E157" t="str">
        <f>VLOOKUP(Table14[[#This Row],['#]],'Codigo Canto'!A4:AQ239, 11, FALSE)</f>
        <v>"</v>
      </c>
      <c r="F157" t="s">
        <v>839</v>
      </c>
      <c r="G157" t="str">
        <f>_xlfn.CONCAT("""","archivo","""",": ","""","/cantos/resucito/" &amp; LEFT(Table14[[#This Row],[id]], 1),"/",Table14[[#This Row],[id]],".html","""")</f>
        <v>"archivo": "/cantos/resucito/l/lucas62038.html"</v>
      </c>
      <c r="H157" t="str">
        <f t="shared" si="2"/>
        <v>{ "id": "lucas62038", "titulo": "Lucas 6,20-38", "salmo": """,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"/cantos/resucito/l/lucas62038.html"},</v>
      </c>
    </row>
    <row r="158" spans="1:8" x14ac:dyDescent="0.25">
      <c r="A158">
        <v>149</v>
      </c>
      <c r="B158" t="str" cm="1">
        <f t="array" ref="B1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C158" t="str">
        <f>REPLACE(LOWER(Table14[[#This Row],[CANTO]]),1,1,UPPER(LEFT(Table14[[#This Row],[CANTO]],1)))</f>
        <v>Ave maría en arameo antiguo</v>
      </c>
      <c r="D158" t="str">
        <f>VLOOKUP(Table14[[#This Row],['#]],'Codigo Canto'!A4:AQ239, 40, FALSE)</f>
        <v>Ave María en arameo antiguo</v>
      </c>
      <c r="E158" t="str">
        <f>VLOOKUP(Table14[[#This Row],['#]],'Codigo Canto'!A4:AQ239, 11, FALSE)</f>
        <v>"</v>
      </c>
      <c r="F158" t="s">
        <v>840</v>
      </c>
      <c r="G158" t="str">
        <f>_xlfn.CONCAT("""","archivo","""",": ","""","/cantos/resucito/" &amp; LEFT(Table14[[#This Row],[id]], 1),"/",Table14[[#This Row],[id]],".html","""")</f>
        <v>"archivo": "/cantos/resucito/a/avemariaenarameoantiguo.html"</v>
      </c>
      <c r="H158" t="str">
        <f t="shared" si="2"/>
        <v>{ "id": "avemariaenarameoantiguo", "titulo": "Ave maría en arameo antiguo", "salmo": """,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"/cantos/resucito/a/avemariaenarameoantiguo.html"},</v>
      </c>
    </row>
    <row r="159" spans="1:8" x14ac:dyDescent="0.25">
      <c r="A159">
        <v>150</v>
      </c>
      <c r="B159" t="str" cm="1">
        <f t="array" ref="B1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sal127(126)</v>
      </c>
      <c r="C159" t="str">
        <f>REPLACE(LOWER(Table14[[#This Row],[CANTO]]),1,1,UPPER(LEFT(Table14[[#This Row],[CANTO]],1)))</f>
        <v>Sal 127 (126)</v>
      </c>
      <c r="D159" t="str">
        <f>VLOOKUP(Table14[[#This Row],['#]],'Codigo Canto'!A4:AQ239, 40, FALSE)</f>
        <v>Sal 127 (126)</v>
      </c>
      <c r="E159" t="str">
        <f>VLOOKUP(Table14[[#This Row],['#]],'Codigo Canto'!A4:AQ239, 11, FALSE)</f>
        <v>"</v>
      </c>
      <c r="F159" t="s">
        <v>841</v>
      </c>
      <c r="G159" t="str">
        <f>_xlfn.CONCAT("""","archivo","""",": ","""","/cantos/resucito/" &amp; LEFT(Table14[[#This Row],[id]], 1),"/",Table14[[#This Row],[id]],".html","""")</f>
        <v>"archivo": "/cantos/resucito/s/sal127(126).html"</v>
      </c>
      <c r="H159" t="str">
        <f t="shared" si="2"/>
        <v>{ "id": "sal127(126)", "titulo": "Sal 127 (126)", "salmo": """,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"/cantos/resucito/s/sal127(126).html"},</v>
      </c>
    </row>
    <row r="160" spans="1:8" x14ac:dyDescent="0.25">
      <c r="A160">
        <v>151</v>
      </c>
      <c r="B160" t="str" cm="1">
        <f t="array" ref="B1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colosense314</v>
      </c>
      <c r="C160" t="str">
        <f>REPLACE(LOWER(Table14[[#This Row],[CANTO]]),1,1,UPPER(LEFT(Table14[[#This Row],[CANTO]],1)))</f>
        <v>Colosense 3,1-4</v>
      </c>
      <c r="D160" t="str">
        <f>VLOOKUP(Table14[[#This Row],['#]],'Codigo Canto'!A4:AQ239, 40, FALSE)</f>
        <v>Colosense 3,1-4</v>
      </c>
      <c r="E160" t="str">
        <f>VLOOKUP(Table14[[#This Row],['#]],'Codigo Canto'!A4:AQ239, 11, FALSE)</f>
        <v>"</v>
      </c>
      <c r="F160" t="s">
        <v>842</v>
      </c>
      <c r="G160" t="str">
        <f>_xlfn.CONCAT("""","archivo","""",": ","""","/cantos/resucito/" &amp; LEFT(Table14[[#This Row],[id]], 1),"/",Table14[[#This Row],[id]],".html","""")</f>
        <v>"archivo": "/cantos/resucito/c/colosense314.html"</v>
      </c>
      <c r="H160" t="str">
        <f t="shared" si="2"/>
        <v>{ "id": "colosense314", "titulo": "Colosense 3,1-4", "salmo": """,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"/cantos/resucito/c/colosense314.html"},</v>
      </c>
    </row>
    <row r="161" spans="1:8" x14ac:dyDescent="0.25">
      <c r="A161">
        <v>152</v>
      </c>
      <c r="B161" t="str" cm="1">
        <f t="array" ref="B1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sal95(94)</v>
      </c>
      <c r="C161" t="str">
        <f>REPLACE(LOWER(Table14[[#This Row],[CANTO]]),1,1,UPPER(LEFT(Table14[[#This Row],[CANTO]],1)))</f>
        <v>Sal 95 (94)</v>
      </c>
      <c r="D161" t="str">
        <f>VLOOKUP(Table14[[#This Row],['#]],'Codigo Canto'!A4:AQ239, 40, FALSE)</f>
        <v>Sal 95 (94)</v>
      </c>
      <c r="E161" t="str">
        <f>VLOOKUP(Table14[[#This Row],['#]],'Codigo Canto'!A4:AQ239, 11, FALSE)</f>
        <v>"</v>
      </c>
      <c r="F161" t="s">
        <v>843</v>
      </c>
      <c r="G161" t="str">
        <f>_xlfn.CONCAT("""","archivo","""",": ","""","/cantos/resucito/" &amp; LEFT(Table14[[#This Row],[id]], 1),"/",Table14[[#This Row],[id]],".html","""")</f>
        <v>"archivo": "/cantos/resucito/s/sal95(94).html"</v>
      </c>
      <c r="H161" t="str">
        <f t="shared" si="2"/>
        <v>{ "id": "sal95(94)", "titulo": "Sal 95 (94)", "salmo": """,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"/cantos/resucito/s/sal95(94).html"},</v>
      </c>
    </row>
    <row r="162" spans="1:8" x14ac:dyDescent="0.25">
      <c r="A162">
        <v>153</v>
      </c>
      <c r="B162" t="str" cm="1">
        <f t="array" ref="B1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sal11(10)</v>
      </c>
      <c r="C162" t="str">
        <f>REPLACE(LOWER(Table14[[#This Row],[CANTO]]),1,1,UPPER(LEFT(Table14[[#This Row],[CANTO]],1)))</f>
        <v>Sal 11(10)</v>
      </c>
      <c r="D162" t="str">
        <f>VLOOKUP(Table14[[#This Row],['#]],'Codigo Canto'!A4:AQ239, 40, FALSE)</f>
        <v>Sal 11(10)</v>
      </c>
      <c r="E162" t="str">
        <f>VLOOKUP(Table14[[#This Row],['#]],'Codigo Canto'!A4:AQ239, 11, FALSE)</f>
        <v>"</v>
      </c>
      <c r="F162" t="s">
        <v>76</v>
      </c>
      <c r="G162" t="str">
        <f>_xlfn.CONCAT("""","archivo","""",": ","""","/cantos/resucito/" &amp; LEFT(Table14[[#This Row],[id]], 1),"/",Table14[[#This Row],[id]],".html","""")</f>
        <v>"archivo": "/cantos/resucito/s/sal11(10).html"</v>
      </c>
      <c r="H162" t="str">
        <f t="shared" si="2"/>
        <v>{ "id": "sal11(10)", "titulo": "Sal 11(10)", "salmo": """,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"/cantos/resucito/s/sal11(10).html"},</v>
      </c>
    </row>
    <row r="163" spans="1:8" x14ac:dyDescent="0.25">
      <c r="A163">
        <v>154</v>
      </c>
      <c r="B163" t="str" cm="1">
        <f t="array" ref="B1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sal87(86)</v>
      </c>
      <c r="C163" t="str">
        <f>REPLACE(LOWER(Table14[[#This Row],[CANTO]]),1,1,UPPER(LEFT(Table14[[#This Row],[CANTO]],1)))</f>
        <v>Sal 87 (86)</v>
      </c>
      <c r="D163" t="str">
        <f>VLOOKUP(Table14[[#This Row],['#]],'Codigo Canto'!A4:AQ239, 40, FALSE)</f>
        <v>Sal 87 (86)</v>
      </c>
      <c r="E163" t="str">
        <f>VLOOKUP(Table14[[#This Row],['#]],'Codigo Canto'!A4:AQ239, 11, FALSE)</f>
        <v>"</v>
      </c>
      <c r="F163" t="s">
        <v>844</v>
      </c>
      <c r="G163" t="str">
        <f>_xlfn.CONCAT("""","archivo","""",": ","""","/cantos/resucito/" &amp; LEFT(Table14[[#This Row],[id]], 1),"/",Table14[[#This Row],[id]],".html","""")</f>
        <v>"archivo": "/cantos/resucito/s/sal87(86).html"</v>
      </c>
      <c r="H163" t="str">
        <f t="shared" si="2"/>
        <v>{ "id": "sal87(86)", "titulo": "Sal 87 (86)", "salmo": """,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"/cantos/resucito/s/sal87(86).html"},</v>
      </c>
    </row>
    <row r="164" spans="1:8" x14ac:dyDescent="0.25">
      <c r="A164">
        <v>155</v>
      </c>
      <c r="B164" t="str" cm="1">
        <f t="array" ref="B1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64" t="str">
        <f>REPLACE(LOWER(Table14[[#This Row],[CANTO]]),1,1,UPPER(LEFT(Table14[[#This Row],[CANTO]],1)))</f>
        <v>(kiko argüello)</v>
      </c>
      <c r="D164" t="str">
        <f>VLOOKUP(Table14[[#This Row],['#]],'Codigo Canto'!A4:AQ239, 40, FALSE)</f>
        <v>(Kiko Argüello)</v>
      </c>
      <c r="E164" t="str">
        <f>VLOOKUP(Table14[[#This Row],['#]],'Codigo Canto'!A4:AQ239, 11, FALSE)</f>
        <v>"</v>
      </c>
      <c r="F164" t="s">
        <v>845</v>
      </c>
      <c r="G164" t="str">
        <f>_xlfn.CONCAT("""","archivo","""",": ","""","/cantos/resucito/" &amp; LEFT(Table14[[#This Row],[id]], 1),"/",Table14[[#This Row],[id]],".html","""")</f>
        <v>"archivo": "/cantos/resucito/(/(kikoargüello).html"</v>
      </c>
      <c r="H164" t="str">
        <f t="shared" si="2"/>
        <v>{ "id": "(kikoargüello)", "titulo": "(kiko argüello)", "salmo": """,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"/cantos/resucito/(/(kikoargüello).html"},</v>
      </c>
    </row>
    <row r="165" spans="1:8" x14ac:dyDescent="0.25">
      <c r="A165">
        <v>156</v>
      </c>
      <c r="B165" t="str" cm="1">
        <f t="array" ref="B1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65" t="str">
        <f>REPLACE(LOWER(Table14[[#This Row],[CANTO]]),1,1,UPPER(LEFT(Table14[[#This Row],[CANTO]],1)))</f>
        <v>Himno latin</v>
      </c>
      <c r="D165" t="str">
        <f>VLOOKUP(Table14[[#This Row],['#]],'Codigo Canto'!A4:AQ239, 40, FALSE)</f>
        <v>Himno latin</v>
      </c>
      <c r="E165" t="str">
        <f>VLOOKUP(Table14[[#This Row],['#]],'Codigo Canto'!A4:AQ239, 11, FALSE)</f>
        <v>"</v>
      </c>
      <c r="F165" t="s">
        <v>77</v>
      </c>
      <c r="G165" t="str">
        <f>_xlfn.CONCAT("""","archivo","""",": ","""","/cantos/resucito/" &amp; LEFT(Table14[[#This Row],[id]], 1),"/",Table14[[#This Row],[id]],".html","""")</f>
        <v>"archivo": "/cantos/resucito/h/himnolatin.html"</v>
      </c>
      <c r="H165" t="str">
        <f t="shared" si="2"/>
        <v>{ "id": "himnolatin", "titulo": "Himno latin", "salmo": """,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"/cantos/resucito/h/himnolatin.html"},</v>
      </c>
    </row>
    <row r="166" spans="1:8" x14ac:dyDescent="0.25">
      <c r="A166">
        <v>157</v>
      </c>
      <c r="B166" t="str" cm="1">
        <f t="array" ref="B1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sal47(46)</v>
      </c>
      <c r="C166" t="str">
        <f>REPLACE(LOWER(Table14[[#This Row],[CANTO]]),1,1,UPPER(LEFT(Table14[[#This Row],[CANTO]],1)))</f>
        <v>Sal 47 (46)</v>
      </c>
      <c r="D166" t="str">
        <f>VLOOKUP(Table14[[#This Row],['#]],'Codigo Canto'!A4:AQ239, 40, FALSE)</f>
        <v>Sal 47 (46)</v>
      </c>
      <c r="E166" t="str">
        <f>VLOOKUP(Table14[[#This Row],['#]],'Codigo Canto'!A4:AQ239, 11, FALSE)</f>
        <v>"</v>
      </c>
      <c r="F166" t="s">
        <v>846</v>
      </c>
      <c r="G166" t="str">
        <f>_xlfn.CONCAT("""","archivo","""",": ","""","/cantos/resucito/" &amp; LEFT(Table14[[#This Row],[id]], 1),"/",Table14[[#This Row],[id]],".html","""")</f>
        <v>"archivo": "/cantos/resucito/s/sal47(46).html"</v>
      </c>
      <c r="H166" t="str">
        <f t="shared" si="2"/>
        <v>{ "id": "sal47(46)", "titulo": "Sal 47 (46)", "salmo": """,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"/cantos/resucito/s/sal47(46).html"},</v>
      </c>
    </row>
    <row r="167" spans="1:8" x14ac:dyDescent="0.25">
      <c r="A167">
        <v>158</v>
      </c>
      <c r="B167" t="str" cm="1">
        <f t="array" ref="B1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sal141(140)</v>
      </c>
      <c r="C167" t="str">
        <f>REPLACE(LOWER(Table14[[#This Row],[CANTO]]),1,1,UPPER(LEFT(Table14[[#This Row],[CANTO]],1)))</f>
        <v>Sal 141 (140)</v>
      </c>
      <c r="D167" t="str">
        <f>VLOOKUP(Table14[[#This Row],['#]],'Codigo Canto'!A4:AQ239, 40, FALSE)</f>
        <v>Sal 141 (140)</v>
      </c>
      <c r="E167" t="str">
        <f>VLOOKUP(Table14[[#This Row],['#]],'Codigo Canto'!A4:AQ239, 11, FALSE)</f>
        <v>"</v>
      </c>
      <c r="F167" t="s">
        <v>78</v>
      </c>
      <c r="G167" t="str">
        <f>_xlfn.CONCAT("""","archivo","""",": ","""","/cantos/resucito/" &amp; LEFT(Table14[[#This Row],[id]], 1),"/",Table14[[#This Row],[id]],".html","""")</f>
        <v>"archivo": "/cantos/resucito/s/sal141(140).html"</v>
      </c>
      <c r="H167" t="str">
        <f t="shared" si="2"/>
        <v>{ "id": "sal141(140)", "titulo": "Sal 141 (140)", "salmo": """,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"/cantos/resucito/s/sal141(140).html"},</v>
      </c>
    </row>
    <row r="168" spans="1:8" x14ac:dyDescent="0.25">
      <c r="A168">
        <v>159</v>
      </c>
      <c r="B168" t="str" cm="1">
        <f t="array" ref="B1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sal32(31)</v>
      </c>
      <c r="C168" t="str">
        <f>REPLACE(LOWER(Table14[[#This Row],[CANTO]]),1,1,UPPER(LEFT(Table14[[#This Row],[CANTO]],1)))</f>
        <v>Sal 32 (31)</v>
      </c>
      <c r="D168" t="str">
        <f>VLOOKUP(Table14[[#This Row],['#]],'Codigo Canto'!A4:AQ239, 40, FALSE)</f>
        <v>Sal 32 (31)</v>
      </c>
      <c r="E168" t="str">
        <f>VLOOKUP(Table14[[#This Row],['#]],'Codigo Canto'!A4:AQ239, 11, FALSE)</f>
        <v>"</v>
      </c>
      <c r="F168" t="s">
        <v>79</v>
      </c>
      <c r="G168" t="str">
        <f>_xlfn.CONCAT("""","archivo","""",": ","""","/cantos/resucito/" &amp; LEFT(Table14[[#This Row],[id]], 1),"/",Table14[[#This Row],[id]],".html","""")</f>
        <v>"archivo": "/cantos/resucito/s/sal32(31).html"</v>
      </c>
      <c r="H168" t="str">
        <f t="shared" si="2"/>
        <v>{ "id": "sal32(31)", "titulo": "Sal 32 (31)", "salmo": """,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"/cantos/resucito/s/sal32(31).html"},</v>
      </c>
    </row>
    <row r="169" spans="1:8" x14ac:dyDescent="0.25">
      <c r="A169">
        <v>160</v>
      </c>
      <c r="B169" t="str" cm="1">
        <f t="array" ref="B1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C169" t="str">
        <f>REPLACE(LOWER(Table14[[#This Row],[CANTO]]),1,1,UPPER(LEFT(Table14[[#This Row],[CANTO]],1)))</f>
        <v>Homilía pascual (melltón de sardes)</v>
      </c>
      <c r="D169" t="str">
        <f>VLOOKUP(Table14[[#This Row],['#]],'Codigo Canto'!A4:AQ239, 40, FALSE)</f>
        <v>Homilía Pascual (Melltón de Sardes)</v>
      </c>
      <c r="E169" t="str">
        <f>VLOOKUP(Table14[[#This Row],['#]],'Codigo Canto'!A4:AQ239, 11, FALSE)</f>
        <v>"</v>
      </c>
      <c r="F169" t="s">
        <v>80</v>
      </c>
      <c r="G169" t="str">
        <f>_xlfn.CONCAT("""","archivo","""",": ","""","/cantos/resucito/" &amp; LEFT(Table14[[#This Row],[id]], 1),"/",Table14[[#This Row],[id]],".html","""")</f>
        <v>"archivo": "/cantos/resucito/h/homiliapascual(melltondesardes).html"</v>
      </c>
      <c r="H169" t="str">
        <f t="shared" si="2"/>
        <v>{ "id": "homiliapascual(melltondesardes)", "titulo": "Homilía pascual (melltón de sardes)", "salmo": """,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"/cantos/resucito/h/homiliapascual(melltondesardes).html"},</v>
      </c>
    </row>
    <row r="170" spans="1:8" x14ac:dyDescent="0.25">
      <c r="A170">
        <v>161</v>
      </c>
      <c r="B170" t="str" cm="1">
        <f t="array" ref="B1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sal143(142)</v>
      </c>
      <c r="C170" t="str">
        <f>REPLACE(LOWER(Table14[[#This Row],[CANTO]]),1,1,UPPER(LEFT(Table14[[#This Row],[CANTO]],1)))</f>
        <v>Sal 143 (142)</v>
      </c>
      <c r="D170" t="str">
        <f>VLOOKUP(Table14[[#This Row],['#]],'Codigo Canto'!A4:AQ239, 40, FALSE)</f>
        <v>Sal 143 (142)</v>
      </c>
      <c r="E170" t="str">
        <f>VLOOKUP(Table14[[#This Row],['#]],'Codigo Canto'!A4:AQ239, 11, FALSE)</f>
        <v>"</v>
      </c>
      <c r="F170" t="s">
        <v>847</v>
      </c>
      <c r="G170" t="str">
        <f>_xlfn.CONCAT("""","archivo","""",": ","""","/cantos/resucito/" &amp; LEFT(Table14[[#This Row],[id]], 1),"/",Table14[[#This Row],[id]],".html","""")</f>
        <v>"archivo": "/cantos/resucito/s/sal143(142).html"</v>
      </c>
      <c r="H170" t="str">
        <f t="shared" si="2"/>
        <v>{ "id": "sal143(142)", "titulo": "Sal 143 (142)", "salmo": """,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"/cantos/resucito/s/sal143(142).html"},</v>
      </c>
    </row>
    <row r="171" spans="1:8" x14ac:dyDescent="0.25">
      <c r="A171">
        <v>162</v>
      </c>
      <c r="B171" t="str" cm="1">
        <f t="array" ref="B1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isaias11111</v>
      </c>
      <c r="C171" t="str">
        <f>REPLACE(LOWER(Table14[[#This Row],[CANTO]]),1,1,UPPER(LEFT(Table14[[#This Row],[CANTO]],1)))</f>
        <v>Isaías 11,1-11</v>
      </c>
      <c r="D171" t="str">
        <f>VLOOKUP(Table14[[#This Row],['#]],'Codigo Canto'!A4:AQ239, 40, FALSE)</f>
        <v>Isaías 11,1-11</v>
      </c>
      <c r="E171" t="str">
        <f>VLOOKUP(Table14[[#This Row],['#]],'Codigo Canto'!A4:AQ239, 11, FALSE)</f>
        <v>"</v>
      </c>
      <c r="F171" t="s">
        <v>81</v>
      </c>
      <c r="G171" t="str">
        <f>_xlfn.CONCAT("""","archivo","""",": ","""","/cantos/resucito/" &amp; LEFT(Table14[[#This Row],[id]], 1),"/",Table14[[#This Row],[id]],".html","""")</f>
        <v>"archivo": "/cantos/resucito/i/isaias11111.html"</v>
      </c>
      <c r="H171" t="str">
        <f t="shared" si="2"/>
        <v>{ "id": "isaias11111", "titulo": "Isaías 11,1-11", "salmo": """,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"/cantos/resucito/i/isaias11111.html"},</v>
      </c>
    </row>
    <row r="172" spans="1:8" x14ac:dyDescent="0.25">
      <c r="A172">
        <v>163</v>
      </c>
      <c r="B172" t="str" cm="1">
        <f t="array" ref="B1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apocalipsis12</v>
      </c>
      <c r="C172" t="str">
        <f>REPLACE(LOWER(Table14[[#This Row],[CANTO]]),1,1,UPPER(LEFT(Table14[[#This Row],[CANTO]],1)))</f>
        <v>Apocalipsis 12</v>
      </c>
      <c r="D172" t="str">
        <f>VLOOKUP(Table14[[#This Row],['#]],'Codigo Canto'!A4:AQ239, 40, FALSE)</f>
        <v>Apocalipsis 12</v>
      </c>
      <c r="E172" t="str">
        <f>VLOOKUP(Table14[[#This Row],['#]],'Codigo Canto'!A4:AQ239, 11, FALSE)</f>
        <v>"</v>
      </c>
      <c r="F172" t="s">
        <v>848</v>
      </c>
      <c r="G172" t="str">
        <f>_xlfn.CONCAT("""","archivo","""",": ","""","/cantos/resucito/" &amp; LEFT(Table14[[#This Row],[id]], 1),"/",Table14[[#This Row],[id]],".html","""")</f>
        <v>"archivo": "/cantos/resucito/a/apocalipsis12.html"</v>
      </c>
      <c r="H172" t="str">
        <f t="shared" si="2"/>
        <v>{ "id": "apocalipsis12", "titulo": "Apocalipsis 12", "salmo": """,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"/cantos/resucito/a/apocalipsis12.html"},</v>
      </c>
    </row>
    <row r="173" spans="1:8" x14ac:dyDescent="0.25">
      <c r="A173">
        <v>164</v>
      </c>
      <c r="B173" t="str" cm="1">
        <f t="array" ref="B1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3" t="str">
        <f>REPLACE(LOWER(Table14[[#This Row],[CANTO]]),1,1,UPPER(LEFT(Table14[[#This Row],[CANTO]],1)))</f>
        <v>Villancico (kiko argüello)</v>
      </c>
      <c r="D173" t="str">
        <f>VLOOKUP(Table14[[#This Row],['#]],'Codigo Canto'!A4:AQ239, 40, FALSE)</f>
        <v>Villancico (Kiko Argüello)</v>
      </c>
      <c r="E173" t="str">
        <f>VLOOKUP(Table14[[#This Row],['#]],'Codigo Canto'!A4:AQ239, 11, FALSE)</f>
        <v>"</v>
      </c>
      <c r="F173" t="s">
        <v>82</v>
      </c>
      <c r="G173" t="str">
        <f>_xlfn.CONCAT("""","archivo","""",": ","""","/cantos/resucito/" &amp; LEFT(Table14[[#This Row],[id]], 1),"/",Table14[[#This Row],[id]],".html","""")</f>
        <v>"archivo": "/cantos/resucito/v/villancico(kikoargüello).html"</v>
      </c>
      <c r="H173" t="str">
        <f t="shared" si="2"/>
        <v>{ "id": "villancico(kikoargüello)", "titulo": "Villancico (kiko argüello)", "salmo": """,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"/cantos/resucito/v/villancico(kikoargüello).html"},</v>
      </c>
    </row>
    <row r="174" spans="1:8" x14ac:dyDescent="0.25">
      <c r="A174">
        <v>165</v>
      </c>
      <c r="B174" t="str" cm="1">
        <f t="array" ref="B1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4" t="str">
        <f>REPLACE(LOWER(Table14[[#This Row],[CANTO]]),1,1,UPPER(LEFT(Table14[[#This Row],[CANTO]],1)))</f>
        <v>Villancico (kiko argüello)</v>
      </c>
      <c r="D174" t="str">
        <f>VLOOKUP(Table14[[#This Row],['#]],'Codigo Canto'!A4:AQ239, 40, FALSE)</f>
        <v>Villancico (Kiko Argüello)</v>
      </c>
      <c r="E174" t="str">
        <f>VLOOKUP(Table14[[#This Row],['#]],'Codigo Canto'!A4:AQ239, 11, FALSE)</f>
        <v>"</v>
      </c>
      <c r="F174" t="s">
        <v>83</v>
      </c>
      <c r="G174" t="str">
        <f>_xlfn.CONCAT("""","archivo","""",": ","""","/cantos/resucito/" &amp; LEFT(Table14[[#This Row],[id]], 1),"/",Table14[[#This Row],[id]],".html","""")</f>
        <v>"archivo": "/cantos/resucito/v/villancico(kikoargüello).html"</v>
      </c>
      <c r="H174" t="str">
        <f t="shared" si="2"/>
        <v>{ "id": "villancico(kikoargüello)", "titulo": "Villancico (kiko argüello)", "salmo": """,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"/cantos/resucito/v/villancico(kikoargüello).html"},</v>
      </c>
    </row>
    <row r="175" spans="1:8" x14ac:dyDescent="0.25">
      <c r="A175">
        <v>166</v>
      </c>
      <c r="B175" t="str" cm="1">
        <f t="array" ref="B1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C175" t="str">
        <f>REPLACE(LOWER(Table14[[#This Row],[CANTO]]),1,1,UPPER(LEFT(Table14[[#This Row],[CANTO]],1)))</f>
        <v>Cantar de los cantares 4,8ss</v>
      </c>
      <c r="D175" t="str">
        <f>VLOOKUP(Table14[[#This Row],['#]],'Codigo Canto'!A4:AQ239, 40, FALSE)</f>
        <v>Cantar de los cantares 4,8ss</v>
      </c>
      <c r="E175" t="str">
        <f>VLOOKUP(Table14[[#This Row],['#]],'Codigo Canto'!A4:AQ239, 11, FALSE)</f>
        <v>"</v>
      </c>
      <c r="F175" t="s">
        <v>84</v>
      </c>
      <c r="G175" t="str">
        <f>_xlfn.CONCAT("""","archivo","""",": ","""","/cantos/resucito/" &amp; LEFT(Table14[[#This Row],[id]], 1),"/",Table14[[#This Row],[id]],".html","""")</f>
        <v>"archivo": "/cantos/resucito/c/cantardeloscantares48ss.html"</v>
      </c>
      <c r="H175" t="str">
        <f t="shared" si="2"/>
        <v>{ "id": "cantardeloscantares48ss", "titulo": "Cantar de los cantares 4,8ss", "salmo": """,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"/cantos/resucito/c/cantardeloscantares48ss.html"},</v>
      </c>
    </row>
    <row r="176" spans="1:8" x14ac:dyDescent="0.25">
      <c r="A176">
        <v>167</v>
      </c>
      <c r="B176" t="str" cm="1">
        <f t="array" ref="B1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C176" t="str">
        <f>REPLACE(LOWER(Table14[[#This Row],[CANTO]]),1,1,UPPER(LEFT(Table14[[#This Row],[CANTO]],1)))</f>
        <v>Secuencia de pentecostés - himno latin. «veni, sancte spiritus»</v>
      </c>
      <c r="D176" t="str">
        <f>VLOOKUP(Table14[[#This Row],['#]],'Codigo Canto'!A4:AQ239, 40, FALSE)</f>
        <v>Secuencia de Pentecostés - Himno latin. «Veni, Sancte Spiritus»</v>
      </c>
      <c r="E176" t="str">
        <f>VLOOKUP(Table14[[#This Row],['#]],'Codigo Canto'!A4:AQ239, 11, FALSE)</f>
        <v>"</v>
      </c>
      <c r="F176" t="s">
        <v>849</v>
      </c>
      <c r="G176" t="str">
        <f>_xlfn.CONCAT("""","archivo","""",": ","""","/cantos/resucito/" &amp; LEFT(Table14[[#This Row],[id]], 1),"/",Table14[[#This Row],[id]],".html","""")</f>
        <v>"archivo": "/cantos/resucito/s/secuenciadepentecosteshimnolatin«venisanctespiritus».html"</v>
      </c>
      <c r="H176" t="str">
        <f t="shared" si="2"/>
        <v>{ "id": "secuenciadepentecosteshimnolatin«venisanctespiritus»", "titulo": "Secuencia de pentecostés - himno latin. «veni, sancte spiritus»", "salmo": """,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"/cantos/resucito/s/secuenciadepentecosteshimnolatin«venisanctespiritus».html"},</v>
      </c>
    </row>
    <row r="177" spans="1:8" x14ac:dyDescent="0.25">
      <c r="A177">
        <v>168</v>
      </c>
      <c r="B177" t="str" cm="1">
        <f t="array" ref="B1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apocalipsis2117ss</v>
      </c>
      <c r="C177" t="str">
        <f>REPLACE(LOWER(Table14[[#This Row],[CANTO]]),1,1,UPPER(LEFT(Table14[[#This Row],[CANTO]],1)))</f>
        <v>Apocalipsis 21,17ss</v>
      </c>
      <c r="D177" t="str">
        <f>VLOOKUP(Table14[[#This Row],['#]],'Codigo Canto'!A4:AQ239, 40, FALSE)</f>
        <v>Apocalipsis 21,17ss</v>
      </c>
      <c r="E177" t="str">
        <f>VLOOKUP(Table14[[#This Row],['#]],'Codigo Canto'!A4:AQ239, 11, FALSE)</f>
        <v>"</v>
      </c>
      <c r="F177" t="s">
        <v>85</v>
      </c>
      <c r="G177" t="str">
        <f>_xlfn.CONCAT("""","archivo","""",": ","""","/cantos/resucito/" &amp; LEFT(Table14[[#This Row],[id]], 1),"/",Table14[[#This Row],[id]],".html","""")</f>
        <v>"archivo": "/cantos/resucito/a/apocalipsis2117ss.html"</v>
      </c>
      <c r="H177" t="str">
        <f t="shared" si="2"/>
        <v>{ "id": "apocalipsis2117ss", "titulo": "Apocalipsis 21,17ss", "salmo": """,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"/cantos/resucito/a/apocalipsis2117ss.html"},</v>
      </c>
    </row>
    <row r="178" spans="1:8" x14ac:dyDescent="0.25">
      <c r="A178">
        <v>169</v>
      </c>
      <c r="B178" t="str" cm="1">
        <f t="array" ref="B1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78" t="str">
        <f>REPLACE(LOWER(Table14[[#This Row],[CANTO]]),1,1,UPPER(LEFT(Table14[[#This Row],[CANTO]],1)))</f>
        <v>Himno latin</v>
      </c>
      <c r="D178" t="str">
        <f>VLOOKUP(Table14[[#This Row],['#]],'Codigo Canto'!A4:AQ239, 40, FALSE)</f>
        <v>Himno latin</v>
      </c>
      <c r="E178" t="str">
        <f>VLOOKUP(Table14[[#This Row],['#]],'Codigo Canto'!A4:AQ239, 11, FALSE)</f>
        <v>"</v>
      </c>
      <c r="F178" t="s">
        <v>850</v>
      </c>
      <c r="G178" t="str">
        <f>_xlfn.CONCAT("""","archivo","""",": ","""","/cantos/resucito/" &amp; LEFT(Table14[[#This Row],[id]], 1),"/",Table14[[#This Row],[id]],".html","""")</f>
        <v>"archivo": "/cantos/resucito/h/himnolatin.html"</v>
      </c>
      <c r="H178" t="str">
        <f t="shared" si="2"/>
        <v>{ "id": "himnolatin", "titulo": "Himno latin", "salmo": """,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"/cantos/resucito/h/himnolatin.html"},</v>
      </c>
    </row>
    <row r="179" spans="1:8" x14ac:dyDescent="0.25">
      <c r="A179">
        <v>170</v>
      </c>
      <c r="B179" t="str" cm="1">
        <f t="array" ref="B1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C179" t="str">
        <f>REPLACE(LOWER(Table14[[#This Row],[CANTO]]),1,1,UPPER(LEFT(Table14[[#This Row],[CANTO]],1)))</f>
        <v>Salmo 93 (92) - apocalipsis 1,5-7</v>
      </c>
      <c r="D179" t="str">
        <f>VLOOKUP(Table14[[#This Row],['#]],'Codigo Canto'!A4:AQ239, 40, FALSE)</f>
        <v>Salmo 93 (92) - Apocalipsis 1,5-7</v>
      </c>
      <c r="E179" t="str">
        <f>VLOOKUP(Table14[[#This Row],['#]],'Codigo Canto'!A4:AQ239, 11, FALSE)</f>
        <v>"</v>
      </c>
      <c r="F179" t="s">
        <v>86</v>
      </c>
      <c r="G179" t="str">
        <f>_xlfn.CONCAT("""","archivo","""",": ","""","/cantos/resucito/" &amp; LEFT(Table14[[#This Row],[id]], 1),"/",Table14[[#This Row],[id]],".html","""")</f>
        <v>"archivo": "/cantos/resucito/s/salmo93(92)apocalipsis157.html"</v>
      </c>
      <c r="H179" t="str">
        <f t="shared" si="2"/>
        <v>{ "id": "salmo93(92)apocalipsis157", "titulo": "Salmo 93 (92) - apocalipsis 1,5-7", "salmo": """,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"/cantos/resucito/s/salmo93(92)apocalipsis157.html"},</v>
      </c>
    </row>
    <row r="180" spans="1:8" x14ac:dyDescent="0.25">
      <c r="A180">
        <v>171</v>
      </c>
      <c r="B180" t="str" cm="1">
        <f t="array" ref="B1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(danteallghlerl)</v>
      </c>
      <c r="C180" t="str">
        <f>REPLACE(LOWER(Table14[[#This Row],[CANTO]]),1,1,UPPER(LEFT(Table14[[#This Row],[CANTO]],1)))</f>
        <v>(dante allghlerl)</v>
      </c>
      <c r="D180" t="str">
        <f>VLOOKUP(Table14[[#This Row],['#]],'Codigo Canto'!A4:AQ239, 40, FALSE)</f>
        <v>(Dante Allghlerl)</v>
      </c>
      <c r="E180" t="str">
        <f>VLOOKUP(Table14[[#This Row],['#]],'Codigo Canto'!A4:AQ239, 11, FALSE)</f>
        <v>"</v>
      </c>
      <c r="F180" t="s">
        <v>851</v>
      </c>
      <c r="G180" t="str">
        <f>_xlfn.CONCAT("""","archivo","""",": ","""","/cantos/resucito/" &amp; LEFT(Table14[[#This Row],[id]], 1),"/",Table14[[#This Row],[id]],".html","""")</f>
        <v>"archivo": "/cantos/resucito/(/(danteallghlerl).html"</v>
      </c>
      <c r="H180" t="str">
        <f t="shared" si="2"/>
        <v>{ "id": "(danteallghlerl)", "titulo": "(dante allghlerl)", "salmo": """,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"/cantos/resucito/(/(danteallghlerl).html"},</v>
      </c>
    </row>
    <row r="181" spans="1:8" x14ac:dyDescent="0.25">
      <c r="A181">
        <v>172</v>
      </c>
      <c r="B181" t="str" cm="1">
        <f t="array" ref="B1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filipenses44ss</v>
      </c>
      <c r="C181" t="str">
        <f>REPLACE(LOWER(Table14[[#This Row],[CANTO]]),1,1,UPPER(LEFT(Table14[[#This Row],[CANTO]],1)))</f>
        <v>Filipenses 4,4ss</v>
      </c>
      <c r="D181" t="str">
        <f>VLOOKUP(Table14[[#This Row],['#]],'Codigo Canto'!A4:AQ239, 40, FALSE)</f>
        <v>Filipenses 4,4ss</v>
      </c>
      <c r="E181" t="str">
        <f>VLOOKUP(Table14[[#This Row],['#]],'Codigo Canto'!A4:AQ239, 11, FALSE)</f>
        <v>"</v>
      </c>
      <c r="F181" t="s">
        <v>87</v>
      </c>
      <c r="G181" t="str">
        <f>_xlfn.CONCAT("""","archivo","""",": ","""","/cantos/resucito/" &amp; LEFT(Table14[[#This Row],[id]], 1),"/",Table14[[#This Row],[id]],".html","""")</f>
        <v>"archivo": "/cantos/resucito/f/filipenses44ss.html"</v>
      </c>
      <c r="H181" t="str">
        <f t="shared" si="2"/>
        <v>{ "id": "filipenses44ss", "titulo": "Filipenses 4,4ss", "salmo": """,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"/cantos/resucito/f/filipenses44ss.html"},</v>
      </c>
    </row>
    <row r="182" spans="1:8" x14ac:dyDescent="0.25">
      <c r="A182">
        <v>173</v>
      </c>
      <c r="B182" t="str" cm="1">
        <f t="array" ref="B1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mateo514ss</v>
      </c>
      <c r="C182" t="str">
        <f>REPLACE(LOWER(Table14[[#This Row],[CANTO]]),1,1,UPPER(LEFT(Table14[[#This Row],[CANTO]],1)))</f>
        <v xml:space="preserve">Mateo 5,14ss </v>
      </c>
      <c r="D182" t="str">
        <f>VLOOKUP(Table14[[#This Row],['#]],'Codigo Canto'!A4:AQ239, 40, FALSE)</f>
        <v xml:space="preserve">Mateo 5,14ss </v>
      </c>
      <c r="E182" t="str">
        <f>VLOOKUP(Table14[[#This Row],['#]],'Codigo Canto'!A4:AQ239, 11, FALSE)</f>
        <v>"</v>
      </c>
      <c r="F182" t="s">
        <v>88</v>
      </c>
      <c r="G182" t="str">
        <f>_xlfn.CONCAT("""","archivo","""",": ","""","/cantos/resucito/" &amp; LEFT(Table14[[#This Row],[id]], 1),"/",Table14[[#This Row],[id]],".html","""")</f>
        <v>"archivo": "/cantos/resucito/m/mateo514ss.html"</v>
      </c>
      <c r="H182" t="str">
        <f t="shared" si="2"/>
        <v>{ "id": "mateo514ss", "titulo": "Mateo 5,14ss ", "salmo":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"/cantos/resucito/m/mateo514ss.html"},</v>
      </c>
    </row>
    <row r="183" spans="1:8" x14ac:dyDescent="0.25">
      <c r="A183">
        <v>174</v>
      </c>
      <c r="B183" t="str" cm="1">
        <f t="array" ref="B1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83" t="str">
        <f>REPLACE(LOWER(Table14[[#This Row],[CANTO]]),1,1,UPPER(LEFT(Table14[[#This Row],[CANTO]],1)))</f>
        <v>Villancico (kiko argüello)</v>
      </c>
      <c r="D183" t="str">
        <f>VLOOKUP(Table14[[#This Row],['#]],'Codigo Canto'!A4:AQ239, 40, FALSE)</f>
        <v>Villancico (Kiko Argüello)</v>
      </c>
      <c r="E183" t="str">
        <f>VLOOKUP(Table14[[#This Row],['#]],'Codigo Canto'!A4:AQ239, 11, FALSE)</f>
        <v>"</v>
      </c>
      <c r="F183" t="s">
        <v>852</v>
      </c>
      <c r="G183" t="str">
        <f>_xlfn.CONCAT("""","archivo","""",": ","""","/cantos/resucito/" &amp; LEFT(Table14[[#This Row],[id]], 1),"/",Table14[[#This Row],[id]],".html","""")</f>
        <v>"archivo": "/cantos/resucito/v/villancico(kikoargüello).html"</v>
      </c>
      <c r="H183" t="str">
        <f t="shared" si="2"/>
        <v>{ "id": "villancico(kikoargüello)", "titulo": "Villancico (kiko argüello)", "salmo": """,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"/cantos/resucito/v/villancico(kikoargüello).html"},</v>
      </c>
    </row>
    <row r="184" spans="1:8" x14ac:dyDescent="0.25">
      <c r="A184">
        <v>175</v>
      </c>
      <c r="B184" t="str" cm="1">
        <f t="array" ref="B1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isaias2518</v>
      </c>
      <c r="C184" t="str">
        <f>REPLACE(LOWER(Table14[[#This Row],[CANTO]]),1,1,UPPER(LEFT(Table14[[#This Row],[CANTO]],1)))</f>
        <v>Isaías 25,1-8</v>
      </c>
      <c r="D184" t="str">
        <f>VLOOKUP(Table14[[#This Row],['#]],'Codigo Canto'!A4:AQ239, 40, FALSE)</f>
        <v>Isaías 25,1-8</v>
      </c>
      <c r="E184" t="str">
        <f>VLOOKUP(Table14[[#This Row],['#]],'Codigo Canto'!A4:AQ239, 11, FALSE)</f>
        <v>"</v>
      </c>
      <c r="F184" t="s">
        <v>853</v>
      </c>
      <c r="G184" t="str">
        <f>_xlfn.CONCAT("""","archivo","""",": ","""","/cantos/resucito/" &amp; LEFT(Table14[[#This Row],[id]], 1),"/",Table14[[#This Row],[id]],".html","""")</f>
        <v>"archivo": "/cantos/resucito/i/isaias2518.html"</v>
      </c>
      <c r="H184" t="str">
        <f t="shared" si="2"/>
        <v>{ "id": "isaias2518", "titulo": "Isaías 25,1-8", "salmo": """,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"/cantos/resucito/i/isaias2518.html"},</v>
      </c>
    </row>
    <row r="185" spans="1:8" x14ac:dyDescent="0.25">
      <c r="A185">
        <v>176</v>
      </c>
      <c r="B185" t="str" cm="1">
        <f t="array" ref="B1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sal18(17)</v>
      </c>
      <c r="C185" t="str">
        <f>REPLACE(LOWER(Table14[[#This Row],[CANTO]]),1,1,UPPER(LEFT(Table14[[#This Row],[CANTO]],1)))</f>
        <v>Sal 18 (17)</v>
      </c>
      <c r="D185" t="str">
        <f>VLOOKUP(Table14[[#This Row],['#]],'Codigo Canto'!A4:AQ239, 40, FALSE)</f>
        <v>Sal 18 (17)</v>
      </c>
      <c r="E185" t="str">
        <f>VLOOKUP(Table14[[#This Row],['#]],'Codigo Canto'!A4:AQ239, 11, FALSE)</f>
        <v>"</v>
      </c>
      <c r="F185" t="s">
        <v>854</v>
      </c>
      <c r="G185" t="str">
        <f>_xlfn.CONCAT("""","archivo","""",": ","""","/cantos/resucito/" &amp; LEFT(Table14[[#This Row],[id]], 1),"/",Table14[[#This Row],[id]],".html","""")</f>
        <v>"archivo": "/cantos/resucito/s/sal18(17).html"</v>
      </c>
      <c r="H185" t="str">
        <f t="shared" si="2"/>
        <v>{ "id": "sal18(17)", "titulo": "Sal 18 (17)", "salmo": """,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"/cantos/resucito/s/sal18(17).html"},</v>
      </c>
    </row>
    <row r="186" spans="1:8" x14ac:dyDescent="0.25">
      <c r="A186">
        <v>177</v>
      </c>
      <c r="B186" t="str" cm="1">
        <f t="array" ref="B1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isaias661821</v>
      </c>
      <c r="C186" t="str">
        <f>REPLACE(LOWER(Table14[[#This Row],[CANTO]]),1,1,UPPER(LEFT(Table14[[#This Row],[CANTO]],1)))</f>
        <v>Isaías 66,18-21</v>
      </c>
      <c r="D186" t="str">
        <f>VLOOKUP(Table14[[#This Row],['#]],'Codigo Canto'!A4:AQ239, 40, FALSE)</f>
        <v>Isaías 66,18-21</v>
      </c>
      <c r="E186" t="str">
        <f>VLOOKUP(Table14[[#This Row],['#]],'Codigo Canto'!A4:AQ239, 11, FALSE)</f>
        <v>"</v>
      </c>
      <c r="F186" t="s">
        <v>89</v>
      </c>
      <c r="G186" t="str">
        <f>_xlfn.CONCAT("""","archivo","""",": ","""","/cantos/resucito/" &amp; LEFT(Table14[[#This Row],[id]], 1),"/",Table14[[#This Row],[id]],".html","""")</f>
        <v>"archivo": "/cantos/resucito/i/isaias661821.html"</v>
      </c>
      <c r="H186" t="str">
        <f t="shared" si="2"/>
        <v>{ "id": "isaias661821", "titulo": "Isaías 66,18-21", "salmo": """,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"/cantos/resucito/i/isaias661821.html"},</v>
      </c>
    </row>
    <row r="187" spans="1:8" x14ac:dyDescent="0.25">
      <c r="A187">
        <v>178</v>
      </c>
      <c r="B187" t="str" cm="1">
        <f t="array" ref="B1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lucas19110</v>
      </c>
      <c r="C187" t="str">
        <f>REPLACE(LOWER(Table14[[#This Row],[CANTO]]),1,1,UPPER(LEFT(Table14[[#This Row],[CANTO]],1)))</f>
        <v>Lucas 19,1-10</v>
      </c>
      <c r="D187" t="str">
        <f>VLOOKUP(Table14[[#This Row],['#]],'Codigo Canto'!A4:AQ239, 40, FALSE)</f>
        <v>Lucas 19,1-10</v>
      </c>
      <c r="E187" t="str">
        <f>VLOOKUP(Table14[[#This Row],['#]],'Codigo Canto'!A4:AQ239, 11, FALSE)</f>
        <v>"</v>
      </c>
      <c r="F187" t="s">
        <v>90</v>
      </c>
      <c r="G187" t="str">
        <f>_xlfn.CONCAT("""","archivo","""",": ","""","/cantos/resucito/" &amp; LEFT(Table14[[#This Row],[id]], 1),"/",Table14[[#This Row],[id]],".html","""")</f>
        <v>"archivo": "/cantos/resucito/l/lucas19110.html"</v>
      </c>
      <c r="H187" t="str">
        <f t="shared" si="2"/>
        <v>{ "id": "lucas19110", "titulo": "Lucas 19,1-10", "salmo": """,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"/cantos/resucito/l/lucas19110.html"},</v>
      </c>
    </row>
    <row r="188" spans="1:8" x14ac:dyDescent="0.25">
      <c r="A188">
        <v>179</v>
      </c>
      <c r="B188" t="str" cm="1">
        <f t="array" ref="B1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C188" t="str">
        <f>REPLACE(LOWER(Table14[[#This Row],[CANTO]]),1,1,UPPER(LEFT(Table14[[#This Row],[CANTO]],1)))</f>
        <v>Respuestas a las oraciones de los fieles, modelo i, ii, iii, iv</v>
      </c>
      <c r="D188" t="str">
        <f>VLOOKUP(Table14[[#This Row],['#]],'Codigo Canto'!A4:AQ239, 40, FALSE)</f>
        <v>Respuestas a las oraciones de los fieles, Modelo I, II, III, IV</v>
      </c>
      <c r="E188" t="str">
        <f>VLOOKUP(Table14[[#This Row],['#]],'Codigo Canto'!A4:AQ239, 11, FALSE)</f>
        <v>"</v>
      </c>
      <c r="F188" t="s">
        <v>91</v>
      </c>
      <c r="G188" t="str">
        <f>_xlfn.CONCAT("""","archivo","""",": ","""","/cantos/resucito/" &amp; LEFT(Table14[[#This Row],[id]], 1),"/",Table14[[#This Row],[id]],".html","""")</f>
        <v>"archivo": "/cantos/resucito/r/respuestasalasoracionesdelosfielesmodeloiiiiiiiv.html"</v>
      </c>
      <c r="H188" t="str">
        <f t="shared" si="2"/>
        <v>{ "id": "respuestasalasoracionesdelosfielesmodeloiiiiiiiv", "titulo": "Respuestas a las oraciones de los fieles, modelo i, ii, iii, iv", "salmo": """,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"/cantos/resucito/r/respuestasalasoracionesdelosfielesmodeloiiiiiiiv.html"},</v>
      </c>
    </row>
    <row r="189" spans="1:8" x14ac:dyDescent="0.25">
      <c r="A189">
        <v>180</v>
      </c>
      <c r="B189" t="str" cm="1">
        <f t="array" ref="B1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189" t="str">
        <f>REPLACE(LOWER(Table14[[#This Row],[CANTO]]),1,1,UPPER(LEFT(Table14[[#This Row],[CANTO]],1)))</f>
        <v>Modelo i, ii, iii</v>
      </c>
      <c r="D189" t="str">
        <f>VLOOKUP(Table14[[#This Row],['#]],'Codigo Canto'!A4:AQ239, 40, FALSE)</f>
        <v>Modelo I, II, III</v>
      </c>
      <c r="E189" t="str">
        <f>VLOOKUP(Table14[[#This Row],['#]],'Codigo Canto'!A4:AQ239, 11, FALSE)</f>
        <v>"</v>
      </c>
      <c r="F189" t="s">
        <v>92</v>
      </c>
      <c r="G189" t="str">
        <f>_xlfn.CONCAT("""","archivo","""",": ","""","/cantos/resucito/" &amp; LEFT(Table14[[#This Row],[id]], 1),"/",Table14[[#This Row],[id]],".html","""")</f>
        <v>"archivo": "/cantos/resucito/m/modeloiiiiii.html"</v>
      </c>
      <c r="H189" t="str">
        <f t="shared" si="2"/>
        <v>{ "id": "modeloiiiiii", "titulo": "Modelo i, ii, iii", "salmo": """,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"/cantos/resucito/m/modeloiiiiii.html"},</v>
      </c>
    </row>
    <row r="190" spans="1:8" x14ac:dyDescent="0.25">
      <c r="A190">
        <v>181</v>
      </c>
      <c r="B190" t="str" cm="1">
        <f t="array" ref="B1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C190" t="str">
        <f>REPLACE(LOWER(Table14[[#This Row],[CANTO]]),1,1,UPPER(LEFT(Table14[[#This Row],[CANTO]],1)))</f>
        <v>Apropiado para el tiempo pascual</v>
      </c>
      <c r="D190" t="str">
        <f>VLOOKUP(Table14[[#This Row],['#]],'Codigo Canto'!A4:AQ239, 40, FALSE)</f>
        <v>Apropiado para el tiempo Pascual</v>
      </c>
      <c r="E190" t="str">
        <f>VLOOKUP(Table14[[#This Row],['#]],'Codigo Canto'!A4:AQ239, 11, FALSE)</f>
        <v>"</v>
      </c>
      <c r="F190" t="s">
        <v>93</v>
      </c>
      <c r="G190" t="str">
        <f>_xlfn.CONCAT("""","archivo","""",": ","""","/cantos/resucito/" &amp; LEFT(Table14[[#This Row],[id]], 1),"/",Table14[[#This Row],[id]],".html","""")</f>
        <v>"archivo": "/cantos/resucito/a/apropiadoparaeltiempopascual.html"</v>
      </c>
      <c r="H190" t="str">
        <f t="shared" si="2"/>
        <v>{ "id": "apropiadoparaeltiempopascual", "titulo": "Apropiado para el tiempo pascual", "salmo": """, "letra": "aleluya pascual cristo jesús ha resucitado. aleluya.", "archivo": "/cantos/resucito/a/apropiadoparaeltiempopascual.html"},</v>
      </c>
    </row>
    <row r="191" spans="1:8" x14ac:dyDescent="0.25">
      <c r="A191">
        <v>182</v>
      </c>
      <c r="B191" t="str" cm="1">
        <f t="array" ref="B1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tiempodecuaresma</v>
      </c>
      <c r="C191" t="str">
        <f>REPLACE(LOWER(Table14[[#This Row],[CANTO]]),1,1,UPPER(LEFT(Table14[[#This Row],[CANTO]],1)))</f>
        <v>Tiempo de cuaresma</v>
      </c>
      <c r="D191" t="str">
        <f>VLOOKUP(Table14[[#This Row],['#]],'Codigo Canto'!A4:AQ239, 40, FALSE)</f>
        <v>Tiempo de Cuaresma</v>
      </c>
      <c r="E191" t="str">
        <f>VLOOKUP(Table14[[#This Row],['#]],'Codigo Canto'!A4:AQ239, 11, FALSE)</f>
        <v>"</v>
      </c>
      <c r="F191" t="s">
        <v>94</v>
      </c>
      <c r="G191" t="str">
        <f>_xlfn.CONCAT("""","archivo","""",": ","""","/cantos/resucito/" &amp; LEFT(Table14[[#This Row],[id]], 1),"/",Table14[[#This Row],[id]],".html","""")</f>
        <v>"archivo": "/cantos/resucito/t/tiempodecuaresma.html"</v>
      </c>
      <c r="H191" t="str">
        <f t="shared" si="2"/>
        <v>{ "id": "tiempodecuaresma", "titulo": "Tiempo de cuaresma", "salmo": """,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"/cantos/resucito/t/tiempodecuaresma.html"},</v>
      </c>
    </row>
    <row r="192" spans="1:8" x14ac:dyDescent="0.25">
      <c r="A192">
        <v>183</v>
      </c>
      <c r="B192" t="str" cm="1">
        <f t="array" ref="B1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2" t="str">
        <f>REPLACE(LOWER(Table14[[#This Row],[CANTO]]),1,1,UPPER(LEFT(Table14[[#This Row],[CANTO]],1)))</f>
        <v>De la liturgia bautismal de la vigilia pascual</v>
      </c>
      <c r="D192" t="str">
        <f>VLOOKUP(Table14[[#This Row],['#]],'Codigo Canto'!A4:AQ239, 40, FALSE)</f>
        <v>De la liturgia bautismal de la Vigilia pascual</v>
      </c>
      <c r="E192" t="str">
        <f>VLOOKUP(Table14[[#This Row],['#]],'Codigo Canto'!A4:AQ239, 11, FALSE)</f>
        <v>"</v>
      </c>
      <c r="F192" t="s">
        <v>855</v>
      </c>
      <c r="G192" t="str">
        <f>_xlfn.CONCAT("""","archivo","""",": ","""","/cantos/resucito/" &amp; LEFT(Table14[[#This Row],[id]], 1),"/",Table14[[#This Row],[id]],".html","""")</f>
        <v>"archivo": "/cantos/resucito/d/delaliturgiabautismaldelavigiliapascual.html"</v>
      </c>
      <c r="H192" t="str">
        <f t="shared" si="2"/>
        <v>{ "id": "delaliturgiabautismaldelavigiliapascual", "titulo": "De la liturgia bautismal de la vigilia pascual", "salmo": """,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"/cantos/resucito/d/delaliturgiabautismaldelavigiliapascual.html"},</v>
      </c>
    </row>
    <row r="193" spans="1:8" x14ac:dyDescent="0.25">
      <c r="A193">
        <v>185</v>
      </c>
      <c r="B193" t="str" cm="1">
        <f t="array" ref="B1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acciondegracias</v>
      </c>
      <c r="C193" t="str">
        <f>REPLACE(LOWER(Table14[[#This Row],[CANTO]]),1,1,UPPER(LEFT(Table14[[#This Row],[CANTO]],1)))</f>
        <v>Acción de gracias</v>
      </c>
      <c r="D193" t="str">
        <f>VLOOKUP(Table14[[#This Row],['#]],'Codigo Canto'!A4:AQ239, 40, FALSE)</f>
        <v>Acción de gracias</v>
      </c>
      <c r="E193" t="str">
        <f>VLOOKUP(Table14[[#This Row],['#]],'Codigo Canto'!A4:AQ239, 11, FALSE)</f>
        <v>"</v>
      </c>
      <c r="F193" t="s">
        <v>856</v>
      </c>
      <c r="G193" t="str">
        <f>_xlfn.CONCAT("""","archivo","""",": ","""","/cantos/resucito/" &amp; LEFT(Table14[[#This Row],[id]], 1),"/",Table14[[#This Row],[id]],".html","""")</f>
        <v>"archivo": "/cantos/resucito/a/acciondegracias.html"</v>
      </c>
      <c r="H193" t="str">
        <f t="shared" si="2"/>
        <v>{ "id": "acciondegracias", "titulo": "Acción de gracias", "salmo": """,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"/cantos/resucito/a/acciondegracias.html"},</v>
      </c>
    </row>
    <row r="194" spans="1:8" x14ac:dyDescent="0.25">
      <c r="A194">
        <v>186</v>
      </c>
      <c r="B194" t="str" cm="1">
        <f t="array" ref="B1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C194" t="str">
        <f>REPLACE(LOWER(Table14[[#This Row],[CANTO]]),1,1,UPPER(LEFT(Table14[[#This Row],[CANTO]],1)))</f>
        <v>Después de la consagración</v>
      </c>
      <c r="D194" t="str">
        <f>VLOOKUP(Table14[[#This Row],['#]],'Codigo Canto'!A4:AQ239, 40, FALSE)</f>
        <v>Después de la consagración</v>
      </c>
      <c r="E194" t="str">
        <f>VLOOKUP(Table14[[#This Row],['#]],'Codigo Canto'!A4:AQ239, 11, FALSE)</f>
        <v>"</v>
      </c>
      <c r="F194" t="s">
        <v>857</v>
      </c>
      <c r="G194" t="str">
        <f>_xlfn.CONCAT("""","archivo","""",": ","""","/cantos/resucito/" &amp; LEFT(Table14[[#This Row],[id]], 1),"/",Table14[[#This Row],[id]],".html","""")</f>
        <v>"archivo": "/cantos/resucito/d/despuesdelaconsagracion.html"</v>
      </c>
      <c r="H194" t="str">
        <f t="shared" si="2"/>
        <v>{ "id": "despuesdelaconsagracion", "titulo": "Después de la consagración", "salmo": """,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"/cantos/resucito/d/despuesdelaconsagracion.html"},</v>
      </c>
    </row>
    <row r="195" spans="1:8" x14ac:dyDescent="0.25">
      <c r="A195">
        <v>187</v>
      </c>
      <c r="B195" t="str" cm="1">
        <f t="array" ref="B1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simboloapostolico</v>
      </c>
      <c r="C195" t="str">
        <f>REPLACE(LOWER(Table14[[#This Row],[CANTO]]),1,1,UPPER(LEFT(Table14[[#This Row],[CANTO]],1)))</f>
        <v>Símbolo apostólico</v>
      </c>
      <c r="D195" t="str">
        <f>VLOOKUP(Table14[[#This Row],['#]],'Codigo Canto'!A4:AQ239, 40, FALSE)</f>
        <v>Símbolo Apostólico</v>
      </c>
      <c r="E195" t="str">
        <f>VLOOKUP(Table14[[#This Row],['#]],'Codigo Canto'!A4:AQ239, 11, FALSE)</f>
        <v>"</v>
      </c>
      <c r="F195" t="s">
        <v>858</v>
      </c>
      <c r="G195" t="str">
        <f>_xlfn.CONCAT("""","archivo","""",": ","""","/cantos/resucito/" &amp; LEFT(Table14[[#This Row],[id]], 1),"/",Table14[[#This Row],[id]],".html","""")</f>
        <v>"archivo": "/cantos/resucito/s/simboloapostolico.html"</v>
      </c>
      <c r="H195" t="str">
        <f t="shared" si="2"/>
        <v>{ "id": "simboloapostolico", "titulo": "Símbolo apostólico", "salmo": """,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"/cantos/resucito/s/simboloapostolico.html"},</v>
      </c>
    </row>
    <row r="196" spans="1:8" x14ac:dyDescent="0.25">
      <c r="A196">
        <v>188</v>
      </c>
      <c r="B196" t="str" cm="1">
        <f t="array" ref="B1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himnoliturgico</v>
      </c>
      <c r="C196" t="str">
        <f>REPLACE(LOWER(Table14[[#This Row],[CANTO]]),1,1,UPPER(LEFT(Table14[[#This Row],[CANTO]],1)))</f>
        <v>Himno litúrgico</v>
      </c>
      <c r="D196" t="str">
        <f>VLOOKUP(Table14[[#This Row],['#]],'Codigo Canto'!A4:AQ239, 40, FALSE)</f>
        <v>Himno Litúrgico</v>
      </c>
      <c r="E196" t="str">
        <f>VLOOKUP(Table14[[#This Row],['#]],'Codigo Canto'!A4:AQ239, 11, FALSE)</f>
        <v>"</v>
      </c>
      <c r="F196" t="s">
        <v>859</v>
      </c>
      <c r="G196" t="str">
        <f>_xlfn.CONCAT("""","archivo","""",": ","""","/cantos/resucito/" &amp; LEFT(Table14[[#This Row],[id]], 1),"/",Table14[[#This Row],[id]],".html","""")</f>
        <v>"archivo": "/cantos/resucito/h/himnoliturgico.html"</v>
      </c>
      <c r="H196" t="str">
        <f t="shared" si="2"/>
        <v>{ "id": "himnoliturgico", "titulo": "Himno litúrgico", "salmo": """,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"/cantos/resucito/h/himnoliturgico.html"},</v>
      </c>
    </row>
    <row r="197" spans="1:8" x14ac:dyDescent="0.25">
      <c r="A197">
        <v>189</v>
      </c>
      <c r="B197" t="str" cm="1">
        <f t="array" ref="B1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7" t="str">
        <f>REPLACE(LOWER(Table14[[#This Row],[CANTO]]),1,1,UPPER(LEFT(Table14[[#This Row],[CANTO]],1)))</f>
        <v>De la liturgia bautismal de la vigilia pascual</v>
      </c>
      <c r="D197" t="str">
        <f>VLOOKUP(Table14[[#This Row],['#]],'Codigo Canto'!A4:AQ239, 40, FALSE)</f>
        <v>De la liturgia bautismal de la Vigilia pascual</v>
      </c>
      <c r="E197" t="str">
        <f>VLOOKUP(Table14[[#This Row],['#]],'Codigo Canto'!A4:AQ239, 11, FALSE)</f>
        <v>"</v>
      </c>
      <c r="F197" s="1" t="s">
        <v>860</v>
      </c>
      <c r="G197" t="str">
        <f>_xlfn.CONCAT("""","archivo","""",": ","""","/cantos/resucito/" &amp; LEFT(Table14[[#This Row],[id]], 1),"/",Table14[[#This Row],[id]],".html","""")</f>
        <v>"archivo": "/cantos/resucito/d/delaliturgiabautismaldelavigiliapascual.html"</v>
      </c>
      <c r="H197" t="str">
        <f t="shared" si="2"/>
        <v>{ "id": "delaliturgiabautismaldelavigiliapascual", "titulo": "De la liturgia bautismal de la vigilia pascual", "salmo": """,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"/cantos/resucito/d/delaliturgiabautismaldelavigiliapascual.html"},</v>
      </c>
    </row>
    <row r="198" spans="1:8" x14ac:dyDescent="0.25">
      <c r="A198">
        <v>191</v>
      </c>
      <c r="B198" t="str" cm="1">
        <f t="array" ref="B1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C198" t="str">
        <f>REPLACE(LOWER(Table14[[#This Row],[CANTO]]),1,1,UPPER(LEFT(Table14[[#This Row],[CANTO]],1)))</f>
        <v>Letanía para la celebración penitencial – modelo abreviado</v>
      </c>
      <c r="D198" t="str">
        <f>VLOOKUP(Table14[[#This Row],['#]],'Codigo Canto'!A4:AQ239, 40, FALSE)</f>
        <v>Letanía para la Celebración Penitencial – modelo abreviado</v>
      </c>
      <c r="E198" t="str">
        <f>VLOOKUP(Table14[[#This Row],['#]],'Codigo Canto'!A4:AQ239, 11, FALSE)</f>
        <v>"</v>
      </c>
      <c r="F198" t="s">
        <v>95</v>
      </c>
      <c r="G198" t="str">
        <f>_xlfn.CONCAT("""","archivo","""",": ","""","/cantos/resucito/" &amp; LEFT(Table14[[#This Row],[id]], 1),"/",Table14[[#This Row],[id]],".html","""")</f>
        <v>"archivo": "/cantos/resucito/l/letaniaparalacelebracionpenitencial–modeloabreviado.html"</v>
      </c>
      <c r="H198" t="str">
        <f t="shared" si="2"/>
        <v>{ "id": "letaniaparalacelebracionpenitencial–modeloabreviado", "titulo": "Letanía para la celebración penitencial – modelo abreviado",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"/cantos/resucito/l/letaniaparalacelebracionpenitencial–modeloabreviado.html"},</v>
      </c>
    </row>
    <row r="199" spans="1:8" x14ac:dyDescent="0.25">
      <c r="A199">
        <v>192</v>
      </c>
      <c r="B199" t="str" cm="1">
        <f t="array" ref="B1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v>
      </c>
      <c r="C199" t="str">
        <f>REPLACE(LOWER(Table14[[#This Row],[CANTO]]),1,1,UPPER(LEFT(Table14[[#This Row],[CANTO]],1)))</f>
        <v>Letanía para la celebración penitencial</v>
      </c>
      <c r="D199" t="str">
        <f>VLOOKUP(Table14[[#This Row],['#]],'Codigo Canto'!A5:AQ240, 40, FALSE)</f>
        <v>Letanía para la Celebración Penitencial</v>
      </c>
      <c r="E199" t="str">
        <f>VLOOKUP(Table14[[#This Row],['#]],'Codigo Canto'!A5:AQ240, 11, FALSE)</f>
        <v>"</v>
      </c>
      <c r="F199" t="s">
        <v>95</v>
      </c>
      <c r="G199" t="str">
        <f>_xlfn.CONCAT("""","archivo","""",": ","""","/cantos/resucito/" &amp; LEFT(Table14[[#This Row],[id]], 1),"/",Table14[[#This Row],[id]],".html","""")</f>
        <v>"archivo": "/cantos/resucito/l/letaniaparalacelebracionpenitencial.html"</v>
      </c>
      <c r="H199" t="str">
        <f t="shared" ref="H199" si="3">_xlfn.CONCAT("{ ","""","id","""",": ","""","",B199,"""",", ","""","titulo","""",": ","""",C199,"""",", ","""","salmo","""",": ","""",E199,"""",", ","""","letra","""",": ","""",F199,"""",", ",G199,"},")</f>
        <v>{ "id": "letaniaparalacelebracionpenitencial", "titulo": "Letanía para la celebración penitencial",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"/cantos/resucito/l/letaniaparalacelebracionpenitencial.html"},</v>
      </c>
    </row>
    <row r="200" spans="1:8" x14ac:dyDescent="0.25">
      <c r="A200">
        <v>193</v>
      </c>
      <c r="B200" t="str" cm="1">
        <f t="array" ref="B2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C200" t="str">
        <f>REPLACE(LOWER(Table14[[#This Row],[CANTO]]),1,1,UPPER(LEFT(Table14[[#This Row],[CANTO]],1)))</f>
        <v>Tiempo de la elección</v>
      </c>
      <c r="D200" t="str">
        <f>VLOOKUP(Table14[[#This Row],['#]],'Codigo Canto'!A4:AQ239, 40, FALSE)</f>
        <v>Tiempo de la Elección</v>
      </c>
      <c r="E200" t="str">
        <f>VLOOKUP(Table14[[#This Row],['#]],'Codigo Canto'!A4:AQ239, 11, FALSE)</f>
        <v>"</v>
      </c>
      <c r="F200" t="s">
        <v>96</v>
      </c>
      <c r="G200" t="str">
        <f>_xlfn.CONCAT("""","archivo","""",": ","""","/cantos/resucito/" &amp; LEFT(Table14[[#This Row],[id]], 1),"/",Table14[[#This Row],[id]],".html","""")</f>
        <v>"archivo": "/cantos/resucito/t/tiempodelaeleccion.html"</v>
      </c>
      <c r="H200" t="str">
        <f t="shared" si="2"/>
        <v>{ "id": "tiempodelaeleccion", "titulo": "Tiempo de la elección", "salmo": """,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"/cantos/resucito/t/tiempodelaeleccion.html"},</v>
      </c>
    </row>
    <row r="201" spans="1:8" x14ac:dyDescent="0.25">
      <c r="A201">
        <v>194</v>
      </c>
      <c r="B201" t="str" cm="1">
        <f t="array" ref="B2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v>
      </c>
      <c r="C201" t="str">
        <f>REPLACE(LOWER(Table14[[#This Row],[CANTO]]),1,1,UPPER(LEFT(Table14[[#This Row],[CANTO]],1)))</f>
        <v>Modelo i</v>
      </c>
      <c r="D201" t="str">
        <f>VLOOKUP(Table14[[#This Row],['#]],'Codigo Canto'!A4:AQ239, 40, FALSE)</f>
        <v>Modelo I</v>
      </c>
      <c r="E201" t="str">
        <f>VLOOKUP(Table14[[#This Row],['#]],'Codigo Canto'!A4:AQ239, 11, FALSE)</f>
        <v>"</v>
      </c>
      <c r="F201" s="1" t="s">
        <v>861</v>
      </c>
      <c r="G201" t="str">
        <f>_xlfn.CONCAT("""","archivo","""",": ","""","/cantos/resucito/" &amp; LEFT(Table14[[#This Row],[id]], 1),"/",Table14[[#This Row],[id]],".html","""")</f>
        <v>"archivo": "/cantos/resucito/m/modeloi.html"</v>
      </c>
      <c r="H201" t="str">
        <f t="shared" si="2"/>
        <v>{ "id": "modeloi", "titulo": "Modelo i", "salmo": """,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"/cantos/resucito/m/modeloi.html"},</v>
      </c>
    </row>
    <row r="202" spans="1:8" x14ac:dyDescent="0.25">
      <c r="A202">
        <v>197</v>
      </c>
      <c r="B202" t="str" cm="1">
        <f t="array" ref="B2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modeloii(1987)</v>
      </c>
      <c r="C202" t="str">
        <f>REPLACE(LOWER(Table14[[#This Row],[CANTO]]),1,1,UPPER(LEFT(Table14[[#This Row],[CANTO]],1)))</f>
        <v>Modelo ii (1987)</v>
      </c>
      <c r="D202" t="str">
        <f>VLOOKUP(Table14[[#This Row],['#]],'Codigo Canto'!A4:AQ239, 40, FALSE)</f>
        <v>Modelo II (1987)</v>
      </c>
      <c r="E202" t="str">
        <f>VLOOKUP(Table14[[#This Row],['#]],'Codigo Canto'!A4:AQ239, 11, FALSE)</f>
        <v>"</v>
      </c>
      <c r="F202" t="s">
        <v>862</v>
      </c>
      <c r="G202" t="str">
        <f>_xlfn.CONCAT("""","archivo","""",": ","""","/cantos/resucito/" &amp; LEFT(Table14[[#This Row],[id]], 1),"/",Table14[[#This Row],[id]],".html","""")</f>
        <v>"archivo": "/cantos/resucito/m/modeloii(1987).html"</v>
      </c>
      <c r="H202" t="str">
        <f t="shared" si="2"/>
        <v>{ "id": "modeloii(1987)", "titulo": "Modelo ii (1987)", "salmo": """,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"/cantos/resucito/m/modeloii(1987).html"},</v>
      </c>
    </row>
    <row r="203" spans="1:8" x14ac:dyDescent="0.25">
      <c r="A203">
        <v>200</v>
      </c>
      <c r="B203" t="str" cm="1">
        <f t="array" ref="B2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03" t="str">
        <f>REPLACE(LOWER(Table14[[#This Row],[CANTO]]),1,1,UPPER(LEFT(Table14[[#This Row],[CANTO]],1)))</f>
        <v>(1988)</v>
      </c>
      <c r="D203" t="str">
        <f>VLOOKUP(Table14[[#This Row],['#]],'Codigo Canto'!A4:AQ239, 40, FALSE)</f>
        <v>(1988)</v>
      </c>
      <c r="E203" t="str">
        <f>VLOOKUP(Table14[[#This Row],['#]],'Codigo Canto'!A4:AQ239, 11, FALSE)</f>
        <v>"</v>
      </c>
      <c r="F203" t="s">
        <v>863</v>
      </c>
      <c r="G203" t="str">
        <f>_xlfn.CONCAT("""","archivo","""",": ","""","/cantos/resucito/" &amp; LEFT(Table14[[#This Row],[id]], 1),"/",Table14[[#This Row],[id]],".html","""")</f>
        <v>"archivo": "/cantos/resucito/(/(1988).html"</v>
      </c>
      <c r="H203" t="str">
        <f t="shared" si="2"/>
        <v>{ "id": "(1988)", "titulo": "(1988)", "salmo": """,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"/cantos/resucito/(/(1988).html"},</v>
      </c>
    </row>
    <row r="204" spans="1:8" x14ac:dyDescent="0.25">
      <c r="A204">
        <v>204</v>
      </c>
      <c r="B204" t="str" cm="1">
        <f t="array" ref="B2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C204" t="str">
        <f>REPLACE(LOWER(Table14[[#This Row],[CANTO]]),1,1,UPPER(LEFT(Table14[[#This Row],[CANTO]],1)))</f>
        <v>Prefacio iv de adviento*</v>
      </c>
      <c r="D204" t="str">
        <f>VLOOKUP(Table14[[#This Row],['#]],'Codigo Canto'!A4:AQ239, 40, FALSE)</f>
        <v>Prefacio IV de Adviento*</v>
      </c>
      <c r="E204" t="str">
        <f>VLOOKUP(Table14[[#This Row],['#]],'Codigo Canto'!A4:AQ239, 11, FALSE)</f>
        <v>"</v>
      </c>
      <c r="F204" t="s">
        <v>864</v>
      </c>
      <c r="G204" t="str">
        <f>_xlfn.CONCAT("""","archivo","""",": ","""","/cantos/resucito/" &amp; LEFT(Table14[[#This Row],[id]], 1),"/",Table14[[#This Row],[id]],".html","""")</f>
        <v>"archivo": "/cantos/resucito/p/prefacioivdeadviento*.html"</v>
      </c>
      <c r="H204" t="str">
        <f t="shared" si="2"/>
        <v>{ "id": "prefacioivdeadviento*", "titulo": "Prefacio iv de adviento*", "salmo": """,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"/cantos/resucito/p/prefacioivdeadviento*.html"},</v>
      </c>
    </row>
    <row r="205" spans="1:8" x14ac:dyDescent="0.25">
      <c r="A205">
        <v>205</v>
      </c>
      <c r="B205" t="str" cm="1">
        <f t="array" ref="B2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prefacioidepascua*</v>
      </c>
      <c r="C205" t="str">
        <f>REPLACE(LOWER(Table14[[#This Row],[CANTO]]),1,1,UPPER(LEFT(Table14[[#This Row],[CANTO]],1)))</f>
        <v>Prefacio i de pascua*</v>
      </c>
      <c r="D205" t="str">
        <f>VLOOKUP(Table14[[#This Row],['#]],'Codigo Canto'!A4:AQ239, 40, FALSE)</f>
        <v>Prefacio I de Pascua*</v>
      </c>
      <c r="E205" t="str">
        <f>VLOOKUP(Table14[[#This Row],['#]],'Codigo Canto'!A4:AQ239, 11, FALSE)</f>
        <v>"</v>
      </c>
      <c r="F205" t="s">
        <v>865</v>
      </c>
      <c r="G205" t="str">
        <f>_xlfn.CONCAT("""","archivo","""",": ","""","/cantos/resucito/" &amp; LEFT(Table14[[#This Row],[id]], 1),"/",Table14[[#This Row],[id]],".html","""")</f>
        <v>"archivo": "/cantos/resucito/p/prefacioidepascua*.html"</v>
      </c>
      <c r="H205" t="str">
        <f t="shared" ref="H205:H246" si="4">_xlfn.CONCAT("{ ","""","id","""",": ","""","",B205,"""",", ","""","titulo","""",": ","""",C205,"""",", ","""","salmo","""",": ","""",E205,"""",", ","""","letra","""",": ","""",F205,"""",", ",G205,"},")</f>
        <v>{ "id": "prefacioidepascua*", "titulo": "Prefacio i de pascua*", "salmo": """,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"/cantos/resucito/p/prefacioidepascua*.html"},</v>
      </c>
    </row>
    <row r="206" spans="1:8" x14ac:dyDescent="0.25">
      <c r="A206">
        <v>206</v>
      </c>
      <c r="B206" t="str" cm="1">
        <f t="array" ref="B2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«exsultet»</v>
      </c>
      <c r="C206" t="str">
        <f>REPLACE(LOWER(Table14[[#This Row],[CANTO]]),1,1,UPPER(LEFT(Table14[[#This Row],[CANTO]],1)))</f>
        <v>«exsultet»</v>
      </c>
      <c r="D206" t="str">
        <f>VLOOKUP(Table14[[#This Row],['#]],'Codigo Canto'!A4:AQ239, 40, FALSE)</f>
        <v>«Exsultet»</v>
      </c>
      <c r="E206" t="str">
        <f>VLOOKUP(Table14[[#This Row],['#]],'Codigo Canto'!A4:AQ239, 11, FALSE)</f>
        <v>"</v>
      </c>
      <c r="F206" t="s">
        <v>866</v>
      </c>
      <c r="G206" t="str">
        <f>_xlfn.CONCAT("""","archivo","""",": ","""","/cantos/resucito/" &amp; LEFT(Table14[[#This Row],[id]], 1),"/",Table14[[#This Row],[id]],".html","""")</f>
        <v>"archivo": "/cantos/resucito/«/«exsultet».html"</v>
      </c>
      <c r="H206" t="str">
        <f t="shared" si="4"/>
        <v>{ "id": "«exsultet»", "titulo": "«exsultet»", "salmo": """,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"/cantos/resucito/«/«exsultet».html"},</v>
      </c>
    </row>
    <row r="207" spans="1:8" x14ac:dyDescent="0.25">
      <c r="A207">
        <v>208</v>
      </c>
      <c r="B207" t="str" cm="1">
        <f t="array" ref="B2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juan31120</v>
      </c>
      <c r="C207" t="str">
        <f>REPLACE(LOWER(Table14[[#This Row],[CANTO]]),1,1,UPPER(LEFT(Table14[[#This Row],[CANTO]],1)))</f>
        <v xml:space="preserve">Juan 3,11-20 </v>
      </c>
      <c r="D207" t="str">
        <f>VLOOKUP(Table14[[#This Row],['#]],'Codigo Canto'!A4:AQ239, 40, FALSE)</f>
        <v xml:space="preserve">Juan 3,11-20 </v>
      </c>
      <c r="E207" t="str">
        <f>VLOOKUP(Table14[[#This Row],['#]],'Codigo Canto'!A4:AQ239, 11, FALSE)</f>
        <v>"</v>
      </c>
      <c r="F207" t="s">
        <v>867</v>
      </c>
      <c r="G207" t="str">
        <f>_xlfn.CONCAT("""","archivo","""",": ","""","/cantos/resucito/" &amp; LEFT(Table14[[#This Row],[id]], 1),"/",Table14[[#This Row],[id]],".html","""")</f>
        <v>"archivo": "/cantos/resucito/j/juan31120.html"</v>
      </c>
      <c r="H207" t="str">
        <f t="shared" si="4"/>
        <v>{ "id": "juan31120", "titulo": "Juan 3,11-20 ", "salmo":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"/cantos/resucito/j/juan31120.html"},</v>
      </c>
    </row>
    <row r="208" spans="1:8" x14ac:dyDescent="0.25">
      <c r="A208">
        <v>209</v>
      </c>
      <c r="B208" t="str" cm="1">
        <f t="array" ref="B2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santorosario</v>
      </c>
      <c r="C208" t="str">
        <f>REPLACE(LOWER(Table14[[#This Row],[CANTO]]),1,1,UPPER(LEFT(Table14[[#This Row],[CANTO]],1)))</f>
        <v>Santo rosario</v>
      </c>
      <c r="D208" t="str">
        <f>VLOOKUP(Table14[[#This Row],['#]],'Codigo Canto'!A4:AQ239, 40, FALSE)</f>
        <v>Santo Rosario</v>
      </c>
      <c r="E208" t="str">
        <f>VLOOKUP(Table14[[#This Row],['#]],'Codigo Canto'!A4:AQ239, 11, FALSE)</f>
        <v>"</v>
      </c>
      <c r="F208" t="s">
        <v>868</v>
      </c>
      <c r="G208" t="str">
        <f>_xlfn.CONCAT("""","archivo","""",": ","""","/cantos/resucito/" &amp; LEFT(Table14[[#This Row],[id]], 1),"/",Table14[[#This Row],[id]],".html","""")</f>
        <v>"archivo": "/cantos/resucito/s/santorosario.html"</v>
      </c>
      <c r="H208" t="str">
        <f t="shared" si="4"/>
        <v>{ "id": "santorosario", "titulo": "Santo rosario", "salmo": """,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"/cantos/resucito/s/santorosario.html"},</v>
      </c>
    </row>
    <row r="209" spans="1:8" x14ac:dyDescent="0.25">
      <c r="A209">
        <v>210</v>
      </c>
      <c r="B209" t="str" cm="1">
        <f t="array" ref="B2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209" t="str">
        <f>REPLACE(LOWER(Table14[[#This Row],[CANTO]]),1,1,UPPER(LEFT(Table14[[#This Row],[CANTO]],1)))</f>
        <v>Modelo i, ii, iii</v>
      </c>
      <c r="D209" t="str">
        <f>VLOOKUP(Table14[[#This Row],['#]],'Codigo Canto'!A4:AQ239, 40, FALSE)</f>
        <v>Modelo I, II, III</v>
      </c>
      <c r="E209" t="str">
        <f>VLOOKUP(Table14[[#This Row],['#]],'Codigo Canto'!A4:AQ239, 11, FALSE)</f>
        <v>"</v>
      </c>
      <c r="F209" t="s">
        <v>869</v>
      </c>
      <c r="G209" t="str">
        <f>_xlfn.CONCAT("""","archivo","""",": ","""","/cantos/resucito/" &amp; LEFT(Table14[[#This Row],[id]], 1),"/",Table14[[#This Row],[id]],".html","""")</f>
        <v>"archivo": "/cantos/resucito/m/modeloiiiiii.html"</v>
      </c>
      <c r="H209" t="str">
        <f t="shared" si="4"/>
        <v>{ "id": "modeloiiiiii", "titulo": "Modelo i, ii, iii", "salmo": """,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"/cantos/resucito/m/modeloiiiiii.html"},</v>
      </c>
    </row>
    <row r="210" spans="1:8" x14ac:dyDescent="0.25">
      <c r="A210">
        <v>211</v>
      </c>
      <c r="B210" t="str" cm="1">
        <f t="array" ref="B2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C210" t="str">
        <f>REPLACE(LOWER(Table14[[#This Row],[CANTO]]),1,1,UPPER(LEFT(Table14[[#This Row],[CANTO]],1)))</f>
        <v>Para las solemnidades</v>
      </c>
      <c r="D210" t="str">
        <f>VLOOKUP(Table14[[#This Row],['#]],'Codigo Canto'!A4:AQ239, 40, FALSE)</f>
        <v>Para las solemnidades</v>
      </c>
      <c r="E210" t="str">
        <f>VLOOKUP(Table14[[#This Row],['#]],'Codigo Canto'!A4:AQ239, 11, FALSE)</f>
        <v>"</v>
      </c>
      <c r="F210" t="s">
        <v>870</v>
      </c>
      <c r="G210" t="str">
        <f>_xlfn.CONCAT("""","archivo","""",": ","""","/cantos/resucito/" &amp; LEFT(Table14[[#This Row],[id]], 1),"/",Table14[[#This Row],[id]],".html","""")</f>
        <v>"archivo": "/cantos/resucito/p/paralassolemnidades.html"</v>
      </c>
      <c r="H210" t="str">
        <f t="shared" si="4"/>
        <v>{ "id": "paralassolemnidades", "titulo": "Para las solemnidades", "salmo": """,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"/cantos/resucito/p/paralassolemnidades.html"},</v>
      </c>
    </row>
    <row r="211" spans="1:8" x14ac:dyDescent="0.25">
      <c r="A211">
        <v>212</v>
      </c>
      <c r="B211" t="str" cm="1">
        <f t="array" ref="B2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modeloiiiiiiivv</v>
      </c>
      <c r="C211" t="str">
        <f>REPLACE(LOWER(Table14[[#This Row],[CANTO]]),1,1,UPPER(LEFT(Table14[[#This Row],[CANTO]],1)))</f>
        <v>Modelo i, ii, iii, iv, v</v>
      </c>
      <c r="D211" t="str">
        <f>VLOOKUP(Table14[[#This Row],['#]],'Codigo Canto'!A4:AQ239, 40, FALSE)</f>
        <v>Modelo I, II, III, IV, V</v>
      </c>
      <c r="E211" t="str">
        <f>VLOOKUP(Table14[[#This Row],['#]],'Codigo Canto'!A4:AQ239, 11, FALSE)</f>
        <v>"</v>
      </c>
      <c r="F211" t="s">
        <v>871</v>
      </c>
      <c r="G211" t="str">
        <f>_xlfn.CONCAT("""","archivo","""",": ","""","/cantos/resucito/" &amp; LEFT(Table14[[#This Row],[id]], 1),"/",Table14[[#This Row],[id]],".html","""")</f>
        <v>"archivo": "/cantos/resucito/m/modeloiiiiiiivv.html"</v>
      </c>
      <c r="H211" t="str">
        <f t="shared" si="4"/>
        <v>{ "id": "modeloiiiiiiivv", "titulo": "Modelo i, ii, iii, iv, v", "salmo": """,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"/cantos/resucito/m/modeloiiiiiiivv.html"},</v>
      </c>
    </row>
    <row r="212" spans="1:8" x14ac:dyDescent="0.25">
      <c r="A212">
        <v>214</v>
      </c>
      <c r="B212" t="str" cm="1">
        <f t="array" ref="B2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palomeras65</v>
      </c>
      <c r="C212" t="str">
        <f>REPLACE(LOWER(Table14[[#This Row],[CANTO]]),1,1,UPPER(LEFT(Table14[[#This Row],[CANTO]],1)))</f>
        <v>Palomeras 65</v>
      </c>
      <c r="D212" t="str">
        <f>VLOOKUP(Table14[[#This Row],['#]],'Codigo Canto'!A4:AQ239, 40, FALSE)</f>
        <v>Palomeras 65</v>
      </c>
      <c r="E212" t="str">
        <f>VLOOKUP(Table14[[#This Row],['#]],'Codigo Canto'!A4:AQ239, 11, FALSE)</f>
        <v>"</v>
      </c>
      <c r="F212" t="s">
        <v>872</v>
      </c>
      <c r="G212" t="str">
        <f>_xlfn.CONCAT("""","archivo","""",": ","""","/cantos/resucito/" &amp; LEFT(Table14[[#This Row],[id]], 1),"/",Table14[[#This Row],[id]],".html","""")</f>
        <v>"archivo": "/cantos/resucito/p/palomeras65.html"</v>
      </c>
      <c r="H212" t="str">
        <f t="shared" si="4"/>
        <v>{ "id": "palomeras65", "titulo": "Palomeras 65", "salmo": """,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"/cantos/resucito/p/palomeras65.html"},</v>
      </c>
    </row>
    <row r="213" spans="1:8" x14ac:dyDescent="0.25">
      <c r="A213">
        <v>215</v>
      </c>
      <c r="B213" t="str" cm="1">
        <f t="array" ref="B2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213" t="str">
        <f>REPLACE(LOWER(Table14[[#This Row],[CANTO]]),1,1,UPPER(LEFT(Table14[[#This Row],[CANTO]],1)))</f>
        <v xml:space="preserve">Melodía hebraica </v>
      </c>
      <c r="D213" t="str">
        <f>VLOOKUP(Table14[[#This Row],['#]],'Codigo Canto'!A4:AQ239, 40, FALSE)</f>
        <v xml:space="preserve">Melodía hebraica </v>
      </c>
      <c r="E213" t="str">
        <f>VLOOKUP(Table14[[#This Row],['#]],'Codigo Canto'!A4:AQ239, 11, FALSE)</f>
        <v>"</v>
      </c>
      <c r="F213" t="s">
        <v>97</v>
      </c>
      <c r="G213" t="str">
        <f>_xlfn.CONCAT("""","archivo","""",": ","""","/cantos/resucito/" &amp; LEFT(Table14[[#This Row],[id]], 1),"/",Table14[[#This Row],[id]],".html","""")</f>
        <v>"archivo": "/cantos/resucito/m/melodiahebraica.html"</v>
      </c>
      <c r="H213" t="str">
        <f t="shared" si="4"/>
        <v>{ "id": "melodiahebraica", "titulo": "Melodía hebraica ", "salmo":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"/cantos/resucito/m/melodiahebraica.html"},</v>
      </c>
    </row>
    <row r="214" spans="1:8" x14ac:dyDescent="0.25">
      <c r="A214">
        <v>216</v>
      </c>
      <c r="B214" t="str" cm="1">
        <f t="array" ref="B2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palestina74</v>
      </c>
      <c r="C214" t="str">
        <f>REPLACE(LOWER(Table14[[#This Row],[CANTO]]),1,1,UPPER(LEFT(Table14[[#This Row],[CANTO]],1)))</f>
        <v>Palestina 74</v>
      </c>
      <c r="D214" t="str">
        <f>VLOOKUP(Table14[[#This Row],['#]],'Codigo Canto'!A4:AQ239, 40, FALSE)</f>
        <v>Palestina 74</v>
      </c>
      <c r="E214" t="str">
        <f>VLOOKUP(Table14[[#This Row],['#]],'Codigo Canto'!A4:AQ239, 11, FALSE)</f>
        <v>"</v>
      </c>
      <c r="F214" t="s">
        <v>761</v>
      </c>
      <c r="G214" t="str">
        <f>_xlfn.CONCAT("""","archivo","""",": ","""","/cantos/resucito/" &amp; LEFT(Table14[[#This Row],[id]], 1),"/",Table14[[#This Row],[id]],".html","""")</f>
        <v>"archivo": "/cantos/resucito/p/palestina74.html"</v>
      </c>
      <c r="H214" t="str">
        <f t="shared" si="4"/>
        <v>{ "id": "palestina74", "titulo": "Palestina 74", "salmo": """,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"/cantos/resucito/p/palestina74.html"},</v>
      </c>
    </row>
    <row r="215" spans="1:8" x14ac:dyDescent="0.25">
      <c r="A215">
        <v>217</v>
      </c>
      <c r="B215" t="str" cm="1">
        <f t="array" ref="B2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roma77</v>
      </c>
      <c r="C215" t="str">
        <f>REPLACE(LOWER(Table14[[#This Row],[CANTO]]),1,1,UPPER(LEFT(Table14[[#This Row],[CANTO]],1)))</f>
        <v>Roma 77</v>
      </c>
      <c r="D215" t="str">
        <f>VLOOKUP(Table14[[#This Row],['#]],'Codigo Canto'!A4:AQ239, 40, FALSE)</f>
        <v>Roma 77</v>
      </c>
      <c r="E215" t="str">
        <f>VLOOKUP(Table14[[#This Row],['#]],'Codigo Canto'!A4:AQ239, 11, FALSE)</f>
        <v>"</v>
      </c>
      <c r="F215" t="s">
        <v>98</v>
      </c>
      <c r="G215" t="str">
        <f>_xlfn.CONCAT("""","archivo","""",": ","""","/cantos/resucito/" &amp; LEFT(Table14[[#This Row],[id]], 1),"/",Table14[[#This Row],[id]],".html","""")</f>
        <v>"archivo": "/cantos/resucito/r/roma77.html"</v>
      </c>
      <c r="H215" t="str">
        <f t="shared" si="4"/>
        <v>{ "id": "roma77", "titulo": "Roma 77", "salmo": """,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"/cantos/resucito/r/roma77.html"},</v>
      </c>
    </row>
    <row r="216" spans="1:8" x14ac:dyDescent="0.25">
      <c r="A216">
        <v>218</v>
      </c>
      <c r="B216" t="str" cm="1">
        <f t="array" ref="B2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1982</v>
      </c>
      <c r="C216" t="str">
        <f>REPLACE(LOWER(Table14[[#This Row],[CANTO]]),1,1,UPPER(LEFT(Table14[[#This Row],[CANTO]],1)))</f>
        <v>1982</v>
      </c>
      <c r="D216">
        <f>VLOOKUP(Table14[[#This Row],['#]],'Codigo Canto'!A4:AQ239, 40, FALSE)</f>
        <v>1982</v>
      </c>
      <c r="E216" t="str">
        <f>VLOOKUP(Table14[[#This Row],['#]],'Codigo Canto'!A4:AQ239, 11, FALSE)</f>
        <v>"</v>
      </c>
      <c r="F216" t="s">
        <v>873</v>
      </c>
      <c r="G216" t="str">
        <f>_xlfn.CONCAT("""","archivo","""",": ","""","/cantos/resucito/" &amp; LEFT(Table14[[#This Row],[id]], 1),"/",Table14[[#This Row],[id]],".html","""")</f>
        <v>"archivo": "/cantos/resucito/1/1982.html"</v>
      </c>
      <c r="H216" t="str">
        <f t="shared" si="4"/>
        <v>{ "id": "1982", "titulo": "1982", "salmo": """,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"/cantos/resucito/1/1982.html"},</v>
      </c>
    </row>
    <row r="217" spans="1:8" x14ac:dyDescent="0.25">
      <c r="A217">
        <v>219</v>
      </c>
      <c r="B217" t="str" cm="1">
        <f t="array" ref="B2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17" t="str">
        <f>REPLACE(LOWER(Table14[[#This Row],[CANTO]]),1,1,UPPER(LEFT(Table14[[#This Row],[CANTO]],1)))</f>
        <v>1988</v>
      </c>
      <c r="D217">
        <f>VLOOKUP(Table14[[#This Row],['#]],'Codigo Canto'!A4:AQ239, 40, FALSE)</f>
        <v>1988</v>
      </c>
      <c r="E217" t="str">
        <f>VLOOKUP(Table14[[#This Row],['#]],'Codigo Canto'!A4:AQ239, 11, FALSE)</f>
        <v>"</v>
      </c>
      <c r="F217" t="s">
        <v>99</v>
      </c>
      <c r="G217" t="str">
        <f>_xlfn.CONCAT("""","archivo","""",": ","""","/cantos/resucito/" &amp; LEFT(Table14[[#This Row],[id]], 1),"/",Table14[[#This Row],[id]],".html","""")</f>
        <v>"archivo": "/cantos/resucito/1/1988.html"</v>
      </c>
      <c r="H217" t="str">
        <f t="shared" si="4"/>
        <v>{ "id": "1988", "titulo": "1988", "salmo": """,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"/cantos/resucito/1/1988.html"},</v>
      </c>
    </row>
    <row r="218" spans="1:8" x14ac:dyDescent="0.25">
      <c r="A218">
        <v>220</v>
      </c>
      <c r="B218" t="str" cm="1">
        <f t="array" ref="B2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v>
      </c>
      <c r="C218" t="str">
        <f>REPLACE(LOWER(Table14[[#This Row],[CANTO]]),1,1,UPPER(LEFT(Table14[[#This Row],[CANTO]],1)))</f>
        <v>Himno</v>
      </c>
      <c r="D218" t="str">
        <f>VLOOKUP(Table14[[#This Row],['#]],'Codigo Canto'!A4:AQ239, 40, FALSE)</f>
        <v>Himno</v>
      </c>
      <c r="E218" t="str">
        <f>VLOOKUP(Table14[[#This Row],['#]],'Codigo Canto'!A4:AQ239, 11, FALSE)</f>
        <v>"</v>
      </c>
      <c r="F218" t="s">
        <v>874</v>
      </c>
      <c r="G218" t="str">
        <f>_xlfn.CONCAT("""","archivo","""",": ","""","/cantos/resucito/" &amp; LEFT(Table14[[#This Row],[id]], 1),"/",Table14[[#This Row],[id]],".html","""")</f>
        <v>"archivo": "/cantos/resucito/h/himno.html"</v>
      </c>
      <c r="H218" t="str">
        <f t="shared" si="4"/>
        <v>{ "id": "himno", "titulo": "Himno", "salmo": """,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"/cantos/resucito/h/himno.html"},</v>
      </c>
    </row>
    <row r="219" spans="1:8" x14ac:dyDescent="0.25">
      <c r="A219">
        <v>221</v>
      </c>
      <c r="B219" t="str" cm="1">
        <f t="array" ref="B2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odaviidesalomon</v>
      </c>
      <c r="C219" t="str">
        <f>REPLACE(LOWER(Table14[[#This Row],[CANTO]]),1,1,UPPER(LEFT(Table14[[#This Row],[CANTO]],1)))</f>
        <v>Oda vii de salomón</v>
      </c>
      <c r="D219" t="str">
        <f>VLOOKUP(Table14[[#This Row],['#]],'Codigo Canto'!A4:AQ239, 40, FALSE)</f>
        <v>Oda VII de Salomón</v>
      </c>
      <c r="E219" t="str">
        <f>VLOOKUP(Table14[[#This Row],['#]],'Codigo Canto'!A4:AQ239, 11, FALSE)</f>
        <v>"</v>
      </c>
      <c r="F219" t="s">
        <v>100</v>
      </c>
      <c r="G219" t="str">
        <f>_xlfn.CONCAT("""","archivo","""",": ","""","/cantos/resucito/" &amp; LEFT(Table14[[#This Row],[id]], 1),"/",Table14[[#This Row],[id]],".html","""")</f>
        <v>"archivo": "/cantos/resucito/o/odaviidesalomon.html"</v>
      </c>
      <c r="H219" t="str">
        <f t="shared" si="4"/>
        <v>{ "id": "odaviidesalomon", "titulo": "Oda vii de salomón", "salmo": """,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"/cantos/resucito/o/odaviidesalomon.html"},</v>
      </c>
    </row>
    <row r="220" spans="1:8" x14ac:dyDescent="0.25">
      <c r="A220">
        <v>222</v>
      </c>
      <c r="B220" t="str" cm="1">
        <f t="array" ref="B2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C220" t="str">
        <f>REPLACE(LOWER(Table14[[#This Row],[CANTO]]),1,1,UPPER(LEFT(Table14[[#This Row],[CANTO]],1)))</f>
        <v xml:space="preserve">Cantar de los cantares 5,2ss </v>
      </c>
      <c r="D220" t="str">
        <f>VLOOKUP(Table14[[#This Row],['#]],'Codigo Canto'!A4:AQ239, 40, FALSE)</f>
        <v xml:space="preserve">Cantar de los Cantares 5,2ss </v>
      </c>
      <c r="E220" t="str">
        <f>VLOOKUP(Table14[[#This Row],['#]],'Codigo Canto'!A4:AQ239, 11, FALSE)</f>
        <v>"</v>
      </c>
      <c r="F220" t="s">
        <v>101</v>
      </c>
      <c r="G220" t="str">
        <f>_xlfn.CONCAT("""","archivo","""",": ","""","/cantos/resucito/" &amp; LEFT(Table14[[#This Row],[id]], 1),"/",Table14[[#This Row],[id]],".html","""")</f>
        <v>"archivo": "/cantos/resucito/c/cantardeloscantares52ss.html"</v>
      </c>
      <c r="H220" t="str">
        <f t="shared" si="4"/>
        <v>{ "id": "cantardeloscantares52ss", "titulo": "Cantar de los cantares 5,2ss ", "salmo":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"/cantos/resucito/c/cantardeloscantares52ss.html"},</v>
      </c>
    </row>
    <row r="221" spans="1:8" x14ac:dyDescent="0.25">
      <c r="A221">
        <v>223</v>
      </c>
      <c r="B221" t="str" cm="1">
        <f t="array" ref="B2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jueces5</v>
      </c>
      <c r="C221" t="str">
        <f>REPLACE(LOWER(Table14[[#This Row],[CANTO]]),1,1,UPPER(LEFT(Table14[[#This Row],[CANTO]],1)))</f>
        <v>Jueces 5</v>
      </c>
      <c r="D221" t="str">
        <f>VLOOKUP(Table14[[#This Row],['#]],'Codigo Canto'!A4:AQ239, 40, FALSE)</f>
        <v>Jueces 5</v>
      </c>
      <c r="E221" t="str">
        <f>VLOOKUP(Table14[[#This Row],['#]],'Codigo Canto'!A4:AQ239, 11, FALSE)</f>
        <v>"</v>
      </c>
      <c r="F221" t="s">
        <v>875</v>
      </c>
      <c r="G221" t="str">
        <f>_xlfn.CONCAT("""","archivo","""",": ","""","/cantos/resucito/" &amp; LEFT(Table14[[#This Row],[id]], 1),"/",Table14[[#This Row],[id]],".html","""")</f>
        <v>"archivo": "/cantos/resucito/j/jueces5.html"</v>
      </c>
      <c r="H221" t="str">
        <f t="shared" si="4"/>
        <v>{ "id": "jueces5", "titulo": "Jueces 5", "salmo": """,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"/cantos/resucito/j/jueces5.html"},</v>
      </c>
    </row>
    <row r="222" spans="1:8" x14ac:dyDescent="0.25">
      <c r="A222">
        <v>224</v>
      </c>
      <c r="B222" t="str" cm="1">
        <f t="array" ref="B2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2corintios4612</v>
      </c>
      <c r="C222" t="str">
        <f>REPLACE(LOWER(Table14[[#This Row],[CANTO]]),1,1,UPPER(LEFT(Table14[[#This Row],[CANTO]],1)))</f>
        <v>2 corintios 4,6-12</v>
      </c>
      <c r="D222" t="str">
        <f>VLOOKUP(Table14[[#This Row],['#]],'Codigo Canto'!A4:AQ239, 40, FALSE)</f>
        <v>2 Corintios 4,6-12</v>
      </c>
      <c r="E222" t="str">
        <f>VLOOKUP(Table14[[#This Row],['#]],'Codigo Canto'!A4:AQ239, 11, FALSE)</f>
        <v>"</v>
      </c>
      <c r="F222" t="s">
        <v>876</v>
      </c>
      <c r="G222" t="str">
        <f>_xlfn.CONCAT("""","archivo","""",": ","""","/cantos/resucito/" &amp; LEFT(Table14[[#This Row],[id]], 1),"/",Table14[[#This Row],[id]],".html","""")</f>
        <v>"archivo": "/cantos/resucito/2/2corintios4612.html"</v>
      </c>
      <c r="H222" t="str">
        <f t="shared" si="4"/>
        <v>{ "id": "2corintios4612", "titulo": "2 corintios 4,6-12", "salmo": """,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"/cantos/resucito/2/2corintios4612.html"},</v>
      </c>
    </row>
    <row r="223" spans="1:8" x14ac:dyDescent="0.25">
      <c r="A223">
        <v>225</v>
      </c>
      <c r="B223" t="str" cm="1">
        <f t="array" ref="B2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marcos43ss</v>
      </c>
      <c r="C223" t="str">
        <f>REPLACE(LOWER(Table14[[#This Row],[CANTO]]),1,1,UPPER(LEFT(Table14[[#This Row],[CANTO]],1)))</f>
        <v>Marcos 4,3ss</v>
      </c>
      <c r="D223" t="str">
        <f>VLOOKUP(Table14[[#This Row],['#]],'Codigo Canto'!A4:AQ239, 40, FALSE)</f>
        <v>Marcos 4,3ss</v>
      </c>
      <c r="E223" t="str">
        <f>VLOOKUP(Table14[[#This Row],['#]],'Codigo Canto'!A4:AQ239, 11, FALSE)</f>
        <v>"</v>
      </c>
      <c r="F223" t="s">
        <v>102</v>
      </c>
      <c r="G223" t="str">
        <f>_xlfn.CONCAT("""","archivo","""",": ","""","/cantos/resucito/" &amp; LEFT(Table14[[#This Row],[id]], 1),"/",Table14[[#This Row],[id]],".html","""")</f>
        <v>"archivo": "/cantos/resucito/m/marcos43ss.html"</v>
      </c>
      <c r="H223" t="str">
        <f t="shared" si="4"/>
        <v>{ "id": "marcos43ss", "titulo": "Marcos 4,3ss", "salmo": """,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"/cantos/resucito/m/marcos43ss.html"},</v>
      </c>
    </row>
    <row r="224" spans="1:8" x14ac:dyDescent="0.25">
      <c r="A224">
        <v>226</v>
      </c>
      <c r="B224" t="str" cm="1">
        <f t="array" ref="B2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odaxiiidesalomon</v>
      </c>
      <c r="C224" t="str">
        <f>REPLACE(LOWER(Table14[[#This Row],[CANTO]]),1,1,UPPER(LEFT(Table14[[#This Row],[CANTO]],1)))</f>
        <v>Oda xiii de salomón</v>
      </c>
      <c r="D224" t="str">
        <f>VLOOKUP(Table14[[#This Row],['#]],'Codigo Canto'!A4:AQ239, 40, FALSE)</f>
        <v>Oda XIII de Salomón</v>
      </c>
      <c r="E224" t="str">
        <f>VLOOKUP(Table14[[#This Row],['#]],'Codigo Canto'!A4:AQ239, 11, FALSE)</f>
        <v>"</v>
      </c>
      <c r="F224" t="s">
        <v>103</v>
      </c>
      <c r="G224" t="str">
        <f>_xlfn.CONCAT("""","archivo","""",": ","""","/cantos/resucito/" &amp; LEFT(Table14[[#This Row],[id]], 1),"/",Table14[[#This Row],[id]],".html","""")</f>
        <v>"archivo": "/cantos/resucito/o/odaxiiidesalomon.html"</v>
      </c>
      <c r="H224" t="str">
        <f t="shared" si="4"/>
        <v>{ "id": "odaxiiidesalomon", "titulo": "Oda xiii de salomón", "salmo": """,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"/cantos/resucito/o/odaxiiidesalomon.html"},</v>
      </c>
    </row>
    <row r="225" spans="1:8" x14ac:dyDescent="0.25">
      <c r="A225">
        <v>227</v>
      </c>
      <c r="B225" t="str" cm="1">
        <f t="array" ref="B2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C225" t="str">
        <f>REPLACE(LOWER(Table14[[#This Row],[CANTO]]),1,1,UPPER(LEFT(Table14[[#This Row],[CANTO]],1)))</f>
        <v>Homilía la santa pascua (anónimo s. ii)</v>
      </c>
      <c r="D225" t="str">
        <f>VLOOKUP(Table14[[#This Row],['#]],'Codigo Canto'!A4:AQ239, 40, FALSE)</f>
        <v>Homilía La Santa Pascua (Anónimo s. II)</v>
      </c>
      <c r="E225" t="str">
        <f>VLOOKUP(Table14[[#This Row],['#]],'Codigo Canto'!A4:AQ239, 11, FALSE)</f>
        <v>"</v>
      </c>
      <c r="F225" t="s">
        <v>877</v>
      </c>
      <c r="G225" t="str">
        <f>_xlfn.CONCAT("""","archivo","""",": ","""","/cantos/resucito/" &amp; LEFT(Table14[[#This Row],[id]], 1),"/",Table14[[#This Row],[id]],".html","""")</f>
        <v>"archivo": "/cantos/resucito/h/homilialasantapascua(anonimosii).html"</v>
      </c>
      <c r="H225" t="str">
        <f t="shared" si="4"/>
        <v>{ "id": "homilialasantapascua(anonimosii)", "titulo": "Homilía la santa pascua (anónimo s. ii)", "salmo": """,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"/cantos/resucito/h/homilialasantapascua(anonimosii).html"},</v>
      </c>
    </row>
    <row r="226" spans="1:8" x14ac:dyDescent="0.25">
      <c r="A226">
        <v>228</v>
      </c>
      <c r="B226" t="str" cm="1">
        <f t="array" ref="B2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genesis322329</v>
      </c>
      <c r="C226" t="str">
        <f>REPLACE(LOWER(Table14[[#This Row],[CANTO]]),1,1,UPPER(LEFT(Table14[[#This Row],[CANTO]],1)))</f>
        <v xml:space="preserve">Genesis 32,23-29 </v>
      </c>
      <c r="D226" t="str">
        <f>VLOOKUP(Table14[[#This Row],['#]],'Codigo Canto'!A4:AQ239, 40, FALSE)</f>
        <v xml:space="preserve">Genesis 32,23-29 </v>
      </c>
      <c r="E226" t="str">
        <f>VLOOKUP(Table14[[#This Row],['#]],'Codigo Canto'!A4:AQ239, 11, FALSE)</f>
        <v>"</v>
      </c>
      <c r="F226" t="s">
        <v>878</v>
      </c>
      <c r="G226" t="str">
        <f>_xlfn.CONCAT("""","archivo","""",": ","""","/cantos/resucito/" &amp; LEFT(Table14[[#This Row],[id]], 1),"/",Table14[[#This Row],[id]],".html","""")</f>
        <v>"archivo": "/cantos/resucito/g/genesis322329.html"</v>
      </c>
      <c r="H226" t="str">
        <f t="shared" si="4"/>
        <v>{ "id": "genesis322329", "titulo": "Genesis 32,23-29 ", "salmo":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"/cantos/resucito/g/genesis322329.html"},</v>
      </c>
    </row>
    <row r="227" spans="1:8" x14ac:dyDescent="0.25">
      <c r="A227">
        <v>229</v>
      </c>
      <c r="B227" t="str" cm="1">
        <f t="array" ref="B2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mateo62433</v>
      </c>
      <c r="C227" t="str">
        <f>REPLACE(LOWER(Table14[[#This Row],[CANTO]]),1,1,UPPER(LEFT(Table14[[#This Row],[CANTO]],1)))</f>
        <v xml:space="preserve">Mateo 6,24-33 </v>
      </c>
      <c r="D227" t="str">
        <f>VLOOKUP(Table14[[#This Row],['#]],'Codigo Canto'!A4:AQ239, 40, FALSE)</f>
        <v xml:space="preserve">Mateo 6,24-33 </v>
      </c>
      <c r="E227" t="str">
        <f>VLOOKUP(Table14[[#This Row],['#]],'Codigo Canto'!A4:AQ239, 11, FALSE)</f>
        <v>"</v>
      </c>
      <c r="F227" t="s">
        <v>879</v>
      </c>
      <c r="G227" t="str">
        <f>_xlfn.CONCAT("""","archivo","""",": ","""","/cantos/resucito/" &amp; LEFT(Table14[[#This Row],[id]], 1),"/",Table14[[#This Row],[id]],".html","""")</f>
        <v>"archivo": "/cantos/resucito/m/mateo62433.html"</v>
      </c>
      <c r="H227" t="str">
        <f t="shared" si="4"/>
        <v>{ "id": "mateo62433", "titulo": "Mateo 6,24-33 ", "salmo":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"/cantos/resucito/m/mateo62433.html"},</v>
      </c>
    </row>
    <row r="228" spans="1:8" x14ac:dyDescent="0.25">
      <c r="A228">
        <v>230</v>
      </c>
      <c r="B228" t="str" cm="1">
        <f t="array" ref="B2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mateo538ss</v>
      </c>
      <c r="C228" t="str">
        <f>REPLACE(LOWER(Table14[[#This Row],[CANTO]]),1,1,UPPER(LEFT(Table14[[#This Row],[CANTO]],1)))</f>
        <v>Mateo 5,38ss</v>
      </c>
      <c r="D228" t="str">
        <f>VLOOKUP(Table14[[#This Row],['#]],'Codigo Canto'!A4:AQ239, 40, FALSE)</f>
        <v>Mateo 5,38ss</v>
      </c>
      <c r="E228" t="str">
        <f>VLOOKUP(Table14[[#This Row],['#]],'Codigo Canto'!A4:AQ239, 11, FALSE)</f>
        <v>"</v>
      </c>
      <c r="F228" t="s">
        <v>104</v>
      </c>
      <c r="G228" t="str">
        <f>_xlfn.CONCAT("""","archivo","""",": ","""","/cantos/resucito/" &amp; LEFT(Table14[[#This Row],[id]], 1),"/",Table14[[#This Row],[id]],".html","""")</f>
        <v>"archivo": "/cantos/resucito/m/mateo538ss.html"</v>
      </c>
      <c r="H228" t="str">
        <f t="shared" si="4"/>
        <v>{ "id": "mateo538ss", "titulo": "Mateo 5,38ss", "salmo": """,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"/cantos/resucito/m/mateo538ss.html"},</v>
      </c>
    </row>
    <row r="229" spans="1:8" x14ac:dyDescent="0.25">
      <c r="A229">
        <v>231</v>
      </c>
      <c r="B229" t="str" cm="1">
        <f t="array" ref="B2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sal37(36)</v>
      </c>
      <c r="C229" t="str">
        <f>REPLACE(LOWER(Table14[[#This Row],[CANTO]]),1,1,UPPER(LEFT(Table14[[#This Row],[CANTO]],1)))</f>
        <v>Sal 37 (36)</v>
      </c>
      <c r="D229" t="str">
        <f>VLOOKUP(Table14[[#This Row],['#]],'Codigo Canto'!A4:AQ239, 40, FALSE)</f>
        <v>Sal 37 (36)</v>
      </c>
      <c r="E229" t="str">
        <f>VLOOKUP(Table14[[#This Row],['#]],'Codigo Canto'!A4:AQ239, 11, FALSE)</f>
        <v>"</v>
      </c>
      <c r="F229" t="s">
        <v>105</v>
      </c>
      <c r="G229" t="str">
        <f>_xlfn.CONCAT("""","archivo","""",": ","""","/cantos/resucito/" &amp; LEFT(Table14[[#This Row],[id]], 1),"/",Table14[[#This Row],[id]],".html","""")</f>
        <v>"archivo": "/cantos/resucito/s/sal37(36).html"</v>
      </c>
      <c r="H229" t="str">
        <f t="shared" si="4"/>
        <v>{ "id": "sal37(36)", "titulo": "Sal 37 (36)", "salmo": """,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"/cantos/resucito/s/sal37(36).html"},</v>
      </c>
    </row>
    <row r="230" spans="1:8" x14ac:dyDescent="0.25">
      <c r="A230">
        <v>232</v>
      </c>
      <c r="B230" t="str" cm="1">
        <f t="array" ref="B2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sal131(130)</v>
      </c>
      <c r="C230" t="str">
        <f>REPLACE(LOWER(Table14[[#This Row],[CANTO]]),1,1,UPPER(LEFT(Table14[[#This Row],[CANTO]],1)))</f>
        <v>Sal 131 (130)</v>
      </c>
      <c r="D230" t="str">
        <f>VLOOKUP(Table14[[#This Row],['#]],'Codigo Canto'!A4:AQ239, 40, FALSE)</f>
        <v>Sal 131 (130)</v>
      </c>
      <c r="E230" t="str">
        <f>VLOOKUP(Table14[[#This Row],['#]],'Codigo Canto'!A4:AQ239, 11, FALSE)</f>
        <v>"</v>
      </c>
      <c r="F230" t="s">
        <v>106</v>
      </c>
      <c r="G230" t="str">
        <f>_xlfn.CONCAT("""","archivo","""",": ","""","/cantos/resucito/" &amp; LEFT(Table14[[#This Row],[id]], 1),"/",Table14[[#This Row],[id]],".html","""")</f>
        <v>"archivo": "/cantos/resucito/s/sal131(130).html"</v>
      </c>
      <c r="H230" t="str">
        <f t="shared" si="4"/>
        <v>{ "id": "sal131(130)", "titulo": "Sal 131 (130)", "salmo": """,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"/cantos/resucito/s/sal131(130).html"},</v>
      </c>
    </row>
    <row r="231" spans="1:8" x14ac:dyDescent="0.25">
      <c r="A231">
        <f>+A230+1</f>
        <v>233</v>
      </c>
      <c r="B231" t="str" cm="1">
        <f t="array" ref="B2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sal139(138)</v>
      </c>
      <c r="C231" t="str">
        <f>REPLACE(LOWER(Table14[[#This Row],[CANTO]]),1,1,UPPER(LEFT(Table14[[#This Row],[CANTO]],1)))</f>
        <v>Sal 139 (138)</v>
      </c>
      <c r="D231" t="str">
        <f>VLOOKUP(Table14[[#This Row],['#]],'Codigo Canto'!A4:AQ239, 40, FALSE)</f>
        <v>Sal 139 (138)</v>
      </c>
      <c r="E231" t="str">
        <f>VLOOKUP(Table14[[#This Row],['#]],'Codigo Canto'!A4:AQ239, 11, FALSE)</f>
        <v>"</v>
      </c>
      <c r="F231" s="1" t="s">
        <v>107</v>
      </c>
      <c r="G231" t="str">
        <f>_xlfn.CONCAT("""","archivo","""",": ","""","/cantos/resucito/" &amp; LEFT(Table14[[#This Row],[id]], 1),"/",Table14[[#This Row],[id]],".html","""")</f>
        <v>"archivo": "/cantos/resucito/s/sal139(138).html"</v>
      </c>
      <c r="H231" t="str">
        <f t="shared" si="4"/>
        <v>{ "id": "sal139(138)", "titulo": "Sal 139 (138)", "salmo": """,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"/cantos/resucito/s/sal139(138).html"},</v>
      </c>
    </row>
    <row r="232" spans="1:8" x14ac:dyDescent="0.25">
      <c r="A232">
        <f t="shared" ref="A232:A242" si="5">+A231+1</f>
        <v>234</v>
      </c>
      <c r="B232" t="str" cm="1">
        <f t="array" ref="B2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dt649</v>
      </c>
      <c r="C232" t="str">
        <f>REPLACE(LOWER(Table14[[#This Row],[CANTO]]),1,1,UPPER(LEFT(Table14[[#This Row],[CANTO]],1)))</f>
        <v>Dt 6,4-9</v>
      </c>
      <c r="D232" t="str">
        <f>VLOOKUP(Table14[[#This Row],['#]],'Codigo Canto'!A4:AQ239, 40, FALSE)</f>
        <v>Dt 6,4-9</v>
      </c>
      <c r="E232" t="str">
        <f>VLOOKUP(Table14[[#This Row],['#]],'Codigo Canto'!A4:AQ239, 11, FALSE)</f>
        <v>"</v>
      </c>
      <c r="F232" t="s">
        <v>880</v>
      </c>
      <c r="G232" t="str">
        <f>_xlfn.CONCAT("""","archivo","""",": ","""","/cantos/resucito/" &amp; LEFT(Table14[[#This Row],[id]], 1),"/",Table14[[#This Row],[id]],".html","""")</f>
        <v>"archivo": "/cantos/resucito/d/dt649.html"</v>
      </c>
      <c r="H232" t="str">
        <f t="shared" si="4"/>
        <v>{ "id": "dt649", "titulo": "Dt 6,4-9", "salmo": """,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"/cantos/resucito/d/dt649.html"},</v>
      </c>
    </row>
    <row r="233" spans="1:8" x14ac:dyDescent="0.25">
      <c r="A233">
        <f t="shared" si="5"/>
        <v>235</v>
      </c>
      <c r="B233" t="str" cm="1">
        <f t="array" ref="B2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lamentaciones3</v>
      </c>
      <c r="C233" t="str">
        <f>REPLACE(LOWER(Table14[[#This Row],[CANTO]]),1,1,UPPER(LEFT(Table14[[#This Row],[CANTO]],1)))</f>
        <v>Lamentaciones 3</v>
      </c>
      <c r="D233" t="str">
        <f>VLOOKUP(Table14[[#This Row],['#]],'Codigo Canto'!A4:AQ239, 40, FALSE)</f>
        <v>Lamentaciones 3</v>
      </c>
      <c r="E233" t="str">
        <f>VLOOKUP(Table14[[#This Row],['#]],'Codigo Canto'!A4:AQ239, 11, FALSE)</f>
        <v>"</v>
      </c>
      <c r="F233" t="s">
        <v>881</v>
      </c>
      <c r="G233" t="str">
        <f>_xlfn.CONCAT("""","archivo","""",": ","""","/cantos/resucito/" &amp; LEFT(Table14[[#This Row],[id]], 1),"/",Table14[[#This Row],[id]],".html","""")</f>
        <v>"archivo": "/cantos/resucito/l/lamentaciones3.html"</v>
      </c>
      <c r="H233" t="str">
        <f t="shared" si="4"/>
        <v>{ "id": "lamentaciones3", "titulo": "Lamentaciones 3", "salmo": """,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"/cantos/resucito/l/lamentaciones3.html"},</v>
      </c>
    </row>
    <row r="234" spans="1:8" x14ac:dyDescent="0.25">
      <c r="A234">
        <f t="shared" si="5"/>
        <v>236</v>
      </c>
      <c r="B234" t="str" cm="1">
        <f t="array" ref="B2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odaxxixdesalomon</v>
      </c>
      <c r="C234" t="str">
        <f>REPLACE(LOWER(Table14[[#This Row],[CANTO]]),1,1,UPPER(LEFT(Table14[[#This Row],[CANTO]],1)))</f>
        <v>Oda xxix de salomón</v>
      </c>
      <c r="D234" t="str">
        <f>VLOOKUP(Table14[[#This Row],['#]],'Codigo Canto'!A4:AQ239, 40, FALSE)</f>
        <v>Oda XXIX de Salomón</v>
      </c>
      <c r="E234" t="str">
        <f>VLOOKUP(Table14[[#This Row],['#]],'Codigo Canto'!A4:AQ239, 11, FALSE)</f>
        <v>"</v>
      </c>
      <c r="F234" t="s">
        <v>108</v>
      </c>
      <c r="G234" t="str">
        <f>_xlfn.CONCAT("""","archivo","""",": ","""","/cantos/resucito/" &amp; LEFT(Table14[[#This Row],[id]], 1),"/",Table14[[#This Row],[id]],".html","""")</f>
        <v>"archivo": "/cantos/resucito/o/odaxxixdesalomon.html"</v>
      </c>
      <c r="H234" t="str">
        <f t="shared" si="4"/>
        <v>{ "id": "odaxxixdesalomon", "titulo": "Oda xxix de salomón", "salmo": """,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"/cantos/resucito/o/odaxxixdesalomon.html"},</v>
      </c>
    </row>
    <row r="235" spans="1:8" x14ac:dyDescent="0.25">
      <c r="A235">
        <f t="shared" si="5"/>
        <v>237</v>
      </c>
      <c r="B235" t="str" cm="1">
        <f t="array" ref="B2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C235" t="str">
        <f>REPLACE(LOWER(Table14[[#This Row],[CANTO]]),1,1,UPPER(LEFT(Table14[[#This Row],[CANTO]],1)))</f>
        <v>Himno lat. «ad cenam agni providi»</v>
      </c>
      <c r="D235" t="str">
        <f>VLOOKUP(Table14[[#This Row],['#]],'Codigo Canto'!A4:AQ239, 40, FALSE)</f>
        <v>Himno lat. «Ad cenam Agni providi»</v>
      </c>
      <c r="E235" t="str">
        <f>VLOOKUP(Table14[[#This Row],['#]],'Codigo Canto'!A4:AQ239, 11, FALSE)</f>
        <v>"</v>
      </c>
      <c r="F235" s="1" t="s">
        <v>2261</v>
      </c>
      <c r="G235" t="str">
        <f>_xlfn.CONCAT("""","archivo","""",": ","""","/cantos/resucito/" &amp; LEFT(Table14[[#This Row],[id]], 1),"/",Table14[[#This Row],[id]],".html","""")</f>
        <v>"archivo": "/cantos/resucito/h/himnolat«adcenamagniprovidi».html"</v>
      </c>
      <c r="H235" t="str">
        <f t="shared" si="4"/>
        <v>{ "id": "himnolat«adcenamagniprovidi»", "titulo": "Himno lat. «ad cenam agni providi»", "salmo": """,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 "archivo": "/cantos/resucito/h/himnolat«adcenamagniprovidi».html"},</v>
      </c>
    </row>
    <row r="236" spans="1:8" x14ac:dyDescent="0.25">
      <c r="A236">
        <f t="shared" si="5"/>
        <v>238</v>
      </c>
      <c r="B236" t="str" cm="1">
        <f t="array" ref="B2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C236" t="str">
        <f>REPLACE(LOWER(Table14[[#This Row],[CANTO]]),1,1,UPPER(LEFT(Table14[[#This Row],[CANTO]],1)))</f>
        <v xml:space="preserve">Cántico espiritual (san juan de la cruz) </v>
      </c>
      <c r="D236" t="str">
        <f>VLOOKUP(Table14[[#This Row],['#]],'Codigo Canto'!A4:AQ239, 40, FALSE)</f>
        <v xml:space="preserve">Cántico espiritual (San Juan de la Cruz) </v>
      </c>
      <c r="E236" t="str">
        <f>VLOOKUP(Table14[[#This Row],['#]],'Codigo Canto'!A4:AQ239, 11, FALSE)</f>
        <v>"</v>
      </c>
      <c r="F236" t="s">
        <v>110</v>
      </c>
      <c r="G236" t="str">
        <f>_xlfn.CONCAT("""","archivo","""",": ","""","/cantos/resucito/" &amp; LEFT(Table14[[#This Row],[id]], 1),"/",Table14[[#This Row],[id]],".html","""")</f>
        <v>"archivo": "/cantos/resucito/c/canticoespiritual(sanjuandelacruz).html"</v>
      </c>
      <c r="H236" t="str">
        <f t="shared" si="4"/>
        <v>{ "id": "canticoespiritual(sanjuandelacruz)", "titulo": "Cántico espiritual (san juan de la cruz) ", "salmo":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"/cantos/resucito/c/canticoespiritual(sanjuandelacruz).html"},</v>
      </c>
    </row>
    <row r="237" spans="1:8" x14ac:dyDescent="0.25">
      <c r="A237">
        <f t="shared" si="5"/>
        <v>239</v>
      </c>
      <c r="B237" t="str" cm="1">
        <f t="array" ref="B2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odaxldesalomon</v>
      </c>
      <c r="C237" t="str">
        <f>REPLACE(LOWER(Table14[[#This Row],[CANTO]]),1,1,UPPER(LEFT(Table14[[#This Row],[CANTO]],1)))</f>
        <v>Oda xl de salomón</v>
      </c>
      <c r="D237" t="str">
        <f>VLOOKUP(Table14[[#This Row],['#]],'Codigo Canto'!A4:AQ239, 40, FALSE)</f>
        <v>Oda XL de Salomón</v>
      </c>
      <c r="E237" t="str">
        <f>VLOOKUP(Table14[[#This Row],['#]],'Codigo Canto'!A4:AQ239, 11, FALSE)</f>
        <v>"</v>
      </c>
      <c r="F237" s="1" t="s">
        <v>762</v>
      </c>
      <c r="G237" t="str">
        <f>_xlfn.CONCAT("""","archivo","""",": ","""","/cantos/resucito/" &amp; LEFT(Table14[[#This Row],[id]], 1),"/",Table14[[#This Row],[id]],".html","""")</f>
        <v>"archivo": "/cantos/resucito/o/odaxldesalomon.html"</v>
      </c>
      <c r="H237" t="str">
        <f t="shared" si="4"/>
        <v>{ "id": "odaxldesalomon", "titulo": "Oda xl de salomón", "salmo": """,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"/cantos/resucito/o/odaxldesalomon.html"},</v>
      </c>
    </row>
    <row r="238" spans="1:8" x14ac:dyDescent="0.25">
      <c r="A238">
        <f t="shared" si="5"/>
        <v>240</v>
      </c>
      <c r="B238" t="str" cm="1">
        <f t="array" ref="B2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C238" t="str">
        <f>REPLACE(LOWER(Table14[[#This Row],[CANTO]]),1,1,UPPER(LEFT(Table14[[#This Row],[CANTO]],1)))</f>
        <v xml:space="preserve">Cantar de los cantares 1,13ss </v>
      </c>
      <c r="D238" t="str">
        <f>VLOOKUP(Table14[[#This Row],['#]],'Codigo Canto'!A4:AQ239, 40, FALSE)</f>
        <v xml:space="preserve">Cantar de los cantares 1,13ss </v>
      </c>
      <c r="E238" t="str">
        <f>VLOOKUP(Table14[[#This Row],['#]],'Codigo Canto'!A4:AQ239, 11, FALSE)</f>
        <v>"</v>
      </c>
      <c r="F238" t="s">
        <v>111</v>
      </c>
      <c r="G238" t="str">
        <f>_xlfn.CONCAT("""","archivo","""",": ","""","/cantos/resucito/" &amp; LEFT(Table14[[#This Row],[id]], 1),"/",Table14[[#This Row],[id]],".html","""")</f>
        <v>"archivo": "/cantos/resucito/c/cantardeloscantares113ss.html"</v>
      </c>
      <c r="H238" t="str">
        <f t="shared" si="4"/>
        <v>{ "id": "cantardeloscantares113ss", "titulo": "Cantar de los cantares 1,13ss ", "salmo":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"/cantos/resucito/c/cantardeloscantares113ss.html"},</v>
      </c>
    </row>
    <row r="239" spans="1:8" x14ac:dyDescent="0.25">
      <c r="A239">
        <f t="shared" si="5"/>
        <v>241</v>
      </c>
      <c r="B239" t="str" cm="1">
        <f t="array" ref="B2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C239" t="str">
        <f>REPLACE(LOWER(Table14[[#This Row],[CANTO]]),1,1,UPPER(LEFT(Table14[[#This Row],[CANTO]],1)))</f>
        <v>Cantar de los cantares 6-7</v>
      </c>
      <c r="D239" t="str">
        <f>VLOOKUP(Table14[[#This Row],['#]],'Codigo Canto'!A4:AQ239, 40, FALSE)</f>
        <v>Cantar de los cantares 6-7</v>
      </c>
      <c r="E239" t="str">
        <f>VLOOKUP(Table14[[#This Row],['#]],'Codigo Canto'!A4:AQ239, 11, FALSE)</f>
        <v>"</v>
      </c>
      <c r="F239" t="s">
        <v>112</v>
      </c>
      <c r="G239" t="str">
        <f>_xlfn.CONCAT("""","archivo","""",": ","""","/cantos/resucito/" &amp; LEFT(Table14[[#This Row],[id]], 1),"/",Table14[[#This Row],[id]],".html","""")</f>
        <v>"archivo": "/cantos/resucito/c/cantardeloscantares67.html"</v>
      </c>
      <c r="H239" t="str">
        <f t="shared" si="4"/>
        <v>{ "id": "cantardeloscantares67", "titulo": "Cantar de los cantares 6-7", "salmo": """,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"/cantos/resucito/c/cantardeloscantares67.html"},</v>
      </c>
    </row>
    <row r="240" spans="1:8" x14ac:dyDescent="0.25">
      <c r="A240">
        <f t="shared" si="5"/>
        <v>242</v>
      </c>
      <c r="B240" t="str" cm="1">
        <f t="array" ref="B2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odaxxivdesalomon</v>
      </c>
      <c r="C240" t="str">
        <f>REPLACE(LOWER(Table14[[#This Row],[CANTO]]),1,1,UPPER(LEFT(Table14[[#This Row],[CANTO]],1)))</f>
        <v>Oda xxiv de salomón</v>
      </c>
      <c r="D240" t="str">
        <f>VLOOKUP(Table14[[#This Row],['#]],'Codigo Canto'!A4:AQ239, 40, FALSE)</f>
        <v>Oda XXIV de Salomón</v>
      </c>
      <c r="E240" t="str">
        <f>VLOOKUP(Table14[[#This Row],['#]],'Codigo Canto'!A4:AQ239, 11, FALSE)</f>
        <v>"</v>
      </c>
      <c r="F240" t="s">
        <v>113</v>
      </c>
      <c r="G240" t="str">
        <f>_xlfn.CONCAT("""","archivo","""",": ","""","/cantos/resucito/" &amp; LEFT(Table14[[#This Row],[id]], 1),"/",Table14[[#This Row],[id]],".html","""")</f>
        <v>"archivo": "/cantos/resucito/o/odaxxivdesalomon.html"</v>
      </c>
      <c r="H240" t="str">
        <f t="shared" si="4"/>
        <v>{ "id": "odaxxivdesalomon", "titulo": "Oda xxiv de salomón", "salmo": """,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"/cantos/resucito/o/odaxxivdesalomon.html"},</v>
      </c>
    </row>
    <row r="241" spans="1:8" x14ac:dyDescent="0.25">
      <c r="A241">
        <f t="shared" si="5"/>
        <v>243</v>
      </c>
      <c r="B241" t="str" cm="1">
        <f t="array" ref="B2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C241" t="str">
        <f>REPLACE(LOWER(Table14[[#This Row],[CANTO]]),1,1,UPPER(LEFT(Table14[[#This Row],[CANTO]],1)))</f>
        <v>Cantar de los cantares 4,9 - 5,1</v>
      </c>
      <c r="D241" t="str">
        <f>VLOOKUP(Table14[[#This Row],['#]],'Codigo Canto'!A4:AQ239, 40, FALSE)</f>
        <v>Cantar de los cantares 4,9 - 5,1</v>
      </c>
      <c r="E241" t="str">
        <f>VLOOKUP(Table14[[#This Row],['#]],'Codigo Canto'!A4:AQ239, 11, FALSE)</f>
        <v>"</v>
      </c>
      <c r="F241" t="s">
        <v>114</v>
      </c>
      <c r="G241" t="str">
        <f>_xlfn.CONCAT("""","archivo","""",": ","""","/cantos/resucito/" &amp; LEFT(Table14[[#This Row],[id]], 1),"/",Table14[[#This Row],[id]],".html","""")</f>
        <v>"archivo": "/cantos/resucito/c/cantardeloscantares4951.html"</v>
      </c>
      <c r="H241" t="str">
        <f t="shared" si="4"/>
        <v>{ "id": "cantardeloscantares4951", "titulo": "Cantar de los cantares 4,9 - 5,1", "salmo": """,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"/cantos/resucito/c/cantardeloscantares4951.html"},</v>
      </c>
    </row>
    <row r="242" spans="1:8" x14ac:dyDescent="0.25">
      <c r="A242">
        <f t="shared" si="5"/>
        <v>244</v>
      </c>
      <c r="B242" t="str" cm="1">
        <f t="array" ref="B2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C242" t="str">
        <f>REPLACE(LOWER(Table14[[#This Row],[CANTO]]),1,1,UPPER(LEFT(Table14[[#This Row],[CANTO]],1)))</f>
        <v>Himno (san quodvultdeus)</v>
      </c>
      <c r="D242" t="str">
        <f>VLOOKUP(Table14[[#This Row],['#]],'Codigo Canto'!A4:AQ239, 40, FALSE)</f>
        <v>Himno (San Quodvultdeus)</v>
      </c>
      <c r="E242" t="str">
        <f>VLOOKUP(Table14[[#This Row],['#]],'Codigo Canto'!A4:AQ239, 11, FALSE)</f>
        <v>"</v>
      </c>
      <c r="F242" t="s">
        <v>115</v>
      </c>
      <c r="G242" t="str">
        <f>_xlfn.CONCAT("""","archivo","""",": ","""","/cantos/resucito/" &amp; LEFT(Table14[[#This Row],[id]], 1),"/",Table14[[#This Row],[id]],".html","""")</f>
        <v>"archivo": "/cantos/resucito/h/himno(sanquodvultdeus).html"</v>
      </c>
      <c r="H242" t="str">
        <f t="shared" si="4"/>
        <v>{ "id": "himno(sanquodvultdeus)", "titulo": "Himno (san quodvultdeus)", "salmo": """,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"/cantos/resucito/h/himno(sanquodvultdeus).html"},</v>
      </c>
    </row>
    <row r="243" spans="1:8" x14ac:dyDescent="0.25">
      <c r="B243" t="str" cm="1">
        <f t="array" ref="B2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3" t="str">
        <f>REPLACE(LOWER(Table14[[#This Row],[CANTO]]),1,1,UPPER(LEFT(Table14[[#This Row],[CANTO]],1)))</f>
        <v/>
      </c>
      <c r="G243" t="str">
        <f>_xlfn.CONCAT("""","archivo","""",": ","""","/cantos/resucito/" &amp; LEFT(Table14[[#This Row],[id]], 1),"/",Table14[[#This Row],[id]],".html","""")</f>
        <v>"archivo": "/cantos/resucito//.html"</v>
      </c>
      <c r="H243" t="str">
        <f t="shared" si="4"/>
        <v>{ "id": "", "titulo": "", "salmo": "", "letra": "", "archivo": "/cantos/resucito//.html"},</v>
      </c>
    </row>
    <row r="244" spans="1:8" x14ac:dyDescent="0.25">
      <c r="B244" t="str" cm="1">
        <f t="array" ref="B2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4" t="str">
        <f>REPLACE(LOWER(Table14[[#This Row],[CANTO]]),1,1,UPPER(LEFT(Table14[[#This Row],[CANTO]],1)))</f>
        <v/>
      </c>
      <c r="G244" t="str">
        <f>_xlfn.CONCAT("""","archivo","""",": ","""","/cantos/resucito/" &amp; LEFT(Table14[[#This Row],[id]], 1),"/",Table14[[#This Row],[id]],".html","""")</f>
        <v>"archivo": "/cantos/resucito//.html"</v>
      </c>
      <c r="H244" t="str">
        <f t="shared" si="4"/>
        <v>{ "id": "", "titulo": "", "salmo": "", "letra": "", "archivo": "/cantos/resucito//.html"},</v>
      </c>
    </row>
    <row r="245" spans="1:8" x14ac:dyDescent="0.25">
      <c r="B245" t="str" cm="1">
        <f t="array" ref="B2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5" t="str">
        <f>REPLACE(LOWER(Table14[[#This Row],[CANTO]]),1,1,UPPER(LEFT(Table14[[#This Row],[CANTO]],1)))</f>
        <v/>
      </c>
      <c r="G245" t="str">
        <f>_xlfn.CONCAT("""","archivo","""",": ","""","/cantos/resucito/" &amp; LEFT(Table14[[#This Row],[id]], 1),"/",Table14[[#This Row],[id]],".html","""")</f>
        <v>"archivo": "/cantos/resucito//.html"</v>
      </c>
      <c r="H245" t="str">
        <f t="shared" si="4"/>
        <v>{ "id": "", "titulo": "", "salmo": "", "letra": "", "archivo": "/cantos/resucito//.html"},</v>
      </c>
    </row>
    <row r="246" spans="1:8" x14ac:dyDescent="0.25">
      <c r="B246" t="str" cm="1">
        <f t="array" ref="B2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6" t="str">
        <f>REPLACE(LOWER(Table14[[#This Row],[CANTO]]),1,1,UPPER(LEFT(Table14[[#This Row],[CANTO]],1)))</f>
        <v/>
      </c>
      <c r="G246" t="str">
        <f>_xlfn.CONCAT("""","archivo","""",": ","""","/cantos/resucito/" &amp; LEFT(Table14[[#This Row],[id]], 1),"/",Table14[[#This Row],[id]],".html","""")</f>
        <v>"archivo": "/cantos/resucito//.html"</v>
      </c>
      <c r="H246" t="str">
        <f t="shared" si="4"/>
        <v>{ "id": "", "titulo": "", "salmo": "", "letra": "", "archivo": "/cantos/resucito//.html"},</v>
      </c>
    </row>
  </sheetData>
  <dataConsolidate/>
  <mergeCells count="1">
    <mergeCell ref="B1:E1"/>
  </mergeCells>
  <hyperlinks>
    <hyperlink ref="B1:E1" location="Indice!A1" display="Indice!A1" xr:uid="{F7661E9B-8020-4127-BAD5-B6C38900593B}"/>
  </hyperlinks>
  <pageMargins left="0.7" right="0.7" top="0.75" bottom="0.75" header="0.3" footer="0.3"/>
  <pageSetup orientation="portrait"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190CB-C7D3-45B5-803A-4A40BAC20A18}">
  <sheetPr codeName="Sheet14">
    <tabColor rgb="FF00B0F0"/>
  </sheetPr>
  <dimension ref="B1:AF125"/>
  <sheetViews>
    <sheetView zoomScale="85" zoomScaleNormal="85" workbookViewId="0">
      <selection activeCell="C2" sqref="C2"/>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1</v>
      </c>
      <c r="D1" s="165" t="str">
        <f ca="1">VLOOKUP(C1,'Codigo Canto'!A3:AQ236,38,FALSE)</f>
        <v>A LA VÍCTIMA PASCUAL</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LA VÍCTIMA PASCUAL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D8" s="164" t="str">
        <f ca="1">_xlfn.CONCAT("        id: ","""",C8,"""",",")</f>
        <v xml:space="preserve">        id: "alavictimapascual",</v>
      </c>
    </row>
    <row r="9" spans="2:24" ht="23.25" x14ac:dyDescent="0.25">
      <c r="C9" t="str">
        <f ca="1">PROPER(D1)</f>
        <v>A La Víctima Pascual</v>
      </c>
      <c r="D9" s="164" t="str">
        <f ca="1">_xlfn.CONCAT("        tt: ","""",C9,"""",",")</f>
        <v xml:space="preserve">        tt: "A La Víctima Pascual",</v>
      </c>
    </row>
    <row r="10" spans="2:24" ht="23.25" x14ac:dyDescent="0.25">
      <c r="C10" t="str">
        <f ca="1">PROPER(D1)</f>
        <v>A La Víctima Pascual</v>
      </c>
      <c r="D10" s="164" t="str">
        <f ca="1">_xlfn.CONCAT("        title: ","""",C10,"""",",")</f>
        <v xml:space="preserve">        title: "A La Víctima Pascual",</v>
      </c>
    </row>
    <row r="11" spans="2:24" ht="23.25" x14ac:dyDescent="0.25">
      <c r="C11" t="str">
        <f ca="1">VLOOKUP(C1,'Codigo Canto'!A3:AQ236,12,FALSE)</f>
        <v xml:space="preserve">Secuencia de Pascua - Himno lat. «Victimae paschall laudes» </v>
      </c>
      <c r="D11" s="164" t="str">
        <f ca="1">_xlfn.CONCAT("        ","subtitle: ","""",C11,"""",",")</f>
        <v xml:space="preserve">        subtitle: "Secuencia de Pascua - Himno lat. «Victimae paschall laudes» ",</v>
      </c>
    </row>
    <row r="12" spans="2:24" ht="23.25" x14ac:dyDescent="0.25">
      <c r="C12" t="str">
        <f ca="1">VLOOKUP(C1,Codigo!A3:AP240,42,FALSE)</f>
        <v>category: ["PreCatecumenado","Pascua","Pentecostés","Entrada","Comunión","Final","Nuevo Testamento"],</v>
      </c>
      <c r="D12" s="164" t="str">
        <f ca="1">_xlfn.CONCAT("        ",C12)</f>
        <v xml:space="preserve">        category: ["PreCatecumenado","Pascua","Pentecostés","Entrada","Comunión","Final","Nuevo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1</v>
      </c>
      <c r="D15" s="164" t="str">
        <f ca="1">_xlfn.CONCAT("        dbno: ","""",C15,"""",",")</f>
        <v xml:space="preserve">        dbno: "1",</v>
      </c>
    </row>
    <row r="16" spans="2:24" ht="23.25" x14ac:dyDescent="0.25">
      <c r="D16" s="164" t="str">
        <f>_xlfn.CONCAT("        notes: ","""",C16,"""",",")</f>
        <v xml:space="preserve">        notes: "",</v>
      </c>
    </row>
    <row r="17" spans="2:32" ht="23.25" x14ac:dyDescent="0.25">
      <c r="C17" t="str">
        <f ca="1">C8</f>
        <v>alavictimapascual</v>
      </c>
      <c r="D17" s="164" t="str">
        <f ca="1">_xlfn.CONCAT("        audioSrc: ","""/audio/",C17,".mp3""",",")</f>
        <v xml:space="preserve">        audioSrc: "/audio/alavictimapascual.mp3",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0</v>
      </c>
      <c r="C23" t="e">
        <f ca="1">VLOOKUP(B23,Buscador!A3:AP240,31,FALSE)</f>
        <v>#N/A</v>
      </c>
      <c r="D23" s="164" t="e">
        <f ca="1">_xlfn.CONCAT("        ant: ","""",C23,"""",",")</f>
        <v>#N/A</v>
      </c>
    </row>
    <row r="24" spans="2:32" ht="23.25" x14ac:dyDescent="0.25">
      <c r="B24">
        <f ca="1">+C1+1</f>
        <v>2</v>
      </c>
      <c r="C24" t="str">
        <f ca="1">VLOOKUP(B24,Buscador!A3:AP240,31,FALSE)</f>
        <v>/resucito/src/index.html?canto=anadiedemosocasiondetropiezo</v>
      </c>
      <c r="D24" s="164" t="str">
        <f ca="1">_xlfn.CONCAT("        sig: ","""",C24,"""",",")</f>
        <v xml:space="preserve">        sig: "/resucito/src/index.html?canto=anadiedemosocasiondetropiezo",</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La Víctima Pascual</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8609"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08610"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0ECA400-C092-49BE-B2EA-4E484CC28604}">
          <x14:formula1>
            <xm:f>List!$A$1:$A$10</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BBA58-F670-4CAD-99F0-DA0A49029FEF}">
  <sheetPr codeName="Sheet15">
    <tabColor rgb="FF00B0F0"/>
  </sheetPr>
  <dimension ref="B1:AF125"/>
  <sheetViews>
    <sheetView zoomScale="85" zoomScaleNormal="85" workbookViewId="0">
      <selection activeCell="C1" sqref="C1"/>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2</v>
      </c>
      <c r="D1" s="165" t="str">
        <f ca="1">VLOOKUP(C1,'Codigo Canto'!A3:AQ236,38,FALSE)</f>
        <v>A NADIE DEMOS OCASIÓN DE TROPIEZO</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NADIE DEMOS OCASIÓN DE TROPIEZO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anadiedemosocasiondetropiezo</v>
      </c>
      <c r="D8" s="164" t="str">
        <f ca="1">_xlfn.CONCAT("        id: ","""",C8,"""",",")</f>
        <v xml:space="preserve">        id: "anadiedemosocasiondetropiezo",</v>
      </c>
    </row>
    <row r="9" spans="2:24" ht="23.25" x14ac:dyDescent="0.25">
      <c r="C9" t="str">
        <f ca="1">PROPER(D1)</f>
        <v>A Nadie Demos Ocasión De Tropiezo</v>
      </c>
      <c r="D9" s="164" t="str">
        <f ca="1">_xlfn.CONCAT("        tt: ","""",C9,"""",",")</f>
        <v xml:space="preserve">        tt: "A Nadie Demos Ocasión De Tropiezo",</v>
      </c>
    </row>
    <row r="10" spans="2:24" ht="23.25" x14ac:dyDescent="0.25">
      <c r="C10" t="str">
        <f ca="1">PROPER(D1)</f>
        <v>A Nadie Demos Ocasión De Tropiezo</v>
      </c>
      <c r="D10" s="164" t="str">
        <f ca="1">_xlfn.CONCAT("        title: ","""",C10,"""",",")</f>
        <v xml:space="preserve">        title: "A Nadie Demos Ocasión De Tropiezo",</v>
      </c>
    </row>
    <row r="11" spans="2:24" ht="23.25" x14ac:dyDescent="0.25">
      <c r="C11" t="str">
        <f ca="1">VLOOKUP(C1,'Codigo Canto'!A3:AQ236,12,FALSE)</f>
        <v>2ª Corintios 6,3ss</v>
      </c>
      <c r="D11" s="164" t="str">
        <f ca="1">_xlfn.CONCAT("        ","subtitle: ","""",C11,"""",",")</f>
        <v xml:space="preserve">        subtitle: "2ª Corintios 6,3ss",</v>
      </c>
    </row>
    <row r="12" spans="2:24" ht="23.25" x14ac:dyDescent="0.25">
      <c r="C12" t="str">
        <f ca="1">VLOOKUP(C1,Codigo!A3:AP240,42,FALSE)</f>
        <v>category: ["PreCatecumenado","Nuevo Testamento"],</v>
      </c>
      <c r="D12" s="164" t="str">
        <f ca="1">_xlfn.CONCAT("        ",C12)</f>
        <v xml:space="preserve">        category: ["PreCatecumenado","Nuevo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2</v>
      </c>
      <c r="D15" s="164" t="str">
        <f ca="1">_xlfn.CONCAT("        dbno: ","""",C15,"""",",")</f>
        <v xml:space="preserve">        dbno: "2",</v>
      </c>
    </row>
    <row r="16" spans="2:24" ht="23.25" x14ac:dyDescent="0.25">
      <c r="D16" s="164" t="str">
        <f>_xlfn.CONCAT("        notes: ","""",C16,"""",",")</f>
        <v xml:space="preserve">        notes: "",</v>
      </c>
    </row>
    <row r="17" spans="2:32" ht="23.25" x14ac:dyDescent="0.25">
      <c r="C17" t="str">
        <f ca="1">C8</f>
        <v>anadiedemosocasiondetropiezo</v>
      </c>
      <c r="D17" s="164" t="str">
        <f ca="1">_xlfn.CONCAT("        audioSrc: ","""/audio/",C17,".mp3""",",")</f>
        <v xml:space="preserve">        audioSrc: "/audio/anadiedemosocasiondetropiezo.mp3",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1</v>
      </c>
      <c r="C23" t="str">
        <f ca="1">VLOOKUP(B23,Buscador!A3:AP240,31,FALSE)</f>
        <v>/resucito/src/index.html?canto=alavictimapascual</v>
      </c>
      <c r="D23" s="164" t="str">
        <f ca="1">_xlfn.CONCAT("        ant: ","""",C23,"""",",")</f>
        <v xml:space="preserve">        ant: "/resucito/src/index.html?canto=alavictimapascual",</v>
      </c>
    </row>
    <row r="24" spans="2:32" ht="23.25" x14ac:dyDescent="0.25">
      <c r="B24">
        <f ca="1">+C1+1</f>
        <v>3</v>
      </c>
      <c r="C24" t="str">
        <f ca="1">VLOOKUP(B24,Buscador!A3:AP240,31,FALSE)</f>
        <v>/resucito/src/index.html?canto=atilevantomisojos</v>
      </c>
      <c r="D24" s="164" t="str">
        <f ca="1">_xlfn.CONCAT("        sig: ","""",C24,"""",",")</f>
        <v xml:space="preserve">        sig: "/resucito/src/index.html?canto=atilevantomisojos",</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Nadie Demos Ocasión De Tropiezo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9633"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09634"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48A13B-01D7-4E96-A13C-D95AE2C8D25A}">
          <x14:formula1>
            <xm:f>List!$A$1:$A$10</xm:f>
          </x14:formula1>
          <xm:sqref>C2</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72CEE-EEFD-490F-B68E-2B8AD298ED71}">
  <sheetPr codeName="Sheet17">
    <tabColor rgb="FF00B0F0"/>
  </sheetPr>
  <dimension ref="B1:AF125"/>
  <sheetViews>
    <sheetView zoomScale="85" zoomScaleNormal="85" workbookViewId="0">
      <selection activeCell="C1" sqref="C1"/>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3</v>
      </c>
      <c r="D1" s="165" t="str">
        <f ca="1">VLOOKUP(C1,'Codigo Canto'!A3:AQ236,38,FALSE)</f>
        <v>A TI LEVANTO MIS OJOS</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TI LEVANTO MIS OJOS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atilevantomisojos</v>
      </c>
      <c r="D8" s="164" t="str">
        <f ca="1">_xlfn.CONCAT("        id: ","""",C8,"""",",")</f>
        <v xml:space="preserve">        id: "atilevantomisojos",</v>
      </c>
    </row>
    <row r="9" spans="2:24" ht="23.25" x14ac:dyDescent="0.25">
      <c r="C9" t="str">
        <f ca="1">PROPER(D1)</f>
        <v>A Ti Levanto Mis Ojos</v>
      </c>
      <c r="D9" s="164" t="str">
        <f ca="1">_xlfn.CONCAT("        tt: ","""",C9,"""",",")</f>
        <v xml:space="preserve">        tt: "A Ti Levanto Mis Ojos",</v>
      </c>
    </row>
    <row r="10" spans="2:24" ht="23.25" x14ac:dyDescent="0.25">
      <c r="C10" t="str">
        <f ca="1">PROPER(D1)</f>
        <v>A Ti Levanto Mis Ojos</v>
      </c>
      <c r="D10" s="164" t="str">
        <f ca="1">_xlfn.CONCAT("        title: ","""",C10,"""",",")</f>
        <v xml:space="preserve">        title: "A Ti Levanto Mis Ojos",</v>
      </c>
    </row>
    <row r="11" spans="2:24" ht="23.25" x14ac:dyDescent="0.25">
      <c r="C11" t="str">
        <f ca="1">VLOOKUP(C1,'Codigo Canto'!A3:AQ236,12,FALSE)</f>
        <v>Salmo 123 (122)</v>
      </c>
      <c r="D11" s="164" t="str">
        <f ca="1">_xlfn.CONCAT("        ","subtitle: ","""",C11,"""",",")</f>
        <v xml:space="preserve">        subtitle: "Salmo 123 (122)",</v>
      </c>
    </row>
    <row r="12" spans="2:24" ht="23.25" x14ac:dyDescent="0.25">
      <c r="C12" t="str">
        <f ca="1">VLOOKUP(C1,Codigo!A3:AP240,42,FALSE)</f>
        <v>category: ["PreCatecumenado","Cuaresma","Antiguo Testamento"],</v>
      </c>
      <c r="D12" s="164" t="str">
        <f ca="1">_xlfn.CONCAT("        ",C12)</f>
        <v xml:space="preserve">        category: ["PreCatecumenado","Cuaresma","Antiguo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3</v>
      </c>
      <c r="D15" s="164" t="str">
        <f ca="1">_xlfn.CONCAT("        dbno: ","""",C15,"""",",")</f>
        <v xml:space="preserve">        dbno: "3",</v>
      </c>
    </row>
    <row r="16" spans="2:24" ht="23.25" x14ac:dyDescent="0.25">
      <c r="D16" s="164" t="str">
        <f>_xlfn.CONCAT("        notes: ","""",C16,"""",",")</f>
        <v xml:space="preserve">        notes: "",</v>
      </c>
    </row>
    <row r="17" spans="2:32" ht="23.25" x14ac:dyDescent="0.25">
      <c r="C17" t="str">
        <f ca="1">C8</f>
        <v>atilevantomisojos</v>
      </c>
      <c r="D17" s="164" t="str">
        <f ca="1">_xlfn.CONCAT("        audioSrc: ","""/audio/",C17,".mp3""",",")</f>
        <v xml:space="preserve">        audioSrc: "/audio/atilevantomisojos.mp3",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2</v>
      </c>
      <c r="C23" t="str">
        <f ca="1">VLOOKUP(B23,Buscador!A3:AP240,31,FALSE)</f>
        <v>/resucito/src/index.html?canto=anadiedemosocasiondetropiezo</v>
      </c>
      <c r="D23" s="164" t="str">
        <f ca="1">_xlfn.CONCAT("        ant: ","""",C23,"""",",")</f>
        <v xml:space="preserve">        ant: "/resucito/src/index.html?canto=anadiedemosocasiondetropiezo",</v>
      </c>
    </row>
    <row r="24" spans="2:32" ht="23.25" x14ac:dyDescent="0.25">
      <c r="B24">
        <f ca="1">+C1+1</f>
        <v>4</v>
      </c>
      <c r="C24" t="str">
        <f ca="1">VLOOKUP(B24,Buscador!A3:AP240,31,FALSE)</f>
        <v>/resucito/src/index.html?canto=atisenorenmiclamorimploro</v>
      </c>
      <c r="D24" s="164" t="str">
        <f ca="1">_xlfn.CONCAT("        sig: ","""",C24,"""",",")</f>
        <v xml:space="preserve">        sig: "/resucito/src/index.html?canto=atisenorenmiclamorimploro",</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Ti Levanto Mis Ojos</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0657"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10658"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EF7202F-95A7-4C4F-A2E4-F68A090031FC}">
          <x14:formula1>
            <xm:f>List!$A$1:$A$10</xm:f>
          </x14:formula1>
          <xm:sqref>C2</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EE810-3940-4C89-9774-51B99D9B3BCE}">
  <sheetPr codeName="Sheet12">
    <tabColor rgb="FF00B0F0"/>
  </sheetPr>
  <dimension ref="B1:AF125"/>
  <sheetViews>
    <sheetView topLeftCell="A42" zoomScale="85" zoomScaleNormal="85" workbookViewId="0">
      <selection activeCell="Q64" sqref="Q64"/>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4</v>
      </c>
      <c r="D1" s="165" t="str">
        <f ca="1">VLOOKUP(C1,'Codigo Canto'!A3:AQ236,38,FALSE)</f>
        <v>A TI, SEÑOR, EN MI CLAMOR IMPLORO</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TI, SEÑOR, EN MI CLAMOR IMPLORO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atisenorenmiclamorimploro</v>
      </c>
      <c r="D8" s="164" t="str">
        <f ca="1">_xlfn.CONCAT("        id: ","""",C8,"""",",")</f>
        <v xml:space="preserve">        id: "atisenorenmiclamorimploro",</v>
      </c>
    </row>
    <row r="9" spans="2:24" ht="23.25" x14ac:dyDescent="0.25">
      <c r="C9" t="str">
        <f ca="1">PROPER(D1)</f>
        <v>A Ti, Señor, En Mi Clamor Imploro</v>
      </c>
      <c r="D9" s="164" t="str">
        <f ca="1">_xlfn.CONCAT("        tt: ","""",C9,"""",",")</f>
        <v xml:space="preserve">        tt: "A Ti, Señor, En Mi Clamor Imploro",</v>
      </c>
    </row>
    <row r="10" spans="2:24" ht="23.25" x14ac:dyDescent="0.25">
      <c r="C10" t="str">
        <f ca="1">PROPER(D1)</f>
        <v>A Ti, Señor, En Mi Clamor Imploro</v>
      </c>
      <c r="D10" s="164" t="str">
        <f ca="1">_xlfn.CONCAT("        title: ","""",C10,"""",",")</f>
        <v xml:space="preserve">        title: "A Ti, Señor, En Mi Clamor Imploro",</v>
      </c>
    </row>
    <row r="11" spans="2:24" ht="23.25" x14ac:dyDescent="0.25">
      <c r="C11" t="str">
        <f ca="1">VLOOKUP(C1,'Codigo Canto'!A3:AQ236,12,FALSE)</f>
        <v>Salmo 142 (141)</v>
      </c>
      <c r="D11" s="164" t="str">
        <f ca="1">_xlfn.CONCAT("        ","subtitle: ","""",C11,"""",",")</f>
        <v xml:space="preserve">        subtitle: "Salmo 142 (141)",</v>
      </c>
    </row>
    <row r="12" spans="2:24" ht="23.25" x14ac:dyDescent="0.25">
      <c r="C12" t="str">
        <f ca="1">VLOOKUP(C1,Codigo!A3:AP240,42,FALSE)</f>
        <v>category: ["PreCatecumenado","Cuaresma","Antiguo Testamento"],</v>
      </c>
      <c r="D12" s="164" t="str">
        <f ca="1">_xlfn.CONCAT("        ",C12)</f>
        <v xml:space="preserve">        category: ["PreCatecumenado","Cuaresma","Antiguo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4</v>
      </c>
      <c r="D15" s="164" t="str">
        <f ca="1">_xlfn.CONCAT("        dbno: ","""",C15,"""",",")</f>
        <v xml:space="preserve">        dbno: "4",</v>
      </c>
    </row>
    <row r="16" spans="2:24" ht="23.25" x14ac:dyDescent="0.25">
      <c r="D16" s="164" t="str">
        <f>_xlfn.CONCAT("        notes: ","""",C16,"""",",")</f>
        <v xml:space="preserve">        notes: "",</v>
      </c>
    </row>
    <row r="17" spans="2:32" ht="23.25" x14ac:dyDescent="0.25">
      <c r="C17" t="str">
        <f ca="1">C8</f>
        <v>atisenorenmiclamorimploro</v>
      </c>
      <c r="D17" s="164" t="str">
        <f ca="1">_xlfn.CONCAT("        audioSrc: ","""/audio/",C17,".mp3""",",")</f>
        <v xml:space="preserve">        audioSrc: "/audio/atisenorenmiclamorimploro.mp3",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3</v>
      </c>
      <c r="C23" t="str">
        <f ca="1">VLOOKUP(B23,Buscador!A3:AP240,31,FALSE)</f>
        <v>/resucito/src/index.html?canto=atilevantomisojos</v>
      </c>
      <c r="D23" s="164" t="str">
        <f ca="1">_xlfn.CONCAT("        ant: ","""",C23,"""",",")</f>
        <v xml:space="preserve">        ant: "/resucito/src/index.html?canto=atilevantomisojos",</v>
      </c>
    </row>
    <row r="24" spans="2:32" ht="23.25" x14ac:dyDescent="0.25">
      <c r="B24">
        <f ca="1">+C1+1</f>
        <v>5</v>
      </c>
      <c r="C24" t="str">
        <f ca="1">VLOOKUP(B24,Buscador!A3:AP240,31,FALSE)</f>
        <v>/resucito/src/index.html?canto=atisenorlevantomialma</v>
      </c>
      <c r="D24" s="164" t="str">
        <f ca="1">_xlfn.CONCAT("        sig: ","""",C24,"""",",")</f>
        <v xml:space="preserve">        sig: "/resucito/src/index.html?canto=atisenorlevantomialma",</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79" si="2">IF(F28="","",",")</f>
        <v>,</v>
      </c>
      <c r="H28" s="169" t="s">
        <v>1121</v>
      </c>
      <c r="I28" s="170" t="str">
        <f t="shared" ref="I28:I79" si="3">IF(F28="","",",")</f>
        <v>,</v>
      </c>
      <c r="J28" s="168">
        <f>IF(F28="","",250)</f>
        <v>250</v>
      </c>
      <c r="K28" s="171" t="str">
        <f t="shared" ref="K28:K79" si="4">IF(F28="","",")")</f>
        <v>)</v>
      </c>
      <c r="L28" s="172" t="str">
        <f t="shared" ref="L28:L59" si="5">IF(M28="","","(")</f>
        <v/>
      </c>
      <c r="M28" s="178"/>
      <c r="N28" s="173" t="str">
        <f t="shared" ref="N28:N79" si="6">IF(M28="","",",")</f>
        <v/>
      </c>
      <c r="O28" s="174"/>
      <c r="P28" s="173" t="str">
        <f t="shared" ref="P28:P79" si="7">IF(M28="","",",")</f>
        <v/>
      </c>
      <c r="Q28" s="173" t="str">
        <f t="shared" ref="Q28:Q59" si="8">IF(M28="","",250)</f>
        <v/>
      </c>
      <c r="R28" s="12" t="str">
        <f t="shared" ref="R28:R79"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Ti, Señor, En Mi Clamor Imploro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ref="G80:G125" si="41">IF(F80="","",",")</f>
        <v/>
      </c>
      <c r="I80" s="170" t="str">
        <f t="shared" ref="I80:I108" si="42">IF(F80="","",",")</f>
        <v/>
      </c>
      <c r="K80" s="171" t="str">
        <f t="shared" ref="K80:K108" si="43">IF(F80="","",")")</f>
        <v/>
      </c>
      <c r="N80" s="173" t="str">
        <f t="shared" ref="N80:N110" si="44">IF(M80="","",",")</f>
        <v/>
      </c>
      <c r="P80" s="173" t="str">
        <f t="shared" ref="P80:P111" si="45">IF(M80="","",",")</f>
        <v/>
      </c>
      <c r="R80" s="12" t="str">
        <f t="shared" ref="R80:R111" si="46">IF(M80="","",")")</f>
        <v/>
      </c>
    </row>
    <row r="81" spans="7:18" ht="24" x14ac:dyDescent="0.4">
      <c r="G81" s="182" t="str">
        <f t="shared" si="41"/>
        <v/>
      </c>
      <c r="I81" s="170" t="str">
        <f t="shared" si="42"/>
        <v/>
      </c>
      <c r="K81" s="171" t="str">
        <f t="shared" si="43"/>
        <v/>
      </c>
      <c r="N81" s="173" t="str">
        <f t="shared" si="44"/>
        <v/>
      </c>
      <c r="P81" s="173" t="str">
        <f t="shared" si="45"/>
        <v/>
      </c>
      <c r="R81" s="12" t="str">
        <f t="shared" si="46"/>
        <v/>
      </c>
    </row>
    <row r="82" spans="7:18" ht="24" x14ac:dyDescent="0.4">
      <c r="G82" s="182" t="str">
        <f t="shared" si="41"/>
        <v/>
      </c>
      <c r="I82" s="170" t="str">
        <f t="shared" si="42"/>
        <v/>
      </c>
      <c r="K82" s="171" t="str">
        <f t="shared" si="43"/>
        <v/>
      </c>
      <c r="N82" s="173" t="str">
        <f t="shared" si="44"/>
        <v/>
      </c>
      <c r="P82" s="173" t="str">
        <f t="shared" si="45"/>
        <v/>
      </c>
      <c r="R82" s="12" t="str">
        <f t="shared" si="46"/>
        <v/>
      </c>
    </row>
    <row r="83" spans="7:18" ht="24" x14ac:dyDescent="0.4">
      <c r="G83" s="182" t="str">
        <f t="shared" si="41"/>
        <v/>
      </c>
      <c r="I83" s="170" t="str">
        <f t="shared" si="42"/>
        <v/>
      </c>
      <c r="K83" s="171" t="str">
        <f t="shared" si="43"/>
        <v/>
      </c>
      <c r="N83" s="173" t="str">
        <f t="shared" si="44"/>
        <v/>
      </c>
      <c r="P83" s="173" t="str">
        <f t="shared" si="45"/>
        <v/>
      </c>
      <c r="R83" s="12" t="str">
        <f t="shared" si="46"/>
        <v/>
      </c>
    </row>
    <row r="84" spans="7:18" ht="24" x14ac:dyDescent="0.4">
      <c r="G84" s="182" t="str">
        <f t="shared" si="41"/>
        <v/>
      </c>
      <c r="I84" s="170" t="str">
        <f t="shared" si="42"/>
        <v/>
      </c>
      <c r="K84" s="171" t="str">
        <f t="shared" si="43"/>
        <v/>
      </c>
      <c r="N84" s="173" t="str">
        <f t="shared" si="44"/>
        <v/>
      </c>
      <c r="P84" s="173" t="str">
        <f t="shared" si="45"/>
        <v/>
      </c>
      <c r="R84" s="12" t="str">
        <f t="shared" si="46"/>
        <v/>
      </c>
    </row>
    <row r="85" spans="7:18" ht="24" x14ac:dyDescent="0.4">
      <c r="G85" s="182" t="str">
        <f t="shared" si="41"/>
        <v/>
      </c>
      <c r="I85" s="170" t="str">
        <f t="shared" si="42"/>
        <v/>
      </c>
      <c r="K85" s="171" t="str">
        <f t="shared" si="43"/>
        <v/>
      </c>
      <c r="N85" s="173" t="str">
        <f t="shared" si="44"/>
        <v/>
      </c>
      <c r="P85" s="173" t="str">
        <f t="shared" si="45"/>
        <v/>
      </c>
      <c r="R85" s="12" t="str">
        <f t="shared" si="46"/>
        <v/>
      </c>
    </row>
    <row r="86" spans="7:18" ht="24" x14ac:dyDescent="0.4">
      <c r="G86" s="182" t="str">
        <f t="shared" si="41"/>
        <v/>
      </c>
      <c r="I86" s="170" t="str">
        <f t="shared" si="42"/>
        <v/>
      </c>
      <c r="K86" s="171" t="str">
        <f t="shared" si="43"/>
        <v/>
      </c>
      <c r="N86" s="173" t="str">
        <f t="shared" si="44"/>
        <v/>
      </c>
      <c r="P86" s="173" t="str">
        <f t="shared" si="45"/>
        <v/>
      </c>
      <c r="R86" s="12" t="str">
        <f t="shared" si="46"/>
        <v/>
      </c>
    </row>
    <row r="87" spans="7:18" ht="24" x14ac:dyDescent="0.4">
      <c r="G87" s="182" t="str">
        <f t="shared" si="41"/>
        <v/>
      </c>
      <c r="I87" s="170" t="str">
        <f t="shared" si="42"/>
        <v/>
      </c>
      <c r="K87" s="171" t="str">
        <f t="shared" si="43"/>
        <v/>
      </c>
      <c r="N87" s="173" t="str">
        <f t="shared" si="44"/>
        <v/>
      </c>
      <c r="P87" s="173" t="str">
        <f t="shared" si="45"/>
        <v/>
      </c>
      <c r="R87" s="12" t="str">
        <f t="shared" si="46"/>
        <v/>
      </c>
    </row>
    <row r="88" spans="7:18" ht="24" x14ac:dyDescent="0.4">
      <c r="G88" s="182" t="str">
        <f t="shared" si="41"/>
        <v/>
      </c>
      <c r="I88" s="170" t="str">
        <f t="shared" si="42"/>
        <v/>
      </c>
      <c r="K88" s="171" t="str">
        <f t="shared" si="43"/>
        <v/>
      </c>
      <c r="N88" s="173" t="str">
        <f t="shared" si="44"/>
        <v/>
      </c>
      <c r="P88" s="173" t="str">
        <f t="shared" si="45"/>
        <v/>
      </c>
      <c r="R88" s="12" t="str">
        <f t="shared" si="46"/>
        <v/>
      </c>
    </row>
    <row r="89" spans="7:18" ht="24" x14ac:dyDescent="0.4">
      <c r="G89" s="182" t="str">
        <f t="shared" si="41"/>
        <v/>
      </c>
      <c r="I89" s="170" t="str">
        <f t="shared" si="42"/>
        <v/>
      </c>
      <c r="K89" s="171" t="str">
        <f t="shared" si="43"/>
        <v/>
      </c>
      <c r="N89" s="173" t="str">
        <f t="shared" si="44"/>
        <v/>
      </c>
      <c r="P89" s="173" t="str">
        <f t="shared" si="45"/>
        <v/>
      </c>
      <c r="R89" s="12" t="str">
        <f t="shared" si="46"/>
        <v/>
      </c>
    </row>
    <row r="90" spans="7:18" ht="24" x14ac:dyDescent="0.4">
      <c r="G90" s="182" t="str">
        <f t="shared" si="41"/>
        <v/>
      </c>
      <c r="I90" s="170" t="str">
        <f t="shared" si="42"/>
        <v/>
      </c>
      <c r="K90" s="171" t="str">
        <f t="shared" si="43"/>
        <v/>
      </c>
      <c r="N90" s="173" t="str">
        <f t="shared" si="44"/>
        <v/>
      </c>
      <c r="P90" s="173" t="str">
        <f t="shared" si="45"/>
        <v/>
      </c>
      <c r="R90" s="12" t="str">
        <f t="shared" si="46"/>
        <v/>
      </c>
    </row>
    <row r="91" spans="7:18" ht="24" x14ac:dyDescent="0.4">
      <c r="G91" s="182" t="str">
        <f t="shared" si="41"/>
        <v/>
      </c>
      <c r="I91" s="170" t="str">
        <f t="shared" si="42"/>
        <v/>
      </c>
      <c r="K91" s="171" t="str">
        <f t="shared" si="43"/>
        <v/>
      </c>
      <c r="N91" s="173" t="str">
        <f t="shared" si="44"/>
        <v/>
      </c>
      <c r="P91" s="173" t="str">
        <f t="shared" si="45"/>
        <v/>
      </c>
      <c r="R91" s="12" t="str">
        <f t="shared" si="46"/>
        <v/>
      </c>
    </row>
    <row r="92" spans="7:18" ht="24" x14ac:dyDescent="0.4">
      <c r="G92" s="182" t="str">
        <f t="shared" si="41"/>
        <v/>
      </c>
      <c r="I92" s="170" t="str">
        <f t="shared" si="42"/>
        <v/>
      </c>
      <c r="K92" s="171" t="str">
        <f t="shared" si="43"/>
        <v/>
      </c>
      <c r="N92" s="173" t="str">
        <f t="shared" si="44"/>
        <v/>
      </c>
      <c r="P92" s="173" t="str">
        <f t="shared" si="45"/>
        <v/>
      </c>
      <c r="R92" s="12" t="str">
        <f t="shared" si="46"/>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1201"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691202"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722F6BE-565D-46C9-9433-33B0967785D3}">
          <x14:formula1>
            <xm:f>List!$A$1:$A$10</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990DD-BA0E-4FC4-8F5F-B32532A65E94}">
  <sheetPr codeName="Sheet18">
    <tabColor rgb="FF00B0F0"/>
  </sheetPr>
  <dimension ref="B1:AN69"/>
  <sheetViews>
    <sheetView zoomScale="85" zoomScaleNormal="85" workbookViewId="0"/>
  </sheetViews>
  <sheetFormatPr defaultRowHeight="16.5" x14ac:dyDescent="0.3"/>
  <cols>
    <col min="2" max="2" width="13.140625" customWidth="1"/>
    <col min="3" max="3" width="60.85546875" bestFit="1" customWidth="1"/>
    <col min="4" max="11" width="6.85546875" style="19" customWidth="1"/>
    <col min="12" max="12" width="175.85546875" customWidth="1"/>
    <col min="13" max="13" width="6" bestFit="1" customWidth="1"/>
    <col min="14" max="14" width="5.85546875" bestFit="1" customWidth="1"/>
    <col min="15" max="15" width="2.28515625" bestFit="1" customWidth="1"/>
    <col min="16" max="16" width="4.140625" bestFit="1" customWidth="1"/>
    <col min="17" max="17" width="2.28515625" bestFit="1" customWidth="1"/>
    <col min="18" max="18" width="6.5703125" bestFit="1" customWidth="1"/>
    <col min="19" max="20" width="2.42578125" bestFit="1" customWidth="1"/>
    <col min="21" max="21" width="5.85546875" bestFit="1" customWidth="1"/>
    <col min="22" max="22" width="2.28515625" bestFit="1" customWidth="1"/>
    <col min="23" max="23" width="4.140625" bestFit="1" customWidth="1"/>
    <col min="24" max="24" width="2.28515625" bestFit="1" customWidth="1"/>
    <col min="25" max="25" width="6.5703125" bestFit="1" customWidth="1"/>
    <col min="26" max="26" width="2.42578125" bestFit="1" customWidth="1"/>
    <col min="27" max="31" width="4.28515625" customWidth="1"/>
    <col min="32" max="32" width="6.5703125" bestFit="1" customWidth="1"/>
    <col min="33" max="41" width="4.28515625" customWidth="1"/>
  </cols>
  <sheetData>
    <row r="1" spans="2:32" ht="71.45" customHeight="1" x14ac:dyDescent="0.4">
      <c r="B1" s="61"/>
      <c r="C1" s="148" cm="1">
        <f t="array" aca="1" ref="C1" ca="1">SumarE1HojaAnterior()+1</f>
        <v>5</v>
      </c>
      <c r="E1" s="233"/>
      <c r="F1" s="148"/>
      <c r="G1" s="233"/>
      <c r="H1" s="148"/>
      <c r="I1" s="233"/>
      <c r="J1" s="148"/>
      <c r="K1" s="233"/>
      <c r="L1" s="165" t="str">
        <f ca="1">VLOOKUP(C1,'Codigo Canto'!A3:AQ236,38,FALSE)</f>
        <v>A TI, SEÑOR, LEVANTO MI ALMA</v>
      </c>
      <c r="O1" s="136"/>
      <c r="P1" s="136"/>
      <c r="Q1" s="14"/>
      <c r="AE1" s="14"/>
      <c r="AF1" s="14"/>
    </row>
    <row r="2" spans="2:32" ht="36.75" x14ac:dyDescent="0.4">
      <c r="B2" s="163" t="s">
        <v>2281</v>
      </c>
      <c r="C2" s="226"/>
      <c r="D2" s="234"/>
      <c r="E2" s="235"/>
      <c r="F2" s="234"/>
      <c r="G2" s="235"/>
      <c r="H2" s="234"/>
      <c r="I2" s="235"/>
      <c r="J2" s="234"/>
      <c r="K2" s="235"/>
      <c r="L2" s="48" t="s">
        <v>1421</v>
      </c>
    </row>
    <row r="3" spans="2:32" ht="23.25" x14ac:dyDescent="0.3">
      <c r="L3" s="48" t="s">
        <v>1422</v>
      </c>
    </row>
    <row r="4" spans="2:32" ht="23.25" x14ac:dyDescent="0.3">
      <c r="L4" s="48" t="str">
        <f ca="1">_xlfn.CONCAT("║                ",L1,"                    ║")</f>
        <v>║                A TI, SEÑOR, LEVANTO MI ALMA                    ║</v>
      </c>
    </row>
    <row r="5" spans="2:32" ht="23.25" x14ac:dyDescent="0.3">
      <c r="L5" s="48" t="s">
        <v>1432</v>
      </c>
    </row>
    <row r="6" spans="2:32" ht="23.25" x14ac:dyDescent="0.3">
      <c r="L6" s="88" t="s">
        <v>2267</v>
      </c>
    </row>
    <row r="7" spans="2:32" ht="23.25" x14ac:dyDescent="0.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atisenorlevantomialma</v>
      </c>
      <c r="L7" s="164" t="str">
        <f ca="1">_xlfn.CONCAT("        id: ","""",C7,"""",",")</f>
        <v xml:space="preserve">        id: "atisenorlevantomialma",</v>
      </c>
    </row>
    <row r="8" spans="2:32" ht="23.25" x14ac:dyDescent="0.3">
      <c r="C8" t="str">
        <f ca="1">PROPER(L1)</f>
        <v>A Ti, Señor, Levanto Mi Alma</v>
      </c>
      <c r="L8" s="164" t="str">
        <f ca="1">_xlfn.CONCAT("        tt: ","""",C8,"""",",")</f>
        <v xml:space="preserve">        tt: "A Ti, Señor, Levanto Mi Alma",</v>
      </c>
    </row>
    <row r="9" spans="2:32" ht="23.25" x14ac:dyDescent="0.3">
      <c r="C9" t="str">
        <f ca="1">PROPER(L1)</f>
        <v>A Ti, Señor, Levanto Mi Alma</v>
      </c>
      <c r="L9" s="164" t="str">
        <f ca="1">_xlfn.CONCAT("        title: ","""",C9,"""",",")</f>
        <v xml:space="preserve">        title: "A Ti, Señor, Levanto Mi Alma",</v>
      </c>
    </row>
    <row r="10" spans="2:32" ht="23.25" x14ac:dyDescent="0.3">
      <c r="C10" t="str">
        <f ca="1">VLOOKUP(C1,'Codigo Canto'!A3:AQ236,12,FALSE)</f>
        <v>Salmo 25 (24)</v>
      </c>
      <c r="L10" s="164" t="str">
        <f ca="1">_xlfn.CONCAT("        ","subtitle: ","""",C10,"""",",")</f>
        <v xml:space="preserve">        subtitle: "Salmo 25 (24)",</v>
      </c>
    </row>
    <row r="11" spans="2:32" ht="23.25" x14ac:dyDescent="0.3">
      <c r="C11" t="str">
        <f ca="1">VLOOKUP(C1,Codigo!A3:AP240,42,FALSE)</f>
        <v>category: ["PreCatecumenado","Cuaresma","Antiguo Testamento"],</v>
      </c>
      <c r="L11" s="164" t="str">
        <f ca="1">_xlfn.CONCAT("        ",C11)</f>
        <v xml:space="preserve">        category: ["PreCatecumenado","Cuaresma","Antiguo Testamento"],</v>
      </c>
    </row>
    <row r="12" spans="2:32" ht="23.25" x14ac:dyDescent="0.3">
      <c r="C12">
        <v>3</v>
      </c>
      <c r="L12" s="164" t="str">
        <f>_xlfn.CONCAT("        cejilla: ","""",C12,"""",",")</f>
        <v xml:space="preserve">        cejilla: "3",</v>
      </c>
    </row>
    <row r="13" spans="2:32" ht="23.25" x14ac:dyDescent="0.3">
      <c r="L13" s="164" t="str">
        <f>_xlfn.CONCAT("        nCan: ","""",C13,"""",",")</f>
        <v xml:space="preserve">        nCan: "",</v>
      </c>
    </row>
    <row r="14" spans="2:32" ht="23.25" x14ac:dyDescent="0.3">
      <c r="C14">
        <f ca="1">VLOOKUP(C1,'Codigo Canto'!A3:AP240,1,FALSE)</f>
        <v>5</v>
      </c>
      <c r="L14" s="164" t="str">
        <f ca="1">_xlfn.CONCAT("        dbno: ","""",C14,"""",",")</f>
        <v xml:space="preserve">        dbno: "5",</v>
      </c>
    </row>
    <row r="15" spans="2:32" ht="23.25" x14ac:dyDescent="0.3">
      <c r="L15" s="164" t="str">
        <f>_xlfn.CONCAT("        notes: ","""",C15,"""",",")</f>
        <v xml:space="preserve">        notes: "",</v>
      </c>
    </row>
    <row r="16" spans="2:32" ht="23.25" x14ac:dyDescent="0.3">
      <c r="C16" t="str">
        <f ca="1">C7</f>
        <v>atisenorlevantomialma</v>
      </c>
      <c r="L16" s="164" t="str">
        <f ca="1">_xlfn.CONCAT("        audioSrc: ","""/audio/",C16,".mp3""",",")</f>
        <v xml:space="preserve">        audioSrc: "/audio/atisenorlevantomialma.mp3",</v>
      </c>
    </row>
    <row r="17" spans="2:40" ht="23.25" x14ac:dyDescent="0.3">
      <c r="L17" s="48" t="s">
        <v>2278</v>
      </c>
    </row>
    <row r="18" spans="2:40" ht="23.25" x14ac:dyDescent="0.3">
      <c r="L18" s="164" t="s">
        <v>2274</v>
      </c>
    </row>
    <row r="19" spans="2:40" ht="23.25" x14ac:dyDescent="0.3">
      <c r="L19" s="164" t="s">
        <v>2275</v>
      </c>
    </row>
    <row r="20" spans="2:40" ht="23.25" x14ac:dyDescent="0.3">
      <c r="L20" s="164" t="s">
        <v>2276</v>
      </c>
    </row>
    <row r="21" spans="2:40" ht="23.25" x14ac:dyDescent="0.3">
      <c r="L21" s="164" t="s">
        <v>2277</v>
      </c>
    </row>
    <row r="22" spans="2:40" ht="23.25" x14ac:dyDescent="0.3">
      <c r="B22">
        <f ca="1">+C1-1</f>
        <v>4</v>
      </c>
      <c r="C22" t="str">
        <f ca="1">VLOOKUP(B22,Buscador!A3:AP240,31,FALSE)</f>
        <v>/resucito/src/index.html?canto=atisenorenmiclamorimploro</v>
      </c>
      <c r="L22" s="164" t="str">
        <f ca="1">_xlfn.CONCAT("        ant: ","""",C22,"""",",")</f>
        <v xml:space="preserve">        ant: "/resucito/src/index.html?canto=atisenorenmiclamorimploro",</v>
      </c>
    </row>
    <row r="23" spans="2:40" ht="23.25" x14ac:dyDescent="0.3">
      <c r="B23">
        <f ca="1">+C1+1</f>
        <v>6</v>
      </c>
      <c r="C23" t="str">
        <f ca="1">VLOOKUP(B23,Buscador!A3:AP240,31,FALSE)</f>
        <v>/resucito/src/index.html?canto=atisenorsedebelaalabanzaension</v>
      </c>
      <c r="L23" s="164" t="str">
        <f ca="1">_xlfn.CONCAT("        sig: ","""",C23,"""",",")</f>
        <v xml:space="preserve">        sig: "/resucito/src/index.html?canto=atisenorsedebelaalabanzaension",</v>
      </c>
    </row>
    <row r="24" spans="2:40" ht="23.25" x14ac:dyDescent="0.3">
      <c r="L24" s="48" t="s">
        <v>2279</v>
      </c>
    </row>
    <row r="25" spans="2:40" ht="36" thickBot="1" x14ac:dyDescent="0.35">
      <c r="L25" s="212" t="s">
        <v>2313</v>
      </c>
    </row>
    <row r="26" spans="2:40" ht="25.5" thickTop="1" thickBot="1" x14ac:dyDescent="0.4">
      <c r="B26" t="s">
        <v>2282</v>
      </c>
      <c r="C26" s="13" t="s">
        <v>2322</v>
      </c>
      <c r="D26" s="236" t="s">
        <v>1112</v>
      </c>
      <c r="E26" s="237" t="s">
        <v>1121</v>
      </c>
      <c r="F26" s="238" t="s">
        <v>1111</v>
      </c>
      <c r="G26" s="239"/>
      <c r="H26" s="236"/>
      <c r="I26" s="237"/>
      <c r="J26" s="240"/>
      <c r="K26" s="241"/>
      <c r="L26" s="164" t="str">
        <f t="shared" ref="L26:L41" si="0">IF(C26="","",_xlfn.CONCAT("            { line: ","""",C26,", ",M26:AN26,""", sC: ","""",B26,"""},"))</f>
        <v xml:space="preserve">            { line: "A TI, SEÑOR, LEVANTO MI ALMA,, (La,m,15)(Mi,,250)", sC: "as"},</v>
      </c>
      <c r="M26" s="218" t="str">
        <f>IF(N26="","","(")</f>
        <v>(</v>
      </c>
      <c r="N26" s="183" t="str">
        <f t="shared" ref="N26:N66" si="1">IF(D26="","",D26)</f>
        <v>La</v>
      </c>
      <c r="O26" s="216" t="str">
        <f>IF(N26="","",",")</f>
        <v>,</v>
      </c>
      <c r="P26" s="225" t="str">
        <f t="shared" ref="P26:P66" si="2">IF(E26="","",E26)</f>
        <v>m</v>
      </c>
      <c r="Q26" s="217" t="str">
        <f>IF(N26="","",",")</f>
        <v>,</v>
      </c>
      <c r="R26" s="168">
        <f>IF(N26="","",15)</f>
        <v>15</v>
      </c>
      <c r="S26" s="218" t="str">
        <f>IF(N26="","",")")</f>
        <v>)</v>
      </c>
      <c r="T26" s="219" t="str">
        <f>IF(U26="","","(")</f>
        <v>(</v>
      </c>
      <c r="U26" s="181" t="str">
        <f t="shared" ref="U26:U66" si="3">IF(F26="","",F26)</f>
        <v>Mi</v>
      </c>
      <c r="V26" s="185" t="str">
        <f>IF(U26="","",",")</f>
        <v>,</v>
      </c>
      <c r="W26" s="177" t="str">
        <f t="shared" ref="W26:W66" si="4">IF(G26="","",G26)</f>
        <v/>
      </c>
      <c r="X26" s="185" t="str">
        <f>IF(U26="","",",")</f>
        <v>,</v>
      </c>
      <c r="Y26" s="185">
        <f>IF(U26="","",250)</f>
        <v>250</v>
      </c>
      <c r="Z26" s="218" t="str">
        <f>IF(U26="","",")")</f>
        <v>)</v>
      </c>
      <c r="AA26" s="175" t="str">
        <f>IF(AB26="","","(")</f>
        <v/>
      </c>
      <c r="AB26" s="183" t="str">
        <f t="shared" ref="AB26:AB66" si="5">IF(H26="","",H26)</f>
        <v/>
      </c>
      <c r="AC26" s="184" t="str">
        <f>IF(AB26="","",",")</f>
        <v/>
      </c>
      <c r="AD26" s="225" t="str">
        <f t="shared" ref="AD26:AD66" si="6">IF(AA26="","",I26)</f>
        <v/>
      </c>
      <c r="AE26" s="176" t="str">
        <f>IF(AB26="","",",")</f>
        <v/>
      </c>
      <c r="AF26" s="168" t="str">
        <f>IF(AB26="","",350)</f>
        <v/>
      </c>
      <c r="AG26" s="168" t="str">
        <f>IF(AB26="","",")")</f>
        <v/>
      </c>
      <c r="AH26" s="179" t="str">
        <f>IF(AI26="","","(")</f>
        <v/>
      </c>
      <c r="AI26" s="181" t="str">
        <f t="shared" ref="AI26:AI66" si="7">IF(J26="","",J26)</f>
        <v/>
      </c>
      <c r="AJ26" s="180" t="str">
        <f>IF(AI26="","",",")</f>
        <v/>
      </c>
      <c r="AK26" s="177" t="str">
        <f t="shared" ref="AK26:AK66" si="8">IF(AI26="","",K26)</f>
        <v/>
      </c>
      <c r="AL26" s="180" t="str">
        <f>IF(AI26="","",",")</f>
        <v/>
      </c>
      <c r="AM26" s="185" t="str">
        <f>IF(AI26="","",450)</f>
        <v/>
      </c>
      <c r="AN26" s="185" t="str">
        <f>IF(AI26="","",")")</f>
        <v/>
      </c>
    </row>
    <row r="27" spans="2:40" ht="25.5" thickTop="1" thickBot="1" x14ac:dyDescent="0.4">
      <c r="B27" t="s">
        <v>2282</v>
      </c>
      <c r="C27" s="13" t="s">
        <v>2323</v>
      </c>
      <c r="D27" s="242" t="s">
        <v>1114</v>
      </c>
      <c r="E27" s="237" t="s">
        <v>1121</v>
      </c>
      <c r="F27" s="243" t="s">
        <v>1113</v>
      </c>
      <c r="G27" s="239"/>
      <c r="H27" s="242" t="s">
        <v>1111</v>
      </c>
      <c r="I27" s="237"/>
      <c r="J27" s="244"/>
      <c r="K27" s="241"/>
      <c r="L27" s="164" t="str">
        <f t="shared" si="0"/>
        <v xml:space="preserve">            { line: "A TI, OH DIOS MÍO., (Re,m,15)(Fa,,250)(Mi,0,350)", sC: "as"},</v>
      </c>
      <c r="M27" s="218" t="str">
        <f t="shared" ref="M27:M66" si="9">IF(N27="","","(")</f>
        <v>(</v>
      </c>
      <c r="N27" s="183" t="str">
        <f t="shared" si="1"/>
        <v>Re</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v>
      </c>
      <c r="U27" s="181" t="str">
        <f t="shared" si="3"/>
        <v>Fa</v>
      </c>
      <c r="V27" s="185" t="str">
        <f t="shared" ref="V27:V66" si="15">IF(U27="","",",")</f>
        <v>,</v>
      </c>
      <c r="W27" s="177" t="str">
        <f t="shared" si="4"/>
        <v/>
      </c>
      <c r="X27" s="185" t="str">
        <f t="shared" ref="X27:X66" si="16">IF(U27="","",",")</f>
        <v>,</v>
      </c>
      <c r="Y27" s="185">
        <f t="shared" ref="Y27:Y66" si="17">IF(U27="","",250)</f>
        <v>250</v>
      </c>
      <c r="Z27" s="218" t="str">
        <f t="shared" ref="Z27:Z66" si="18">IF(U27="","",")")</f>
        <v>)</v>
      </c>
      <c r="AA27" s="175" t="str">
        <f t="shared" ref="AA27:AA66" si="19">IF(AB27="","","(")</f>
        <v>(</v>
      </c>
      <c r="AB27" s="183" t="str">
        <f t="shared" si="5"/>
        <v>Mi</v>
      </c>
      <c r="AC27" s="184" t="str">
        <f t="shared" ref="AC27:AC66" si="20">IF(AB27="","",",")</f>
        <v>,</v>
      </c>
      <c r="AD27" s="225">
        <f t="shared" si="6"/>
        <v>0</v>
      </c>
      <c r="AE27" s="176" t="str">
        <f t="shared" ref="AE27:AE66" si="21">IF(AB27="","",",")</f>
        <v>,</v>
      </c>
      <c r="AF27" s="168">
        <f t="shared" ref="AF27:AF66" si="22">IF(AB27="","",350)</f>
        <v>350</v>
      </c>
      <c r="AG27" s="168" t="str">
        <f t="shared" ref="AG27:AG66" si="23">IF(AB27="","",")")</f>
        <v>)</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5.5" thickTop="1" thickBot="1" x14ac:dyDescent="0.4">
      <c r="B28" t="s">
        <v>2282</v>
      </c>
      <c r="C28" s="13" t="s">
        <v>2324</v>
      </c>
      <c r="D28" s="242" t="s">
        <v>1112</v>
      </c>
      <c r="E28" s="237" t="s">
        <v>1121</v>
      </c>
      <c r="F28" s="243" t="s">
        <v>1111</v>
      </c>
      <c r="G28" s="239"/>
      <c r="H28" s="242"/>
      <c r="I28" s="237"/>
      <c r="J28" s="244"/>
      <c r="K28" s="241"/>
      <c r="L28" s="164" t="str">
        <f t="shared" si="0"/>
        <v xml:space="preserve">            { line: "En ti confío, Señor,, (La,m,15)(Mi,,250)", sC: "as"},</v>
      </c>
      <c r="M28" s="218" t="str">
        <f t="shared" si="9"/>
        <v>(</v>
      </c>
      <c r="N28" s="183" t="str">
        <f t="shared" si="1"/>
        <v>La</v>
      </c>
      <c r="O28" s="216" t="str">
        <f t="shared" si="10"/>
        <v>,</v>
      </c>
      <c r="P28" s="225" t="str">
        <f t="shared" si="2"/>
        <v>m</v>
      </c>
      <c r="Q28" s="217" t="str">
        <f t="shared" si="11"/>
        <v>,</v>
      </c>
      <c r="R28" s="168">
        <f t="shared" si="12"/>
        <v>15</v>
      </c>
      <c r="S28" s="218" t="str">
        <f t="shared" si="13"/>
        <v>)</v>
      </c>
      <c r="T28" s="219" t="str">
        <f t="shared" si="14"/>
        <v>(</v>
      </c>
      <c r="U28" s="181" t="str">
        <f t="shared" si="3"/>
        <v>Mi</v>
      </c>
      <c r="V28" s="185" t="str">
        <f t="shared" si="15"/>
        <v>,</v>
      </c>
      <c r="W28" s="177" t="str">
        <f t="shared" si="4"/>
        <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B29" t="s">
        <v>2282</v>
      </c>
      <c r="C29" s="13" t="s">
        <v>2325</v>
      </c>
      <c r="D29" s="242" t="s">
        <v>1114</v>
      </c>
      <c r="E29" s="237" t="s">
        <v>1121</v>
      </c>
      <c r="F29" s="243" t="s">
        <v>1113</v>
      </c>
      <c r="G29" s="239"/>
      <c r="H29" s="242" t="s">
        <v>1111</v>
      </c>
      <c r="I29" s="237"/>
      <c r="J29" s="244"/>
      <c r="K29" s="241"/>
      <c r="L29" s="164" t="str">
        <f t="shared" si="0"/>
        <v xml:space="preserve">            { line: "no triunfen sobre mí mis enemigos., (Re,m,15)(Fa,,250)(Mi,0,350)", sC: "as"},</v>
      </c>
      <c r="M29" s="218" t="str">
        <f t="shared" si="9"/>
        <v>(</v>
      </c>
      <c r="N29" s="183" t="str">
        <f t="shared" si="1"/>
        <v>Re</v>
      </c>
      <c r="O29" s="216" t="str">
        <f t="shared" si="10"/>
        <v>,</v>
      </c>
      <c r="P29" s="225" t="str">
        <f t="shared" si="2"/>
        <v>m</v>
      </c>
      <c r="Q29" s="217" t="str">
        <f t="shared" si="11"/>
        <v>,</v>
      </c>
      <c r="R29" s="168">
        <f t="shared" si="12"/>
        <v>15</v>
      </c>
      <c r="S29" s="218" t="str">
        <f t="shared" si="13"/>
        <v>)</v>
      </c>
      <c r="T29" s="219" t="str">
        <f t="shared" si="14"/>
        <v>(</v>
      </c>
      <c r="U29" s="181" t="str">
        <f t="shared" si="3"/>
        <v>Fa</v>
      </c>
      <c r="V29" s="185" t="str">
        <f t="shared" si="15"/>
        <v>,</v>
      </c>
      <c r="W29" s="177" t="str">
        <f t="shared" si="4"/>
        <v/>
      </c>
      <c r="X29" s="185" t="str">
        <f t="shared" si="16"/>
        <v>,</v>
      </c>
      <c r="Y29" s="185">
        <f t="shared" si="17"/>
        <v>250</v>
      </c>
      <c r="Z29" s="218" t="str">
        <f t="shared" si="18"/>
        <v>)</v>
      </c>
      <c r="AA29" s="175" t="str">
        <f t="shared" si="19"/>
        <v>(</v>
      </c>
      <c r="AB29" s="183" t="str">
        <f t="shared" si="5"/>
        <v>Mi</v>
      </c>
      <c r="AC29" s="184" t="str">
        <f t="shared" si="20"/>
        <v>,</v>
      </c>
      <c r="AD29" s="225">
        <f t="shared" si="6"/>
        <v>0</v>
      </c>
      <c r="AE29" s="176" t="str">
        <f t="shared" si="21"/>
        <v>,</v>
      </c>
      <c r="AF29" s="168">
        <f t="shared" si="22"/>
        <v>350</v>
      </c>
      <c r="AG29" s="168" t="str">
        <f t="shared" si="23"/>
        <v>)</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B30" t="s">
        <v>1079</v>
      </c>
      <c r="C30" s="13" t="s">
        <v>2326</v>
      </c>
      <c r="D30" s="242" t="s">
        <v>1112</v>
      </c>
      <c r="E30" s="237" t="s">
        <v>1121</v>
      </c>
      <c r="F30" s="243" t="s">
        <v>1111</v>
      </c>
      <c r="G30" s="239"/>
      <c r="H30" s="242"/>
      <c r="I30" s="237"/>
      <c r="J30" s="244"/>
      <c r="K30" s="241"/>
      <c r="L30" s="164" t="str">
        <f t="shared" si="0"/>
        <v xml:space="preserve">            { line: "Muéstrame, Señor, tu camino,, (La,m,15)(Mi,,250)", sC: "mt"},</v>
      </c>
      <c r="M30" s="218" t="str">
        <f t="shared" si="9"/>
        <v>(</v>
      </c>
      <c r="N30" s="183" t="str">
        <f t="shared" si="1"/>
        <v>La</v>
      </c>
      <c r="O30" s="216" t="str">
        <f t="shared" si="10"/>
        <v>,</v>
      </c>
      <c r="P30" s="225" t="str">
        <f t="shared" si="2"/>
        <v>m</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C31" s="13" t="s">
        <v>2327</v>
      </c>
      <c r="D31" s="242" t="s">
        <v>1114</v>
      </c>
      <c r="E31" s="237" t="s">
        <v>1121</v>
      </c>
      <c r="F31" s="243" t="s">
        <v>1113</v>
      </c>
      <c r="G31" s="239"/>
      <c r="H31" s="242" t="s">
        <v>1111</v>
      </c>
      <c r="I31" s="237"/>
      <c r="J31" s="244"/>
      <c r="K31" s="241"/>
      <c r="L31" s="164" t="str">
        <f t="shared" si="0"/>
        <v xml:space="preserve">            { line: "enséñame, Señor, tu sendero., (Re,m,15)(Fa,,250)(Mi,0,350)",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Fa</v>
      </c>
      <c r="V31" s="185" t="str">
        <f t="shared" si="15"/>
        <v>,</v>
      </c>
      <c r="W31" s="177" t="str">
        <f t="shared" si="4"/>
        <v/>
      </c>
      <c r="X31" s="185" t="str">
        <f t="shared" si="16"/>
        <v>,</v>
      </c>
      <c r="Y31" s="185">
        <f t="shared" si="17"/>
        <v>250</v>
      </c>
      <c r="Z31" s="218" t="str">
        <f t="shared" si="18"/>
        <v>)</v>
      </c>
      <c r="AA31" s="175" t="str">
        <f t="shared" si="19"/>
        <v>(</v>
      </c>
      <c r="AB31" s="183" t="str">
        <f t="shared" si="5"/>
        <v>Mi</v>
      </c>
      <c r="AC31" s="184" t="str">
        <f t="shared" si="20"/>
        <v>,</v>
      </c>
      <c r="AD31" s="225">
        <f t="shared" si="6"/>
        <v>0</v>
      </c>
      <c r="AE31" s="176" t="str">
        <f t="shared" si="21"/>
        <v>,</v>
      </c>
      <c r="AF31" s="168">
        <f t="shared" si="22"/>
        <v>350</v>
      </c>
      <c r="AG31" s="168" t="str">
        <f t="shared" si="23"/>
        <v>)</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1079</v>
      </c>
      <c r="C32" s="13" t="s">
        <v>2328</v>
      </c>
      <c r="D32" s="242" t="s">
        <v>1112</v>
      </c>
      <c r="E32" s="237" t="s">
        <v>1121</v>
      </c>
      <c r="F32" s="243" t="s">
        <v>1111</v>
      </c>
      <c r="G32" s="239"/>
      <c r="H32" s="242"/>
      <c r="I32" s="237"/>
      <c r="J32" s="244"/>
      <c r="K32" s="241"/>
      <c r="L32" s="164" t="str">
        <f t="shared" si="0"/>
        <v xml:space="preserve">            { line: "A TI, SEÑOR, LEVANTO MI ALMA..., (La,m,15)(Mi,,250)", sC: "mt"},</v>
      </c>
      <c r="M32" s="218" t="str">
        <f t="shared" si="9"/>
        <v>(</v>
      </c>
      <c r="N32" s="183" t="str">
        <f t="shared" si="1"/>
        <v>La</v>
      </c>
      <c r="O32" s="216" t="str">
        <f t="shared" si="10"/>
        <v>,</v>
      </c>
      <c r="P32" s="225" t="str">
        <f t="shared" si="2"/>
        <v>m</v>
      </c>
      <c r="Q32" s="217" t="str">
        <f t="shared" si="11"/>
        <v>,</v>
      </c>
      <c r="R32" s="168">
        <f t="shared" si="12"/>
        <v>15</v>
      </c>
      <c r="S32" s="218" t="str">
        <f t="shared" si="13"/>
        <v>)</v>
      </c>
      <c r="T32" s="219" t="str">
        <f t="shared" si="14"/>
        <v>(</v>
      </c>
      <c r="U32" s="181" t="str">
        <f t="shared" si="3"/>
        <v>Mi</v>
      </c>
      <c r="V32" s="185" t="str">
        <f t="shared" si="15"/>
        <v>,</v>
      </c>
      <c r="W32" s="177" t="str">
        <f t="shared" si="4"/>
        <v/>
      </c>
      <c r="X32" s="185" t="str">
        <f t="shared" si="16"/>
        <v>,</v>
      </c>
      <c r="Y32" s="185">
        <f t="shared" si="17"/>
        <v>250</v>
      </c>
      <c r="Z32" s="218" t="str">
        <f t="shared" si="18"/>
        <v>)</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5.5" thickTop="1" thickBot="1" x14ac:dyDescent="0.4">
      <c r="C33" s="13" t="s">
        <v>2323</v>
      </c>
      <c r="D33" s="242" t="s">
        <v>1114</v>
      </c>
      <c r="E33" s="237" t="s">
        <v>1121</v>
      </c>
      <c r="F33" s="243" t="s">
        <v>1113</v>
      </c>
      <c r="G33" s="239"/>
      <c r="H33" s="242" t="s">
        <v>1111</v>
      </c>
      <c r="I33" s="237"/>
      <c r="J33" s="244"/>
      <c r="K33" s="241"/>
      <c r="L33" s="164" t="str">
        <f t="shared" si="0"/>
        <v xml:space="preserve">            { line: "A TI, OH DIOS MÍO., (Re,m,15)(Fa,,250)(Mi,0,350)", sC: ""},</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Fa</v>
      </c>
      <c r="V33" s="185" t="str">
        <f t="shared" si="15"/>
        <v>,</v>
      </c>
      <c r="W33" s="177" t="str">
        <f t="shared" si="4"/>
        <v/>
      </c>
      <c r="X33" s="185" t="str">
        <f t="shared" si="16"/>
        <v>,</v>
      </c>
      <c r="Y33" s="185">
        <f t="shared" si="17"/>
        <v>250</v>
      </c>
      <c r="Z33" s="218" t="str">
        <f t="shared" si="18"/>
        <v>)</v>
      </c>
      <c r="AA33" s="175" t="str">
        <f t="shared" si="19"/>
        <v>(</v>
      </c>
      <c r="AB33" s="183" t="str">
        <f t="shared" si="5"/>
        <v>Mi</v>
      </c>
      <c r="AC33" s="184" t="str">
        <f t="shared" si="20"/>
        <v>,</v>
      </c>
      <c r="AD33" s="225">
        <f t="shared" si="6"/>
        <v>0</v>
      </c>
      <c r="AE33" s="176" t="str">
        <f t="shared" si="21"/>
        <v>,</v>
      </c>
      <c r="AF33" s="168">
        <f t="shared" si="22"/>
        <v>350</v>
      </c>
      <c r="AG33" s="168" t="str">
        <f t="shared" si="23"/>
        <v>)</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C34" s="13" t="s">
        <v>2329</v>
      </c>
      <c r="D34" s="242" t="s">
        <v>1112</v>
      </c>
      <c r="E34" s="237" t="s">
        <v>1121</v>
      </c>
      <c r="F34" s="243" t="s">
        <v>1111</v>
      </c>
      <c r="G34" s="239"/>
      <c r="H34" s="242"/>
      <c r="I34" s="237"/>
      <c r="J34" s="244"/>
      <c r="K34" s="241"/>
      <c r="L34" s="164" t="str">
        <f t="shared" si="0"/>
        <v xml:space="preserve">            { line: "Acuérdate, Señor, de tu ternura,, (La,m,15)(Mi,,250)", sC: ""},</v>
      </c>
      <c r="M34" s="218" t="str">
        <f t="shared" si="9"/>
        <v>(</v>
      </c>
      <c r="N34" s="183" t="str">
        <f t="shared" si="1"/>
        <v>La</v>
      </c>
      <c r="O34" s="216" t="str">
        <f t="shared" si="10"/>
        <v>,</v>
      </c>
      <c r="P34" s="225" t="str">
        <f t="shared" si="2"/>
        <v>m</v>
      </c>
      <c r="Q34" s="217" t="str">
        <f t="shared" si="11"/>
        <v>,</v>
      </c>
      <c r="R34" s="168">
        <f t="shared" si="12"/>
        <v>15</v>
      </c>
      <c r="S34" s="218" t="str">
        <f t="shared" si="13"/>
        <v>)</v>
      </c>
      <c r="T34" s="219" t="str">
        <f t="shared" si="14"/>
        <v>(</v>
      </c>
      <c r="U34" s="181" t="str">
        <f t="shared" si="3"/>
        <v>Mi</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C35" s="13" t="s">
        <v>2330</v>
      </c>
      <c r="D35" s="242" t="s">
        <v>1114</v>
      </c>
      <c r="E35" s="237" t="s">
        <v>1121</v>
      </c>
      <c r="F35" s="243" t="s">
        <v>1113</v>
      </c>
      <c r="G35" s="239"/>
      <c r="H35" s="242" t="s">
        <v>1111</v>
      </c>
      <c r="I35" s="237"/>
      <c r="J35" s="244"/>
      <c r="K35" s="241"/>
      <c r="L35" s="164" t="str">
        <f t="shared" si="0"/>
        <v xml:space="preserve">            { line: "de tu inmensa compasión, que son de siempre., (Re,m,15)(Fa,,250)(Mi,0,350)", sC: ""},</v>
      </c>
      <c r="M35" s="218" t="str">
        <f t="shared" si="9"/>
        <v>(</v>
      </c>
      <c r="N35" s="183" t="str">
        <f t="shared" si="1"/>
        <v>Re</v>
      </c>
      <c r="O35" s="216" t="str">
        <f t="shared" si="10"/>
        <v>,</v>
      </c>
      <c r="P35" s="225" t="str">
        <f t="shared" si="2"/>
        <v>m</v>
      </c>
      <c r="Q35" s="217" t="str">
        <f t="shared" si="11"/>
        <v>,</v>
      </c>
      <c r="R35" s="168">
        <f t="shared" si="12"/>
        <v>15</v>
      </c>
      <c r="S35" s="218" t="str">
        <f t="shared" si="13"/>
        <v>)</v>
      </c>
      <c r="T35" s="219" t="str">
        <f t="shared" si="14"/>
        <v>(</v>
      </c>
      <c r="U35" s="181" t="str">
        <f t="shared" si="3"/>
        <v>Fa</v>
      </c>
      <c r="V35" s="185" t="str">
        <f t="shared" si="15"/>
        <v>,</v>
      </c>
      <c r="W35" s="177" t="str">
        <f t="shared" si="4"/>
        <v/>
      </c>
      <c r="X35" s="185" t="str">
        <f t="shared" si="16"/>
        <v>,</v>
      </c>
      <c r="Y35" s="185">
        <f t="shared" si="17"/>
        <v>250</v>
      </c>
      <c r="Z35" s="218" t="str">
        <f t="shared" si="18"/>
        <v>)</v>
      </c>
      <c r="AA35" s="175" t="str">
        <f t="shared" si="19"/>
        <v>(</v>
      </c>
      <c r="AB35" s="183" t="str">
        <f t="shared" si="5"/>
        <v>Mi</v>
      </c>
      <c r="AC35" s="184" t="str">
        <f t="shared" si="20"/>
        <v>,</v>
      </c>
      <c r="AD35" s="225">
        <f t="shared" si="6"/>
        <v>0</v>
      </c>
      <c r="AE35" s="176" t="str">
        <f t="shared" si="21"/>
        <v>,</v>
      </c>
      <c r="AF35" s="168">
        <f t="shared" si="22"/>
        <v>350</v>
      </c>
      <c r="AG35" s="168" t="str">
        <f t="shared" si="23"/>
        <v>)</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C36" s="13" t="s">
        <v>2331</v>
      </c>
      <c r="D36" s="242" t="s">
        <v>1112</v>
      </c>
      <c r="E36" s="237" t="s">
        <v>1121</v>
      </c>
      <c r="F36" s="243" t="s">
        <v>1111</v>
      </c>
      <c r="G36" s="239"/>
      <c r="H36" s="242"/>
      <c r="I36" s="237"/>
      <c r="J36" s="244"/>
      <c r="K36" s="241"/>
      <c r="L36" s="164" t="str">
        <f t="shared" si="0"/>
        <v xml:space="preserve">            { line: "De mis pecados, Señor, no te acuerdes,, (La,m,15)(Mi,,250)",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v>
      </c>
      <c r="U36" s="181" t="str">
        <f t="shared" si="3"/>
        <v>Mi</v>
      </c>
      <c r="V36" s="185" t="str">
        <f t="shared" si="15"/>
        <v>,</v>
      </c>
      <c r="W36" s="177" t="str">
        <f t="shared" si="4"/>
        <v/>
      </c>
      <c r="X36" s="185" t="str">
        <f t="shared" si="16"/>
        <v>,</v>
      </c>
      <c r="Y36" s="185">
        <f t="shared" si="17"/>
        <v>250</v>
      </c>
      <c r="Z36" s="218" t="str">
        <f t="shared" si="18"/>
        <v>)</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C37" s="13" t="s">
        <v>2332</v>
      </c>
      <c r="D37" s="242" t="s">
        <v>1114</v>
      </c>
      <c r="E37" s="237" t="s">
        <v>1121</v>
      </c>
      <c r="F37" s="243" t="s">
        <v>1113</v>
      </c>
      <c r="G37" s="239"/>
      <c r="H37" s="242" t="s">
        <v>1111</v>
      </c>
      <c r="I37" s="237"/>
      <c r="J37" s="244"/>
      <c r="K37" s="241"/>
      <c r="L37" s="164" t="str">
        <f t="shared" si="0"/>
        <v xml:space="preserve">            { line: "acuérdate, Señor, que eres misericordia., (Re,m,15)(Fa,,250)(Mi,0,350)", sC: ""},</v>
      </c>
      <c r="M37" s="218" t="str">
        <f t="shared" si="9"/>
        <v>(</v>
      </c>
      <c r="N37" s="183" t="str">
        <f t="shared" si="1"/>
        <v>Re</v>
      </c>
      <c r="O37" s="216" t="str">
        <f t="shared" si="10"/>
        <v>,</v>
      </c>
      <c r="P37" s="225" t="str">
        <f t="shared" si="2"/>
        <v>m</v>
      </c>
      <c r="Q37" s="217" t="str">
        <f t="shared" si="11"/>
        <v>,</v>
      </c>
      <c r="R37" s="168">
        <f t="shared" si="12"/>
        <v>15</v>
      </c>
      <c r="S37" s="218" t="str">
        <f t="shared" si="13"/>
        <v>)</v>
      </c>
      <c r="T37" s="219" t="str">
        <f t="shared" si="14"/>
        <v>(</v>
      </c>
      <c r="U37" s="181" t="str">
        <f t="shared" si="3"/>
        <v>Fa</v>
      </c>
      <c r="V37" s="185" t="str">
        <f t="shared" si="15"/>
        <v>,</v>
      </c>
      <c r="W37" s="177" t="str">
        <f t="shared" si="4"/>
        <v/>
      </c>
      <c r="X37" s="185" t="str">
        <f t="shared" si="16"/>
        <v>,</v>
      </c>
      <c r="Y37" s="185">
        <f t="shared" si="17"/>
        <v>250</v>
      </c>
      <c r="Z37" s="218" t="str">
        <f t="shared" si="18"/>
        <v>)</v>
      </c>
      <c r="AA37" s="175" t="str">
        <f t="shared" si="19"/>
        <v>(</v>
      </c>
      <c r="AB37" s="183" t="str">
        <f t="shared" si="5"/>
        <v>Mi</v>
      </c>
      <c r="AC37" s="184" t="str">
        <f t="shared" si="20"/>
        <v>,</v>
      </c>
      <c r="AD37" s="225">
        <f t="shared" si="6"/>
        <v>0</v>
      </c>
      <c r="AE37" s="176" t="str">
        <f t="shared" si="21"/>
        <v>,</v>
      </c>
      <c r="AF37" s="168">
        <f t="shared" si="22"/>
        <v>350</v>
      </c>
      <c r="AG37" s="168" t="str">
        <f t="shared" si="23"/>
        <v>)</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2286</v>
      </c>
      <c r="C38" s="13" t="s">
        <v>2333</v>
      </c>
      <c r="D38" s="242" t="s">
        <v>1113</v>
      </c>
      <c r="E38" s="237"/>
      <c r="F38" s="243" t="s">
        <v>1111</v>
      </c>
      <c r="G38" s="239"/>
      <c r="H38" s="242"/>
      <c r="I38" s="237"/>
      <c r="J38" s="244"/>
      <c r="K38" s="241"/>
      <c r="L38" s="164" t="str">
        <f t="shared" si="0"/>
        <v xml:space="preserve">            { line: "Rocíame, Señor, de tu misericordia., (Fa,,15)(Mi,,250)", sC: "as mt"},</v>
      </c>
      <c r="M38" s="218" t="str">
        <f t="shared" si="9"/>
        <v>(</v>
      </c>
      <c r="N38" s="183" t="str">
        <f t="shared" si="1"/>
        <v>Fa</v>
      </c>
      <c r="O38" s="216" t="str">
        <f t="shared" si="10"/>
        <v>,</v>
      </c>
      <c r="P38" s="225" t="str">
        <f t="shared" si="2"/>
        <v/>
      </c>
      <c r="Q38" s="217" t="str">
        <f t="shared" si="11"/>
        <v>,</v>
      </c>
      <c r="R38" s="168">
        <f t="shared" si="12"/>
        <v>15</v>
      </c>
      <c r="S38" s="218" t="str">
        <f t="shared" si="13"/>
        <v>)</v>
      </c>
      <c r="T38" s="219" t="str">
        <f t="shared" si="14"/>
        <v>(</v>
      </c>
      <c r="U38" s="181" t="str">
        <f t="shared" si="3"/>
        <v>Mi</v>
      </c>
      <c r="V38" s="185" t="str">
        <f t="shared" si="15"/>
        <v>,</v>
      </c>
      <c r="W38" s="177" t="str">
        <f t="shared" si="4"/>
        <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13" t="s">
        <v>2334</v>
      </c>
      <c r="D39" s="242" t="s">
        <v>1113</v>
      </c>
      <c r="E39" s="237"/>
      <c r="F39" s="243" t="s">
        <v>1111</v>
      </c>
      <c r="G39" s="239"/>
      <c r="H39" s="242"/>
      <c r="I39" s="237"/>
      <c r="J39" s="244"/>
      <c r="K39" s="241"/>
      <c r="L39" s="164" t="str">
        <f t="shared" si="0"/>
        <v xml:space="preserve">            { line: "Sumérgeme, Señor, en tu misericordia., (Fa,,15)(Mi,,250)", sC: "as"},</v>
      </c>
      <c r="M39" s="218" t="str">
        <f t="shared" si="9"/>
        <v>(</v>
      </c>
      <c r="N39" s="183" t="str">
        <f t="shared" si="1"/>
        <v>Fa</v>
      </c>
      <c r="O39" s="216" t="str">
        <f t="shared" si="10"/>
        <v>,</v>
      </c>
      <c r="P39" s="225" t="str">
        <f t="shared" si="2"/>
        <v/>
      </c>
      <c r="Q39" s="217" t="str">
        <f t="shared" si="11"/>
        <v>,</v>
      </c>
      <c r="R39" s="168">
        <f t="shared" si="12"/>
        <v>15</v>
      </c>
      <c r="S39" s="218" t="str">
        <f t="shared" si="13"/>
        <v>)</v>
      </c>
      <c r="T39" s="219" t="str">
        <f t="shared" si="14"/>
        <v>(</v>
      </c>
      <c r="U39" s="181" t="str">
        <f t="shared" si="3"/>
        <v>Mi</v>
      </c>
      <c r="V39" s="185" t="str">
        <f t="shared" si="15"/>
        <v>,</v>
      </c>
      <c r="W39" s="177" t="str">
        <f t="shared" si="4"/>
        <v/>
      </c>
      <c r="X39" s="185" t="str">
        <f t="shared" si="16"/>
        <v>,</v>
      </c>
      <c r="Y39" s="185">
        <f t="shared" si="17"/>
        <v>250</v>
      </c>
      <c r="Z39" s="218" t="str">
        <f t="shared" si="18"/>
        <v>)</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5.5" thickTop="1" thickBot="1" x14ac:dyDescent="0.4">
      <c r="B40" t="s">
        <v>2282</v>
      </c>
      <c r="C40" s="13"/>
      <c r="D40" s="242" t="s">
        <v>1112</v>
      </c>
      <c r="E40" s="237" t="s">
        <v>1121</v>
      </c>
      <c r="F40" s="243" t="s">
        <v>1111</v>
      </c>
      <c r="G40" s="239"/>
      <c r="H40" s="242"/>
      <c r="I40" s="237"/>
      <c r="J40" s="244"/>
      <c r="K40" s="241"/>
      <c r="L40" s="164" t="str">
        <f t="shared" si="0"/>
        <v/>
      </c>
      <c r="M40" s="218" t="str">
        <f t="shared" si="9"/>
        <v>(</v>
      </c>
      <c r="N40" s="183" t="str">
        <f t="shared" si="1"/>
        <v>La</v>
      </c>
      <c r="O40" s="216" t="str">
        <f t="shared" si="10"/>
        <v>,</v>
      </c>
      <c r="P40" s="225" t="str">
        <f t="shared" si="2"/>
        <v>m</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2:40" ht="25.5" thickTop="1" thickBot="1" x14ac:dyDescent="0.4">
      <c r="B41" t="s">
        <v>2282</v>
      </c>
      <c r="C41" s="13"/>
      <c r="D41" s="242" t="s">
        <v>1114</v>
      </c>
      <c r="E41" s="237" t="s">
        <v>1121</v>
      </c>
      <c r="F41" s="243" t="s">
        <v>1113</v>
      </c>
      <c r="G41" s="239"/>
      <c r="H41" s="242" t="s">
        <v>1111</v>
      </c>
      <c r="I41" s="237"/>
      <c r="J41" s="244"/>
      <c r="K41" s="241"/>
      <c r="L41" s="164" t="str">
        <f t="shared" si="0"/>
        <v/>
      </c>
      <c r="M41" s="218" t="str">
        <f t="shared" si="9"/>
        <v>(</v>
      </c>
      <c r="N41" s="183" t="str">
        <f t="shared" si="1"/>
        <v>Re</v>
      </c>
      <c r="O41" s="216" t="str">
        <f t="shared" si="10"/>
        <v>,</v>
      </c>
      <c r="P41" s="225" t="str">
        <f t="shared" si="2"/>
        <v>m</v>
      </c>
      <c r="Q41" s="217" t="str">
        <f t="shared" si="11"/>
        <v>,</v>
      </c>
      <c r="R41" s="168">
        <f t="shared" si="12"/>
        <v>15</v>
      </c>
      <c r="S41" s="218" t="str">
        <f t="shared" si="13"/>
        <v>)</v>
      </c>
      <c r="T41" s="219" t="str">
        <f t="shared" si="14"/>
        <v>(</v>
      </c>
      <c r="U41" s="181" t="str">
        <f t="shared" si="3"/>
        <v>Fa</v>
      </c>
      <c r="V41" s="185" t="str">
        <f t="shared" si="15"/>
        <v>,</v>
      </c>
      <c r="W41" s="177" t="str">
        <f t="shared" si="4"/>
        <v/>
      </c>
      <c r="X41" s="185" t="str">
        <f t="shared" si="16"/>
        <v>,</v>
      </c>
      <c r="Y41" s="185">
        <f t="shared" si="17"/>
        <v>250</v>
      </c>
      <c r="Z41" s="218" t="str">
        <f t="shared" si="18"/>
        <v>)</v>
      </c>
      <c r="AA41" s="175" t="str">
        <f t="shared" si="19"/>
        <v>(</v>
      </c>
      <c r="AB41" s="183" t="str">
        <f t="shared" si="5"/>
        <v>Mi</v>
      </c>
      <c r="AC41" s="184" t="str">
        <f t="shared" si="20"/>
        <v>,</v>
      </c>
      <c r="AD41" s="225">
        <f t="shared" si="6"/>
        <v>0</v>
      </c>
      <c r="AE41" s="176" t="str">
        <f t="shared" si="21"/>
        <v>,</v>
      </c>
      <c r="AF41" s="168">
        <f t="shared" si="22"/>
        <v>350</v>
      </c>
      <c r="AG41" s="168" t="str">
        <f t="shared" si="23"/>
        <v>)</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75" thickTop="1" thickBot="1" x14ac:dyDescent="0.4">
      <c r="C42" s="13"/>
      <c r="D42" s="245"/>
      <c r="E42" s="245"/>
      <c r="F42" s="245"/>
      <c r="G42" s="245"/>
      <c r="H42" s="245"/>
      <c r="I42" s="245"/>
      <c r="J42" s="245"/>
      <c r="K42" s="245"/>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5.5" thickTop="1" thickBot="1" x14ac:dyDescent="0.4">
      <c r="C43" s="13"/>
      <c r="D43" s="242"/>
      <c r="E43" s="237"/>
      <c r="F43" s="243"/>
      <c r="G43" s="239"/>
      <c r="H43" s="242"/>
      <c r="I43" s="237"/>
      <c r="J43" s="244"/>
      <c r="K43" s="241"/>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5.5" thickTop="1" thickBot="1" x14ac:dyDescent="0.4">
      <c r="C44" s="13"/>
      <c r="D44" s="242"/>
      <c r="E44" s="237"/>
      <c r="F44" s="243"/>
      <c r="G44" s="239"/>
      <c r="H44" s="242"/>
      <c r="I44" s="237"/>
      <c r="J44" s="244"/>
      <c r="K44" s="241"/>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5.5" thickTop="1" thickBot="1" x14ac:dyDescent="0.4">
      <c r="C45" s="13"/>
      <c r="D45" s="242"/>
      <c r="E45" s="237"/>
      <c r="F45" s="243"/>
      <c r="G45" s="239"/>
      <c r="H45" s="242"/>
      <c r="I45" s="237"/>
      <c r="J45" s="244"/>
      <c r="K45" s="241"/>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5.5" thickTop="1" thickBot="1" x14ac:dyDescent="0.4">
      <c r="C46" s="13"/>
      <c r="D46" s="242"/>
      <c r="E46" s="237"/>
      <c r="F46" s="243"/>
      <c r="G46" s="239"/>
      <c r="H46" s="242"/>
      <c r="I46" s="237"/>
      <c r="J46" s="244"/>
      <c r="K46" s="241"/>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5.5" thickTop="1" thickBot="1" x14ac:dyDescent="0.4">
      <c r="C47" s="13"/>
      <c r="D47" s="242"/>
      <c r="E47" s="237"/>
      <c r="F47" s="243"/>
      <c r="G47" s="239"/>
      <c r="H47" s="242"/>
      <c r="I47" s="237"/>
      <c r="J47" s="244"/>
      <c r="K47" s="241"/>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5.5" thickTop="1" thickBot="1" x14ac:dyDescent="0.4">
      <c r="C48" s="13"/>
      <c r="D48" s="242"/>
      <c r="E48" s="237"/>
      <c r="F48" s="243"/>
      <c r="G48" s="239"/>
      <c r="H48" s="242"/>
      <c r="I48" s="237"/>
      <c r="J48" s="244"/>
      <c r="K48" s="241"/>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5.5" thickTop="1" thickBot="1" x14ac:dyDescent="0.4">
      <c r="C49" s="13"/>
      <c r="D49" s="242"/>
      <c r="E49" s="237"/>
      <c r="F49" s="243"/>
      <c r="G49" s="239"/>
      <c r="H49" s="242"/>
      <c r="I49" s="237"/>
      <c r="J49" s="244"/>
      <c r="K49" s="241"/>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5.5" thickTop="1" thickBot="1" x14ac:dyDescent="0.4">
      <c r="C50" s="13"/>
      <c r="D50" s="242"/>
      <c r="E50" s="237"/>
      <c r="F50" s="243"/>
      <c r="G50" s="239"/>
      <c r="H50" s="242"/>
      <c r="I50" s="237"/>
      <c r="J50" s="244"/>
      <c r="K50" s="241"/>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customHeight="1" thickTop="1" thickBot="1" x14ac:dyDescent="0.3">
      <c r="B51" s="211"/>
      <c r="C51" s="211"/>
      <c r="D51" s="246"/>
      <c r="E51" s="246"/>
      <c r="F51" s="246"/>
      <c r="G51" s="246"/>
      <c r="H51" s="246"/>
      <c r="I51" s="246"/>
      <c r="J51" s="246"/>
      <c r="K51" s="246"/>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thickTop="1" thickBot="1" x14ac:dyDescent="0.4">
      <c r="C52" s="203" t="s">
        <v>2312</v>
      </c>
      <c r="D52" s="247"/>
      <c r="E52" s="248"/>
      <c r="F52" s="247"/>
      <c r="G52" s="248"/>
      <c r="H52" s="247"/>
      <c r="I52" s="248"/>
      <c r="J52" s="247"/>
      <c r="K52" s="248"/>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thickTop="1" thickBot="1" x14ac:dyDescent="0.4">
      <c r="C53" s="13"/>
      <c r="D53" s="245"/>
      <c r="E53" s="245"/>
      <c r="F53" s="245"/>
      <c r="G53" s="245"/>
      <c r="H53" s="245"/>
      <c r="I53" s="245"/>
      <c r="J53" s="245"/>
      <c r="K53" s="245"/>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thickTop="1" thickBot="1" x14ac:dyDescent="0.4">
      <c r="C54" s="13"/>
      <c r="D54" s="245"/>
      <c r="E54" s="245"/>
      <c r="F54" s="245"/>
      <c r="G54" s="245"/>
      <c r="H54" s="245"/>
      <c r="I54" s="245"/>
      <c r="J54" s="245"/>
      <c r="K54" s="245"/>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thickTop="1" thickBot="1" x14ac:dyDescent="0.4">
      <c r="B55" t="s">
        <v>2309</v>
      </c>
      <c r="C55" s="205" t="s">
        <v>2328</v>
      </c>
      <c r="D55" s="242" t="s">
        <v>1112</v>
      </c>
      <c r="E55" s="237" t="s">
        <v>1121</v>
      </c>
      <c r="F55" s="243" t="s">
        <v>1111</v>
      </c>
      <c r="G55" s="239"/>
      <c r="H55" s="242"/>
      <c r="I55" s="237"/>
      <c r="J55" s="244"/>
      <c r="K55" s="241"/>
      <c r="L55" s="206" t="str">
        <f>IF(C55="","",_xlfn.CONCAT("           triggerLine: ","""",C55,", ",N55:AN55,""", sC: ","""",B55,""", lines: ["))</f>
        <v xml:space="preserve">           triggerLine: "A TI, SEÑOR, LEVANTO MI ALMA..., La,m,15)(Mi,,250)", sC: "mt as ta", lines: [</v>
      </c>
      <c r="M55" s="218" t="str">
        <f t="shared" si="9"/>
        <v>(</v>
      </c>
      <c r="N55" s="183" t="str">
        <f t="shared" si="1"/>
        <v>La</v>
      </c>
      <c r="O55" s="216" t="str">
        <f t="shared" si="10"/>
        <v>,</v>
      </c>
      <c r="P55" s="225" t="str">
        <f t="shared" si="2"/>
        <v>m</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B56" t="s">
        <v>2282</v>
      </c>
      <c r="C56" s="207" t="s">
        <v>2323</v>
      </c>
      <c r="D56" s="242" t="s">
        <v>1114</v>
      </c>
      <c r="E56" s="237" t="s">
        <v>1121</v>
      </c>
      <c r="F56" s="243" t="s">
        <v>1113</v>
      </c>
      <c r="G56" s="239"/>
      <c r="H56" s="242" t="s">
        <v>1111</v>
      </c>
      <c r="I56" s="237"/>
      <c r="J56" s="244"/>
      <c r="K56" s="241"/>
      <c r="L56" s="206" t="str">
        <f>IF(C56="","",_xlfn.CONCAT("           triggerLine: ","""",C56,", ",N56:AN56,""", sC: ","""",B56,""", lines: ["))</f>
        <v xml:space="preserve">           triggerLine: "A TI, OH DIOS MÍO., Re,m,15)(Fa,,250)(Mi,0,350)", sC: "as", lines: [</v>
      </c>
      <c r="M56" s="218" t="str">
        <f t="shared" si="9"/>
        <v>(</v>
      </c>
      <c r="N56" s="183" t="str">
        <f t="shared" si="1"/>
        <v>Re</v>
      </c>
      <c r="O56" s="216" t="str">
        <f t="shared" si="10"/>
        <v>,</v>
      </c>
      <c r="P56" s="225" t="str">
        <f t="shared" si="2"/>
        <v>m</v>
      </c>
      <c r="Q56" s="217" t="str">
        <f t="shared" si="11"/>
        <v>,</v>
      </c>
      <c r="R56" s="168">
        <f t="shared" si="12"/>
        <v>15</v>
      </c>
      <c r="S56" s="218" t="str">
        <f t="shared" si="13"/>
        <v>)</v>
      </c>
      <c r="T56" s="219" t="str">
        <f t="shared" si="14"/>
        <v>(</v>
      </c>
      <c r="U56" s="181" t="str">
        <f t="shared" si="3"/>
        <v>Fa</v>
      </c>
      <c r="V56" s="185" t="str">
        <f t="shared" si="15"/>
        <v>,</v>
      </c>
      <c r="W56" s="177" t="str">
        <f t="shared" si="4"/>
        <v/>
      </c>
      <c r="X56" s="185" t="str">
        <f t="shared" si="16"/>
        <v>,</v>
      </c>
      <c r="Y56" s="185">
        <f t="shared" si="17"/>
        <v>250</v>
      </c>
      <c r="Z56" s="218" t="str">
        <f t="shared" si="18"/>
        <v>)</v>
      </c>
      <c r="AA56" s="175" t="str">
        <f t="shared" si="19"/>
        <v>(</v>
      </c>
      <c r="AB56" s="183" t="str">
        <f t="shared" si="5"/>
        <v>Mi</v>
      </c>
      <c r="AC56" s="184" t="str">
        <f t="shared" si="20"/>
        <v>,</v>
      </c>
      <c r="AD56" s="225">
        <f t="shared" si="6"/>
        <v>0</v>
      </c>
      <c r="AE56" s="176" t="str">
        <f t="shared" si="21"/>
        <v>,</v>
      </c>
      <c r="AF56" s="168">
        <f t="shared" si="22"/>
        <v>350</v>
      </c>
      <c r="AG56" s="168" t="str">
        <f t="shared" si="23"/>
        <v>)</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B57" t="s">
        <v>2282</v>
      </c>
      <c r="C57" s="207"/>
      <c r="D57" s="242"/>
      <c r="E57" s="237"/>
      <c r="F57" s="243"/>
      <c r="G57" s="239"/>
      <c r="H57" s="242"/>
      <c r="I57" s="237"/>
      <c r="J57" s="244"/>
      <c r="K57" s="241"/>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thickTop="1" thickBot="1" x14ac:dyDescent="0.4">
      <c r="B58" t="s">
        <v>2282</v>
      </c>
      <c r="C58" s="209" t="s">
        <v>2323</v>
      </c>
      <c r="D58" s="242" t="s">
        <v>1114</v>
      </c>
      <c r="E58" s="237" t="s">
        <v>1121</v>
      </c>
      <c r="F58" s="243" t="s">
        <v>1113</v>
      </c>
      <c r="G58" s="239"/>
      <c r="H58" s="242" t="s">
        <v>1111</v>
      </c>
      <c r="I58" s="237"/>
      <c r="J58" s="244"/>
      <c r="K58" s="241"/>
      <c r="L58" s="210" t="str">
        <f>IF(C58="","",_xlfn.CONCAT("            { line: ","""",C58,", ",N58:AN58,""", sC: ","""",B58,"""},  ]},"))</f>
        <v xml:space="preserve">            { line: "A TI, OH DIOS MÍO., Re,m,15)(Fa,,250)(Mi,0,350)", sC: "as"},  ]},</v>
      </c>
      <c r="M58" s="218" t="str">
        <f t="shared" si="9"/>
        <v>(</v>
      </c>
      <c r="N58" s="183" t="str">
        <f t="shared" si="1"/>
        <v>Re</v>
      </c>
      <c r="O58" s="216" t="str">
        <f t="shared" si="10"/>
        <v>,</v>
      </c>
      <c r="P58" s="225" t="str">
        <f t="shared" si="2"/>
        <v>m</v>
      </c>
      <c r="Q58" s="217" t="str">
        <f t="shared" si="11"/>
        <v>,</v>
      </c>
      <c r="R58" s="168">
        <f t="shared" si="12"/>
        <v>15</v>
      </c>
      <c r="S58" s="218" t="str">
        <f t="shared" si="13"/>
        <v>)</v>
      </c>
      <c r="T58" s="219" t="str">
        <f t="shared" si="14"/>
        <v>(</v>
      </c>
      <c r="U58" s="181" t="str">
        <f t="shared" si="3"/>
        <v>Fa</v>
      </c>
      <c r="V58" s="185" t="str">
        <f t="shared" si="15"/>
        <v>,</v>
      </c>
      <c r="W58" s="177" t="str">
        <f t="shared" si="4"/>
        <v/>
      </c>
      <c r="X58" s="185" t="str">
        <f t="shared" si="16"/>
        <v>,</v>
      </c>
      <c r="Y58" s="185">
        <f t="shared" si="17"/>
        <v>250</v>
      </c>
      <c r="Z58" s="218" t="str">
        <f t="shared" si="18"/>
        <v>)</v>
      </c>
      <c r="AA58" s="175" t="str">
        <f t="shared" si="19"/>
        <v>(</v>
      </c>
      <c r="AB58" s="183" t="str">
        <f t="shared" si="5"/>
        <v>Mi</v>
      </c>
      <c r="AC58" s="184" t="str">
        <f t="shared" si="20"/>
        <v>,</v>
      </c>
      <c r="AD58" s="225">
        <f t="shared" si="6"/>
        <v>0</v>
      </c>
      <c r="AE58" s="176" t="str">
        <f t="shared" si="21"/>
        <v>,</v>
      </c>
      <c r="AF58" s="168">
        <f t="shared" si="22"/>
        <v>350</v>
      </c>
      <c r="AG58" s="168" t="str">
        <f t="shared" si="23"/>
        <v>)</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95" customHeight="1" thickTop="1" thickBot="1" x14ac:dyDescent="0.3">
      <c r="B59" s="211"/>
      <c r="C59" s="211"/>
      <c r="D59" s="246"/>
      <c r="E59" s="246"/>
      <c r="F59" s="246"/>
      <c r="G59" s="246"/>
      <c r="H59" s="246"/>
      <c r="I59" s="246"/>
      <c r="J59" s="246"/>
      <c r="K59" s="246"/>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5.5" thickTop="1" thickBot="1" x14ac:dyDescent="0.4">
      <c r="C60" s="203" t="s">
        <v>2312</v>
      </c>
      <c r="D60" s="247"/>
      <c r="E60" s="248"/>
      <c r="F60" s="247"/>
      <c r="G60" s="248"/>
      <c r="H60" s="247"/>
      <c r="I60" s="248"/>
      <c r="J60" s="247"/>
      <c r="K60" s="248"/>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thickTop="1" thickBot="1" x14ac:dyDescent="0.4">
      <c r="C61" s="13"/>
      <c r="D61" s="245"/>
      <c r="E61" s="245"/>
      <c r="F61" s="245"/>
      <c r="G61" s="245"/>
      <c r="H61" s="245"/>
      <c r="I61" s="245"/>
      <c r="J61" s="245"/>
      <c r="K61" s="245"/>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thickTop="1" thickBot="1" x14ac:dyDescent="0.4">
      <c r="C62" s="13"/>
      <c r="D62" s="245"/>
      <c r="E62" s="245"/>
      <c r="F62" s="245"/>
      <c r="G62" s="245"/>
      <c r="H62" s="245"/>
      <c r="I62" s="245"/>
      <c r="J62" s="245"/>
      <c r="K62" s="245"/>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thickTop="1" thickBot="1" x14ac:dyDescent="0.4">
      <c r="B63" t="s">
        <v>2309</v>
      </c>
      <c r="C63" s="205" t="s">
        <v>2295</v>
      </c>
      <c r="D63" s="242" t="s">
        <v>1112</v>
      </c>
      <c r="E63" s="237" t="s">
        <v>1121</v>
      </c>
      <c r="F63" s="243" t="s">
        <v>1122</v>
      </c>
      <c r="G63" s="239"/>
      <c r="H63" s="242"/>
      <c r="I63" s="237"/>
      <c r="J63" s="244"/>
      <c r="K63" s="241"/>
      <c r="L63" s="206" t="str">
        <f>IF(C63="","",_xlfn.CONCAT("           triggerLine: ","""",C63,", ",M63:AN63,""", sC: ","""",B63,""", lines: ["))</f>
        <v xml:space="preserve">           triggerLine: "A TI, YO CLAMO SEÑOR,, (La,m,15)(Sol,,250)", sC: "mt as ta", lines: [</v>
      </c>
      <c r="M63" s="218" t="str">
        <f t="shared" si="9"/>
        <v>(</v>
      </c>
      <c r="N63" s="183" t="str">
        <f t="shared" si="1"/>
        <v>La</v>
      </c>
      <c r="O63" s="216" t="str">
        <f t="shared" si="10"/>
        <v>,</v>
      </c>
      <c r="P63" s="225" t="str">
        <f t="shared" si="2"/>
        <v>m</v>
      </c>
      <c r="Q63" s="217" t="str">
        <f t="shared" si="11"/>
        <v>,</v>
      </c>
      <c r="R63" s="168">
        <f t="shared" si="12"/>
        <v>15</v>
      </c>
      <c r="S63" s="218" t="str">
        <f t="shared" si="13"/>
        <v>)</v>
      </c>
      <c r="T63" s="219" t="str">
        <f t="shared" si="14"/>
        <v>(</v>
      </c>
      <c r="U63" s="181" t="str">
        <f t="shared" si="3"/>
        <v>Sol</v>
      </c>
      <c r="V63" s="185" t="str">
        <f t="shared" si="15"/>
        <v>,</v>
      </c>
      <c r="W63" s="177" t="str">
        <f t="shared" si="4"/>
        <v/>
      </c>
      <c r="X63" s="185" t="str">
        <f t="shared" si="16"/>
        <v>,</v>
      </c>
      <c r="Y63" s="185">
        <f t="shared" si="17"/>
        <v>250</v>
      </c>
      <c r="Z63" s="218" t="str">
        <f t="shared" si="18"/>
        <v>)</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thickTop="1" thickBot="1" x14ac:dyDescent="0.4">
      <c r="B64" t="s">
        <v>2282</v>
      </c>
      <c r="C64" s="207" t="s">
        <v>2296</v>
      </c>
      <c r="D64" s="242"/>
      <c r="E64" s="237"/>
      <c r="F64" s="243" t="s">
        <v>1111</v>
      </c>
      <c r="G64" s="239">
        <v>7</v>
      </c>
      <c r="H64" s="242"/>
      <c r="I64" s="237"/>
      <c r="J64" s="244"/>
      <c r="K64" s="241"/>
      <c r="L64" s="206" t="str">
        <f>IF(C64="","",_xlfn.CONCAT("            { line: ","""",C64,", ",M64:AN64,""", sC: ","""",B64,"""},"))</f>
        <v xml:space="preserve">            { line: "A TI, YO DIGO: TÚ SOLO ERES MI REFUGIO,, (Mi,7,250)", sC: "as"},</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v>
      </c>
      <c r="U64" s="181" t="str">
        <f t="shared" si="3"/>
        <v>Mi</v>
      </c>
      <c r="V64" s="185" t="str">
        <f t="shared" si="15"/>
        <v>,</v>
      </c>
      <c r="W64" s="177">
        <f t="shared" si="4"/>
        <v>7</v>
      </c>
      <c r="X64" s="185" t="str">
        <f t="shared" si="16"/>
        <v>,</v>
      </c>
      <c r="Y64" s="185">
        <f t="shared" si="17"/>
        <v>250</v>
      </c>
      <c r="Z64" s="218" t="str">
        <f t="shared" si="18"/>
        <v>)</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thickTop="1" thickBot="1" x14ac:dyDescent="0.4">
      <c r="B65" t="s">
        <v>2282</v>
      </c>
      <c r="C65" s="207" t="s">
        <v>2297</v>
      </c>
      <c r="D65" s="242" t="s">
        <v>1113</v>
      </c>
      <c r="E65" s="237"/>
      <c r="F65" s="243"/>
      <c r="G65" s="239"/>
      <c r="H65" s="242"/>
      <c r="I65" s="237"/>
      <c r="J65" s="244"/>
      <c r="K65" s="241"/>
      <c r="L65" s="206" t="str">
        <f>IF(C65="","",_xlfn.CONCAT("            { line: ","""",C65,", ",M65:AN65,""", sC: ","""",B65,"""},"))</f>
        <v xml:space="preserve">            { line: "TÚ ERES MI PORCIÓN EN ESTA TIERRA,, (Fa,,15)", sC: "as"},</v>
      </c>
      <c r="M65" s="218" t="str">
        <f t="shared" si="9"/>
        <v>(</v>
      </c>
      <c r="N65" s="183" t="str">
        <f t="shared" si="1"/>
        <v>Fa</v>
      </c>
      <c r="O65" s="216" t="str">
        <f t="shared" si="10"/>
        <v>,</v>
      </c>
      <c r="P65" s="225" t="str">
        <f t="shared" si="2"/>
        <v/>
      </c>
      <c r="Q65" s="217" t="str">
        <f t="shared" si="11"/>
        <v>,</v>
      </c>
      <c r="R65" s="168">
        <f t="shared" si="12"/>
        <v>15</v>
      </c>
      <c r="S65" s="218" t="str">
        <f t="shared" si="13"/>
        <v>)</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thickTop="1" thickBot="1" x14ac:dyDescent="0.4">
      <c r="B66" t="s">
        <v>2282</v>
      </c>
      <c r="C66" s="209" t="s">
        <v>2298</v>
      </c>
      <c r="D66" s="242"/>
      <c r="E66" s="237"/>
      <c r="F66" s="243" t="s">
        <v>1111</v>
      </c>
      <c r="G66" s="239"/>
      <c r="H66" s="242"/>
      <c r="I66" s="237"/>
      <c r="J66" s="244"/>
      <c r="K66" s="241"/>
      <c r="L66" s="210" t="str">
        <f>IF(C66="","",_xlfn.CONCAT("            { line: ","""",C66,", ",M66:AN66,""", sC: ","""",B66,"""},  ]},"))</f>
        <v xml:space="preserve">            { line: "MI ÚNICA FELICIDAD., (Mi,,250)", sC: "as"},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v>
      </c>
      <c r="U66" s="181" t="str">
        <f t="shared" si="3"/>
        <v>Mi</v>
      </c>
      <c r="V66" s="185" t="str">
        <f t="shared" si="15"/>
        <v>,</v>
      </c>
      <c r="W66" s="177" t="str">
        <f t="shared" si="4"/>
        <v/>
      </c>
      <c r="X66" s="185" t="str">
        <f t="shared" si="16"/>
        <v>,</v>
      </c>
      <c r="Y66" s="185">
        <f t="shared" si="17"/>
        <v>250</v>
      </c>
      <c r="Z66" s="218" t="str">
        <f t="shared" si="18"/>
        <v>)</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4" customHeight="1" x14ac:dyDescent="0.4">
      <c r="B67" s="211"/>
      <c r="C67" s="211"/>
      <c r="D67" s="249"/>
      <c r="E67" s="249"/>
      <c r="F67" s="249"/>
      <c r="G67" s="249"/>
      <c r="H67" s="249"/>
      <c r="I67" s="249"/>
      <c r="J67" s="249"/>
      <c r="K67" s="249"/>
      <c r="L67" s="213" t="str">
        <f ca="1">_xlfn.CONCAT("]} // ULTIMA LINEA DEL CANTO: ",L1)</f>
        <v>]} // ULTIMA LINEA DEL CANTO: A TI, SEÑOR, LEVANTO MI ALMA</v>
      </c>
      <c r="M67" s="211"/>
    </row>
    <row r="68" spans="2:40" ht="20.25" x14ac:dyDescent="0.3">
      <c r="L68" s="214" t="s">
        <v>2316</v>
      </c>
      <c r="M68" s="166"/>
    </row>
    <row r="69" spans="2:40" x14ac:dyDescent="0.3">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1681" r:id="rId4" name="Button 1">
              <controlPr defaultSize="0" print="0" autoFill="0" autoPict="0" macro="[0]!Button_JS_Click">
                <anchor moveWithCells="1" sizeWithCells="1">
                  <from>
                    <xdr:col>2</xdr:col>
                    <xdr:colOff>647700</xdr:colOff>
                    <xdr:row>1</xdr:row>
                    <xdr:rowOff>114300</xdr:rowOff>
                  </from>
                  <to>
                    <xdr:col>2</xdr:col>
                    <xdr:colOff>3019425</xdr:colOff>
                    <xdr:row>3</xdr:row>
                    <xdr:rowOff>104775</xdr:rowOff>
                  </to>
                </anchor>
              </controlPr>
            </control>
          </mc:Choice>
        </mc:AlternateContent>
        <mc:AlternateContent xmlns:mc="http://schemas.openxmlformats.org/markup-compatibility/2006">
          <mc:Choice Requires="x14">
            <control shapeId="711682" r:id="rId5" name="Button 2">
              <controlPr defaultSize="0" print="0" autoFill="0" autoPict="0" macro="[0]!Button_JS_Click">
                <anchor moveWithCells="1" sizeWithCells="1">
                  <from>
                    <xdr:col>39</xdr:col>
                    <xdr:colOff>219075</xdr:colOff>
                    <xdr:row>0</xdr:row>
                    <xdr:rowOff>152400</xdr:rowOff>
                  </from>
                  <to>
                    <xdr:col>41</xdr:col>
                    <xdr:colOff>228600</xdr:colOff>
                    <xdr:row>0</xdr:row>
                    <xdr:rowOff>704850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A9048-DCBF-421D-9C90-0A910DBDE512}">
  <sheetPr codeName="Sheet24">
    <tabColor rgb="FF00B0F0"/>
  </sheetPr>
  <dimension ref="B1:AN78"/>
  <sheetViews>
    <sheetView zoomScale="85" zoomScaleNormal="85" workbookViewId="0">
      <pane xSplit="2" ySplit="1" topLeftCell="C31" activePane="bottomRight" state="frozen"/>
      <selection pane="topRight" activeCell="B1" sqref="B1"/>
      <selection pane="bottomLeft" activeCell="A2" sqref="A2"/>
      <selection pane="bottomRight" activeCell="C46" sqref="C46"/>
    </sheetView>
  </sheetViews>
  <sheetFormatPr defaultRowHeight="15" x14ac:dyDescent="0.25"/>
  <cols>
    <col min="2" max="2" width="13.140625" customWidth="1"/>
    <col min="3" max="3" width="60.85546875" bestFit="1" customWidth="1"/>
    <col min="4" max="11" width="6.85546875" customWidth="1"/>
    <col min="12" max="12" width="175.85546875" customWidth="1"/>
    <col min="13" max="13" width="6" hidden="1" customWidth="1"/>
    <col min="14" max="14" width="5.85546875" hidden="1" customWidth="1"/>
    <col min="15" max="15" width="2.28515625" hidden="1" customWidth="1"/>
    <col min="16" max="16" width="4.140625" hidden="1" customWidth="1"/>
    <col min="17" max="17" width="2.28515625" hidden="1" customWidth="1"/>
    <col min="18" max="18" width="6.5703125" hidden="1" customWidth="1"/>
    <col min="19" max="20" width="2.42578125" hidden="1" customWidth="1"/>
    <col min="21" max="21" width="5.8554687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40" width="4.28515625" hidden="1" customWidth="1"/>
    <col min="41" max="41" width="4.28515625" customWidth="1"/>
  </cols>
  <sheetData>
    <row r="1" spans="2:32" ht="71.45" customHeight="1" x14ac:dyDescent="0.4">
      <c r="B1" s="61"/>
      <c r="C1" s="148" cm="1">
        <f t="array" aca="1" ref="C1" ca="1">SumarE1HojaAnterior()+1</f>
        <v>6</v>
      </c>
      <c r="E1" s="148"/>
      <c r="F1" s="148"/>
      <c r="G1" s="148"/>
      <c r="H1" s="148"/>
      <c r="I1" s="148"/>
      <c r="J1" s="148"/>
      <c r="K1" s="148"/>
      <c r="L1" s="165" t="str">
        <f ca="1">VLOOKUP(C1,'Codigo Canto'!A3:AQ236,38,FALSE)</f>
        <v>A TI, SEÑOR, SE DEBE LA ALABANZA EN SIÓN</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 TI, SEÑOR, SE DEBE LA ALABANZA EN SIÓN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atisenorsedebelaalabanzaension</v>
      </c>
      <c r="L7" s="164" t="str">
        <f ca="1">_xlfn.CONCAT("        id: ","""",C7,"""",",")</f>
        <v xml:space="preserve">        id: "atisenorsedebelaalabanzaension",</v>
      </c>
    </row>
    <row r="8" spans="2:32" ht="23.25" x14ac:dyDescent="0.25">
      <c r="C8" t="str">
        <f ca="1">PROPER(L1)</f>
        <v>A Ti, Señor, Se Debe La Alabanza En Sión</v>
      </c>
      <c r="L8" s="164" t="str">
        <f ca="1">_xlfn.CONCAT("        tt: ","""",C8,"""",",")</f>
        <v xml:space="preserve">        tt: "A Ti, Señor, Se Debe La Alabanza En Sión",</v>
      </c>
    </row>
    <row r="9" spans="2:32" ht="23.25" x14ac:dyDescent="0.25">
      <c r="C9" t="str">
        <f ca="1">PROPER(L1)</f>
        <v>A Ti, Señor, Se Debe La Alabanza En Sión</v>
      </c>
      <c r="L9" s="164" t="str">
        <f ca="1">_xlfn.CONCAT("        title: ","""",C9,"""",",")</f>
        <v xml:space="preserve">        title: "A Ti, Señor, Se Debe La Alabanza En Sión",</v>
      </c>
    </row>
    <row r="10" spans="2:32" ht="23.25" x14ac:dyDescent="0.25">
      <c r="C10" t="str">
        <f ca="1">VLOOKUP(C1,'Codigo Canto'!A3:AQ236,12,FALSE)</f>
        <v>Salmo 65 (64)</v>
      </c>
      <c r="L10" s="164" t="str">
        <f ca="1">_xlfn.CONCAT("        ","subtitle: ","""",C10,"""",",")</f>
        <v xml:space="preserve">        subtitle: "Salmo 65 (64)",</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6</v>
      </c>
      <c r="L14" s="164" t="str">
        <f ca="1">_xlfn.CONCAT("        dbno: ","""",C14,"""",",")</f>
        <v xml:space="preserve">        dbno: "6",</v>
      </c>
    </row>
    <row r="15" spans="2:32" ht="23.25" x14ac:dyDescent="0.25">
      <c r="L15" s="164" t="str">
        <f>_xlfn.CONCAT("        notes: ","""",C15,"""",",")</f>
        <v xml:space="preserve">        notes: "",</v>
      </c>
    </row>
    <row r="16" spans="2:32" ht="23.25" x14ac:dyDescent="0.25">
      <c r="C16" t="str">
        <f ca="1">C7</f>
        <v>atisenorsedebelaalabanzaension</v>
      </c>
      <c r="L16" s="164" t="str">
        <f ca="1">_xlfn.CONCAT("        audioSrc: ","""/audio/",C16,".mp3""",",")</f>
        <v xml:space="preserve">        audioSrc: "/audio/atisenorsedebelaalabanzaension.mp3",</v>
      </c>
    </row>
    <row r="17" spans="2:40" ht="23.25" x14ac:dyDescent="0.25">
      <c r="L17" s="48" t="s">
        <v>2278</v>
      </c>
    </row>
    <row r="18" spans="2:40" ht="23.25" x14ac:dyDescent="0.25">
      <c r="L18" s="164" t="s">
        <v>2274</v>
      </c>
    </row>
    <row r="19" spans="2:40" ht="23.25" x14ac:dyDescent="0.25">
      <c r="L19" s="164" t="s">
        <v>2275</v>
      </c>
    </row>
    <row r="20" spans="2:40" ht="23.25" x14ac:dyDescent="0.25">
      <c r="L20" s="164" t="s">
        <v>2276</v>
      </c>
    </row>
    <row r="21" spans="2:40" ht="23.25" x14ac:dyDescent="0.25">
      <c r="L21" s="164" t="s">
        <v>2277</v>
      </c>
    </row>
    <row r="22" spans="2:40" ht="23.25" x14ac:dyDescent="0.25">
      <c r="B22">
        <f ca="1">+C1-1</f>
        <v>5</v>
      </c>
      <c r="C22" t="str">
        <f ca="1">VLOOKUP(B22,Buscador!A3:AP240,31,FALSE)</f>
        <v>/resucito/src/index.html?canto=atisenorlevantomialma</v>
      </c>
      <c r="L22" s="164" t="str">
        <f ca="1">_xlfn.CONCAT("        ant: ","""",C22,"""",",")</f>
        <v xml:space="preserve">        ant: "/resucito/src/index.html?canto=atisenorlevantomialma",</v>
      </c>
    </row>
    <row r="23" spans="2:40" ht="23.25" x14ac:dyDescent="0.25">
      <c r="B23">
        <f ca="1">+C1+1</f>
        <v>7</v>
      </c>
      <c r="C23" t="str">
        <f ca="1">VLOOKUP(B23,Buscador!A3:AP240,31,FALSE)</f>
        <v>/resucito/src/index.html?canto=abbapadre</v>
      </c>
      <c r="L23" s="164" t="str">
        <f ca="1">_xlfn.CONCAT("        sig: ","""",C23,"""",",")</f>
        <v xml:space="preserve">        sig: "/resucito/src/index.html?canto=abbapadre",</v>
      </c>
    </row>
    <row r="24" spans="2:40" ht="23.25" x14ac:dyDescent="0.25">
      <c r="L24" s="48" t="s">
        <v>2279</v>
      </c>
    </row>
    <row r="25" spans="2:40" ht="36" thickBot="1" x14ac:dyDescent="0.3">
      <c r="L25" s="212" t="s">
        <v>2313</v>
      </c>
    </row>
    <row r="26" spans="2:40" ht="25.5" thickTop="1" thickBot="1" x14ac:dyDescent="0.4">
      <c r="B26" t="s">
        <v>2282</v>
      </c>
      <c r="C26" s="13" t="s">
        <v>2374</v>
      </c>
      <c r="D26" s="227" t="s">
        <v>1114</v>
      </c>
      <c r="E26" s="228" t="s">
        <v>1121</v>
      </c>
      <c r="F26" s="229" t="s">
        <v>1112</v>
      </c>
      <c r="G26" s="230">
        <v>7</v>
      </c>
      <c r="H26" s="227"/>
      <c r="I26" s="228"/>
      <c r="J26" s="231"/>
      <c r="K26" s="232"/>
      <c r="L26" s="164" t="str">
        <f t="shared" ref="L26:L50" si="0">IF(C26="","",_xlfn.CONCAT("            { line: ","""",C26,", ",M26:AN26,""", sC: ","""",B26,"""},"))</f>
        <v xml:space="preserve">            { line: "A ti, Señor, se debe la alabanza, en Sión., (Re,m,15)(La,7,250)", sC: "as"},</v>
      </c>
      <c r="M26" s="218" t="str">
        <f>IF(N26="","","(")</f>
        <v>(</v>
      </c>
      <c r="N26" s="183" t="str">
        <f t="shared" ref="N26:N75" si="1">IF(D26="","",D26)</f>
        <v>Re</v>
      </c>
      <c r="O26" s="216" t="str">
        <f>IF(N26="","",",")</f>
        <v>,</v>
      </c>
      <c r="P26" s="225" t="str">
        <f t="shared" ref="P26:P75" si="2">IF(E26="","",E26)</f>
        <v>m</v>
      </c>
      <c r="Q26" s="217" t="str">
        <f>IF(N26="","",",")</f>
        <v>,</v>
      </c>
      <c r="R26" s="168">
        <f>IF(N26="","",15)</f>
        <v>15</v>
      </c>
      <c r="S26" s="218" t="str">
        <f>IF(N26="","",")")</f>
        <v>)</v>
      </c>
      <c r="T26" s="219" t="str">
        <f>IF(U26="","","(")</f>
        <v>(</v>
      </c>
      <c r="U26" s="181" t="str">
        <f t="shared" ref="U26:U75" si="3">IF(F26="","",F26)</f>
        <v>La</v>
      </c>
      <c r="V26" s="185" t="str">
        <f>IF(U26="","",",")</f>
        <v>,</v>
      </c>
      <c r="W26" s="177">
        <f t="shared" ref="W26:W75" si="4">IF(G26="","",G26)</f>
        <v>7</v>
      </c>
      <c r="X26" s="185" t="str">
        <f>IF(U26="","",",")</f>
        <v>,</v>
      </c>
      <c r="Y26" s="185">
        <f>IF(U26="","",250)</f>
        <v>250</v>
      </c>
      <c r="Z26" s="218" t="str">
        <f>IF(U26="","",")")</f>
        <v>)</v>
      </c>
      <c r="AA26" s="175" t="str">
        <f>IF(AB26="","","(")</f>
        <v/>
      </c>
      <c r="AB26" s="183" t="str">
        <f t="shared" ref="AB26:AB75" si="5">IF(H26="","",H26)</f>
        <v/>
      </c>
      <c r="AC26" s="184" t="str">
        <f>IF(AB26="","",",")</f>
        <v/>
      </c>
      <c r="AD26" s="225" t="str">
        <f t="shared" ref="AD26:AD75" si="6">IF(AA26="","",I26)</f>
        <v/>
      </c>
      <c r="AE26" s="176" t="str">
        <f>IF(AB26="","",",")</f>
        <v/>
      </c>
      <c r="AF26" s="168" t="str">
        <f>IF(AB26="","",350)</f>
        <v/>
      </c>
      <c r="AG26" s="168" t="str">
        <f>IF(AB26="","",")")</f>
        <v/>
      </c>
      <c r="AH26" s="179" t="str">
        <f>IF(AI26="","","(")</f>
        <v/>
      </c>
      <c r="AI26" s="181" t="str">
        <f t="shared" ref="AI26:AI75" si="7">IF(J26="","",J26)</f>
        <v/>
      </c>
      <c r="AJ26" s="180" t="str">
        <f>IF(AI26="","",",")</f>
        <v/>
      </c>
      <c r="AK26" s="177" t="str">
        <f t="shared" ref="AK26:AK75" si="8">IF(AI26="","",K26)</f>
        <v/>
      </c>
      <c r="AL26" s="180" t="str">
        <f>IF(AI26="","",",")</f>
        <v/>
      </c>
      <c r="AM26" s="185" t="str">
        <f>IF(AI26="","",450)</f>
        <v/>
      </c>
      <c r="AN26" s="185" t="str">
        <f>IF(AI26="","",")")</f>
        <v/>
      </c>
    </row>
    <row r="27" spans="2:40" ht="25.5" thickTop="1" thickBot="1" x14ac:dyDescent="0.4">
      <c r="B27" t="s">
        <v>1079</v>
      </c>
      <c r="C27" s="13" t="s">
        <v>2375</v>
      </c>
      <c r="D27" s="228" t="s">
        <v>1114</v>
      </c>
      <c r="E27" s="228" t="s">
        <v>1121</v>
      </c>
      <c r="F27" s="230"/>
      <c r="G27" s="230"/>
      <c r="H27" s="228"/>
      <c r="I27" s="228"/>
      <c r="J27" s="232"/>
      <c r="K27" s="232"/>
      <c r="L27" s="164" t="str">
        <f t="shared" si="0"/>
        <v xml:space="preserve">            { line: "A ti se te cumple el voto, en Jerusalén., (Re,m,15)", sC: "mt"},</v>
      </c>
      <c r="M27" s="218" t="str">
        <f t="shared" ref="M27:M75" si="9">IF(N27="","","(")</f>
        <v>(</v>
      </c>
      <c r="N27" s="183" t="str">
        <f t="shared" si="1"/>
        <v>Re</v>
      </c>
      <c r="O27" s="216" t="str">
        <f t="shared" ref="O27:O75" si="10">IF(N27="","",",")</f>
        <v>,</v>
      </c>
      <c r="P27" s="225" t="str">
        <f t="shared" si="2"/>
        <v>m</v>
      </c>
      <c r="Q27" s="217" t="str">
        <f t="shared" ref="Q27:Q75" si="11">IF(N27="","",",")</f>
        <v>,</v>
      </c>
      <c r="R27" s="168">
        <f t="shared" ref="R27:R75" si="12">IF(N27="","",15)</f>
        <v>15</v>
      </c>
      <c r="S27" s="218" t="str">
        <f t="shared" ref="S27:S75" si="13">IF(N27="","",")")</f>
        <v>)</v>
      </c>
      <c r="T27" s="219" t="str">
        <f t="shared" ref="T27:T75" si="14">IF(U27="","","(")</f>
        <v/>
      </c>
      <c r="U27" s="181" t="str">
        <f t="shared" si="3"/>
        <v/>
      </c>
      <c r="V27" s="185" t="str">
        <f t="shared" ref="V27:V75" si="15">IF(U27="","",",")</f>
        <v/>
      </c>
      <c r="W27" s="177" t="str">
        <f t="shared" si="4"/>
        <v/>
      </c>
      <c r="X27" s="185" t="str">
        <f t="shared" ref="X27:X75" si="16">IF(U27="","",",")</f>
        <v/>
      </c>
      <c r="Y27" s="185" t="str">
        <f t="shared" ref="Y27:Y75" si="17">IF(U27="","",250)</f>
        <v/>
      </c>
      <c r="Z27" s="218" t="str">
        <f t="shared" ref="Z27:Z75" si="18">IF(U27="","",")")</f>
        <v/>
      </c>
      <c r="AA27" s="175" t="str">
        <f t="shared" ref="AA27:AA75" si="19">IF(AB27="","","(")</f>
        <v/>
      </c>
      <c r="AB27" s="183" t="str">
        <f t="shared" si="5"/>
        <v/>
      </c>
      <c r="AC27" s="184" t="str">
        <f t="shared" ref="AC27:AC75" si="20">IF(AB27="","",",")</f>
        <v/>
      </c>
      <c r="AD27" s="225" t="str">
        <f t="shared" si="6"/>
        <v/>
      </c>
      <c r="AE27" s="176" t="str">
        <f t="shared" ref="AE27:AE75" si="21">IF(AB27="","",",")</f>
        <v/>
      </c>
      <c r="AF27" s="168" t="str">
        <f t="shared" ref="AF27:AF75" si="22">IF(AB27="","",350)</f>
        <v/>
      </c>
      <c r="AG27" s="168" t="str">
        <f t="shared" ref="AG27:AG75" si="23">IF(AB27="","",")")</f>
        <v/>
      </c>
      <c r="AH27" s="179" t="str">
        <f t="shared" ref="AH27:AH75" si="24">IF(AI27="","","(")</f>
        <v/>
      </c>
      <c r="AI27" s="181" t="str">
        <f t="shared" si="7"/>
        <v/>
      </c>
      <c r="AJ27" s="180" t="str">
        <f t="shared" ref="AJ27:AJ75" si="25">IF(AI27="","",",")</f>
        <v/>
      </c>
      <c r="AK27" s="177" t="str">
        <f t="shared" si="8"/>
        <v/>
      </c>
      <c r="AL27" s="180" t="str">
        <f t="shared" ref="AL27:AL75" si="26">IF(AI27="","",",")</f>
        <v/>
      </c>
      <c r="AM27" s="185" t="str">
        <f t="shared" ref="AM27:AM75" si="27">IF(AI27="","",450)</f>
        <v/>
      </c>
      <c r="AN27" s="185" t="str">
        <f t="shared" ref="AN27:AN75" si="28">IF(AI27="","",")")</f>
        <v/>
      </c>
    </row>
    <row r="28" spans="2:40" ht="25.5" thickTop="1" thickBot="1" x14ac:dyDescent="0.4">
      <c r="C28" s="13" t="s">
        <v>2376</v>
      </c>
      <c r="D28" s="228" t="s">
        <v>1122</v>
      </c>
      <c r="E28" s="228" t="s">
        <v>1121</v>
      </c>
      <c r="F28" s="230" t="s">
        <v>1114</v>
      </c>
      <c r="G28" s="230" t="s">
        <v>1121</v>
      </c>
      <c r="H28" s="228"/>
      <c r="I28" s="228"/>
      <c r="J28" s="232"/>
      <c r="K28" s="232"/>
      <c r="L28" s="164" t="str">
        <f t="shared" si="0"/>
        <v xml:space="preserve">            { line: "A ti que escuchas la oración,, (Sol,m,15)(Re,m,250)", sC: ""},</v>
      </c>
      <c r="M28" s="218" t="str">
        <f t="shared" si="9"/>
        <v>(</v>
      </c>
      <c r="N28" s="183" t="str">
        <f t="shared" si="1"/>
        <v>Sol</v>
      </c>
      <c r="O28" s="216" t="str">
        <f t="shared" si="10"/>
        <v>,</v>
      </c>
      <c r="P28" s="225" t="str">
        <f t="shared" si="2"/>
        <v>m</v>
      </c>
      <c r="Q28" s="217" t="str">
        <f t="shared" si="11"/>
        <v>,</v>
      </c>
      <c r="R28" s="168">
        <f t="shared" si="12"/>
        <v>15</v>
      </c>
      <c r="S28" s="218" t="str">
        <f t="shared" si="13"/>
        <v>)</v>
      </c>
      <c r="T28" s="219" t="str">
        <f t="shared" si="14"/>
        <v>(</v>
      </c>
      <c r="U28" s="181" t="str">
        <f t="shared" si="3"/>
        <v>Re</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C29" s="13" t="s">
        <v>2377</v>
      </c>
      <c r="D29" s="228" t="s">
        <v>1112</v>
      </c>
      <c r="E29" s="228">
        <v>7</v>
      </c>
      <c r="F29" s="230" t="s">
        <v>1114</v>
      </c>
      <c r="G29" s="230" t="s">
        <v>1121</v>
      </c>
      <c r="H29" s="228"/>
      <c r="I29" s="228"/>
      <c r="J29" s="232"/>
      <c r="K29" s="232"/>
      <c r="L29" s="164" t="str">
        <f t="shared" si="0"/>
        <v xml:space="preserve">            { line: "viene todo mortal, viene todo mortal., (La,7,15)(Re,m,250)", sC: ""},</v>
      </c>
      <c r="M29" s="218" t="str">
        <f t="shared" si="9"/>
        <v>(</v>
      </c>
      <c r="N29" s="183" t="str">
        <f t="shared" si="1"/>
        <v>La</v>
      </c>
      <c r="O29" s="216" t="str">
        <f t="shared" si="10"/>
        <v>,</v>
      </c>
      <c r="P29" s="225">
        <f t="shared" si="2"/>
        <v>7</v>
      </c>
      <c r="Q29" s="217" t="str">
        <f t="shared" si="11"/>
        <v>,</v>
      </c>
      <c r="R29" s="168">
        <f t="shared" si="12"/>
        <v>15</v>
      </c>
      <c r="S29" s="218" t="str">
        <f t="shared" si="13"/>
        <v>)</v>
      </c>
      <c r="T29" s="219" t="str">
        <f t="shared" si="14"/>
        <v>(</v>
      </c>
      <c r="U29" s="181" t="str">
        <f t="shared" si="3"/>
        <v>Re</v>
      </c>
      <c r="V29" s="185" t="str">
        <f t="shared" si="15"/>
        <v>,</v>
      </c>
      <c r="W29" s="177" t="str">
        <f t="shared" si="4"/>
        <v>m</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C30" s="13" t="s">
        <v>2378</v>
      </c>
      <c r="D30" s="228" t="s">
        <v>2347</v>
      </c>
      <c r="E30" s="228"/>
      <c r="F30" s="230" t="s">
        <v>1112</v>
      </c>
      <c r="G30" s="230">
        <v>7</v>
      </c>
      <c r="H30" s="228"/>
      <c r="I30" s="228"/>
      <c r="J30" s="232"/>
      <c r="K30" s="232"/>
      <c r="L30" s="164" t="str">
        <f t="shared" si="0"/>
        <v xml:space="preserve">            { line: "A TI QUE ESCUCHAS LA ORACIÓN, (Si,,15)(La,7,250)", sC: ""},</v>
      </c>
      <c r="M30" s="218" t="str">
        <f t="shared" si="9"/>
        <v>(</v>
      </c>
      <c r="N30" s="183" t="str">
        <f t="shared" si="1"/>
        <v>Si</v>
      </c>
      <c r="O30" s="216" t="str">
        <f t="shared" si="10"/>
        <v>,</v>
      </c>
      <c r="P30" s="225" t="str">
        <f t="shared" si="2"/>
        <v/>
      </c>
      <c r="Q30" s="217" t="str">
        <f t="shared" si="11"/>
        <v>,</v>
      </c>
      <c r="R30" s="168">
        <f t="shared" si="12"/>
        <v>15</v>
      </c>
      <c r="S30" s="218" t="str">
        <f t="shared" si="13"/>
        <v>)</v>
      </c>
      <c r="T30" s="219" t="str">
        <f t="shared" si="14"/>
        <v>(</v>
      </c>
      <c r="U30" s="181" t="str">
        <f t="shared" si="3"/>
        <v>La</v>
      </c>
      <c r="V30" s="185" t="str">
        <f t="shared" si="15"/>
        <v>,</v>
      </c>
      <c r="W30" s="177">
        <f t="shared" si="4"/>
        <v>7</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B31" t="s">
        <v>2346</v>
      </c>
      <c r="C31" s="13" t="s">
        <v>2379</v>
      </c>
      <c r="D31" s="228" t="s">
        <v>2347</v>
      </c>
      <c r="E31" s="228"/>
      <c r="F31" s="230"/>
      <c r="G31" s="230"/>
      <c r="H31" s="228"/>
      <c r="I31" s="228"/>
      <c r="J31" s="232"/>
      <c r="K31" s="232"/>
      <c r="L31" s="164" t="str">
        <f t="shared" si="0"/>
        <v xml:space="preserve">            { line: "VIENE TODO MORTAL,, (Si,,15)", sC: "mt as"},</v>
      </c>
      <c r="M31" s="218" t="str">
        <f t="shared" si="9"/>
        <v>(</v>
      </c>
      <c r="N31" s="183" t="str">
        <f t="shared" si="1"/>
        <v>Si</v>
      </c>
      <c r="O31" s="216" t="str">
        <f t="shared" si="10"/>
        <v>,</v>
      </c>
      <c r="P31" s="225" t="str">
        <f t="shared" si="2"/>
        <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2282</v>
      </c>
      <c r="C32" s="13" t="s">
        <v>2380</v>
      </c>
      <c r="D32" s="228" t="s">
        <v>1112</v>
      </c>
      <c r="E32" s="228">
        <v>7</v>
      </c>
      <c r="F32" s="230"/>
      <c r="G32" s="230"/>
      <c r="H32" s="228"/>
      <c r="I32" s="228"/>
      <c r="J32" s="232"/>
      <c r="K32" s="232"/>
      <c r="L32" s="164" t="str">
        <f t="shared" si="0"/>
        <v xml:space="preserve">            { line: "VIENE TODO MORTAL., (La,7,15)", sC: "as"},</v>
      </c>
      <c r="M32" s="218" t="str">
        <f t="shared" si="9"/>
        <v>(</v>
      </c>
      <c r="N32" s="183" t="str">
        <f t="shared" si="1"/>
        <v>La</v>
      </c>
      <c r="O32" s="216" t="str">
        <f t="shared" si="10"/>
        <v>,</v>
      </c>
      <c r="P32" s="225">
        <f t="shared" si="2"/>
        <v>7</v>
      </c>
      <c r="Q32" s="217" t="str">
        <f t="shared" si="11"/>
        <v>,</v>
      </c>
      <c r="R32" s="168">
        <f t="shared" si="12"/>
        <v>15</v>
      </c>
      <c r="S32" s="218" t="str">
        <f t="shared" si="13"/>
        <v>)</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5.5" thickTop="1" thickBot="1" x14ac:dyDescent="0.4">
      <c r="B33" t="s">
        <v>2282</v>
      </c>
      <c r="C33" s="13" t="s">
        <v>2381</v>
      </c>
      <c r="D33" s="228" t="s">
        <v>1114</v>
      </c>
      <c r="E33" s="228" t="s">
        <v>1121</v>
      </c>
      <c r="F33" s="230" t="s">
        <v>1112</v>
      </c>
      <c r="G33" s="230">
        <v>7</v>
      </c>
      <c r="H33" s="228"/>
      <c r="I33" s="228"/>
      <c r="J33" s="232"/>
      <c r="K33" s="232"/>
      <c r="L33" s="164" t="str">
        <f t="shared" si="0"/>
        <v xml:space="preserve">            { line: "Pesan sobre nosotros nuestros pecados,, (Re,m,15)(La,7,250)", sC: "as"},</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La</v>
      </c>
      <c r="V33" s="185" t="str">
        <f t="shared" si="15"/>
        <v>,</v>
      </c>
      <c r="W33" s="177">
        <f t="shared" si="4"/>
        <v>7</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B34" t="s">
        <v>2346</v>
      </c>
      <c r="C34" s="13" t="s">
        <v>2382</v>
      </c>
      <c r="D34" s="228" t="s">
        <v>1114</v>
      </c>
      <c r="E34" s="228" t="s">
        <v>1121</v>
      </c>
      <c r="F34" s="230"/>
      <c r="G34" s="230"/>
      <c r="H34" s="228"/>
      <c r="I34" s="228"/>
      <c r="J34" s="232"/>
      <c r="K34" s="232"/>
      <c r="L34" s="164" t="str">
        <f t="shared" si="0"/>
        <v xml:space="preserve">            { line: "mas tú perdonas nuestras culpas., (Re,m,15)", sC: "mt as"},</v>
      </c>
      <c r="M34" s="218" t="str">
        <f t="shared" si="9"/>
        <v>(</v>
      </c>
      <c r="N34" s="183" t="str">
        <f t="shared" si="1"/>
        <v>Re</v>
      </c>
      <c r="O34" s="216" t="str">
        <f t="shared" si="10"/>
        <v>,</v>
      </c>
      <c r="P34" s="225" t="str">
        <f t="shared" si="2"/>
        <v>m</v>
      </c>
      <c r="Q34" s="217" t="str">
        <f t="shared" si="11"/>
        <v>,</v>
      </c>
      <c r="R34" s="168">
        <f t="shared" si="12"/>
        <v>15</v>
      </c>
      <c r="S34" s="218" t="str">
        <f t="shared" si="13"/>
        <v>)</v>
      </c>
      <c r="T34" s="219" t="str">
        <f t="shared" si="14"/>
        <v/>
      </c>
      <c r="U34" s="181" t="str">
        <f t="shared" si="3"/>
        <v/>
      </c>
      <c r="V34" s="185" t="str">
        <f t="shared" si="15"/>
        <v/>
      </c>
      <c r="W34" s="177" t="str">
        <f t="shared" si="4"/>
        <v/>
      </c>
      <c r="X34" s="185" t="str">
        <f t="shared" si="16"/>
        <v/>
      </c>
      <c r="Y34" s="185" t="str">
        <f t="shared" si="17"/>
        <v/>
      </c>
      <c r="Z34" s="218" t="str">
        <f t="shared" si="18"/>
        <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B35" t="s">
        <v>2282</v>
      </c>
      <c r="C35" s="13" t="s">
        <v>2383</v>
      </c>
      <c r="D35" s="228" t="s">
        <v>1112</v>
      </c>
      <c r="E35" s="228">
        <v>7</v>
      </c>
      <c r="F35" s="230"/>
      <c r="G35" s="230"/>
      <c r="H35" s="228"/>
      <c r="I35" s="228"/>
      <c r="J35" s="232"/>
      <c r="K35" s="232"/>
      <c r="L35" s="164" t="str">
        <f t="shared" si="0"/>
        <v xml:space="preserve">            { line: "Dichoso el que tú eliges, el que tú llamas,, (La,7,15)", sC: "as"},</v>
      </c>
      <c r="M35" s="218" t="str">
        <f t="shared" si="9"/>
        <v>(</v>
      </c>
      <c r="N35" s="183" t="str">
        <f t="shared" si="1"/>
        <v>La</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B36" t="s">
        <v>2282</v>
      </c>
      <c r="C36" s="13" t="s">
        <v>2384</v>
      </c>
      <c r="D36" s="228" t="s">
        <v>1114</v>
      </c>
      <c r="E36" s="228" t="s">
        <v>1121</v>
      </c>
      <c r="F36" s="230"/>
      <c r="G36" s="230"/>
      <c r="H36" s="228"/>
      <c r="I36" s="228"/>
      <c r="J36" s="232"/>
      <c r="K36" s="232"/>
      <c r="L36" s="164" t="str">
        <f t="shared" si="0"/>
        <v xml:space="preserve">            { line: "vivirá en tus atrios., (Re,m,15)", sC: "as"},</v>
      </c>
      <c r="M36" s="218" t="str">
        <f t="shared" si="9"/>
        <v>(</v>
      </c>
      <c r="N36" s="183" t="str">
        <f t="shared" si="1"/>
        <v>Re</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B37" t="s">
        <v>2346</v>
      </c>
      <c r="C37" s="13" t="s">
        <v>2376</v>
      </c>
      <c r="D37" s="228" t="s">
        <v>1122</v>
      </c>
      <c r="E37" s="228" t="s">
        <v>1121</v>
      </c>
      <c r="F37" s="230" t="s">
        <v>1114</v>
      </c>
      <c r="G37" s="230" t="s">
        <v>1121</v>
      </c>
      <c r="H37" s="228"/>
      <c r="I37" s="228"/>
      <c r="J37" s="232"/>
      <c r="K37" s="232"/>
      <c r="L37" s="164" t="str">
        <f t="shared" si="0"/>
        <v xml:space="preserve">            { line: "A ti que escuchas la oración,, (Sol,m,15)(Re,m,250)", sC: "mt as"},</v>
      </c>
      <c r="M37" s="218" t="str">
        <f t="shared" si="9"/>
        <v>(</v>
      </c>
      <c r="N37" s="183" t="str">
        <f t="shared" si="1"/>
        <v>Sol</v>
      </c>
      <c r="O37" s="216" t="str">
        <f t="shared" si="10"/>
        <v>,</v>
      </c>
      <c r="P37" s="225" t="str">
        <f t="shared" si="2"/>
        <v>m</v>
      </c>
      <c r="Q37" s="217" t="str">
        <f t="shared" si="11"/>
        <v>,</v>
      </c>
      <c r="R37" s="168">
        <f t="shared" si="12"/>
        <v>15</v>
      </c>
      <c r="S37" s="218" t="str">
        <f t="shared" si="13"/>
        <v>)</v>
      </c>
      <c r="T37" s="219" t="str">
        <f t="shared" si="14"/>
        <v>(</v>
      </c>
      <c r="U37" s="181" t="str">
        <f t="shared" si="3"/>
        <v>Re</v>
      </c>
      <c r="V37" s="185" t="str">
        <f t="shared" si="15"/>
        <v>,</v>
      </c>
      <c r="W37" s="177" t="str">
        <f t="shared" si="4"/>
        <v>m</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2282</v>
      </c>
      <c r="C38" s="13" t="s">
        <v>2377</v>
      </c>
      <c r="D38" s="228" t="s">
        <v>1112</v>
      </c>
      <c r="E38" s="228">
        <v>7</v>
      </c>
      <c r="F38" s="230" t="s">
        <v>1114</v>
      </c>
      <c r="G38" s="230" t="s">
        <v>1121</v>
      </c>
      <c r="H38" s="228"/>
      <c r="I38" s="228"/>
      <c r="J38" s="232"/>
      <c r="K38" s="232"/>
      <c r="L38" s="164" t="str">
        <f t="shared" si="0"/>
        <v xml:space="preserve">            { line: "viene todo mortal, viene todo mortal., (La,7,15)(Re,m,250)", sC: "as"},</v>
      </c>
      <c r="M38" s="218" t="str">
        <f t="shared" si="9"/>
        <v>(</v>
      </c>
      <c r="N38" s="183" t="str">
        <f t="shared" si="1"/>
        <v>La</v>
      </c>
      <c r="O38" s="216" t="str">
        <f t="shared" si="10"/>
        <v>,</v>
      </c>
      <c r="P38" s="225">
        <f t="shared" si="2"/>
        <v>7</v>
      </c>
      <c r="Q38" s="217" t="str">
        <f t="shared" si="11"/>
        <v>,</v>
      </c>
      <c r="R38" s="168">
        <f t="shared" si="12"/>
        <v>15</v>
      </c>
      <c r="S38" s="218" t="str">
        <f t="shared" si="13"/>
        <v>)</v>
      </c>
      <c r="T38" s="219" t="str">
        <f t="shared" si="14"/>
        <v>(</v>
      </c>
      <c r="U38" s="181" t="str">
        <f t="shared" si="3"/>
        <v>Re</v>
      </c>
      <c r="V38" s="185" t="str">
        <f t="shared" si="15"/>
        <v>,</v>
      </c>
      <c r="W38" s="177" t="str">
        <f t="shared" si="4"/>
        <v>m</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251" t="s">
        <v>2378</v>
      </c>
      <c r="D39" s="228" t="s">
        <v>2347</v>
      </c>
      <c r="E39" s="228"/>
      <c r="F39" s="230" t="s">
        <v>1112</v>
      </c>
      <c r="G39" s="230">
        <v>7</v>
      </c>
      <c r="H39" s="228"/>
      <c r="I39" s="228"/>
      <c r="J39" s="232"/>
      <c r="K39" s="232"/>
      <c r="L39" s="164" t="str">
        <f t="shared" ref="L39:L49" si="29">IF(C39="","",_xlfn.CONCAT("            { line: ","""",C39,", ",M39:AN39,""", sC: ","""",B39,"""},"))</f>
        <v xml:space="preserve">            { line: "A TI QUE ESCUCHAS LA ORACIÓN, (Si,,15)(La,7,250)", sC: "as"},</v>
      </c>
      <c r="M39" s="218" t="str">
        <f t="shared" ref="M39:M49" si="30">IF(N39="","","(")</f>
        <v>(</v>
      </c>
      <c r="N39" s="183" t="str">
        <f t="shared" ref="N39:N49" si="31">IF(D39="","",D39)</f>
        <v>Si</v>
      </c>
      <c r="O39" s="216" t="str">
        <f t="shared" ref="O39:O49" si="32">IF(N39="","",",")</f>
        <v>,</v>
      </c>
      <c r="P39" s="225" t="str">
        <f t="shared" ref="P39:P49" si="33">IF(E39="","",E39)</f>
        <v/>
      </c>
      <c r="Q39" s="217" t="str">
        <f t="shared" ref="Q39:Q49" si="34">IF(N39="","",",")</f>
        <v>,</v>
      </c>
      <c r="R39" s="168">
        <f t="shared" ref="R39:R49" si="35">IF(N39="","",15)</f>
        <v>15</v>
      </c>
      <c r="S39" s="218" t="str">
        <f t="shared" ref="S39:S49" si="36">IF(N39="","",")")</f>
        <v>)</v>
      </c>
      <c r="T39" s="219" t="str">
        <f t="shared" ref="T39:T49" si="37">IF(U39="","","(")</f>
        <v>(</v>
      </c>
      <c r="U39" s="181" t="str">
        <f t="shared" ref="U39:U49" si="38">IF(F39="","",F39)</f>
        <v>La</v>
      </c>
      <c r="V39" s="185" t="str">
        <f t="shared" ref="V39:V49" si="39">IF(U39="","",",")</f>
        <v>,</v>
      </c>
      <c r="W39" s="177">
        <f t="shared" ref="W39:W49" si="40">IF(G39="","",G39)</f>
        <v>7</v>
      </c>
      <c r="X39" s="185" t="str">
        <f t="shared" ref="X39:X49" si="41">IF(U39="","",",")</f>
        <v>,</v>
      </c>
      <c r="Y39" s="185">
        <f t="shared" ref="Y39:Y49" si="42">IF(U39="","",250)</f>
        <v>250</v>
      </c>
      <c r="Z39" s="218" t="str">
        <f t="shared" ref="Z39:Z49" si="43">IF(U39="","",")")</f>
        <v>)</v>
      </c>
      <c r="AA39" s="175" t="str">
        <f t="shared" ref="AA39:AA49" si="44">IF(AB39="","","(")</f>
        <v/>
      </c>
      <c r="AB39" s="183" t="str">
        <f t="shared" ref="AB39:AB49" si="45">IF(H39="","",H39)</f>
        <v/>
      </c>
      <c r="AC39" s="184" t="str">
        <f t="shared" ref="AC39:AC49" si="46">IF(AB39="","",",")</f>
        <v/>
      </c>
      <c r="AD39" s="225" t="str">
        <f t="shared" ref="AD39:AD49" si="47">IF(AA39="","",I39)</f>
        <v/>
      </c>
      <c r="AE39" s="176" t="str">
        <f t="shared" ref="AE39:AE49" si="48">IF(AB39="","",",")</f>
        <v/>
      </c>
      <c r="AF39" s="168" t="str">
        <f t="shared" ref="AF39:AF49" si="49">IF(AB39="","",350)</f>
        <v/>
      </c>
      <c r="AG39" s="168" t="str">
        <f t="shared" ref="AG39:AG49" si="50">IF(AB39="","",")")</f>
        <v/>
      </c>
      <c r="AH39" s="179" t="str">
        <f t="shared" ref="AH39:AH49" si="51">IF(AI39="","","(")</f>
        <v/>
      </c>
      <c r="AI39" s="181" t="str">
        <f t="shared" ref="AI39:AI49" si="52">IF(J39="","",J39)</f>
        <v/>
      </c>
      <c r="AJ39" s="180" t="str">
        <f t="shared" ref="AJ39:AJ49" si="53">IF(AI39="","",",")</f>
        <v/>
      </c>
      <c r="AK39" s="177" t="str">
        <f t="shared" ref="AK39:AK49" si="54">IF(AI39="","",K39)</f>
        <v/>
      </c>
      <c r="AL39" s="180" t="str">
        <f t="shared" ref="AL39:AL49" si="55">IF(AI39="","",",")</f>
        <v/>
      </c>
      <c r="AM39" s="185" t="str">
        <f t="shared" ref="AM39:AM49" si="56">IF(AI39="","",450)</f>
        <v/>
      </c>
      <c r="AN39" s="185" t="str">
        <f t="shared" ref="AN39:AN49" si="57">IF(AI39="","",")")</f>
        <v/>
      </c>
    </row>
    <row r="40" spans="2:40" ht="25.5" thickTop="1" thickBot="1" x14ac:dyDescent="0.4">
      <c r="B40" t="s">
        <v>2282</v>
      </c>
      <c r="C40" s="251" t="s">
        <v>2379</v>
      </c>
      <c r="D40" s="228" t="s">
        <v>2347</v>
      </c>
      <c r="E40" s="228"/>
      <c r="F40" s="230"/>
      <c r="G40" s="230"/>
      <c r="H40" s="228"/>
      <c r="I40" s="228"/>
      <c r="J40" s="232"/>
      <c r="K40" s="232"/>
      <c r="L40" s="164" t="str">
        <f t="shared" si="29"/>
        <v xml:space="preserve">            { line: "VIENE TODO MORTAL,, (Si,,15)", sC: "as"},</v>
      </c>
      <c r="M40" s="218" t="str">
        <f t="shared" si="30"/>
        <v>(</v>
      </c>
      <c r="N40" s="183" t="str">
        <f t="shared" si="31"/>
        <v>Si</v>
      </c>
      <c r="O40" s="216" t="str">
        <f t="shared" si="32"/>
        <v>,</v>
      </c>
      <c r="P40" s="225" t="str">
        <f t="shared" si="33"/>
        <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181" t="str">
        <f t="shared" si="52"/>
        <v/>
      </c>
      <c r="AJ40" s="180" t="str">
        <f t="shared" si="53"/>
        <v/>
      </c>
      <c r="AK40" s="177" t="str">
        <f t="shared" si="54"/>
        <v/>
      </c>
      <c r="AL40" s="180" t="str">
        <f t="shared" si="55"/>
        <v/>
      </c>
      <c r="AM40" s="185" t="str">
        <f t="shared" si="56"/>
        <v/>
      </c>
      <c r="AN40" s="185" t="str">
        <f t="shared" si="57"/>
        <v/>
      </c>
    </row>
    <row r="41" spans="2:40" ht="25.5" thickTop="1" thickBot="1" x14ac:dyDescent="0.4">
      <c r="B41" t="s">
        <v>2282</v>
      </c>
      <c r="C41" s="251" t="s">
        <v>2380</v>
      </c>
      <c r="D41" s="228" t="s">
        <v>1112</v>
      </c>
      <c r="E41" s="228">
        <v>7</v>
      </c>
      <c r="F41" s="230"/>
      <c r="G41" s="230"/>
      <c r="H41" s="228"/>
      <c r="I41" s="228"/>
      <c r="J41" s="232"/>
      <c r="K41" s="232"/>
      <c r="L41" s="164" t="str">
        <f t="shared" si="29"/>
        <v xml:space="preserve">            { line: "VIENE TODO MORTAL., (La,7,15)", sC: "as"},</v>
      </c>
      <c r="M41" s="218" t="str">
        <f t="shared" si="30"/>
        <v>(</v>
      </c>
      <c r="N41" s="183" t="str">
        <f t="shared" si="31"/>
        <v>La</v>
      </c>
      <c r="O41" s="216" t="str">
        <f t="shared" si="32"/>
        <v>,</v>
      </c>
      <c r="P41" s="225">
        <f t="shared" si="33"/>
        <v>7</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181" t="str">
        <f t="shared" si="52"/>
        <v/>
      </c>
      <c r="AJ41" s="180" t="str">
        <f t="shared" si="53"/>
        <v/>
      </c>
      <c r="AK41" s="177" t="str">
        <f t="shared" si="54"/>
        <v/>
      </c>
      <c r="AL41" s="180" t="str">
        <f t="shared" si="55"/>
        <v/>
      </c>
      <c r="AM41" s="185" t="str">
        <f t="shared" si="56"/>
        <v/>
      </c>
      <c r="AN41" s="185" t="str">
        <f t="shared" si="57"/>
        <v/>
      </c>
    </row>
    <row r="42" spans="2:40" ht="25.5" thickTop="1" thickBot="1" x14ac:dyDescent="0.4">
      <c r="B42" t="s">
        <v>2282</v>
      </c>
      <c r="C42" s="13" t="s">
        <v>2385</v>
      </c>
      <c r="D42" s="228" t="s">
        <v>1114</v>
      </c>
      <c r="E42" s="228" t="s">
        <v>1121</v>
      </c>
      <c r="F42" s="230" t="s">
        <v>1112</v>
      </c>
      <c r="G42" s="230">
        <v>7</v>
      </c>
      <c r="H42" s="228"/>
      <c r="I42" s="228"/>
      <c r="J42" s="232"/>
      <c r="K42" s="232"/>
      <c r="L42" s="164" t="str">
        <f t="shared" si="29"/>
        <v xml:space="preserve">            { line: "Nos saciaremos de los bienes de tu casa,, (Re,m,15)(La,7,250)", sC: "as"},</v>
      </c>
      <c r="M42" s="218" t="str">
        <f t="shared" si="30"/>
        <v>(</v>
      </c>
      <c r="N42" s="183" t="str">
        <f t="shared" si="31"/>
        <v>Re</v>
      </c>
      <c r="O42" s="216" t="str">
        <f t="shared" si="32"/>
        <v>,</v>
      </c>
      <c r="P42" s="225" t="str">
        <f t="shared" si="33"/>
        <v>m</v>
      </c>
      <c r="Q42" s="217" t="str">
        <f t="shared" si="34"/>
        <v>,</v>
      </c>
      <c r="R42" s="168">
        <f t="shared" si="35"/>
        <v>15</v>
      </c>
      <c r="S42" s="218" t="str">
        <f t="shared" si="36"/>
        <v>)</v>
      </c>
      <c r="T42" s="219" t="str">
        <f t="shared" si="37"/>
        <v>(</v>
      </c>
      <c r="U42" s="181" t="str">
        <f t="shared" si="38"/>
        <v>La</v>
      </c>
      <c r="V42" s="185" t="str">
        <f t="shared" si="39"/>
        <v>,</v>
      </c>
      <c r="W42" s="177">
        <f t="shared" si="40"/>
        <v>7</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181" t="str">
        <f t="shared" si="52"/>
        <v/>
      </c>
      <c r="AJ42" s="180" t="str">
        <f t="shared" si="53"/>
        <v/>
      </c>
      <c r="AK42" s="177" t="str">
        <f t="shared" si="54"/>
        <v/>
      </c>
      <c r="AL42" s="180" t="str">
        <f t="shared" si="55"/>
        <v/>
      </c>
      <c r="AM42" s="185" t="str">
        <f t="shared" si="56"/>
        <v/>
      </c>
      <c r="AN42" s="185" t="str">
        <f t="shared" si="57"/>
        <v/>
      </c>
    </row>
    <row r="43" spans="2:40" ht="25.5" thickTop="1" thickBot="1" x14ac:dyDescent="0.4">
      <c r="B43" t="s">
        <v>2282</v>
      </c>
      <c r="C43" s="13" t="s">
        <v>2386</v>
      </c>
      <c r="D43" s="228" t="s">
        <v>1114</v>
      </c>
      <c r="E43" s="228" t="s">
        <v>1121</v>
      </c>
      <c r="F43" s="230"/>
      <c r="G43" s="230"/>
      <c r="H43" s="228"/>
      <c r="I43" s="228"/>
      <c r="J43" s="232"/>
      <c r="K43" s="232"/>
      <c r="L43" s="164" t="str">
        <f t="shared" si="29"/>
        <v xml:space="preserve">            { line: "de la santidad de tu templo., (Re,m,15)", sC: "as"},</v>
      </c>
      <c r="M43" s="218" t="str">
        <f t="shared" si="30"/>
        <v>(</v>
      </c>
      <c r="N43" s="183" t="str">
        <f t="shared" si="31"/>
        <v>Re</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181" t="str">
        <f t="shared" si="52"/>
        <v/>
      </c>
      <c r="AJ43" s="180" t="str">
        <f t="shared" si="53"/>
        <v/>
      </c>
      <c r="AK43" s="177" t="str">
        <f t="shared" si="54"/>
        <v/>
      </c>
      <c r="AL43" s="180" t="str">
        <f t="shared" si="55"/>
        <v/>
      </c>
      <c r="AM43" s="185" t="str">
        <f t="shared" si="56"/>
        <v/>
      </c>
      <c r="AN43" s="185" t="str">
        <f t="shared" si="57"/>
        <v/>
      </c>
    </row>
    <row r="44" spans="2:40" ht="25.5" thickTop="1" thickBot="1" x14ac:dyDescent="0.4">
      <c r="B44" t="s">
        <v>2282</v>
      </c>
      <c r="C44" s="13" t="s">
        <v>2387</v>
      </c>
      <c r="D44" s="228" t="s">
        <v>1112</v>
      </c>
      <c r="E44" s="228">
        <v>7</v>
      </c>
      <c r="F44" s="230"/>
      <c r="G44" s="230"/>
      <c r="H44" s="228"/>
      <c r="I44" s="228"/>
      <c r="J44" s="232"/>
      <c r="K44" s="232"/>
      <c r="L44" s="164" t="str">
        <f t="shared" si="29"/>
        <v xml:space="preserve">            { line: "Con los prodigios de tu amor tú nos hablas,, (La,7,15)", sC: "as"},</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181" t="str">
        <f t="shared" si="52"/>
        <v/>
      </c>
      <c r="AJ44" s="180" t="str">
        <f t="shared" si="53"/>
        <v/>
      </c>
      <c r="AK44" s="177" t="str">
        <f t="shared" si="54"/>
        <v/>
      </c>
      <c r="AL44" s="180" t="str">
        <f t="shared" si="55"/>
        <v/>
      </c>
      <c r="AM44" s="185" t="str">
        <f t="shared" si="56"/>
        <v/>
      </c>
      <c r="AN44" s="185" t="str">
        <f t="shared" si="57"/>
        <v/>
      </c>
    </row>
    <row r="45" spans="2:40" ht="25.5" thickTop="1" thickBot="1" x14ac:dyDescent="0.4">
      <c r="B45" t="s">
        <v>2282</v>
      </c>
      <c r="C45" s="13" t="s">
        <v>2388</v>
      </c>
      <c r="D45" s="228" t="s">
        <v>1114</v>
      </c>
      <c r="E45" s="228" t="s">
        <v>1121</v>
      </c>
      <c r="F45" s="230"/>
      <c r="G45" s="230"/>
      <c r="H45" s="228"/>
      <c r="I45" s="228"/>
      <c r="J45" s="232"/>
      <c r="K45" s="232"/>
      <c r="L45" s="164" t="str">
        <f t="shared" si="29"/>
        <v xml:space="preserve">            { line: "con los portentos de tu justicia nos respondes., (Re,m,15)", sC: "as"},</v>
      </c>
      <c r="M45" s="218" t="str">
        <f t="shared" si="30"/>
        <v>(</v>
      </c>
      <c r="N45" s="183" t="str">
        <f t="shared" si="31"/>
        <v>Re</v>
      </c>
      <c r="O45" s="216" t="str">
        <f t="shared" si="32"/>
        <v>,</v>
      </c>
      <c r="P45" s="225" t="str">
        <f t="shared" si="33"/>
        <v>m</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181" t="str">
        <f t="shared" si="52"/>
        <v/>
      </c>
      <c r="AJ45" s="180" t="str">
        <f t="shared" si="53"/>
        <v/>
      </c>
      <c r="AK45" s="177" t="str">
        <f t="shared" si="54"/>
        <v/>
      </c>
      <c r="AL45" s="180" t="str">
        <f t="shared" si="55"/>
        <v/>
      </c>
      <c r="AM45" s="185" t="str">
        <f t="shared" si="56"/>
        <v/>
      </c>
      <c r="AN45" s="185" t="str">
        <f t="shared" si="57"/>
        <v/>
      </c>
    </row>
    <row r="46" spans="2:40" ht="25.5" thickTop="1" thickBot="1" x14ac:dyDescent="0.4">
      <c r="B46" t="s">
        <v>2282</v>
      </c>
      <c r="C46" s="13" t="s">
        <v>2376</v>
      </c>
      <c r="D46" s="228" t="s">
        <v>1122</v>
      </c>
      <c r="E46" s="228" t="s">
        <v>1121</v>
      </c>
      <c r="F46" s="230" t="s">
        <v>1114</v>
      </c>
      <c r="G46" s="230" t="s">
        <v>1121</v>
      </c>
      <c r="H46" s="228"/>
      <c r="I46" s="228"/>
      <c r="J46" s="232"/>
      <c r="K46" s="232"/>
      <c r="L46" s="164" t="str">
        <f t="shared" si="29"/>
        <v xml:space="preserve">            { line: "A ti que escuchas la oración,, (Sol,m,15)(Re,m,250)", sC: "as"},</v>
      </c>
      <c r="M46" s="218" t="str">
        <f t="shared" si="30"/>
        <v>(</v>
      </c>
      <c r="N46" s="183" t="str">
        <f t="shared" si="31"/>
        <v>Sol</v>
      </c>
      <c r="O46" s="216" t="str">
        <f t="shared" si="32"/>
        <v>,</v>
      </c>
      <c r="P46" s="225" t="str">
        <f t="shared" si="33"/>
        <v>m</v>
      </c>
      <c r="Q46" s="217" t="str">
        <f t="shared" si="34"/>
        <v>,</v>
      </c>
      <c r="R46" s="168">
        <f t="shared" si="35"/>
        <v>15</v>
      </c>
      <c r="S46" s="218" t="str">
        <f t="shared" si="36"/>
        <v>)</v>
      </c>
      <c r="T46" s="219" t="str">
        <f t="shared" si="37"/>
        <v>(</v>
      </c>
      <c r="U46" s="181" t="str">
        <f t="shared" si="38"/>
        <v>Re</v>
      </c>
      <c r="V46" s="185" t="str">
        <f t="shared" si="39"/>
        <v>,</v>
      </c>
      <c r="W46" s="177" t="str">
        <f t="shared" si="40"/>
        <v>m</v>
      </c>
      <c r="X46" s="185" t="str">
        <f t="shared" si="41"/>
        <v>,</v>
      </c>
      <c r="Y46" s="185">
        <f t="shared" si="42"/>
        <v>250</v>
      </c>
      <c r="Z46" s="218" t="str">
        <f t="shared" si="43"/>
        <v>)</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181" t="str">
        <f t="shared" si="52"/>
        <v/>
      </c>
      <c r="AJ46" s="180" t="str">
        <f t="shared" si="53"/>
        <v/>
      </c>
      <c r="AK46" s="177" t="str">
        <f t="shared" si="54"/>
        <v/>
      </c>
      <c r="AL46" s="180" t="str">
        <f t="shared" si="55"/>
        <v/>
      </c>
      <c r="AM46" s="185" t="str">
        <f t="shared" si="56"/>
        <v/>
      </c>
      <c r="AN46" s="185" t="str">
        <f t="shared" si="57"/>
        <v/>
      </c>
    </row>
    <row r="47" spans="2:40" ht="25.5" thickTop="1" thickBot="1" x14ac:dyDescent="0.4">
      <c r="B47" t="s">
        <v>2282</v>
      </c>
      <c r="C47" s="251" t="s">
        <v>2378</v>
      </c>
      <c r="D47" s="228" t="s">
        <v>2347</v>
      </c>
      <c r="E47" s="228"/>
      <c r="F47" s="230" t="s">
        <v>1112</v>
      </c>
      <c r="G47" s="230">
        <v>7</v>
      </c>
      <c r="H47" s="228"/>
      <c r="I47" s="228"/>
      <c r="J47" s="232"/>
      <c r="K47" s="232"/>
      <c r="L47" s="164" t="str">
        <f t="shared" si="29"/>
        <v xml:space="preserve">            { line: "A TI QUE ESCUCHAS LA ORACIÓN, (Si,,15)(La,7,250)", sC: "as"},</v>
      </c>
      <c r="M47" s="218" t="str">
        <f t="shared" si="30"/>
        <v>(</v>
      </c>
      <c r="N47" s="183" t="str">
        <f t="shared" si="31"/>
        <v>Si</v>
      </c>
      <c r="O47" s="216" t="str">
        <f t="shared" si="32"/>
        <v>,</v>
      </c>
      <c r="P47" s="225" t="str">
        <f t="shared" si="33"/>
        <v/>
      </c>
      <c r="Q47" s="217" t="str">
        <f t="shared" si="34"/>
        <v>,</v>
      </c>
      <c r="R47" s="168">
        <f t="shared" si="35"/>
        <v>15</v>
      </c>
      <c r="S47" s="218" t="str">
        <f t="shared" si="36"/>
        <v>)</v>
      </c>
      <c r="T47" s="219" t="str">
        <f t="shared" si="37"/>
        <v>(</v>
      </c>
      <c r="U47" s="181" t="str">
        <f t="shared" si="38"/>
        <v>La</v>
      </c>
      <c r="V47" s="185" t="str">
        <f t="shared" si="39"/>
        <v>,</v>
      </c>
      <c r="W47" s="177">
        <f t="shared" si="40"/>
        <v>7</v>
      </c>
      <c r="X47" s="185" t="str">
        <f t="shared" si="41"/>
        <v>,</v>
      </c>
      <c r="Y47" s="185">
        <f t="shared" si="42"/>
        <v>250</v>
      </c>
      <c r="Z47" s="218" t="str">
        <f t="shared" si="43"/>
        <v>)</v>
      </c>
      <c r="AA47" s="175" t="str">
        <f t="shared" si="44"/>
        <v/>
      </c>
      <c r="AB47" s="183" t="str">
        <f t="shared" si="45"/>
        <v/>
      </c>
      <c r="AC47" s="184" t="str">
        <f t="shared" si="46"/>
        <v/>
      </c>
      <c r="AD47" s="225" t="str">
        <f t="shared" si="47"/>
        <v/>
      </c>
      <c r="AE47" s="176" t="str">
        <f t="shared" si="48"/>
        <v/>
      </c>
      <c r="AF47" s="168" t="str">
        <f t="shared" si="49"/>
        <v/>
      </c>
      <c r="AG47" s="168" t="str">
        <f t="shared" si="50"/>
        <v/>
      </c>
      <c r="AH47" s="179" t="str">
        <f t="shared" si="51"/>
        <v/>
      </c>
      <c r="AI47" s="181" t="str">
        <f t="shared" si="52"/>
        <v/>
      </c>
      <c r="AJ47" s="180" t="str">
        <f t="shared" si="53"/>
        <v/>
      </c>
      <c r="AK47" s="177" t="str">
        <f t="shared" si="54"/>
        <v/>
      </c>
      <c r="AL47" s="180" t="str">
        <f t="shared" si="55"/>
        <v/>
      </c>
      <c r="AM47" s="185" t="str">
        <f t="shared" si="56"/>
        <v/>
      </c>
      <c r="AN47" s="185" t="str">
        <f t="shared" si="57"/>
        <v/>
      </c>
    </row>
    <row r="48" spans="2:40" ht="25.5" thickTop="1" thickBot="1" x14ac:dyDescent="0.4">
      <c r="B48" t="s">
        <v>2282</v>
      </c>
      <c r="C48" s="251" t="s">
        <v>2379</v>
      </c>
      <c r="D48" s="228" t="s">
        <v>2347</v>
      </c>
      <c r="E48" s="228"/>
      <c r="F48" s="230"/>
      <c r="G48" s="230"/>
      <c r="H48" s="228"/>
      <c r="I48" s="228"/>
      <c r="J48" s="232"/>
      <c r="K48" s="232"/>
      <c r="L48" s="164" t="str">
        <f t="shared" si="29"/>
        <v xml:space="preserve">            { line: "VIENE TODO MORTAL,, (Si,,15)", sC: "as"},</v>
      </c>
      <c r="M48" s="218" t="str">
        <f t="shared" si="30"/>
        <v>(</v>
      </c>
      <c r="N48" s="183" t="str">
        <f t="shared" si="31"/>
        <v>Si</v>
      </c>
      <c r="O48" s="216" t="str">
        <f t="shared" si="32"/>
        <v>,</v>
      </c>
      <c r="P48" s="225" t="str">
        <f t="shared" si="33"/>
        <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181" t="str">
        <f t="shared" si="52"/>
        <v/>
      </c>
      <c r="AJ48" s="180" t="str">
        <f t="shared" si="53"/>
        <v/>
      </c>
      <c r="AK48" s="177" t="str">
        <f t="shared" si="54"/>
        <v/>
      </c>
      <c r="AL48" s="180" t="str">
        <f t="shared" si="55"/>
        <v/>
      </c>
      <c r="AM48" s="185" t="str">
        <f t="shared" si="56"/>
        <v/>
      </c>
      <c r="AN48" s="185" t="str">
        <f t="shared" si="57"/>
        <v/>
      </c>
    </row>
    <row r="49" spans="2:40" ht="25.5" thickTop="1" thickBot="1" x14ac:dyDescent="0.4">
      <c r="B49" t="s">
        <v>2282</v>
      </c>
      <c r="C49" s="251" t="s">
        <v>2380</v>
      </c>
      <c r="D49" s="228" t="s">
        <v>1112</v>
      </c>
      <c r="E49" s="228">
        <v>7</v>
      </c>
      <c r="F49" s="230"/>
      <c r="G49" s="230"/>
      <c r="H49" s="228"/>
      <c r="I49" s="228"/>
      <c r="J49" s="232"/>
      <c r="K49" s="232"/>
      <c r="L49" s="164" t="str">
        <f t="shared" si="29"/>
        <v xml:space="preserve">            { line: "VIENE TODO MORTAL., (La,7,15)", sC: "as"},</v>
      </c>
      <c r="M49" s="218" t="str">
        <f t="shared" si="30"/>
        <v>(</v>
      </c>
      <c r="N49" s="183" t="str">
        <f t="shared" si="31"/>
        <v>La</v>
      </c>
      <c r="O49" s="216" t="str">
        <f t="shared" si="32"/>
        <v>,</v>
      </c>
      <c r="P49" s="225">
        <f t="shared" si="33"/>
        <v>7</v>
      </c>
      <c r="Q49" s="217" t="str">
        <f t="shared" si="34"/>
        <v>,</v>
      </c>
      <c r="R49" s="168">
        <f t="shared" si="35"/>
        <v>15</v>
      </c>
      <c r="S49" s="218" t="str">
        <f t="shared" si="36"/>
        <v>)</v>
      </c>
      <c r="T49" s="219" t="str">
        <f t="shared" si="37"/>
        <v/>
      </c>
      <c r="U49" s="181" t="str">
        <f t="shared" si="38"/>
        <v/>
      </c>
      <c r="V49" s="185" t="str">
        <f t="shared" si="39"/>
        <v/>
      </c>
      <c r="W49" s="177" t="str">
        <f t="shared" si="40"/>
        <v/>
      </c>
      <c r="X49" s="185" t="str">
        <f t="shared" si="41"/>
        <v/>
      </c>
      <c r="Y49" s="185" t="str">
        <f t="shared" si="42"/>
        <v/>
      </c>
      <c r="Z49" s="218" t="str">
        <f t="shared" si="43"/>
        <v/>
      </c>
      <c r="AA49" s="175" t="str">
        <f t="shared" si="44"/>
        <v/>
      </c>
      <c r="AB49" s="183" t="str">
        <f t="shared" si="45"/>
        <v/>
      </c>
      <c r="AC49" s="184" t="str">
        <f t="shared" si="46"/>
        <v/>
      </c>
      <c r="AD49" s="225" t="str">
        <f t="shared" si="47"/>
        <v/>
      </c>
      <c r="AE49" s="176" t="str">
        <f t="shared" si="48"/>
        <v/>
      </c>
      <c r="AF49" s="168" t="str">
        <f t="shared" si="49"/>
        <v/>
      </c>
      <c r="AG49" s="168" t="str">
        <f t="shared" si="50"/>
        <v/>
      </c>
      <c r="AH49" s="179" t="str">
        <f t="shared" si="51"/>
        <v/>
      </c>
      <c r="AI49" s="181" t="str">
        <f t="shared" si="52"/>
        <v/>
      </c>
      <c r="AJ49" s="180" t="str">
        <f t="shared" si="53"/>
        <v/>
      </c>
      <c r="AK49" s="177" t="str">
        <f t="shared" si="54"/>
        <v/>
      </c>
      <c r="AL49" s="180" t="str">
        <f t="shared" si="55"/>
        <v/>
      </c>
      <c r="AM49" s="185" t="str">
        <f t="shared" si="56"/>
        <v/>
      </c>
      <c r="AN49" s="185" t="str">
        <f t="shared" si="57"/>
        <v/>
      </c>
    </row>
    <row r="50" spans="2:40" ht="25.5" thickTop="1" thickBot="1" x14ac:dyDescent="0.4">
      <c r="C50" s="13"/>
      <c r="D50" s="228"/>
      <c r="E50" s="228"/>
      <c r="F50" s="230"/>
      <c r="G50" s="230"/>
      <c r="H50" s="228"/>
      <c r="I50" s="228"/>
      <c r="J50" s="232"/>
      <c r="K50" s="232"/>
      <c r="L50" s="164" t="str">
        <f t="shared" si="0"/>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36.75" thickTop="1" thickBot="1" x14ac:dyDescent="0.4">
      <c r="C51" s="13"/>
      <c r="D51" s="222"/>
      <c r="E51" s="222"/>
      <c r="F51" s="222"/>
      <c r="G51" s="222"/>
      <c r="H51" s="222"/>
      <c r="I51" s="222"/>
      <c r="J51" s="222"/>
      <c r="K51" s="222"/>
      <c r="L51" s="212" t="s">
        <v>2299</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hidden="1" thickTop="1" thickBot="1" x14ac:dyDescent="0.4">
      <c r="C52" s="13"/>
      <c r="D52" s="228"/>
      <c r="E52" s="228"/>
      <c r="F52" s="230"/>
      <c r="G52" s="230"/>
      <c r="H52" s="228"/>
      <c r="I52" s="228"/>
      <c r="J52" s="232"/>
      <c r="K52" s="232"/>
      <c r="L52" s="164" t="str">
        <f t="shared" ref="L52:L59" si="58">IF(C52="","",_xlfn.CONCAT("            { line: ","""",C52,", ",N52:AN52,""", sC: ","""",B52,"""},"))</f>
        <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hidden="1" thickTop="1" thickBot="1" x14ac:dyDescent="0.4">
      <c r="C53" s="13"/>
      <c r="D53" s="228"/>
      <c r="E53" s="228"/>
      <c r="F53" s="230"/>
      <c r="G53" s="230"/>
      <c r="H53" s="228"/>
      <c r="I53" s="228"/>
      <c r="J53" s="232"/>
      <c r="K53" s="232"/>
      <c r="L53" s="164" t="str">
        <f t="shared" si="58"/>
        <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hidden="1" thickTop="1" thickBot="1" x14ac:dyDescent="0.4">
      <c r="C54" s="13"/>
      <c r="D54" s="228"/>
      <c r="E54" s="228"/>
      <c r="F54" s="230"/>
      <c r="G54" s="230"/>
      <c r="H54" s="228"/>
      <c r="I54" s="228"/>
      <c r="J54" s="232"/>
      <c r="K54" s="232"/>
      <c r="L54" s="164" t="str">
        <f t="shared" si="58"/>
        <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hidden="1" thickTop="1" thickBot="1" x14ac:dyDescent="0.4">
      <c r="C55" s="13"/>
      <c r="D55" s="228"/>
      <c r="E55" s="228"/>
      <c r="F55" s="230"/>
      <c r="G55" s="230"/>
      <c r="H55" s="228"/>
      <c r="I55" s="228"/>
      <c r="J55" s="232"/>
      <c r="K55" s="232"/>
      <c r="L55" s="164" t="str">
        <f t="shared" si="58"/>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C56" s="13"/>
      <c r="D56" s="228"/>
      <c r="E56" s="228"/>
      <c r="F56" s="230"/>
      <c r="G56" s="230"/>
      <c r="H56" s="228"/>
      <c r="I56" s="228"/>
      <c r="J56" s="232"/>
      <c r="K56" s="232"/>
      <c r="L56" s="164" t="str">
        <f t="shared" si="58"/>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C57" s="13"/>
      <c r="D57" s="228"/>
      <c r="E57" s="228"/>
      <c r="F57" s="230"/>
      <c r="G57" s="230"/>
      <c r="H57" s="228"/>
      <c r="I57" s="228"/>
      <c r="J57" s="232"/>
      <c r="K57" s="232"/>
      <c r="L57" s="164" t="str">
        <f t="shared" si="58"/>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hidden="1" thickTop="1" thickBot="1" x14ac:dyDescent="0.4">
      <c r="C58" s="13"/>
      <c r="D58" s="228"/>
      <c r="E58" s="228"/>
      <c r="F58" s="230"/>
      <c r="G58" s="230"/>
      <c r="H58" s="228"/>
      <c r="I58" s="228"/>
      <c r="J58" s="232"/>
      <c r="K58" s="232"/>
      <c r="L58" s="164" t="str">
        <f t="shared" si="58"/>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5.5" hidden="1" thickTop="1" thickBot="1" x14ac:dyDescent="0.4">
      <c r="C59" s="13"/>
      <c r="D59" s="228"/>
      <c r="E59" s="228"/>
      <c r="F59" s="230"/>
      <c r="G59" s="230"/>
      <c r="H59" s="228"/>
      <c r="I59" s="228"/>
      <c r="J59" s="232"/>
      <c r="K59" s="232"/>
      <c r="L59" s="164" t="str">
        <f t="shared" si="58"/>
        <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2.5" hidden="1" customHeight="1" thickTop="1" thickBot="1" x14ac:dyDescent="0.3">
      <c r="B60" s="211"/>
      <c r="C60" s="211"/>
      <c r="D60" s="223"/>
      <c r="E60" s="223"/>
      <c r="F60" s="223"/>
      <c r="G60" s="223"/>
      <c r="H60" s="223"/>
      <c r="I60" s="223"/>
      <c r="J60" s="223"/>
      <c r="K60" s="223"/>
      <c r="L60" s="211" t="s">
        <v>2314</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hidden="1" thickTop="1" thickBot="1" x14ac:dyDescent="0.4">
      <c r="C61" s="203"/>
      <c r="D61" s="224"/>
      <c r="E61" s="224"/>
      <c r="F61" s="224"/>
      <c r="G61" s="224"/>
      <c r="H61" s="224"/>
      <c r="I61" s="224"/>
      <c r="J61" s="224"/>
      <c r="K61" s="224"/>
      <c r="L61" s="208" t="s">
        <v>2310</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hidden="1" thickTop="1" thickBot="1" x14ac:dyDescent="0.4">
      <c r="C62" s="13"/>
      <c r="D62" s="222"/>
      <c r="E62" s="222"/>
      <c r="F62" s="222"/>
      <c r="G62" s="222"/>
      <c r="H62" s="222"/>
      <c r="I62" s="222"/>
      <c r="J62" s="222"/>
      <c r="K62" s="222"/>
      <c r="L62" s="164" t="s">
        <v>2308</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hidden="1" thickTop="1" thickBot="1" x14ac:dyDescent="0.4">
      <c r="C63" s="13"/>
      <c r="D63" s="222"/>
      <c r="E63" s="222"/>
      <c r="F63" s="222"/>
      <c r="G63" s="222"/>
      <c r="H63" s="222"/>
      <c r="I63" s="222"/>
      <c r="J63" s="222"/>
      <c r="K63" s="222"/>
      <c r="L63" s="204" t="s">
        <v>2311</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hidden="1" thickTop="1" thickBot="1" x14ac:dyDescent="0.4">
      <c r="C64" s="205"/>
      <c r="D64" s="228"/>
      <c r="E64" s="228"/>
      <c r="F64" s="230"/>
      <c r="G64" s="230"/>
      <c r="H64" s="228"/>
      <c r="I64" s="228"/>
      <c r="J64" s="232"/>
      <c r="K64" s="232"/>
      <c r="L64" s="206" t="str">
        <f>IF(C64="","",_xlfn.CONCAT("           triggerLine: ","""",C64,", ",N64:AN64,""", sC: ","""",B64,""", lines: ["))</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hidden="1" thickTop="1" thickBot="1" x14ac:dyDescent="0.4">
      <c r="C65" s="207"/>
      <c r="D65" s="228"/>
      <c r="E65" s="228"/>
      <c r="F65" s="230"/>
      <c r="G65" s="230"/>
      <c r="H65" s="228"/>
      <c r="I65" s="228"/>
      <c r="J65" s="232"/>
      <c r="K65" s="232"/>
      <c r="L65" s="206" t="str">
        <f>IF(C65="","",_xlfn.CONCAT("           triggerLine: ","""",C65,", ",N65:AN65,""", sC: ","""",B65,""", lines: ["))</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hidden="1" thickTop="1" thickBot="1" x14ac:dyDescent="0.4">
      <c r="C66" s="207"/>
      <c r="D66" s="228"/>
      <c r="E66" s="228"/>
      <c r="F66" s="230"/>
      <c r="G66" s="230"/>
      <c r="H66" s="228"/>
      <c r="I66" s="228"/>
      <c r="J66" s="232"/>
      <c r="K66" s="232"/>
      <c r="L66" s="206" t="str">
        <f>IF(C66="","",_xlfn.CONCAT("           triggerLine: ","""",C66,", ",N66:AN66,""", sC: ","""",B66,""", lines: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5.5" hidden="1" thickTop="1" thickBot="1" x14ac:dyDescent="0.4">
      <c r="C67" s="209"/>
      <c r="D67" s="228"/>
      <c r="E67" s="228"/>
      <c r="F67" s="230"/>
      <c r="G67" s="230"/>
      <c r="H67" s="228"/>
      <c r="I67" s="228"/>
      <c r="J67" s="232"/>
      <c r="K67" s="232"/>
      <c r="L67" s="210" t="str">
        <f>IF(C67="","",_xlfn.CONCAT("            { line: ","""",C67,", ",N67:AN67,""", sC: ","""",B67,"""},  ]},"))</f>
        <v/>
      </c>
      <c r="M67" s="218" t="str">
        <f t="shared" si="9"/>
        <v/>
      </c>
      <c r="N67" s="183" t="str">
        <f t="shared" si="1"/>
        <v/>
      </c>
      <c r="O67" s="216" t="str">
        <f t="shared" si="10"/>
        <v/>
      </c>
      <c r="P67" s="225" t="str">
        <f t="shared" si="2"/>
        <v/>
      </c>
      <c r="Q67" s="217" t="str">
        <f t="shared" si="11"/>
        <v/>
      </c>
      <c r="R67" s="168" t="str">
        <f t="shared" si="12"/>
        <v/>
      </c>
      <c r="S67" s="218" t="str">
        <f t="shared" si="13"/>
        <v/>
      </c>
      <c r="T67" s="219" t="str">
        <f t="shared" si="14"/>
        <v/>
      </c>
      <c r="U67" s="181" t="str">
        <f t="shared" si="3"/>
        <v/>
      </c>
      <c r="V67" s="185" t="str">
        <f t="shared" si="15"/>
        <v/>
      </c>
      <c r="W67" s="177" t="str">
        <f t="shared" si="4"/>
        <v/>
      </c>
      <c r="X67" s="185" t="str">
        <f t="shared" si="16"/>
        <v/>
      </c>
      <c r="Y67" s="185" t="str">
        <f t="shared" si="17"/>
        <v/>
      </c>
      <c r="Z67" s="218" t="str">
        <f t="shared" si="18"/>
        <v/>
      </c>
      <c r="AA67" s="175" t="str">
        <f t="shared" si="19"/>
        <v/>
      </c>
      <c r="AB67" s="183" t="str">
        <f t="shared" si="5"/>
        <v/>
      </c>
      <c r="AC67" s="184" t="str">
        <f t="shared" si="20"/>
        <v/>
      </c>
      <c r="AD67" s="225" t="str">
        <f t="shared" si="6"/>
        <v/>
      </c>
      <c r="AE67" s="176" t="str">
        <f t="shared" si="21"/>
        <v/>
      </c>
      <c r="AF67" s="168" t="str">
        <f t="shared" si="22"/>
        <v/>
      </c>
      <c r="AG67" s="168" t="str">
        <f t="shared" si="23"/>
        <v/>
      </c>
      <c r="AH67" s="179" t="str">
        <f t="shared" si="24"/>
        <v/>
      </c>
      <c r="AI67" s="181" t="str">
        <f t="shared" si="7"/>
        <v/>
      </c>
      <c r="AJ67" s="180" t="str">
        <f t="shared" si="25"/>
        <v/>
      </c>
      <c r="AK67" s="177" t="str">
        <f t="shared" si="8"/>
        <v/>
      </c>
      <c r="AL67" s="180" t="str">
        <f t="shared" si="26"/>
        <v/>
      </c>
      <c r="AM67" s="185" t="str">
        <f t="shared" si="27"/>
        <v/>
      </c>
      <c r="AN67" s="185" t="str">
        <f t="shared" si="28"/>
        <v/>
      </c>
    </row>
    <row r="68" spans="2:40" ht="24.95" hidden="1" customHeight="1" thickTop="1" thickBot="1" x14ac:dyDescent="0.3">
      <c r="B68" s="211"/>
      <c r="C68" s="211"/>
      <c r="D68" s="223"/>
      <c r="E68" s="223"/>
      <c r="F68" s="223"/>
      <c r="G68" s="223"/>
      <c r="H68" s="223"/>
      <c r="I68" s="223"/>
      <c r="J68" s="223"/>
      <c r="K68" s="223"/>
      <c r="L68" s="211" t="s">
        <v>2315</v>
      </c>
      <c r="M68" s="218" t="str">
        <f t="shared" si="9"/>
        <v/>
      </c>
      <c r="N68" s="183" t="str">
        <f t="shared" si="1"/>
        <v/>
      </c>
      <c r="O68" s="216" t="str">
        <f t="shared" si="10"/>
        <v/>
      </c>
      <c r="P68" s="225" t="str">
        <f t="shared" si="2"/>
        <v/>
      </c>
      <c r="Q68" s="217" t="str">
        <f t="shared" si="11"/>
        <v/>
      </c>
      <c r="R68" s="168" t="str">
        <f t="shared" si="12"/>
        <v/>
      </c>
      <c r="S68" s="218" t="str">
        <f t="shared" si="13"/>
        <v/>
      </c>
      <c r="T68" s="219" t="str">
        <f t="shared" si="14"/>
        <v/>
      </c>
      <c r="U68" s="181" t="str">
        <f t="shared" si="3"/>
        <v/>
      </c>
      <c r="V68" s="185" t="str">
        <f t="shared" si="15"/>
        <v/>
      </c>
      <c r="W68" s="177" t="str">
        <f t="shared" si="4"/>
        <v/>
      </c>
      <c r="X68" s="185" t="str">
        <f t="shared" si="16"/>
        <v/>
      </c>
      <c r="Y68" s="185" t="str">
        <f t="shared" si="17"/>
        <v/>
      </c>
      <c r="Z68" s="218" t="str">
        <f t="shared" si="18"/>
        <v/>
      </c>
      <c r="AA68" s="175" t="str">
        <f t="shared" si="19"/>
        <v/>
      </c>
      <c r="AB68" s="183" t="str">
        <f t="shared" si="5"/>
        <v/>
      </c>
      <c r="AC68" s="184" t="str">
        <f t="shared" si="20"/>
        <v/>
      </c>
      <c r="AD68" s="225" t="str">
        <f t="shared" si="6"/>
        <v/>
      </c>
      <c r="AE68" s="176" t="str">
        <f t="shared" si="21"/>
        <v/>
      </c>
      <c r="AF68" s="168" t="str">
        <f t="shared" si="22"/>
        <v/>
      </c>
      <c r="AG68" s="168" t="str">
        <f t="shared" si="23"/>
        <v/>
      </c>
      <c r="AH68" s="179" t="str">
        <f t="shared" si="24"/>
        <v/>
      </c>
      <c r="AI68" s="181" t="str">
        <f t="shared" si="7"/>
        <v/>
      </c>
      <c r="AJ68" s="180" t="str">
        <f t="shared" si="25"/>
        <v/>
      </c>
      <c r="AK68" s="177" t="str">
        <f t="shared" si="8"/>
        <v/>
      </c>
      <c r="AL68" s="180" t="str">
        <f t="shared" si="26"/>
        <v/>
      </c>
      <c r="AM68" s="185" t="str">
        <f t="shared" si="27"/>
        <v/>
      </c>
      <c r="AN68" s="185" t="str">
        <f t="shared" si="28"/>
        <v/>
      </c>
    </row>
    <row r="69" spans="2:40" ht="25.5" hidden="1" thickTop="1" thickBot="1" x14ac:dyDescent="0.4">
      <c r="C69" s="203"/>
      <c r="D69" s="224"/>
      <c r="E69" s="224"/>
      <c r="F69" s="224"/>
      <c r="G69" s="224"/>
      <c r="H69" s="224"/>
      <c r="I69" s="224"/>
      <c r="J69" s="224"/>
      <c r="K69" s="224"/>
      <c r="L69" s="208" t="s">
        <v>2310</v>
      </c>
      <c r="M69" s="218" t="str">
        <f t="shared" si="9"/>
        <v/>
      </c>
      <c r="N69" s="183" t="str">
        <f t="shared" si="1"/>
        <v/>
      </c>
      <c r="O69" s="216" t="str">
        <f t="shared" si="10"/>
        <v/>
      </c>
      <c r="P69" s="225" t="str">
        <f t="shared" si="2"/>
        <v/>
      </c>
      <c r="Q69" s="217" t="str">
        <f t="shared" si="11"/>
        <v/>
      </c>
      <c r="R69" s="168" t="str">
        <f t="shared" si="12"/>
        <v/>
      </c>
      <c r="S69" s="218" t="str">
        <f t="shared" si="13"/>
        <v/>
      </c>
      <c r="T69" s="219" t="str">
        <f t="shared" si="14"/>
        <v/>
      </c>
      <c r="U69" s="181" t="str">
        <f t="shared" si="3"/>
        <v/>
      </c>
      <c r="V69" s="185" t="str">
        <f t="shared" si="15"/>
        <v/>
      </c>
      <c r="W69" s="177" t="str">
        <f t="shared" si="4"/>
        <v/>
      </c>
      <c r="X69" s="185" t="str">
        <f t="shared" si="16"/>
        <v/>
      </c>
      <c r="Y69" s="185" t="str">
        <f t="shared" si="17"/>
        <v/>
      </c>
      <c r="Z69" s="218" t="str">
        <f t="shared" si="18"/>
        <v/>
      </c>
      <c r="AA69" s="175" t="str">
        <f t="shared" si="19"/>
        <v/>
      </c>
      <c r="AB69" s="183" t="str">
        <f t="shared" si="5"/>
        <v/>
      </c>
      <c r="AC69" s="184" t="str">
        <f t="shared" si="20"/>
        <v/>
      </c>
      <c r="AD69" s="225" t="str">
        <f t="shared" si="6"/>
        <v/>
      </c>
      <c r="AE69" s="176" t="str">
        <f t="shared" si="21"/>
        <v/>
      </c>
      <c r="AF69" s="168" t="str">
        <f t="shared" si="22"/>
        <v/>
      </c>
      <c r="AG69" s="168" t="str">
        <f t="shared" si="23"/>
        <v/>
      </c>
      <c r="AH69" s="179" t="str">
        <f t="shared" si="24"/>
        <v/>
      </c>
      <c r="AI69" s="181" t="str">
        <f t="shared" si="7"/>
        <v/>
      </c>
      <c r="AJ69" s="180" t="str">
        <f t="shared" si="25"/>
        <v/>
      </c>
      <c r="AK69" s="177" t="str">
        <f t="shared" si="8"/>
        <v/>
      </c>
      <c r="AL69" s="180" t="str">
        <f t="shared" si="26"/>
        <v/>
      </c>
      <c r="AM69" s="185" t="str">
        <f t="shared" si="27"/>
        <v/>
      </c>
      <c r="AN69" s="185" t="str">
        <f t="shared" si="28"/>
        <v/>
      </c>
    </row>
    <row r="70" spans="2:40" ht="25.5" hidden="1" thickTop="1" thickBot="1" x14ac:dyDescent="0.4">
      <c r="C70" s="13"/>
      <c r="D70" s="222"/>
      <c r="E70" s="222"/>
      <c r="F70" s="222"/>
      <c r="G70" s="222"/>
      <c r="H70" s="222"/>
      <c r="I70" s="222"/>
      <c r="J70" s="222"/>
      <c r="K70" s="222"/>
      <c r="L70" s="164" t="s">
        <v>2317</v>
      </c>
      <c r="M70" s="218" t="str">
        <f t="shared" si="9"/>
        <v/>
      </c>
      <c r="N70" s="183" t="str">
        <f t="shared" si="1"/>
        <v/>
      </c>
      <c r="O70" s="216" t="str">
        <f t="shared" si="10"/>
        <v/>
      </c>
      <c r="P70" s="225" t="str">
        <f t="shared" si="2"/>
        <v/>
      </c>
      <c r="Q70" s="217" t="str">
        <f t="shared" si="11"/>
        <v/>
      </c>
      <c r="R70" s="168" t="str">
        <f t="shared" si="12"/>
        <v/>
      </c>
      <c r="S70" s="218" t="str">
        <f t="shared" si="13"/>
        <v/>
      </c>
      <c r="T70" s="219" t="str">
        <f t="shared" si="14"/>
        <v/>
      </c>
      <c r="U70" s="181" t="str">
        <f t="shared" si="3"/>
        <v/>
      </c>
      <c r="V70" s="185" t="str">
        <f t="shared" si="15"/>
        <v/>
      </c>
      <c r="W70" s="177" t="str">
        <f t="shared" si="4"/>
        <v/>
      </c>
      <c r="X70" s="185" t="str">
        <f t="shared" si="16"/>
        <v/>
      </c>
      <c r="Y70" s="185" t="str">
        <f t="shared" si="17"/>
        <v/>
      </c>
      <c r="Z70" s="218" t="str">
        <f t="shared" si="18"/>
        <v/>
      </c>
      <c r="AA70" s="175" t="str">
        <f t="shared" si="19"/>
        <v/>
      </c>
      <c r="AB70" s="183" t="str">
        <f t="shared" si="5"/>
        <v/>
      </c>
      <c r="AC70" s="184" t="str">
        <f t="shared" si="20"/>
        <v/>
      </c>
      <c r="AD70" s="225" t="str">
        <f t="shared" si="6"/>
        <v/>
      </c>
      <c r="AE70" s="176" t="str">
        <f t="shared" si="21"/>
        <v/>
      </c>
      <c r="AF70" s="168" t="str">
        <f t="shared" si="22"/>
        <v/>
      </c>
      <c r="AG70" s="168" t="str">
        <f t="shared" si="23"/>
        <v/>
      </c>
      <c r="AH70" s="179" t="str">
        <f t="shared" si="24"/>
        <v/>
      </c>
      <c r="AI70" s="181" t="str">
        <f t="shared" si="7"/>
        <v/>
      </c>
      <c r="AJ70" s="180" t="str">
        <f t="shared" si="25"/>
        <v/>
      </c>
      <c r="AK70" s="177" t="str">
        <f t="shared" si="8"/>
        <v/>
      </c>
      <c r="AL70" s="180" t="str">
        <f t="shared" si="26"/>
        <v/>
      </c>
      <c r="AM70" s="185" t="str">
        <f t="shared" si="27"/>
        <v/>
      </c>
      <c r="AN70" s="185" t="str">
        <f t="shared" si="28"/>
        <v/>
      </c>
    </row>
    <row r="71" spans="2:40" ht="25.5" hidden="1" thickTop="1" thickBot="1" x14ac:dyDescent="0.4">
      <c r="C71" s="13"/>
      <c r="D71" s="222"/>
      <c r="E71" s="222"/>
      <c r="F71" s="222"/>
      <c r="G71" s="222"/>
      <c r="H71" s="222"/>
      <c r="I71" s="222"/>
      <c r="J71" s="222"/>
      <c r="K71" s="222"/>
      <c r="L71" s="204" t="s">
        <v>2311</v>
      </c>
      <c r="M71" s="218" t="str">
        <f t="shared" si="9"/>
        <v/>
      </c>
      <c r="N71" s="183" t="str">
        <f t="shared" si="1"/>
        <v/>
      </c>
      <c r="O71" s="216" t="str">
        <f t="shared" si="10"/>
        <v/>
      </c>
      <c r="P71" s="225" t="str">
        <f t="shared" si="2"/>
        <v/>
      </c>
      <c r="Q71" s="217" t="str">
        <f t="shared" si="11"/>
        <v/>
      </c>
      <c r="R71" s="168" t="str">
        <f t="shared" si="12"/>
        <v/>
      </c>
      <c r="S71" s="218" t="str">
        <f t="shared" si="13"/>
        <v/>
      </c>
      <c r="T71" s="219" t="str">
        <f t="shared" si="14"/>
        <v/>
      </c>
      <c r="U71" s="181" t="str">
        <f t="shared" si="3"/>
        <v/>
      </c>
      <c r="V71" s="185" t="str">
        <f t="shared" si="15"/>
        <v/>
      </c>
      <c r="W71" s="177" t="str">
        <f t="shared" si="4"/>
        <v/>
      </c>
      <c r="X71" s="185" t="str">
        <f t="shared" si="16"/>
        <v/>
      </c>
      <c r="Y71" s="185" t="str">
        <f t="shared" si="17"/>
        <v/>
      </c>
      <c r="Z71" s="218" t="str">
        <f t="shared" si="18"/>
        <v/>
      </c>
      <c r="AA71" s="175" t="str">
        <f t="shared" si="19"/>
        <v/>
      </c>
      <c r="AB71" s="183" t="str">
        <f t="shared" si="5"/>
        <v/>
      </c>
      <c r="AC71" s="184" t="str">
        <f t="shared" si="20"/>
        <v/>
      </c>
      <c r="AD71" s="225" t="str">
        <f t="shared" si="6"/>
        <v/>
      </c>
      <c r="AE71" s="176" t="str">
        <f t="shared" si="21"/>
        <v/>
      </c>
      <c r="AF71" s="168" t="str">
        <f t="shared" si="22"/>
        <v/>
      </c>
      <c r="AG71" s="168" t="str">
        <f t="shared" si="23"/>
        <v/>
      </c>
      <c r="AH71" s="179" t="str">
        <f t="shared" si="24"/>
        <v/>
      </c>
      <c r="AI71" s="181" t="str">
        <f t="shared" si="7"/>
        <v/>
      </c>
      <c r="AJ71" s="180" t="str">
        <f t="shared" si="25"/>
        <v/>
      </c>
      <c r="AK71" s="177" t="str">
        <f t="shared" si="8"/>
        <v/>
      </c>
      <c r="AL71" s="180" t="str">
        <f t="shared" si="26"/>
        <v/>
      </c>
      <c r="AM71" s="185" t="str">
        <f t="shared" si="27"/>
        <v/>
      </c>
      <c r="AN71" s="185" t="str">
        <f t="shared" si="28"/>
        <v/>
      </c>
    </row>
    <row r="72" spans="2:40" ht="25.5" hidden="1" thickTop="1" thickBot="1" x14ac:dyDescent="0.4">
      <c r="C72" s="205"/>
      <c r="D72" s="228"/>
      <c r="E72" s="228"/>
      <c r="F72" s="230"/>
      <c r="G72" s="230"/>
      <c r="H72" s="228"/>
      <c r="I72" s="228"/>
      <c r="J72" s="232"/>
      <c r="K72" s="232"/>
      <c r="L72" s="206" t="str">
        <f>IF(C72="","",_xlfn.CONCAT("           triggerLine: ","""",C72,", ",M72:AN72,""", sC: ","""",B72,""", lines: ["))</f>
        <v/>
      </c>
      <c r="M72" s="218" t="str">
        <f t="shared" si="9"/>
        <v/>
      </c>
      <c r="N72" s="183" t="str">
        <f t="shared" si="1"/>
        <v/>
      </c>
      <c r="O72" s="216" t="str">
        <f t="shared" si="10"/>
        <v/>
      </c>
      <c r="P72" s="225" t="str">
        <f t="shared" si="2"/>
        <v/>
      </c>
      <c r="Q72" s="217" t="str">
        <f t="shared" si="11"/>
        <v/>
      </c>
      <c r="R72" s="168" t="str">
        <f t="shared" si="12"/>
        <v/>
      </c>
      <c r="S72" s="218" t="str">
        <f t="shared" si="13"/>
        <v/>
      </c>
      <c r="T72" s="219" t="str">
        <f t="shared" si="14"/>
        <v/>
      </c>
      <c r="U72" s="181" t="str">
        <f t="shared" si="3"/>
        <v/>
      </c>
      <c r="V72" s="185" t="str">
        <f t="shared" si="15"/>
        <v/>
      </c>
      <c r="W72" s="177" t="str">
        <f t="shared" si="4"/>
        <v/>
      </c>
      <c r="X72" s="185" t="str">
        <f t="shared" si="16"/>
        <v/>
      </c>
      <c r="Y72" s="185" t="str">
        <f t="shared" si="17"/>
        <v/>
      </c>
      <c r="Z72" s="218" t="str">
        <f t="shared" si="18"/>
        <v/>
      </c>
      <c r="AA72" s="175" t="str">
        <f t="shared" si="19"/>
        <v/>
      </c>
      <c r="AB72" s="183" t="str">
        <f t="shared" si="5"/>
        <v/>
      </c>
      <c r="AC72" s="184" t="str">
        <f t="shared" si="20"/>
        <v/>
      </c>
      <c r="AD72" s="225" t="str">
        <f t="shared" si="6"/>
        <v/>
      </c>
      <c r="AE72" s="176" t="str">
        <f t="shared" si="21"/>
        <v/>
      </c>
      <c r="AF72" s="168" t="str">
        <f t="shared" si="22"/>
        <v/>
      </c>
      <c r="AG72" s="168" t="str">
        <f t="shared" si="23"/>
        <v/>
      </c>
      <c r="AH72" s="179" t="str">
        <f t="shared" si="24"/>
        <v/>
      </c>
      <c r="AI72" s="181" t="str">
        <f t="shared" si="7"/>
        <v/>
      </c>
      <c r="AJ72" s="180" t="str">
        <f t="shared" si="25"/>
        <v/>
      </c>
      <c r="AK72" s="177" t="str">
        <f t="shared" si="8"/>
        <v/>
      </c>
      <c r="AL72" s="180" t="str">
        <f t="shared" si="26"/>
        <v/>
      </c>
      <c r="AM72" s="185" t="str">
        <f t="shared" si="27"/>
        <v/>
      </c>
      <c r="AN72" s="185" t="str">
        <f t="shared" si="28"/>
        <v/>
      </c>
    </row>
    <row r="73" spans="2:40" ht="25.5" hidden="1" thickTop="1" thickBot="1" x14ac:dyDescent="0.4">
      <c r="C73" s="207"/>
      <c r="D73" s="228"/>
      <c r="E73" s="228"/>
      <c r="F73" s="230"/>
      <c r="G73" s="230"/>
      <c r="H73" s="228"/>
      <c r="I73" s="228"/>
      <c r="J73" s="232"/>
      <c r="K73" s="232"/>
      <c r="L73" s="206" t="str">
        <f>IF(C73="","",_xlfn.CONCAT("            { line: ","""",C73,", ",M73:AN73,""", sC: ","""",B73,"""},"))</f>
        <v/>
      </c>
      <c r="M73" s="218" t="str">
        <f t="shared" si="9"/>
        <v/>
      </c>
      <c r="N73" s="183" t="str">
        <f t="shared" si="1"/>
        <v/>
      </c>
      <c r="O73" s="216" t="str">
        <f t="shared" si="10"/>
        <v/>
      </c>
      <c r="P73" s="225" t="str">
        <f t="shared" si="2"/>
        <v/>
      </c>
      <c r="Q73" s="217" t="str">
        <f t="shared" si="11"/>
        <v/>
      </c>
      <c r="R73" s="168" t="str">
        <f t="shared" si="12"/>
        <v/>
      </c>
      <c r="S73" s="218" t="str">
        <f t="shared" si="13"/>
        <v/>
      </c>
      <c r="T73" s="219" t="str">
        <f t="shared" si="14"/>
        <v/>
      </c>
      <c r="U73" s="181" t="str">
        <f t="shared" si="3"/>
        <v/>
      </c>
      <c r="V73" s="185" t="str">
        <f t="shared" si="15"/>
        <v/>
      </c>
      <c r="W73" s="177" t="str">
        <f t="shared" si="4"/>
        <v/>
      </c>
      <c r="X73" s="185" t="str">
        <f t="shared" si="16"/>
        <v/>
      </c>
      <c r="Y73" s="185" t="str">
        <f t="shared" si="17"/>
        <v/>
      </c>
      <c r="Z73" s="218" t="str">
        <f t="shared" si="18"/>
        <v/>
      </c>
      <c r="AA73" s="175" t="str">
        <f t="shared" si="19"/>
        <v/>
      </c>
      <c r="AB73" s="183" t="str">
        <f t="shared" si="5"/>
        <v/>
      </c>
      <c r="AC73" s="184" t="str">
        <f t="shared" si="20"/>
        <v/>
      </c>
      <c r="AD73" s="225" t="str">
        <f t="shared" si="6"/>
        <v/>
      </c>
      <c r="AE73" s="176" t="str">
        <f t="shared" si="21"/>
        <v/>
      </c>
      <c r="AF73" s="168" t="str">
        <f t="shared" si="22"/>
        <v/>
      </c>
      <c r="AG73" s="168" t="str">
        <f t="shared" si="23"/>
        <v/>
      </c>
      <c r="AH73" s="179" t="str">
        <f t="shared" si="24"/>
        <v/>
      </c>
      <c r="AI73" s="181" t="str">
        <f t="shared" si="7"/>
        <v/>
      </c>
      <c r="AJ73" s="180" t="str">
        <f t="shared" si="25"/>
        <v/>
      </c>
      <c r="AK73" s="177" t="str">
        <f t="shared" si="8"/>
        <v/>
      </c>
      <c r="AL73" s="180" t="str">
        <f t="shared" si="26"/>
        <v/>
      </c>
      <c r="AM73" s="185" t="str">
        <f t="shared" si="27"/>
        <v/>
      </c>
      <c r="AN73" s="185" t="str">
        <f t="shared" si="28"/>
        <v/>
      </c>
    </row>
    <row r="74" spans="2:40" ht="25.5" hidden="1" thickTop="1" thickBot="1" x14ac:dyDescent="0.4">
      <c r="C74" s="207"/>
      <c r="D74" s="228"/>
      <c r="E74" s="228"/>
      <c r="F74" s="230"/>
      <c r="G74" s="230"/>
      <c r="H74" s="228"/>
      <c r="I74" s="228"/>
      <c r="J74" s="232"/>
      <c r="K74" s="232"/>
      <c r="L74" s="206" t="str">
        <f>IF(C74="","",_xlfn.CONCAT("            { line: ","""",C74,", ",M74:AN74,""", sC: ","""",B74,"""},"))</f>
        <v/>
      </c>
      <c r="M74" s="218" t="str">
        <f t="shared" si="9"/>
        <v/>
      </c>
      <c r="N74" s="183" t="str">
        <f t="shared" si="1"/>
        <v/>
      </c>
      <c r="O74" s="216" t="str">
        <f t="shared" si="10"/>
        <v/>
      </c>
      <c r="P74" s="225" t="str">
        <f t="shared" si="2"/>
        <v/>
      </c>
      <c r="Q74" s="217" t="str">
        <f t="shared" si="11"/>
        <v/>
      </c>
      <c r="R74" s="168" t="str">
        <f t="shared" si="12"/>
        <v/>
      </c>
      <c r="S74" s="218" t="str">
        <f t="shared" si="13"/>
        <v/>
      </c>
      <c r="T74" s="219" t="str">
        <f t="shared" si="14"/>
        <v/>
      </c>
      <c r="U74" s="181" t="str">
        <f t="shared" si="3"/>
        <v/>
      </c>
      <c r="V74" s="185" t="str">
        <f t="shared" si="15"/>
        <v/>
      </c>
      <c r="W74" s="177" t="str">
        <f t="shared" si="4"/>
        <v/>
      </c>
      <c r="X74" s="185" t="str">
        <f t="shared" si="16"/>
        <v/>
      </c>
      <c r="Y74" s="185" t="str">
        <f t="shared" si="17"/>
        <v/>
      </c>
      <c r="Z74" s="218" t="str">
        <f t="shared" si="18"/>
        <v/>
      </c>
      <c r="AA74" s="175" t="str">
        <f t="shared" si="19"/>
        <v/>
      </c>
      <c r="AB74" s="183" t="str">
        <f t="shared" si="5"/>
        <v/>
      </c>
      <c r="AC74" s="184" t="str">
        <f t="shared" si="20"/>
        <v/>
      </c>
      <c r="AD74" s="225" t="str">
        <f t="shared" si="6"/>
        <v/>
      </c>
      <c r="AE74" s="176" t="str">
        <f t="shared" si="21"/>
        <v/>
      </c>
      <c r="AF74" s="168" t="str">
        <f t="shared" si="22"/>
        <v/>
      </c>
      <c r="AG74" s="168" t="str">
        <f t="shared" si="23"/>
        <v/>
      </c>
      <c r="AH74" s="179" t="str">
        <f t="shared" si="24"/>
        <v/>
      </c>
      <c r="AI74" s="181" t="str">
        <f t="shared" si="7"/>
        <v/>
      </c>
      <c r="AJ74" s="180" t="str">
        <f t="shared" si="25"/>
        <v/>
      </c>
      <c r="AK74" s="177" t="str">
        <f t="shared" si="8"/>
        <v/>
      </c>
      <c r="AL74" s="180" t="str">
        <f t="shared" si="26"/>
        <v/>
      </c>
      <c r="AM74" s="185" t="str">
        <f t="shared" si="27"/>
        <v/>
      </c>
      <c r="AN74" s="185" t="str">
        <f t="shared" si="28"/>
        <v/>
      </c>
    </row>
    <row r="75" spans="2:40" ht="25.5" hidden="1" thickTop="1" thickBot="1" x14ac:dyDescent="0.4">
      <c r="C75" s="209"/>
      <c r="D75" s="228"/>
      <c r="E75" s="228"/>
      <c r="F75" s="230"/>
      <c r="G75" s="230"/>
      <c r="H75" s="228"/>
      <c r="I75" s="228"/>
      <c r="J75" s="232"/>
      <c r="K75" s="232"/>
      <c r="L75" s="210" t="str">
        <f>IF(C75="","",_xlfn.CONCAT("            { line: ","""",C75,", ",M75:AN75,""", sC: ","""",B75,"""},  ]},"))</f>
        <v/>
      </c>
      <c r="M75" s="218" t="str">
        <f t="shared" si="9"/>
        <v/>
      </c>
      <c r="N75" s="183" t="str">
        <f t="shared" si="1"/>
        <v/>
      </c>
      <c r="O75" s="216" t="str">
        <f t="shared" si="10"/>
        <v/>
      </c>
      <c r="P75" s="225" t="str">
        <f t="shared" si="2"/>
        <v/>
      </c>
      <c r="Q75" s="217" t="str">
        <f t="shared" si="11"/>
        <v/>
      </c>
      <c r="R75" s="168" t="str">
        <f t="shared" si="12"/>
        <v/>
      </c>
      <c r="S75" s="218" t="str">
        <f t="shared" si="13"/>
        <v/>
      </c>
      <c r="T75" s="219" t="str">
        <f t="shared" si="14"/>
        <v/>
      </c>
      <c r="U75" s="181" t="str">
        <f t="shared" si="3"/>
        <v/>
      </c>
      <c r="V75" s="185" t="str">
        <f t="shared" si="15"/>
        <v/>
      </c>
      <c r="W75" s="177" t="str">
        <f t="shared" si="4"/>
        <v/>
      </c>
      <c r="X75" s="185" t="str">
        <f t="shared" si="16"/>
        <v/>
      </c>
      <c r="Y75" s="185" t="str">
        <f t="shared" si="17"/>
        <v/>
      </c>
      <c r="Z75" s="218" t="str">
        <f t="shared" si="18"/>
        <v/>
      </c>
      <c r="AA75" s="175" t="str">
        <f t="shared" si="19"/>
        <v/>
      </c>
      <c r="AB75" s="183" t="str">
        <f t="shared" si="5"/>
        <v/>
      </c>
      <c r="AC75" s="184" t="str">
        <f t="shared" si="20"/>
        <v/>
      </c>
      <c r="AD75" s="225" t="str">
        <f t="shared" si="6"/>
        <v/>
      </c>
      <c r="AE75" s="176" t="str">
        <f t="shared" si="21"/>
        <v/>
      </c>
      <c r="AF75" s="168" t="str">
        <f t="shared" si="22"/>
        <v/>
      </c>
      <c r="AG75" s="168" t="str">
        <f t="shared" si="23"/>
        <v/>
      </c>
      <c r="AH75" s="179" t="str">
        <f t="shared" si="24"/>
        <v/>
      </c>
      <c r="AI75" s="181" t="str">
        <f t="shared" si="7"/>
        <v/>
      </c>
      <c r="AJ75" s="180" t="str">
        <f t="shared" si="25"/>
        <v/>
      </c>
      <c r="AK75" s="177" t="str">
        <f t="shared" si="8"/>
        <v/>
      </c>
      <c r="AL75" s="180" t="str">
        <f t="shared" si="26"/>
        <v/>
      </c>
      <c r="AM75" s="185" t="str">
        <f t="shared" si="27"/>
        <v/>
      </c>
      <c r="AN75" s="185" t="str">
        <f t="shared" si="28"/>
        <v/>
      </c>
    </row>
    <row r="76" spans="2:40" ht="35.25" thickTop="1" x14ac:dyDescent="0.55000000000000004">
      <c r="B76" s="211"/>
      <c r="C76" s="211"/>
      <c r="D76" s="211"/>
      <c r="E76" s="211"/>
      <c r="F76" s="211"/>
      <c r="G76" s="211"/>
      <c r="H76" s="211"/>
      <c r="I76" s="211"/>
      <c r="J76" s="211"/>
      <c r="K76" s="211"/>
      <c r="L76" s="250" t="str">
        <f ca="1">_xlfn.CONCAT("]}, // ULTIMA LINEA DEL CANTO: ",L1)</f>
        <v>]}, // ULTIMA LINEA DEL CANTO: A TI, SEÑOR, SE DEBE LA ALABANZA EN SIÓN</v>
      </c>
      <c r="M76" s="211"/>
    </row>
    <row r="77" spans="2:40" ht="20.25" x14ac:dyDescent="0.25">
      <c r="L77" s="214" t="s">
        <v>2316</v>
      </c>
      <c r="M77" s="166"/>
    </row>
    <row r="78" spans="2:40" x14ac:dyDescent="0.25">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294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828675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6B855-973F-4603-B78F-E36E73A1DA43}">
  <sheetPr codeName="Sheet21">
    <tabColor rgb="FF00B0F0"/>
  </sheetPr>
  <dimension ref="B1:AN69"/>
  <sheetViews>
    <sheetView zoomScale="85" zoomScaleNormal="85" workbookViewId="0">
      <pane xSplit="2" ySplit="1" topLeftCell="C2" activePane="bottomRight" state="frozen"/>
      <selection pane="topRight" activeCell="B1" sqref="B1"/>
      <selection pane="bottomLeft" activeCell="A2" sqref="A2"/>
      <selection pane="bottomRight" activeCell="C2" sqref="C2"/>
    </sheetView>
  </sheetViews>
  <sheetFormatPr defaultRowHeight="15" x14ac:dyDescent="0.25"/>
  <cols>
    <col min="2" max="2" width="13.140625" customWidth="1"/>
    <col min="3" max="3" width="60.85546875" bestFit="1" customWidth="1"/>
    <col min="4" max="11" width="6.85546875" customWidth="1"/>
    <col min="12" max="12" width="175.85546875" customWidth="1"/>
    <col min="13" max="13" width="6" hidden="1" customWidth="1"/>
    <col min="14" max="14" width="5.85546875" hidden="1" customWidth="1"/>
    <col min="15" max="15" width="2.28515625" hidden="1" customWidth="1"/>
    <col min="16" max="16" width="4.140625" hidden="1" customWidth="1"/>
    <col min="17" max="17" width="2.28515625" hidden="1" customWidth="1"/>
    <col min="18" max="18" width="6.5703125" hidden="1" customWidth="1"/>
    <col min="19" max="20" width="2.42578125" hidden="1" customWidth="1"/>
    <col min="21" max="21" width="5.8554687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40" width="4.28515625" hidden="1" customWidth="1"/>
    <col min="41" max="41" width="4.28515625" customWidth="1"/>
  </cols>
  <sheetData>
    <row r="1" spans="2:32" ht="71.45" customHeight="1" x14ac:dyDescent="0.4">
      <c r="B1" s="61"/>
      <c r="C1" s="148" cm="1">
        <f t="array" aca="1" ref="C1" ca="1">SumarE1HojaAnterior()+1</f>
        <v>7</v>
      </c>
      <c r="E1" s="148"/>
      <c r="F1" s="148"/>
      <c r="G1" s="148"/>
      <c r="H1" s="148"/>
      <c r="I1" s="148"/>
      <c r="J1" s="148"/>
      <c r="K1" s="148"/>
      <c r="L1" s="165" t="str">
        <f ca="1">VLOOKUP(C1,'Codigo Canto'!A3:AQ236,38,FALSE)</f>
        <v>ABBÁ, PADRE</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ABBÁ, PADRE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abbapadre</v>
      </c>
      <c r="L7" s="164" t="str">
        <f ca="1">_xlfn.CONCAT("        id: ","""",C7,"""",",")</f>
        <v xml:space="preserve">        id: "abbapadre",</v>
      </c>
    </row>
    <row r="8" spans="2:32" ht="23.25" x14ac:dyDescent="0.25">
      <c r="C8" t="str">
        <f ca="1">PROPER(L1)</f>
        <v>Abbá, Padre</v>
      </c>
      <c r="L8" s="164" t="str">
        <f ca="1">_xlfn.CONCAT("        tt: ","""",C8,"""",",")</f>
        <v xml:space="preserve">        tt: "Abbá, Padre",</v>
      </c>
    </row>
    <row r="9" spans="2:32" ht="23.25" x14ac:dyDescent="0.25">
      <c r="C9" t="str">
        <f ca="1">PROPER(L1)</f>
        <v>Abbá, Padre</v>
      </c>
      <c r="L9" s="164" t="str">
        <f ca="1">_xlfn.CONCAT("        title: ","""",C9,"""",",")</f>
        <v xml:space="preserve">        title: "Abbá, Padre",</v>
      </c>
    </row>
    <row r="10" spans="2:32" ht="23.25" x14ac:dyDescent="0.25">
      <c r="C10" t="str">
        <f ca="1">VLOOKUP(C1,'Codigo Canto'!A3:AQ236,12,FALSE)</f>
        <v>Romanos 8,15–17</v>
      </c>
      <c r="L10" s="164" t="str">
        <f ca="1">_xlfn.CONCAT("        ","subtitle: ","""",C10,"""",",")</f>
        <v xml:space="preserve">        subtitle: "Romanos 8,15–17",</v>
      </c>
    </row>
    <row r="11" spans="2:32" ht="23.25" x14ac:dyDescent="0.25">
      <c r="C11" t="str">
        <f ca="1">VLOOKUP(C1,Codigo!A3:AP240,42,FALSE)</f>
        <v>category: ["PreCatecumenado","Laudes/Visperas","Comunión","Nuevo Testamento"],</v>
      </c>
      <c r="L11" s="164" t="str">
        <f ca="1">_xlfn.CONCAT("        ",C11)</f>
        <v xml:space="preserve">        category: ["PreCatecumenado","Laudes/Visperas","Comunión","Nuevo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7</v>
      </c>
      <c r="L14" s="164" t="str">
        <f ca="1">_xlfn.CONCAT("        dbno: ","""",C14,"""",",")</f>
        <v xml:space="preserve">        dbno: "7",</v>
      </c>
    </row>
    <row r="15" spans="2:32" ht="23.25" x14ac:dyDescent="0.25">
      <c r="L15" s="164" t="str">
        <f>_xlfn.CONCAT("        notes: ","""",C15,"""",",")</f>
        <v xml:space="preserve">        notes: "",</v>
      </c>
    </row>
    <row r="16" spans="2:32" ht="23.25" x14ac:dyDescent="0.25">
      <c r="C16" t="str">
        <f ca="1">C7</f>
        <v>abbapadre</v>
      </c>
      <c r="L16" s="164" t="str">
        <f ca="1">_xlfn.CONCAT("        audioSrc: ","""/audio/",C16,".mp3""",",")</f>
        <v xml:space="preserve">        audioSrc: "/audio/abbapadre.mp3",</v>
      </c>
    </row>
    <row r="17" spans="2:40" ht="23.25" x14ac:dyDescent="0.25">
      <c r="L17" s="48" t="s">
        <v>2278</v>
      </c>
    </row>
    <row r="18" spans="2:40" ht="23.25" x14ac:dyDescent="0.25">
      <c r="L18" s="164" t="s">
        <v>2274</v>
      </c>
    </row>
    <row r="19" spans="2:40" ht="23.25" x14ac:dyDescent="0.25">
      <c r="L19" s="164" t="s">
        <v>2275</v>
      </c>
    </row>
    <row r="20" spans="2:40" ht="23.25" x14ac:dyDescent="0.25">
      <c r="L20" s="164" t="s">
        <v>2276</v>
      </c>
    </row>
    <row r="21" spans="2:40" ht="23.25" x14ac:dyDescent="0.25">
      <c r="L21" s="164" t="s">
        <v>2277</v>
      </c>
    </row>
    <row r="22" spans="2:40" ht="23.25" x14ac:dyDescent="0.25">
      <c r="B22">
        <f ca="1">+C1-1</f>
        <v>6</v>
      </c>
      <c r="C22" t="str">
        <f ca="1">VLOOKUP(B22,Buscador!A3:AP240,31,FALSE)</f>
        <v>/resucito/src/index.html?canto=atisenorsedebelaalabanzaension</v>
      </c>
      <c r="L22" s="164" t="str">
        <f ca="1">_xlfn.CONCAT("        ant: ","""",C22,"""",",")</f>
        <v xml:space="preserve">        ant: "/resucito/src/index.html?canto=atisenorsedebelaalabanzaension",</v>
      </c>
    </row>
    <row r="23" spans="2:40" ht="23.25" x14ac:dyDescent="0.25">
      <c r="B23">
        <f ca="1">+C1+1</f>
        <v>8</v>
      </c>
      <c r="C23" t="str">
        <f ca="1">VLOOKUP(B23,Buscador!A3:AP240,31,FALSE)</f>
        <v>/resucito/src/index.html?canto=abraham</v>
      </c>
      <c r="L23" s="164" t="str">
        <f ca="1">_xlfn.CONCAT("        sig: ","""",C23,"""",",")</f>
        <v xml:space="preserve">        sig: "/resucito/src/index.html?canto=abraham",</v>
      </c>
    </row>
    <row r="24" spans="2:40" ht="23.25" x14ac:dyDescent="0.25">
      <c r="L24" s="48" t="s">
        <v>2279</v>
      </c>
    </row>
    <row r="25" spans="2:40" ht="36" thickBot="1" x14ac:dyDescent="0.3">
      <c r="L25" s="212" t="s">
        <v>2313</v>
      </c>
    </row>
    <row r="26" spans="2:40" ht="25.5" thickTop="1" thickBot="1" x14ac:dyDescent="0.4">
      <c r="B26" t="s">
        <v>2282</v>
      </c>
      <c r="C26" s="13" t="s">
        <v>2335</v>
      </c>
      <c r="D26" s="227" t="s">
        <v>1131</v>
      </c>
      <c r="E26" s="228"/>
      <c r="F26" s="229" t="s">
        <v>1122</v>
      </c>
      <c r="G26" s="230"/>
      <c r="H26" s="227" t="s">
        <v>1113</v>
      </c>
      <c r="I26" s="228"/>
      <c r="J26" s="231" t="s">
        <v>1131</v>
      </c>
      <c r="K26" s="232"/>
      <c r="L26" s="164" t="str">
        <f t="shared" ref="L26:L41" si="0">IF(C26="","",_xlfn.CONCAT("            { line: ","""",C26,", ",M26:AN26,""", sC: ","""",B26,"""},"))</f>
        <v xml:space="preserve">            { line: "¡ABBÁ, PADRE, PADRE!, (Do,,15)(Sol,,250)(Fa,0,350)(Do,0,450)", sC: "as"},</v>
      </c>
      <c r="M26" s="218" t="str">
        <f>IF(N26="","","(")</f>
        <v>(</v>
      </c>
      <c r="N26" s="183" t="str">
        <f t="shared" ref="N26:N66" si="1">IF(D26="","",D26)</f>
        <v>Do</v>
      </c>
      <c r="O26" s="216" t="str">
        <f>IF(N26="","",",")</f>
        <v>,</v>
      </c>
      <c r="P26" s="225" t="str">
        <f t="shared" ref="P26:P66" si="2">IF(E26="","",E26)</f>
        <v/>
      </c>
      <c r="Q26" s="217" t="str">
        <f>IF(N26="","",",")</f>
        <v>,</v>
      </c>
      <c r="R26" s="168">
        <f>IF(N26="","",15)</f>
        <v>15</v>
      </c>
      <c r="S26" s="218" t="str">
        <f>IF(N26="","",")")</f>
        <v>)</v>
      </c>
      <c r="T26" s="219" t="str">
        <f>IF(U26="","","(")</f>
        <v>(</v>
      </c>
      <c r="U26" s="181" t="str">
        <f t="shared" ref="U26:U66" si="3">IF(F26="","",F26)</f>
        <v>Sol</v>
      </c>
      <c r="V26" s="185" t="str">
        <f>IF(U26="","",",")</f>
        <v>,</v>
      </c>
      <c r="W26" s="177" t="str">
        <f t="shared" ref="W26:W66" si="4">IF(G26="","",G26)</f>
        <v/>
      </c>
      <c r="X26" s="185" t="str">
        <f>IF(U26="","",",")</f>
        <v>,</v>
      </c>
      <c r="Y26" s="185">
        <f>IF(U26="","",250)</f>
        <v>250</v>
      </c>
      <c r="Z26" s="218" t="str">
        <f>IF(U26="","",")")</f>
        <v>)</v>
      </c>
      <c r="AA26" s="175" t="str">
        <f>IF(AB26="","","(")</f>
        <v>(</v>
      </c>
      <c r="AB26" s="183" t="str">
        <f t="shared" ref="AB26:AB66" si="5">IF(H26="","",H26)</f>
        <v>Fa</v>
      </c>
      <c r="AC26" s="184" t="str">
        <f>IF(AB26="","",",")</f>
        <v>,</v>
      </c>
      <c r="AD26" s="225">
        <f t="shared" ref="AD26:AD66" si="6">IF(AA26="","",I26)</f>
        <v>0</v>
      </c>
      <c r="AE26" s="176" t="str">
        <f>IF(AB26="","",",")</f>
        <v>,</v>
      </c>
      <c r="AF26" s="168">
        <f>IF(AB26="","",350)</f>
        <v>350</v>
      </c>
      <c r="AG26" s="168" t="str">
        <f>IF(AB26="","",")")</f>
        <v>)</v>
      </c>
      <c r="AH26" s="179" t="str">
        <f>IF(AI26="","","(")</f>
        <v>(</v>
      </c>
      <c r="AI26" s="181" t="str">
        <f t="shared" ref="AI26:AI66" si="7">IF(J26="","",J26)</f>
        <v>Do</v>
      </c>
      <c r="AJ26" s="180" t="str">
        <f>IF(AI26="","",",")</f>
        <v>,</v>
      </c>
      <c r="AK26" s="177">
        <f t="shared" ref="AK26:AK66" si="8">IF(AI26="","",K26)</f>
        <v>0</v>
      </c>
      <c r="AL26" s="180" t="str">
        <f>IF(AI26="","",",")</f>
        <v>,</v>
      </c>
      <c r="AM26" s="185">
        <f>IF(AI26="","",450)</f>
        <v>450</v>
      </c>
      <c r="AN26" s="185" t="str">
        <f>IF(AI26="","",")")</f>
        <v>)</v>
      </c>
    </row>
    <row r="27" spans="2:40" ht="25.5" thickTop="1" thickBot="1" x14ac:dyDescent="0.4">
      <c r="B27" t="s">
        <v>1079</v>
      </c>
      <c r="C27" s="13" t="s">
        <v>2336</v>
      </c>
      <c r="D27" s="228" t="s">
        <v>1112</v>
      </c>
      <c r="E27" s="228" t="s">
        <v>1121</v>
      </c>
      <c r="F27" s="230"/>
      <c r="G27" s="230"/>
      <c r="H27" s="228"/>
      <c r="I27" s="228"/>
      <c r="J27" s="232"/>
      <c r="K27" s="232"/>
      <c r="L27" s="164" t="str">
        <f t="shared" si="0"/>
        <v xml:space="preserve">            { line: "No hemos recibido, (La,m,15)", sC: "mt"},</v>
      </c>
      <c r="M27" s="218" t="str">
        <f t="shared" ref="M27:M66" si="9">IF(N27="","","(")</f>
        <v>(</v>
      </c>
      <c r="N27" s="183" t="str">
        <f t="shared" si="1"/>
        <v>La</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
      </c>
      <c r="U27" s="181" t="str">
        <f t="shared" si="3"/>
        <v/>
      </c>
      <c r="V27" s="185" t="str">
        <f t="shared" ref="V27:V66" si="15">IF(U27="","",",")</f>
        <v/>
      </c>
      <c r="W27" s="177" t="str">
        <f t="shared" si="4"/>
        <v/>
      </c>
      <c r="X27" s="185" t="str">
        <f t="shared" ref="X27:X66" si="16">IF(U27="","",",")</f>
        <v/>
      </c>
      <c r="Y27" s="185" t="str">
        <f t="shared" ref="Y27:Y66" si="17">IF(U27="","",250)</f>
        <v/>
      </c>
      <c r="Z27" s="218" t="str">
        <f t="shared" ref="Z27:Z66" si="18">IF(U27="","",")")</f>
        <v/>
      </c>
      <c r="AA27" s="175" t="str">
        <f t="shared" ref="AA27:AA66" si="19">IF(AB27="","","(")</f>
        <v/>
      </c>
      <c r="AB27" s="183" t="str">
        <f t="shared" si="5"/>
        <v/>
      </c>
      <c r="AC27" s="184" t="str">
        <f t="shared" ref="AC27:AC66" si="20">IF(AB27="","",",")</f>
        <v/>
      </c>
      <c r="AD27" s="225" t="str">
        <f t="shared" si="6"/>
        <v/>
      </c>
      <c r="AE27" s="176" t="str">
        <f t="shared" ref="AE27:AE66" si="21">IF(AB27="","",",")</f>
        <v/>
      </c>
      <c r="AF27" s="168" t="str">
        <f t="shared" ref="AF27:AF66" si="22">IF(AB27="","",350)</f>
        <v/>
      </c>
      <c r="AG27" s="168" t="str">
        <f t="shared" ref="AG27:AG66" si="23">IF(AB27="","",")")</f>
        <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5.5" thickTop="1" thickBot="1" x14ac:dyDescent="0.4">
      <c r="C28" s="13" t="s">
        <v>2337</v>
      </c>
      <c r="D28" s="228" t="s">
        <v>1114</v>
      </c>
      <c r="E28" s="228" t="s">
        <v>1121</v>
      </c>
      <c r="F28" s="230" t="s">
        <v>1112</v>
      </c>
      <c r="G28" s="230" t="s">
        <v>1121</v>
      </c>
      <c r="H28" s="228"/>
      <c r="I28" s="228"/>
      <c r="J28" s="232"/>
      <c r="K28" s="232"/>
      <c r="L28" s="164" t="str">
        <f t="shared" si="0"/>
        <v xml:space="preserve">            { line: "el espíritu de siervos, (Re,m,15)(La,m,250)", sC: ""},</v>
      </c>
      <c r="M28" s="218" t="str">
        <f t="shared" si="9"/>
        <v>(</v>
      </c>
      <c r="N28" s="183" t="str">
        <f t="shared" si="1"/>
        <v>Re</v>
      </c>
      <c r="O28" s="216" t="str">
        <f t="shared" si="10"/>
        <v>,</v>
      </c>
      <c r="P28" s="225" t="str">
        <f t="shared" si="2"/>
        <v>m</v>
      </c>
      <c r="Q28" s="217" t="str">
        <f t="shared" si="11"/>
        <v>,</v>
      </c>
      <c r="R28" s="168">
        <f t="shared" si="12"/>
        <v>15</v>
      </c>
      <c r="S28" s="218" t="str">
        <f t="shared" si="13"/>
        <v>)</v>
      </c>
      <c r="T28" s="219" t="str">
        <f t="shared" si="14"/>
        <v>(</v>
      </c>
      <c r="U28" s="181" t="str">
        <f t="shared" si="3"/>
        <v>La</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C29" s="13" t="s">
        <v>2338</v>
      </c>
      <c r="D29" s="228" t="s">
        <v>1113</v>
      </c>
      <c r="E29" s="228"/>
      <c r="F29" s="230" t="s">
        <v>1111</v>
      </c>
      <c r="G29" s="230"/>
      <c r="H29" s="228"/>
      <c r="I29" s="228"/>
      <c r="J29" s="232"/>
      <c r="K29" s="232"/>
      <c r="L29" s="164" t="str">
        <f t="shared" si="0"/>
        <v xml:space="preserve">            { line: "para recaer en el temor,, (Fa,,15)(Mi,,250)", sC: ""},</v>
      </c>
      <c r="M29" s="218" t="str">
        <f t="shared" si="9"/>
        <v>(</v>
      </c>
      <c r="N29" s="183" t="str">
        <f t="shared" si="1"/>
        <v>Fa</v>
      </c>
      <c r="O29" s="216" t="str">
        <f t="shared" si="10"/>
        <v>,</v>
      </c>
      <c r="P29" s="225" t="str">
        <f t="shared" si="2"/>
        <v/>
      </c>
      <c r="Q29" s="217" t="str">
        <f t="shared" si="11"/>
        <v>,</v>
      </c>
      <c r="R29" s="168">
        <f t="shared" si="12"/>
        <v>15</v>
      </c>
      <c r="S29" s="218" t="str">
        <f t="shared" si="13"/>
        <v>)</v>
      </c>
      <c r="T29" s="219" t="str">
        <f t="shared" si="14"/>
        <v>(</v>
      </c>
      <c r="U29" s="181" t="str">
        <f t="shared" si="3"/>
        <v>Mi</v>
      </c>
      <c r="V29" s="185" t="str">
        <f t="shared" si="15"/>
        <v>,</v>
      </c>
      <c r="W29" s="177" t="str">
        <f t="shared" si="4"/>
        <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C30" s="13" t="s">
        <v>2339</v>
      </c>
      <c r="D30" s="228" t="s">
        <v>1113</v>
      </c>
      <c r="E30" s="228"/>
      <c r="F30" s="230" t="s">
        <v>1111</v>
      </c>
      <c r="G30" s="230"/>
      <c r="H30" s="228"/>
      <c r="I30" s="228"/>
      <c r="J30" s="232"/>
      <c r="K30" s="232"/>
      <c r="L30" s="164" t="str">
        <f t="shared" si="0"/>
        <v xml:space="preserve">            { line: "para recaer en el temor., (Fa,,15)(Mi,,250)", sC: ""},</v>
      </c>
      <c r="M30" s="218" t="str">
        <f t="shared" si="9"/>
        <v>(</v>
      </c>
      <c r="N30" s="183" t="str">
        <f t="shared" si="1"/>
        <v>Fa</v>
      </c>
      <c r="O30" s="216" t="str">
        <f t="shared" si="10"/>
        <v>,</v>
      </c>
      <c r="P30" s="225" t="str">
        <f t="shared" si="2"/>
        <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B31" t="s">
        <v>2346</v>
      </c>
      <c r="C31" s="13" t="s">
        <v>2340</v>
      </c>
      <c r="D31" s="228" t="s">
        <v>1112</v>
      </c>
      <c r="E31" s="228" t="s">
        <v>1121</v>
      </c>
      <c r="F31" s="230"/>
      <c r="G31" s="230"/>
      <c r="H31" s="228"/>
      <c r="I31" s="228"/>
      <c r="J31" s="232"/>
      <c r="K31" s="232"/>
      <c r="L31" s="164" t="str">
        <f t="shared" si="0"/>
        <v xml:space="preserve">            { line: "ESTE MISMO ESPÍRITU, (La,m,15)", sC: "mt as"},</v>
      </c>
      <c r="M31" s="218" t="str">
        <f t="shared" si="9"/>
        <v>(</v>
      </c>
      <c r="N31" s="183" t="str">
        <f t="shared" si="1"/>
        <v>La</v>
      </c>
      <c r="O31" s="216" t="str">
        <f t="shared" si="10"/>
        <v>,</v>
      </c>
      <c r="P31" s="225" t="str">
        <f t="shared" si="2"/>
        <v>m</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2282</v>
      </c>
      <c r="C32" s="13" t="s">
        <v>2341</v>
      </c>
      <c r="D32" s="228" t="s">
        <v>1114</v>
      </c>
      <c r="E32" s="228" t="s">
        <v>1121</v>
      </c>
      <c r="F32" s="230" t="s">
        <v>1112</v>
      </c>
      <c r="G32" s="230" t="s">
        <v>1121</v>
      </c>
      <c r="H32" s="228" t="s">
        <v>1113</v>
      </c>
      <c r="I32" s="228"/>
      <c r="J32" s="232" t="s">
        <v>1111</v>
      </c>
      <c r="K32" s="232"/>
      <c r="L32" s="164" t="str">
        <f t="shared" si="0"/>
        <v xml:space="preserve">            { line: "DA TESTIMONIO A NUESTRO ESPÍRITU, (Re,m,15)(La,m,250)(Fa,0,350)(Mi,0,450)", sC: "as"},</v>
      </c>
      <c r="M32" s="218" t="str">
        <f t="shared" si="9"/>
        <v>(</v>
      </c>
      <c r="N32" s="183" t="str">
        <f t="shared" si="1"/>
        <v>Re</v>
      </c>
      <c r="O32" s="216" t="str">
        <f t="shared" si="10"/>
        <v>,</v>
      </c>
      <c r="P32" s="225" t="str">
        <f t="shared" si="2"/>
        <v>m</v>
      </c>
      <c r="Q32" s="217" t="str">
        <f t="shared" si="11"/>
        <v>,</v>
      </c>
      <c r="R32" s="168">
        <f t="shared" si="12"/>
        <v>15</v>
      </c>
      <c r="S32" s="218" t="str">
        <f t="shared" si="13"/>
        <v>)</v>
      </c>
      <c r="T32" s="219" t="str">
        <f t="shared" si="14"/>
        <v>(</v>
      </c>
      <c r="U32" s="181" t="str">
        <f t="shared" si="3"/>
        <v>La</v>
      </c>
      <c r="V32" s="185" t="str">
        <f t="shared" si="15"/>
        <v>,</v>
      </c>
      <c r="W32" s="177" t="str">
        <f t="shared" si="4"/>
        <v>m</v>
      </c>
      <c r="X32" s="185" t="str">
        <f t="shared" si="16"/>
        <v>,</v>
      </c>
      <c r="Y32" s="185">
        <f t="shared" si="17"/>
        <v>250</v>
      </c>
      <c r="Z32" s="218" t="str">
        <f t="shared" si="18"/>
        <v>)</v>
      </c>
      <c r="AA32" s="175" t="str">
        <f t="shared" si="19"/>
        <v>(</v>
      </c>
      <c r="AB32" s="183" t="str">
        <f t="shared" si="5"/>
        <v>Fa</v>
      </c>
      <c r="AC32" s="184" t="str">
        <f t="shared" si="20"/>
        <v>,</v>
      </c>
      <c r="AD32" s="225">
        <f t="shared" si="6"/>
        <v>0</v>
      </c>
      <c r="AE32" s="176" t="str">
        <f t="shared" si="21"/>
        <v>,</v>
      </c>
      <c r="AF32" s="168">
        <f t="shared" si="22"/>
        <v>350</v>
      </c>
      <c r="AG32" s="168" t="str">
        <f t="shared" si="23"/>
        <v>)</v>
      </c>
      <c r="AH32" s="179" t="str">
        <f t="shared" si="24"/>
        <v>(</v>
      </c>
      <c r="AI32" s="181" t="str">
        <f t="shared" si="7"/>
        <v>Mi</v>
      </c>
      <c r="AJ32" s="180" t="str">
        <f t="shared" si="25"/>
        <v>,</v>
      </c>
      <c r="AK32" s="177">
        <f t="shared" si="8"/>
        <v>0</v>
      </c>
      <c r="AL32" s="180" t="str">
        <f t="shared" si="26"/>
        <v>,</v>
      </c>
      <c r="AM32" s="185">
        <f t="shared" si="27"/>
        <v>450</v>
      </c>
      <c r="AN32" s="185" t="str">
        <f t="shared" si="28"/>
        <v>)</v>
      </c>
    </row>
    <row r="33" spans="2:40" ht="25.5" thickTop="1" thickBot="1" x14ac:dyDescent="0.4">
      <c r="B33" t="s">
        <v>2282</v>
      </c>
      <c r="C33" s="13" t="s">
        <v>2342</v>
      </c>
      <c r="D33" s="228" t="s">
        <v>1111</v>
      </c>
      <c r="E33" s="228">
        <v>7</v>
      </c>
      <c r="F33" s="230" t="s">
        <v>1112</v>
      </c>
      <c r="G33" s="230" t="s">
        <v>1121</v>
      </c>
      <c r="H33" s="228"/>
      <c r="I33" s="228"/>
      <c r="J33" s="232"/>
      <c r="K33" s="232"/>
      <c r="L33" s="164" t="str">
        <f t="shared" si="0"/>
        <v xml:space="preserve">            { line: "DE QUE SOMOS HIJOS DE DIOS., (Mi,7,15)(La,m,250)", sC: "as"},</v>
      </c>
      <c r="M33" s="218" t="str">
        <f t="shared" si="9"/>
        <v>(</v>
      </c>
      <c r="N33" s="183" t="str">
        <f t="shared" si="1"/>
        <v>Mi</v>
      </c>
      <c r="O33" s="216" t="str">
        <f t="shared" si="10"/>
        <v>,</v>
      </c>
      <c r="P33" s="225">
        <f t="shared" si="2"/>
        <v>7</v>
      </c>
      <c r="Q33" s="217" t="str">
        <f t="shared" si="11"/>
        <v>,</v>
      </c>
      <c r="R33" s="168">
        <f t="shared" si="12"/>
        <v>15</v>
      </c>
      <c r="S33" s="218" t="str">
        <f t="shared" si="13"/>
        <v>)</v>
      </c>
      <c r="T33" s="219" t="str">
        <f t="shared" si="14"/>
        <v>(</v>
      </c>
      <c r="U33" s="181" t="str">
        <f t="shared" si="3"/>
        <v>La</v>
      </c>
      <c r="V33" s="185" t="str">
        <f t="shared" si="15"/>
        <v>,</v>
      </c>
      <c r="W33" s="177" t="str">
        <f t="shared" si="4"/>
        <v>m</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B34" t="s">
        <v>2346</v>
      </c>
      <c r="C34" s="13" t="s">
        <v>2343</v>
      </c>
      <c r="D34" s="228" t="s">
        <v>1122</v>
      </c>
      <c r="E34" s="228">
        <v>7</v>
      </c>
      <c r="F34" s="230" t="s">
        <v>1131</v>
      </c>
      <c r="G34" s="230"/>
      <c r="H34" s="228"/>
      <c r="I34" s="228"/>
      <c r="J34" s="232"/>
      <c r="K34" s="232"/>
      <c r="L34" s="164" t="str">
        <f t="shared" si="0"/>
        <v xml:space="preserve">            { line: "Y, SI HIJOS, TAMBIÉN HEREDEROS,, (Sol,7,15)(Do,,250)", sC: "mt as"},</v>
      </c>
      <c r="M34" s="218" t="str">
        <f t="shared" si="9"/>
        <v>(</v>
      </c>
      <c r="N34" s="183" t="str">
        <f t="shared" si="1"/>
        <v>Sol</v>
      </c>
      <c r="O34" s="216" t="str">
        <f t="shared" si="10"/>
        <v>,</v>
      </c>
      <c r="P34" s="225">
        <f t="shared" si="2"/>
        <v>7</v>
      </c>
      <c r="Q34" s="217" t="str">
        <f t="shared" si="11"/>
        <v>,</v>
      </c>
      <c r="R34" s="168">
        <f t="shared" si="12"/>
        <v>15</v>
      </c>
      <c r="S34" s="218" t="str">
        <f t="shared" si="13"/>
        <v>)</v>
      </c>
      <c r="T34" s="219" t="str">
        <f t="shared" si="14"/>
        <v>(</v>
      </c>
      <c r="U34" s="181" t="str">
        <f t="shared" si="3"/>
        <v>Do</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B35" t="s">
        <v>2282</v>
      </c>
      <c r="C35" s="13" t="s">
        <v>2344</v>
      </c>
      <c r="D35" s="228" t="s">
        <v>1111</v>
      </c>
      <c r="E35" s="228">
        <v>7</v>
      </c>
      <c r="F35" s="230"/>
      <c r="G35" s="230"/>
      <c r="H35" s="228"/>
      <c r="I35" s="228"/>
      <c r="J35" s="232"/>
      <c r="K35" s="232"/>
      <c r="L35" s="164" t="str">
        <f t="shared" si="0"/>
        <v xml:space="preserve">            { line: "COHEREDEROS DE CRISTO,, (Mi,7,15)", sC: "as"},</v>
      </c>
      <c r="M35" s="218" t="str">
        <f t="shared" si="9"/>
        <v>(</v>
      </c>
      <c r="N35" s="183" t="str">
        <f t="shared" si="1"/>
        <v>Mi</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B36" t="s">
        <v>2282</v>
      </c>
      <c r="C36" s="13" t="s">
        <v>2345</v>
      </c>
      <c r="D36" s="228" t="s">
        <v>1112</v>
      </c>
      <c r="E36" s="228" t="s">
        <v>1121</v>
      </c>
      <c r="F36" s="230"/>
      <c r="G36" s="230"/>
      <c r="H36" s="228"/>
      <c r="I36" s="228"/>
      <c r="J36" s="232"/>
      <c r="K36" s="232"/>
      <c r="L36" s="164" t="str">
        <f t="shared" si="0"/>
        <v xml:space="preserve">            { line: "HEREDEROS DE DIOS., (La,m,15)", sC: "as"},</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B37" t="s">
        <v>2346</v>
      </c>
      <c r="C37" s="13" t="s">
        <v>2343</v>
      </c>
      <c r="D37" s="228" t="s">
        <v>1122</v>
      </c>
      <c r="E37" s="228">
        <v>7</v>
      </c>
      <c r="F37" s="230" t="s">
        <v>1131</v>
      </c>
      <c r="G37" s="230"/>
      <c r="H37" s="228"/>
      <c r="I37" s="228"/>
      <c r="J37" s="232"/>
      <c r="K37" s="232"/>
      <c r="L37" s="164" t="str">
        <f t="shared" si="0"/>
        <v xml:space="preserve">            { line: "Y, SI HIJOS, TAMBIÉN HEREDEROS,, (Sol,7,15)(Do,,250)", sC: "mt as"},</v>
      </c>
      <c r="M37" s="218" t="str">
        <f t="shared" si="9"/>
        <v>(</v>
      </c>
      <c r="N37" s="183" t="str">
        <f t="shared" si="1"/>
        <v>Sol</v>
      </c>
      <c r="O37" s="216" t="str">
        <f t="shared" si="10"/>
        <v>,</v>
      </c>
      <c r="P37" s="225">
        <f t="shared" si="2"/>
        <v>7</v>
      </c>
      <c r="Q37" s="217" t="str">
        <f t="shared" si="11"/>
        <v>,</v>
      </c>
      <c r="R37" s="168">
        <f t="shared" si="12"/>
        <v>15</v>
      </c>
      <c r="S37" s="218" t="str">
        <f t="shared" si="13"/>
        <v>)</v>
      </c>
      <c r="T37" s="219" t="str">
        <f t="shared" si="14"/>
        <v>(</v>
      </c>
      <c r="U37" s="181" t="str">
        <f t="shared" si="3"/>
        <v>Do</v>
      </c>
      <c r="V37" s="185" t="str">
        <f t="shared" si="15"/>
        <v>,</v>
      </c>
      <c r="W37" s="177" t="str">
        <f t="shared" si="4"/>
        <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2282</v>
      </c>
      <c r="C38" s="13" t="s">
        <v>2344</v>
      </c>
      <c r="D38" s="228" t="s">
        <v>1111</v>
      </c>
      <c r="E38" s="228">
        <v>7</v>
      </c>
      <c r="F38" s="230"/>
      <c r="G38" s="230"/>
      <c r="H38" s="228"/>
      <c r="I38" s="228"/>
      <c r="J38" s="232"/>
      <c r="K38" s="232"/>
      <c r="L38" s="164" t="str">
        <f t="shared" si="0"/>
        <v xml:space="preserve">            { line: "COHEREDEROS DE CRISTO,, (Mi,7,15)", sC: "as"},</v>
      </c>
      <c r="M38" s="218" t="str">
        <f t="shared" si="9"/>
        <v>(</v>
      </c>
      <c r="N38" s="183" t="str">
        <f t="shared" si="1"/>
        <v>Mi</v>
      </c>
      <c r="O38" s="216" t="str">
        <f t="shared" si="10"/>
        <v>,</v>
      </c>
      <c r="P38" s="225">
        <f t="shared" si="2"/>
        <v>7</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13" t="s">
        <v>2345</v>
      </c>
      <c r="D39" s="228" t="s">
        <v>1112</v>
      </c>
      <c r="E39" s="228" t="s">
        <v>1121</v>
      </c>
      <c r="F39" s="230"/>
      <c r="G39" s="230"/>
      <c r="H39" s="228"/>
      <c r="I39" s="228"/>
      <c r="J39" s="232"/>
      <c r="K39" s="232"/>
      <c r="L39" s="164" t="str">
        <f t="shared" si="0"/>
        <v xml:space="preserve">            { line: "HEREDEROS DE DIOS., (La,m,15)", sC: "as"},</v>
      </c>
      <c r="M39" s="218" t="str">
        <f t="shared" si="9"/>
        <v>(</v>
      </c>
      <c r="N39" s="183" t="str">
        <f t="shared" si="1"/>
        <v>La</v>
      </c>
      <c r="O39" s="216" t="str">
        <f t="shared" si="10"/>
        <v>,</v>
      </c>
      <c r="P39" s="225" t="str">
        <f t="shared" si="2"/>
        <v>m</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5.5" thickTop="1" thickBot="1" x14ac:dyDescent="0.4">
      <c r="B40" t="s">
        <v>2282</v>
      </c>
      <c r="C40" s="13" t="s">
        <v>2335</v>
      </c>
      <c r="D40" s="228" t="s">
        <v>1131</v>
      </c>
      <c r="E40" s="228"/>
      <c r="F40" s="230" t="s">
        <v>1122</v>
      </c>
      <c r="G40" s="230"/>
      <c r="H40" s="228" t="s">
        <v>1113</v>
      </c>
      <c r="I40" s="228"/>
      <c r="J40" s="232" t="s">
        <v>1131</v>
      </c>
      <c r="K40" s="232"/>
      <c r="L40" s="164" t="str">
        <f t="shared" si="0"/>
        <v xml:space="preserve">            { line: "¡ABBÁ, PADRE, PADRE!, (Do,,15)(Sol,,250)(Fa,0,350)(Do,0,450)", sC: "as"},</v>
      </c>
      <c r="M40" s="218" t="str">
        <f t="shared" si="9"/>
        <v>(</v>
      </c>
      <c r="N40" s="183" t="str">
        <f t="shared" si="1"/>
        <v>Do</v>
      </c>
      <c r="O40" s="216" t="str">
        <f t="shared" si="10"/>
        <v>,</v>
      </c>
      <c r="P40" s="225" t="str">
        <f t="shared" si="2"/>
        <v/>
      </c>
      <c r="Q40" s="217" t="str">
        <f t="shared" si="11"/>
        <v>,</v>
      </c>
      <c r="R40" s="168">
        <f t="shared" si="12"/>
        <v>15</v>
      </c>
      <c r="S40" s="218" t="str">
        <f t="shared" si="13"/>
        <v>)</v>
      </c>
      <c r="T40" s="219" t="str">
        <f t="shared" si="14"/>
        <v>(</v>
      </c>
      <c r="U40" s="181" t="str">
        <f t="shared" si="3"/>
        <v>Sol</v>
      </c>
      <c r="V40" s="185" t="str">
        <f t="shared" si="15"/>
        <v>,</v>
      </c>
      <c r="W40" s="177" t="str">
        <f t="shared" si="4"/>
        <v/>
      </c>
      <c r="X40" s="185" t="str">
        <f t="shared" si="16"/>
        <v>,</v>
      </c>
      <c r="Y40" s="185">
        <f t="shared" si="17"/>
        <v>250</v>
      </c>
      <c r="Z40" s="218" t="str">
        <f t="shared" si="18"/>
        <v>)</v>
      </c>
      <c r="AA40" s="175" t="str">
        <f t="shared" si="19"/>
        <v>(</v>
      </c>
      <c r="AB40" s="183" t="str">
        <f t="shared" si="5"/>
        <v>Fa</v>
      </c>
      <c r="AC40" s="184" t="str">
        <f t="shared" si="20"/>
        <v>,</v>
      </c>
      <c r="AD40" s="225">
        <f t="shared" si="6"/>
        <v>0</v>
      </c>
      <c r="AE40" s="176" t="str">
        <f t="shared" si="21"/>
        <v>,</v>
      </c>
      <c r="AF40" s="168">
        <f t="shared" si="22"/>
        <v>350</v>
      </c>
      <c r="AG40" s="168" t="str">
        <f t="shared" si="23"/>
        <v>)</v>
      </c>
      <c r="AH40" s="179" t="str">
        <f t="shared" si="24"/>
        <v>(</v>
      </c>
      <c r="AI40" s="181" t="str">
        <f t="shared" si="7"/>
        <v>Do</v>
      </c>
      <c r="AJ40" s="180" t="str">
        <f t="shared" si="25"/>
        <v>,</v>
      </c>
      <c r="AK40" s="177">
        <f t="shared" si="8"/>
        <v>0</v>
      </c>
      <c r="AL40" s="180" t="str">
        <f t="shared" si="26"/>
        <v>,</v>
      </c>
      <c r="AM40" s="185">
        <f t="shared" si="27"/>
        <v>450</v>
      </c>
      <c r="AN40" s="185" t="str">
        <f t="shared" si="28"/>
        <v>)</v>
      </c>
    </row>
    <row r="41" spans="2:40" ht="25.5" thickTop="1" thickBot="1" x14ac:dyDescent="0.4">
      <c r="C41" s="13"/>
      <c r="D41" s="228"/>
      <c r="E41" s="228"/>
      <c r="F41" s="230"/>
      <c r="G41" s="230"/>
      <c r="H41" s="228"/>
      <c r="I41" s="228"/>
      <c r="J41" s="232"/>
      <c r="K41" s="232"/>
      <c r="L41" s="164" t="str">
        <f t="shared" si="0"/>
        <v/>
      </c>
      <c r="M41" s="218" t="str">
        <f t="shared" si="9"/>
        <v/>
      </c>
      <c r="N41" s="183" t="str">
        <f t="shared" si="1"/>
        <v/>
      </c>
      <c r="O41" s="216" t="str">
        <f t="shared" si="10"/>
        <v/>
      </c>
      <c r="P41" s="225" t="str">
        <f t="shared" si="2"/>
        <v/>
      </c>
      <c r="Q41" s="217" t="str">
        <f t="shared" si="11"/>
        <v/>
      </c>
      <c r="R41" s="168" t="str">
        <f t="shared" si="12"/>
        <v/>
      </c>
      <c r="S41" s="218" t="str">
        <f t="shared" si="13"/>
        <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75" thickTop="1" thickBot="1" x14ac:dyDescent="0.4">
      <c r="C42" s="13"/>
      <c r="D42" s="222"/>
      <c r="E42" s="222"/>
      <c r="F42" s="222"/>
      <c r="G42" s="222"/>
      <c r="H42" s="222"/>
      <c r="I42" s="222"/>
      <c r="J42" s="222"/>
      <c r="K42" s="222"/>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5.5" hidden="1" thickTop="1" thickBot="1" x14ac:dyDescent="0.4">
      <c r="C43" s="13"/>
      <c r="D43" s="228"/>
      <c r="E43" s="228"/>
      <c r="F43" s="230"/>
      <c r="G43" s="230"/>
      <c r="H43" s="228"/>
      <c r="I43" s="228"/>
      <c r="J43" s="232"/>
      <c r="K43" s="232"/>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5.5" hidden="1" thickTop="1" thickBot="1" x14ac:dyDescent="0.4">
      <c r="C44" s="13"/>
      <c r="D44" s="228"/>
      <c r="E44" s="228"/>
      <c r="F44" s="230"/>
      <c r="G44" s="230"/>
      <c r="H44" s="228"/>
      <c r="I44" s="228"/>
      <c r="J44" s="232"/>
      <c r="K44" s="232"/>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5.5" hidden="1" thickTop="1" thickBot="1" x14ac:dyDescent="0.4">
      <c r="C45" s="13"/>
      <c r="D45" s="228"/>
      <c r="E45" s="228"/>
      <c r="F45" s="230"/>
      <c r="G45" s="230"/>
      <c r="H45" s="228"/>
      <c r="I45" s="228"/>
      <c r="J45" s="232"/>
      <c r="K45" s="232"/>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5.5" hidden="1" thickTop="1" thickBot="1" x14ac:dyDescent="0.4">
      <c r="C46" s="13"/>
      <c r="D46" s="228"/>
      <c r="E46" s="228"/>
      <c r="F46" s="230"/>
      <c r="G46" s="230"/>
      <c r="H46" s="228"/>
      <c r="I46" s="228"/>
      <c r="J46" s="232"/>
      <c r="K46" s="232"/>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5.5" hidden="1" thickTop="1" thickBot="1" x14ac:dyDescent="0.4">
      <c r="C47" s="13"/>
      <c r="D47" s="228"/>
      <c r="E47" s="228"/>
      <c r="F47" s="230"/>
      <c r="G47" s="230"/>
      <c r="H47" s="228"/>
      <c r="I47" s="228"/>
      <c r="J47" s="232"/>
      <c r="K47" s="232"/>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5.5" hidden="1" thickTop="1" thickBot="1" x14ac:dyDescent="0.4">
      <c r="C48" s="13"/>
      <c r="D48" s="228"/>
      <c r="E48" s="228"/>
      <c r="F48" s="230"/>
      <c r="G48" s="230"/>
      <c r="H48" s="228"/>
      <c r="I48" s="228"/>
      <c r="J48" s="232"/>
      <c r="K48" s="232"/>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5.5" hidden="1" thickTop="1" thickBot="1" x14ac:dyDescent="0.4">
      <c r="C49" s="13"/>
      <c r="D49" s="228"/>
      <c r="E49" s="228"/>
      <c r="F49" s="230"/>
      <c r="G49" s="230"/>
      <c r="H49" s="228"/>
      <c r="I49" s="228"/>
      <c r="J49" s="232"/>
      <c r="K49" s="232"/>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5.5" hidden="1" thickTop="1" thickBot="1" x14ac:dyDescent="0.4">
      <c r="C50" s="13"/>
      <c r="D50" s="228"/>
      <c r="E50" s="228"/>
      <c r="F50" s="230"/>
      <c r="G50" s="230"/>
      <c r="H50" s="228"/>
      <c r="I50" s="228"/>
      <c r="J50" s="232"/>
      <c r="K50" s="232"/>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hidden="1" customHeight="1" thickTop="1" thickBot="1" x14ac:dyDescent="0.3">
      <c r="B51" s="211"/>
      <c r="C51" s="211"/>
      <c r="D51" s="223"/>
      <c r="E51" s="223"/>
      <c r="F51" s="223"/>
      <c r="G51" s="223"/>
      <c r="H51" s="223"/>
      <c r="I51" s="223"/>
      <c r="J51" s="223"/>
      <c r="K51" s="223"/>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hidden="1" thickTop="1" thickBot="1" x14ac:dyDescent="0.4">
      <c r="C52" s="203"/>
      <c r="D52" s="224"/>
      <c r="E52" s="224"/>
      <c r="F52" s="224"/>
      <c r="G52" s="224"/>
      <c r="H52" s="224"/>
      <c r="I52" s="224"/>
      <c r="J52" s="224"/>
      <c r="K52" s="224"/>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hidden="1" thickTop="1" thickBot="1" x14ac:dyDescent="0.4">
      <c r="C53" s="13"/>
      <c r="D53" s="222"/>
      <c r="E53" s="222"/>
      <c r="F53" s="222"/>
      <c r="G53" s="222"/>
      <c r="H53" s="222"/>
      <c r="I53" s="222"/>
      <c r="J53" s="222"/>
      <c r="K53" s="222"/>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hidden="1" thickTop="1" thickBot="1" x14ac:dyDescent="0.4">
      <c r="C54" s="13"/>
      <c r="D54" s="222"/>
      <c r="E54" s="222"/>
      <c r="F54" s="222"/>
      <c r="G54" s="222"/>
      <c r="H54" s="222"/>
      <c r="I54" s="222"/>
      <c r="J54" s="222"/>
      <c r="K54" s="222"/>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hidden="1" thickTop="1" thickBot="1" x14ac:dyDescent="0.4">
      <c r="C55" s="205"/>
      <c r="D55" s="228"/>
      <c r="E55" s="228"/>
      <c r="F55" s="230"/>
      <c r="G55" s="230"/>
      <c r="H55" s="228"/>
      <c r="I55" s="228"/>
      <c r="J55" s="232"/>
      <c r="K55" s="232"/>
      <c r="L55" s="206" t="str">
        <f>IF(C55="","",_xlfn.CONCAT("           triggerLine: ","""",C55,", ",N55:AN55,""", sC: ","""",B55,""", lines: ["))</f>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C56" s="207"/>
      <c r="D56" s="228"/>
      <c r="E56" s="228"/>
      <c r="F56" s="230"/>
      <c r="G56" s="230"/>
      <c r="H56" s="228"/>
      <c r="I56" s="228"/>
      <c r="J56" s="232"/>
      <c r="K56" s="232"/>
      <c r="L56" s="206" t="str">
        <f>IF(C56="","",_xlfn.CONCAT("           triggerLine: ","""",C56,", ",N56:AN56,""", sC: ","""",B56,""", lines: ["))</f>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C57" s="207"/>
      <c r="D57" s="228"/>
      <c r="E57" s="228"/>
      <c r="F57" s="230"/>
      <c r="G57" s="230"/>
      <c r="H57" s="228"/>
      <c r="I57" s="228"/>
      <c r="J57" s="232"/>
      <c r="K57" s="232"/>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hidden="1" thickTop="1" thickBot="1" x14ac:dyDescent="0.4">
      <c r="C58" s="209"/>
      <c r="D58" s="228"/>
      <c r="E58" s="228"/>
      <c r="F58" s="230"/>
      <c r="G58" s="230"/>
      <c r="H58" s="228"/>
      <c r="I58" s="228"/>
      <c r="J58" s="232"/>
      <c r="K58" s="232"/>
      <c r="L58" s="210" t="str">
        <f>IF(C58="","",_xlfn.CONCAT("            { line: ","""",C58,", ",N58:AN58,""", sC: ","""",B58,"""},  ]},"))</f>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95" hidden="1" customHeight="1" thickTop="1" thickBot="1" x14ac:dyDescent="0.3">
      <c r="B59" s="211"/>
      <c r="C59" s="211"/>
      <c r="D59" s="223"/>
      <c r="E59" s="223"/>
      <c r="F59" s="223"/>
      <c r="G59" s="223"/>
      <c r="H59" s="223"/>
      <c r="I59" s="223"/>
      <c r="J59" s="223"/>
      <c r="K59" s="223"/>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5.5" hidden="1" thickTop="1" thickBot="1" x14ac:dyDescent="0.4">
      <c r="C60" s="203"/>
      <c r="D60" s="224"/>
      <c r="E60" s="224"/>
      <c r="F60" s="224"/>
      <c r="G60" s="224"/>
      <c r="H60" s="224"/>
      <c r="I60" s="224"/>
      <c r="J60" s="224"/>
      <c r="K60" s="224"/>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hidden="1" thickTop="1" thickBot="1" x14ac:dyDescent="0.4">
      <c r="C61" s="13"/>
      <c r="D61" s="222"/>
      <c r="E61" s="222"/>
      <c r="F61" s="222"/>
      <c r="G61" s="222"/>
      <c r="H61" s="222"/>
      <c r="I61" s="222"/>
      <c r="J61" s="222"/>
      <c r="K61" s="222"/>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hidden="1" thickTop="1" thickBot="1" x14ac:dyDescent="0.4">
      <c r="C62" s="13"/>
      <c r="D62" s="222"/>
      <c r="E62" s="222"/>
      <c r="F62" s="222"/>
      <c r="G62" s="222"/>
      <c r="H62" s="222"/>
      <c r="I62" s="222"/>
      <c r="J62" s="222"/>
      <c r="K62" s="222"/>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hidden="1" thickTop="1" thickBot="1" x14ac:dyDescent="0.4">
      <c r="C63" s="205"/>
      <c r="D63" s="228"/>
      <c r="E63" s="228"/>
      <c r="F63" s="230"/>
      <c r="G63" s="230"/>
      <c r="H63" s="228"/>
      <c r="I63" s="228"/>
      <c r="J63" s="232"/>
      <c r="K63" s="232"/>
      <c r="L63" s="206" t="str">
        <f>IF(C63="","",_xlfn.CONCAT("           triggerLine: ","""",C63,", ",M63:AN63,""", sC: ","""",B63,""", lines: ["))</f>
        <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hidden="1" thickTop="1" thickBot="1" x14ac:dyDescent="0.4">
      <c r="C64" s="207"/>
      <c r="D64" s="228"/>
      <c r="E64" s="228"/>
      <c r="F64" s="230"/>
      <c r="G64" s="230"/>
      <c r="H64" s="228"/>
      <c r="I64" s="228"/>
      <c r="J64" s="232"/>
      <c r="K64" s="232"/>
      <c r="L64" s="206" t="str">
        <f>IF(C64="","",_xlfn.CONCAT("            { line: ","""",C64,", ",M64:AN64,""", sC: ","""",B64,"""},"))</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hidden="1" thickTop="1" thickBot="1" x14ac:dyDescent="0.4">
      <c r="C65" s="207"/>
      <c r="D65" s="228"/>
      <c r="E65" s="228"/>
      <c r="F65" s="230"/>
      <c r="G65" s="230"/>
      <c r="H65" s="228"/>
      <c r="I65" s="228"/>
      <c r="J65" s="232"/>
      <c r="K65" s="232"/>
      <c r="L65" s="206" t="str">
        <f>IF(C65="","",_xlfn.CONCAT("            { line: ","""",C65,", ",M65:AN65,""", sC: ","""",B65,"""},"))</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hidden="1" thickTop="1" thickBot="1" x14ac:dyDescent="0.4">
      <c r="C66" s="209"/>
      <c r="D66" s="228"/>
      <c r="E66" s="228"/>
      <c r="F66" s="230"/>
      <c r="G66" s="230"/>
      <c r="H66" s="228"/>
      <c r="I66" s="228"/>
      <c r="J66" s="232"/>
      <c r="K66" s="232"/>
      <c r="L66" s="210" t="str">
        <f>IF(C66="","",_xlfn.CONCAT("            { line: ","""",C66,", ",M66:AN66,""", sC: ","""",B66,"""},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35.25" thickTop="1" x14ac:dyDescent="0.55000000000000004">
      <c r="B67" s="211"/>
      <c r="C67" s="211"/>
      <c r="D67" s="211"/>
      <c r="E67" s="211"/>
      <c r="F67" s="211"/>
      <c r="G67" s="211"/>
      <c r="H67" s="211"/>
      <c r="I67" s="211"/>
      <c r="J67" s="211"/>
      <c r="K67" s="211"/>
      <c r="L67" s="250" t="str">
        <f ca="1">_xlfn.CONCAT("]}, // ULTIMA LINEA DEL CANTO: ",L1)</f>
        <v>]}, // ULTIMA LINEA DEL CANTO: ABBÁ, PADRE</v>
      </c>
      <c r="M67" s="211"/>
    </row>
    <row r="68" spans="2:40" ht="20.25" x14ac:dyDescent="0.25">
      <c r="L68" s="214" t="s">
        <v>2316</v>
      </c>
      <c r="M68" s="166"/>
    </row>
    <row r="69" spans="2:40" x14ac:dyDescent="0.25">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82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828675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A21E3-2F91-4776-A507-B52CB41E1195}">
  <sheetPr codeName="Sheet22">
    <tabColor rgb="FF00B0F0"/>
  </sheetPr>
  <dimension ref="A1:AN61"/>
  <sheetViews>
    <sheetView zoomScale="85" zoomScaleNormal="85" workbookViewId="0">
      <pane xSplit="2" ySplit="1" topLeftCell="C42" activePane="bottomRight" state="frozen"/>
      <selection pane="topRight" activeCell="C1" sqref="C1"/>
      <selection pane="bottomLeft" activeCell="A2" sqref="A2"/>
      <selection pane="bottomRight" activeCell="C44" sqref="C44"/>
    </sheetView>
  </sheetViews>
  <sheetFormatPr defaultRowHeight="15" x14ac:dyDescent="0.25"/>
  <cols>
    <col min="2" max="2" width="13.140625" customWidth="1"/>
    <col min="3" max="3" width="60.85546875" bestFit="1" customWidth="1"/>
    <col min="4" max="11" width="6.85546875" customWidth="1"/>
    <col min="12" max="12" width="227.5703125" customWidth="1"/>
    <col min="13" max="13" width="2.42578125"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20" width="2.42578125" bestFit="1" customWidth="1"/>
    <col min="21" max="21" width="4.85546875" bestFit="1" customWidth="1"/>
    <col min="22" max="22" width="2.28515625" bestFit="1" customWidth="1"/>
    <col min="23" max="23" width="4.140625" bestFit="1" customWidth="1"/>
    <col min="24" max="24" width="2.28515625" bestFit="1" customWidth="1"/>
    <col min="25" max="25" width="6.5703125" bestFit="1" customWidth="1"/>
    <col min="26" max="26" width="2.42578125" bestFit="1" customWidth="1"/>
    <col min="27" max="31" width="4.28515625" customWidth="1"/>
    <col min="32" max="32" width="6.5703125" customWidth="1"/>
    <col min="33" max="41" width="4.28515625" customWidth="1"/>
  </cols>
  <sheetData>
    <row r="1" spans="2:32" ht="71.45" customHeight="1" x14ac:dyDescent="0.4">
      <c r="B1" s="61"/>
      <c r="C1" s="148" cm="1">
        <f t="array" aca="1" ref="C1" ca="1">SumarE1HojaAnterior()+1</f>
        <v>8</v>
      </c>
      <c r="E1" s="148"/>
      <c r="F1" s="148"/>
      <c r="G1" s="148"/>
      <c r="H1" s="148"/>
      <c r="I1" s="148"/>
      <c r="J1" s="148"/>
      <c r="K1" s="148"/>
      <c r="L1" s="165" t="str">
        <f ca="1">VLOOKUP(C1,'Codigo Canto'!A3:AQ236,38,FALSE)</f>
        <v>ABRAHAM</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ABRAHAM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abraham</v>
      </c>
      <c r="L7" s="164" t="str">
        <f ca="1">_xlfn.CONCAT("        id: ","""",C7,"""",",")</f>
        <v xml:space="preserve">        id: "abraham",</v>
      </c>
    </row>
    <row r="8" spans="2:32" ht="23.25" x14ac:dyDescent="0.25">
      <c r="C8" t="str">
        <f ca="1">PROPER(L1)</f>
        <v>Abraham</v>
      </c>
      <c r="L8" s="164" t="str">
        <f ca="1">_xlfn.CONCAT("        tt: ","""",C8,"""",",")</f>
        <v xml:space="preserve">        tt: "Abraham",</v>
      </c>
    </row>
    <row r="9" spans="2:32" ht="23.25" x14ac:dyDescent="0.25">
      <c r="C9" t="str">
        <f ca="1">PROPER(L1)</f>
        <v>Abraham</v>
      </c>
      <c r="L9" s="164" t="str">
        <f ca="1">_xlfn.CONCAT("        title: ","""",C9,"""",",")</f>
        <v xml:space="preserve">        title: "Abraham",</v>
      </c>
    </row>
    <row r="10" spans="2:32" ht="23.25" x14ac:dyDescent="0.25">
      <c r="C10" t="str">
        <f ca="1">VLOOKUP(C1,'Codigo Canto'!A3:AQ236,12,FALSE)</f>
        <v>Génesis 18,1–5 – Teofanía de Mambré</v>
      </c>
      <c r="L10" s="164" t="str">
        <f ca="1">_xlfn.CONCAT("        ","subtitle: ","""",C10,"""",",")</f>
        <v xml:space="preserve">        subtitle: "Génesis 18,1–5 – Teofanía de Mambré",</v>
      </c>
    </row>
    <row r="11" spans="2:32" ht="23.25" x14ac:dyDescent="0.25">
      <c r="C11" t="str">
        <f ca="1">VLOOKUP(C1,Codigo!A3:AP240,42,FALSE)</f>
        <v>category: ["PreCatecumenado","Laudes/Visperas","Entrada","Antiguo Testamento"],</v>
      </c>
      <c r="L11" s="164" t="str">
        <f ca="1">_xlfn.CONCAT("        ",C11)</f>
        <v xml:space="preserve">        category: ["PreCatecumenado","Laudes/Visperas","Entrada","Antiguo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8</v>
      </c>
      <c r="L14" s="164" t="str">
        <f ca="1">_xlfn.CONCAT("        dbno: ","""",C14,"""",",")</f>
        <v xml:space="preserve">        dbno: "8",</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abraham</v>
      </c>
      <c r="L17" s="164" t="str">
        <f ca="1">_xlfn.CONCAT("        audioSrc: ","""/audio/",C17,".mp3""",",")</f>
        <v xml:space="preserve">        audioSrc: "/audio/abraham.mp3",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7</v>
      </c>
      <c r="C23" t="str">
        <f ca="1">VLOOKUP(B23,Buscador!A3:AP240,31,FALSE)</f>
        <v>/resucito/src/index.html?canto=abbapadre</v>
      </c>
      <c r="L23" s="164" t="str">
        <f ca="1">_xlfn.CONCAT("        ant: ","""",C23,"""",",")</f>
        <v xml:space="preserve">        ant: "/resucito/src/index.html?canto=abbapadre",</v>
      </c>
    </row>
    <row r="24" spans="1:40" ht="23.25" x14ac:dyDescent="0.25">
      <c r="B24">
        <f ca="1">+C1+1</f>
        <v>9</v>
      </c>
      <c r="C24" t="str">
        <f ca="1">VLOOKUP(B24,Buscador!A3:AP240,31,FALSE)</f>
        <v>/resucito/src/index.html?canto=aclamadalsenor</v>
      </c>
      <c r="L24" s="164" t="str">
        <f ca="1">_xlfn.CONCAT("        sig: ","""",C24,"""",",")</f>
        <v xml:space="preserve">        sig: "/resucito/src/index.html?canto=aclamadalsenor",</v>
      </c>
    </row>
    <row r="25" spans="1:40" ht="23.25" x14ac:dyDescent="0.25">
      <c r="L25" s="48" t="s">
        <v>2279</v>
      </c>
    </row>
    <row r="26" spans="1:40" ht="36" thickBot="1" x14ac:dyDescent="0.3">
      <c r="L26" s="212" t="s">
        <v>2313</v>
      </c>
    </row>
    <row r="27" spans="1:40" ht="25.5" thickTop="1" thickBot="1" x14ac:dyDescent="0.4">
      <c r="A27">
        <v>1</v>
      </c>
      <c r="C27" s="13" t="s">
        <v>2348</v>
      </c>
      <c r="D27" s="227" t="s">
        <v>1112</v>
      </c>
      <c r="E27" s="228" t="s">
        <v>1121</v>
      </c>
      <c r="F27" s="229"/>
      <c r="G27" s="230"/>
      <c r="H27" s="227"/>
      <c r="I27" s="228"/>
      <c r="J27" s="231"/>
      <c r="K27" s="232"/>
      <c r="L27" s="164" t="str">
        <f t="shared" ref="L27:L43" si="0">IF(C27="","",_xlfn.CONCAT("            { line: ","""",C27,", ",M27:AN27,""", sC: ","""",B27,"""},"))</f>
        <v xml:space="preserve">            { line: "Hacía calor aquel día, (La,m,15)", sC: ""},</v>
      </c>
      <c r="M27" s="218" t="str">
        <f>IF(N27="","","(")</f>
        <v>(</v>
      </c>
      <c r="N27" s="183" t="str">
        <f t="shared" ref="N27:N58" si="1">IF(D27="","",D27)</f>
        <v>La</v>
      </c>
      <c r="O27" s="216" t="str">
        <f>IF(N27="","",",")</f>
        <v>,</v>
      </c>
      <c r="P27" s="225" t="str">
        <f t="shared" ref="P27:P58" si="2">IF(E27="","",E27)</f>
        <v>m</v>
      </c>
      <c r="Q27" s="217" t="str">
        <f>IF(N27="","",",")</f>
        <v>,</v>
      </c>
      <c r="R27" s="168">
        <f>IF(N27="","",15)</f>
        <v>15</v>
      </c>
      <c r="S27" s="218" t="str">
        <f>IF(N27="","",")")</f>
        <v>)</v>
      </c>
      <c r="T27" s="219" t="str">
        <f>IF(U27="","","(")</f>
        <v/>
      </c>
      <c r="U27" s="181" t="str">
        <f t="shared" ref="U27:U58" si="3">IF(F27="","",F27)</f>
        <v/>
      </c>
      <c r="V27" s="185" t="str">
        <f>IF(U27="","",",")</f>
        <v/>
      </c>
      <c r="W27" s="177" t="str">
        <f t="shared" ref="W27:W58" si="4">IF(G27="","",G27)</f>
        <v/>
      </c>
      <c r="X27" s="185" t="str">
        <f>IF(U27="","",",")</f>
        <v/>
      </c>
      <c r="Y27" s="185" t="str">
        <f>IF(U27="","",250)</f>
        <v/>
      </c>
      <c r="Z27" s="218" t="str">
        <f>IF(U27="","",")")</f>
        <v/>
      </c>
      <c r="AA27" s="175" t="str">
        <f>IF(AB27="","","(")</f>
        <v/>
      </c>
      <c r="AB27" s="183" t="str">
        <f t="shared" ref="AB27:AB58" si="5">IF(H27="","",H27)</f>
        <v/>
      </c>
      <c r="AC27" s="184" t="str">
        <f>IF(AB27="","",",")</f>
        <v/>
      </c>
      <c r="AD27" s="225" t="str">
        <f t="shared" ref="AD27:AD58" si="6">IF(AA27="","",I27)</f>
        <v/>
      </c>
      <c r="AE27" s="176" t="str">
        <f>IF(AB27="","",",")</f>
        <v/>
      </c>
      <c r="AF27" s="168" t="str">
        <f>IF(AB27="","",350)</f>
        <v/>
      </c>
      <c r="AG27" s="168" t="str">
        <f>IF(AB27="","",")")</f>
        <v/>
      </c>
      <c r="AH27" s="179" t="str">
        <f>IF(AI27="","","(")</f>
        <v/>
      </c>
      <c r="AI27" s="181" t="str">
        <f t="shared" ref="AI27:AI58" si="7">IF(J27="","",J27)</f>
        <v/>
      </c>
      <c r="AJ27" s="180" t="str">
        <f>IF(AI27="","",",")</f>
        <v/>
      </c>
      <c r="AK27" s="177" t="str">
        <f t="shared" ref="AK27:AK58" si="8">IF(AI27="","",K27)</f>
        <v/>
      </c>
      <c r="AL27" s="180" t="str">
        <f>IF(AI27="","",",")</f>
        <v/>
      </c>
      <c r="AM27" s="185" t="str">
        <f>IF(AI27="","",450)</f>
        <v/>
      </c>
      <c r="AN27" s="185" t="str">
        <f>IF(AI27="","",")")</f>
        <v/>
      </c>
    </row>
    <row r="28" spans="1:40" ht="25.5" thickTop="1" thickBot="1" x14ac:dyDescent="0.4">
      <c r="A28">
        <f>+A27+1</f>
        <v>2</v>
      </c>
      <c r="C28" s="13" t="s">
        <v>2349</v>
      </c>
      <c r="D28" s="228" t="s">
        <v>1114</v>
      </c>
      <c r="E28" s="228" t="s">
        <v>1121</v>
      </c>
      <c r="F28" s="230" t="s">
        <v>1111</v>
      </c>
      <c r="G28" s="230"/>
      <c r="H28" s="228"/>
      <c r="I28" s="228"/>
      <c r="J28" s="232"/>
      <c r="K28" s="232"/>
      <c r="L28" s="164" t="str">
        <f t="shared" si="0"/>
        <v xml:space="preserve">            { line: "cuando Abraham, (Re,m,15)(Mi,,250)", sC: ""},</v>
      </c>
      <c r="M28" s="218" t="str">
        <f t="shared" ref="M28:M58" si="9">IF(N28="","","(")</f>
        <v>(</v>
      </c>
      <c r="N28" s="183" t="str">
        <f t="shared" si="1"/>
        <v>Re</v>
      </c>
      <c r="O28" s="216" t="str">
        <f t="shared" ref="O28:O58" si="10">IF(N28="","",",")</f>
        <v>,</v>
      </c>
      <c r="P28" s="225" t="str">
        <f t="shared" si="2"/>
        <v>m</v>
      </c>
      <c r="Q28" s="217" t="str">
        <f t="shared" ref="Q28:Q58" si="11">IF(N28="","",",")</f>
        <v>,</v>
      </c>
      <c r="R28" s="168">
        <f t="shared" ref="R28:R58" si="12">IF(N28="","",15)</f>
        <v>15</v>
      </c>
      <c r="S28" s="218" t="str">
        <f t="shared" ref="S28:S58" si="13">IF(N28="","",")")</f>
        <v>)</v>
      </c>
      <c r="T28" s="219" t="str">
        <f t="shared" ref="T28:T58" si="14">IF(U28="","","(")</f>
        <v>(</v>
      </c>
      <c r="U28" s="181" t="str">
        <f t="shared" si="3"/>
        <v>Mi</v>
      </c>
      <c r="V28" s="185" t="str">
        <f t="shared" ref="V28:V58" si="15">IF(U28="","",",")</f>
        <v>,</v>
      </c>
      <c r="W28" s="177" t="str">
        <f t="shared" si="4"/>
        <v/>
      </c>
      <c r="X28" s="185" t="str">
        <f t="shared" ref="X28:X58" si="16">IF(U28="","",",")</f>
        <v>,</v>
      </c>
      <c r="Y28" s="185">
        <f t="shared" ref="Y28:Y58" si="17">IF(U28="","",250)</f>
        <v>250</v>
      </c>
      <c r="Z28" s="218" t="str">
        <f t="shared" ref="Z28:Z58" si="18">IF(U28="","",")")</f>
        <v>)</v>
      </c>
      <c r="AA28" s="175" t="str">
        <f t="shared" ref="AA28:AA58" si="19">IF(AB28="","","(")</f>
        <v/>
      </c>
      <c r="AB28" s="183" t="str">
        <f t="shared" si="5"/>
        <v/>
      </c>
      <c r="AC28" s="184" t="str">
        <f t="shared" ref="AC28:AC58" si="20">IF(AB28="","",",")</f>
        <v/>
      </c>
      <c r="AD28" s="225" t="str">
        <f t="shared" si="6"/>
        <v/>
      </c>
      <c r="AE28" s="176" t="str">
        <f t="shared" ref="AE28:AE58" si="21">IF(AB28="","",",")</f>
        <v/>
      </c>
      <c r="AF28" s="168" t="str">
        <f t="shared" ref="AF28:AF58" si="22">IF(AB28="","",350)</f>
        <v/>
      </c>
      <c r="AG28" s="168" t="str">
        <f t="shared" ref="AG28:AG58" si="23">IF(AB28="","",")")</f>
        <v/>
      </c>
      <c r="AH28" s="179" t="str">
        <f t="shared" ref="AH28:AH58" si="24">IF(AI28="","","(")</f>
        <v/>
      </c>
      <c r="AI28" s="181" t="str">
        <f t="shared" si="7"/>
        <v/>
      </c>
      <c r="AJ28" s="180" t="str">
        <f t="shared" ref="AJ28:AJ58" si="25">IF(AI28="","",",")</f>
        <v/>
      </c>
      <c r="AK28" s="177" t="str">
        <f t="shared" si="8"/>
        <v/>
      </c>
      <c r="AL28" s="180" t="str">
        <f t="shared" ref="AL28:AL58" si="26">IF(AI28="","",",")</f>
        <v/>
      </c>
      <c r="AM28" s="185" t="str">
        <f t="shared" ref="AM28:AM58" si="27">IF(AI28="","",450)</f>
        <v/>
      </c>
      <c r="AN28" s="185" t="str">
        <f t="shared" ref="AN28:AN58" si="28">IF(AI28="","",")")</f>
        <v/>
      </c>
    </row>
    <row r="29" spans="1:40" ht="25.5" thickTop="1" thickBot="1" x14ac:dyDescent="0.4">
      <c r="A29">
        <f t="shared" ref="A29:A43" si="29">+A28+1</f>
        <v>3</v>
      </c>
      <c r="C29" s="13" t="s">
        <v>2350</v>
      </c>
      <c r="D29" s="228" t="s">
        <v>1112</v>
      </c>
      <c r="E29" s="228" t="s">
        <v>1121</v>
      </c>
      <c r="F29" s="230"/>
      <c r="G29" s="230"/>
      <c r="H29" s="228"/>
      <c r="I29" s="228"/>
      <c r="J29" s="232"/>
      <c r="K29" s="232"/>
      <c r="L29" s="164" t="str">
        <f t="shared" si="0"/>
        <v xml:space="preserve">            { line: "estaba sentado delante de su tienda., (La,m,15)", sC: ""},</v>
      </c>
      <c r="M29" s="218" t="str">
        <f t="shared" si="9"/>
        <v>(</v>
      </c>
      <c r="N29" s="183" t="str">
        <f t="shared" si="1"/>
        <v>La</v>
      </c>
      <c r="O29" s="216" t="str">
        <f t="shared" si="10"/>
        <v>,</v>
      </c>
      <c r="P29" s="225" t="str">
        <f t="shared" si="2"/>
        <v>m</v>
      </c>
      <c r="Q29" s="217" t="str">
        <f t="shared" si="11"/>
        <v>,</v>
      </c>
      <c r="R29" s="168">
        <f t="shared" si="12"/>
        <v>15</v>
      </c>
      <c r="S29" s="218" t="str">
        <f t="shared" si="13"/>
        <v>)</v>
      </c>
      <c r="T29" s="219" t="str">
        <f t="shared" si="14"/>
        <v/>
      </c>
      <c r="U29" s="181" t="str">
        <f t="shared" si="3"/>
        <v/>
      </c>
      <c r="V29" s="185" t="str">
        <f t="shared" si="15"/>
        <v/>
      </c>
      <c r="W29" s="177" t="str">
        <f t="shared" si="4"/>
        <v/>
      </c>
      <c r="X29" s="185" t="str">
        <f t="shared" si="16"/>
        <v/>
      </c>
      <c r="Y29" s="185" t="str">
        <f t="shared" si="17"/>
        <v/>
      </c>
      <c r="Z29" s="218" t="str">
        <f t="shared" si="18"/>
        <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1:40" ht="25.5" thickTop="1" thickBot="1" x14ac:dyDescent="0.4">
      <c r="A30">
        <f t="shared" si="29"/>
        <v>4</v>
      </c>
      <c r="B30" t="s">
        <v>1079</v>
      </c>
      <c r="C30" s="13" t="s">
        <v>2348</v>
      </c>
      <c r="D30" s="228"/>
      <c r="E30" s="228"/>
      <c r="F30" s="230"/>
      <c r="G30" s="230"/>
      <c r="H30" s="228"/>
      <c r="I30" s="228"/>
      <c r="J30" s="232"/>
      <c r="K30" s="232"/>
      <c r="L30" s="164" t="str">
        <f t="shared" si="0"/>
        <v xml:space="preserve">            { line: "Hacía calor aquel día, ", sC: "mt"},</v>
      </c>
      <c r="M30" s="218" t="str">
        <f t="shared" si="9"/>
        <v/>
      </c>
      <c r="N30" s="183" t="str">
        <f t="shared" si="1"/>
        <v/>
      </c>
      <c r="O30" s="216" t="str">
        <f t="shared" si="10"/>
        <v/>
      </c>
      <c r="P30" s="225" t="str">
        <f t="shared" si="2"/>
        <v/>
      </c>
      <c r="Q30" s="217" t="str">
        <f t="shared" si="11"/>
        <v/>
      </c>
      <c r="R30" s="168" t="str">
        <f t="shared" si="12"/>
        <v/>
      </c>
      <c r="S30" s="218" t="str">
        <f t="shared" si="13"/>
        <v/>
      </c>
      <c r="T30" s="219" t="str">
        <f t="shared" si="14"/>
        <v/>
      </c>
      <c r="U30" s="181" t="str">
        <f t="shared" si="3"/>
        <v/>
      </c>
      <c r="V30" s="185" t="str">
        <f t="shared" si="15"/>
        <v/>
      </c>
      <c r="W30" s="177" t="str">
        <f t="shared" si="4"/>
        <v/>
      </c>
      <c r="X30" s="185" t="str">
        <f t="shared" si="16"/>
        <v/>
      </c>
      <c r="Y30" s="185" t="str">
        <f t="shared" si="17"/>
        <v/>
      </c>
      <c r="Z30" s="218" t="str">
        <f t="shared" si="18"/>
        <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1:40" ht="25.5" thickTop="1" thickBot="1" x14ac:dyDescent="0.4">
      <c r="A31">
        <f t="shared" si="29"/>
        <v>5</v>
      </c>
      <c r="C31" s="13" t="s">
        <v>2349</v>
      </c>
      <c r="D31" s="228" t="s">
        <v>1114</v>
      </c>
      <c r="E31" s="228" t="s">
        <v>1121</v>
      </c>
      <c r="F31" s="230" t="s">
        <v>1111</v>
      </c>
      <c r="G31" s="230"/>
      <c r="H31" s="228"/>
      <c r="I31" s="228"/>
      <c r="J31" s="232"/>
      <c r="K31" s="232"/>
      <c r="L31" s="164" t="str">
        <f t="shared" si="0"/>
        <v xml:space="preserve">            { line: "cuando Abraham, (Re,m,15)(Mi,,250)",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Mi</v>
      </c>
      <c r="V31" s="185" t="str">
        <f t="shared" si="15"/>
        <v>,</v>
      </c>
      <c r="W31" s="177" t="str">
        <f t="shared" si="4"/>
        <v/>
      </c>
      <c r="X31" s="185" t="str">
        <f t="shared" si="16"/>
        <v>,</v>
      </c>
      <c r="Y31" s="185">
        <f t="shared" si="17"/>
        <v>250</v>
      </c>
      <c r="Z31" s="218" t="str">
        <f t="shared" si="18"/>
        <v>)</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1:40" ht="25.5" thickTop="1" thickBot="1" x14ac:dyDescent="0.4">
      <c r="A32">
        <f t="shared" si="29"/>
        <v>6</v>
      </c>
      <c r="C32" s="13" t="s">
        <v>2351</v>
      </c>
      <c r="D32" s="228"/>
      <c r="E32" s="228"/>
      <c r="F32" s="230"/>
      <c r="G32" s="230"/>
      <c r="H32" s="228"/>
      <c r="I32" s="228"/>
      <c r="J32" s="232"/>
      <c r="K32" s="232"/>
      <c r="L32" s="164" t="str">
        <f t="shared" si="0"/>
        <v xml:space="preserve">            { line: "estaba sentado, ", sC: ""},</v>
      </c>
      <c r="M32" s="218" t="str">
        <f t="shared" si="9"/>
        <v/>
      </c>
      <c r="N32" s="183" t="str">
        <f t="shared" si="1"/>
        <v/>
      </c>
      <c r="O32" s="216" t="str">
        <f t="shared" si="10"/>
        <v/>
      </c>
      <c r="P32" s="225" t="str">
        <f t="shared" si="2"/>
        <v/>
      </c>
      <c r="Q32" s="217" t="str">
        <f t="shared" si="11"/>
        <v/>
      </c>
      <c r="R32" s="168" t="str">
        <f t="shared" si="12"/>
        <v/>
      </c>
      <c r="S32" s="218" t="str">
        <f t="shared" si="13"/>
        <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1:40" ht="25.5" thickTop="1" thickBot="1" x14ac:dyDescent="0.4">
      <c r="A33">
        <f t="shared" si="29"/>
        <v>7</v>
      </c>
      <c r="C33" s="13" t="s">
        <v>2352</v>
      </c>
      <c r="D33" s="228" t="s">
        <v>1112</v>
      </c>
      <c r="E33" s="228" t="s">
        <v>1121</v>
      </c>
      <c r="F33" s="230"/>
      <c r="G33" s="230"/>
      <c r="H33" s="228"/>
      <c r="I33" s="228"/>
      <c r="J33" s="232"/>
      <c r="K33" s="232"/>
      <c r="L33" s="164" t="str">
        <f t="shared" si="0"/>
        <v xml:space="preserve">            { line: "cerca del encinar de Mambré., (La,m,15)", sC: ""},</v>
      </c>
      <c r="M33" s="218" t="str">
        <f t="shared" si="9"/>
        <v>(</v>
      </c>
      <c r="N33" s="183" t="str">
        <f t="shared" si="1"/>
        <v>La</v>
      </c>
      <c r="O33" s="216" t="str">
        <f t="shared" si="10"/>
        <v>,</v>
      </c>
      <c r="P33" s="225" t="str">
        <f t="shared" si="2"/>
        <v>m</v>
      </c>
      <c r="Q33" s="217" t="str">
        <f t="shared" si="11"/>
        <v>,</v>
      </c>
      <c r="R33" s="168">
        <f t="shared" si="12"/>
        <v>15</v>
      </c>
      <c r="S33" s="218" t="str">
        <f t="shared" si="13"/>
        <v>)</v>
      </c>
      <c r="T33" s="219" t="str">
        <f t="shared" si="14"/>
        <v/>
      </c>
      <c r="U33" s="181" t="str">
        <f t="shared" si="3"/>
        <v/>
      </c>
      <c r="V33" s="185" t="str">
        <f t="shared" si="15"/>
        <v/>
      </c>
      <c r="W33" s="177" t="str">
        <f t="shared" si="4"/>
        <v/>
      </c>
      <c r="X33" s="185" t="str">
        <f t="shared" si="16"/>
        <v/>
      </c>
      <c r="Y33" s="185" t="str">
        <f t="shared" si="17"/>
        <v/>
      </c>
      <c r="Z33" s="218" t="str">
        <f t="shared" si="18"/>
        <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1:40" ht="25.5" thickTop="1" thickBot="1" x14ac:dyDescent="0.4">
      <c r="A34">
        <f t="shared" si="29"/>
        <v>8</v>
      </c>
      <c r="B34" t="s">
        <v>1079</v>
      </c>
      <c r="C34" s="13" t="s">
        <v>2353</v>
      </c>
      <c r="D34" s="228" t="s">
        <v>1122</v>
      </c>
      <c r="E34" s="228"/>
      <c r="F34" s="230" t="s">
        <v>1113</v>
      </c>
      <c r="G34" s="230"/>
      <c r="H34" s="228"/>
      <c r="I34" s="228"/>
      <c r="J34" s="232"/>
      <c r="K34" s="232"/>
      <c r="L34" s="164" t="str">
        <f t="shared" si="0"/>
        <v xml:space="preserve">            { line: "Alzando los ojos, miró, (Sol,,15)(Fa,,250)", sC: "mt"},</v>
      </c>
      <c r="M34" s="218" t="str">
        <f t="shared" si="9"/>
        <v>(</v>
      </c>
      <c r="N34" s="183" t="str">
        <f t="shared" si="1"/>
        <v>Sol</v>
      </c>
      <c r="O34" s="216" t="str">
        <f t="shared" si="10"/>
        <v>,</v>
      </c>
      <c r="P34" s="225" t="str">
        <f t="shared" si="2"/>
        <v/>
      </c>
      <c r="Q34" s="217" t="str">
        <f t="shared" si="11"/>
        <v>,</v>
      </c>
      <c r="R34" s="168">
        <f t="shared" si="12"/>
        <v>15</v>
      </c>
      <c r="S34" s="218" t="str">
        <f t="shared" si="13"/>
        <v>)</v>
      </c>
      <c r="T34" s="219" t="str">
        <f t="shared" si="14"/>
        <v>(</v>
      </c>
      <c r="U34" s="181" t="str">
        <f t="shared" si="3"/>
        <v>Fa</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1:40" ht="25.5" thickTop="1" thickBot="1" x14ac:dyDescent="0.4">
      <c r="A35">
        <f t="shared" si="29"/>
        <v>9</v>
      </c>
      <c r="C35" s="13" t="s">
        <v>2354</v>
      </c>
      <c r="D35" s="228" t="s">
        <v>1111</v>
      </c>
      <c r="E35" s="228"/>
      <c r="F35" s="230"/>
      <c r="G35" s="230"/>
      <c r="H35" s="228"/>
      <c r="I35" s="228"/>
      <c r="J35" s="232"/>
      <c r="K35" s="232"/>
      <c r="L35" s="164" t="str">
        <f t="shared" si="0"/>
        <v xml:space="preserve">            { line: "y tres hombres de pie, (Mi,,15)", sC: ""},</v>
      </c>
      <c r="M35" s="218" t="str">
        <f t="shared" si="9"/>
        <v>(</v>
      </c>
      <c r="N35" s="183" t="str">
        <f t="shared" si="1"/>
        <v>Mi</v>
      </c>
      <c r="O35" s="216" t="str">
        <f t="shared" si="10"/>
        <v>,</v>
      </c>
      <c r="P35" s="225" t="str">
        <f t="shared" si="2"/>
        <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1:40" ht="25.5" thickTop="1" thickBot="1" x14ac:dyDescent="0.4">
      <c r="A36">
        <f t="shared" si="29"/>
        <v>10</v>
      </c>
      <c r="C36" s="13" t="s">
        <v>2355</v>
      </c>
      <c r="D36" s="228" t="s">
        <v>1112</v>
      </c>
      <c r="E36" s="228" t="s">
        <v>1121</v>
      </c>
      <c r="F36" s="230"/>
      <c r="G36" s="230"/>
      <c r="H36" s="228"/>
      <c r="I36" s="228"/>
      <c r="J36" s="232"/>
      <c r="K36" s="232"/>
      <c r="L36" s="164" t="str">
        <f t="shared" si="0"/>
        <v xml:space="preserve">            { line: "estaban delante., (La,m,15)",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1:40" ht="25.5" thickTop="1" thickBot="1" x14ac:dyDescent="0.4">
      <c r="A37">
        <f t="shared" si="29"/>
        <v>11</v>
      </c>
      <c r="B37" t="s">
        <v>1079</v>
      </c>
      <c r="C37" s="13" t="s">
        <v>2356</v>
      </c>
      <c r="D37" s="228" t="s">
        <v>1111</v>
      </c>
      <c r="E37" s="228"/>
      <c r="F37" s="230"/>
      <c r="G37" s="230"/>
      <c r="H37" s="228"/>
      <c r="I37" s="228"/>
      <c r="J37" s="232"/>
      <c r="K37" s="232"/>
      <c r="L37" s="164" t="str">
        <f t="shared" si="0"/>
        <v xml:space="preserve">            { line: "En cuanto los vio,, (Mi,,15)", sC: "mt"},</v>
      </c>
      <c r="M37" s="218" t="str">
        <f t="shared" si="9"/>
        <v>(</v>
      </c>
      <c r="N37" s="183" t="str">
        <f t="shared" si="1"/>
        <v>Mi</v>
      </c>
      <c r="O37" s="216" t="str">
        <f t="shared" si="10"/>
        <v>,</v>
      </c>
      <c r="P37" s="225" t="str">
        <f t="shared" si="2"/>
        <v/>
      </c>
      <c r="Q37" s="217" t="str">
        <f t="shared" si="11"/>
        <v>,</v>
      </c>
      <c r="R37" s="168">
        <f t="shared" si="12"/>
        <v>15</v>
      </c>
      <c r="S37" s="218" t="str">
        <f t="shared" si="13"/>
        <v>)</v>
      </c>
      <c r="T37" s="219" t="str">
        <f t="shared" si="14"/>
        <v/>
      </c>
      <c r="U37" s="181" t="str">
        <f t="shared" si="3"/>
        <v/>
      </c>
      <c r="V37" s="185" t="str">
        <f t="shared" si="15"/>
        <v/>
      </c>
      <c r="W37" s="177" t="str">
        <f t="shared" si="4"/>
        <v/>
      </c>
      <c r="X37" s="185" t="str">
        <f t="shared" si="16"/>
        <v/>
      </c>
      <c r="Y37" s="185" t="str">
        <f t="shared" si="17"/>
        <v/>
      </c>
      <c r="Z37" s="218" t="str">
        <f t="shared" si="18"/>
        <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1:40" ht="25.5" thickTop="1" thickBot="1" x14ac:dyDescent="0.4">
      <c r="A38">
        <f t="shared" si="29"/>
        <v>12</v>
      </c>
      <c r="C38" s="13" t="s">
        <v>2357</v>
      </c>
      <c r="D38" s="228" t="s">
        <v>1112</v>
      </c>
      <c r="E38" s="228" t="s">
        <v>1121</v>
      </c>
      <c r="F38" s="230"/>
      <c r="G38" s="230"/>
      <c r="H38" s="228"/>
      <c r="I38" s="228"/>
      <c r="J38" s="232"/>
      <c r="K38" s="232"/>
      <c r="L38" s="164" t="str">
        <f t="shared" si="0"/>
        <v xml:space="preserve">            { line: "se inclinó hasta el suelo y dijo:, (La,m,15)", sC: ""},</v>
      </c>
      <c r="M38" s="218" t="str">
        <f t="shared" si="9"/>
        <v>(</v>
      </c>
      <c r="N38" s="183" t="str">
        <f t="shared" si="1"/>
        <v>La</v>
      </c>
      <c r="O38" s="216" t="str">
        <f t="shared" si="10"/>
        <v>,</v>
      </c>
      <c r="P38" s="225" t="str">
        <f t="shared" si="2"/>
        <v>m</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1:40" ht="25.5" thickTop="1" thickBot="1" x14ac:dyDescent="0.4">
      <c r="A39">
        <f t="shared" si="29"/>
        <v>13</v>
      </c>
      <c r="B39" t="s">
        <v>1079</v>
      </c>
      <c r="C39" s="13" t="s">
        <v>2358</v>
      </c>
      <c r="D39" s="228" t="s">
        <v>1122</v>
      </c>
      <c r="E39" s="228"/>
      <c r="F39" s="230"/>
      <c r="G39" s="230"/>
      <c r="H39" s="228"/>
      <c r="I39" s="228"/>
      <c r="J39" s="232"/>
      <c r="K39" s="232"/>
      <c r="L39" s="164" t="str">
        <f t="shared" si="0"/>
        <v xml:space="preserve">            { line: "«Oh Señor mío,, (Sol,,15)", sC: "mt"},</v>
      </c>
      <c r="M39" s="218" t="str">
        <f t="shared" si="9"/>
        <v>(</v>
      </c>
      <c r="N39" s="183" t="str">
        <f t="shared" si="1"/>
        <v>Sol</v>
      </c>
      <c r="O39" s="216" t="str">
        <f t="shared" si="10"/>
        <v>,</v>
      </c>
      <c r="P39" s="225" t="str">
        <f t="shared" si="2"/>
        <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1:40" ht="25.5" thickTop="1" thickBot="1" x14ac:dyDescent="0.4">
      <c r="A40">
        <f t="shared" si="29"/>
        <v>14</v>
      </c>
      <c r="C40" s="13" t="s">
        <v>2359</v>
      </c>
      <c r="D40" s="228" t="s">
        <v>1113</v>
      </c>
      <c r="E40" s="228"/>
      <c r="F40" s="230" t="s">
        <v>1111</v>
      </c>
      <c r="G40" s="230"/>
      <c r="H40" s="228"/>
      <c r="I40" s="228"/>
      <c r="J40" s="232"/>
      <c r="K40" s="232"/>
      <c r="L40" s="164" t="str">
        <f t="shared" si="0"/>
        <v xml:space="preserve">            { line: "no pases, te ruego, sin detenerte., (Fa,,15)(Mi,,250)", sC: ""},</v>
      </c>
      <c r="M40" s="218" t="str">
        <f t="shared" si="9"/>
        <v>(</v>
      </c>
      <c r="N40" s="183" t="str">
        <f t="shared" si="1"/>
        <v>Fa</v>
      </c>
      <c r="O40" s="216" t="str">
        <f t="shared" si="10"/>
        <v>,</v>
      </c>
      <c r="P40" s="225" t="str">
        <f t="shared" si="2"/>
        <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1:40" ht="25.5" thickTop="1" thickBot="1" x14ac:dyDescent="0.4">
      <c r="A41">
        <f t="shared" si="29"/>
        <v>15</v>
      </c>
      <c r="B41" t="s">
        <v>2286</v>
      </c>
      <c r="C41" s="251" t="s">
        <v>2360</v>
      </c>
      <c r="D41" s="228" t="s">
        <v>1112</v>
      </c>
      <c r="E41" s="228" t="s">
        <v>1121</v>
      </c>
      <c r="F41" s="230"/>
      <c r="G41" s="230"/>
      <c r="H41" s="228"/>
      <c r="I41" s="228"/>
      <c r="J41" s="232"/>
      <c r="K41" s="232"/>
      <c r="L41" s="164" t="str">
        <f t="shared" si="0"/>
        <v xml:space="preserve">            { line: "«SIN DETENERTE,, (La,m,15)", sC: "as mt"},</v>
      </c>
      <c r="M41" s="218" t="str">
        <f t="shared" si="9"/>
        <v>(</v>
      </c>
      <c r="N41" s="183" t="str">
        <f t="shared" si="1"/>
        <v>La</v>
      </c>
      <c r="O41" s="216" t="str">
        <f t="shared" si="10"/>
        <v>,</v>
      </c>
      <c r="P41" s="225" t="str">
        <f t="shared" si="2"/>
        <v>m</v>
      </c>
      <c r="Q41" s="217" t="str">
        <f t="shared" si="11"/>
        <v>,</v>
      </c>
      <c r="R41" s="168">
        <f t="shared" si="12"/>
        <v>15</v>
      </c>
      <c r="S41" s="218" t="str">
        <f t="shared" si="13"/>
        <v>)</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1:40" ht="25.5" thickTop="1" thickBot="1" x14ac:dyDescent="0.4">
      <c r="A42">
        <f t="shared" si="29"/>
        <v>16</v>
      </c>
      <c r="B42" t="s">
        <v>2282</v>
      </c>
      <c r="C42" s="251" t="s">
        <v>2361</v>
      </c>
      <c r="D42" s="228" t="s">
        <v>1122</v>
      </c>
      <c r="E42" s="228"/>
      <c r="F42" s="230"/>
      <c r="G42" s="230"/>
      <c r="H42" s="228"/>
      <c r="I42" s="228"/>
      <c r="J42" s="232"/>
      <c r="K42" s="232"/>
      <c r="L42" s="164" t="str">
        <f t="shared" si="0"/>
        <v xml:space="preserve">            { line: "NO PASES, TE RUEGO,, (Sol,,15)", sC: "as"},</v>
      </c>
      <c r="M42" s="218" t="str">
        <f t="shared" si="9"/>
        <v>(</v>
      </c>
      <c r="N42" s="183" t="str">
        <f t="shared" si="1"/>
        <v>Sol</v>
      </c>
      <c r="O42" s="216" t="str">
        <f t="shared" si="10"/>
        <v>,</v>
      </c>
      <c r="P42" s="225" t="str">
        <f t="shared" si="2"/>
        <v/>
      </c>
      <c r="Q42" s="217" t="str">
        <f t="shared" si="11"/>
        <v>,</v>
      </c>
      <c r="R42" s="168">
        <f t="shared" si="12"/>
        <v>15</v>
      </c>
      <c r="S42" s="218" t="str">
        <f t="shared" si="13"/>
        <v>)</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1:40" ht="25.5" thickTop="1" thickBot="1" x14ac:dyDescent="0.4">
      <c r="A43">
        <f t="shared" si="29"/>
        <v>17</v>
      </c>
      <c r="B43" t="s">
        <v>2282</v>
      </c>
      <c r="C43" s="251" t="s">
        <v>2362</v>
      </c>
      <c r="D43" s="228" t="s">
        <v>1113</v>
      </c>
      <c r="E43" s="228"/>
      <c r="F43" s="230" t="s">
        <v>1111</v>
      </c>
      <c r="G43" s="230"/>
      <c r="H43" s="228"/>
      <c r="I43" s="228"/>
      <c r="J43" s="232"/>
      <c r="K43" s="232"/>
      <c r="L43" s="164" t="str">
        <f t="shared" si="0"/>
        <v xml:space="preserve">            { line: "SIN DETENERTE, SIN DETENERTE»., (Fa,,15)(Mi,,250)", sC: "as"},</v>
      </c>
      <c r="M43" s="218" t="str">
        <f t="shared" si="9"/>
        <v>(</v>
      </c>
      <c r="N43" s="183" t="str">
        <f t="shared" si="1"/>
        <v>Fa</v>
      </c>
      <c r="O43" s="216" t="str">
        <f t="shared" si="10"/>
        <v>,</v>
      </c>
      <c r="P43" s="225" t="str">
        <f t="shared" si="2"/>
        <v/>
      </c>
      <c r="Q43" s="217" t="str">
        <f t="shared" si="11"/>
        <v>,</v>
      </c>
      <c r="R43" s="168">
        <f t="shared" si="12"/>
        <v>15</v>
      </c>
      <c r="S43" s="218" t="str">
        <f t="shared" si="13"/>
        <v>)</v>
      </c>
      <c r="T43" s="219" t="str">
        <f t="shared" si="14"/>
        <v>(</v>
      </c>
      <c r="U43" s="181" t="str">
        <f t="shared" si="3"/>
        <v>Mi</v>
      </c>
      <c r="V43" s="185" t="str">
        <f t="shared" si="15"/>
        <v>,</v>
      </c>
      <c r="W43" s="177" t="str">
        <f t="shared" si="4"/>
        <v/>
      </c>
      <c r="X43" s="185" t="str">
        <f t="shared" si="16"/>
        <v>,</v>
      </c>
      <c r="Y43" s="185">
        <f t="shared" si="17"/>
        <v>250</v>
      </c>
      <c r="Z43" s="218" t="str">
        <f t="shared" si="18"/>
        <v>)</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1:40" ht="36.75" thickTop="1" thickBot="1" x14ac:dyDescent="0.4">
      <c r="C44" s="13"/>
      <c r="D44" s="222"/>
      <c r="E44" s="222"/>
      <c r="F44" s="222"/>
      <c r="G44" s="222"/>
      <c r="H44" s="222"/>
      <c r="I44" s="222"/>
      <c r="J44" s="222"/>
      <c r="K44" s="222"/>
      <c r="L44" s="212" t="s">
        <v>2299</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1:40" ht="25.5" thickTop="1" thickBot="1" x14ac:dyDescent="0.4">
      <c r="A45">
        <v>1</v>
      </c>
      <c r="C45" s="13" t="s">
        <v>2363</v>
      </c>
      <c r="D45" s="228" t="s">
        <v>1112</v>
      </c>
      <c r="E45" s="228" t="s">
        <v>1121</v>
      </c>
      <c r="F45" s="230" t="s">
        <v>1111</v>
      </c>
      <c r="G45" s="230"/>
      <c r="H45" s="228"/>
      <c r="I45" s="228"/>
      <c r="J45" s="232"/>
      <c r="K45" s="232"/>
      <c r="L45" s="164" t="str">
        <f t="shared" ref="L45:L50" si="30">IF(C45="","",_xlfn.CONCAT("            { line: ","""",C45,", ",M45:AN45,""", sC: ","""",B45,"""},"))</f>
        <v xml:space="preserve">            { line: "«Os traeré un poco de agua,, (La,m,15)(Mi,,250)", sC: ""},</v>
      </c>
      <c r="M45" s="218" t="str">
        <f t="shared" si="9"/>
        <v>(</v>
      </c>
      <c r="N45" s="183" t="str">
        <f t="shared" si="1"/>
        <v>La</v>
      </c>
      <c r="O45" s="216" t="str">
        <f t="shared" si="10"/>
        <v>,</v>
      </c>
      <c r="P45" s="225" t="str">
        <f t="shared" si="2"/>
        <v>m</v>
      </c>
      <c r="Q45" s="217" t="str">
        <f t="shared" si="11"/>
        <v>,</v>
      </c>
      <c r="R45" s="168">
        <f t="shared" si="12"/>
        <v>15</v>
      </c>
      <c r="S45" s="218" t="str">
        <f t="shared" si="13"/>
        <v>)</v>
      </c>
      <c r="T45" s="219" t="str">
        <f t="shared" si="14"/>
        <v>(</v>
      </c>
      <c r="U45" s="181" t="str">
        <f t="shared" si="3"/>
        <v>Mi</v>
      </c>
      <c r="V45" s="185" t="str">
        <f t="shared" si="15"/>
        <v>,</v>
      </c>
      <c r="W45" s="177" t="str">
        <f t="shared" si="4"/>
        <v/>
      </c>
      <c r="X45" s="185" t="str">
        <f t="shared" si="16"/>
        <v>,</v>
      </c>
      <c r="Y45" s="185">
        <f t="shared" si="17"/>
        <v>250</v>
      </c>
      <c r="Z45" s="218" t="str">
        <f t="shared" si="18"/>
        <v>)</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1:40" ht="25.5" thickTop="1" thickBot="1" x14ac:dyDescent="0.4">
      <c r="A46">
        <f>+A45+1</f>
        <v>2</v>
      </c>
      <c r="C46" s="13" t="s">
        <v>2364</v>
      </c>
      <c r="D46" s="228"/>
      <c r="E46" s="228"/>
      <c r="F46" s="230"/>
      <c r="G46" s="230"/>
      <c r="H46" s="228"/>
      <c r="I46" s="228"/>
      <c r="J46" s="232"/>
      <c r="K46" s="232"/>
      <c r="L46" s="164" t="str">
        <f t="shared" si="30"/>
        <v xml:space="preserve">            { line: "os lavaré los pies, ", sC: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1:40" ht="25.5" thickTop="1" thickBot="1" x14ac:dyDescent="0.4">
      <c r="A47">
        <f t="shared" ref="A47:A58" si="31">+A46+1</f>
        <v>3</v>
      </c>
      <c r="C47" s="13" t="s">
        <v>2365</v>
      </c>
      <c r="D47" s="228" t="s">
        <v>1112</v>
      </c>
      <c r="E47" s="228" t="s">
        <v>1121</v>
      </c>
      <c r="F47" s="230"/>
      <c r="G47" s="230"/>
      <c r="H47" s="228"/>
      <c r="I47" s="228"/>
      <c r="J47" s="232"/>
      <c r="K47" s="232"/>
      <c r="L47" s="164" t="str">
        <f t="shared" si="30"/>
        <v xml:space="preserve">            { line: "y reposaréis a la sombra., (La,m,15)", sC: ""},</v>
      </c>
      <c r="M47" s="218" t="str">
        <f t="shared" si="9"/>
        <v>(</v>
      </c>
      <c r="N47" s="183" t="str">
        <f t="shared" si="1"/>
        <v>La</v>
      </c>
      <c r="O47" s="216" t="str">
        <f t="shared" si="10"/>
        <v>,</v>
      </c>
      <c r="P47" s="225" t="str">
        <f t="shared" si="2"/>
        <v>m</v>
      </c>
      <c r="Q47" s="217" t="str">
        <f t="shared" si="11"/>
        <v>,</v>
      </c>
      <c r="R47" s="168">
        <f t="shared" si="12"/>
        <v>15</v>
      </c>
      <c r="S47" s="218" t="str">
        <f t="shared" si="13"/>
        <v>)</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1:40" ht="25.5" thickTop="1" thickBot="1" x14ac:dyDescent="0.4">
      <c r="A48">
        <f t="shared" si="31"/>
        <v>4</v>
      </c>
      <c r="B48" t="s">
        <v>1079</v>
      </c>
      <c r="C48" s="13" t="s">
        <v>2366</v>
      </c>
      <c r="D48" s="228" t="s">
        <v>1111</v>
      </c>
      <c r="E48" s="228"/>
      <c r="F48" s="230"/>
      <c r="G48" s="230"/>
      <c r="H48" s="228"/>
      <c r="I48" s="228"/>
      <c r="J48" s="232"/>
      <c r="K48" s="232"/>
      <c r="L48" s="164" t="str">
        <f t="shared" si="30"/>
        <v xml:space="preserve">            { line: "Os traeré un bocado,, (Mi,,15)", sC: "mt"},</v>
      </c>
      <c r="M48" s="218" t="str">
        <f t="shared" si="9"/>
        <v>(</v>
      </c>
      <c r="N48" s="183" t="str">
        <f t="shared" si="1"/>
        <v>Mi</v>
      </c>
      <c r="O48" s="216" t="str">
        <f t="shared" si="10"/>
        <v>,</v>
      </c>
      <c r="P48" s="225" t="str">
        <f t="shared" si="2"/>
        <v/>
      </c>
      <c r="Q48" s="217" t="str">
        <f t="shared" si="11"/>
        <v>,</v>
      </c>
      <c r="R48" s="168">
        <f t="shared" si="12"/>
        <v>15</v>
      </c>
      <c r="S48" s="218" t="str">
        <f t="shared" si="13"/>
        <v>)</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1:40" ht="25.5" thickTop="1" thickBot="1" x14ac:dyDescent="0.4">
      <c r="A49">
        <f t="shared" si="31"/>
        <v>5</v>
      </c>
      <c r="C49" s="13" t="s">
        <v>2367</v>
      </c>
      <c r="D49" s="228"/>
      <c r="E49" s="228"/>
      <c r="F49" s="230"/>
      <c r="G49" s="230"/>
      <c r="H49" s="228"/>
      <c r="I49" s="228"/>
      <c r="J49" s="232"/>
      <c r="K49" s="232"/>
      <c r="L49" s="164" t="str">
        <f t="shared" si="30"/>
        <v xml:space="preserve">            { line: "os reconfortaréis, ", sC: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1:40" ht="25.5" thickTop="1" thickBot="1" x14ac:dyDescent="0.4">
      <c r="A50">
        <f t="shared" si="31"/>
        <v>6</v>
      </c>
      <c r="C50" s="13" t="s">
        <v>2368</v>
      </c>
      <c r="D50" s="228" t="s">
        <v>1112</v>
      </c>
      <c r="E50" s="228" t="s">
        <v>1121</v>
      </c>
      <c r="F50" s="230"/>
      <c r="G50" s="230"/>
      <c r="H50" s="228"/>
      <c r="I50" s="228"/>
      <c r="J50" s="232"/>
      <c r="K50" s="232"/>
      <c r="L50" s="164" t="str">
        <f t="shared" si="30"/>
        <v xml:space="preserve">            { line: "y lúego seguiréis adelante., (La,m,15)", sC: ""},</v>
      </c>
      <c r="M50" s="218" t="str">
        <f t="shared" si="9"/>
        <v>(</v>
      </c>
      <c r="N50" s="183" t="str">
        <f t="shared" si="1"/>
        <v>La</v>
      </c>
      <c r="O50" s="216" t="str">
        <f t="shared" si="10"/>
        <v>,</v>
      </c>
      <c r="P50" s="225" t="str">
        <f t="shared" si="2"/>
        <v>m</v>
      </c>
      <c r="Q50" s="217" t="str">
        <f t="shared" si="11"/>
        <v>,</v>
      </c>
      <c r="R50" s="168">
        <f t="shared" si="12"/>
        <v>15</v>
      </c>
      <c r="S50" s="218" t="str">
        <f t="shared" si="13"/>
        <v>)</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1:40" ht="25.5" thickTop="1" thickBot="1" x14ac:dyDescent="0.4">
      <c r="A51">
        <f t="shared" si="31"/>
        <v>7</v>
      </c>
      <c r="B51" t="s">
        <v>1079</v>
      </c>
      <c r="C51" s="13" t="s">
        <v>2369</v>
      </c>
      <c r="D51" s="228" t="s">
        <v>1122</v>
      </c>
      <c r="E51" s="228"/>
      <c r="F51" s="230"/>
      <c r="G51" s="230"/>
      <c r="H51" s="228"/>
      <c r="I51" s="228"/>
      <c r="J51" s="232"/>
      <c r="K51" s="232"/>
      <c r="L51" s="164" t="str">
        <f t="shared" ref="L51:L58" si="32">IF(C51="","",_xlfn.CONCAT("            { line: ","""",C51,", ",M51:AN51,""", sC: ","""",B51,"""},"))</f>
        <v xml:space="preserve">            { line: "No por casualidad, (Sol,,15)", sC: "mt"},</v>
      </c>
      <c r="M51" s="218" t="str">
        <f t="shared" si="9"/>
        <v>(</v>
      </c>
      <c r="N51" s="183" t="str">
        <f t="shared" si="1"/>
        <v>Sol</v>
      </c>
      <c r="O51" s="216" t="str">
        <f t="shared" si="10"/>
        <v>,</v>
      </c>
      <c r="P51" s="225" t="str">
        <f t="shared" si="2"/>
        <v/>
      </c>
      <c r="Q51" s="217" t="str">
        <f t="shared" si="11"/>
        <v>,</v>
      </c>
      <c r="R51" s="168">
        <f t="shared" si="12"/>
        <v>15</v>
      </c>
      <c r="S51" s="218" t="str">
        <f t="shared" si="13"/>
        <v>)</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1:40" ht="25.5" thickTop="1" thickBot="1" x14ac:dyDescent="0.4">
      <c r="A52">
        <f t="shared" si="31"/>
        <v>8</v>
      </c>
      <c r="C52" s="13" t="s">
        <v>2370</v>
      </c>
      <c r="D52" s="228" t="s">
        <v>1113</v>
      </c>
      <c r="E52" s="228"/>
      <c r="F52" s="230" t="s">
        <v>1111</v>
      </c>
      <c r="G52" s="230"/>
      <c r="H52" s="228"/>
      <c r="I52" s="228"/>
      <c r="J52" s="232"/>
      <c r="K52" s="232"/>
      <c r="L52" s="164" t="str">
        <f t="shared" si="32"/>
        <v xml:space="preserve">            { line: "habéis pasado hoy delante de mí., (Fa,,15)(Mi,,250)", sC: ""},</v>
      </c>
      <c r="M52" s="218" t="str">
        <f t="shared" si="9"/>
        <v>(</v>
      </c>
      <c r="N52" s="183" t="str">
        <f t="shared" si="1"/>
        <v>Fa</v>
      </c>
      <c r="O52" s="216" t="str">
        <f t="shared" si="10"/>
        <v>,</v>
      </c>
      <c r="P52" s="225" t="str">
        <f t="shared" si="2"/>
        <v/>
      </c>
      <c r="Q52" s="217" t="str">
        <f t="shared" si="11"/>
        <v>,</v>
      </c>
      <c r="R52" s="168">
        <f t="shared" si="12"/>
        <v>15</v>
      </c>
      <c r="S52" s="218" t="str">
        <f t="shared" si="13"/>
        <v>)</v>
      </c>
      <c r="T52" s="219" t="str">
        <f t="shared" si="14"/>
        <v>(</v>
      </c>
      <c r="U52" s="181" t="str">
        <f t="shared" si="3"/>
        <v>Mi</v>
      </c>
      <c r="V52" s="185" t="str">
        <f t="shared" si="15"/>
        <v>,</v>
      </c>
      <c r="W52" s="177" t="str">
        <f t="shared" si="4"/>
        <v/>
      </c>
      <c r="X52" s="185" t="str">
        <f t="shared" si="16"/>
        <v>,</v>
      </c>
      <c r="Y52" s="185">
        <f t="shared" si="17"/>
        <v>250</v>
      </c>
      <c r="Z52" s="218" t="str">
        <f t="shared" si="18"/>
        <v>)</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1:40" ht="25.5" thickTop="1" thickBot="1" x14ac:dyDescent="0.4">
      <c r="A53">
        <f t="shared" si="31"/>
        <v>9</v>
      </c>
      <c r="B53" t="s">
        <v>2286</v>
      </c>
      <c r="C53" s="251" t="s">
        <v>2371</v>
      </c>
      <c r="D53" s="228" t="s">
        <v>1112</v>
      </c>
      <c r="E53" s="228" t="s">
        <v>1121</v>
      </c>
      <c r="F53" s="230"/>
      <c r="G53" s="230"/>
      <c r="H53" s="228"/>
      <c r="I53" s="228"/>
      <c r="J53" s="232"/>
      <c r="K53" s="232"/>
      <c r="L53" s="164" t="str">
        <f t="shared" si="32"/>
        <v xml:space="preserve">            { line: "«OH SEÑOR MÍO,, (La,m,15)", sC: "as mt"},</v>
      </c>
      <c r="M53" s="218" t="str">
        <f t="shared" si="9"/>
        <v>(</v>
      </c>
      <c r="N53" s="183" t="str">
        <f t="shared" si="1"/>
        <v>La</v>
      </c>
      <c r="O53" s="216" t="str">
        <f t="shared" si="10"/>
        <v>,</v>
      </c>
      <c r="P53" s="225" t="str">
        <f t="shared" si="2"/>
        <v>m</v>
      </c>
      <c r="Q53" s="217" t="str">
        <f t="shared" si="11"/>
        <v>,</v>
      </c>
      <c r="R53" s="168">
        <f t="shared" si="12"/>
        <v>15</v>
      </c>
      <c r="S53" s="218" t="str">
        <f t="shared" si="13"/>
        <v>)</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1:40" ht="25.5" thickTop="1" thickBot="1" x14ac:dyDescent="0.4">
      <c r="A54">
        <f t="shared" si="31"/>
        <v>10</v>
      </c>
      <c r="B54" t="s">
        <v>2282</v>
      </c>
      <c r="C54" s="251" t="s">
        <v>2361</v>
      </c>
      <c r="D54" s="228" t="s">
        <v>1122</v>
      </c>
      <c r="E54" s="228"/>
      <c r="F54" s="230"/>
      <c r="G54" s="230"/>
      <c r="H54" s="228"/>
      <c r="I54" s="228"/>
      <c r="J54" s="232"/>
      <c r="K54" s="232"/>
      <c r="L54" s="164" t="str">
        <f t="shared" si="32"/>
        <v xml:space="preserve">            { line: "NO PASES, TE RUEGO,, (Sol,,15)", sC: "as"},</v>
      </c>
      <c r="M54" s="218" t="str">
        <f t="shared" si="9"/>
        <v>(</v>
      </c>
      <c r="N54" s="183" t="str">
        <f t="shared" si="1"/>
        <v>Sol</v>
      </c>
      <c r="O54" s="216" t="str">
        <f t="shared" si="10"/>
        <v>,</v>
      </c>
      <c r="P54" s="225" t="str">
        <f t="shared" si="2"/>
        <v/>
      </c>
      <c r="Q54" s="217" t="str">
        <f t="shared" si="11"/>
        <v>,</v>
      </c>
      <c r="R54" s="168">
        <f t="shared" si="12"/>
        <v>15</v>
      </c>
      <c r="S54" s="218" t="str">
        <f t="shared" si="13"/>
        <v>)</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1:40" ht="25.5" thickTop="1" thickBot="1" x14ac:dyDescent="0.4">
      <c r="A55">
        <f t="shared" si="31"/>
        <v>11</v>
      </c>
      <c r="B55" t="s">
        <v>2282</v>
      </c>
      <c r="C55" s="251" t="s">
        <v>2372</v>
      </c>
      <c r="D55" s="228" t="s">
        <v>1113</v>
      </c>
      <c r="E55" s="228"/>
      <c r="F55" s="230" t="s">
        <v>1111</v>
      </c>
      <c r="G55" s="230"/>
      <c r="H55" s="228"/>
      <c r="I55" s="228"/>
      <c r="J55" s="232"/>
      <c r="K55" s="232"/>
      <c r="L55" s="164" t="str">
        <f t="shared" si="32"/>
        <v xml:space="preserve">            { line: "SIN DETENERTE, SIN DETENERTE., (Fa,,15)(Mi,,250)", sC: "as"},</v>
      </c>
      <c r="M55" s="218" t="str">
        <f t="shared" si="9"/>
        <v>(</v>
      </c>
      <c r="N55" s="183" t="str">
        <f t="shared" si="1"/>
        <v>Fa</v>
      </c>
      <c r="O55" s="216" t="str">
        <f t="shared" si="10"/>
        <v>,</v>
      </c>
      <c r="P55" s="225" t="str">
        <f t="shared" si="2"/>
        <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1:40" ht="25.5" thickTop="1" thickBot="1" x14ac:dyDescent="0.4">
      <c r="A56">
        <f t="shared" si="31"/>
        <v>12</v>
      </c>
      <c r="B56" t="s">
        <v>2286</v>
      </c>
      <c r="C56" s="251" t="s">
        <v>2373</v>
      </c>
      <c r="D56" s="228" t="s">
        <v>1112</v>
      </c>
      <c r="E56" s="228" t="s">
        <v>1121</v>
      </c>
      <c r="F56" s="230"/>
      <c r="G56" s="230"/>
      <c r="H56" s="228"/>
      <c r="I56" s="228"/>
      <c r="J56" s="232"/>
      <c r="K56" s="232"/>
      <c r="L56" s="164" t="str">
        <f t="shared" si="32"/>
        <v xml:space="preserve">            { line: "SIN DETENERTE,, (La,m,15)", sC: "as mt"},</v>
      </c>
      <c r="M56" s="218" t="str">
        <f t="shared" si="9"/>
        <v>(</v>
      </c>
      <c r="N56" s="183" t="str">
        <f t="shared" si="1"/>
        <v>La</v>
      </c>
      <c r="O56" s="216" t="str">
        <f t="shared" si="10"/>
        <v>,</v>
      </c>
      <c r="P56" s="225" t="str">
        <f t="shared" si="2"/>
        <v>m</v>
      </c>
      <c r="Q56" s="217" t="str">
        <f t="shared" si="11"/>
        <v>,</v>
      </c>
      <c r="R56" s="168">
        <f t="shared" si="12"/>
        <v>15</v>
      </c>
      <c r="S56" s="218" t="str">
        <f t="shared" si="13"/>
        <v>)</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1:40" ht="25.5" thickTop="1" thickBot="1" x14ac:dyDescent="0.4">
      <c r="A57">
        <f t="shared" si="31"/>
        <v>13</v>
      </c>
      <c r="B57" t="s">
        <v>2282</v>
      </c>
      <c r="C57" s="251" t="s">
        <v>2361</v>
      </c>
      <c r="D57" s="228" t="s">
        <v>1122</v>
      </c>
      <c r="E57" s="228"/>
      <c r="F57" s="230"/>
      <c r="G57" s="230"/>
      <c r="H57" s="228"/>
      <c r="I57" s="228"/>
      <c r="J57" s="232"/>
      <c r="K57" s="232"/>
      <c r="L57" s="164" t="str">
        <f t="shared" si="32"/>
        <v xml:space="preserve">            { line: "NO PASES, TE RUEGO,, (Sol,,15)", sC: "as"},</v>
      </c>
      <c r="M57" s="218" t="str">
        <f t="shared" si="9"/>
        <v>(</v>
      </c>
      <c r="N57" s="183" t="str">
        <f t="shared" si="1"/>
        <v>Sol</v>
      </c>
      <c r="O57" s="216" t="str">
        <f t="shared" si="10"/>
        <v>,</v>
      </c>
      <c r="P57" s="225" t="str">
        <f t="shared" si="2"/>
        <v/>
      </c>
      <c r="Q57" s="217" t="str">
        <f t="shared" si="11"/>
        <v>,</v>
      </c>
      <c r="R57" s="168">
        <f t="shared" si="12"/>
        <v>15</v>
      </c>
      <c r="S57" s="218" t="str">
        <f t="shared" si="13"/>
        <v>)</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1:40" ht="25.5" thickTop="1" thickBot="1" x14ac:dyDescent="0.4">
      <c r="A58">
        <f t="shared" si="31"/>
        <v>14</v>
      </c>
      <c r="B58" t="s">
        <v>2282</v>
      </c>
      <c r="C58" s="251" t="s">
        <v>2362</v>
      </c>
      <c r="D58" s="228" t="s">
        <v>1113</v>
      </c>
      <c r="E58" s="228"/>
      <c r="F58" s="230" t="s">
        <v>1111</v>
      </c>
      <c r="G58" s="230"/>
      <c r="H58" s="228"/>
      <c r="I58" s="228"/>
      <c r="J58" s="232"/>
      <c r="K58" s="232"/>
      <c r="L58" s="164" t="str">
        <f t="shared" si="32"/>
        <v xml:space="preserve">            { line: "SIN DETENERTE, SIN DETENERTE»., (Fa,,15)(Mi,,250)", sC: "as"},</v>
      </c>
      <c r="M58" s="218" t="str">
        <f t="shared" si="9"/>
        <v>(</v>
      </c>
      <c r="N58" s="183" t="str">
        <f t="shared" si="1"/>
        <v>Fa</v>
      </c>
      <c r="O58" s="216" t="str">
        <f t="shared" si="10"/>
        <v>,</v>
      </c>
      <c r="P58" s="225" t="str">
        <f t="shared" si="2"/>
        <v/>
      </c>
      <c r="Q58" s="217" t="str">
        <f t="shared" si="11"/>
        <v>,</v>
      </c>
      <c r="R58" s="168">
        <f t="shared" si="12"/>
        <v>15</v>
      </c>
      <c r="S58" s="218" t="str">
        <f t="shared" si="13"/>
        <v>)</v>
      </c>
      <c r="T58" s="219" t="str">
        <f t="shared" si="14"/>
        <v>(</v>
      </c>
      <c r="U58" s="181" t="str">
        <f t="shared" si="3"/>
        <v>Mi</v>
      </c>
      <c r="V58" s="185" t="str">
        <f t="shared" si="15"/>
        <v>,</v>
      </c>
      <c r="W58" s="177" t="str">
        <f t="shared" si="4"/>
        <v/>
      </c>
      <c r="X58" s="185" t="str">
        <f t="shared" si="16"/>
        <v>,</v>
      </c>
      <c r="Y58" s="185">
        <f t="shared" si="17"/>
        <v>250</v>
      </c>
      <c r="Z58" s="218" t="str">
        <f t="shared" si="18"/>
        <v>)</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1:40" ht="24" customHeight="1" thickTop="1" x14ac:dyDescent="0.4">
      <c r="B59" s="211"/>
      <c r="C59" s="211"/>
      <c r="D59" s="211"/>
      <c r="E59" s="211"/>
      <c r="F59" s="211"/>
      <c r="G59" s="211"/>
      <c r="H59" s="211"/>
      <c r="I59" s="211"/>
      <c r="J59" s="211"/>
      <c r="K59" s="211"/>
      <c r="L59" s="213" t="str">
        <f ca="1">_xlfn.CONCAT("]}, // ULTIMA LINEA DEL CANTO: ",L1)</f>
        <v>]}, // ULTIMA LINEA DEL CANTO: ABRAHAM</v>
      </c>
      <c r="M59" s="211"/>
    </row>
    <row r="60" spans="1:40" ht="20.25" x14ac:dyDescent="0.25">
      <c r="L60" s="214" t="s">
        <v>2316</v>
      </c>
      <c r="M60" s="166"/>
    </row>
    <row r="61" spans="1:40" x14ac:dyDescent="0.25">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0897" r:id="rId4" name="Button 1">
              <controlPr defaultSize="0" print="0" autoFill="0" autoPict="0" macro="[0]!Button_JS_Click">
                <anchor moveWithCells="1" sizeWithCells="1">
                  <from>
                    <xdr:col>3</xdr:col>
                    <xdr:colOff>304800</xdr:colOff>
                    <xdr:row>0</xdr:row>
                    <xdr:rowOff>57150</xdr:rowOff>
                  </from>
                  <to>
                    <xdr:col>8</xdr:col>
                    <xdr:colOff>371475</xdr:colOff>
                    <xdr:row>0</xdr:row>
                    <xdr:rowOff>781050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236DA-F010-4AE1-B912-69CEE98B9229}">
  <sheetPr codeName="Sheet23">
    <tabColor rgb="FF00B0F0"/>
  </sheetPr>
  <dimension ref="A1:AN73"/>
  <sheetViews>
    <sheetView zoomScale="85" zoomScaleNormal="85" workbookViewId="0">
      <pane xSplit="2" ySplit="1" topLeftCell="C49" activePane="bottomRight" state="frozen"/>
      <selection pane="topRight" activeCell="C1" sqref="C1"/>
      <selection pane="bottomLeft" activeCell="A2" sqref="A2"/>
      <selection pane="bottomRight" activeCell="L73" sqref="L73"/>
    </sheetView>
  </sheetViews>
  <sheetFormatPr defaultRowHeight="15" x14ac:dyDescent="0.25"/>
  <cols>
    <col min="2" max="2" width="13.140625" customWidth="1"/>
    <col min="3" max="3" width="60.85546875" bestFit="1" customWidth="1"/>
    <col min="4" max="11" width="6.85546875" customWidth="1"/>
    <col min="12" max="12" width="191.710937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20" width="2.42578125" bestFit="1" customWidth="1"/>
    <col min="21" max="21" width="5.85546875" bestFit="1" customWidth="1"/>
    <col min="22" max="22" width="2.28515625" bestFit="1" customWidth="1"/>
    <col min="23" max="23" width="4.140625" bestFit="1" customWidth="1"/>
    <col min="24" max="24" width="2.28515625" bestFit="1" customWidth="1"/>
    <col min="25" max="25" width="6.5703125" bestFit="1" customWidth="1"/>
    <col min="26" max="27" width="2.42578125" bestFit="1" customWidth="1"/>
    <col min="28" max="28" width="4.7109375" bestFit="1" customWidth="1"/>
    <col min="29" max="29" width="2.28515625" bestFit="1" customWidth="1"/>
    <col min="30" max="30" width="28.42578125" hidden="1" customWidth="1"/>
    <col min="31" max="31" width="2.28515625" bestFit="1" customWidth="1"/>
    <col min="32" max="32" width="6.5703125" bestFit="1" customWidth="1"/>
    <col min="33" max="33" width="2.42578125" bestFit="1" customWidth="1"/>
    <col min="34" max="40" width="7.85546875" hidden="1" customWidth="1"/>
    <col min="41" max="43" width="7.85546875" customWidth="1"/>
  </cols>
  <sheetData>
    <row r="1" spans="2:32" ht="71.45" customHeight="1" x14ac:dyDescent="0.4">
      <c r="B1" s="61"/>
      <c r="C1" s="148" cm="1">
        <f t="array" aca="1" ref="C1" ca="1">SumarE1HojaAnterior()+1</f>
        <v>9</v>
      </c>
      <c r="E1" s="148"/>
      <c r="F1" s="148"/>
      <c r="G1" s="148"/>
      <c r="H1" s="148"/>
      <c r="I1" s="148"/>
      <c r="J1" s="148"/>
      <c r="K1" s="148"/>
      <c r="L1" s="165" t="str">
        <f ca="1">VLOOKUP(C1,'Codigo Canto'!A3:AQ236,38,FALSE)</f>
        <v>ACLAMAD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ACLAMAD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aclamadalsenor</v>
      </c>
      <c r="L7" s="164" t="str">
        <f ca="1">_xlfn.CONCAT("        id: ","""",C7,"""",",")</f>
        <v xml:space="preserve">        id: "aclamadalsenor",</v>
      </c>
    </row>
    <row r="8" spans="2:32" ht="23.25" x14ac:dyDescent="0.25">
      <c r="C8" t="str">
        <f ca="1">PROPER(L1)</f>
        <v>Aclamad Al Señor</v>
      </c>
      <c r="L8" s="164" t="str">
        <f ca="1">_xlfn.CONCAT("        tt: ","""",C8,"""",",")</f>
        <v xml:space="preserve">        tt: "Aclamad Al Señor",</v>
      </c>
    </row>
    <row r="9" spans="2:32" ht="23.25" x14ac:dyDescent="0.25">
      <c r="C9" t="str">
        <f ca="1">PROPER(L1)</f>
        <v>Aclamad Al Señor</v>
      </c>
      <c r="L9" s="164" t="str">
        <f ca="1">_xlfn.CONCAT("        title: ","""",C9,"""",",")</f>
        <v xml:space="preserve">        title: "Aclamad Al Señor",</v>
      </c>
    </row>
    <row r="10" spans="2:32" ht="23.25" x14ac:dyDescent="0.25">
      <c r="C10" t="str">
        <f ca="1">VLOOKUP(C1,'Codigo Canto'!A3:AQ236,12,FALSE)</f>
        <v>Salmo 100 (99)</v>
      </c>
      <c r="L10" s="164" t="str">
        <f ca="1">_xlfn.CONCAT("        ","subtitle: ","""",C10,"""",",")</f>
        <v xml:space="preserve">        subtitle: "Salmo 100 (99)",</v>
      </c>
    </row>
    <row r="11" spans="2:32" ht="23.25" x14ac:dyDescent="0.25">
      <c r="C11" t="str">
        <f ca="1">VLOOKUP(C1,Codigo!A3:AP240,42,FALSE)</f>
        <v>category: ["PreCatecumenado","Pascua"],</v>
      </c>
      <c r="L11" s="164" t="str">
        <f ca="1">_xlfn.CONCAT("        ",C11)</f>
        <v xml:space="preserve">        category: ["PreCatecumenado","Pascua"],</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9</v>
      </c>
      <c r="L14" s="164" t="str">
        <f ca="1">_xlfn.CONCAT("        dbno: ","""",C14,"""",",")</f>
        <v xml:space="preserve">        dbno: "9",</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aclamadalsenor</v>
      </c>
      <c r="L17" s="164" t="str">
        <f ca="1">_xlfn.CONCAT("        audioSrc: ","""/audio/",C17,".mp3""",",")</f>
        <v xml:space="preserve">        audioSrc: "/audio/aclamadalsenor.mp3",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8</v>
      </c>
      <c r="C23" t="str">
        <f ca="1">VLOOKUP(B23,Buscador!A3:AP240,31,FALSE)</f>
        <v>/resucito/src/index.html?canto=abraham</v>
      </c>
      <c r="L23" s="164" t="str">
        <f ca="1">_xlfn.CONCAT("        ant: ","""",C23,"""",",")</f>
        <v xml:space="preserve">        ant: "/resucito/src/index.html?canto=abraham",</v>
      </c>
    </row>
    <row r="24" spans="1:40" ht="23.25" x14ac:dyDescent="0.25">
      <c r="B24">
        <f ca="1">+C1+1</f>
        <v>10</v>
      </c>
      <c r="C24" t="str">
        <f ca="1">VLOOKUP(B24,Buscador!A3:AP240,31,FALSE)</f>
        <v>/resucito/src/index.html?canto=aldespertar</v>
      </c>
      <c r="L24" s="164" t="str">
        <f ca="1">_xlfn.CONCAT("        sig: ","""",C24,"""",",")</f>
        <v xml:space="preserve">        sig: "/resucito/src/index.html?canto=aldespertar",</v>
      </c>
    </row>
    <row r="25" spans="1:40" ht="23.25" x14ac:dyDescent="0.25">
      <c r="L25" s="48" t="s">
        <v>2279</v>
      </c>
    </row>
    <row r="26" spans="1:40" ht="36" thickBot="1" x14ac:dyDescent="0.3">
      <c r="L26" s="212" t="s">
        <v>2313</v>
      </c>
    </row>
    <row r="27" spans="1:40" ht="25.5" thickTop="1" thickBot="1" x14ac:dyDescent="0.4">
      <c r="A27">
        <v>1</v>
      </c>
      <c r="B27" t="s">
        <v>2282</v>
      </c>
      <c r="C27" s="251" t="s">
        <v>2389</v>
      </c>
      <c r="D27" s="227" t="s">
        <v>1114</v>
      </c>
      <c r="E27" s="228" t="s">
        <v>1121</v>
      </c>
      <c r="F27" s="229"/>
      <c r="G27" s="230"/>
      <c r="H27" s="227"/>
      <c r="I27" s="228"/>
      <c r="J27" s="231"/>
      <c r="K27" s="232"/>
      <c r="L27" s="164" t="str">
        <f t="shared" ref="L27:L39" si="0">IF(C27="","",_xlfn.CONCAT("            { line: ","""",C27,", ",M27:AN27,""", sC: ","""",B27,"""},"))</f>
        <v xml:space="preserve">            { line: "ACLAMAD AL SEÑOR, (Re,m,15)", sC: "as"},</v>
      </c>
      <c r="M27" s="218" t="str">
        <f>IF(N27="","","(")</f>
        <v>(</v>
      </c>
      <c r="N27" s="183" t="str">
        <f t="shared" ref="N27:N56" si="1">IF(D27="","",D27)</f>
        <v>Re</v>
      </c>
      <c r="O27" s="216" t="str">
        <f>IF(N27="","",",")</f>
        <v>,</v>
      </c>
      <c r="P27" s="225" t="str">
        <f t="shared" ref="P27:P56" si="2">IF(E27="","",E27)</f>
        <v>m</v>
      </c>
      <c r="Q27" s="217" t="str">
        <f>IF(N27="","",",")</f>
        <v>,</v>
      </c>
      <c r="R27" s="259">
        <f>IF(N27="","",15)</f>
        <v>15</v>
      </c>
      <c r="S27" s="218" t="str">
        <f>IF(N27="","",")")</f>
        <v>)</v>
      </c>
      <c r="T27" s="219" t="str">
        <f>IF(U27="","","(")</f>
        <v/>
      </c>
      <c r="U27" s="181" t="str">
        <f t="shared" ref="U27:U56" si="3">IF(F27="","",F27)</f>
        <v/>
      </c>
      <c r="V27" s="185" t="str">
        <f>IF(U27="","",",")</f>
        <v/>
      </c>
      <c r="W27" s="177" t="str">
        <f t="shared" ref="W27:W56" si="4">IF(G27="","",G27)</f>
        <v/>
      </c>
      <c r="X27" s="185" t="str">
        <f>IF(U27="","",",")</f>
        <v/>
      </c>
      <c r="Y27" s="261" t="str">
        <f>IF(U27="","",250)</f>
        <v/>
      </c>
      <c r="Z27" s="218" t="str">
        <f>IF(U27="","",")")</f>
        <v/>
      </c>
      <c r="AA27" s="175" t="str">
        <f>IF(AB27="","","(")</f>
        <v/>
      </c>
      <c r="AB27" s="183" t="str">
        <f t="shared" ref="AB27:AB56" si="5">IF(H27="","",H27)</f>
        <v/>
      </c>
      <c r="AC27" s="184" t="str">
        <f>IF(AB27="","",",")</f>
        <v/>
      </c>
      <c r="AD27" s="255" t="str">
        <f t="shared" ref="AD27:AD28" si="6">IF(I27="","",I27)</f>
        <v/>
      </c>
      <c r="AE27" s="176" t="str">
        <f>IF(AB27="","",",")</f>
        <v/>
      </c>
      <c r="AF27" s="259" t="str">
        <f>IF(AB27="","",350)</f>
        <v/>
      </c>
      <c r="AG27" s="168" t="str">
        <f>IF(AB27="","",")")</f>
        <v/>
      </c>
      <c r="AH27" s="179" t="str">
        <f>IF(AI27="","","(")</f>
        <v/>
      </c>
      <c r="AI27" s="181" t="str">
        <f t="shared" ref="AI27:AI56" si="7">IF(J27="","",J27)</f>
        <v/>
      </c>
      <c r="AJ27" s="180" t="str">
        <f>IF(AI27="","",",")</f>
        <v/>
      </c>
      <c r="AK27" s="177" t="str">
        <f t="shared" ref="AK27:AK28" si="8">IF(K27="","",K27)</f>
        <v/>
      </c>
      <c r="AL27" s="180" t="str">
        <f>IF(AI27="","",",")</f>
        <v/>
      </c>
      <c r="AM27" s="185" t="str">
        <f>IF(AI27="","",450)</f>
        <v/>
      </c>
      <c r="AN27" s="185" t="str">
        <f>IF(AI27="","",")")</f>
        <v/>
      </c>
    </row>
    <row r="28" spans="1:40" ht="25.5" thickTop="1" thickBot="1" x14ac:dyDescent="0.4">
      <c r="A28">
        <f>+A27+1</f>
        <v>2</v>
      </c>
      <c r="B28" t="s">
        <v>2282</v>
      </c>
      <c r="C28" s="251" t="s">
        <v>2390</v>
      </c>
      <c r="D28" s="228" t="s">
        <v>1122</v>
      </c>
      <c r="E28" s="228" t="s">
        <v>1121</v>
      </c>
      <c r="F28" s="230" t="s">
        <v>1114</v>
      </c>
      <c r="G28" s="230" t="s">
        <v>1121</v>
      </c>
      <c r="H28" s="228"/>
      <c r="I28" s="228"/>
      <c r="J28" s="232"/>
      <c r="K28" s="232"/>
      <c r="L28" s="164" t="str">
        <f t="shared" si="0"/>
        <v xml:space="preserve">            { line: "TODA LA TIERRA,, (Sol,m,15)(Re,m,118)", sC: "as"},</v>
      </c>
      <c r="M28" s="218" t="str">
        <f t="shared" ref="M28:M56" si="9">IF(N28="","","(")</f>
        <v>(</v>
      </c>
      <c r="N28" s="183" t="str">
        <f t="shared" si="1"/>
        <v>Sol</v>
      </c>
      <c r="O28" s="216" t="str">
        <f t="shared" ref="O28:O56" si="10">IF(N28="","",",")</f>
        <v>,</v>
      </c>
      <c r="P28" s="225" t="str">
        <f t="shared" si="2"/>
        <v>m</v>
      </c>
      <c r="Q28" s="217" t="str">
        <f t="shared" ref="Q28:Q56" si="11">IF(N28="","",",")</f>
        <v>,</v>
      </c>
      <c r="R28" s="259">
        <f t="shared" ref="R28:R56" si="12">IF(N28="","",15)</f>
        <v>15</v>
      </c>
      <c r="S28" s="218" t="str">
        <f t="shared" ref="S28:S56" si="13">IF(N28="","",")")</f>
        <v>)</v>
      </c>
      <c r="T28" s="219" t="str">
        <f t="shared" ref="T28:T56" si="14">IF(U28="","","(")</f>
        <v>(</v>
      </c>
      <c r="U28" s="181" t="str">
        <f t="shared" si="3"/>
        <v>Re</v>
      </c>
      <c r="V28" s="185" t="str">
        <f t="shared" ref="V28:V56" si="15">IF(U28="","",",")</f>
        <v>,</v>
      </c>
      <c r="W28" s="177" t="str">
        <f t="shared" si="4"/>
        <v>m</v>
      </c>
      <c r="X28" s="185" t="str">
        <f t="shared" ref="X28:X56" si="16">IF(U28="","",",")</f>
        <v>,</v>
      </c>
      <c r="Y28" s="261">
        <f>IF(U28="","",118)</f>
        <v>118</v>
      </c>
      <c r="Z28" s="218" t="str">
        <f t="shared" ref="Z28:Z56" si="17">IF(U28="","",")")</f>
        <v>)</v>
      </c>
      <c r="AA28" s="175" t="str">
        <f t="shared" ref="AA28:AA56" si="18">IF(AB28="","","(")</f>
        <v/>
      </c>
      <c r="AB28" s="183" t="str">
        <f t="shared" si="5"/>
        <v/>
      </c>
      <c r="AC28" s="184" t="str">
        <f t="shared" ref="AC28:AC56" si="19">IF(AB28="","",",")</f>
        <v/>
      </c>
      <c r="AD28" s="255" t="str">
        <f t="shared" si="6"/>
        <v/>
      </c>
      <c r="AE28" s="176" t="str">
        <f t="shared" ref="AE28:AE56" si="20">IF(AB28="","",",")</f>
        <v/>
      </c>
      <c r="AF28" s="259" t="str">
        <f t="shared" ref="AF28:AF56" si="21">IF(AB28="","",350)</f>
        <v/>
      </c>
      <c r="AG28" s="168" t="str">
        <f t="shared" ref="AG28:AG56" si="22">IF(AB28="","",")")</f>
        <v/>
      </c>
      <c r="AH28" s="179" t="str">
        <f t="shared" ref="AH28:AH56" si="23">IF(AI28="","","(")</f>
        <v/>
      </c>
      <c r="AI28" s="181" t="str">
        <f t="shared" si="7"/>
        <v/>
      </c>
      <c r="AJ28" s="180" t="str">
        <f t="shared" ref="AJ28:AJ56" si="24">IF(AI28="","",",")</f>
        <v/>
      </c>
      <c r="AK28" s="177" t="str">
        <f t="shared" si="8"/>
        <v/>
      </c>
      <c r="AL28" s="180" t="str">
        <f t="shared" ref="AL28:AL56" si="25">IF(AI28="","",",")</f>
        <v/>
      </c>
      <c r="AM28" s="185" t="str">
        <f t="shared" ref="AM28:AM56" si="26">IF(AI28="","",450)</f>
        <v/>
      </c>
      <c r="AN28" s="185" t="str">
        <f t="shared" ref="AN28:AN56" si="27">IF(AI28="","",")")</f>
        <v/>
      </c>
    </row>
    <row r="29" spans="1:40" ht="25.5" thickTop="1" thickBot="1" x14ac:dyDescent="0.4">
      <c r="A29">
        <f t="shared" ref="A29:A39" si="28">+A28+1</f>
        <v>3</v>
      </c>
      <c r="B29" t="s">
        <v>2282</v>
      </c>
      <c r="C29" s="251" t="s">
        <v>2391</v>
      </c>
      <c r="D29" s="228" t="s">
        <v>1113</v>
      </c>
      <c r="E29" s="228"/>
      <c r="F29" s="230" t="s">
        <v>1122</v>
      </c>
      <c r="G29" s="230"/>
      <c r="H29" s="228" t="s">
        <v>1112</v>
      </c>
      <c r="I29" s="228"/>
      <c r="J29" s="232"/>
      <c r="K29" s="232"/>
      <c r="L29" s="164" t="str">
        <f t="shared" si="0"/>
        <v xml:space="preserve">            { line: "SERVID AL SEÑOR CON ALEGRÍA., (Fa,,58)(Sol,,154)(La,,297)", sC: "as"},</v>
      </c>
      <c r="M29" s="218" t="str">
        <f t="shared" si="9"/>
        <v>(</v>
      </c>
      <c r="N29" s="183" t="str">
        <f t="shared" si="1"/>
        <v>Fa</v>
      </c>
      <c r="O29" s="216" t="str">
        <f t="shared" si="10"/>
        <v>,</v>
      </c>
      <c r="P29" s="225" t="str">
        <f t="shared" si="2"/>
        <v/>
      </c>
      <c r="Q29" s="217" t="str">
        <f t="shared" si="11"/>
        <v>,</v>
      </c>
      <c r="R29" s="259">
        <f>IF(N29="","",58)</f>
        <v>58</v>
      </c>
      <c r="S29" s="218" t="str">
        <f t="shared" si="13"/>
        <v>)</v>
      </c>
      <c r="T29" s="219" t="str">
        <f t="shared" si="14"/>
        <v>(</v>
      </c>
      <c r="U29" s="181" t="str">
        <f t="shared" si="3"/>
        <v>Sol</v>
      </c>
      <c r="V29" s="185" t="str">
        <f t="shared" si="15"/>
        <v>,</v>
      </c>
      <c r="W29" s="177" t="str">
        <f t="shared" si="4"/>
        <v/>
      </c>
      <c r="X29" s="185" t="str">
        <f t="shared" si="16"/>
        <v>,</v>
      </c>
      <c r="Y29" s="261">
        <f>IF(U29="","",154)</f>
        <v>154</v>
      </c>
      <c r="Z29" s="218" t="str">
        <f t="shared" si="17"/>
        <v>)</v>
      </c>
      <c r="AA29" s="175" t="str">
        <f t="shared" si="18"/>
        <v>(</v>
      </c>
      <c r="AB29" s="183" t="str">
        <f t="shared" si="5"/>
        <v>La</v>
      </c>
      <c r="AC29" s="184" t="str">
        <f t="shared" si="19"/>
        <v>,</v>
      </c>
      <c r="AD29" s="255" t="str">
        <f>IF(I29="","",I29)</f>
        <v/>
      </c>
      <c r="AE29" s="176" t="str">
        <f t="shared" si="20"/>
        <v>,</v>
      </c>
      <c r="AF29" s="259">
        <f>IF(AB29="","",297)</f>
        <v>297</v>
      </c>
      <c r="AG29" s="168" t="str">
        <f t="shared" si="22"/>
        <v>)</v>
      </c>
      <c r="AH29" s="179" t="str">
        <f t="shared" si="23"/>
        <v/>
      </c>
      <c r="AI29" s="181" t="str">
        <f t="shared" si="7"/>
        <v/>
      </c>
      <c r="AJ29" s="180" t="str">
        <f t="shared" si="24"/>
        <v/>
      </c>
      <c r="AK29" s="177" t="str">
        <f>IF(K29="","",K29)</f>
        <v/>
      </c>
      <c r="AL29" s="180" t="str">
        <f t="shared" si="25"/>
        <v/>
      </c>
      <c r="AM29" s="185" t="str">
        <f t="shared" si="26"/>
        <v/>
      </c>
      <c r="AN29" s="185" t="str">
        <f t="shared" si="27"/>
        <v/>
      </c>
    </row>
    <row r="30" spans="1:40" ht="25.5" thickTop="1" thickBot="1" x14ac:dyDescent="0.4">
      <c r="A30">
        <f t="shared" si="28"/>
        <v>4</v>
      </c>
      <c r="B30" t="s">
        <v>1079</v>
      </c>
      <c r="C30" s="13" t="s">
        <v>2392</v>
      </c>
      <c r="D30" s="228" t="s">
        <v>1114</v>
      </c>
      <c r="E30" s="228" t="s">
        <v>1121</v>
      </c>
      <c r="F30" s="230" t="s">
        <v>1112</v>
      </c>
      <c r="G30" s="230">
        <v>7</v>
      </c>
      <c r="H30" s="228"/>
      <c r="I30" s="228"/>
      <c r="J30" s="232"/>
      <c r="K30" s="232"/>
      <c r="L30" s="164" t="str">
        <f t="shared" si="0"/>
        <v xml:space="preserve">            { line: "Acercaos a Él, (Re,m,15)(La,7,250)", sC: "mt"},</v>
      </c>
      <c r="M30" s="218" t="str">
        <f t="shared" si="9"/>
        <v>(</v>
      </c>
      <c r="N30" s="183" t="str">
        <f t="shared" si="1"/>
        <v>Re</v>
      </c>
      <c r="O30" s="216" t="str">
        <f t="shared" si="10"/>
        <v>,</v>
      </c>
      <c r="P30" s="225" t="str">
        <f t="shared" si="2"/>
        <v>m</v>
      </c>
      <c r="Q30" s="217" t="str">
        <f t="shared" si="11"/>
        <v>,</v>
      </c>
      <c r="R30" s="259">
        <f t="shared" si="12"/>
        <v>15</v>
      </c>
      <c r="S30" s="218" t="str">
        <f t="shared" si="13"/>
        <v>)</v>
      </c>
      <c r="T30" s="219" t="str">
        <f t="shared" si="14"/>
        <v>(</v>
      </c>
      <c r="U30" s="181" t="str">
        <f t="shared" si="3"/>
        <v>La</v>
      </c>
      <c r="V30" s="185" t="str">
        <f t="shared" si="15"/>
        <v>,</v>
      </c>
      <c r="W30" s="177">
        <f t="shared" si="4"/>
        <v>7</v>
      </c>
      <c r="X30" s="185" t="str">
        <f t="shared" si="16"/>
        <v>,</v>
      </c>
      <c r="Y30" s="261">
        <f t="shared" ref="Y30:Y56" si="29">IF(U30="","",250)</f>
        <v>250</v>
      </c>
      <c r="Z30" s="218" t="str">
        <f t="shared" si="17"/>
        <v>)</v>
      </c>
      <c r="AA30" s="175" t="str">
        <f t="shared" si="18"/>
        <v/>
      </c>
      <c r="AB30" s="183" t="str">
        <f t="shared" si="5"/>
        <v/>
      </c>
      <c r="AC30" s="184" t="str">
        <f t="shared" si="19"/>
        <v/>
      </c>
      <c r="AD30" s="255" t="str">
        <f t="shared" ref="AD30:AD62" si="30">IF(I30="","",I30)</f>
        <v/>
      </c>
      <c r="AE30" s="176" t="str">
        <f t="shared" si="20"/>
        <v/>
      </c>
      <c r="AF30" s="259" t="str">
        <f t="shared" si="21"/>
        <v/>
      </c>
      <c r="AG30" s="168" t="str">
        <f t="shared" si="22"/>
        <v/>
      </c>
      <c r="AH30" s="179" t="str">
        <f t="shared" si="23"/>
        <v/>
      </c>
      <c r="AI30" s="181" t="str">
        <f t="shared" si="7"/>
        <v/>
      </c>
      <c r="AJ30" s="180" t="str">
        <f t="shared" si="24"/>
        <v/>
      </c>
      <c r="AK30" s="177" t="str">
        <f t="shared" ref="AK30:AK62" si="31">IF(K30="","",K30)</f>
        <v/>
      </c>
      <c r="AL30" s="180" t="str">
        <f t="shared" si="25"/>
        <v/>
      </c>
      <c r="AM30" s="185" t="str">
        <f t="shared" si="26"/>
        <v/>
      </c>
      <c r="AN30" s="185" t="str">
        <f t="shared" si="27"/>
        <v/>
      </c>
    </row>
    <row r="31" spans="1:40" ht="25.5" thickTop="1" thickBot="1" x14ac:dyDescent="0.4">
      <c r="A31">
        <f t="shared" si="28"/>
        <v>5</v>
      </c>
      <c r="C31" s="13" t="s">
        <v>2393</v>
      </c>
      <c r="D31" s="228" t="s">
        <v>1114</v>
      </c>
      <c r="E31" s="228" t="s">
        <v>1121</v>
      </c>
      <c r="F31" s="230"/>
      <c r="G31" s="230"/>
      <c r="H31" s="228"/>
      <c r="I31" s="228"/>
      <c r="J31" s="232"/>
      <c r="K31" s="232"/>
      <c r="L31" s="164" t="str">
        <f t="shared" si="0"/>
        <v xml:space="preserve">            { line: "con gritos de júbilo., (Re,m,15)", sC: ""},</v>
      </c>
      <c r="M31" s="218" t="str">
        <f t="shared" si="9"/>
        <v>(</v>
      </c>
      <c r="N31" s="183" t="str">
        <f t="shared" si="1"/>
        <v>Re</v>
      </c>
      <c r="O31" s="216" t="str">
        <f t="shared" si="10"/>
        <v>,</v>
      </c>
      <c r="P31" s="225" t="str">
        <f t="shared" si="2"/>
        <v>m</v>
      </c>
      <c r="Q31" s="217" t="str">
        <f t="shared" si="11"/>
        <v>,</v>
      </c>
      <c r="R31" s="259">
        <f t="shared" si="12"/>
        <v>15</v>
      </c>
      <c r="S31" s="218" t="str">
        <f t="shared" si="13"/>
        <v>)</v>
      </c>
      <c r="T31" s="219" t="str">
        <f t="shared" si="14"/>
        <v/>
      </c>
      <c r="U31" s="181" t="str">
        <f t="shared" si="3"/>
        <v/>
      </c>
      <c r="V31" s="185" t="str">
        <f t="shared" si="15"/>
        <v/>
      </c>
      <c r="W31" s="177" t="str">
        <f t="shared" si="4"/>
        <v/>
      </c>
      <c r="X31" s="185" t="str">
        <f t="shared" si="16"/>
        <v/>
      </c>
      <c r="Y31" s="261" t="str">
        <f t="shared" si="29"/>
        <v/>
      </c>
      <c r="Z31" s="218" t="str">
        <f t="shared" si="17"/>
        <v/>
      </c>
      <c r="AA31" s="175" t="str">
        <f t="shared" si="18"/>
        <v/>
      </c>
      <c r="AB31" s="183" t="str">
        <f t="shared" si="5"/>
        <v/>
      </c>
      <c r="AC31" s="184" t="str">
        <f t="shared" si="19"/>
        <v/>
      </c>
      <c r="AD31" s="255" t="str">
        <f t="shared" si="30"/>
        <v/>
      </c>
      <c r="AE31" s="176" t="str">
        <f t="shared" si="20"/>
        <v/>
      </c>
      <c r="AF31" s="259" t="str">
        <f t="shared" si="21"/>
        <v/>
      </c>
      <c r="AG31" s="168" t="str">
        <f t="shared" si="22"/>
        <v/>
      </c>
      <c r="AH31" s="179" t="str">
        <f t="shared" si="23"/>
        <v/>
      </c>
      <c r="AI31" s="181" t="str">
        <f t="shared" si="7"/>
        <v/>
      </c>
      <c r="AJ31" s="180" t="str">
        <f t="shared" si="24"/>
        <v/>
      </c>
      <c r="AK31" s="177" t="str">
        <f t="shared" si="31"/>
        <v/>
      </c>
      <c r="AL31" s="180" t="str">
        <f t="shared" si="25"/>
        <v/>
      </c>
      <c r="AM31" s="185" t="str">
        <f t="shared" si="26"/>
        <v/>
      </c>
      <c r="AN31" s="185" t="str">
        <f t="shared" si="27"/>
        <v/>
      </c>
    </row>
    <row r="32" spans="1:40" ht="25.5" thickTop="1" thickBot="1" x14ac:dyDescent="0.4">
      <c r="C32" s="203" t="s">
        <v>2312</v>
      </c>
      <c r="D32" s="224"/>
      <c r="E32" s="224"/>
      <c r="F32" s="224"/>
      <c r="G32" s="224"/>
      <c r="H32" s="224"/>
      <c r="I32" s="224"/>
      <c r="J32" s="224"/>
      <c r="K32" s="224"/>
      <c r="L32" s="208" t="s">
        <v>2310</v>
      </c>
      <c r="M32" s="218" t="str">
        <f t="shared" ref="M32:M37" si="32">IF(N32="","","(")</f>
        <v/>
      </c>
      <c r="N32" s="183" t="str">
        <f t="shared" ref="N32:N37" si="33">IF(D32="","",D32)</f>
        <v/>
      </c>
      <c r="O32" s="216" t="str">
        <f t="shared" ref="O32:O37" si="34">IF(N32="","",",")</f>
        <v/>
      </c>
      <c r="P32" s="225" t="str">
        <f t="shared" ref="P32:P37" si="35">IF(E32="","",E32)</f>
        <v/>
      </c>
      <c r="Q32" s="217" t="str">
        <f t="shared" ref="Q32:Q37" si="36">IF(N32="","",",")</f>
        <v/>
      </c>
      <c r="R32" s="259" t="str">
        <f t="shared" ref="R32:R37" si="37">IF(N32="","",15)</f>
        <v/>
      </c>
      <c r="S32" s="218" t="str">
        <f t="shared" ref="S32:S37" si="38">IF(N32="","",")")</f>
        <v/>
      </c>
      <c r="T32" s="219" t="str">
        <f t="shared" ref="T32:T37" si="39">IF(U32="","","(")</f>
        <v/>
      </c>
      <c r="U32" s="181" t="str">
        <f t="shared" ref="U32:U37" si="40">IF(F32="","",F32)</f>
        <v/>
      </c>
      <c r="V32" s="185" t="str">
        <f t="shared" ref="V32:V37" si="41">IF(U32="","",",")</f>
        <v/>
      </c>
      <c r="W32" s="177" t="str">
        <f t="shared" ref="W32:W37" si="42">IF(G32="","",G32)</f>
        <v/>
      </c>
      <c r="X32" s="185" t="str">
        <f t="shared" ref="X32:X37" si="43">IF(U32="","",",")</f>
        <v/>
      </c>
      <c r="Y32" s="261" t="str">
        <f t="shared" ref="Y32:Y35" si="44">IF(U32="","",250)</f>
        <v/>
      </c>
      <c r="Z32" s="218" t="str">
        <f t="shared" ref="Z32:Z37" si="45">IF(U32="","",")")</f>
        <v/>
      </c>
      <c r="AA32" s="175" t="str">
        <f t="shared" ref="AA32:AA37" si="46">IF(AB32="","","(")</f>
        <v/>
      </c>
      <c r="AB32" s="183" t="str">
        <f t="shared" ref="AB32:AB37" si="47">IF(H32="","",H32)</f>
        <v/>
      </c>
      <c r="AC32" s="184" t="str">
        <f t="shared" ref="AC32:AC37" si="48">IF(AB32="","",",")</f>
        <v/>
      </c>
      <c r="AD32" s="255" t="str">
        <f t="shared" si="30"/>
        <v/>
      </c>
      <c r="AE32" s="176" t="str">
        <f t="shared" ref="AE32:AE37" si="49">IF(AB32="","",",")</f>
        <v/>
      </c>
      <c r="AF32" s="259" t="str">
        <f t="shared" ref="AF32:AF36" si="50">IF(AB32="","",350)</f>
        <v/>
      </c>
      <c r="AG32" s="168" t="str">
        <f t="shared" ref="AG32:AG37" si="51">IF(AB32="","",")")</f>
        <v/>
      </c>
      <c r="AH32" s="179" t="str">
        <f t="shared" ref="AH32:AH37" si="52">IF(AI32="","","(")</f>
        <v/>
      </c>
      <c r="AI32" s="181" t="str">
        <f t="shared" ref="AI32:AI37" si="53">IF(J32="","",J32)</f>
        <v/>
      </c>
      <c r="AJ32" s="180" t="str">
        <f t="shared" ref="AJ32:AJ37" si="54">IF(AI32="","",",")</f>
        <v/>
      </c>
      <c r="AK32" s="177" t="str">
        <f t="shared" si="31"/>
        <v/>
      </c>
      <c r="AL32" s="180" t="str">
        <f t="shared" ref="AL32:AL37" si="55">IF(AI32="","",",")</f>
        <v/>
      </c>
      <c r="AM32" s="185" t="str">
        <f t="shared" ref="AM32:AM37" si="56">IF(AI32="","",450)</f>
        <v/>
      </c>
      <c r="AN32" s="185" t="str">
        <f t="shared" ref="AN32:AN37" si="57">IF(AI32="","",")")</f>
        <v/>
      </c>
    </row>
    <row r="33" spans="1:40" ht="25.5" thickTop="1" thickBot="1" x14ac:dyDescent="0.4">
      <c r="C33" s="252"/>
      <c r="D33" s="253"/>
      <c r="E33" s="253"/>
      <c r="F33" s="253"/>
      <c r="G33" s="253"/>
      <c r="H33" s="253"/>
      <c r="I33" s="253"/>
      <c r="J33" s="253"/>
      <c r="K33" s="253"/>
      <c r="L33" s="208" t="s">
        <v>2308</v>
      </c>
      <c r="M33" s="218" t="str">
        <f t="shared" si="32"/>
        <v/>
      </c>
      <c r="N33" s="183" t="str">
        <f t="shared" si="33"/>
        <v/>
      </c>
      <c r="O33" s="216" t="str">
        <f t="shared" si="34"/>
        <v/>
      </c>
      <c r="P33" s="225" t="str">
        <f t="shared" si="35"/>
        <v/>
      </c>
      <c r="Q33" s="217" t="str">
        <f t="shared" si="36"/>
        <v/>
      </c>
      <c r="R33" s="259" t="str">
        <f t="shared" si="37"/>
        <v/>
      </c>
      <c r="S33" s="218" t="str">
        <f t="shared" si="38"/>
        <v/>
      </c>
      <c r="T33" s="219" t="str">
        <f t="shared" si="39"/>
        <v/>
      </c>
      <c r="U33" s="181" t="str">
        <f t="shared" si="40"/>
        <v/>
      </c>
      <c r="V33" s="185" t="str">
        <f t="shared" si="41"/>
        <v/>
      </c>
      <c r="W33" s="177" t="str">
        <f t="shared" si="42"/>
        <v/>
      </c>
      <c r="X33" s="185" t="str">
        <f t="shared" si="43"/>
        <v/>
      </c>
      <c r="Y33" s="261" t="str">
        <f t="shared" si="44"/>
        <v/>
      </c>
      <c r="Z33" s="218" t="str">
        <f t="shared" si="45"/>
        <v/>
      </c>
      <c r="AA33" s="175" t="str">
        <f t="shared" si="46"/>
        <v/>
      </c>
      <c r="AB33" s="183" t="str">
        <f t="shared" si="47"/>
        <v/>
      </c>
      <c r="AC33" s="184" t="str">
        <f t="shared" si="48"/>
        <v/>
      </c>
      <c r="AD33" s="255" t="str">
        <f t="shared" si="30"/>
        <v/>
      </c>
      <c r="AE33" s="176" t="str">
        <f t="shared" si="49"/>
        <v/>
      </c>
      <c r="AF33" s="259" t="str">
        <f t="shared" si="50"/>
        <v/>
      </c>
      <c r="AG33" s="168" t="str">
        <f t="shared" si="51"/>
        <v/>
      </c>
      <c r="AH33" s="179" t="str">
        <f t="shared" si="52"/>
        <v/>
      </c>
      <c r="AI33" s="181" t="str">
        <f t="shared" si="53"/>
        <v/>
      </c>
      <c r="AJ33" s="180" t="str">
        <f t="shared" si="54"/>
        <v/>
      </c>
      <c r="AK33" s="177" t="str">
        <f t="shared" si="31"/>
        <v/>
      </c>
      <c r="AL33" s="180" t="str">
        <f t="shared" si="55"/>
        <v/>
      </c>
      <c r="AM33" s="185" t="str">
        <f t="shared" si="56"/>
        <v/>
      </c>
      <c r="AN33" s="185" t="str">
        <f t="shared" si="57"/>
        <v/>
      </c>
    </row>
    <row r="34" spans="1:40" ht="25.5" thickTop="1" thickBot="1" x14ac:dyDescent="0.4">
      <c r="C34" s="252"/>
      <c r="D34" s="253"/>
      <c r="E34" s="253"/>
      <c r="F34" s="253"/>
      <c r="G34" s="253"/>
      <c r="H34" s="253"/>
      <c r="I34" s="253"/>
      <c r="J34" s="253"/>
      <c r="K34" s="253"/>
      <c r="L34" s="254" t="s">
        <v>2311</v>
      </c>
      <c r="M34" s="218" t="str">
        <f t="shared" si="32"/>
        <v/>
      </c>
      <c r="N34" s="183" t="str">
        <f t="shared" si="33"/>
        <v/>
      </c>
      <c r="O34" s="216" t="str">
        <f t="shared" si="34"/>
        <v/>
      </c>
      <c r="P34" s="225" t="str">
        <f t="shared" si="35"/>
        <v/>
      </c>
      <c r="Q34" s="217" t="str">
        <f t="shared" si="36"/>
        <v/>
      </c>
      <c r="R34" s="259" t="str">
        <f t="shared" si="37"/>
        <v/>
      </c>
      <c r="S34" s="218" t="str">
        <f t="shared" si="38"/>
        <v/>
      </c>
      <c r="T34" s="219" t="str">
        <f t="shared" si="39"/>
        <v/>
      </c>
      <c r="U34" s="181" t="str">
        <f t="shared" si="40"/>
        <v/>
      </c>
      <c r="V34" s="185" t="str">
        <f t="shared" si="41"/>
        <v/>
      </c>
      <c r="W34" s="177" t="str">
        <f t="shared" si="42"/>
        <v/>
      </c>
      <c r="X34" s="185" t="str">
        <f t="shared" si="43"/>
        <v/>
      </c>
      <c r="Y34" s="261" t="str">
        <f t="shared" si="44"/>
        <v/>
      </c>
      <c r="Z34" s="218" t="str">
        <f t="shared" si="45"/>
        <v/>
      </c>
      <c r="AA34" s="175" t="str">
        <f t="shared" si="46"/>
        <v/>
      </c>
      <c r="AB34" s="183" t="str">
        <f t="shared" si="47"/>
        <v/>
      </c>
      <c r="AC34" s="184" t="str">
        <f t="shared" si="48"/>
        <v/>
      </c>
      <c r="AD34" s="255" t="str">
        <f t="shared" si="30"/>
        <v/>
      </c>
      <c r="AE34" s="176" t="str">
        <f t="shared" si="49"/>
        <v/>
      </c>
      <c r="AF34" s="259" t="str">
        <f t="shared" si="50"/>
        <v/>
      </c>
      <c r="AG34" s="168" t="str">
        <f t="shared" si="51"/>
        <v/>
      </c>
      <c r="AH34" s="179" t="str">
        <f t="shared" si="52"/>
        <v/>
      </c>
      <c r="AI34" s="181" t="str">
        <f t="shared" si="53"/>
        <v/>
      </c>
      <c r="AJ34" s="180" t="str">
        <f t="shared" si="54"/>
        <v/>
      </c>
      <c r="AK34" s="177" t="str">
        <f t="shared" si="31"/>
        <v/>
      </c>
      <c r="AL34" s="180" t="str">
        <f t="shared" si="55"/>
        <v/>
      </c>
      <c r="AM34" s="185" t="str">
        <f t="shared" si="56"/>
        <v/>
      </c>
      <c r="AN34" s="185" t="str">
        <f t="shared" si="57"/>
        <v/>
      </c>
    </row>
    <row r="35" spans="1:40" ht="25.5" thickTop="1" thickBot="1" x14ac:dyDescent="0.4">
      <c r="A35">
        <f>+A31+1</f>
        <v>6</v>
      </c>
      <c r="B35" t="s">
        <v>2309</v>
      </c>
      <c r="C35" s="251" t="s">
        <v>2389</v>
      </c>
      <c r="D35" s="228" t="s">
        <v>1114</v>
      </c>
      <c r="E35" s="228" t="s">
        <v>1121</v>
      </c>
      <c r="F35" s="230"/>
      <c r="G35" s="230"/>
      <c r="H35" s="228"/>
      <c r="I35" s="228"/>
      <c r="J35" s="232"/>
      <c r="K35" s="232"/>
      <c r="L35" s="206" t="str">
        <f>IF(C35="","",_xlfn.CONCAT("           triggerLine: ","""",C35,", ",M35:AN35,""", sC: ","""",B35,""", lines: ["))</f>
        <v xml:space="preserve">           triggerLine: "ACLAMAD AL SEÑOR, (Re,m,15)", sC: "mt as ta", lines: [</v>
      </c>
      <c r="M35" s="218" t="str">
        <f t="shared" si="32"/>
        <v>(</v>
      </c>
      <c r="N35" s="183" t="str">
        <f t="shared" si="33"/>
        <v>Re</v>
      </c>
      <c r="O35" s="216" t="str">
        <f t="shared" si="34"/>
        <v>,</v>
      </c>
      <c r="P35" s="225" t="str">
        <f t="shared" si="35"/>
        <v>m</v>
      </c>
      <c r="Q35" s="217" t="str">
        <f t="shared" si="36"/>
        <v>,</v>
      </c>
      <c r="R35" s="259">
        <f t="shared" si="37"/>
        <v>15</v>
      </c>
      <c r="S35" s="218" t="str">
        <f t="shared" si="38"/>
        <v>)</v>
      </c>
      <c r="T35" s="219" t="str">
        <f t="shared" si="39"/>
        <v/>
      </c>
      <c r="U35" s="181" t="str">
        <f t="shared" si="40"/>
        <v/>
      </c>
      <c r="V35" s="185" t="str">
        <f t="shared" si="41"/>
        <v/>
      </c>
      <c r="W35" s="177" t="str">
        <f t="shared" si="42"/>
        <v/>
      </c>
      <c r="X35" s="185" t="str">
        <f t="shared" si="43"/>
        <v/>
      </c>
      <c r="Y35" s="261" t="str">
        <f t="shared" si="44"/>
        <v/>
      </c>
      <c r="Z35" s="218" t="str">
        <f t="shared" si="45"/>
        <v/>
      </c>
      <c r="AA35" s="175" t="str">
        <f t="shared" si="46"/>
        <v/>
      </c>
      <c r="AB35" s="183" t="str">
        <f t="shared" si="47"/>
        <v/>
      </c>
      <c r="AC35" s="184" t="str">
        <f t="shared" si="48"/>
        <v/>
      </c>
      <c r="AD35" s="255" t="str">
        <f t="shared" si="30"/>
        <v/>
      </c>
      <c r="AE35" s="176" t="str">
        <f t="shared" si="49"/>
        <v/>
      </c>
      <c r="AF35" s="259" t="str">
        <f t="shared" si="50"/>
        <v/>
      </c>
      <c r="AG35" s="168" t="str">
        <f t="shared" si="51"/>
        <v/>
      </c>
      <c r="AH35" s="179" t="str">
        <f t="shared" si="52"/>
        <v/>
      </c>
      <c r="AI35" s="181" t="str">
        <f t="shared" si="53"/>
        <v/>
      </c>
      <c r="AJ35" s="180" t="str">
        <f t="shared" si="54"/>
        <v/>
      </c>
      <c r="AK35" s="177" t="str">
        <f t="shared" si="31"/>
        <v/>
      </c>
      <c r="AL35" s="180" t="str">
        <f t="shared" si="55"/>
        <v/>
      </c>
      <c r="AM35" s="185" t="str">
        <f t="shared" si="56"/>
        <v/>
      </c>
      <c r="AN35" s="185" t="str">
        <f t="shared" si="57"/>
        <v/>
      </c>
    </row>
    <row r="36" spans="1:40" ht="25.5" thickTop="1" thickBot="1" x14ac:dyDescent="0.4">
      <c r="A36">
        <f t="shared" si="28"/>
        <v>7</v>
      </c>
      <c r="B36" t="s">
        <v>2282</v>
      </c>
      <c r="C36" s="251" t="s">
        <v>2390</v>
      </c>
      <c r="D36" s="228" t="s">
        <v>1122</v>
      </c>
      <c r="E36" s="228" t="s">
        <v>1121</v>
      </c>
      <c r="F36" s="230" t="s">
        <v>1114</v>
      </c>
      <c r="G36" s="230" t="s">
        <v>1121</v>
      </c>
      <c r="H36" s="228"/>
      <c r="I36" s="228"/>
      <c r="J36" s="232"/>
      <c r="K36" s="232"/>
      <c r="L36" s="206" t="str">
        <f>IF(C36="","",_xlfn.CONCAT("                { line: ","""",C36,", ",M36:AN36,""", sC: ","""",B36,"""},"))</f>
        <v xml:space="preserve">                { line: "TODA LA TIERRA,, (Sol,m,15)(Re,m,118)", sC: "as"},</v>
      </c>
      <c r="M36" s="218" t="str">
        <f t="shared" si="32"/>
        <v>(</v>
      </c>
      <c r="N36" s="183" t="str">
        <f t="shared" si="33"/>
        <v>Sol</v>
      </c>
      <c r="O36" s="216" t="str">
        <f t="shared" si="34"/>
        <v>,</v>
      </c>
      <c r="P36" s="225" t="str">
        <f t="shared" si="35"/>
        <v>m</v>
      </c>
      <c r="Q36" s="217" t="str">
        <f t="shared" si="36"/>
        <v>,</v>
      </c>
      <c r="R36" s="259">
        <f t="shared" si="37"/>
        <v>15</v>
      </c>
      <c r="S36" s="218" t="str">
        <f t="shared" si="38"/>
        <v>)</v>
      </c>
      <c r="T36" s="219" t="str">
        <f t="shared" si="39"/>
        <v>(</v>
      </c>
      <c r="U36" s="181" t="str">
        <f t="shared" si="40"/>
        <v>Re</v>
      </c>
      <c r="V36" s="185" t="str">
        <f t="shared" si="41"/>
        <v>,</v>
      </c>
      <c r="W36" s="177" t="str">
        <f t="shared" si="42"/>
        <v>m</v>
      </c>
      <c r="X36" s="185" t="str">
        <f t="shared" si="43"/>
        <v>,</v>
      </c>
      <c r="Y36" s="261">
        <f>IF(U36="","",118)</f>
        <v>118</v>
      </c>
      <c r="Z36" s="218" t="str">
        <f t="shared" si="45"/>
        <v>)</v>
      </c>
      <c r="AA36" s="175" t="str">
        <f t="shared" si="46"/>
        <v/>
      </c>
      <c r="AB36" s="183" t="str">
        <f t="shared" si="47"/>
        <v/>
      </c>
      <c r="AC36" s="184" t="str">
        <f t="shared" si="48"/>
        <v/>
      </c>
      <c r="AD36" s="255" t="str">
        <f t="shared" si="30"/>
        <v/>
      </c>
      <c r="AE36" s="176" t="str">
        <f t="shared" si="49"/>
        <v/>
      </c>
      <c r="AF36" s="259" t="str">
        <f t="shared" si="50"/>
        <v/>
      </c>
      <c r="AG36" s="168" t="str">
        <f t="shared" si="51"/>
        <v/>
      </c>
      <c r="AH36" s="179" t="str">
        <f t="shared" si="52"/>
        <v/>
      </c>
      <c r="AI36" s="181" t="str">
        <f t="shared" si="53"/>
        <v/>
      </c>
      <c r="AJ36" s="180" t="str">
        <f t="shared" si="54"/>
        <v/>
      </c>
      <c r="AK36" s="177" t="str">
        <f t="shared" si="31"/>
        <v/>
      </c>
      <c r="AL36" s="180" t="str">
        <f t="shared" si="55"/>
        <v/>
      </c>
      <c r="AM36" s="185" t="str">
        <f t="shared" si="56"/>
        <v/>
      </c>
      <c r="AN36" s="185" t="str">
        <f t="shared" si="57"/>
        <v/>
      </c>
    </row>
    <row r="37" spans="1:40" ht="25.5" thickTop="1" thickBot="1" x14ac:dyDescent="0.4">
      <c r="A37">
        <f t="shared" si="28"/>
        <v>8</v>
      </c>
      <c r="B37" t="s">
        <v>2282</v>
      </c>
      <c r="C37" s="251" t="s">
        <v>2391</v>
      </c>
      <c r="D37" s="228" t="s">
        <v>1113</v>
      </c>
      <c r="E37" s="228"/>
      <c r="F37" s="230" t="s">
        <v>1122</v>
      </c>
      <c r="G37" s="230"/>
      <c r="H37" s="228" t="s">
        <v>1112</v>
      </c>
      <c r="I37" s="228"/>
      <c r="J37" s="232"/>
      <c r="K37" s="232"/>
      <c r="L37" s="210" t="str">
        <f>IF(C37="","",_xlfn.CONCAT("                { line: ","""",C37,", ",M37:AN37,""", sC: ","""",B37,"""},  ]},"))</f>
        <v xml:space="preserve">                { line: "SERVID AL SEÑOR CON ALEGRÍA., (Fa,,15)(Sol,,154)(La,,297)", sC: "as"},  ]},</v>
      </c>
      <c r="M37" s="218" t="str">
        <f t="shared" si="32"/>
        <v>(</v>
      </c>
      <c r="N37" s="183" t="str">
        <f t="shared" si="33"/>
        <v>Fa</v>
      </c>
      <c r="O37" s="216" t="str">
        <f t="shared" si="34"/>
        <v>,</v>
      </c>
      <c r="P37" s="225" t="str">
        <f t="shared" si="35"/>
        <v/>
      </c>
      <c r="Q37" s="217" t="str">
        <f t="shared" si="36"/>
        <v>,</v>
      </c>
      <c r="R37" s="259">
        <f t="shared" si="37"/>
        <v>15</v>
      </c>
      <c r="S37" s="218" t="str">
        <f t="shared" si="38"/>
        <v>)</v>
      </c>
      <c r="T37" s="219" t="str">
        <f t="shared" si="39"/>
        <v>(</v>
      </c>
      <c r="U37" s="181" t="str">
        <f t="shared" si="40"/>
        <v>Sol</v>
      </c>
      <c r="V37" s="185" t="str">
        <f t="shared" si="41"/>
        <v>,</v>
      </c>
      <c r="W37" s="177" t="str">
        <f t="shared" si="42"/>
        <v/>
      </c>
      <c r="X37" s="185" t="str">
        <f t="shared" si="43"/>
        <v>,</v>
      </c>
      <c r="Y37" s="261">
        <f>IF(U37="","",154)</f>
        <v>154</v>
      </c>
      <c r="Z37" s="218" t="str">
        <f t="shared" si="45"/>
        <v>)</v>
      </c>
      <c r="AA37" s="175" t="str">
        <f t="shared" si="46"/>
        <v>(</v>
      </c>
      <c r="AB37" s="183" t="str">
        <f t="shared" si="47"/>
        <v>La</v>
      </c>
      <c r="AC37" s="184" t="str">
        <f t="shared" si="48"/>
        <v>,</v>
      </c>
      <c r="AD37" s="255" t="str">
        <f t="shared" si="30"/>
        <v/>
      </c>
      <c r="AE37" s="176" t="str">
        <f t="shared" si="49"/>
        <v>,</v>
      </c>
      <c r="AF37" s="259">
        <f>IF(AB37="","",297)</f>
        <v>297</v>
      </c>
      <c r="AG37" s="168" t="str">
        <f t="shared" si="51"/>
        <v>)</v>
      </c>
      <c r="AH37" s="179" t="str">
        <f t="shared" si="52"/>
        <v/>
      </c>
      <c r="AI37" s="181" t="str">
        <f t="shared" si="53"/>
        <v/>
      </c>
      <c r="AJ37" s="180" t="str">
        <f t="shared" si="54"/>
        <v/>
      </c>
      <c r="AK37" s="177" t="str">
        <f t="shared" si="31"/>
        <v/>
      </c>
      <c r="AL37" s="180" t="str">
        <f t="shared" si="55"/>
        <v/>
      </c>
      <c r="AM37" s="185" t="str">
        <f t="shared" si="56"/>
        <v/>
      </c>
      <c r="AN37" s="185" t="str">
        <f t="shared" si="57"/>
        <v/>
      </c>
    </row>
    <row r="38" spans="1:40" s="266" customFormat="1" ht="25.5" thickTop="1" thickBot="1" x14ac:dyDescent="0.4">
      <c r="A38">
        <f t="shared" si="28"/>
        <v>9</v>
      </c>
      <c r="B38" s="266" t="s">
        <v>1079</v>
      </c>
      <c r="C38" s="267" t="s">
        <v>2394</v>
      </c>
      <c r="D38" s="268" t="s">
        <v>1114</v>
      </c>
      <c r="E38" s="268" t="s">
        <v>1121</v>
      </c>
      <c r="F38" s="269" t="s">
        <v>1112</v>
      </c>
      <c r="G38" s="269">
        <v>7</v>
      </c>
      <c r="H38" s="268"/>
      <c r="I38" s="268"/>
      <c r="J38" s="270"/>
      <c r="K38" s="270"/>
      <c r="L38" s="271" t="str">
        <f t="shared" si="0"/>
        <v xml:space="preserve">            { line: "Porque el Señor es nuestro Dios, (Re,m,15)(La,7,250)", sC: "mt"},</v>
      </c>
      <c r="M38" s="272" t="str">
        <f t="shared" si="9"/>
        <v>(</v>
      </c>
      <c r="N38" s="273" t="str">
        <f t="shared" si="1"/>
        <v>Re</v>
      </c>
      <c r="O38" s="274" t="str">
        <f t="shared" si="10"/>
        <v>,</v>
      </c>
      <c r="P38" s="264" t="str">
        <f t="shared" si="2"/>
        <v>m</v>
      </c>
      <c r="Q38" s="275" t="str">
        <f t="shared" si="11"/>
        <v>,</v>
      </c>
      <c r="R38" s="276">
        <f t="shared" si="12"/>
        <v>15</v>
      </c>
      <c r="S38" s="272" t="str">
        <f t="shared" si="13"/>
        <v>)</v>
      </c>
      <c r="T38" s="277" t="str">
        <f t="shared" si="14"/>
        <v>(</v>
      </c>
      <c r="U38" s="260" t="str">
        <f t="shared" si="3"/>
        <v>La</v>
      </c>
      <c r="V38" s="261" t="str">
        <f t="shared" si="15"/>
        <v>,</v>
      </c>
      <c r="W38" s="262">
        <f t="shared" si="4"/>
        <v>7</v>
      </c>
      <c r="X38" s="261" t="str">
        <f t="shared" si="16"/>
        <v>,</v>
      </c>
      <c r="Y38" s="261">
        <f t="shared" si="29"/>
        <v>250</v>
      </c>
      <c r="Z38" s="272" t="str">
        <f t="shared" si="17"/>
        <v>)</v>
      </c>
      <c r="AA38" s="278" t="str">
        <f t="shared" si="18"/>
        <v/>
      </c>
      <c r="AB38" s="273" t="str">
        <f t="shared" si="5"/>
        <v/>
      </c>
      <c r="AC38" s="265" t="str">
        <f t="shared" si="19"/>
        <v/>
      </c>
      <c r="AD38" s="279" t="str">
        <f t="shared" si="30"/>
        <v/>
      </c>
      <c r="AE38" s="280" t="str">
        <f t="shared" si="20"/>
        <v/>
      </c>
      <c r="AF38" s="276" t="str">
        <f t="shared" si="21"/>
        <v/>
      </c>
      <c r="AG38" s="276" t="str">
        <f t="shared" si="22"/>
        <v/>
      </c>
      <c r="AH38" s="281" t="str">
        <f t="shared" si="23"/>
        <v/>
      </c>
      <c r="AI38" s="260" t="str">
        <f t="shared" si="7"/>
        <v/>
      </c>
      <c r="AJ38" s="263" t="str">
        <f t="shared" si="24"/>
        <v/>
      </c>
      <c r="AK38" s="262" t="str">
        <f t="shared" si="31"/>
        <v/>
      </c>
      <c r="AL38" s="263" t="str">
        <f t="shared" si="25"/>
        <v/>
      </c>
      <c r="AM38" s="261" t="str">
        <f t="shared" si="26"/>
        <v/>
      </c>
      <c r="AN38" s="261" t="str">
        <f t="shared" si="27"/>
        <v/>
      </c>
    </row>
    <row r="39" spans="1:40" s="266" customFormat="1" ht="25.5" thickTop="1" thickBot="1" x14ac:dyDescent="0.4">
      <c r="A39">
        <f t="shared" si="28"/>
        <v>10</v>
      </c>
      <c r="C39" s="267" t="s">
        <v>2395</v>
      </c>
      <c r="D39" s="268" t="s">
        <v>1114</v>
      </c>
      <c r="E39" s="268" t="s">
        <v>1121</v>
      </c>
      <c r="F39" s="269"/>
      <c r="G39" s="269"/>
      <c r="H39" s="268"/>
      <c r="I39" s="268"/>
      <c r="J39" s="270"/>
      <c r="K39" s="270"/>
      <c r="L39" s="271" t="str">
        <f t="shared" si="0"/>
        <v xml:space="preserve">            { line: "y nosotros su pueblo., (Re,m,15)", sC: ""},</v>
      </c>
      <c r="M39" s="272" t="str">
        <f t="shared" si="9"/>
        <v>(</v>
      </c>
      <c r="N39" s="273" t="str">
        <f t="shared" si="1"/>
        <v>Re</v>
      </c>
      <c r="O39" s="274" t="str">
        <f t="shared" si="10"/>
        <v>,</v>
      </c>
      <c r="P39" s="264" t="str">
        <f t="shared" si="2"/>
        <v>m</v>
      </c>
      <c r="Q39" s="275" t="str">
        <f t="shared" si="11"/>
        <v>,</v>
      </c>
      <c r="R39" s="276">
        <f t="shared" si="12"/>
        <v>15</v>
      </c>
      <c r="S39" s="272" t="str">
        <f t="shared" si="13"/>
        <v>)</v>
      </c>
      <c r="T39" s="277" t="str">
        <f t="shared" si="14"/>
        <v/>
      </c>
      <c r="U39" s="260" t="str">
        <f t="shared" si="3"/>
        <v/>
      </c>
      <c r="V39" s="261" t="str">
        <f t="shared" si="15"/>
        <v/>
      </c>
      <c r="W39" s="262" t="str">
        <f t="shared" si="4"/>
        <v/>
      </c>
      <c r="X39" s="261" t="str">
        <f t="shared" si="16"/>
        <v/>
      </c>
      <c r="Y39" s="261" t="str">
        <f t="shared" si="29"/>
        <v/>
      </c>
      <c r="Z39" s="272" t="str">
        <f t="shared" si="17"/>
        <v/>
      </c>
      <c r="AA39" s="278" t="str">
        <f t="shared" si="18"/>
        <v/>
      </c>
      <c r="AB39" s="273" t="str">
        <f t="shared" si="5"/>
        <v/>
      </c>
      <c r="AC39" s="265" t="str">
        <f t="shared" si="19"/>
        <v/>
      </c>
      <c r="AD39" s="279" t="str">
        <f t="shared" si="30"/>
        <v/>
      </c>
      <c r="AE39" s="280" t="str">
        <f t="shared" si="20"/>
        <v/>
      </c>
      <c r="AF39" s="276" t="str">
        <f t="shared" si="21"/>
        <v/>
      </c>
      <c r="AG39" s="276" t="str">
        <f t="shared" si="22"/>
        <v/>
      </c>
      <c r="AH39" s="281" t="str">
        <f t="shared" si="23"/>
        <v/>
      </c>
      <c r="AI39" s="260" t="str">
        <f t="shared" si="7"/>
        <v/>
      </c>
      <c r="AJ39" s="263" t="str">
        <f t="shared" si="24"/>
        <v/>
      </c>
      <c r="AK39" s="262" t="str">
        <f t="shared" si="31"/>
        <v/>
      </c>
      <c r="AL39" s="263" t="str">
        <f t="shared" si="25"/>
        <v/>
      </c>
      <c r="AM39" s="261" t="str">
        <f t="shared" si="26"/>
        <v/>
      </c>
      <c r="AN39" s="261" t="str">
        <f t="shared" si="27"/>
        <v/>
      </c>
    </row>
    <row r="40" spans="1:40" ht="25.5" thickTop="1" thickBot="1" x14ac:dyDescent="0.4">
      <c r="C40" s="203" t="s">
        <v>2312</v>
      </c>
      <c r="D40" s="224"/>
      <c r="E40" s="224"/>
      <c r="F40" s="224"/>
      <c r="G40" s="224"/>
      <c r="H40" s="224"/>
      <c r="I40" s="224"/>
      <c r="J40" s="224"/>
      <c r="K40" s="224"/>
      <c r="L40" s="208" t="s">
        <v>2310</v>
      </c>
      <c r="M40" s="218" t="str">
        <f t="shared" si="9"/>
        <v/>
      </c>
      <c r="N40" s="183" t="str">
        <f t="shared" si="1"/>
        <v/>
      </c>
      <c r="O40" s="216" t="str">
        <f t="shared" si="10"/>
        <v/>
      </c>
      <c r="P40" s="225" t="str">
        <f t="shared" si="2"/>
        <v/>
      </c>
      <c r="Q40" s="217" t="str">
        <f t="shared" si="11"/>
        <v/>
      </c>
      <c r="R40" s="259" t="str">
        <f t="shared" si="12"/>
        <v/>
      </c>
      <c r="S40" s="218" t="str">
        <f t="shared" si="13"/>
        <v/>
      </c>
      <c r="T40" s="219" t="str">
        <f t="shared" si="14"/>
        <v/>
      </c>
      <c r="U40" s="181" t="str">
        <f t="shared" si="3"/>
        <v/>
      </c>
      <c r="V40" s="185" t="str">
        <f t="shared" si="15"/>
        <v/>
      </c>
      <c r="W40" s="177" t="str">
        <f t="shared" si="4"/>
        <v/>
      </c>
      <c r="X40" s="185" t="str">
        <f t="shared" si="16"/>
        <v/>
      </c>
      <c r="Y40" s="261" t="str">
        <f t="shared" si="29"/>
        <v/>
      </c>
      <c r="Z40" s="218" t="str">
        <f t="shared" si="17"/>
        <v/>
      </c>
      <c r="AA40" s="175" t="str">
        <f t="shared" si="18"/>
        <v/>
      </c>
      <c r="AB40" s="183" t="str">
        <f t="shared" si="5"/>
        <v/>
      </c>
      <c r="AC40" s="184" t="str">
        <f t="shared" si="19"/>
        <v/>
      </c>
      <c r="AD40" s="255" t="str">
        <f t="shared" ref="AD40:AD47" si="58">IF(I40="","",I40)</f>
        <v/>
      </c>
      <c r="AE40" s="176" t="str">
        <f t="shared" si="20"/>
        <v/>
      </c>
      <c r="AF40" s="259" t="str">
        <f t="shared" si="21"/>
        <v/>
      </c>
      <c r="AG40" s="168" t="str">
        <f t="shared" si="22"/>
        <v/>
      </c>
      <c r="AH40" s="179" t="str">
        <f t="shared" si="23"/>
        <v/>
      </c>
      <c r="AI40" s="181" t="str">
        <f t="shared" si="7"/>
        <v/>
      </c>
      <c r="AJ40" s="180" t="str">
        <f t="shared" si="24"/>
        <v/>
      </c>
      <c r="AK40" s="177" t="str">
        <f t="shared" ref="AK40:AK47" si="59">IF(K40="","",K40)</f>
        <v/>
      </c>
      <c r="AL40" s="180" t="str">
        <f t="shared" si="25"/>
        <v/>
      </c>
      <c r="AM40" s="185" t="str">
        <f t="shared" si="26"/>
        <v/>
      </c>
      <c r="AN40" s="185" t="str">
        <f t="shared" si="27"/>
        <v/>
      </c>
    </row>
    <row r="41" spans="1:40" ht="25.5" thickTop="1" thickBot="1" x14ac:dyDescent="0.4">
      <c r="C41" s="252"/>
      <c r="D41" s="253"/>
      <c r="E41" s="253"/>
      <c r="F41" s="253"/>
      <c r="G41" s="253"/>
      <c r="H41" s="253"/>
      <c r="I41" s="253"/>
      <c r="J41" s="253"/>
      <c r="K41" s="253"/>
      <c r="L41" s="208" t="s">
        <v>2308</v>
      </c>
      <c r="M41" s="218" t="str">
        <f t="shared" si="9"/>
        <v/>
      </c>
      <c r="N41" s="183" t="str">
        <f t="shared" si="1"/>
        <v/>
      </c>
      <c r="O41" s="216" t="str">
        <f t="shared" si="10"/>
        <v/>
      </c>
      <c r="P41" s="225" t="str">
        <f t="shared" si="2"/>
        <v/>
      </c>
      <c r="Q41" s="217" t="str">
        <f t="shared" si="11"/>
        <v/>
      </c>
      <c r="R41" s="259" t="str">
        <f t="shared" si="12"/>
        <v/>
      </c>
      <c r="S41" s="218" t="str">
        <f t="shared" si="13"/>
        <v/>
      </c>
      <c r="T41" s="219" t="str">
        <f t="shared" si="14"/>
        <v/>
      </c>
      <c r="U41" s="181" t="str">
        <f t="shared" si="3"/>
        <v/>
      </c>
      <c r="V41" s="185" t="str">
        <f t="shared" si="15"/>
        <v/>
      </c>
      <c r="W41" s="177" t="str">
        <f t="shared" si="4"/>
        <v/>
      </c>
      <c r="X41" s="185" t="str">
        <f t="shared" si="16"/>
        <v/>
      </c>
      <c r="Y41" s="261" t="str">
        <f t="shared" si="29"/>
        <v/>
      </c>
      <c r="Z41" s="218" t="str">
        <f t="shared" si="17"/>
        <v/>
      </c>
      <c r="AA41" s="175" t="str">
        <f t="shared" si="18"/>
        <v/>
      </c>
      <c r="AB41" s="183" t="str">
        <f t="shared" si="5"/>
        <v/>
      </c>
      <c r="AC41" s="184" t="str">
        <f t="shared" si="19"/>
        <v/>
      </c>
      <c r="AD41" s="255" t="str">
        <f t="shared" si="58"/>
        <v/>
      </c>
      <c r="AE41" s="176" t="str">
        <f t="shared" si="20"/>
        <v/>
      </c>
      <c r="AF41" s="259" t="str">
        <f t="shared" si="21"/>
        <v/>
      </c>
      <c r="AG41" s="168" t="str">
        <f t="shared" si="22"/>
        <v/>
      </c>
      <c r="AH41" s="179" t="str">
        <f t="shared" si="23"/>
        <v/>
      </c>
      <c r="AI41" s="181" t="str">
        <f t="shared" si="7"/>
        <v/>
      </c>
      <c r="AJ41" s="180" t="str">
        <f t="shared" si="24"/>
        <v/>
      </c>
      <c r="AK41" s="177" t="str">
        <f t="shared" si="59"/>
        <v/>
      </c>
      <c r="AL41" s="180" t="str">
        <f t="shared" si="25"/>
        <v/>
      </c>
      <c r="AM41" s="185" t="str">
        <f t="shared" si="26"/>
        <v/>
      </c>
      <c r="AN41" s="185" t="str">
        <f t="shared" si="27"/>
        <v/>
      </c>
    </row>
    <row r="42" spans="1:40" ht="25.5" thickTop="1" thickBot="1" x14ac:dyDescent="0.4">
      <c r="C42" s="252"/>
      <c r="D42" s="253"/>
      <c r="E42" s="253"/>
      <c r="F42" s="253"/>
      <c r="G42" s="253"/>
      <c r="H42" s="253"/>
      <c r="I42" s="253"/>
      <c r="J42" s="253"/>
      <c r="K42" s="253"/>
      <c r="L42" s="254" t="s">
        <v>2311</v>
      </c>
      <c r="M42" s="218" t="str">
        <f t="shared" si="9"/>
        <v/>
      </c>
      <c r="N42" s="183" t="str">
        <f t="shared" si="1"/>
        <v/>
      </c>
      <c r="O42" s="216" t="str">
        <f t="shared" si="10"/>
        <v/>
      </c>
      <c r="P42" s="225" t="str">
        <f t="shared" si="2"/>
        <v/>
      </c>
      <c r="Q42" s="217" t="str">
        <f t="shared" si="11"/>
        <v/>
      </c>
      <c r="R42" s="259" t="str">
        <f t="shared" si="12"/>
        <v/>
      </c>
      <c r="S42" s="218" t="str">
        <f t="shared" si="13"/>
        <v/>
      </c>
      <c r="T42" s="219" t="str">
        <f t="shared" si="14"/>
        <v/>
      </c>
      <c r="U42" s="181" t="str">
        <f t="shared" si="3"/>
        <v/>
      </c>
      <c r="V42" s="185" t="str">
        <f t="shared" si="15"/>
        <v/>
      </c>
      <c r="W42" s="177" t="str">
        <f t="shared" si="4"/>
        <v/>
      </c>
      <c r="X42" s="185" t="str">
        <f t="shared" si="16"/>
        <v/>
      </c>
      <c r="Y42" s="261" t="str">
        <f t="shared" si="29"/>
        <v/>
      </c>
      <c r="Z42" s="218" t="str">
        <f t="shared" si="17"/>
        <v/>
      </c>
      <c r="AA42" s="175" t="str">
        <f t="shared" si="18"/>
        <v/>
      </c>
      <c r="AB42" s="183" t="str">
        <f t="shared" si="5"/>
        <v/>
      </c>
      <c r="AC42" s="184" t="str">
        <f t="shared" si="19"/>
        <v/>
      </c>
      <c r="AD42" s="255" t="str">
        <f t="shared" si="58"/>
        <v/>
      </c>
      <c r="AE42" s="176" t="str">
        <f t="shared" si="20"/>
        <v/>
      </c>
      <c r="AF42" s="259" t="str">
        <f t="shared" si="21"/>
        <v/>
      </c>
      <c r="AG42" s="168" t="str">
        <f t="shared" si="22"/>
        <v/>
      </c>
      <c r="AH42" s="179" t="str">
        <f t="shared" si="23"/>
        <v/>
      </c>
      <c r="AI42" s="181" t="str">
        <f t="shared" si="7"/>
        <v/>
      </c>
      <c r="AJ42" s="180" t="str">
        <f t="shared" si="24"/>
        <v/>
      </c>
      <c r="AK42" s="177" t="str">
        <f t="shared" si="59"/>
        <v/>
      </c>
      <c r="AL42" s="180" t="str">
        <f t="shared" si="25"/>
        <v/>
      </c>
      <c r="AM42" s="185" t="str">
        <f t="shared" si="26"/>
        <v/>
      </c>
      <c r="AN42" s="185" t="str">
        <f t="shared" si="27"/>
        <v/>
      </c>
    </row>
    <row r="43" spans="1:40" ht="25.5" thickTop="1" thickBot="1" x14ac:dyDescent="0.4">
      <c r="A43">
        <f>+A39+1</f>
        <v>11</v>
      </c>
      <c r="B43" t="s">
        <v>2309</v>
      </c>
      <c r="C43" s="251" t="s">
        <v>2389</v>
      </c>
      <c r="D43" s="228" t="s">
        <v>1114</v>
      </c>
      <c r="E43" s="228" t="s">
        <v>1121</v>
      </c>
      <c r="F43" s="230"/>
      <c r="G43" s="230"/>
      <c r="H43" s="228"/>
      <c r="I43" s="228"/>
      <c r="J43" s="232"/>
      <c r="K43" s="232"/>
      <c r="L43" s="206" t="str">
        <f>IF(C43="","",_xlfn.CONCAT("           triggerLine: ","""",C43,", ",M43:AN43,""", sC: ","""",B43,""", lines: ["))</f>
        <v xml:space="preserve">           triggerLine: "ACLAMAD AL SEÑOR, (Re,m,15)", sC: "mt as ta", lines: [</v>
      </c>
      <c r="M43" s="218" t="str">
        <f t="shared" si="9"/>
        <v>(</v>
      </c>
      <c r="N43" s="183" t="str">
        <f t="shared" si="1"/>
        <v>Re</v>
      </c>
      <c r="O43" s="216" t="str">
        <f t="shared" si="10"/>
        <v>,</v>
      </c>
      <c r="P43" s="225" t="str">
        <f t="shared" si="2"/>
        <v>m</v>
      </c>
      <c r="Q43" s="217" t="str">
        <f t="shared" si="11"/>
        <v>,</v>
      </c>
      <c r="R43" s="259">
        <f t="shared" si="12"/>
        <v>15</v>
      </c>
      <c r="S43" s="218" t="str">
        <f t="shared" si="13"/>
        <v>)</v>
      </c>
      <c r="T43" s="219" t="str">
        <f t="shared" si="14"/>
        <v/>
      </c>
      <c r="U43" s="181" t="str">
        <f t="shared" si="3"/>
        <v/>
      </c>
      <c r="V43" s="185" t="str">
        <f t="shared" si="15"/>
        <v/>
      </c>
      <c r="W43" s="177" t="str">
        <f t="shared" si="4"/>
        <v/>
      </c>
      <c r="X43" s="185" t="str">
        <f t="shared" si="16"/>
        <v/>
      </c>
      <c r="Y43" s="261" t="str">
        <f t="shared" si="29"/>
        <v/>
      </c>
      <c r="Z43" s="218" t="str">
        <f t="shared" si="17"/>
        <v/>
      </c>
      <c r="AA43" s="175" t="str">
        <f t="shared" si="18"/>
        <v/>
      </c>
      <c r="AB43" s="183" t="str">
        <f t="shared" si="5"/>
        <v/>
      </c>
      <c r="AC43" s="184" t="str">
        <f t="shared" si="19"/>
        <v/>
      </c>
      <c r="AD43" s="255" t="str">
        <f t="shared" si="58"/>
        <v/>
      </c>
      <c r="AE43" s="176" t="str">
        <f t="shared" si="20"/>
        <v/>
      </c>
      <c r="AF43" s="259" t="str">
        <f t="shared" si="21"/>
        <v/>
      </c>
      <c r="AG43" s="168" t="str">
        <f t="shared" si="22"/>
        <v/>
      </c>
      <c r="AH43" s="179" t="str">
        <f t="shared" si="23"/>
        <v/>
      </c>
      <c r="AI43" s="181" t="str">
        <f t="shared" si="7"/>
        <v/>
      </c>
      <c r="AJ43" s="180" t="str">
        <f t="shared" si="24"/>
        <v/>
      </c>
      <c r="AK43" s="177" t="str">
        <f t="shared" si="59"/>
        <v/>
      </c>
      <c r="AL43" s="180" t="str">
        <f t="shared" si="25"/>
        <v/>
      </c>
      <c r="AM43" s="185" t="str">
        <f t="shared" si="26"/>
        <v/>
      </c>
      <c r="AN43" s="185" t="str">
        <f t="shared" si="27"/>
        <v/>
      </c>
    </row>
    <row r="44" spans="1:40" ht="25.5" thickTop="1" thickBot="1" x14ac:dyDescent="0.4">
      <c r="A44">
        <f t="shared" ref="A44:A47" si="60">+A43+1</f>
        <v>12</v>
      </c>
      <c r="B44" t="s">
        <v>2282</v>
      </c>
      <c r="C44" s="251" t="s">
        <v>2390</v>
      </c>
      <c r="D44" s="228" t="s">
        <v>1122</v>
      </c>
      <c r="E44" s="228" t="s">
        <v>1121</v>
      </c>
      <c r="F44" s="230" t="s">
        <v>1114</v>
      </c>
      <c r="G44" s="230" t="s">
        <v>1121</v>
      </c>
      <c r="H44" s="228"/>
      <c r="I44" s="228"/>
      <c r="J44" s="232"/>
      <c r="K44" s="232"/>
      <c r="L44" s="206" t="str">
        <f>IF(C44="","",_xlfn.CONCAT("                { line: ","""",C44,", ",M44:AN44,""", sC: ","""",B44,"""},"))</f>
        <v xml:space="preserve">                { line: "TODA LA TIERRA,, (Sol,m,15)(Re,m,118)", sC: "as"},</v>
      </c>
      <c r="M44" s="218" t="str">
        <f t="shared" si="9"/>
        <v>(</v>
      </c>
      <c r="N44" s="183" t="str">
        <f t="shared" si="1"/>
        <v>Sol</v>
      </c>
      <c r="O44" s="216" t="str">
        <f t="shared" si="10"/>
        <v>,</v>
      </c>
      <c r="P44" s="225" t="str">
        <f t="shared" si="2"/>
        <v>m</v>
      </c>
      <c r="Q44" s="217" t="str">
        <f t="shared" si="11"/>
        <v>,</v>
      </c>
      <c r="R44" s="259">
        <f t="shared" si="12"/>
        <v>15</v>
      </c>
      <c r="S44" s="218" t="str">
        <f t="shared" si="13"/>
        <v>)</v>
      </c>
      <c r="T44" s="219" t="str">
        <f t="shared" si="14"/>
        <v>(</v>
      </c>
      <c r="U44" s="181" t="str">
        <f t="shared" si="3"/>
        <v>Re</v>
      </c>
      <c r="V44" s="185" t="str">
        <f t="shared" si="15"/>
        <v>,</v>
      </c>
      <c r="W44" s="177" t="str">
        <f t="shared" si="4"/>
        <v>m</v>
      </c>
      <c r="X44" s="185" t="str">
        <f t="shared" si="16"/>
        <v>,</v>
      </c>
      <c r="Y44" s="261">
        <f>IF(U44="","",118)</f>
        <v>118</v>
      </c>
      <c r="Z44" s="218" t="str">
        <f t="shared" si="17"/>
        <v>)</v>
      </c>
      <c r="AA44" s="175" t="str">
        <f t="shared" si="18"/>
        <v/>
      </c>
      <c r="AB44" s="183" t="str">
        <f t="shared" si="5"/>
        <v/>
      </c>
      <c r="AC44" s="184" t="str">
        <f t="shared" si="19"/>
        <v/>
      </c>
      <c r="AD44" s="255" t="str">
        <f t="shared" si="58"/>
        <v/>
      </c>
      <c r="AE44" s="176" t="str">
        <f t="shared" si="20"/>
        <v/>
      </c>
      <c r="AF44" s="259" t="str">
        <f t="shared" si="21"/>
        <v/>
      </c>
      <c r="AG44" s="168" t="str">
        <f t="shared" si="22"/>
        <v/>
      </c>
      <c r="AH44" s="179" t="str">
        <f t="shared" si="23"/>
        <v/>
      </c>
      <c r="AI44" s="181" t="str">
        <f t="shared" si="7"/>
        <v/>
      </c>
      <c r="AJ44" s="180" t="str">
        <f t="shared" si="24"/>
        <v/>
      </c>
      <c r="AK44" s="177" t="str">
        <f t="shared" si="59"/>
        <v/>
      </c>
      <c r="AL44" s="180" t="str">
        <f t="shared" si="25"/>
        <v/>
      </c>
      <c r="AM44" s="185" t="str">
        <f t="shared" si="26"/>
        <v/>
      </c>
      <c r="AN44" s="185" t="str">
        <f t="shared" si="27"/>
        <v/>
      </c>
    </row>
    <row r="45" spans="1:40" ht="25.5" thickTop="1" thickBot="1" x14ac:dyDescent="0.4">
      <c r="A45">
        <f t="shared" si="60"/>
        <v>13</v>
      </c>
      <c r="B45" t="s">
        <v>2282</v>
      </c>
      <c r="C45" s="251" t="s">
        <v>2391</v>
      </c>
      <c r="D45" s="228" t="s">
        <v>1113</v>
      </c>
      <c r="E45" s="228"/>
      <c r="F45" s="230" t="s">
        <v>1122</v>
      </c>
      <c r="G45" s="230"/>
      <c r="H45" s="228" t="s">
        <v>1112</v>
      </c>
      <c r="I45" s="228"/>
      <c r="J45" s="232"/>
      <c r="K45" s="232"/>
      <c r="L45" s="210" t="str">
        <f>IF(C45="","",_xlfn.CONCAT("                { line: ","""",C45,", ",M45:AN45,""", sC: ","""",B45,"""},  ]},"))</f>
        <v xml:space="preserve">                { line: "SERVID AL SEÑOR CON ALEGRÍA., (Fa,,15)(Sol,,154)(La,,297)", sC: "as"},  ]},</v>
      </c>
      <c r="M45" s="218" t="str">
        <f t="shared" si="9"/>
        <v>(</v>
      </c>
      <c r="N45" s="183" t="str">
        <f t="shared" si="1"/>
        <v>Fa</v>
      </c>
      <c r="O45" s="216" t="str">
        <f t="shared" si="10"/>
        <v>,</v>
      </c>
      <c r="P45" s="225" t="str">
        <f t="shared" si="2"/>
        <v/>
      </c>
      <c r="Q45" s="217" t="str">
        <f t="shared" si="11"/>
        <v>,</v>
      </c>
      <c r="R45" s="259">
        <f t="shared" si="12"/>
        <v>15</v>
      </c>
      <c r="S45" s="218" t="str">
        <f t="shared" si="13"/>
        <v>)</v>
      </c>
      <c r="T45" s="219" t="str">
        <f t="shared" si="14"/>
        <v>(</v>
      </c>
      <c r="U45" s="181" t="str">
        <f t="shared" si="3"/>
        <v>Sol</v>
      </c>
      <c r="V45" s="185" t="str">
        <f t="shared" si="15"/>
        <v>,</v>
      </c>
      <c r="W45" s="177" t="str">
        <f t="shared" si="4"/>
        <v/>
      </c>
      <c r="X45" s="185" t="str">
        <f t="shared" si="16"/>
        <v>,</v>
      </c>
      <c r="Y45" s="261">
        <f>IF(U45="","",154)</f>
        <v>154</v>
      </c>
      <c r="Z45" s="218" t="str">
        <f t="shared" si="17"/>
        <v>)</v>
      </c>
      <c r="AA45" s="175" t="str">
        <f t="shared" si="18"/>
        <v>(</v>
      </c>
      <c r="AB45" s="183" t="str">
        <f t="shared" si="5"/>
        <v>La</v>
      </c>
      <c r="AC45" s="184" t="str">
        <f t="shared" si="19"/>
        <v>,</v>
      </c>
      <c r="AD45" s="255" t="str">
        <f t="shared" si="58"/>
        <v/>
      </c>
      <c r="AE45" s="176" t="str">
        <f t="shared" si="20"/>
        <v>,</v>
      </c>
      <c r="AF45" s="259">
        <f>IF(AB45="","",297)</f>
        <v>297</v>
      </c>
      <c r="AG45" s="168" t="str">
        <f t="shared" si="22"/>
        <v>)</v>
      </c>
      <c r="AH45" s="179" t="str">
        <f t="shared" si="23"/>
        <v/>
      </c>
      <c r="AI45" s="181" t="str">
        <f t="shared" si="7"/>
        <v/>
      </c>
      <c r="AJ45" s="180" t="str">
        <f t="shared" si="24"/>
        <v/>
      </c>
      <c r="AK45" s="177" t="str">
        <f t="shared" si="59"/>
        <v/>
      </c>
      <c r="AL45" s="180" t="str">
        <f t="shared" si="25"/>
        <v/>
      </c>
      <c r="AM45" s="185" t="str">
        <f t="shared" si="26"/>
        <v/>
      </c>
      <c r="AN45" s="185" t="str">
        <f t="shared" si="27"/>
        <v/>
      </c>
    </row>
    <row r="46" spans="1:40" s="266" customFormat="1" ht="25.5" thickTop="1" thickBot="1" x14ac:dyDescent="0.4">
      <c r="A46">
        <f t="shared" si="60"/>
        <v>14</v>
      </c>
      <c r="B46" s="266" t="s">
        <v>1079</v>
      </c>
      <c r="C46" s="267" t="s">
        <v>2396</v>
      </c>
      <c r="D46" s="268" t="s">
        <v>1114</v>
      </c>
      <c r="E46" s="268" t="s">
        <v>1121</v>
      </c>
      <c r="F46" s="269" t="s">
        <v>1112</v>
      </c>
      <c r="G46" s="269">
        <v>7</v>
      </c>
      <c r="H46" s="268"/>
      <c r="I46" s="268"/>
      <c r="J46" s="270"/>
      <c r="K46" s="270"/>
      <c r="L46" s="271" t="str">
        <f t="shared" ref="L46:L47" si="61">IF(C46="","",_xlfn.CONCAT("            { line: ","""",C46,", ",M46:AN46,""", sC: ","""",B46,"""},"))</f>
        <v xml:space="preserve">            { line: "¡Entrad por sus puertas , (Re,m,15)(La,7,250)", sC: "mt"},</v>
      </c>
      <c r="M46" s="272" t="str">
        <f t="shared" ref="M46:M53" si="62">IF(N46="","","(")</f>
        <v>(</v>
      </c>
      <c r="N46" s="273" t="str">
        <f t="shared" ref="N46:N53" si="63">IF(D46="","",D46)</f>
        <v>Re</v>
      </c>
      <c r="O46" s="274" t="str">
        <f t="shared" ref="O46:O53" si="64">IF(N46="","",",")</f>
        <v>,</v>
      </c>
      <c r="P46" s="264" t="str">
        <f t="shared" ref="P46:P53" si="65">IF(E46="","",E46)</f>
        <v>m</v>
      </c>
      <c r="Q46" s="275" t="str">
        <f t="shared" ref="Q46:Q53" si="66">IF(N46="","",",")</f>
        <v>,</v>
      </c>
      <c r="R46" s="276">
        <f t="shared" ref="R46:R53" si="67">IF(N46="","",15)</f>
        <v>15</v>
      </c>
      <c r="S46" s="272" t="str">
        <f t="shared" ref="S46:S53" si="68">IF(N46="","",")")</f>
        <v>)</v>
      </c>
      <c r="T46" s="277" t="str">
        <f t="shared" ref="T46:T53" si="69">IF(U46="","","(")</f>
        <v>(</v>
      </c>
      <c r="U46" s="260" t="str">
        <f t="shared" ref="U46:U53" si="70">IF(F46="","",F46)</f>
        <v>La</v>
      </c>
      <c r="V46" s="261" t="str">
        <f t="shared" ref="V46:V53" si="71">IF(U46="","",",")</f>
        <v>,</v>
      </c>
      <c r="W46" s="262">
        <f t="shared" ref="W46:W53" si="72">IF(G46="","",G46)</f>
        <v>7</v>
      </c>
      <c r="X46" s="261" t="str">
        <f t="shared" ref="X46:X53" si="73">IF(U46="","",",")</f>
        <v>,</v>
      </c>
      <c r="Y46" s="261">
        <f t="shared" ref="Y46:Y51" si="74">IF(U46="","",250)</f>
        <v>250</v>
      </c>
      <c r="Z46" s="272" t="str">
        <f t="shared" ref="Z46:Z53" si="75">IF(U46="","",")")</f>
        <v>)</v>
      </c>
      <c r="AA46" s="278" t="str">
        <f t="shared" ref="AA46:AA53" si="76">IF(AB46="","","(")</f>
        <v/>
      </c>
      <c r="AB46" s="273" t="str">
        <f t="shared" ref="AB46:AB53" si="77">IF(H46="","",H46)</f>
        <v/>
      </c>
      <c r="AC46" s="265" t="str">
        <f t="shared" ref="AC46:AC53" si="78">IF(AB46="","",",")</f>
        <v/>
      </c>
      <c r="AD46" s="279" t="str">
        <f t="shared" si="58"/>
        <v/>
      </c>
      <c r="AE46" s="280" t="str">
        <f t="shared" ref="AE46:AE53" si="79">IF(AB46="","",",")</f>
        <v/>
      </c>
      <c r="AF46" s="276" t="str">
        <f t="shared" ref="AF46:AF52" si="80">IF(AB46="","",350)</f>
        <v/>
      </c>
      <c r="AG46" s="276" t="str">
        <f t="shared" ref="AG46:AG53" si="81">IF(AB46="","",")")</f>
        <v/>
      </c>
      <c r="AH46" s="281" t="str">
        <f t="shared" ref="AH46:AH53" si="82">IF(AI46="","","(")</f>
        <v/>
      </c>
      <c r="AI46" s="260" t="str">
        <f t="shared" ref="AI46:AI53" si="83">IF(J46="","",J46)</f>
        <v/>
      </c>
      <c r="AJ46" s="263" t="str">
        <f t="shared" ref="AJ46:AJ53" si="84">IF(AI46="","",",")</f>
        <v/>
      </c>
      <c r="AK46" s="262" t="str">
        <f t="shared" si="59"/>
        <v/>
      </c>
      <c r="AL46" s="263" t="str">
        <f t="shared" ref="AL46:AL53" si="85">IF(AI46="","",",")</f>
        <v/>
      </c>
      <c r="AM46" s="261" t="str">
        <f t="shared" ref="AM46:AM53" si="86">IF(AI46="","",450)</f>
        <v/>
      </c>
      <c r="AN46" s="261" t="str">
        <f t="shared" ref="AN46:AN53" si="87">IF(AI46="","",")")</f>
        <v/>
      </c>
    </row>
    <row r="47" spans="1:40" s="266" customFormat="1" ht="25.5" thickTop="1" thickBot="1" x14ac:dyDescent="0.4">
      <c r="A47">
        <f t="shared" si="60"/>
        <v>15</v>
      </c>
      <c r="C47" s="267" t="s">
        <v>2397</v>
      </c>
      <c r="D47" s="268" t="s">
        <v>1114</v>
      </c>
      <c r="E47" s="268" t="s">
        <v>1121</v>
      </c>
      <c r="F47" s="269"/>
      <c r="G47" s="269"/>
      <c r="H47" s="268"/>
      <c r="I47" s="268"/>
      <c r="J47" s="270"/>
      <c r="K47" s="270"/>
      <c r="L47" s="271" t="str">
        <f t="shared" si="61"/>
        <v xml:space="preserve">            { line: "con himnos de alegría!, (Re,m,15)", sC: ""},</v>
      </c>
      <c r="M47" s="272" t="str">
        <f t="shared" si="62"/>
        <v>(</v>
      </c>
      <c r="N47" s="273" t="str">
        <f t="shared" si="63"/>
        <v>Re</v>
      </c>
      <c r="O47" s="274" t="str">
        <f t="shared" si="64"/>
        <v>,</v>
      </c>
      <c r="P47" s="264" t="str">
        <f t="shared" si="65"/>
        <v>m</v>
      </c>
      <c r="Q47" s="275" t="str">
        <f t="shared" si="66"/>
        <v>,</v>
      </c>
      <c r="R47" s="276">
        <f t="shared" si="67"/>
        <v>15</v>
      </c>
      <c r="S47" s="272" t="str">
        <f t="shared" si="68"/>
        <v>)</v>
      </c>
      <c r="T47" s="277" t="str">
        <f t="shared" si="69"/>
        <v/>
      </c>
      <c r="U47" s="260" t="str">
        <f t="shared" si="70"/>
        <v/>
      </c>
      <c r="V47" s="261" t="str">
        <f t="shared" si="71"/>
        <v/>
      </c>
      <c r="W47" s="262" t="str">
        <f t="shared" si="72"/>
        <v/>
      </c>
      <c r="X47" s="261" t="str">
        <f t="shared" si="73"/>
        <v/>
      </c>
      <c r="Y47" s="261" t="str">
        <f t="shared" si="74"/>
        <v/>
      </c>
      <c r="Z47" s="272" t="str">
        <f t="shared" si="75"/>
        <v/>
      </c>
      <c r="AA47" s="278" t="str">
        <f t="shared" si="76"/>
        <v/>
      </c>
      <c r="AB47" s="273" t="str">
        <f t="shared" si="77"/>
        <v/>
      </c>
      <c r="AC47" s="265" t="str">
        <f t="shared" si="78"/>
        <v/>
      </c>
      <c r="AD47" s="279" t="str">
        <f t="shared" si="58"/>
        <v/>
      </c>
      <c r="AE47" s="280" t="str">
        <f t="shared" si="79"/>
        <v/>
      </c>
      <c r="AF47" s="276" t="str">
        <f t="shared" si="80"/>
        <v/>
      </c>
      <c r="AG47" s="276" t="str">
        <f t="shared" si="81"/>
        <v/>
      </c>
      <c r="AH47" s="281" t="str">
        <f t="shared" si="82"/>
        <v/>
      </c>
      <c r="AI47" s="260" t="str">
        <f t="shared" si="83"/>
        <v/>
      </c>
      <c r="AJ47" s="263" t="str">
        <f t="shared" si="84"/>
        <v/>
      </c>
      <c r="AK47" s="262" t="str">
        <f t="shared" si="59"/>
        <v/>
      </c>
      <c r="AL47" s="263" t="str">
        <f t="shared" si="85"/>
        <v/>
      </c>
      <c r="AM47" s="261" t="str">
        <f t="shared" si="86"/>
        <v/>
      </c>
      <c r="AN47" s="261" t="str">
        <f t="shared" si="87"/>
        <v/>
      </c>
    </row>
    <row r="48" spans="1:40" ht="25.5" thickTop="1" thickBot="1" x14ac:dyDescent="0.4">
      <c r="C48" s="203" t="s">
        <v>2312</v>
      </c>
      <c r="D48" s="224"/>
      <c r="E48" s="224"/>
      <c r="F48" s="224"/>
      <c r="G48" s="224"/>
      <c r="H48" s="224"/>
      <c r="I48" s="224"/>
      <c r="J48" s="224"/>
      <c r="K48" s="224"/>
      <c r="L48" s="208" t="s">
        <v>2310</v>
      </c>
      <c r="M48" s="218" t="str">
        <f t="shared" si="62"/>
        <v/>
      </c>
      <c r="N48" s="183" t="str">
        <f t="shared" si="63"/>
        <v/>
      </c>
      <c r="O48" s="216" t="str">
        <f t="shared" si="64"/>
        <v/>
      </c>
      <c r="P48" s="225" t="str">
        <f t="shared" si="65"/>
        <v/>
      </c>
      <c r="Q48" s="217" t="str">
        <f t="shared" si="66"/>
        <v/>
      </c>
      <c r="R48" s="259" t="str">
        <f t="shared" si="67"/>
        <v/>
      </c>
      <c r="S48" s="218" t="str">
        <f t="shared" si="68"/>
        <v/>
      </c>
      <c r="T48" s="219" t="str">
        <f t="shared" si="69"/>
        <v/>
      </c>
      <c r="U48" s="181" t="str">
        <f t="shared" si="70"/>
        <v/>
      </c>
      <c r="V48" s="185" t="str">
        <f t="shared" si="71"/>
        <v/>
      </c>
      <c r="W48" s="177" t="str">
        <f t="shared" si="72"/>
        <v/>
      </c>
      <c r="X48" s="185" t="str">
        <f t="shared" si="73"/>
        <v/>
      </c>
      <c r="Y48" s="261" t="str">
        <f t="shared" si="74"/>
        <v/>
      </c>
      <c r="Z48" s="218" t="str">
        <f t="shared" si="75"/>
        <v/>
      </c>
      <c r="AA48" s="175" t="str">
        <f t="shared" si="76"/>
        <v/>
      </c>
      <c r="AB48" s="183" t="str">
        <f t="shared" si="77"/>
        <v/>
      </c>
      <c r="AC48" s="184" t="str">
        <f t="shared" si="78"/>
        <v/>
      </c>
      <c r="AD48" s="255" t="str">
        <f t="shared" ref="AD48:AD53" si="88">IF(I48="","",I48)</f>
        <v/>
      </c>
      <c r="AE48" s="176" t="str">
        <f t="shared" si="79"/>
        <v/>
      </c>
      <c r="AF48" s="259" t="str">
        <f t="shared" si="80"/>
        <v/>
      </c>
      <c r="AG48" s="168" t="str">
        <f t="shared" si="81"/>
        <v/>
      </c>
      <c r="AH48" s="179" t="str">
        <f t="shared" si="82"/>
        <v/>
      </c>
      <c r="AI48" s="181" t="str">
        <f t="shared" si="83"/>
        <v/>
      </c>
      <c r="AJ48" s="180" t="str">
        <f t="shared" si="84"/>
        <v/>
      </c>
      <c r="AK48" s="177" t="str">
        <f t="shared" ref="AK48:AK53" si="89">IF(K48="","",K48)</f>
        <v/>
      </c>
      <c r="AL48" s="180" t="str">
        <f t="shared" si="85"/>
        <v/>
      </c>
      <c r="AM48" s="185" t="str">
        <f t="shared" si="86"/>
        <v/>
      </c>
      <c r="AN48" s="185" t="str">
        <f t="shared" si="87"/>
        <v/>
      </c>
    </row>
    <row r="49" spans="1:40" ht="25.5" thickTop="1" thickBot="1" x14ac:dyDescent="0.4">
      <c r="C49" s="252"/>
      <c r="D49" s="253"/>
      <c r="E49" s="253"/>
      <c r="F49" s="253"/>
      <c r="G49" s="253"/>
      <c r="H49" s="253"/>
      <c r="I49" s="253"/>
      <c r="J49" s="253"/>
      <c r="K49" s="253"/>
      <c r="L49" s="208" t="s">
        <v>2308</v>
      </c>
      <c r="M49" s="218" t="str">
        <f t="shared" si="62"/>
        <v/>
      </c>
      <c r="N49" s="183" t="str">
        <f t="shared" si="63"/>
        <v/>
      </c>
      <c r="O49" s="216" t="str">
        <f t="shared" si="64"/>
        <v/>
      </c>
      <c r="P49" s="225" t="str">
        <f t="shared" si="65"/>
        <v/>
      </c>
      <c r="Q49" s="217" t="str">
        <f t="shared" si="66"/>
        <v/>
      </c>
      <c r="R49" s="259" t="str">
        <f t="shared" si="67"/>
        <v/>
      </c>
      <c r="S49" s="218" t="str">
        <f t="shared" si="68"/>
        <v/>
      </c>
      <c r="T49" s="219" t="str">
        <f t="shared" si="69"/>
        <v/>
      </c>
      <c r="U49" s="181" t="str">
        <f t="shared" si="70"/>
        <v/>
      </c>
      <c r="V49" s="185" t="str">
        <f t="shared" si="71"/>
        <v/>
      </c>
      <c r="W49" s="177" t="str">
        <f t="shared" si="72"/>
        <v/>
      </c>
      <c r="X49" s="185" t="str">
        <f t="shared" si="73"/>
        <v/>
      </c>
      <c r="Y49" s="261" t="str">
        <f t="shared" si="74"/>
        <v/>
      </c>
      <c r="Z49" s="218" t="str">
        <f t="shared" si="75"/>
        <v/>
      </c>
      <c r="AA49" s="175" t="str">
        <f t="shared" si="76"/>
        <v/>
      </c>
      <c r="AB49" s="183" t="str">
        <f t="shared" si="77"/>
        <v/>
      </c>
      <c r="AC49" s="184" t="str">
        <f t="shared" si="78"/>
        <v/>
      </c>
      <c r="AD49" s="255" t="str">
        <f t="shared" si="88"/>
        <v/>
      </c>
      <c r="AE49" s="176" t="str">
        <f t="shared" si="79"/>
        <v/>
      </c>
      <c r="AF49" s="259" t="str">
        <f t="shared" si="80"/>
        <v/>
      </c>
      <c r="AG49" s="168" t="str">
        <f t="shared" si="81"/>
        <v/>
      </c>
      <c r="AH49" s="179" t="str">
        <f t="shared" si="82"/>
        <v/>
      </c>
      <c r="AI49" s="181" t="str">
        <f t="shared" si="83"/>
        <v/>
      </c>
      <c r="AJ49" s="180" t="str">
        <f t="shared" si="84"/>
        <v/>
      </c>
      <c r="AK49" s="177" t="str">
        <f t="shared" si="89"/>
        <v/>
      </c>
      <c r="AL49" s="180" t="str">
        <f t="shared" si="85"/>
        <v/>
      </c>
      <c r="AM49" s="185" t="str">
        <f t="shared" si="86"/>
        <v/>
      </c>
      <c r="AN49" s="185" t="str">
        <f t="shared" si="87"/>
        <v/>
      </c>
    </row>
    <row r="50" spans="1:40" ht="25.5" thickTop="1" thickBot="1" x14ac:dyDescent="0.4">
      <c r="C50" s="252"/>
      <c r="D50" s="253"/>
      <c r="E50" s="253"/>
      <c r="F50" s="253"/>
      <c r="G50" s="253"/>
      <c r="H50" s="253"/>
      <c r="I50" s="253"/>
      <c r="J50" s="253"/>
      <c r="K50" s="253"/>
      <c r="L50" s="254" t="s">
        <v>2311</v>
      </c>
      <c r="M50" s="218" t="str">
        <f t="shared" si="62"/>
        <v/>
      </c>
      <c r="N50" s="183" t="str">
        <f t="shared" si="63"/>
        <v/>
      </c>
      <c r="O50" s="216" t="str">
        <f t="shared" si="64"/>
        <v/>
      </c>
      <c r="P50" s="225" t="str">
        <f t="shared" si="65"/>
        <v/>
      </c>
      <c r="Q50" s="217" t="str">
        <f t="shared" si="66"/>
        <v/>
      </c>
      <c r="R50" s="259" t="str">
        <f t="shared" si="67"/>
        <v/>
      </c>
      <c r="S50" s="218" t="str">
        <f t="shared" si="68"/>
        <v/>
      </c>
      <c r="T50" s="219" t="str">
        <f t="shared" si="69"/>
        <v/>
      </c>
      <c r="U50" s="181" t="str">
        <f t="shared" si="70"/>
        <v/>
      </c>
      <c r="V50" s="185" t="str">
        <f t="shared" si="71"/>
        <v/>
      </c>
      <c r="W50" s="177" t="str">
        <f t="shared" si="72"/>
        <v/>
      </c>
      <c r="X50" s="185" t="str">
        <f t="shared" si="73"/>
        <v/>
      </c>
      <c r="Y50" s="261" t="str">
        <f t="shared" si="74"/>
        <v/>
      </c>
      <c r="Z50" s="218" t="str">
        <f t="shared" si="75"/>
        <v/>
      </c>
      <c r="AA50" s="175" t="str">
        <f t="shared" si="76"/>
        <v/>
      </c>
      <c r="AB50" s="183" t="str">
        <f t="shared" si="77"/>
        <v/>
      </c>
      <c r="AC50" s="184" t="str">
        <f t="shared" si="78"/>
        <v/>
      </c>
      <c r="AD50" s="255" t="str">
        <f t="shared" si="88"/>
        <v/>
      </c>
      <c r="AE50" s="176" t="str">
        <f t="shared" si="79"/>
        <v/>
      </c>
      <c r="AF50" s="259" t="str">
        <f t="shared" si="80"/>
        <v/>
      </c>
      <c r="AG50" s="168" t="str">
        <f t="shared" si="81"/>
        <v/>
      </c>
      <c r="AH50" s="179" t="str">
        <f t="shared" si="82"/>
        <v/>
      </c>
      <c r="AI50" s="181" t="str">
        <f t="shared" si="83"/>
        <v/>
      </c>
      <c r="AJ50" s="180" t="str">
        <f t="shared" si="84"/>
        <v/>
      </c>
      <c r="AK50" s="177" t="str">
        <f t="shared" si="89"/>
        <v/>
      </c>
      <c r="AL50" s="180" t="str">
        <f t="shared" si="85"/>
        <v/>
      </c>
      <c r="AM50" s="185" t="str">
        <f t="shared" si="86"/>
        <v/>
      </c>
      <c r="AN50" s="185" t="str">
        <f t="shared" si="87"/>
        <v/>
      </c>
    </row>
    <row r="51" spans="1:40" ht="25.5" thickTop="1" thickBot="1" x14ac:dyDescent="0.4">
      <c r="A51">
        <f>+A47+1</f>
        <v>16</v>
      </c>
      <c r="B51" t="s">
        <v>2309</v>
      </c>
      <c r="C51" s="251" t="s">
        <v>2389</v>
      </c>
      <c r="D51" s="228" t="s">
        <v>1114</v>
      </c>
      <c r="E51" s="228" t="s">
        <v>1121</v>
      </c>
      <c r="F51" s="230"/>
      <c r="G51" s="230"/>
      <c r="H51" s="228"/>
      <c r="I51" s="228"/>
      <c r="J51" s="232"/>
      <c r="K51" s="232"/>
      <c r="L51" s="206" t="str">
        <f>IF(C51="","",_xlfn.CONCAT("           triggerLine: ","""",C51,", ",M51:AN51,""", sC: ","""",B51,""", lines: ["))</f>
        <v xml:space="preserve">           triggerLine: "ACLAMAD AL SEÑOR, (Re,m,15)", sC: "mt as ta", lines: [</v>
      </c>
      <c r="M51" s="218" t="str">
        <f t="shared" si="62"/>
        <v>(</v>
      </c>
      <c r="N51" s="183" t="str">
        <f t="shared" si="63"/>
        <v>Re</v>
      </c>
      <c r="O51" s="216" t="str">
        <f t="shared" si="64"/>
        <v>,</v>
      </c>
      <c r="P51" s="225" t="str">
        <f t="shared" si="65"/>
        <v>m</v>
      </c>
      <c r="Q51" s="217" t="str">
        <f t="shared" si="66"/>
        <v>,</v>
      </c>
      <c r="R51" s="259">
        <f t="shared" si="67"/>
        <v>15</v>
      </c>
      <c r="S51" s="218" t="str">
        <f t="shared" si="68"/>
        <v>)</v>
      </c>
      <c r="T51" s="219" t="str">
        <f t="shared" si="69"/>
        <v/>
      </c>
      <c r="U51" s="181" t="str">
        <f t="shared" si="70"/>
        <v/>
      </c>
      <c r="V51" s="185" t="str">
        <f t="shared" si="71"/>
        <v/>
      </c>
      <c r="W51" s="177" t="str">
        <f t="shared" si="72"/>
        <v/>
      </c>
      <c r="X51" s="185" t="str">
        <f t="shared" si="73"/>
        <v/>
      </c>
      <c r="Y51" s="261" t="str">
        <f t="shared" si="74"/>
        <v/>
      </c>
      <c r="Z51" s="218" t="str">
        <f t="shared" si="75"/>
        <v/>
      </c>
      <c r="AA51" s="175" t="str">
        <f t="shared" si="76"/>
        <v/>
      </c>
      <c r="AB51" s="183" t="str">
        <f t="shared" si="77"/>
        <v/>
      </c>
      <c r="AC51" s="184" t="str">
        <f t="shared" si="78"/>
        <v/>
      </c>
      <c r="AD51" s="255" t="str">
        <f t="shared" si="88"/>
        <v/>
      </c>
      <c r="AE51" s="176" t="str">
        <f t="shared" si="79"/>
        <v/>
      </c>
      <c r="AF51" s="259" t="str">
        <f t="shared" si="80"/>
        <v/>
      </c>
      <c r="AG51" s="168" t="str">
        <f t="shared" si="81"/>
        <v/>
      </c>
      <c r="AH51" s="179" t="str">
        <f t="shared" si="82"/>
        <v/>
      </c>
      <c r="AI51" s="181" t="str">
        <f t="shared" si="83"/>
        <v/>
      </c>
      <c r="AJ51" s="180" t="str">
        <f t="shared" si="84"/>
        <v/>
      </c>
      <c r="AK51" s="177" t="str">
        <f t="shared" si="89"/>
        <v/>
      </c>
      <c r="AL51" s="180" t="str">
        <f t="shared" si="85"/>
        <v/>
      </c>
      <c r="AM51" s="185" t="str">
        <f t="shared" si="86"/>
        <v/>
      </c>
      <c r="AN51" s="185" t="str">
        <f t="shared" si="87"/>
        <v/>
      </c>
    </row>
    <row r="52" spans="1:40" ht="25.5" thickTop="1" thickBot="1" x14ac:dyDescent="0.4">
      <c r="A52">
        <f t="shared" ref="A52:A53" si="90">+A51+1</f>
        <v>17</v>
      </c>
      <c r="B52" t="s">
        <v>2282</v>
      </c>
      <c r="C52" s="251" t="s">
        <v>2390</v>
      </c>
      <c r="D52" s="228" t="s">
        <v>1122</v>
      </c>
      <c r="E52" s="228" t="s">
        <v>1121</v>
      </c>
      <c r="F52" s="230" t="s">
        <v>1114</v>
      </c>
      <c r="G52" s="230" t="s">
        <v>1121</v>
      </c>
      <c r="H52" s="228"/>
      <c r="I52" s="228"/>
      <c r="J52" s="232"/>
      <c r="K52" s="232"/>
      <c r="L52" s="206" t="str">
        <f>IF(C52="","",_xlfn.CONCAT("                { line: ","""",C52,", ",M52:AN52,""", sC: ","""",B52,"""},"))</f>
        <v xml:space="preserve">                { line: "TODA LA TIERRA,, (Sol,m,15)(Re,m,118)", sC: "as"},</v>
      </c>
      <c r="M52" s="218" t="str">
        <f t="shared" si="62"/>
        <v>(</v>
      </c>
      <c r="N52" s="183" t="str">
        <f t="shared" si="63"/>
        <v>Sol</v>
      </c>
      <c r="O52" s="216" t="str">
        <f t="shared" si="64"/>
        <v>,</v>
      </c>
      <c r="P52" s="225" t="str">
        <f t="shared" si="65"/>
        <v>m</v>
      </c>
      <c r="Q52" s="217" t="str">
        <f t="shared" si="66"/>
        <v>,</v>
      </c>
      <c r="R52" s="259">
        <f t="shared" si="67"/>
        <v>15</v>
      </c>
      <c r="S52" s="218" t="str">
        <f t="shared" si="68"/>
        <v>)</v>
      </c>
      <c r="T52" s="219" t="str">
        <f t="shared" si="69"/>
        <v>(</v>
      </c>
      <c r="U52" s="181" t="str">
        <f t="shared" si="70"/>
        <v>Re</v>
      </c>
      <c r="V52" s="185" t="str">
        <f t="shared" si="71"/>
        <v>,</v>
      </c>
      <c r="W52" s="177" t="str">
        <f t="shared" si="72"/>
        <v>m</v>
      </c>
      <c r="X52" s="185" t="str">
        <f t="shared" si="73"/>
        <v>,</v>
      </c>
      <c r="Y52" s="261">
        <f>IF(U52="","",118)</f>
        <v>118</v>
      </c>
      <c r="Z52" s="218" t="str">
        <f t="shared" si="75"/>
        <v>)</v>
      </c>
      <c r="AA52" s="175" t="str">
        <f t="shared" si="76"/>
        <v/>
      </c>
      <c r="AB52" s="183" t="str">
        <f t="shared" si="77"/>
        <v/>
      </c>
      <c r="AC52" s="184" t="str">
        <f t="shared" si="78"/>
        <v/>
      </c>
      <c r="AD52" s="255" t="str">
        <f t="shared" si="88"/>
        <v/>
      </c>
      <c r="AE52" s="176" t="str">
        <f t="shared" si="79"/>
        <v/>
      </c>
      <c r="AF52" s="259" t="str">
        <f t="shared" si="80"/>
        <v/>
      </c>
      <c r="AG52" s="168" t="str">
        <f t="shared" si="81"/>
        <v/>
      </c>
      <c r="AH52" s="179" t="str">
        <f t="shared" si="82"/>
        <v/>
      </c>
      <c r="AI52" s="181" t="str">
        <f t="shared" si="83"/>
        <v/>
      </c>
      <c r="AJ52" s="180" t="str">
        <f t="shared" si="84"/>
        <v/>
      </c>
      <c r="AK52" s="177" t="str">
        <f t="shared" si="89"/>
        <v/>
      </c>
      <c r="AL52" s="180" t="str">
        <f t="shared" si="85"/>
        <v/>
      </c>
      <c r="AM52" s="185" t="str">
        <f t="shared" si="86"/>
        <v/>
      </c>
      <c r="AN52" s="185" t="str">
        <f t="shared" si="87"/>
        <v/>
      </c>
    </row>
    <row r="53" spans="1:40" ht="25.5" thickTop="1" thickBot="1" x14ac:dyDescent="0.4">
      <c r="A53">
        <f t="shared" si="90"/>
        <v>18</v>
      </c>
      <c r="B53" t="s">
        <v>2282</v>
      </c>
      <c r="C53" s="251" t="s">
        <v>2391</v>
      </c>
      <c r="D53" s="228" t="s">
        <v>1113</v>
      </c>
      <c r="E53" s="228"/>
      <c r="F53" s="230" t="s">
        <v>1122</v>
      </c>
      <c r="G53" s="230"/>
      <c r="H53" s="228" t="s">
        <v>1112</v>
      </c>
      <c r="I53" s="228"/>
      <c r="J53" s="232"/>
      <c r="K53" s="232"/>
      <c r="L53" s="210" t="str">
        <f>IF(C53="","",_xlfn.CONCAT("                { line: ","""",C53,", ",M53:AN53,""", sC: ","""",B53,"""},  ]},"))</f>
        <v xml:space="preserve">                { line: "SERVID AL SEÑOR CON ALEGRÍA., (Fa,,15)(Sol,,154)(La,,297)", sC: "as"},  ]},</v>
      </c>
      <c r="M53" s="218" t="str">
        <f t="shared" si="62"/>
        <v>(</v>
      </c>
      <c r="N53" s="183" t="str">
        <f t="shared" si="63"/>
        <v>Fa</v>
      </c>
      <c r="O53" s="216" t="str">
        <f t="shared" si="64"/>
        <v>,</v>
      </c>
      <c r="P53" s="225" t="str">
        <f t="shared" si="65"/>
        <v/>
      </c>
      <c r="Q53" s="217" t="str">
        <f t="shared" si="66"/>
        <v>,</v>
      </c>
      <c r="R53" s="259">
        <f t="shared" si="67"/>
        <v>15</v>
      </c>
      <c r="S53" s="218" t="str">
        <f t="shared" si="68"/>
        <v>)</v>
      </c>
      <c r="T53" s="219" t="str">
        <f t="shared" si="69"/>
        <v>(</v>
      </c>
      <c r="U53" s="181" t="str">
        <f t="shared" si="70"/>
        <v>Sol</v>
      </c>
      <c r="V53" s="185" t="str">
        <f t="shared" si="71"/>
        <v>,</v>
      </c>
      <c r="W53" s="177" t="str">
        <f t="shared" si="72"/>
        <v/>
      </c>
      <c r="X53" s="185" t="str">
        <f t="shared" si="73"/>
        <v>,</v>
      </c>
      <c r="Y53" s="261">
        <f>IF(U53="","",154)</f>
        <v>154</v>
      </c>
      <c r="Z53" s="218" t="str">
        <f t="shared" si="75"/>
        <v>)</v>
      </c>
      <c r="AA53" s="175" t="str">
        <f t="shared" si="76"/>
        <v>(</v>
      </c>
      <c r="AB53" s="183" t="str">
        <f t="shared" si="77"/>
        <v>La</v>
      </c>
      <c r="AC53" s="184" t="str">
        <f t="shared" si="78"/>
        <v>,</v>
      </c>
      <c r="AD53" s="255" t="str">
        <f t="shared" si="88"/>
        <v/>
      </c>
      <c r="AE53" s="176" t="str">
        <f t="shared" si="79"/>
        <v>,</v>
      </c>
      <c r="AF53" s="259">
        <f>IF(AB53="","",297)</f>
        <v>297</v>
      </c>
      <c r="AG53" s="168" t="str">
        <f t="shared" si="81"/>
        <v>)</v>
      </c>
      <c r="AH53" s="179" t="str">
        <f t="shared" si="82"/>
        <v/>
      </c>
      <c r="AI53" s="181" t="str">
        <f t="shared" si="83"/>
        <v/>
      </c>
      <c r="AJ53" s="180" t="str">
        <f t="shared" si="84"/>
        <v/>
      </c>
      <c r="AK53" s="177" t="str">
        <f t="shared" si="89"/>
        <v/>
      </c>
      <c r="AL53" s="180" t="str">
        <f t="shared" si="85"/>
        <v/>
      </c>
      <c r="AM53" s="185" t="str">
        <f t="shared" si="86"/>
        <v/>
      </c>
      <c r="AN53" s="185" t="str">
        <f t="shared" si="87"/>
        <v/>
      </c>
    </row>
    <row r="54" spans="1:40" ht="36.75" thickTop="1" thickBot="1" x14ac:dyDescent="0.4">
      <c r="C54" s="13"/>
      <c r="D54" s="222"/>
      <c r="E54" s="222"/>
      <c r="F54" s="222"/>
      <c r="G54" s="222"/>
      <c r="H54" s="222"/>
      <c r="I54" s="222"/>
      <c r="J54" s="222"/>
      <c r="K54" s="222"/>
      <c r="L54" s="212" t="s">
        <v>2299</v>
      </c>
      <c r="M54" s="218" t="str">
        <f t="shared" si="9"/>
        <v/>
      </c>
      <c r="N54" s="183" t="str">
        <f t="shared" si="1"/>
        <v/>
      </c>
      <c r="O54" s="216" t="str">
        <f t="shared" si="10"/>
        <v/>
      </c>
      <c r="P54" s="225" t="str">
        <f t="shared" si="2"/>
        <v/>
      </c>
      <c r="Q54" s="217" t="str">
        <f t="shared" si="11"/>
        <v/>
      </c>
      <c r="R54" s="259" t="str">
        <f t="shared" si="12"/>
        <v/>
      </c>
      <c r="S54" s="218" t="str">
        <f t="shared" si="13"/>
        <v/>
      </c>
      <c r="T54" s="219" t="str">
        <f t="shared" si="14"/>
        <v/>
      </c>
      <c r="U54" s="181" t="str">
        <f t="shared" si="3"/>
        <v/>
      </c>
      <c r="V54" s="185" t="str">
        <f t="shared" si="15"/>
        <v/>
      </c>
      <c r="W54" s="177" t="str">
        <f t="shared" si="4"/>
        <v/>
      </c>
      <c r="X54" s="185" t="str">
        <f t="shared" si="16"/>
        <v/>
      </c>
      <c r="Y54" s="261" t="str">
        <f t="shared" si="29"/>
        <v/>
      </c>
      <c r="Z54" s="218" t="str">
        <f t="shared" si="17"/>
        <v/>
      </c>
      <c r="AA54" s="175" t="str">
        <f t="shared" si="18"/>
        <v/>
      </c>
      <c r="AB54" s="183" t="str">
        <f t="shared" si="5"/>
        <v/>
      </c>
      <c r="AC54" s="184" t="str">
        <f t="shared" si="19"/>
        <v/>
      </c>
      <c r="AD54" s="225" t="str">
        <f t="shared" si="30"/>
        <v/>
      </c>
      <c r="AE54" s="176" t="str">
        <f t="shared" si="20"/>
        <v/>
      </c>
      <c r="AF54" s="259" t="str">
        <f t="shared" si="21"/>
        <v/>
      </c>
      <c r="AG54" s="168" t="str">
        <f t="shared" si="22"/>
        <v/>
      </c>
      <c r="AH54" s="179" t="str">
        <f t="shared" si="23"/>
        <v/>
      </c>
      <c r="AI54" s="256" t="str">
        <f t="shared" si="7"/>
        <v/>
      </c>
      <c r="AJ54" s="185" t="str">
        <f t="shared" si="24"/>
        <v/>
      </c>
      <c r="AK54" s="185" t="str">
        <f t="shared" si="31"/>
        <v/>
      </c>
      <c r="AL54" s="185" t="str">
        <f t="shared" si="25"/>
        <v/>
      </c>
      <c r="AM54" s="185" t="str">
        <f t="shared" si="26"/>
        <v/>
      </c>
      <c r="AN54" s="185" t="str">
        <f t="shared" si="27"/>
        <v/>
      </c>
    </row>
    <row r="55" spans="1:40" s="266" customFormat="1" ht="25.5" thickTop="1" thickBot="1" x14ac:dyDescent="0.4">
      <c r="A55">
        <f t="shared" ref="A55:A56" si="91">+A54+1</f>
        <v>1</v>
      </c>
      <c r="B55" s="266" t="s">
        <v>1079</v>
      </c>
      <c r="C55" s="267" t="s">
        <v>2398</v>
      </c>
      <c r="D55" s="268" t="s">
        <v>1114</v>
      </c>
      <c r="E55" s="268" t="s">
        <v>1121</v>
      </c>
      <c r="F55" s="269" t="s">
        <v>1112</v>
      </c>
      <c r="G55" s="269">
        <v>7</v>
      </c>
      <c r="H55" s="268"/>
      <c r="I55" s="268"/>
      <c r="J55" s="270"/>
      <c r="K55" s="270"/>
      <c r="L55" s="271" t="str">
        <f t="shared" ref="L55:L56" si="92">IF(C55="","",_xlfn.CONCAT("            { line: ","""",C55,", ",M55:AN55,""", sC: ","""",B55,"""},"))</f>
        <v xml:space="preserve">            { line: "Bendecid su nombre, (Re,m,15)(La,7,250)", sC: "mt"},</v>
      </c>
      <c r="M55" s="272" t="str">
        <f t="shared" si="9"/>
        <v>(</v>
      </c>
      <c r="N55" s="273" t="str">
        <f t="shared" si="1"/>
        <v>Re</v>
      </c>
      <c r="O55" s="274" t="str">
        <f t="shared" si="10"/>
        <v>,</v>
      </c>
      <c r="P55" s="264" t="str">
        <f t="shared" si="2"/>
        <v>m</v>
      </c>
      <c r="Q55" s="275" t="str">
        <f t="shared" si="11"/>
        <v>,</v>
      </c>
      <c r="R55" s="276">
        <f t="shared" si="12"/>
        <v>15</v>
      </c>
      <c r="S55" s="272" t="str">
        <f t="shared" si="13"/>
        <v>)</v>
      </c>
      <c r="T55" s="277" t="str">
        <f t="shared" si="14"/>
        <v>(</v>
      </c>
      <c r="U55" s="260" t="str">
        <f t="shared" si="3"/>
        <v>La</v>
      </c>
      <c r="V55" s="261" t="str">
        <f t="shared" si="15"/>
        <v>,</v>
      </c>
      <c r="W55" s="262">
        <f t="shared" si="4"/>
        <v>7</v>
      </c>
      <c r="X55" s="261" t="str">
        <f t="shared" si="16"/>
        <v>,</v>
      </c>
      <c r="Y55" s="261">
        <f t="shared" si="29"/>
        <v>250</v>
      </c>
      <c r="Z55" s="272" t="str">
        <f t="shared" si="17"/>
        <v>)</v>
      </c>
      <c r="AA55" s="278" t="str">
        <f t="shared" si="18"/>
        <v/>
      </c>
      <c r="AB55" s="273" t="str">
        <f t="shared" si="5"/>
        <v/>
      </c>
      <c r="AC55" s="265" t="str">
        <f t="shared" si="19"/>
        <v/>
      </c>
      <c r="AD55" s="279" t="str">
        <f t="shared" si="30"/>
        <v/>
      </c>
      <c r="AE55" s="280" t="str">
        <f t="shared" si="20"/>
        <v/>
      </c>
      <c r="AF55" s="276" t="str">
        <f t="shared" si="21"/>
        <v/>
      </c>
      <c r="AG55" s="276" t="str">
        <f t="shared" si="22"/>
        <v/>
      </c>
      <c r="AH55" s="281" t="str">
        <f t="shared" si="23"/>
        <v/>
      </c>
      <c r="AI55" s="260" t="str">
        <f t="shared" si="7"/>
        <v/>
      </c>
      <c r="AJ55" s="263" t="str">
        <f t="shared" si="24"/>
        <v/>
      </c>
      <c r="AK55" s="262" t="str">
        <f t="shared" si="31"/>
        <v/>
      </c>
      <c r="AL55" s="263" t="str">
        <f t="shared" si="25"/>
        <v/>
      </c>
      <c r="AM55" s="261" t="str">
        <f t="shared" si="26"/>
        <v/>
      </c>
      <c r="AN55" s="261" t="str">
        <f t="shared" si="27"/>
        <v/>
      </c>
    </row>
    <row r="56" spans="1:40" s="266" customFormat="1" ht="25.5" thickTop="1" thickBot="1" x14ac:dyDescent="0.4">
      <c r="A56">
        <f t="shared" si="91"/>
        <v>2</v>
      </c>
      <c r="C56" s="267" t="s">
        <v>2399</v>
      </c>
      <c r="D56" s="268" t="s">
        <v>1114</v>
      </c>
      <c r="E56" s="268" t="s">
        <v>1121</v>
      </c>
      <c r="F56" s="269"/>
      <c r="G56" s="269"/>
      <c r="H56" s="268"/>
      <c r="I56" s="268"/>
      <c r="J56" s="270"/>
      <c r="K56" s="270"/>
      <c r="L56" s="271" t="str">
        <f t="shared" si="92"/>
        <v xml:space="preserve">            { line: "dándole gracias, (Re,m,15)", sC: ""},</v>
      </c>
      <c r="M56" s="272" t="str">
        <f t="shared" si="9"/>
        <v>(</v>
      </c>
      <c r="N56" s="273" t="str">
        <f t="shared" si="1"/>
        <v>Re</v>
      </c>
      <c r="O56" s="274" t="str">
        <f t="shared" si="10"/>
        <v>,</v>
      </c>
      <c r="P56" s="264" t="str">
        <f t="shared" si="2"/>
        <v>m</v>
      </c>
      <c r="Q56" s="275" t="str">
        <f t="shared" si="11"/>
        <v>,</v>
      </c>
      <c r="R56" s="276">
        <f t="shared" si="12"/>
        <v>15</v>
      </c>
      <c r="S56" s="272" t="str">
        <f t="shared" si="13"/>
        <v>)</v>
      </c>
      <c r="T56" s="277" t="str">
        <f t="shared" si="14"/>
        <v/>
      </c>
      <c r="U56" s="260" t="str">
        <f t="shared" si="3"/>
        <v/>
      </c>
      <c r="V56" s="261" t="str">
        <f t="shared" si="15"/>
        <v/>
      </c>
      <c r="W56" s="262" t="str">
        <f t="shared" si="4"/>
        <v/>
      </c>
      <c r="X56" s="261" t="str">
        <f t="shared" si="16"/>
        <v/>
      </c>
      <c r="Y56" s="261" t="str">
        <f t="shared" si="29"/>
        <v/>
      </c>
      <c r="Z56" s="272" t="str">
        <f t="shared" si="17"/>
        <v/>
      </c>
      <c r="AA56" s="278" t="str">
        <f t="shared" si="18"/>
        <v/>
      </c>
      <c r="AB56" s="273" t="str">
        <f t="shared" si="5"/>
        <v/>
      </c>
      <c r="AC56" s="265" t="str">
        <f t="shared" si="19"/>
        <v/>
      </c>
      <c r="AD56" s="279" t="str">
        <f t="shared" si="30"/>
        <v/>
      </c>
      <c r="AE56" s="280" t="str">
        <f t="shared" si="20"/>
        <v/>
      </c>
      <c r="AF56" s="276" t="str">
        <f t="shared" si="21"/>
        <v/>
      </c>
      <c r="AG56" s="276" t="str">
        <f t="shared" si="22"/>
        <v/>
      </c>
      <c r="AH56" s="281" t="str">
        <f t="shared" si="23"/>
        <v/>
      </c>
      <c r="AI56" s="260" t="str">
        <f t="shared" si="7"/>
        <v/>
      </c>
      <c r="AJ56" s="263" t="str">
        <f t="shared" si="24"/>
        <v/>
      </c>
      <c r="AK56" s="262" t="str">
        <f t="shared" si="31"/>
        <v/>
      </c>
      <c r="AL56" s="263" t="str">
        <f t="shared" si="25"/>
        <v/>
      </c>
      <c r="AM56" s="261" t="str">
        <f t="shared" si="26"/>
        <v/>
      </c>
      <c r="AN56" s="261" t="str">
        <f t="shared" si="27"/>
        <v/>
      </c>
    </row>
    <row r="57" spans="1:40" ht="25.5" thickTop="1" thickBot="1" x14ac:dyDescent="0.4">
      <c r="C57" s="203" t="s">
        <v>2312</v>
      </c>
      <c r="D57" s="224"/>
      <c r="E57" s="224"/>
      <c r="F57" s="224"/>
      <c r="G57" s="224"/>
      <c r="H57" s="224"/>
      <c r="I57" s="224"/>
      <c r="J57" s="224"/>
      <c r="K57" s="224"/>
      <c r="L57" s="208" t="s">
        <v>2310</v>
      </c>
      <c r="M57" s="218" t="str">
        <f t="shared" ref="M57:M65" si="93">IF(N57="","","(")</f>
        <v/>
      </c>
      <c r="N57" s="183" t="str">
        <f t="shared" ref="N57:N65" si="94">IF(D57="","",D57)</f>
        <v/>
      </c>
      <c r="O57" s="216" t="str">
        <f t="shared" ref="O57:O65" si="95">IF(N57="","",",")</f>
        <v/>
      </c>
      <c r="P57" s="225" t="str">
        <f t="shared" ref="P57:P65" si="96">IF(E57="","",E57)</f>
        <v/>
      </c>
      <c r="Q57" s="217" t="str">
        <f t="shared" ref="Q57:Q65" si="97">IF(N57="","",",")</f>
        <v/>
      </c>
      <c r="R57" s="259" t="str">
        <f t="shared" ref="R57:R65" si="98">IF(N57="","",15)</f>
        <v/>
      </c>
      <c r="S57" s="218" t="str">
        <f t="shared" ref="S57:S65" si="99">IF(N57="","",")")</f>
        <v/>
      </c>
      <c r="T57" s="219" t="str">
        <f t="shared" ref="T57:T65" si="100">IF(U57="","","(")</f>
        <v/>
      </c>
      <c r="U57" s="181" t="str">
        <f t="shared" ref="U57:U65" si="101">IF(F57="","",F57)</f>
        <v/>
      </c>
      <c r="V57" s="185" t="str">
        <f t="shared" ref="V57:V65" si="102">IF(U57="","",",")</f>
        <v/>
      </c>
      <c r="W57" s="177" t="str">
        <f t="shared" ref="W57:W65" si="103">IF(G57="","",G57)</f>
        <v/>
      </c>
      <c r="X57" s="185" t="str">
        <f t="shared" ref="X57:X65" si="104">IF(U57="","",",")</f>
        <v/>
      </c>
      <c r="Y57" s="261" t="str">
        <f t="shared" ref="Y57:Y60" si="105">IF(U57="","",250)</f>
        <v/>
      </c>
      <c r="Z57" s="218" t="str">
        <f t="shared" ref="Z57:Z65" si="106">IF(U57="","",")")</f>
        <v/>
      </c>
      <c r="AA57" s="175" t="str">
        <f t="shared" ref="AA57:AA65" si="107">IF(AB57="","","(")</f>
        <v/>
      </c>
      <c r="AB57" s="183" t="str">
        <f t="shared" ref="AB57:AB65" si="108">IF(H57="","",H57)</f>
        <v/>
      </c>
      <c r="AC57" s="184" t="str">
        <f t="shared" ref="AC57:AC65" si="109">IF(AB57="","",",")</f>
        <v/>
      </c>
      <c r="AD57" s="255" t="str">
        <f t="shared" si="30"/>
        <v/>
      </c>
      <c r="AE57" s="176" t="str">
        <f t="shared" ref="AE57:AE65" si="110">IF(AB57="","",",")</f>
        <v/>
      </c>
      <c r="AF57" s="259" t="str">
        <f t="shared" ref="AF57:AF61" si="111">IF(AB57="","",350)</f>
        <v/>
      </c>
      <c r="AG57" s="168" t="str">
        <f t="shared" ref="AG57:AG65" si="112">IF(AB57="","",")")</f>
        <v/>
      </c>
      <c r="AH57" s="179" t="str">
        <f t="shared" ref="AH57:AH65" si="113">IF(AI57="","","(")</f>
        <v/>
      </c>
      <c r="AI57" s="181" t="str">
        <f t="shared" ref="AI57:AI65" si="114">IF(J57="","",J57)</f>
        <v/>
      </c>
      <c r="AJ57" s="180" t="str">
        <f t="shared" ref="AJ57:AJ65" si="115">IF(AI57="","",",")</f>
        <v/>
      </c>
      <c r="AK57" s="177" t="str">
        <f t="shared" si="31"/>
        <v/>
      </c>
      <c r="AL57" s="180" t="str">
        <f t="shared" ref="AL57:AL65" si="116">IF(AI57="","",",")</f>
        <v/>
      </c>
      <c r="AM57" s="185" t="str">
        <f t="shared" ref="AM57:AM65" si="117">IF(AI57="","",450)</f>
        <v/>
      </c>
      <c r="AN57" s="185" t="str">
        <f t="shared" ref="AN57:AN65" si="118">IF(AI57="","",")")</f>
        <v/>
      </c>
    </row>
    <row r="58" spans="1:40" ht="25.5" thickTop="1" thickBot="1" x14ac:dyDescent="0.4">
      <c r="C58" s="252"/>
      <c r="D58" s="253"/>
      <c r="E58" s="253"/>
      <c r="F58" s="253"/>
      <c r="G58" s="253"/>
      <c r="H58" s="253"/>
      <c r="I58" s="253"/>
      <c r="J58" s="253"/>
      <c r="K58" s="253"/>
      <c r="L58" s="208" t="s">
        <v>2308</v>
      </c>
      <c r="M58" s="218" t="str">
        <f t="shared" si="93"/>
        <v/>
      </c>
      <c r="N58" s="183" t="str">
        <f t="shared" si="94"/>
        <v/>
      </c>
      <c r="O58" s="216" t="str">
        <f t="shared" si="95"/>
        <v/>
      </c>
      <c r="P58" s="225" t="str">
        <f t="shared" si="96"/>
        <v/>
      </c>
      <c r="Q58" s="217" t="str">
        <f t="shared" si="97"/>
        <v/>
      </c>
      <c r="R58" s="259" t="str">
        <f t="shared" si="98"/>
        <v/>
      </c>
      <c r="S58" s="218" t="str">
        <f t="shared" si="99"/>
        <v/>
      </c>
      <c r="T58" s="219" t="str">
        <f t="shared" si="100"/>
        <v/>
      </c>
      <c r="U58" s="181" t="str">
        <f t="shared" si="101"/>
        <v/>
      </c>
      <c r="V58" s="185" t="str">
        <f t="shared" si="102"/>
        <v/>
      </c>
      <c r="W58" s="177" t="str">
        <f t="shared" si="103"/>
        <v/>
      </c>
      <c r="X58" s="185" t="str">
        <f t="shared" si="104"/>
        <v/>
      </c>
      <c r="Y58" s="261" t="str">
        <f t="shared" si="105"/>
        <v/>
      </c>
      <c r="Z58" s="218" t="str">
        <f t="shared" si="106"/>
        <v/>
      </c>
      <c r="AA58" s="175" t="str">
        <f t="shared" si="107"/>
        <v/>
      </c>
      <c r="AB58" s="183" t="str">
        <f t="shared" si="108"/>
        <v/>
      </c>
      <c r="AC58" s="184" t="str">
        <f t="shared" si="109"/>
        <v/>
      </c>
      <c r="AD58" s="255" t="str">
        <f t="shared" si="30"/>
        <v/>
      </c>
      <c r="AE58" s="176" t="str">
        <f t="shared" si="110"/>
        <v/>
      </c>
      <c r="AF58" s="259" t="str">
        <f t="shared" si="111"/>
        <v/>
      </c>
      <c r="AG58" s="168" t="str">
        <f t="shared" si="112"/>
        <v/>
      </c>
      <c r="AH58" s="179" t="str">
        <f t="shared" si="113"/>
        <v/>
      </c>
      <c r="AI58" s="181" t="str">
        <f t="shared" si="114"/>
        <v/>
      </c>
      <c r="AJ58" s="180" t="str">
        <f t="shared" si="115"/>
        <v/>
      </c>
      <c r="AK58" s="177" t="str">
        <f t="shared" si="31"/>
        <v/>
      </c>
      <c r="AL58" s="180" t="str">
        <f t="shared" si="116"/>
        <v/>
      </c>
      <c r="AM58" s="185" t="str">
        <f t="shared" si="117"/>
        <v/>
      </c>
      <c r="AN58" s="185" t="str">
        <f t="shared" si="118"/>
        <v/>
      </c>
    </row>
    <row r="59" spans="1:40" ht="25.5" thickTop="1" thickBot="1" x14ac:dyDescent="0.4">
      <c r="C59" s="252"/>
      <c r="D59" s="253"/>
      <c r="E59" s="253"/>
      <c r="F59" s="253"/>
      <c r="G59" s="253"/>
      <c r="H59" s="253"/>
      <c r="I59" s="253"/>
      <c r="J59" s="253"/>
      <c r="K59" s="253"/>
      <c r="L59" s="254" t="s">
        <v>2311</v>
      </c>
      <c r="M59" s="218" t="str">
        <f t="shared" si="93"/>
        <v/>
      </c>
      <c r="N59" s="183" t="str">
        <f t="shared" si="94"/>
        <v/>
      </c>
      <c r="O59" s="216" t="str">
        <f t="shared" si="95"/>
        <v/>
      </c>
      <c r="P59" s="225" t="str">
        <f t="shared" si="96"/>
        <v/>
      </c>
      <c r="Q59" s="217" t="str">
        <f t="shared" si="97"/>
        <v/>
      </c>
      <c r="R59" s="259" t="str">
        <f t="shared" si="98"/>
        <v/>
      </c>
      <c r="S59" s="218" t="str">
        <f t="shared" si="99"/>
        <v/>
      </c>
      <c r="T59" s="219" t="str">
        <f t="shared" si="100"/>
        <v/>
      </c>
      <c r="U59" s="181" t="str">
        <f t="shared" si="101"/>
        <v/>
      </c>
      <c r="V59" s="185" t="str">
        <f t="shared" si="102"/>
        <v/>
      </c>
      <c r="W59" s="177" t="str">
        <f t="shared" si="103"/>
        <v/>
      </c>
      <c r="X59" s="185" t="str">
        <f t="shared" si="104"/>
        <v/>
      </c>
      <c r="Y59" s="261" t="str">
        <f t="shared" si="105"/>
        <v/>
      </c>
      <c r="Z59" s="218" t="str">
        <f t="shared" si="106"/>
        <v/>
      </c>
      <c r="AA59" s="175" t="str">
        <f t="shared" si="107"/>
        <v/>
      </c>
      <c r="AB59" s="183" t="str">
        <f t="shared" si="108"/>
        <v/>
      </c>
      <c r="AC59" s="184" t="str">
        <f t="shared" si="109"/>
        <v/>
      </c>
      <c r="AD59" s="255" t="str">
        <f t="shared" si="30"/>
        <v/>
      </c>
      <c r="AE59" s="176" t="str">
        <f t="shared" si="110"/>
        <v/>
      </c>
      <c r="AF59" s="259" t="str">
        <f t="shared" si="111"/>
        <v/>
      </c>
      <c r="AG59" s="168" t="str">
        <f t="shared" si="112"/>
        <v/>
      </c>
      <c r="AH59" s="179" t="str">
        <f t="shared" si="113"/>
        <v/>
      </c>
      <c r="AI59" s="181" t="str">
        <f t="shared" si="114"/>
        <v/>
      </c>
      <c r="AJ59" s="180" t="str">
        <f t="shared" si="115"/>
        <v/>
      </c>
      <c r="AK59" s="177" t="str">
        <f t="shared" si="31"/>
        <v/>
      </c>
      <c r="AL59" s="180" t="str">
        <f t="shared" si="116"/>
        <v/>
      </c>
      <c r="AM59" s="185" t="str">
        <f t="shared" si="117"/>
        <v/>
      </c>
      <c r="AN59" s="185" t="str">
        <f t="shared" si="118"/>
        <v/>
      </c>
    </row>
    <row r="60" spans="1:40" ht="25.5" thickTop="1" thickBot="1" x14ac:dyDescent="0.4">
      <c r="A60">
        <f>+A56+1</f>
        <v>3</v>
      </c>
      <c r="B60" t="s">
        <v>2309</v>
      </c>
      <c r="C60" s="251" t="s">
        <v>2389</v>
      </c>
      <c r="D60" s="228" t="s">
        <v>1114</v>
      </c>
      <c r="E60" s="228" t="s">
        <v>1121</v>
      </c>
      <c r="F60" s="230"/>
      <c r="G60" s="230"/>
      <c r="H60" s="228"/>
      <c r="I60" s="228"/>
      <c r="J60" s="232"/>
      <c r="K60" s="232"/>
      <c r="L60" s="206" t="str">
        <f>IF(C60="","",_xlfn.CONCAT("           triggerLine: ","""",C60,", ",M60:AN60,""", sC: ","""",B60,""", lines: ["))</f>
        <v xml:space="preserve">           triggerLine: "ACLAMAD AL SEÑOR, (Re,m,15)", sC: "mt as ta", lines: [</v>
      </c>
      <c r="M60" s="218" t="str">
        <f t="shared" si="93"/>
        <v>(</v>
      </c>
      <c r="N60" s="183" t="str">
        <f t="shared" si="94"/>
        <v>Re</v>
      </c>
      <c r="O60" s="216" t="str">
        <f t="shared" si="95"/>
        <v>,</v>
      </c>
      <c r="P60" s="225" t="str">
        <f t="shared" si="96"/>
        <v>m</v>
      </c>
      <c r="Q60" s="217" t="str">
        <f t="shared" si="97"/>
        <v>,</v>
      </c>
      <c r="R60" s="259">
        <f t="shared" si="98"/>
        <v>15</v>
      </c>
      <c r="S60" s="218" t="str">
        <f t="shared" si="99"/>
        <v>)</v>
      </c>
      <c r="T60" s="219" t="str">
        <f t="shared" si="100"/>
        <v/>
      </c>
      <c r="U60" s="181" t="str">
        <f t="shared" si="101"/>
        <v/>
      </c>
      <c r="V60" s="185" t="str">
        <f t="shared" si="102"/>
        <v/>
      </c>
      <c r="W60" s="177" t="str">
        <f t="shared" si="103"/>
        <v/>
      </c>
      <c r="X60" s="185" t="str">
        <f t="shared" si="104"/>
        <v/>
      </c>
      <c r="Y60" s="261" t="str">
        <f t="shared" si="105"/>
        <v/>
      </c>
      <c r="Z60" s="218" t="str">
        <f t="shared" si="106"/>
        <v/>
      </c>
      <c r="AA60" s="175" t="str">
        <f t="shared" si="107"/>
        <v/>
      </c>
      <c r="AB60" s="183" t="str">
        <f t="shared" si="108"/>
        <v/>
      </c>
      <c r="AC60" s="184" t="str">
        <f t="shared" si="109"/>
        <v/>
      </c>
      <c r="AD60" s="255" t="str">
        <f t="shared" si="30"/>
        <v/>
      </c>
      <c r="AE60" s="176" t="str">
        <f t="shared" si="110"/>
        <v/>
      </c>
      <c r="AF60" s="259" t="str">
        <f t="shared" si="111"/>
        <v/>
      </c>
      <c r="AG60" s="168" t="str">
        <f t="shared" si="112"/>
        <v/>
      </c>
      <c r="AH60" s="179" t="str">
        <f t="shared" si="113"/>
        <v/>
      </c>
      <c r="AI60" s="181" t="str">
        <f t="shared" si="114"/>
        <v/>
      </c>
      <c r="AJ60" s="180" t="str">
        <f t="shared" si="115"/>
        <v/>
      </c>
      <c r="AK60" s="177" t="str">
        <f t="shared" si="31"/>
        <v/>
      </c>
      <c r="AL60" s="180" t="str">
        <f t="shared" si="116"/>
        <v/>
      </c>
      <c r="AM60" s="185" t="str">
        <f t="shared" si="117"/>
        <v/>
      </c>
      <c r="AN60" s="185" t="str">
        <f t="shared" si="118"/>
        <v/>
      </c>
    </row>
    <row r="61" spans="1:40" ht="25.5" thickTop="1" thickBot="1" x14ac:dyDescent="0.4">
      <c r="A61">
        <f t="shared" ref="A61:A63" si="119">+A60+1</f>
        <v>4</v>
      </c>
      <c r="B61" t="s">
        <v>2282</v>
      </c>
      <c r="C61" s="251" t="s">
        <v>2390</v>
      </c>
      <c r="D61" s="228" t="s">
        <v>1122</v>
      </c>
      <c r="E61" s="228" t="s">
        <v>1121</v>
      </c>
      <c r="F61" s="230" t="s">
        <v>1114</v>
      </c>
      <c r="G61" s="230" t="s">
        <v>1121</v>
      </c>
      <c r="H61" s="228"/>
      <c r="I61" s="228"/>
      <c r="J61" s="232"/>
      <c r="K61" s="232"/>
      <c r="L61" s="206" t="str">
        <f>IF(C61="","",_xlfn.CONCAT("                { line: ","""",C61,", ",M61:AN61,""", sC: ","""",B61,"""},"))</f>
        <v xml:space="preserve">                { line: "TODA LA TIERRA,, (Sol,m,15)(Re,m,118)", sC: "as"},</v>
      </c>
      <c r="M61" s="218" t="str">
        <f t="shared" si="93"/>
        <v>(</v>
      </c>
      <c r="N61" s="183" t="str">
        <f t="shared" si="94"/>
        <v>Sol</v>
      </c>
      <c r="O61" s="216" t="str">
        <f t="shared" si="95"/>
        <v>,</v>
      </c>
      <c r="P61" s="225" t="str">
        <f t="shared" si="96"/>
        <v>m</v>
      </c>
      <c r="Q61" s="217" t="str">
        <f t="shared" si="97"/>
        <v>,</v>
      </c>
      <c r="R61" s="259">
        <f t="shared" si="98"/>
        <v>15</v>
      </c>
      <c r="S61" s="218" t="str">
        <f t="shared" si="99"/>
        <v>)</v>
      </c>
      <c r="T61" s="219" t="str">
        <f t="shared" si="100"/>
        <v>(</v>
      </c>
      <c r="U61" s="181" t="str">
        <f t="shared" si="101"/>
        <v>Re</v>
      </c>
      <c r="V61" s="185" t="str">
        <f t="shared" si="102"/>
        <v>,</v>
      </c>
      <c r="W61" s="177" t="str">
        <f t="shared" si="103"/>
        <v>m</v>
      </c>
      <c r="X61" s="185" t="str">
        <f t="shared" si="104"/>
        <v>,</v>
      </c>
      <c r="Y61" s="261">
        <f>IF(U61="","",118)</f>
        <v>118</v>
      </c>
      <c r="Z61" s="218" t="str">
        <f t="shared" si="106"/>
        <v>)</v>
      </c>
      <c r="AA61" s="175" t="str">
        <f t="shared" si="107"/>
        <v/>
      </c>
      <c r="AB61" s="183" t="str">
        <f t="shared" si="108"/>
        <v/>
      </c>
      <c r="AC61" s="184" t="str">
        <f t="shared" si="109"/>
        <v/>
      </c>
      <c r="AD61" s="255" t="str">
        <f t="shared" si="30"/>
        <v/>
      </c>
      <c r="AE61" s="176" t="str">
        <f t="shared" si="110"/>
        <v/>
      </c>
      <c r="AF61" s="259" t="str">
        <f t="shared" si="111"/>
        <v/>
      </c>
      <c r="AG61" s="168" t="str">
        <f t="shared" si="112"/>
        <v/>
      </c>
      <c r="AH61" s="179" t="str">
        <f t="shared" si="113"/>
        <v/>
      </c>
      <c r="AI61" s="181" t="str">
        <f t="shared" si="114"/>
        <v/>
      </c>
      <c r="AJ61" s="180" t="str">
        <f t="shared" si="115"/>
        <v/>
      </c>
      <c r="AK61" s="177" t="str">
        <f t="shared" si="31"/>
        <v/>
      </c>
      <c r="AL61" s="180" t="str">
        <f t="shared" si="116"/>
        <v/>
      </c>
      <c r="AM61" s="185" t="str">
        <f t="shared" si="117"/>
        <v/>
      </c>
      <c r="AN61" s="185" t="str">
        <f t="shared" si="118"/>
        <v/>
      </c>
    </row>
    <row r="62" spans="1:40" ht="25.5" thickTop="1" thickBot="1" x14ac:dyDescent="0.4">
      <c r="A62">
        <f t="shared" si="119"/>
        <v>5</v>
      </c>
      <c r="B62" t="s">
        <v>2282</v>
      </c>
      <c r="C62" s="251" t="s">
        <v>2391</v>
      </c>
      <c r="D62" s="228" t="s">
        <v>1113</v>
      </c>
      <c r="E62" s="228"/>
      <c r="F62" s="230" t="s">
        <v>1122</v>
      </c>
      <c r="G62" s="230"/>
      <c r="H62" s="228" t="s">
        <v>1112</v>
      </c>
      <c r="I62" s="228"/>
      <c r="J62" s="232"/>
      <c r="K62" s="232"/>
      <c r="L62" s="210" t="str">
        <f>IF(C62="","",_xlfn.CONCAT("                { line: ","""",C62,", ",M62:AN62,""", sC: ","""",B62,"""},  ]},"))</f>
        <v xml:space="preserve">                { line: "SERVID AL SEÑOR CON ALEGRÍA., (Fa,,15)(Sol,,154)(La,,297)", sC: "as"},  ]},</v>
      </c>
      <c r="M62" s="218" t="str">
        <f t="shared" si="93"/>
        <v>(</v>
      </c>
      <c r="N62" s="183" t="str">
        <f t="shared" si="94"/>
        <v>Fa</v>
      </c>
      <c r="O62" s="216" t="str">
        <f t="shared" si="95"/>
        <v>,</v>
      </c>
      <c r="P62" s="225" t="str">
        <f t="shared" si="96"/>
        <v/>
      </c>
      <c r="Q62" s="217" t="str">
        <f t="shared" si="97"/>
        <v>,</v>
      </c>
      <c r="R62" s="259">
        <f t="shared" si="98"/>
        <v>15</v>
      </c>
      <c r="S62" s="218" t="str">
        <f t="shared" si="99"/>
        <v>)</v>
      </c>
      <c r="T62" s="219" t="str">
        <f t="shared" si="100"/>
        <v>(</v>
      </c>
      <c r="U62" s="181" t="str">
        <f t="shared" si="101"/>
        <v>Sol</v>
      </c>
      <c r="V62" s="185" t="str">
        <f t="shared" si="102"/>
        <v>,</v>
      </c>
      <c r="W62" s="177" t="str">
        <f t="shared" si="103"/>
        <v/>
      </c>
      <c r="X62" s="185" t="str">
        <f t="shared" si="104"/>
        <v>,</v>
      </c>
      <c r="Y62" s="261">
        <f>IF(U62="","",154)</f>
        <v>154</v>
      </c>
      <c r="Z62" s="218" t="str">
        <f t="shared" si="106"/>
        <v>)</v>
      </c>
      <c r="AA62" s="175" t="str">
        <f t="shared" si="107"/>
        <v>(</v>
      </c>
      <c r="AB62" s="183" t="str">
        <f t="shared" si="108"/>
        <v>La</v>
      </c>
      <c r="AC62" s="184" t="str">
        <f t="shared" si="109"/>
        <v>,</v>
      </c>
      <c r="AD62" s="255" t="str">
        <f t="shared" si="30"/>
        <v/>
      </c>
      <c r="AE62" s="176" t="str">
        <f t="shared" si="110"/>
        <v>,</v>
      </c>
      <c r="AF62" s="259">
        <f>IF(AB62="","",297)</f>
        <v>297</v>
      </c>
      <c r="AG62" s="168" t="str">
        <f t="shared" si="112"/>
        <v>)</v>
      </c>
      <c r="AH62" s="179" t="str">
        <f t="shared" si="113"/>
        <v/>
      </c>
      <c r="AI62" s="181" t="str">
        <f t="shared" si="114"/>
        <v/>
      </c>
      <c r="AJ62" s="180" t="str">
        <f t="shared" si="115"/>
        <v/>
      </c>
      <c r="AK62" s="177" t="str">
        <f t="shared" si="31"/>
        <v/>
      </c>
      <c r="AL62" s="180" t="str">
        <f t="shared" si="116"/>
        <v/>
      </c>
      <c r="AM62" s="185" t="str">
        <f t="shared" si="117"/>
        <v/>
      </c>
      <c r="AN62" s="185" t="str">
        <f t="shared" si="118"/>
        <v/>
      </c>
    </row>
    <row r="63" spans="1:40" s="266" customFormat="1" ht="25.5" thickTop="1" thickBot="1" x14ac:dyDescent="0.4">
      <c r="A63">
        <f t="shared" si="119"/>
        <v>6</v>
      </c>
      <c r="B63" s="266" t="s">
        <v>1079</v>
      </c>
      <c r="C63" s="267" t="s">
        <v>2400</v>
      </c>
      <c r="D63" s="268" t="s">
        <v>1114</v>
      </c>
      <c r="E63" s="268" t="s">
        <v>1121</v>
      </c>
      <c r="F63" s="269" t="s">
        <v>1112</v>
      </c>
      <c r="G63" s="269">
        <v>7</v>
      </c>
      <c r="H63" s="268"/>
      <c r="I63" s="268"/>
      <c r="J63" s="270"/>
      <c r="K63" s="270"/>
      <c r="L63" s="271" t="str">
        <f t="shared" ref="L63:L65" si="120">IF(C63="","",_xlfn.CONCAT("            { line: ","""",C63,", ",M63:AN63,""", sC: ","""",B63,"""},"))</f>
        <v xml:space="preserve">            { line: "Porque es bueno el Señor,, (Re,m,15)(La,7,250)", sC: "mt"},</v>
      </c>
      <c r="M63" s="272" t="str">
        <f t="shared" si="93"/>
        <v>(</v>
      </c>
      <c r="N63" s="273" t="str">
        <f t="shared" si="94"/>
        <v>Re</v>
      </c>
      <c r="O63" s="274" t="str">
        <f t="shared" si="95"/>
        <v>,</v>
      </c>
      <c r="P63" s="264" t="str">
        <f t="shared" si="96"/>
        <v>m</v>
      </c>
      <c r="Q63" s="275" t="str">
        <f t="shared" si="97"/>
        <v>,</v>
      </c>
      <c r="R63" s="276">
        <f t="shared" si="98"/>
        <v>15</v>
      </c>
      <c r="S63" s="272" t="str">
        <f t="shared" si="99"/>
        <v>)</v>
      </c>
      <c r="T63" s="277" t="str">
        <f t="shared" si="100"/>
        <v>(</v>
      </c>
      <c r="U63" s="260" t="str">
        <f t="shared" si="101"/>
        <v>La</v>
      </c>
      <c r="V63" s="261" t="str">
        <f t="shared" si="102"/>
        <v>,</v>
      </c>
      <c r="W63" s="262">
        <f t="shared" si="103"/>
        <v>7</v>
      </c>
      <c r="X63" s="261" t="str">
        <f t="shared" si="104"/>
        <v>,</v>
      </c>
      <c r="Y63" s="261">
        <f t="shared" ref="Y63:Y69" si="121">IF(U63="","",250)</f>
        <v>250</v>
      </c>
      <c r="Z63" s="272" t="str">
        <f t="shared" si="106"/>
        <v>)</v>
      </c>
      <c r="AA63" s="278" t="str">
        <f t="shared" si="107"/>
        <v/>
      </c>
      <c r="AB63" s="273" t="str">
        <f t="shared" si="108"/>
        <v/>
      </c>
      <c r="AC63" s="265" t="str">
        <f t="shared" si="109"/>
        <v/>
      </c>
      <c r="AD63" s="279" t="str">
        <f t="shared" ref="AD63:AD71" si="122">IF(I63="","",I63)</f>
        <v/>
      </c>
      <c r="AE63" s="280" t="str">
        <f t="shared" si="110"/>
        <v/>
      </c>
      <c r="AF63" s="276" t="str">
        <f t="shared" ref="AF63:AF70" si="123">IF(AB63="","",350)</f>
        <v/>
      </c>
      <c r="AG63" s="276" t="str">
        <f t="shared" si="112"/>
        <v/>
      </c>
      <c r="AH63" s="281" t="str">
        <f t="shared" si="113"/>
        <v/>
      </c>
      <c r="AI63" s="260" t="str">
        <f t="shared" si="114"/>
        <v/>
      </c>
      <c r="AJ63" s="263" t="str">
        <f t="shared" si="115"/>
        <v/>
      </c>
      <c r="AK63" s="262" t="str">
        <f t="shared" ref="AK63:AK71" si="124">IF(K63="","",K63)</f>
        <v/>
      </c>
      <c r="AL63" s="263" t="str">
        <f t="shared" si="116"/>
        <v/>
      </c>
      <c r="AM63" s="261" t="str">
        <f t="shared" si="117"/>
        <v/>
      </c>
      <c r="AN63" s="261" t="str">
        <f t="shared" si="118"/>
        <v/>
      </c>
    </row>
    <row r="64" spans="1:40" s="266" customFormat="1" ht="25.5" thickTop="1" thickBot="1" x14ac:dyDescent="0.4">
      <c r="A64">
        <f t="shared" ref="A64" si="125">+A63+1</f>
        <v>7</v>
      </c>
      <c r="C64" s="267" t="s">
        <v>2401</v>
      </c>
      <c r="D64" s="268" t="s">
        <v>1114</v>
      </c>
      <c r="E64" s="268" t="s">
        <v>1121</v>
      </c>
      <c r="F64" s="269" t="s">
        <v>1112</v>
      </c>
      <c r="G64" s="269">
        <v>7</v>
      </c>
      <c r="H64" s="268"/>
      <c r="I64" s="268"/>
      <c r="J64" s="270"/>
      <c r="K64" s="270"/>
      <c r="L64" s="271" t="str">
        <f t="shared" ref="L64" si="126">IF(C64="","",_xlfn.CONCAT("            { line: ","""",C64,", ",M64:AN64,""", sC: ","""",B64,"""},"))</f>
        <v xml:space="preserve">            { line: "es eterno su amor, (Re,m,15)(La,7,250)", sC: ""},</v>
      </c>
      <c r="M64" s="272" t="str">
        <f t="shared" ref="M64" si="127">IF(N64="","","(")</f>
        <v>(</v>
      </c>
      <c r="N64" s="273" t="str">
        <f t="shared" ref="N64" si="128">IF(D64="","",D64)</f>
        <v>Re</v>
      </c>
      <c r="O64" s="274" t="str">
        <f t="shared" ref="O64" si="129">IF(N64="","",",")</f>
        <v>,</v>
      </c>
      <c r="P64" s="264" t="str">
        <f t="shared" ref="P64" si="130">IF(E64="","",E64)</f>
        <v>m</v>
      </c>
      <c r="Q64" s="275" t="str">
        <f t="shared" ref="Q64" si="131">IF(N64="","",",")</f>
        <v>,</v>
      </c>
      <c r="R64" s="276">
        <f t="shared" ref="R64" si="132">IF(N64="","",15)</f>
        <v>15</v>
      </c>
      <c r="S64" s="272" t="str">
        <f t="shared" ref="S64" si="133">IF(N64="","",")")</f>
        <v>)</v>
      </c>
      <c r="T64" s="277" t="str">
        <f t="shared" ref="T64" si="134">IF(U64="","","(")</f>
        <v>(</v>
      </c>
      <c r="U64" s="260" t="str">
        <f t="shared" ref="U64" si="135">IF(F64="","",F64)</f>
        <v>La</v>
      </c>
      <c r="V64" s="261" t="str">
        <f t="shared" ref="V64" si="136">IF(U64="","",",")</f>
        <v>,</v>
      </c>
      <c r="W64" s="262">
        <f t="shared" ref="W64" si="137">IF(G64="","",G64)</f>
        <v>7</v>
      </c>
      <c r="X64" s="261" t="str">
        <f t="shared" ref="X64" si="138">IF(U64="","",",")</f>
        <v>,</v>
      </c>
      <c r="Y64" s="261">
        <f t="shared" ref="Y64" si="139">IF(U64="","",250)</f>
        <v>250</v>
      </c>
      <c r="Z64" s="272" t="str">
        <f t="shared" ref="Z64" si="140">IF(U64="","",")")</f>
        <v>)</v>
      </c>
      <c r="AA64" s="278" t="str">
        <f t="shared" ref="AA64" si="141">IF(AB64="","","(")</f>
        <v/>
      </c>
      <c r="AB64" s="273" t="str">
        <f t="shared" ref="AB64" si="142">IF(H64="","",H64)</f>
        <v/>
      </c>
      <c r="AC64" s="265" t="str">
        <f t="shared" ref="AC64" si="143">IF(AB64="","",",")</f>
        <v/>
      </c>
      <c r="AD64" s="279" t="str">
        <f t="shared" ref="AD64" si="144">IF(I64="","",I64)</f>
        <v/>
      </c>
      <c r="AE64" s="280" t="str">
        <f t="shared" ref="AE64" si="145">IF(AB64="","",",")</f>
        <v/>
      </c>
      <c r="AF64" s="276" t="str">
        <f t="shared" ref="AF64" si="146">IF(AB64="","",350)</f>
        <v/>
      </c>
      <c r="AG64" s="276" t="str">
        <f t="shared" ref="AG64" si="147">IF(AB64="","",")")</f>
        <v/>
      </c>
      <c r="AH64" s="281" t="str">
        <f t="shared" ref="AH64" si="148">IF(AI64="","","(")</f>
        <v/>
      </c>
      <c r="AI64" s="260" t="str">
        <f t="shared" ref="AI64" si="149">IF(J64="","",J64)</f>
        <v/>
      </c>
      <c r="AJ64" s="263" t="str">
        <f t="shared" ref="AJ64" si="150">IF(AI64="","",",")</f>
        <v/>
      </c>
      <c r="AK64" s="262" t="str">
        <f t="shared" ref="AK64" si="151">IF(K64="","",K64)</f>
        <v/>
      </c>
      <c r="AL64" s="263" t="str">
        <f t="shared" ref="AL64" si="152">IF(AI64="","",",")</f>
        <v/>
      </c>
      <c r="AM64" s="261" t="str">
        <f t="shared" ref="AM64" si="153">IF(AI64="","",450)</f>
        <v/>
      </c>
      <c r="AN64" s="261" t="str">
        <f t="shared" ref="AN64" si="154">IF(AI64="","",")")</f>
        <v/>
      </c>
    </row>
    <row r="65" spans="1:40" s="266" customFormat="1" ht="25.5" thickTop="1" thickBot="1" x14ac:dyDescent="0.4">
      <c r="A65">
        <f>+A63+1</f>
        <v>7</v>
      </c>
      <c r="C65" s="267" t="s">
        <v>2402</v>
      </c>
      <c r="D65" s="268" t="s">
        <v>1114</v>
      </c>
      <c r="E65" s="268" t="s">
        <v>1121</v>
      </c>
      <c r="F65" s="269"/>
      <c r="G65" s="269"/>
      <c r="H65" s="268"/>
      <c r="I65" s="268"/>
      <c r="J65" s="270"/>
      <c r="K65" s="270"/>
      <c r="L65" s="271" t="str">
        <f t="shared" si="120"/>
        <v xml:space="preserve">            { line: "con nosotros., (Re,m,15)", sC: ""},</v>
      </c>
      <c r="M65" s="272" t="str">
        <f t="shared" si="93"/>
        <v>(</v>
      </c>
      <c r="N65" s="273" t="str">
        <f t="shared" si="94"/>
        <v>Re</v>
      </c>
      <c r="O65" s="274" t="str">
        <f t="shared" si="95"/>
        <v>,</v>
      </c>
      <c r="P65" s="264" t="str">
        <f t="shared" si="96"/>
        <v>m</v>
      </c>
      <c r="Q65" s="275" t="str">
        <f t="shared" si="97"/>
        <v>,</v>
      </c>
      <c r="R65" s="276">
        <f t="shared" si="98"/>
        <v>15</v>
      </c>
      <c r="S65" s="272" t="str">
        <f t="shared" si="99"/>
        <v>)</v>
      </c>
      <c r="T65" s="277" t="str">
        <f t="shared" si="100"/>
        <v/>
      </c>
      <c r="U65" s="260" t="str">
        <f t="shared" si="101"/>
        <v/>
      </c>
      <c r="V65" s="261" t="str">
        <f t="shared" si="102"/>
        <v/>
      </c>
      <c r="W65" s="262" t="str">
        <f t="shared" si="103"/>
        <v/>
      </c>
      <c r="X65" s="261" t="str">
        <f t="shared" si="104"/>
        <v/>
      </c>
      <c r="Y65" s="261" t="str">
        <f t="shared" si="121"/>
        <v/>
      </c>
      <c r="Z65" s="272" t="str">
        <f t="shared" si="106"/>
        <v/>
      </c>
      <c r="AA65" s="278" t="str">
        <f t="shared" si="107"/>
        <v/>
      </c>
      <c r="AB65" s="273" t="str">
        <f t="shared" si="108"/>
        <v/>
      </c>
      <c r="AC65" s="265" t="str">
        <f t="shared" si="109"/>
        <v/>
      </c>
      <c r="AD65" s="279" t="str">
        <f t="shared" si="122"/>
        <v/>
      </c>
      <c r="AE65" s="280" t="str">
        <f t="shared" si="110"/>
        <v/>
      </c>
      <c r="AF65" s="276" t="str">
        <f t="shared" si="123"/>
        <v/>
      </c>
      <c r="AG65" s="276" t="str">
        <f t="shared" si="112"/>
        <v/>
      </c>
      <c r="AH65" s="281" t="str">
        <f t="shared" si="113"/>
        <v/>
      </c>
      <c r="AI65" s="260" t="str">
        <f t="shared" si="114"/>
        <v/>
      </c>
      <c r="AJ65" s="263" t="str">
        <f t="shared" si="115"/>
        <v/>
      </c>
      <c r="AK65" s="262" t="str">
        <f t="shared" si="124"/>
        <v/>
      </c>
      <c r="AL65" s="263" t="str">
        <f t="shared" si="116"/>
        <v/>
      </c>
      <c r="AM65" s="261" t="str">
        <f t="shared" si="117"/>
        <v/>
      </c>
      <c r="AN65" s="261" t="str">
        <f t="shared" si="118"/>
        <v/>
      </c>
    </row>
    <row r="66" spans="1:40" ht="25.5" thickTop="1" thickBot="1" x14ac:dyDescent="0.4">
      <c r="C66" s="203" t="s">
        <v>2312</v>
      </c>
      <c r="D66" s="224"/>
      <c r="E66" s="224"/>
      <c r="F66" s="224"/>
      <c r="G66" s="224"/>
      <c r="H66" s="224"/>
      <c r="I66" s="224"/>
      <c r="J66" s="224"/>
      <c r="K66" s="224"/>
      <c r="L66" s="208" t="s">
        <v>2310</v>
      </c>
      <c r="M66" s="218" t="str">
        <f t="shared" ref="M66:M71" si="155">IF(N66="","","(")</f>
        <v/>
      </c>
      <c r="N66" s="183" t="str">
        <f t="shared" ref="N66:N71" si="156">IF(D66="","",D66)</f>
        <v/>
      </c>
      <c r="O66" s="216" t="str">
        <f t="shared" ref="O66:O71" si="157">IF(N66="","",",")</f>
        <v/>
      </c>
      <c r="P66" s="225" t="str">
        <f t="shared" ref="P66:P71" si="158">IF(E66="","",E66)</f>
        <v/>
      </c>
      <c r="Q66" s="217" t="str">
        <f t="shared" ref="Q66:Q71" si="159">IF(N66="","",",")</f>
        <v/>
      </c>
      <c r="R66" s="259" t="str">
        <f t="shared" ref="R66:R71" si="160">IF(N66="","",15)</f>
        <v/>
      </c>
      <c r="S66" s="218" t="str">
        <f t="shared" ref="S66:S71" si="161">IF(N66="","",")")</f>
        <v/>
      </c>
      <c r="T66" s="219" t="str">
        <f t="shared" ref="T66:T71" si="162">IF(U66="","","(")</f>
        <v/>
      </c>
      <c r="U66" s="181" t="str">
        <f t="shared" ref="U66:U71" si="163">IF(F66="","",F66)</f>
        <v/>
      </c>
      <c r="V66" s="185" t="str">
        <f t="shared" ref="V66:V71" si="164">IF(U66="","",",")</f>
        <v/>
      </c>
      <c r="W66" s="177" t="str">
        <f t="shared" ref="W66:W71" si="165">IF(G66="","",G66)</f>
        <v/>
      </c>
      <c r="X66" s="185" t="str">
        <f t="shared" ref="X66:X71" si="166">IF(U66="","",",")</f>
        <v/>
      </c>
      <c r="Y66" s="261" t="str">
        <f t="shared" si="121"/>
        <v/>
      </c>
      <c r="Z66" s="218" t="str">
        <f t="shared" ref="Z66:Z71" si="167">IF(U66="","",")")</f>
        <v/>
      </c>
      <c r="AA66" s="175" t="str">
        <f t="shared" ref="AA66:AA71" si="168">IF(AB66="","","(")</f>
        <v/>
      </c>
      <c r="AB66" s="183" t="str">
        <f t="shared" ref="AB66:AB71" si="169">IF(H66="","",H66)</f>
        <v/>
      </c>
      <c r="AC66" s="184" t="str">
        <f t="shared" ref="AC66:AC71" si="170">IF(AB66="","",",")</f>
        <v/>
      </c>
      <c r="AD66" s="255" t="str">
        <f t="shared" si="122"/>
        <v/>
      </c>
      <c r="AE66" s="176" t="str">
        <f t="shared" ref="AE66:AE71" si="171">IF(AB66="","",",")</f>
        <v/>
      </c>
      <c r="AF66" s="259" t="str">
        <f t="shared" si="123"/>
        <v/>
      </c>
      <c r="AG66" s="168" t="str">
        <f t="shared" ref="AG66:AG71" si="172">IF(AB66="","",")")</f>
        <v/>
      </c>
      <c r="AH66" s="179" t="str">
        <f t="shared" ref="AH66:AH71" si="173">IF(AI66="","","(")</f>
        <v/>
      </c>
      <c r="AI66" s="181" t="str">
        <f t="shared" ref="AI66:AI71" si="174">IF(J66="","",J66)</f>
        <v/>
      </c>
      <c r="AJ66" s="180" t="str">
        <f t="shared" ref="AJ66:AJ71" si="175">IF(AI66="","",",")</f>
        <v/>
      </c>
      <c r="AK66" s="177" t="str">
        <f t="shared" si="124"/>
        <v/>
      </c>
      <c r="AL66" s="180" t="str">
        <f t="shared" ref="AL66:AL71" si="176">IF(AI66="","",",")</f>
        <v/>
      </c>
      <c r="AM66" s="185" t="str">
        <f t="shared" ref="AM66:AM71" si="177">IF(AI66="","",450)</f>
        <v/>
      </c>
      <c r="AN66" s="185" t="str">
        <f t="shared" ref="AN66:AN71" si="178">IF(AI66="","",")")</f>
        <v/>
      </c>
    </row>
    <row r="67" spans="1:40" ht="25.5" thickTop="1" thickBot="1" x14ac:dyDescent="0.4">
      <c r="C67" s="252"/>
      <c r="D67" s="253"/>
      <c r="E67" s="253"/>
      <c r="F67" s="253"/>
      <c r="G67" s="253"/>
      <c r="H67" s="253"/>
      <c r="I67" s="253"/>
      <c r="J67" s="253"/>
      <c r="K67" s="253"/>
      <c r="L67" s="208" t="s">
        <v>2308</v>
      </c>
      <c r="M67" s="218" t="str">
        <f t="shared" si="155"/>
        <v/>
      </c>
      <c r="N67" s="183" t="str">
        <f t="shared" si="156"/>
        <v/>
      </c>
      <c r="O67" s="216" t="str">
        <f t="shared" si="157"/>
        <v/>
      </c>
      <c r="P67" s="225" t="str">
        <f t="shared" si="158"/>
        <v/>
      </c>
      <c r="Q67" s="217" t="str">
        <f t="shared" si="159"/>
        <v/>
      </c>
      <c r="R67" s="259" t="str">
        <f t="shared" si="160"/>
        <v/>
      </c>
      <c r="S67" s="218" t="str">
        <f t="shared" si="161"/>
        <v/>
      </c>
      <c r="T67" s="219" t="str">
        <f t="shared" si="162"/>
        <v/>
      </c>
      <c r="U67" s="181" t="str">
        <f t="shared" si="163"/>
        <v/>
      </c>
      <c r="V67" s="185" t="str">
        <f t="shared" si="164"/>
        <v/>
      </c>
      <c r="W67" s="177" t="str">
        <f t="shared" si="165"/>
        <v/>
      </c>
      <c r="X67" s="185" t="str">
        <f t="shared" si="166"/>
        <v/>
      </c>
      <c r="Y67" s="261" t="str">
        <f t="shared" si="121"/>
        <v/>
      </c>
      <c r="Z67" s="218" t="str">
        <f t="shared" si="167"/>
        <v/>
      </c>
      <c r="AA67" s="175" t="str">
        <f t="shared" si="168"/>
        <v/>
      </c>
      <c r="AB67" s="183" t="str">
        <f t="shared" si="169"/>
        <v/>
      </c>
      <c r="AC67" s="184" t="str">
        <f t="shared" si="170"/>
        <v/>
      </c>
      <c r="AD67" s="255" t="str">
        <f t="shared" si="122"/>
        <v/>
      </c>
      <c r="AE67" s="176" t="str">
        <f t="shared" si="171"/>
        <v/>
      </c>
      <c r="AF67" s="259" t="str">
        <f t="shared" si="123"/>
        <v/>
      </c>
      <c r="AG67" s="168" t="str">
        <f t="shared" si="172"/>
        <v/>
      </c>
      <c r="AH67" s="179" t="str">
        <f t="shared" si="173"/>
        <v/>
      </c>
      <c r="AI67" s="181" t="str">
        <f t="shared" si="174"/>
        <v/>
      </c>
      <c r="AJ67" s="180" t="str">
        <f t="shared" si="175"/>
        <v/>
      </c>
      <c r="AK67" s="177" t="str">
        <f t="shared" si="124"/>
        <v/>
      </c>
      <c r="AL67" s="180" t="str">
        <f t="shared" si="176"/>
        <v/>
      </c>
      <c r="AM67" s="185" t="str">
        <f t="shared" si="177"/>
        <v/>
      </c>
      <c r="AN67" s="185" t="str">
        <f t="shared" si="178"/>
        <v/>
      </c>
    </row>
    <row r="68" spans="1:40" ht="25.5" thickTop="1" thickBot="1" x14ac:dyDescent="0.4">
      <c r="C68" s="252"/>
      <c r="D68" s="253"/>
      <c r="E68" s="253"/>
      <c r="F68" s="253"/>
      <c r="G68" s="253"/>
      <c r="H68" s="253"/>
      <c r="I68" s="253"/>
      <c r="J68" s="253"/>
      <c r="K68" s="253"/>
      <c r="L68" s="254" t="s">
        <v>2311</v>
      </c>
      <c r="M68" s="218" t="str">
        <f t="shared" si="155"/>
        <v/>
      </c>
      <c r="N68" s="183" t="str">
        <f t="shared" si="156"/>
        <v/>
      </c>
      <c r="O68" s="216" t="str">
        <f t="shared" si="157"/>
        <v/>
      </c>
      <c r="P68" s="225" t="str">
        <f t="shared" si="158"/>
        <v/>
      </c>
      <c r="Q68" s="217" t="str">
        <f t="shared" si="159"/>
        <v/>
      </c>
      <c r="R68" s="259" t="str">
        <f t="shared" si="160"/>
        <v/>
      </c>
      <c r="S68" s="218" t="str">
        <f t="shared" si="161"/>
        <v/>
      </c>
      <c r="T68" s="219" t="str">
        <f t="shared" si="162"/>
        <v/>
      </c>
      <c r="U68" s="181" t="str">
        <f t="shared" si="163"/>
        <v/>
      </c>
      <c r="V68" s="185" t="str">
        <f t="shared" si="164"/>
        <v/>
      </c>
      <c r="W68" s="177" t="str">
        <f t="shared" si="165"/>
        <v/>
      </c>
      <c r="X68" s="185" t="str">
        <f t="shared" si="166"/>
        <v/>
      </c>
      <c r="Y68" s="261" t="str">
        <f t="shared" si="121"/>
        <v/>
      </c>
      <c r="Z68" s="218" t="str">
        <f t="shared" si="167"/>
        <v/>
      </c>
      <c r="AA68" s="175" t="str">
        <f t="shared" si="168"/>
        <v/>
      </c>
      <c r="AB68" s="183" t="str">
        <f t="shared" si="169"/>
        <v/>
      </c>
      <c r="AC68" s="184" t="str">
        <f t="shared" si="170"/>
        <v/>
      </c>
      <c r="AD68" s="255" t="str">
        <f t="shared" si="122"/>
        <v/>
      </c>
      <c r="AE68" s="176" t="str">
        <f t="shared" si="171"/>
        <v/>
      </c>
      <c r="AF68" s="259" t="str">
        <f t="shared" si="123"/>
        <v/>
      </c>
      <c r="AG68" s="168" t="str">
        <f t="shared" si="172"/>
        <v/>
      </c>
      <c r="AH68" s="179" t="str">
        <f t="shared" si="173"/>
        <v/>
      </c>
      <c r="AI68" s="181" t="str">
        <f t="shared" si="174"/>
        <v/>
      </c>
      <c r="AJ68" s="180" t="str">
        <f t="shared" si="175"/>
        <v/>
      </c>
      <c r="AK68" s="177" t="str">
        <f t="shared" si="124"/>
        <v/>
      </c>
      <c r="AL68" s="180" t="str">
        <f t="shared" si="176"/>
        <v/>
      </c>
      <c r="AM68" s="185" t="str">
        <f t="shared" si="177"/>
        <v/>
      </c>
      <c r="AN68" s="185" t="str">
        <f t="shared" si="178"/>
        <v/>
      </c>
    </row>
    <row r="69" spans="1:40" ht="25.5" thickTop="1" thickBot="1" x14ac:dyDescent="0.4">
      <c r="A69">
        <f>+A65+1</f>
        <v>8</v>
      </c>
      <c r="B69" t="s">
        <v>2309</v>
      </c>
      <c r="C69" s="251" t="s">
        <v>2389</v>
      </c>
      <c r="D69" s="228" t="s">
        <v>1114</v>
      </c>
      <c r="E69" s="228" t="s">
        <v>1121</v>
      </c>
      <c r="F69" s="230"/>
      <c r="G69" s="230"/>
      <c r="H69" s="228"/>
      <c r="I69" s="228"/>
      <c r="J69" s="232"/>
      <c r="K69" s="232"/>
      <c r="L69" s="206" t="str">
        <f>IF(C69="","",_xlfn.CONCAT("           triggerLine: ","""",C69,", ",M69:AN69,""", sC: ","""",B69,""", lines: ["))</f>
        <v xml:space="preserve">           triggerLine: "ACLAMAD AL SEÑOR, (Re,m,15)", sC: "mt as ta", lines: [</v>
      </c>
      <c r="M69" s="218" t="str">
        <f t="shared" si="155"/>
        <v>(</v>
      </c>
      <c r="N69" s="183" t="str">
        <f t="shared" si="156"/>
        <v>Re</v>
      </c>
      <c r="O69" s="216" t="str">
        <f t="shared" si="157"/>
        <v>,</v>
      </c>
      <c r="P69" s="225" t="str">
        <f t="shared" si="158"/>
        <v>m</v>
      </c>
      <c r="Q69" s="217" t="str">
        <f t="shared" si="159"/>
        <v>,</v>
      </c>
      <c r="R69" s="259">
        <f t="shared" si="160"/>
        <v>15</v>
      </c>
      <c r="S69" s="218" t="str">
        <f t="shared" si="161"/>
        <v>)</v>
      </c>
      <c r="T69" s="219" t="str">
        <f t="shared" si="162"/>
        <v/>
      </c>
      <c r="U69" s="181" t="str">
        <f t="shared" si="163"/>
        <v/>
      </c>
      <c r="V69" s="185" t="str">
        <f t="shared" si="164"/>
        <v/>
      </c>
      <c r="W69" s="177" t="str">
        <f t="shared" si="165"/>
        <v/>
      </c>
      <c r="X69" s="185" t="str">
        <f t="shared" si="166"/>
        <v/>
      </c>
      <c r="Y69" s="261" t="str">
        <f t="shared" si="121"/>
        <v/>
      </c>
      <c r="Z69" s="218" t="str">
        <f t="shared" si="167"/>
        <v/>
      </c>
      <c r="AA69" s="175" t="str">
        <f t="shared" si="168"/>
        <v/>
      </c>
      <c r="AB69" s="183" t="str">
        <f t="shared" si="169"/>
        <v/>
      </c>
      <c r="AC69" s="184" t="str">
        <f t="shared" si="170"/>
        <v/>
      </c>
      <c r="AD69" s="255" t="str">
        <f t="shared" si="122"/>
        <v/>
      </c>
      <c r="AE69" s="176" t="str">
        <f t="shared" si="171"/>
        <v/>
      </c>
      <c r="AF69" s="259" t="str">
        <f t="shared" si="123"/>
        <v/>
      </c>
      <c r="AG69" s="168" t="str">
        <f t="shared" si="172"/>
        <v/>
      </c>
      <c r="AH69" s="179" t="str">
        <f t="shared" si="173"/>
        <v/>
      </c>
      <c r="AI69" s="181" t="str">
        <f t="shared" si="174"/>
        <v/>
      </c>
      <c r="AJ69" s="180" t="str">
        <f t="shared" si="175"/>
        <v/>
      </c>
      <c r="AK69" s="177" t="str">
        <f t="shared" si="124"/>
        <v/>
      </c>
      <c r="AL69" s="180" t="str">
        <f t="shared" si="176"/>
        <v/>
      </c>
      <c r="AM69" s="185" t="str">
        <f t="shared" si="177"/>
        <v/>
      </c>
      <c r="AN69" s="185" t="str">
        <f t="shared" si="178"/>
        <v/>
      </c>
    </row>
    <row r="70" spans="1:40" ht="25.5" thickTop="1" thickBot="1" x14ac:dyDescent="0.4">
      <c r="A70">
        <f t="shared" ref="A70:A71" si="179">+A69+1</f>
        <v>9</v>
      </c>
      <c r="B70" t="s">
        <v>2282</v>
      </c>
      <c r="C70" s="251" t="s">
        <v>2390</v>
      </c>
      <c r="D70" s="228" t="s">
        <v>1122</v>
      </c>
      <c r="E70" s="228" t="s">
        <v>1121</v>
      </c>
      <c r="F70" s="230" t="s">
        <v>1114</v>
      </c>
      <c r="G70" s="230" t="s">
        <v>1121</v>
      </c>
      <c r="H70" s="228"/>
      <c r="I70" s="228"/>
      <c r="J70" s="232"/>
      <c r="K70" s="232"/>
      <c r="L70" s="206" t="str">
        <f>IF(C70="","",_xlfn.CONCAT("                { line: ","""",C70,", ",M70:AN70,""", sC: ","""",B70,"""},"))</f>
        <v xml:space="preserve">                { line: "TODA LA TIERRA,, (Sol,m,15)(Re,m,118)", sC: "as"},</v>
      </c>
      <c r="M70" s="218" t="str">
        <f t="shared" si="155"/>
        <v>(</v>
      </c>
      <c r="N70" s="183" t="str">
        <f t="shared" si="156"/>
        <v>Sol</v>
      </c>
      <c r="O70" s="216" t="str">
        <f t="shared" si="157"/>
        <v>,</v>
      </c>
      <c r="P70" s="225" t="str">
        <f t="shared" si="158"/>
        <v>m</v>
      </c>
      <c r="Q70" s="217" t="str">
        <f t="shared" si="159"/>
        <v>,</v>
      </c>
      <c r="R70" s="259">
        <f t="shared" si="160"/>
        <v>15</v>
      </c>
      <c r="S70" s="218" t="str">
        <f t="shared" si="161"/>
        <v>)</v>
      </c>
      <c r="T70" s="219" t="str">
        <f t="shared" si="162"/>
        <v>(</v>
      </c>
      <c r="U70" s="181" t="str">
        <f t="shared" si="163"/>
        <v>Re</v>
      </c>
      <c r="V70" s="185" t="str">
        <f t="shared" si="164"/>
        <v>,</v>
      </c>
      <c r="W70" s="177" t="str">
        <f t="shared" si="165"/>
        <v>m</v>
      </c>
      <c r="X70" s="185" t="str">
        <f t="shared" si="166"/>
        <v>,</v>
      </c>
      <c r="Y70" s="261">
        <f>IF(U70="","",118)</f>
        <v>118</v>
      </c>
      <c r="Z70" s="218" t="str">
        <f t="shared" si="167"/>
        <v>)</v>
      </c>
      <c r="AA70" s="175" t="str">
        <f t="shared" si="168"/>
        <v/>
      </c>
      <c r="AB70" s="183" t="str">
        <f t="shared" si="169"/>
        <v/>
      </c>
      <c r="AC70" s="184" t="str">
        <f t="shared" si="170"/>
        <v/>
      </c>
      <c r="AD70" s="255" t="str">
        <f t="shared" si="122"/>
        <v/>
      </c>
      <c r="AE70" s="176" t="str">
        <f t="shared" si="171"/>
        <v/>
      </c>
      <c r="AF70" s="259" t="str">
        <f t="shared" si="123"/>
        <v/>
      </c>
      <c r="AG70" s="168" t="str">
        <f t="shared" si="172"/>
        <v/>
      </c>
      <c r="AH70" s="179" t="str">
        <f t="shared" si="173"/>
        <v/>
      </c>
      <c r="AI70" s="181" t="str">
        <f t="shared" si="174"/>
        <v/>
      </c>
      <c r="AJ70" s="180" t="str">
        <f t="shared" si="175"/>
        <v/>
      </c>
      <c r="AK70" s="177" t="str">
        <f t="shared" si="124"/>
        <v/>
      </c>
      <c r="AL70" s="180" t="str">
        <f t="shared" si="176"/>
        <v/>
      </c>
      <c r="AM70" s="185" t="str">
        <f t="shared" si="177"/>
        <v/>
      </c>
      <c r="AN70" s="185" t="str">
        <f t="shared" si="178"/>
        <v/>
      </c>
    </row>
    <row r="71" spans="1:40" ht="25.5" thickTop="1" thickBot="1" x14ac:dyDescent="0.4">
      <c r="A71">
        <f t="shared" si="179"/>
        <v>10</v>
      </c>
      <c r="B71" t="s">
        <v>2282</v>
      </c>
      <c r="C71" s="251" t="s">
        <v>2391</v>
      </c>
      <c r="D71" s="228" t="s">
        <v>1113</v>
      </c>
      <c r="E71" s="228"/>
      <c r="F71" s="230" t="s">
        <v>1122</v>
      </c>
      <c r="G71" s="230"/>
      <c r="H71" s="228" t="s">
        <v>1112</v>
      </c>
      <c r="I71" s="228"/>
      <c r="J71" s="232"/>
      <c r="K71" s="232"/>
      <c r="L71" s="210" t="str">
        <f>IF(C71="","",_xlfn.CONCAT("                { line: ","""",C71,", ",M71:AN71,""", sC: ","""",B71,"""},  ]},"))</f>
        <v xml:space="preserve">                { line: "SERVID AL SEÑOR CON ALEGRÍA., (Fa,,15)(Sol,,154)(La,,297)", sC: "as"},  ]},</v>
      </c>
      <c r="M71" s="218" t="str">
        <f t="shared" si="155"/>
        <v>(</v>
      </c>
      <c r="N71" s="183" t="str">
        <f t="shared" si="156"/>
        <v>Fa</v>
      </c>
      <c r="O71" s="216" t="str">
        <f t="shared" si="157"/>
        <v>,</v>
      </c>
      <c r="P71" s="225" t="str">
        <f t="shared" si="158"/>
        <v/>
      </c>
      <c r="Q71" s="217" t="str">
        <f t="shared" si="159"/>
        <v>,</v>
      </c>
      <c r="R71" s="259">
        <f t="shared" si="160"/>
        <v>15</v>
      </c>
      <c r="S71" s="218" t="str">
        <f t="shared" si="161"/>
        <v>)</v>
      </c>
      <c r="T71" s="219" t="str">
        <f t="shared" si="162"/>
        <v>(</v>
      </c>
      <c r="U71" s="181" t="str">
        <f t="shared" si="163"/>
        <v>Sol</v>
      </c>
      <c r="V71" s="185" t="str">
        <f t="shared" si="164"/>
        <v>,</v>
      </c>
      <c r="W71" s="177" t="str">
        <f t="shared" si="165"/>
        <v/>
      </c>
      <c r="X71" s="185" t="str">
        <f t="shared" si="166"/>
        <v>,</v>
      </c>
      <c r="Y71" s="261">
        <f>IF(U71="","",154)</f>
        <v>154</v>
      </c>
      <c r="Z71" s="218" t="str">
        <f t="shared" si="167"/>
        <v>)</v>
      </c>
      <c r="AA71" s="175" t="str">
        <f t="shared" si="168"/>
        <v>(</v>
      </c>
      <c r="AB71" s="183" t="str">
        <f t="shared" si="169"/>
        <v>La</v>
      </c>
      <c r="AC71" s="184" t="str">
        <f t="shared" si="170"/>
        <v>,</v>
      </c>
      <c r="AD71" s="255" t="str">
        <f t="shared" si="122"/>
        <v/>
      </c>
      <c r="AE71" s="176" t="str">
        <f t="shared" si="171"/>
        <v>,</v>
      </c>
      <c r="AF71" s="259">
        <f>IF(AB71="","",297)</f>
        <v>297</v>
      </c>
      <c r="AG71" s="168" t="str">
        <f t="shared" si="172"/>
        <v>)</v>
      </c>
      <c r="AH71" s="179" t="str">
        <f t="shared" si="173"/>
        <v/>
      </c>
      <c r="AI71" s="181" t="str">
        <f t="shared" si="174"/>
        <v/>
      </c>
      <c r="AJ71" s="180" t="str">
        <f t="shared" si="175"/>
        <v/>
      </c>
      <c r="AK71" s="177" t="str">
        <f t="shared" si="124"/>
        <v/>
      </c>
      <c r="AL71" s="180" t="str">
        <f t="shared" si="176"/>
        <v/>
      </c>
      <c r="AM71" s="185" t="str">
        <f t="shared" si="177"/>
        <v/>
      </c>
      <c r="AN71" s="185" t="str">
        <f t="shared" si="178"/>
        <v/>
      </c>
    </row>
    <row r="72" spans="1:40" ht="20.25" x14ac:dyDescent="0.25">
      <c r="L72" s="214" t="str">
        <f ca="1">_xlfn.CONCAT("]}, // ULTIMA LINEA DEL CANTO: ",L1)</f>
        <v>]}, // ULTIMA LINEA DEL CANTO: ACLAMAD AL SEÑOR</v>
      </c>
      <c r="M72" s="166"/>
    </row>
    <row r="73" spans="1:40" ht="20.25" x14ac:dyDescent="0.25">
      <c r="L73" s="214" t="s">
        <v>2316</v>
      </c>
      <c r="M7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192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E6669-5A13-4A8E-A5A8-11B98405C7BA}">
  <sheetPr codeName="Sheet25">
    <tabColor rgb="FF00B0F0"/>
  </sheetPr>
  <dimension ref="A1:AN8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0.85546875" bestFit="1" customWidth="1"/>
    <col min="4" max="11" width="6.85546875" customWidth="1"/>
    <col min="12" max="12" width="191.7109375" bestFit="1" customWidth="1"/>
    <col min="13" max="13" width="2.42578125" hidden="1" customWidth="1"/>
    <col min="14" max="14" width="6.5703125" hidden="1" customWidth="1"/>
    <col min="15" max="15" width="2.28515625" hidden="1" customWidth="1"/>
    <col min="16" max="16" width="4.140625" hidden="1" customWidth="1"/>
    <col min="17" max="17" width="2.28515625" hidden="1" customWidth="1"/>
    <col min="18" max="18" width="4.85546875" hidden="1" customWidth="1"/>
    <col min="19" max="20" width="2.42578125" hidden="1" customWidth="1"/>
    <col min="21" max="21" width="6.570312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34" width="4.28515625" hidden="1" customWidth="1"/>
    <col min="35" max="35" width="5.85546875" hidden="1" customWidth="1"/>
    <col min="36" max="38" width="4.28515625" hidden="1" customWidth="1"/>
    <col min="39" max="39" width="6.5703125" hidden="1" customWidth="1"/>
    <col min="40" max="40" width="4.28515625" hidden="1" customWidth="1"/>
    <col min="41" max="41" width="4.28515625" customWidth="1"/>
  </cols>
  <sheetData>
    <row r="1" spans="2:32" ht="71.45" customHeight="1" x14ac:dyDescent="0.4">
      <c r="B1" s="61"/>
      <c r="C1" s="148" cm="1">
        <f t="array" aca="1" ref="C1" ca="1">SumarE1HojaAnterior()+1</f>
        <v>10</v>
      </c>
      <c r="E1" s="148"/>
      <c r="F1" s="148"/>
      <c r="G1" s="148"/>
      <c r="H1" s="148"/>
      <c r="I1" s="148"/>
      <c r="J1" s="148"/>
      <c r="K1" s="148"/>
      <c r="L1" s="165" t="str">
        <f ca="1">VLOOKUP(C1,'Codigo Canto'!A3:AQ236,38,FALSE)</f>
        <v>AL DESPERTAR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 DESPERTAR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aldespertar</v>
      </c>
      <c r="L7" s="164" t="str">
        <f ca="1">_xlfn.CONCAT("        id: ","""",C7,"""",",")</f>
        <v xml:space="preserve">        id: "aldespertar",</v>
      </c>
    </row>
    <row r="8" spans="2:32" ht="23.25" x14ac:dyDescent="0.25">
      <c r="C8" t="str">
        <f ca="1">PROPER(L1)</f>
        <v>Al Despertar</v>
      </c>
      <c r="L8" s="164" t="str">
        <f ca="1">_xlfn.CONCAT("        tt: ","""",C8,"""",",")</f>
        <v xml:space="preserve">        tt: "Al Despertar",</v>
      </c>
    </row>
    <row r="9" spans="2:32" ht="23.25" x14ac:dyDescent="0.25">
      <c r="C9" t="str">
        <f ca="1">PROPER(L1)</f>
        <v>Al Despertar</v>
      </c>
      <c r="L9" s="164" t="str">
        <f ca="1">_xlfn.CONCAT("        title: ","""",C9,"""",",")</f>
        <v xml:space="preserve">        title: "Al Despertar",</v>
      </c>
    </row>
    <row r="10" spans="2:32" ht="23.25" x14ac:dyDescent="0.25">
      <c r="C10" t="str">
        <f ca="1">VLOOKUP(C1,'Codigo Canto'!A3:AQ236,12,FALSE)</f>
        <v xml:space="preserve">Salmo 17 (16) </v>
      </c>
      <c r="L10" s="164" t="str">
        <f ca="1">_xlfn.CONCAT("        ","subtitle: ","""",C10,"""",",")</f>
        <v xml:space="preserve">        subtitle: "Salmo 17 (16) ",</v>
      </c>
    </row>
    <row r="11" spans="2:32" ht="23.25" x14ac:dyDescent="0.25">
      <c r="C11" t="str">
        <f ca="1">VLOOKUP(C1,Codigo!A3:AP240,42,FALSE)</f>
        <v>category: ["PreCatecumenado","Cuaresma","Antiguo Testamento","Penitencial"],</v>
      </c>
      <c r="L11" s="164" t="str">
        <f ca="1">_xlfn.CONCAT("        ",C11)</f>
        <v xml:space="preserve">        category: ["PreCatecumenado","Cuaresma","Antiguo Testamento","Penitencial"],</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10</v>
      </c>
      <c r="L14" s="164" t="str">
        <f ca="1">_xlfn.CONCAT("        dbno: ","""",C14,"""",",")</f>
        <v xml:space="preserve">        dbno: "10",</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aldespertar</v>
      </c>
      <c r="L17" s="164" t="str">
        <f ca="1">_xlfn.CONCAT("        audioSrc: ","""/audio/",C17,".mp3""",",")</f>
        <v xml:space="preserve">        audioSrc: "/audio/aldespertar.mp3",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9</v>
      </c>
      <c r="C23" t="str">
        <f ca="1">VLOOKUP(B23,Buscador!A3:AP240,31,FALSE)</f>
        <v>/resucito/src/index.html?canto=aclamadalsenor</v>
      </c>
      <c r="L23" s="164" t="str">
        <f ca="1">_xlfn.CONCAT("        ant: ","""",C23,"""",",")</f>
        <v xml:space="preserve">        ant: "/resucito/src/index.html?canto=aclamadalsenor",</v>
      </c>
    </row>
    <row r="24" spans="1:40" ht="23.25" x14ac:dyDescent="0.25">
      <c r="B24">
        <f ca="1">+C1+1</f>
        <v>11</v>
      </c>
      <c r="C24" t="str">
        <f ca="1">VLOOKUP(B24,Buscador!A3:AP240,31,FALSE)</f>
        <v>/resucito/src/index.html?canto=alabadalsenorenelcielo</v>
      </c>
      <c r="L24" s="164" t="str">
        <f ca="1">_xlfn.CONCAT("        sig: ","""",C24,"""",",")</f>
        <v xml:space="preserve">        sig: "/resucito/src/index.html?canto=alabadalsenorenelcielo",</v>
      </c>
    </row>
    <row r="25" spans="1:40" ht="23.25" x14ac:dyDescent="0.25">
      <c r="L25" s="48" t="s">
        <v>2279</v>
      </c>
    </row>
    <row r="26" spans="1:40" ht="36" thickBot="1" x14ac:dyDescent="0.3">
      <c r="C26" s="291"/>
      <c r="D26" s="291"/>
      <c r="E26" s="291"/>
      <c r="F26" s="291"/>
      <c r="G26" s="291"/>
      <c r="H26" s="291"/>
      <c r="I26" s="291"/>
      <c r="J26" s="291"/>
      <c r="K26" s="291"/>
      <c r="L26" s="290" t="s">
        <v>2313</v>
      </c>
    </row>
    <row r="27" spans="1:40" ht="25.5" thickTop="1" thickBot="1" x14ac:dyDescent="0.4">
      <c r="A27">
        <v>1</v>
      </c>
      <c r="B27" t="s">
        <v>2309</v>
      </c>
      <c r="C27" s="287" t="s">
        <v>131</v>
      </c>
      <c r="D27" s="227" t="s">
        <v>2347</v>
      </c>
      <c r="E27" s="227" t="s">
        <v>1121</v>
      </c>
      <c r="F27" s="227"/>
      <c r="G27" s="227"/>
      <c r="H27" s="227"/>
      <c r="I27" s="227"/>
      <c r="J27" s="227"/>
      <c r="K27" s="227"/>
      <c r="L27" s="208" t="str">
        <f t="shared" ref="L27:L36" si="0">IF(C27="","",_xlfn.CONCAT("            { line: ","""",C27,", ",M27:AN27,""", sC: ","""",B27,"""},"))</f>
        <v xml:space="preserve">            { line: "AL DESPERTAR, (Si,m,15)", sC: "mt as ta"},</v>
      </c>
      <c r="M27" s="218" t="str">
        <f>IF(N27="","","(")</f>
        <v>(</v>
      </c>
      <c r="N27" s="183" t="str">
        <f t="shared" ref="N27:N70" si="1">IF(D27="","",D27)</f>
        <v>Si</v>
      </c>
      <c r="O27" s="216" t="str">
        <f>IF(N27="","",",")</f>
        <v>,</v>
      </c>
      <c r="P27" s="225" t="str">
        <f t="shared" ref="P27:P70" si="2">IF(E27="","",E27)</f>
        <v>m</v>
      </c>
      <c r="Q27" s="217" t="str">
        <f>IF(N27="","",",")</f>
        <v>,</v>
      </c>
      <c r="R27" s="168">
        <f>IF(N27="","",15)</f>
        <v>15</v>
      </c>
      <c r="S27" s="218" t="str">
        <f>IF(N27="","",")")</f>
        <v>)</v>
      </c>
      <c r="T27" s="219" t="str">
        <f>IF(U27="","","(")</f>
        <v/>
      </c>
      <c r="U27" s="181" t="str">
        <f t="shared" ref="U27:U70" si="3">IF(F27="","",F27)</f>
        <v/>
      </c>
      <c r="V27" s="185" t="str">
        <f>IF(U27="","",",")</f>
        <v/>
      </c>
      <c r="W27" s="177" t="str">
        <f t="shared" ref="W27:W70" si="4">IF(G27="","",G27)</f>
        <v/>
      </c>
      <c r="X27" s="185" t="str">
        <f>IF(U27="","",",")</f>
        <v/>
      </c>
      <c r="Y27" s="185" t="str">
        <f>IF(U27="","",250)</f>
        <v/>
      </c>
      <c r="Z27" s="218" t="str">
        <f>IF(U27="","",")")</f>
        <v/>
      </c>
      <c r="AA27" s="175" t="str">
        <f>IF(AB27="","","(")</f>
        <v/>
      </c>
      <c r="AB27" s="183" t="str">
        <f t="shared" ref="AB27:AB70" si="5">IF(H27="","",H27)</f>
        <v/>
      </c>
      <c r="AC27" s="184" t="str">
        <f>IF(AB27="","",",")</f>
        <v/>
      </c>
      <c r="AD27" s="225" t="str">
        <f>IF(I27="","",I27)</f>
        <v/>
      </c>
      <c r="AE27" s="176" t="str">
        <f>IF(AB27="","",",")</f>
        <v/>
      </c>
      <c r="AF27" s="168" t="str">
        <f>IF(AB27="","",350)</f>
        <v/>
      </c>
      <c r="AG27" s="168" t="str">
        <f>IF(AB27="","",")")</f>
        <v/>
      </c>
      <c r="AH27" s="179" t="str">
        <f>IF(AI27="","","(")</f>
        <v/>
      </c>
      <c r="AI27" s="256" t="str">
        <f t="shared" ref="AI27:AI70" si="6">IF(J27="","",J27)</f>
        <v/>
      </c>
      <c r="AJ27" s="185" t="str">
        <f>IF(AI27="","",",")</f>
        <v/>
      </c>
      <c r="AK27" s="185" t="str">
        <f>IF(K27="","",K27)</f>
        <v/>
      </c>
      <c r="AL27" s="185" t="str">
        <f>IF(AI27="","",",")</f>
        <v/>
      </c>
      <c r="AM27" s="185" t="str">
        <f>IF(AI27="","",450)</f>
        <v/>
      </c>
      <c r="AN27" s="185" t="str">
        <f>IF(AI27="","",")")</f>
        <v/>
      </c>
    </row>
    <row r="28" spans="1:40" ht="25.5" thickTop="1" thickBot="1" x14ac:dyDescent="0.4">
      <c r="A28">
        <f>+A27+1</f>
        <v>2</v>
      </c>
      <c r="B28" t="s">
        <v>2282</v>
      </c>
      <c r="C28" s="287" t="s">
        <v>2403</v>
      </c>
      <c r="D28" s="227" t="s">
        <v>1122</v>
      </c>
      <c r="E28" s="227"/>
      <c r="F28" s="227" t="s">
        <v>2347</v>
      </c>
      <c r="G28" s="227" t="s">
        <v>1121</v>
      </c>
      <c r="H28" s="227"/>
      <c r="I28" s="227"/>
      <c r="J28" s="227"/>
      <c r="K28" s="227"/>
      <c r="L28" s="208" t="str">
        <f t="shared" si="0"/>
        <v xml:space="preserve">            { line: "ME SACIARÉ DE TU SEMBLANTE, SEÑOR., (Sol,,15)(Si,m,250)", sC: "as"},</v>
      </c>
      <c r="M28" s="218" t="str">
        <f t="shared" ref="M28:M70" si="7">IF(N28="","","(")</f>
        <v>(</v>
      </c>
      <c r="N28" s="183" t="str">
        <f t="shared" si="1"/>
        <v>Sol</v>
      </c>
      <c r="O28" s="216" t="str">
        <f t="shared" ref="O28:O70" si="8">IF(N28="","",",")</f>
        <v>,</v>
      </c>
      <c r="P28" s="225" t="str">
        <f t="shared" si="2"/>
        <v/>
      </c>
      <c r="Q28" s="217" t="str">
        <f t="shared" ref="Q28:Q70" si="9">IF(N28="","",",")</f>
        <v>,</v>
      </c>
      <c r="R28" s="168">
        <f t="shared" ref="R28:R70" si="10">IF(N28="","",15)</f>
        <v>15</v>
      </c>
      <c r="S28" s="218" t="str">
        <f t="shared" ref="S28:S70" si="11">IF(N28="","",")")</f>
        <v>)</v>
      </c>
      <c r="T28" s="219" t="str">
        <f t="shared" ref="T28:T70" si="12">IF(U28="","","(")</f>
        <v>(</v>
      </c>
      <c r="U28" s="181" t="str">
        <f t="shared" si="3"/>
        <v>Si</v>
      </c>
      <c r="V28" s="185" t="str">
        <f t="shared" ref="V28:V70" si="13">IF(U28="","",",")</f>
        <v>,</v>
      </c>
      <c r="W28" s="177" t="str">
        <f t="shared" si="4"/>
        <v>m</v>
      </c>
      <c r="X28" s="185" t="str">
        <f t="shared" ref="X28:X70" si="14">IF(U28="","",",")</f>
        <v>,</v>
      </c>
      <c r="Y28" s="185">
        <f t="shared" ref="Y28:Y70" si="15">IF(U28="","",250)</f>
        <v>250</v>
      </c>
      <c r="Z28" s="218" t="str">
        <f t="shared" ref="Z28:Z70" si="16">IF(U28="","",")")</f>
        <v>)</v>
      </c>
      <c r="AA28" s="175" t="str">
        <f t="shared" ref="AA28:AA70" si="17">IF(AB28="","","(")</f>
        <v/>
      </c>
      <c r="AB28" s="183" t="str">
        <f t="shared" si="5"/>
        <v/>
      </c>
      <c r="AC28" s="184" t="str">
        <f t="shared" ref="AC28:AC70" si="18">IF(AB28="","",",")</f>
        <v/>
      </c>
      <c r="AD28" s="225" t="str">
        <f t="shared" ref="AD28:AD70" si="19">IF(I28="","",I28)</f>
        <v/>
      </c>
      <c r="AE28" s="176" t="str">
        <f t="shared" ref="AE28:AE70" si="20">IF(AB28="","",",")</f>
        <v/>
      </c>
      <c r="AF28" s="168" t="str">
        <f t="shared" ref="AF28:AF70" si="21">IF(AB28="","",350)</f>
        <v/>
      </c>
      <c r="AG28" s="168" t="str">
        <f t="shared" ref="AG28:AG70" si="22">IF(AB28="","",")")</f>
        <v/>
      </c>
      <c r="AH28" s="179" t="str">
        <f t="shared" ref="AH28:AH70" si="23">IF(AI28="","","(")</f>
        <v/>
      </c>
      <c r="AI28" s="256" t="str">
        <f t="shared" si="6"/>
        <v/>
      </c>
      <c r="AJ28" s="185" t="str">
        <f t="shared" ref="AJ28:AJ70" si="24">IF(AI28="","",",")</f>
        <v/>
      </c>
      <c r="AK28" s="185" t="str">
        <f t="shared" ref="AK28:AK70" si="25">IF(K28="","",K28)</f>
        <v/>
      </c>
      <c r="AL28" s="185" t="str">
        <f t="shared" ref="AL28:AL70" si="26">IF(AI28="","",",")</f>
        <v/>
      </c>
      <c r="AM28" s="185" t="str">
        <f t="shared" ref="AM28:AM70" si="27">IF(AI28="","",450)</f>
        <v/>
      </c>
      <c r="AN28" s="185" t="str">
        <f t="shared" ref="AN28:AN70" si="28">IF(AI28="","",")")</f>
        <v/>
      </c>
    </row>
    <row r="29" spans="1:40" ht="25.5" thickTop="1" thickBot="1" x14ac:dyDescent="0.4">
      <c r="A29">
        <f t="shared" ref="A29:A36" si="29">+A28+1</f>
        <v>3</v>
      </c>
      <c r="B29" t="s">
        <v>2282</v>
      </c>
      <c r="C29" s="287" t="s">
        <v>131</v>
      </c>
      <c r="D29" s="227" t="s">
        <v>1111</v>
      </c>
      <c r="E29" s="227" t="s">
        <v>1121</v>
      </c>
      <c r="F29" s="227"/>
      <c r="G29" s="227"/>
      <c r="H29" s="227"/>
      <c r="I29" s="227"/>
      <c r="J29" s="227"/>
      <c r="K29" s="227"/>
      <c r="L29" s="208" t="str">
        <f t="shared" si="0"/>
        <v xml:space="preserve">            { line: "AL DESPERTAR, (Mi,m,15)", sC: "as"},</v>
      </c>
      <c r="M29" s="218" t="str">
        <f t="shared" si="7"/>
        <v>(</v>
      </c>
      <c r="N29" s="183" t="str">
        <f t="shared" si="1"/>
        <v>Mi</v>
      </c>
      <c r="O29" s="216" t="str">
        <f t="shared" si="8"/>
        <v>,</v>
      </c>
      <c r="P29" s="225" t="str">
        <f t="shared" si="2"/>
        <v>m</v>
      </c>
      <c r="Q29" s="217" t="str">
        <f t="shared" si="9"/>
        <v>,</v>
      </c>
      <c r="R29" s="168">
        <f t="shared" si="10"/>
        <v>15</v>
      </c>
      <c r="S29" s="218" t="str">
        <f t="shared" si="11"/>
        <v>)</v>
      </c>
      <c r="T29" s="219" t="str">
        <f t="shared" si="12"/>
        <v/>
      </c>
      <c r="U29" s="181" t="str">
        <f t="shared" si="3"/>
        <v/>
      </c>
      <c r="V29" s="185" t="str">
        <f t="shared" si="13"/>
        <v/>
      </c>
      <c r="W29" s="177" t="str">
        <f t="shared" si="4"/>
        <v/>
      </c>
      <c r="X29" s="185" t="str">
        <f t="shared" si="14"/>
        <v/>
      </c>
      <c r="Y29" s="185" t="str">
        <f t="shared" si="15"/>
        <v/>
      </c>
      <c r="Z29" s="218" t="str">
        <f t="shared" si="16"/>
        <v/>
      </c>
      <c r="AA29" s="175" t="str">
        <f t="shared" si="17"/>
        <v/>
      </c>
      <c r="AB29" s="183" t="str">
        <f t="shared" si="5"/>
        <v/>
      </c>
      <c r="AC29" s="184" t="str">
        <f t="shared" si="18"/>
        <v/>
      </c>
      <c r="AD29" s="225" t="str">
        <f t="shared" si="19"/>
        <v/>
      </c>
      <c r="AE29" s="176" t="str">
        <f t="shared" si="20"/>
        <v/>
      </c>
      <c r="AF29" s="168" t="str">
        <f t="shared" si="21"/>
        <v/>
      </c>
      <c r="AG29" s="168" t="str">
        <f t="shared" si="22"/>
        <v/>
      </c>
      <c r="AH29" s="179" t="str">
        <f t="shared" si="23"/>
        <v/>
      </c>
      <c r="AI29" s="256" t="str">
        <f t="shared" si="6"/>
        <v/>
      </c>
      <c r="AJ29" s="185" t="str">
        <f t="shared" si="24"/>
        <v/>
      </c>
      <c r="AK29" s="185" t="str">
        <f t="shared" si="25"/>
        <v/>
      </c>
      <c r="AL29" s="185" t="str">
        <f t="shared" si="26"/>
        <v/>
      </c>
      <c r="AM29" s="185" t="str">
        <f t="shared" si="27"/>
        <v/>
      </c>
      <c r="AN29" s="185" t="str">
        <f t="shared" si="28"/>
        <v/>
      </c>
    </row>
    <row r="30" spans="1:40" ht="25.5" thickTop="1" thickBot="1" x14ac:dyDescent="0.4">
      <c r="A30">
        <f t="shared" si="29"/>
        <v>4</v>
      </c>
      <c r="B30" t="s">
        <v>2282</v>
      </c>
      <c r="C30" s="287" t="s">
        <v>2403</v>
      </c>
      <c r="D30" s="227" t="s">
        <v>2347</v>
      </c>
      <c r="E30" s="227" t="s">
        <v>1121</v>
      </c>
      <c r="F30" s="227"/>
      <c r="G30" s="227"/>
      <c r="H30" s="227"/>
      <c r="I30" s="227"/>
      <c r="J30" s="227"/>
      <c r="K30" s="227"/>
      <c r="L30" s="208" t="str">
        <f t="shared" si="0"/>
        <v xml:space="preserve">            { line: "ME SACIARÉ DE TU SEMBLANTE, SEÑOR., (Si,m,15)", sC: "as"},</v>
      </c>
      <c r="M30" s="218" t="str">
        <f t="shared" si="7"/>
        <v>(</v>
      </c>
      <c r="N30" s="183" t="str">
        <f t="shared" si="1"/>
        <v>Si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5</v>
      </c>
      <c r="B31" t="s">
        <v>2442</v>
      </c>
      <c r="C31" s="13" t="s">
        <v>2404</v>
      </c>
      <c r="D31" s="228" t="s">
        <v>1111</v>
      </c>
      <c r="E31" s="257" t="s">
        <v>1121</v>
      </c>
      <c r="F31" s="230" t="s">
        <v>2347</v>
      </c>
      <c r="G31" s="258" t="s">
        <v>1121</v>
      </c>
      <c r="H31" s="228"/>
      <c r="I31" s="228"/>
      <c r="J31" s="232"/>
      <c r="K31" s="232"/>
      <c r="L31" s="271" t="str">
        <f>IF(C31="","",_xlfn.CONCAT("            { line: ","""",C31,", ",M31:AN31,""", sC: ","""",B31,"""},"))</f>
        <v xml:space="preserve">            { line: "Escucha, Señor, mi oración,, (Mi,m,15)(Si,m,250)", sC: "mt tc"},</v>
      </c>
      <c r="M31" s="218" t="str">
        <f t="shared" si="7"/>
        <v>(</v>
      </c>
      <c r="N31" s="183" t="str">
        <f t="shared" si="1"/>
        <v>Mi</v>
      </c>
      <c r="O31" s="216" t="str">
        <f t="shared" si="8"/>
        <v>,</v>
      </c>
      <c r="P31" s="225" t="str">
        <f t="shared" si="2"/>
        <v>m</v>
      </c>
      <c r="Q31" s="217" t="str">
        <f t="shared" si="9"/>
        <v>,</v>
      </c>
      <c r="R31" s="168">
        <f t="shared" si="10"/>
        <v>15</v>
      </c>
      <c r="S31" s="218" t="str">
        <f t="shared" si="11"/>
        <v>)</v>
      </c>
      <c r="T31" s="219" t="str">
        <f t="shared" si="12"/>
        <v>(</v>
      </c>
      <c r="U31" s="181" t="str">
        <f t="shared" si="3"/>
        <v>Si</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6</v>
      </c>
      <c r="C32" s="13" t="s">
        <v>2405</v>
      </c>
      <c r="D32" s="228" t="s">
        <v>1111</v>
      </c>
      <c r="E32" s="257" t="s">
        <v>1121</v>
      </c>
      <c r="F32" s="230" t="s">
        <v>2347</v>
      </c>
      <c r="G32" s="258" t="s">
        <v>1121</v>
      </c>
      <c r="H32" s="228"/>
      <c r="I32" s="228"/>
      <c r="J32" s="232"/>
      <c r="K32" s="232"/>
      <c r="L32" s="271" t="str">
        <f>IF(C32="","",_xlfn.CONCAT("            { line: ","""",C32,", ",M32:AN32,""", sC: ","""",B32,"""},"))</f>
        <v xml:space="preserve">            { line: "atiende, Señor, a mi clamor., (Mi,m,15)(Si,m,250)", sC: ""},</v>
      </c>
      <c r="M32" s="218" t="str">
        <f t="shared" si="7"/>
        <v>(</v>
      </c>
      <c r="N32" s="183" t="str">
        <f t="shared" si="1"/>
        <v>Mi</v>
      </c>
      <c r="O32" s="216" t="str">
        <f t="shared" si="8"/>
        <v>,</v>
      </c>
      <c r="P32" s="225" t="str">
        <f t="shared" si="2"/>
        <v>m</v>
      </c>
      <c r="Q32" s="217" t="str">
        <f t="shared" si="9"/>
        <v>,</v>
      </c>
      <c r="R32" s="168">
        <f t="shared" si="10"/>
        <v>15</v>
      </c>
      <c r="S32" s="218" t="str">
        <f t="shared" si="11"/>
        <v>)</v>
      </c>
      <c r="T32" s="219" t="str">
        <f t="shared" si="12"/>
        <v>(</v>
      </c>
      <c r="U32" s="181" t="str">
        <f t="shared" si="3"/>
        <v>Si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7</v>
      </c>
      <c r="C33" s="13" t="s">
        <v>2406</v>
      </c>
      <c r="D33" s="228" t="s">
        <v>1122</v>
      </c>
      <c r="E33" s="257"/>
      <c r="F33" s="230" t="s">
        <v>2407</v>
      </c>
      <c r="G33" s="258"/>
      <c r="H33" s="228"/>
      <c r="I33" s="228"/>
      <c r="J33" s="232"/>
      <c r="K33" s="232"/>
      <c r="L33" s="271" t="str">
        <f t="shared" si="0"/>
        <v xml:space="preserve">            { line: "Presta oídos a mi súplica,, (Sol,,15)(Fa#,,250)",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v>
      </c>
      <c r="U33" s="181" t="str">
        <f t="shared" si="3"/>
        <v>Fa#</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8</v>
      </c>
      <c r="C34" s="13" t="s">
        <v>2408</v>
      </c>
      <c r="D34" s="228" t="s">
        <v>1122</v>
      </c>
      <c r="E34" s="257"/>
      <c r="F34" s="230" t="s">
        <v>2407</v>
      </c>
      <c r="G34" s="258"/>
      <c r="H34" s="228"/>
      <c r="I34" s="228"/>
      <c r="J34" s="232"/>
      <c r="K34" s="232"/>
      <c r="L34" s="271" t="str">
        <f t="shared" si="0"/>
        <v xml:space="preserve">            { line: "que mis labios no traicionan, Señor,, (Sol,,15)(Fa#,,250)", sC: ""},</v>
      </c>
      <c r="M34" s="218" t="str">
        <f t="shared" si="7"/>
        <v>(</v>
      </c>
      <c r="N34" s="183" t="str">
        <f t="shared" si="1"/>
        <v>Sol</v>
      </c>
      <c r="O34" s="216" t="str">
        <f t="shared" si="8"/>
        <v>,</v>
      </c>
      <c r="P34" s="225" t="str">
        <f t="shared" si="2"/>
        <v/>
      </c>
      <c r="Q34" s="217" t="str">
        <f t="shared" si="9"/>
        <v>,</v>
      </c>
      <c r="R34" s="168">
        <f t="shared" si="10"/>
        <v>15</v>
      </c>
      <c r="S34" s="218" t="str">
        <f t="shared" si="11"/>
        <v>)</v>
      </c>
      <c r="T34" s="219" t="str">
        <f t="shared" si="12"/>
        <v>(</v>
      </c>
      <c r="U34" s="181" t="str">
        <f t="shared" si="3"/>
        <v>Fa#</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9</v>
      </c>
      <c r="C35" s="13" t="s">
        <v>2409</v>
      </c>
      <c r="D35" s="228" t="s">
        <v>1122</v>
      </c>
      <c r="E35" s="257"/>
      <c r="F35" s="230" t="s">
        <v>2407</v>
      </c>
      <c r="G35" s="258"/>
      <c r="H35" s="228"/>
      <c r="I35" s="228"/>
      <c r="J35" s="232"/>
      <c r="K35" s="232"/>
      <c r="L35" s="271" t="str">
        <f>IF(C35="","",_xlfn.CONCAT("            { line: ","""",C35,", ",M35:AN35,""", sC: ","""",B35,"""},"))</f>
        <v xml:space="preserve">            { line: "salga de ti la sentencia., (Sol,,15)(Fa#,,250)",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Fa#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10</v>
      </c>
      <c r="C36" s="13" t="s">
        <v>2410</v>
      </c>
      <c r="D36" s="228" t="s">
        <v>1111</v>
      </c>
      <c r="E36" s="257" t="s">
        <v>1121</v>
      </c>
      <c r="F36" s="230" t="s">
        <v>2407</v>
      </c>
      <c r="G36" s="258"/>
      <c r="H36" s="228"/>
      <c r="I36" s="228"/>
      <c r="J36" s="232"/>
      <c r="K36" s="232"/>
      <c r="L36" s="271" t="str">
        <f t="shared" si="0"/>
        <v xml:space="preserve">            { line: "Porque tus ojos ven, tus ojos ven mi rectitud., (Mi,m,15)(Fa#,,250)", sC: ""},</v>
      </c>
      <c r="M36" s="218" t="str">
        <f t="shared" si="7"/>
        <v>(</v>
      </c>
      <c r="N36" s="183" t="str">
        <f t="shared" si="1"/>
        <v>Mi</v>
      </c>
      <c r="O36" s="216" t="str">
        <f t="shared" si="8"/>
        <v>,</v>
      </c>
      <c r="P36" s="225" t="str">
        <f t="shared" si="2"/>
        <v>m</v>
      </c>
      <c r="Q36" s="217" t="str">
        <f t="shared" si="9"/>
        <v>,</v>
      </c>
      <c r="R36" s="168">
        <f t="shared" si="10"/>
        <v>15</v>
      </c>
      <c r="S36" s="218" t="str">
        <f t="shared" si="11"/>
        <v>)</v>
      </c>
      <c r="T36" s="219" t="str">
        <f t="shared" si="12"/>
        <v>(</v>
      </c>
      <c r="U36" s="181" t="str">
        <f t="shared" si="3"/>
        <v>Fa#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C37" s="203" t="s">
        <v>2421</v>
      </c>
      <c r="D37" s="224"/>
      <c r="E37" s="224"/>
      <c r="F37" s="224"/>
      <c r="G37" s="224"/>
      <c r="H37" s="224"/>
      <c r="I37" s="224"/>
      <c r="J37" s="224"/>
      <c r="K37" s="224"/>
      <c r="L37" s="208" t="s">
        <v>2411</v>
      </c>
      <c r="M37" s="218" t="str">
        <f t="shared" ref="M37:M45" si="30">IF(N37="","","(")</f>
        <v/>
      </c>
      <c r="N37" s="183" t="str">
        <f t="shared" ref="N37:N45" si="31">IF(D37="","",D37)</f>
        <v/>
      </c>
      <c r="O37" s="216" t="str">
        <f t="shared" ref="O37:O45" si="32">IF(N37="","",",")</f>
        <v/>
      </c>
      <c r="P37" s="225" t="str">
        <f t="shared" ref="P37:P45" si="33">IF(E37="","",E37)</f>
        <v/>
      </c>
      <c r="Q37" s="217" t="str">
        <f t="shared" ref="Q37:Q45" si="34">IF(N37="","",",")</f>
        <v/>
      </c>
      <c r="R37" s="168" t="str">
        <f t="shared" ref="R37:R45" si="35">IF(N37="","",15)</f>
        <v/>
      </c>
      <c r="S37" s="218" t="str">
        <f t="shared" ref="S37:S45" si="36">IF(N37="","",")")</f>
        <v/>
      </c>
      <c r="T37" s="219" t="str">
        <f t="shared" ref="T37:T45" si="37">IF(U37="","","(")</f>
        <v/>
      </c>
      <c r="U37" s="181" t="str">
        <f t="shared" ref="U37:U45" si="38">IF(F37="","",F37)</f>
        <v/>
      </c>
      <c r="V37" s="185" t="str">
        <f t="shared" ref="V37:V45" si="39">IF(U37="","",",")</f>
        <v/>
      </c>
      <c r="W37" s="177" t="str">
        <f t="shared" ref="W37:W45" si="40">IF(G37="","",G37)</f>
        <v/>
      </c>
      <c r="X37" s="185" t="str">
        <f t="shared" ref="X37:X45" si="41">IF(U37="","",",")</f>
        <v/>
      </c>
      <c r="Y37" s="185" t="str">
        <f t="shared" ref="Y37:Y45" si="42">IF(U37="","",250)</f>
        <v/>
      </c>
      <c r="Z37" s="218" t="str">
        <f t="shared" ref="Z37:Z45" si="43">IF(U37="","",")")</f>
        <v/>
      </c>
      <c r="AA37" s="175" t="str">
        <f t="shared" ref="AA37:AA45" si="44">IF(AB37="","","(")</f>
        <v/>
      </c>
      <c r="AB37" s="183" t="str">
        <f t="shared" ref="AB37:AB45" si="45">IF(H37="","",H37)</f>
        <v/>
      </c>
      <c r="AC37" s="184" t="str">
        <f t="shared" ref="AC37:AC45" si="46">IF(AB37="","",",")</f>
        <v/>
      </c>
      <c r="AD37" s="225" t="str">
        <f t="shared" ref="AD37:AD45" si="47">IF(I37="","",I37)</f>
        <v/>
      </c>
      <c r="AE37" s="176" t="str">
        <f t="shared" ref="AE37:AE45" si="48">IF(AB37="","",",")</f>
        <v/>
      </c>
      <c r="AF37" s="168" t="str">
        <f t="shared" ref="AF37:AF45" si="49">IF(AB37="","",350)</f>
        <v/>
      </c>
      <c r="AG37" s="168" t="str">
        <f t="shared" ref="AG37:AG45" si="50">IF(AB37="","",")")</f>
        <v/>
      </c>
      <c r="AH37" s="179" t="str">
        <f t="shared" ref="AH37:AH45" si="51">IF(AI37="","","(")</f>
        <v/>
      </c>
      <c r="AI37" s="256" t="str">
        <f t="shared" ref="AI37:AI45" si="52">IF(J37="","",J37)</f>
        <v/>
      </c>
      <c r="AJ37" s="185" t="str">
        <f t="shared" ref="AJ37:AJ45" si="53">IF(AI37="","",",")</f>
        <v/>
      </c>
      <c r="AK37" s="185" t="str">
        <f t="shared" ref="AK37:AK45" si="54">IF(K37="","",K37)</f>
        <v/>
      </c>
      <c r="AL37" s="185" t="str">
        <f t="shared" ref="AL37:AL45" si="55">IF(AI37="","",",")</f>
        <v/>
      </c>
      <c r="AM37" s="185" t="str">
        <f t="shared" ref="AM37:AM45" si="56">IF(AI37="","",450)</f>
        <v/>
      </c>
      <c r="AN37" s="185" t="str">
        <f t="shared" ref="AN37:AN45" si="57">IF(AI37="","",")")</f>
        <v/>
      </c>
    </row>
    <row r="38" spans="1:40" ht="25.5" thickTop="1" thickBot="1" x14ac:dyDescent="0.4">
      <c r="B38" t="s">
        <v>2309</v>
      </c>
      <c r="C38" s="285" t="s">
        <v>131</v>
      </c>
      <c r="D38" s="227" t="s">
        <v>2347</v>
      </c>
      <c r="E38" s="227" t="s">
        <v>1121</v>
      </c>
      <c r="F38" s="227"/>
      <c r="G38" s="227"/>
      <c r="H38" s="227"/>
      <c r="I38" s="227"/>
      <c r="J38" s="227"/>
      <c r="K38" s="227"/>
      <c r="L38" s="283" t="str">
        <f>IF(C38="","",_xlfn.CONCAT("       triggerLine: ","""",C38,", ",M38:AN38,""", sC: ","""",B38,""", lines: ["))</f>
        <v xml:space="preserve">       triggerLine: "AL DESPERTAR, (Si,m,15)", sC: "mt as ta", lines: [</v>
      </c>
      <c r="M38" s="218" t="str">
        <f t="shared" si="30"/>
        <v>(</v>
      </c>
      <c r="N38" s="183" t="str">
        <f t="shared" si="31"/>
        <v>Si</v>
      </c>
      <c r="O38" s="216" t="str">
        <f t="shared" si="32"/>
        <v>,</v>
      </c>
      <c r="P38" s="225" t="str">
        <f t="shared" si="33"/>
        <v>m</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B39" t="s">
        <v>2282</v>
      </c>
      <c r="C39" s="285" t="s">
        <v>2403</v>
      </c>
      <c r="D39" s="227" t="s">
        <v>1122</v>
      </c>
      <c r="E39" s="227"/>
      <c r="F39" s="227" t="s">
        <v>2347</v>
      </c>
      <c r="G39" s="227" t="s">
        <v>1121</v>
      </c>
      <c r="H39" s="227"/>
      <c r="I39" s="227"/>
      <c r="J39" s="227"/>
      <c r="K39" s="227"/>
      <c r="L39" s="283" t="str">
        <f>IF(C39="","",_xlfn.CONCAT("            { line: ","""",C39,", ",M39:AN39,""", sC: ","""",B39,"""},"))</f>
        <v xml:space="preserve">            { line: "ME SACIARÉ DE TU SEMBLANTE, SEÑOR., (Sol,,15)(Si,m,250)", sC: "as"},</v>
      </c>
      <c r="M39" s="218" t="str">
        <f t="shared" si="30"/>
        <v>(</v>
      </c>
      <c r="N39" s="183" t="str">
        <f t="shared" si="31"/>
        <v>Sol</v>
      </c>
      <c r="O39" s="216" t="str">
        <f t="shared" si="32"/>
        <v>,</v>
      </c>
      <c r="P39" s="225" t="str">
        <f t="shared" si="33"/>
        <v/>
      </c>
      <c r="Q39" s="217" t="str">
        <f t="shared" si="34"/>
        <v>,</v>
      </c>
      <c r="R39" s="168">
        <f t="shared" si="35"/>
        <v>15</v>
      </c>
      <c r="S39" s="218" t="str">
        <f t="shared" si="36"/>
        <v>)</v>
      </c>
      <c r="T39" s="219" t="str">
        <f t="shared" si="37"/>
        <v>(</v>
      </c>
      <c r="U39" s="181" t="str">
        <f t="shared" si="38"/>
        <v>Si</v>
      </c>
      <c r="V39" s="185" t="str">
        <f t="shared" si="39"/>
        <v>,</v>
      </c>
      <c r="W39" s="177" t="str">
        <f t="shared" si="40"/>
        <v>m</v>
      </c>
      <c r="X39" s="185" t="str">
        <f t="shared" si="41"/>
        <v>,</v>
      </c>
      <c r="Y39" s="185">
        <f t="shared" si="42"/>
        <v>250</v>
      </c>
      <c r="Z39" s="218" t="str">
        <f t="shared" si="43"/>
        <v>)</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5.5" thickTop="1" thickBot="1" x14ac:dyDescent="0.4">
      <c r="B40" t="s">
        <v>2282</v>
      </c>
      <c r="C40" s="285" t="s">
        <v>131</v>
      </c>
      <c r="D40" s="227" t="s">
        <v>1111</v>
      </c>
      <c r="E40" s="227" t="s">
        <v>1121</v>
      </c>
      <c r="F40" s="227"/>
      <c r="G40" s="227"/>
      <c r="H40" s="227"/>
      <c r="I40" s="227"/>
      <c r="J40" s="227"/>
      <c r="K40" s="227"/>
      <c r="L40" s="283" t="str">
        <f>IF(C40="","",_xlfn.CONCAT("            { line: ","""",C40,", ",M40:AN40,""", sC: ","""",B40,"""},"))</f>
        <v xml:space="preserve">            { line: "AL DESPERTAR, (Mi,m,15)", sC: "as"},</v>
      </c>
      <c r="M40" s="218" t="str">
        <f t="shared" si="30"/>
        <v>(</v>
      </c>
      <c r="N40" s="183" t="str">
        <f t="shared" si="31"/>
        <v>Mi</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5.5" thickTop="1" thickBot="1" x14ac:dyDescent="0.4">
      <c r="B41" t="s">
        <v>2282</v>
      </c>
      <c r="C41" s="284" t="s">
        <v>2403</v>
      </c>
      <c r="D41" s="227" t="s">
        <v>2347</v>
      </c>
      <c r="E41" s="227" t="s">
        <v>1121</v>
      </c>
      <c r="F41" s="227"/>
      <c r="G41" s="227"/>
      <c r="H41" s="227"/>
      <c r="I41" s="227"/>
      <c r="J41" s="227"/>
      <c r="K41" s="227"/>
      <c r="L41" s="210" t="str">
        <f>IF(C41="","",_xlfn.CONCAT("            { line: ","""",C41,", ",M41:AN41,""", sC: ","""",B41,"""},  ]},"))</f>
        <v xml:space="preserve">            { line: "ME SACIARÉ DE TU SEMBLANTE, SEÑOR., (Si,m,15)", sC: "as"},  ]},</v>
      </c>
      <c r="M41" s="218" t="str">
        <f t="shared" si="30"/>
        <v>(</v>
      </c>
      <c r="N41" s="183" t="str">
        <f t="shared" si="31"/>
        <v>Si</v>
      </c>
      <c r="O41" s="216" t="str">
        <f t="shared" si="32"/>
        <v>,</v>
      </c>
      <c r="P41" s="225" t="str">
        <f t="shared" si="33"/>
        <v>m</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5.5" thickTop="1" thickBot="1" x14ac:dyDescent="0.4">
      <c r="A42">
        <f t="shared" ref="A42:A45" si="58">+A41+1</f>
        <v>1</v>
      </c>
      <c r="B42" t="s">
        <v>2442</v>
      </c>
      <c r="C42" s="13" t="s">
        <v>2412</v>
      </c>
      <c r="D42" s="257" t="s">
        <v>1111</v>
      </c>
      <c r="E42" s="257" t="s">
        <v>1121</v>
      </c>
      <c r="F42" s="258" t="s">
        <v>2347</v>
      </c>
      <c r="G42" s="258" t="s">
        <v>1121</v>
      </c>
      <c r="H42" s="228"/>
      <c r="I42" s="228"/>
      <c r="J42" s="232"/>
      <c r="K42" s="232"/>
      <c r="L42" s="271" t="str">
        <f t="shared" ref="L42:L50" si="59">IF(C42="","",_xlfn.CONCAT("            { line: ","""",C42,", ",M42:AN42,""", sC: ","""",B42,"""},"))</f>
        <v xml:space="preserve">            { line: "Sondea, Señor, mi corazón,, (Mi,m,15)(Si,m,250)", sC: "mt tc"},</v>
      </c>
      <c r="M42" s="218" t="str">
        <f t="shared" si="30"/>
        <v>(</v>
      </c>
      <c r="N42" s="183" t="str">
        <f t="shared" si="31"/>
        <v>Mi</v>
      </c>
      <c r="O42" s="216" t="str">
        <f t="shared" si="32"/>
        <v>,</v>
      </c>
      <c r="P42" s="225" t="str">
        <f t="shared" si="33"/>
        <v>m</v>
      </c>
      <c r="Q42" s="217" t="str">
        <f t="shared" si="34"/>
        <v>,</v>
      </c>
      <c r="R42" s="168">
        <f t="shared" si="35"/>
        <v>15</v>
      </c>
      <c r="S42" s="218" t="str">
        <f t="shared" si="36"/>
        <v>)</v>
      </c>
      <c r="T42" s="219" t="str">
        <f t="shared" si="37"/>
        <v>(</v>
      </c>
      <c r="U42" s="181" t="str">
        <f t="shared" si="38"/>
        <v>Si</v>
      </c>
      <c r="V42" s="185" t="str">
        <f t="shared" si="39"/>
        <v>,</v>
      </c>
      <c r="W42" s="177" t="str">
        <f t="shared" si="40"/>
        <v>m</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5.5" thickTop="1" thickBot="1" x14ac:dyDescent="0.4">
      <c r="A43">
        <f t="shared" si="58"/>
        <v>2</v>
      </c>
      <c r="C43" s="13" t="s">
        <v>2413</v>
      </c>
      <c r="D43" s="257" t="s">
        <v>1111</v>
      </c>
      <c r="E43" s="257" t="s">
        <v>1121</v>
      </c>
      <c r="F43" s="258" t="s">
        <v>2347</v>
      </c>
      <c r="G43" s="258" t="s">
        <v>1121</v>
      </c>
      <c r="H43" s="228"/>
      <c r="I43" s="228"/>
      <c r="J43" s="232"/>
      <c r="K43" s="232"/>
      <c r="L43" s="271" t="str">
        <f t="shared" si="59"/>
        <v xml:space="preserve">            { line: "escrútalo de noche, Señor,, (Mi,m,15)(Si,m,250)", sC: ""},</v>
      </c>
      <c r="M43" s="218" t="str">
        <f t="shared" si="30"/>
        <v>(</v>
      </c>
      <c r="N43" s="183" t="str">
        <f t="shared" si="31"/>
        <v>Mi</v>
      </c>
      <c r="O43" s="216" t="str">
        <f t="shared" si="32"/>
        <v>,</v>
      </c>
      <c r="P43" s="225" t="str">
        <f t="shared" si="33"/>
        <v>m</v>
      </c>
      <c r="Q43" s="217" t="str">
        <f t="shared" si="34"/>
        <v>,</v>
      </c>
      <c r="R43" s="168">
        <f t="shared" si="35"/>
        <v>15</v>
      </c>
      <c r="S43" s="218" t="str">
        <f t="shared" si="36"/>
        <v>)</v>
      </c>
      <c r="T43" s="219" t="str">
        <f t="shared" si="37"/>
        <v>(</v>
      </c>
      <c r="U43" s="181" t="str">
        <f t="shared" si="38"/>
        <v>Si</v>
      </c>
      <c r="V43" s="185" t="str">
        <f t="shared" si="39"/>
        <v>,</v>
      </c>
      <c r="W43" s="177" t="str">
        <f t="shared" si="40"/>
        <v>m</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5.5" thickTop="1" thickBot="1" x14ac:dyDescent="0.4">
      <c r="A44">
        <f t="shared" si="58"/>
        <v>3</v>
      </c>
      <c r="C44" s="13" t="s">
        <v>2414</v>
      </c>
      <c r="D44" s="257" t="s">
        <v>1122</v>
      </c>
      <c r="E44" s="257"/>
      <c r="F44" s="258" t="s">
        <v>2407</v>
      </c>
      <c r="G44" s="258"/>
      <c r="H44" s="228"/>
      <c r="I44" s="228"/>
      <c r="J44" s="232"/>
      <c r="K44" s="232"/>
      <c r="L44" s="271" t="str">
        <f t="shared" si="59"/>
        <v xml:space="preserve">            { line: "pruébame al crisol, pruébame al crisol., (Sol,,15)(Fa#,,250)", sC: ""},</v>
      </c>
      <c r="M44" s="218" t="str">
        <f t="shared" si="30"/>
        <v>(</v>
      </c>
      <c r="N44" s="183" t="str">
        <f t="shared" si="31"/>
        <v>Sol</v>
      </c>
      <c r="O44" s="216" t="str">
        <f t="shared" si="32"/>
        <v>,</v>
      </c>
      <c r="P44" s="225" t="str">
        <f t="shared" si="33"/>
        <v/>
      </c>
      <c r="Q44" s="217" t="str">
        <f t="shared" si="34"/>
        <v>,</v>
      </c>
      <c r="R44" s="168">
        <f t="shared" si="35"/>
        <v>15</v>
      </c>
      <c r="S44" s="218" t="str">
        <f t="shared" si="36"/>
        <v>)</v>
      </c>
      <c r="T44" s="219" t="str">
        <f t="shared" si="37"/>
        <v>(</v>
      </c>
      <c r="U44" s="181" t="str">
        <f t="shared" si="38"/>
        <v>Fa#</v>
      </c>
      <c r="V44" s="185" t="str">
        <f t="shared" si="39"/>
        <v>,</v>
      </c>
      <c r="W44" s="177" t="str">
        <f t="shared" si="40"/>
        <v/>
      </c>
      <c r="X44" s="185" t="str">
        <f t="shared" si="41"/>
        <v>,</v>
      </c>
      <c r="Y44" s="185">
        <f t="shared" si="42"/>
        <v>250</v>
      </c>
      <c r="Z44" s="218" t="str">
        <f t="shared" si="43"/>
        <v>)</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5.5" thickTop="1" thickBot="1" x14ac:dyDescent="0.4">
      <c r="A45">
        <f t="shared" si="58"/>
        <v>4</v>
      </c>
      <c r="C45" s="13" t="s">
        <v>2415</v>
      </c>
      <c r="D45" s="257" t="s">
        <v>1122</v>
      </c>
      <c r="E45" s="257"/>
      <c r="F45" s="258" t="s">
        <v>2407</v>
      </c>
      <c r="G45" s="258"/>
      <c r="H45" s="228"/>
      <c r="I45" s="228"/>
      <c r="J45" s="232"/>
      <c r="K45" s="232"/>
      <c r="L45" s="271" t="str">
        <f t="shared" si="59"/>
        <v xml:space="preserve">            { line: "Porque tú sabes que no hay malicia en mí,, (Sol,,15)(Fa#,,250)", sC: ""},</v>
      </c>
      <c r="M45" s="218" t="str">
        <f t="shared" si="30"/>
        <v>(</v>
      </c>
      <c r="N45" s="183" t="str">
        <f t="shared" si="31"/>
        <v>Sol</v>
      </c>
      <c r="O45" s="216" t="str">
        <f t="shared" si="32"/>
        <v>,</v>
      </c>
      <c r="P45" s="225" t="str">
        <f t="shared" si="33"/>
        <v/>
      </c>
      <c r="Q45" s="217" t="str">
        <f t="shared" si="34"/>
        <v>,</v>
      </c>
      <c r="R45" s="168">
        <f t="shared" si="35"/>
        <v>15</v>
      </c>
      <c r="S45" s="218" t="str">
        <f t="shared" si="36"/>
        <v>)</v>
      </c>
      <c r="T45" s="219" t="str">
        <f t="shared" si="37"/>
        <v>(</v>
      </c>
      <c r="U45" s="181" t="str">
        <f t="shared" si="38"/>
        <v>Fa#</v>
      </c>
      <c r="V45" s="185" t="str">
        <f t="shared" si="39"/>
        <v>,</v>
      </c>
      <c r="W45" s="177" t="str">
        <f t="shared" si="40"/>
        <v/>
      </c>
      <c r="X45" s="185" t="str">
        <f t="shared" si="41"/>
        <v>,</v>
      </c>
      <c r="Y45" s="185">
        <f t="shared" si="42"/>
        <v>250</v>
      </c>
      <c r="Z45" s="218" t="str">
        <f t="shared" si="43"/>
        <v>)</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5.5" thickTop="1" thickBot="1" x14ac:dyDescent="0.4">
      <c r="C46" s="13" t="s">
        <v>2416</v>
      </c>
      <c r="D46" s="257" t="s">
        <v>1122</v>
      </c>
      <c r="E46" s="257"/>
      <c r="F46" s="258" t="s">
        <v>2407</v>
      </c>
      <c r="G46" s="258"/>
      <c r="H46" s="228"/>
      <c r="I46" s="228"/>
      <c r="J46" s="232"/>
      <c r="K46" s="232"/>
      <c r="L46" s="271" t="str">
        <f t="shared" si="59"/>
        <v xml:space="preserve">            { line: "que mi boca no miente como hacen los hombres., (Sol,,15)(Fa#,,250)", sC: ""},</v>
      </c>
      <c r="M46" s="218" t="str">
        <f t="shared" ref="M46:M50" si="60">IF(N46="","","(")</f>
        <v>(</v>
      </c>
      <c r="N46" s="183" t="str">
        <f t="shared" ref="N46:N50" si="61">IF(D46="","",D46)</f>
        <v>Sol</v>
      </c>
      <c r="O46" s="216" t="str">
        <f t="shared" ref="O46:O50" si="62">IF(N46="","",",")</f>
        <v>,</v>
      </c>
      <c r="P46" s="225" t="str">
        <f t="shared" ref="P46:P50" si="63">IF(E46="","",E46)</f>
        <v/>
      </c>
      <c r="Q46" s="217" t="str">
        <f t="shared" ref="Q46:Q50" si="64">IF(N46="","",",")</f>
        <v>,</v>
      </c>
      <c r="R46" s="168">
        <f t="shared" ref="R46:R50" si="65">IF(N46="","",15)</f>
        <v>15</v>
      </c>
      <c r="S46" s="218" t="str">
        <f t="shared" ref="S46:S50" si="66">IF(N46="","",")")</f>
        <v>)</v>
      </c>
      <c r="T46" s="219" t="str">
        <f t="shared" ref="T46:T50" si="67">IF(U46="","","(")</f>
        <v>(</v>
      </c>
      <c r="U46" s="181" t="str">
        <f t="shared" ref="U46:U50" si="68">IF(F46="","",F46)</f>
        <v>Fa#</v>
      </c>
      <c r="V46" s="185" t="str">
        <f t="shared" ref="V46:V50" si="69">IF(U46="","",",")</f>
        <v>,</v>
      </c>
      <c r="W46" s="177" t="str">
        <f t="shared" ref="W46:W50" si="70">IF(G46="","",G46)</f>
        <v/>
      </c>
      <c r="X46" s="185" t="str">
        <f t="shared" ref="X46:X50" si="71">IF(U46="","",",")</f>
        <v>,</v>
      </c>
      <c r="Y46" s="185">
        <f t="shared" ref="Y46:Y50" si="72">IF(U46="","",250)</f>
        <v>250</v>
      </c>
      <c r="Z46" s="218" t="str">
        <f t="shared" ref="Z46:Z50" si="73">IF(U46="","",")")</f>
        <v>)</v>
      </c>
      <c r="AA46" s="175" t="str">
        <f t="shared" ref="AA46:AA50" si="74">IF(AB46="","","(")</f>
        <v/>
      </c>
      <c r="AB46" s="183" t="str">
        <f t="shared" ref="AB46:AB50" si="75">IF(H46="","",H46)</f>
        <v/>
      </c>
      <c r="AC46" s="184" t="str">
        <f t="shared" ref="AC46:AC50" si="76">IF(AB46="","",",")</f>
        <v/>
      </c>
      <c r="AD46" s="225" t="str">
        <f t="shared" ref="AD46:AD50" si="77">IF(I46="","",I46)</f>
        <v/>
      </c>
      <c r="AE46" s="176" t="str">
        <f t="shared" ref="AE46:AE50" si="78">IF(AB46="","",",")</f>
        <v/>
      </c>
      <c r="AF46" s="168" t="str">
        <f t="shared" ref="AF46:AF50" si="79">IF(AB46="","",350)</f>
        <v/>
      </c>
      <c r="AG46" s="168" t="str">
        <f t="shared" ref="AG46:AG50" si="80">IF(AB46="","",")")</f>
        <v/>
      </c>
      <c r="AH46" s="179" t="str">
        <f t="shared" ref="AH46:AH50" si="81">IF(AI46="","","(")</f>
        <v/>
      </c>
      <c r="AI46" s="256" t="str">
        <f t="shared" ref="AI46:AI50" si="82">IF(J46="","",J46)</f>
        <v/>
      </c>
      <c r="AJ46" s="185" t="str">
        <f t="shared" ref="AJ46:AJ50" si="83">IF(AI46="","",",")</f>
        <v/>
      </c>
      <c r="AK46" s="185" t="str">
        <f t="shared" ref="AK46:AK50" si="84">IF(K46="","",K46)</f>
        <v/>
      </c>
      <c r="AL46" s="185" t="str">
        <f t="shared" ref="AL46:AL50" si="85">IF(AI46="","",",")</f>
        <v/>
      </c>
      <c r="AM46" s="185" t="str">
        <f t="shared" ref="AM46:AM50" si="86">IF(AI46="","",450)</f>
        <v/>
      </c>
      <c r="AN46" s="185" t="str">
        <f t="shared" ref="AN46:AN50" si="87">IF(AI46="","",")")</f>
        <v/>
      </c>
    </row>
    <row r="47" spans="1:40" ht="25.5" thickTop="1" thickBot="1" x14ac:dyDescent="0.4">
      <c r="C47" s="13" t="s">
        <v>2417</v>
      </c>
      <c r="D47" s="257" t="s">
        <v>1111</v>
      </c>
      <c r="E47" s="257" t="s">
        <v>1121</v>
      </c>
      <c r="F47" s="258"/>
      <c r="G47" s="258"/>
      <c r="H47" s="228"/>
      <c r="I47" s="228"/>
      <c r="J47" s="232"/>
      <c r="K47" s="232"/>
      <c r="L47" s="271" t="str">
        <f t="shared" si="59"/>
        <v xml:space="preserve">            { line: "Que he guardado tu palabra,, (Mi,m,15)", sC: ""},</v>
      </c>
      <c r="M47" s="218" t="str">
        <f t="shared" si="60"/>
        <v>(</v>
      </c>
      <c r="N47" s="183" t="str">
        <f t="shared" si="61"/>
        <v>Mi</v>
      </c>
      <c r="O47" s="216" t="str">
        <f t="shared" si="62"/>
        <v>,</v>
      </c>
      <c r="P47" s="225" t="str">
        <f t="shared" si="63"/>
        <v>m</v>
      </c>
      <c r="Q47" s="217" t="str">
        <f t="shared" si="64"/>
        <v>,</v>
      </c>
      <c r="R47" s="168">
        <f t="shared" si="65"/>
        <v>15</v>
      </c>
      <c r="S47" s="218" t="str">
        <f t="shared" si="66"/>
        <v>)</v>
      </c>
      <c r="T47" s="219" t="str">
        <f t="shared" si="67"/>
        <v/>
      </c>
      <c r="U47" s="181" t="str">
        <f t="shared" si="68"/>
        <v/>
      </c>
      <c r="V47" s="185" t="str">
        <f t="shared" si="69"/>
        <v/>
      </c>
      <c r="W47" s="177" t="str">
        <f t="shared" si="70"/>
        <v/>
      </c>
      <c r="X47" s="185" t="str">
        <f t="shared" si="71"/>
        <v/>
      </c>
      <c r="Y47" s="185" t="str">
        <f t="shared" si="72"/>
        <v/>
      </c>
      <c r="Z47" s="218" t="str">
        <f t="shared" si="73"/>
        <v/>
      </c>
      <c r="AA47" s="175" t="str">
        <f t="shared" si="74"/>
        <v/>
      </c>
      <c r="AB47" s="183" t="str">
        <f t="shared" si="75"/>
        <v/>
      </c>
      <c r="AC47" s="184" t="str">
        <f t="shared" si="76"/>
        <v/>
      </c>
      <c r="AD47" s="225" t="str">
        <f t="shared" si="77"/>
        <v/>
      </c>
      <c r="AE47" s="176" t="str">
        <f t="shared" si="78"/>
        <v/>
      </c>
      <c r="AF47" s="168" t="str">
        <f t="shared" si="79"/>
        <v/>
      </c>
      <c r="AG47" s="168" t="str">
        <f t="shared" si="80"/>
        <v/>
      </c>
      <c r="AH47" s="179" t="str">
        <f t="shared" si="81"/>
        <v/>
      </c>
      <c r="AI47" s="256" t="str">
        <f t="shared" si="82"/>
        <v/>
      </c>
      <c r="AJ47" s="185" t="str">
        <f t="shared" si="83"/>
        <v/>
      </c>
      <c r="AK47" s="185" t="str">
        <f t="shared" si="84"/>
        <v/>
      </c>
      <c r="AL47" s="185" t="str">
        <f t="shared" si="85"/>
        <v/>
      </c>
      <c r="AM47" s="185" t="str">
        <f t="shared" si="86"/>
        <v/>
      </c>
      <c r="AN47" s="185" t="str">
        <f t="shared" si="87"/>
        <v/>
      </c>
    </row>
    <row r="48" spans="1:40" ht="25.5" thickTop="1" thickBot="1" x14ac:dyDescent="0.4">
      <c r="C48" s="13" t="s">
        <v>2418</v>
      </c>
      <c r="D48" s="257" t="s">
        <v>2407</v>
      </c>
      <c r="E48" s="257"/>
      <c r="F48" s="258"/>
      <c r="G48" s="258"/>
      <c r="H48" s="228"/>
      <c r="I48" s="228"/>
      <c r="J48" s="232"/>
      <c r="K48" s="232"/>
      <c r="L48" s="271" t="str">
        <f t="shared" si="59"/>
        <v xml:space="preserve">            { line: "que no he seguido los caminos del violento,, (Fa#,,15)", sC: ""},</v>
      </c>
      <c r="M48" s="218" t="str">
        <f t="shared" si="60"/>
        <v>(</v>
      </c>
      <c r="N48" s="183" t="str">
        <f t="shared" si="61"/>
        <v>Fa#</v>
      </c>
      <c r="O48" s="216" t="str">
        <f t="shared" si="62"/>
        <v>,</v>
      </c>
      <c r="P48" s="225" t="str">
        <f t="shared" si="63"/>
        <v/>
      </c>
      <c r="Q48" s="217" t="str">
        <f t="shared" si="64"/>
        <v>,</v>
      </c>
      <c r="R48" s="168">
        <f t="shared" si="65"/>
        <v>15</v>
      </c>
      <c r="S48" s="218" t="str">
        <f t="shared" si="66"/>
        <v>)</v>
      </c>
      <c r="T48" s="219" t="str">
        <f t="shared" si="67"/>
        <v/>
      </c>
      <c r="U48" s="181" t="str">
        <f t="shared" si="68"/>
        <v/>
      </c>
      <c r="V48" s="185" t="str">
        <f t="shared" si="69"/>
        <v/>
      </c>
      <c r="W48" s="177" t="str">
        <f t="shared" si="70"/>
        <v/>
      </c>
      <c r="X48" s="185" t="str">
        <f t="shared" si="71"/>
        <v/>
      </c>
      <c r="Y48" s="185" t="str">
        <f t="shared" si="72"/>
        <v/>
      </c>
      <c r="Z48" s="218" t="str">
        <f t="shared" si="73"/>
        <v/>
      </c>
      <c r="AA48" s="175" t="str">
        <f t="shared" si="74"/>
        <v/>
      </c>
      <c r="AB48" s="183" t="str">
        <f t="shared" si="75"/>
        <v/>
      </c>
      <c r="AC48" s="184" t="str">
        <f t="shared" si="76"/>
        <v/>
      </c>
      <c r="AD48" s="225" t="str">
        <f t="shared" si="77"/>
        <v/>
      </c>
      <c r="AE48" s="176" t="str">
        <f t="shared" si="78"/>
        <v/>
      </c>
      <c r="AF48" s="168" t="str">
        <f t="shared" si="79"/>
        <v/>
      </c>
      <c r="AG48" s="168" t="str">
        <f t="shared" si="80"/>
        <v/>
      </c>
      <c r="AH48" s="179" t="str">
        <f t="shared" si="81"/>
        <v/>
      </c>
      <c r="AI48" s="256" t="str">
        <f t="shared" si="82"/>
        <v/>
      </c>
      <c r="AJ48" s="185" t="str">
        <f t="shared" si="83"/>
        <v/>
      </c>
      <c r="AK48" s="185" t="str">
        <f t="shared" si="84"/>
        <v/>
      </c>
      <c r="AL48" s="185" t="str">
        <f t="shared" si="85"/>
        <v/>
      </c>
      <c r="AM48" s="185" t="str">
        <f t="shared" si="86"/>
        <v/>
      </c>
      <c r="AN48" s="185" t="str">
        <f t="shared" si="87"/>
        <v/>
      </c>
    </row>
    <row r="49" spans="1:40" ht="25.5" thickTop="1" thickBot="1" x14ac:dyDescent="0.4">
      <c r="C49" s="13" t="s">
        <v>2419</v>
      </c>
      <c r="D49" s="257" t="s">
        <v>1122</v>
      </c>
      <c r="E49" s="257"/>
      <c r="F49" s="258" t="s">
        <v>2407</v>
      </c>
      <c r="G49" s="258"/>
      <c r="H49" s="228"/>
      <c r="I49" s="228"/>
      <c r="J49" s="232"/>
      <c r="K49" s="232"/>
      <c r="L49" s="271" t="str">
        <f t="shared" si="59"/>
        <v xml:space="preserve">            { line: "que a tus huellas he ajustado mis pasos,, (Sol,,15)(Fa#,,250)", sC: ""},</v>
      </c>
      <c r="M49" s="218" t="str">
        <f t="shared" si="60"/>
        <v>(</v>
      </c>
      <c r="N49" s="183" t="str">
        <f t="shared" si="61"/>
        <v>Sol</v>
      </c>
      <c r="O49" s="216" t="str">
        <f t="shared" si="62"/>
        <v>,</v>
      </c>
      <c r="P49" s="225" t="str">
        <f t="shared" si="63"/>
        <v/>
      </c>
      <c r="Q49" s="217" t="str">
        <f t="shared" si="64"/>
        <v>,</v>
      </c>
      <c r="R49" s="168">
        <f t="shared" si="65"/>
        <v>15</v>
      </c>
      <c r="S49" s="218" t="str">
        <f t="shared" si="66"/>
        <v>)</v>
      </c>
      <c r="T49" s="219" t="str">
        <f t="shared" si="67"/>
        <v>(</v>
      </c>
      <c r="U49" s="181" t="str">
        <f t="shared" si="68"/>
        <v>Fa#</v>
      </c>
      <c r="V49" s="185" t="str">
        <f t="shared" si="69"/>
        <v>,</v>
      </c>
      <c r="W49" s="177" t="str">
        <f t="shared" si="70"/>
        <v/>
      </c>
      <c r="X49" s="185" t="str">
        <f t="shared" si="71"/>
        <v>,</v>
      </c>
      <c r="Y49" s="185">
        <f t="shared" si="72"/>
        <v>250</v>
      </c>
      <c r="Z49" s="218" t="str">
        <f t="shared" si="73"/>
        <v>)</v>
      </c>
      <c r="AA49" s="175" t="str">
        <f t="shared" si="74"/>
        <v/>
      </c>
      <c r="AB49" s="183" t="str">
        <f t="shared" si="75"/>
        <v/>
      </c>
      <c r="AC49" s="184" t="str">
        <f t="shared" si="76"/>
        <v/>
      </c>
      <c r="AD49" s="225" t="str">
        <f t="shared" si="77"/>
        <v/>
      </c>
      <c r="AE49" s="176" t="str">
        <f t="shared" si="78"/>
        <v/>
      </c>
      <c r="AF49" s="168" t="str">
        <f t="shared" si="79"/>
        <v/>
      </c>
      <c r="AG49" s="168" t="str">
        <f t="shared" si="80"/>
        <v/>
      </c>
      <c r="AH49" s="179" t="str">
        <f t="shared" si="81"/>
        <v/>
      </c>
      <c r="AI49" s="256" t="str">
        <f t="shared" si="82"/>
        <v/>
      </c>
      <c r="AJ49" s="185" t="str">
        <f t="shared" si="83"/>
        <v/>
      </c>
      <c r="AK49" s="185" t="str">
        <f t="shared" si="84"/>
        <v/>
      </c>
      <c r="AL49" s="185" t="str">
        <f t="shared" si="85"/>
        <v/>
      </c>
      <c r="AM49" s="185" t="str">
        <f t="shared" si="86"/>
        <v/>
      </c>
      <c r="AN49" s="185" t="str">
        <f t="shared" si="87"/>
        <v/>
      </c>
    </row>
    <row r="50" spans="1:40" ht="25.5" thickTop="1" thickBot="1" x14ac:dyDescent="0.4">
      <c r="C50" s="13" t="s">
        <v>2420</v>
      </c>
      <c r="D50" s="257" t="s">
        <v>1111</v>
      </c>
      <c r="E50" s="257" t="s">
        <v>1121</v>
      </c>
      <c r="F50" s="258" t="s">
        <v>2407</v>
      </c>
      <c r="G50" s="258"/>
      <c r="H50" s="228"/>
      <c r="I50" s="228"/>
      <c r="J50" s="232"/>
      <c r="K50" s="232"/>
      <c r="L50" s="271" t="str">
        <f t="shared" si="59"/>
        <v xml:space="preserve">            { line: "que no vacilaré, que no vacilaré., (Mi,m,15)(Fa#,,250)", sC: ""},</v>
      </c>
      <c r="M50" s="218" t="str">
        <f t="shared" si="60"/>
        <v>(</v>
      </c>
      <c r="N50" s="183" t="str">
        <f t="shared" si="61"/>
        <v>Mi</v>
      </c>
      <c r="O50" s="216" t="str">
        <f t="shared" si="62"/>
        <v>,</v>
      </c>
      <c r="P50" s="225" t="str">
        <f t="shared" si="63"/>
        <v>m</v>
      </c>
      <c r="Q50" s="217" t="str">
        <f t="shared" si="64"/>
        <v>,</v>
      </c>
      <c r="R50" s="168">
        <f t="shared" si="65"/>
        <v>15</v>
      </c>
      <c r="S50" s="218" t="str">
        <f t="shared" si="66"/>
        <v>)</v>
      </c>
      <c r="T50" s="219" t="str">
        <f t="shared" si="67"/>
        <v>(</v>
      </c>
      <c r="U50" s="181" t="str">
        <f t="shared" si="68"/>
        <v>Fa#</v>
      </c>
      <c r="V50" s="185" t="str">
        <f t="shared" si="69"/>
        <v>,</v>
      </c>
      <c r="W50" s="177" t="str">
        <f t="shared" si="70"/>
        <v/>
      </c>
      <c r="X50" s="185" t="str">
        <f t="shared" si="71"/>
        <v>,</v>
      </c>
      <c r="Y50" s="185">
        <f t="shared" si="72"/>
        <v>250</v>
      </c>
      <c r="Z50" s="218" t="str">
        <f t="shared" si="73"/>
        <v>)</v>
      </c>
      <c r="AA50" s="175" t="str">
        <f t="shared" si="74"/>
        <v/>
      </c>
      <c r="AB50" s="183" t="str">
        <f t="shared" si="75"/>
        <v/>
      </c>
      <c r="AC50" s="184" t="str">
        <f t="shared" si="76"/>
        <v/>
      </c>
      <c r="AD50" s="225" t="str">
        <f t="shared" si="77"/>
        <v/>
      </c>
      <c r="AE50" s="176" t="str">
        <f t="shared" si="78"/>
        <v/>
      </c>
      <c r="AF50" s="168" t="str">
        <f t="shared" si="79"/>
        <v/>
      </c>
      <c r="AG50" s="168" t="str">
        <f t="shared" si="80"/>
        <v/>
      </c>
      <c r="AH50" s="179" t="str">
        <f t="shared" si="81"/>
        <v/>
      </c>
      <c r="AI50" s="256" t="str">
        <f t="shared" si="82"/>
        <v/>
      </c>
      <c r="AJ50" s="185" t="str">
        <f t="shared" si="83"/>
        <v/>
      </c>
      <c r="AK50" s="185" t="str">
        <f t="shared" si="84"/>
        <v/>
      </c>
      <c r="AL50" s="185" t="str">
        <f t="shared" si="85"/>
        <v/>
      </c>
      <c r="AM50" s="185" t="str">
        <f t="shared" si="86"/>
        <v/>
      </c>
      <c r="AN50" s="185" t="str">
        <f t="shared" si="87"/>
        <v/>
      </c>
    </row>
    <row r="51" spans="1:40" ht="25.5" thickTop="1" thickBot="1" x14ac:dyDescent="0.4">
      <c r="C51" s="203" t="s">
        <v>2421</v>
      </c>
      <c r="D51" s="224"/>
      <c r="E51" s="224"/>
      <c r="F51" s="224"/>
      <c r="G51" s="224"/>
      <c r="H51" s="224"/>
      <c r="I51" s="224"/>
      <c r="J51" s="224"/>
      <c r="K51" s="224"/>
      <c r="L51" s="208" t="s">
        <v>2411</v>
      </c>
      <c r="M51" s="218" t="str">
        <f t="shared" ref="M51:M55" si="88">IF(N51="","","(")</f>
        <v/>
      </c>
      <c r="N51" s="183" t="str">
        <f t="shared" ref="N51:N55" si="89">IF(D51="","",D51)</f>
        <v/>
      </c>
      <c r="O51" s="216" t="str">
        <f t="shared" ref="O51:O55" si="90">IF(N51="","",",")</f>
        <v/>
      </c>
      <c r="P51" s="225" t="str">
        <f t="shared" ref="P51:P55" si="91">IF(E51="","",E51)</f>
        <v/>
      </c>
      <c r="Q51" s="217" t="str">
        <f t="shared" ref="Q51:Q55" si="92">IF(N51="","",",")</f>
        <v/>
      </c>
      <c r="R51" s="168" t="str">
        <f t="shared" ref="R51:R55" si="93">IF(N51="","",15)</f>
        <v/>
      </c>
      <c r="S51" s="218" t="str">
        <f t="shared" ref="S51:S55" si="94">IF(N51="","",")")</f>
        <v/>
      </c>
      <c r="T51" s="219" t="str">
        <f t="shared" ref="T51:T55" si="95">IF(U51="","","(")</f>
        <v/>
      </c>
      <c r="U51" s="181" t="str">
        <f t="shared" ref="U51:U55" si="96">IF(F51="","",F51)</f>
        <v/>
      </c>
      <c r="V51" s="185" t="str">
        <f t="shared" ref="V51:V55" si="97">IF(U51="","",",")</f>
        <v/>
      </c>
      <c r="W51" s="177" t="str">
        <f t="shared" ref="W51:W55" si="98">IF(G51="","",G51)</f>
        <v/>
      </c>
      <c r="X51" s="185" t="str">
        <f t="shared" ref="X51:X55" si="99">IF(U51="","",",")</f>
        <v/>
      </c>
      <c r="Y51" s="185" t="str">
        <f t="shared" ref="Y51:Y55" si="100">IF(U51="","",250)</f>
        <v/>
      </c>
      <c r="Z51" s="218" t="str">
        <f t="shared" ref="Z51:Z55" si="101">IF(U51="","",")")</f>
        <v/>
      </c>
      <c r="AA51" s="175" t="str">
        <f t="shared" ref="AA51:AA55" si="102">IF(AB51="","","(")</f>
        <v/>
      </c>
      <c r="AB51" s="183" t="str">
        <f t="shared" ref="AB51:AB55" si="103">IF(H51="","",H51)</f>
        <v/>
      </c>
      <c r="AC51" s="184" t="str">
        <f t="shared" ref="AC51:AC55" si="104">IF(AB51="","",",")</f>
        <v/>
      </c>
      <c r="AD51" s="225" t="str">
        <f t="shared" ref="AD51:AD55" si="105">IF(I51="","",I51)</f>
        <v/>
      </c>
      <c r="AE51" s="176" t="str">
        <f t="shared" ref="AE51:AE55" si="106">IF(AB51="","",",")</f>
        <v/>
      </c>
      <c r="AF51" s="168" t="str">
        <f t="shared" ref="AF51:AF55" si="107">IF(AB51="","",350)</f>
        <v/>
      </c>
      <c r="AG51" s="168" t="str">
        <f t="shared" ref="AG51:AG55" si="108">IF(AB51="","",")")</f>
        <v/>
      </c>
      <c r="AH51" s="179" t="str">
        <f t="shared" ref="AH51:AH55" si="109">IF(AI51="","","(")</f>
        <v/>
      </c>
      <c r="AI51" s="256" t="str">
        <f t="shared" ref="AI51:AI55" si="110">IF(J51="","",J51)</f>
        <v/>
      </c>
      <c r="AJ51" s="185" t="str">
        <f t="shared" ref="AJ51:AJ55" si="111">IF(AI51="","",",")</f>
        <v/>
      </c>
      <c r="AK51" s="185" t="str">
        <f t="shared" ref="AK51:AK55" si="112">IF(K51="","",K51)</f>
        <v/>
      </c>
      <c r="AL51" s="185" t="str">
        <f t="shared" ref="AL51:AL55" si="113">IF(AI51="","",",")</f>
        <v/>
      </c>
      <c r="AM51" s="185" t="str">
        <f t="shared" ref="AM51:AM55" si="114">IF(AI51="","",450)</f>
        <v/>
      </c>
      <c r="AN51" s="185" t="str">
        <f t="shared" ref="AN51:AN55" si="115">IF(AI51="","",")")</f>
        <v/>
      </c>
    </row>
    <row r="52" spans="1:40" ht="25.5" thickTop="1" thickBot="1" x14ac:dyDescent="0.4">
      <c r="B52" t="s">
        <v>2309</v>
      </c>
      <c r="C52" s="285" t="s">
        <v>131</v>
      </c>
      <c r="D52" s="227" t="s">
        <v>2347</v>
      </c>
      <c r="E52" s="227" t="s">
        <v>1121</v>
      </c>
      <c r="F52" s="227"/>
      <c r="G52" s="227"/>
      <c r="H52" s="227"/>
      <c r="I52" s="227"/>
      <c r="J52" s="227"/>
      <c r="K52" s="227"/>
      <c r="L52" s="283" t="str">
        <f>IF(C52="","",_xlfn.CONCAT("       triggerLine: ","""",C52,", ",M52:AN52,""", sC: ","""",B52,""", lines: ["))</f>
        <v xml:space="preserve">       triggerLine: "AL DESPERTAR, (Si,m,15)", sC: "mt as ta", lines: [</v>
      </c>
      <c r="M52" s="218" t="str">
        <f t="shared" si="88"/>
        <v>(</v>
      </c>
      <c r="N52" s="183" t="str">
        <f t="shared" si="89"/>
        <v>Si</v>
      </c>
      <c r="O52" s="216" t="str">
        <f t="shared" si="90"/>
        <v>,</v>
      </c>
      <c r="P52" s="225" t="str">
        <f t="shared" si="91"/>
        <v>m</v>
      </c>
      <c r="Q52" s="217" t="str">
        <f t="shared" si="92"/>
        <v>,</v>
      </c>
      <c r="R52" s="168">
        <f t="shared" si="93"/>
        <v>15</v>
      </c>
      <c r="S52" s="218" t="str">
        <f t="shared" si="94"/>
        <v>)</v>
      </c>
      <c r="T52" s="219" t="str">
        <f t="shared" si="95"/>
        <v/>
      </c>
      <c r="U52" s="181" t="str">
        <f t="shared" si="96"/>
        <v/>
      </c>
      <c r="V52" s="185" t="str">
        <f t="shared" si="97"/>
        <v/>
      </c>
      <c r="W52" s="177" t="str">
        <f t="shared" si="98"/>
        <v/>
      </c>
      <c r="X52" s="185" t="str">
        <f t="shared" si="99"/>
        <v/>
      </c>
      <c r="Y52" s="185" t="str">
        <f t="shared" si="100"/>
        <v/>
      </c>
      <c r="Z52" s="218" t="str">
        <f t="shared" si="101"/>
        <v/>
      </c>
      <c r="AA52" s="175" t="str">
        <f t="shared" si="102"/>
        <v/>
      </c>
      <c r="AB52" s="183" t="str">
        <f t="shared" si="103"/>
        <v/>
      </c>
      <c r="AC52" s="184" t="str">
        <f t="shared" si="104"/>
        <v/>
      </c>
      <c r="AD52" s="225" t="str">
        <f t="shared" si="105"/>
        <v/>
      </c>
      <c r="AE52" s="176" t="str">
        <f t="shared" si="106"/>
        <v/>
      </c>
      <c r="AF52" s="168" t="str">
        <f t="shared" si="107"/>
        <v/>
      </c>
      <c r="AG52" s="168" t="str">
        <f t="shared" si="108"/>
        <v/>
      </c>
      <c r="AH52" s="179" t="str">
        <f t="shared" si="109"/>
        <v/>
      </c>
      <c r="AI52" s="256" t="str">
        <f t="shared" si="110"/>
        <v/>
      </c>
      <c r="AJ52" s="185" t="str">
        <f t="shared" si="111"/>
        <v/>
      </c>
      <c r="AK52" s="185" t="str">
        <f t="shared" si="112"/>
        <v/>
      </c>
      <c r="AL52" s="185" t="str">
        <f t="shared" si="113"/>
        <v/>
      </c>
      <c r="AM52" s="185" t="str">
        <f t="shared" si="114"/>
        <v/>
      </c>
      <c r="AN52" s="185" t="str">
        <f t="shared" si="115"/>
        <v/>
      </c>
    </row>
    <row r="53" spans="1:40" ht="25.5" thickTop="1" thickBot="1" x14ac:dyDescent="0.4">
      <c r="B53" t="s">
        <v>2282</v>
      </c>
      <c r="C53" s="285" t="s">
        <v>2403</v>
      </c>
      <c r="D53" s="227" t="s">
        <v>1122</v>
      </c>
      <c r="E53" s="227"/>
      <c r="F53" s="227" t="s">
        <v>2347</v>
      </c>
      <c r="G53" s="227" t="s">
        <v>1121</v>
      </c>
      <c r="H53" s="227"/>
      <c r="I53" s="227"/>
      <c r="J53" s="227"/>
      <c r="K53" s="227"/>
      <c r="L53" s="283" t="str">
        <f>IF(C53="","",_xlfn.CONCAT("            { line: ","""",C53,", ",M53:AN53,""", sC: ","""",B53,"""},"))</f>
        <v xml:space="preserve">            { line: "ME SACIARÉ DE TU SEMBLANTE, SEÑOR., (Sol,,15)(Si,m,250)", sC: "as"},</v>
      </c>
      <c r="M53" s="218" t="str">
        <f t="shared" si="88"/>
        <v>(</v>
      </c>
      <c r="N53" s="183" t="str">
        <f t="shared" si="89"/>
        <v>Sol</v>
      </c>
      <c r="O53" s="216" t="str">
        <f t="shared" si="90"/>
        <v>,</v>
      </c>
      <c r="P53" s="225" t="str">
        <f t="shared" si="91"/>
        <v/>
      </c>
      <c r="Q53" s="217" t="str">
        <f t="shared" si="92"/>
        <v>,</v>
      </c>
      <c r="R53" s="168">
        <f t="shared" si="93"/>
        <v>15</v>
      </c>
      <c r="S53" s="218" t="str">
        <f t="shared" si="94"/>
        <v>)</v>
      </c>
      <c r="T53" s="219" t="str">
        <f t="shared" si="95"/>
        <v>(</v>
      </c>
      <c r="U53" s="181" t="str">
        <f t="shared" si="96"/>
        <v>Si</v>
      </c>
      <c r="V53" s="185" t="str">
        <f t="shared" si="97"/>
        <v>,</v>
      </c>
      <c r="W53" s="177" t="str">
        <f t="shared" si="98"/>
        <v>m</v>
      </c>
      <c r="X53" s="185" t="str">
        <f t="shared" si="99"/>
        <v>,</v>
      </c>
      <c r="Y53" s="185">
        <f t="shared" si="100"/>
        <v>250</v>
      </c>
      <c r="Z53" s="218" t="str">
        <f t="shared" si="101"/>
        <v>)</v>
      </c>
      <c r="AA53" s="175" t="str">
        <f t="shared" si="102"/>
        <v/>
      </c>
      <c r="AB53" s="183" t="str">
        <f t="shared" si="103"/>
        <v/>
      </c>
      <c r="AC53" s="184" t="str">
        <f t="shared" si="104"/>
        <v/>
      </c>
      <c r="AD53" s="225" t="str">
        <f t="shared" si="105"/>
        <v/>
      </c>
      <c r="AE53" s="176" t="str">
        <f t="shared" si="106"/>
        <v/>
      </c>
      <c r="AF53" s="168" t="str">
        <f t="shared" si="107"/>
        <v/>
      </c>
      <c r="AG53" s="168" t="str">
        <f t="shared" si="108"/>
        <v/>
      </c>
      <c r="AH53" s="179" t="str">
        <f t="shared" si="109"/>
        <v/>
      </c>
      <c r="AI53" s="256" t="str">
        <f t="shared" si="110"/>
        <v/>
      </c>
      <c r="AJ53" s="185" t="str">
        <f t="shared" si="111"/>
        <v/>
      </c>
      <c r="AK53" s="185" t="str">
        <f t="shared" si="112"/>
        <v/>
      </c>
      <c r="AL53" s="185" t="str">
        <f t="shared" si="113"/>
        <v/>
      </c>
      <c r="AM53" s="185" t="str">
        <f t="shared" si="114"/>
        <v/>
      </c>
      <c r="AN53" s="185" t="str">
        <f t="shared" si="115"/>
        <v/>
      </c>
    </row>
    <row r="54" spans="1:40" ht="25.5" thickTop="1" thickBot="1" x14ac:dyDescent="0.4">
      <c r="B54" t="s">
        <v>2282</v>
      </c>
      <c r="C54" s="285" t="s">
        <v>131</v>
      </c>
      <c r="D54" s="227" t="s">
        <v>1111</v>
      </c>
      <c r="E54" s="227" t="s">
        <v>1121</v>
      </c>
      <c r="F54" s="227"/>
      <c r="G54" s="227"/>
      <c r="H54" s="227"/>
      <c r="I54" s="227"/>
      <c r="J54" s="227"/>
      <c r="K54" s="227"/>
      <c r="L54" s="283" t="str">
        <f>IF(C54="","",_xlfn.CONCAT("            { line: ","""",C54,", ",M54:AN54,""", sC: ","""",B54,"""},"))</f>
        <v xml:space="preserve">            { line: "AL DESPERTAR, (Mi,m,15)", sC: "as"},</v>
      </c>
      <c r="M54" s="218" t="str">
        <f t="shared" si="88"/>
        <v>(</v>
      </c>
      <c r="N54" s="183" t="str">
        <f t="shared" si="89"/>
        <v>Mi</v>
      </c>
      <c r="O54" s="216" t="str">
        <f t="shared" si="90"/>
        <v>,</v>
      </c>
      <c r="P54" s="225" t="str">
        <f t="shared" si="91"/>
        <v>m</v>
      </c>
      <c r="Q54" s="217" t="str">
        <f t="shared" si="92"/>
        <v>,</v>
      </c>
      <c r="R54" s="168">
        <f t="shared" si="93"/>
        <v>15</v>
      </c>
      <c r="S54" s="218" t="str">
        <f t="shared" si="94"/>
        <v>)</v>
      </c>
      <c r="T54" s="219" t="str">
        <f t="shared" si="95"/>
        <v/>
      </c>
      <c r="U54" s="181" t="str">
        <f t="shared" si="96"/>
        <v/>
      </c>
      <c r="V54" s="185" t="str">
        <f t="shared" si="97"/>
        <v/>
      </c>
      <c r="W54" s="177" t="str">
        <f t="shared" si="98"/>
        <v/>
      </c>
      <c r="X54" s="185" t="str">
        <f t="shared" si="99"/>
        <v/>
      </c>
      <c r="Y54" s="185" t="str">
        <f t="shared" si="100"/>
        <v/>
      </c>
      <c r="Z54" s="218" t="str">
        <f t="shared" si="101"/>
        <v/>
      </c>
      <c r="AA54" s="175" t="str">
        <f t="shared" si="102"/>
        <v/>
      </c>
      <c r="AB54" s="183" t="str">
        <f t="shared" si="103"/>
        <v/>
      </c>
      <c r="AC54" s="184" t="str">
        <f t="shared" si="104"/>
        <v/>
      </c>
      <c r="AD54" s="225" t="str">
        <f t="shared" si="105"/>
        <v/>
      </c>
      <c r="AE54" s="176" t="str">
        <f t="shared" si="106"/>
        <v/>
      </c>
      <c r="AF54" s="168" t="str">
        <f t="shared" si="107"/>
        <v/>
      </c>
      <c r="AG54" s="168" t="str">
        <f t="shared" si="108"/>
        <v/>
      </c>
      <c r="AH54" s="179" t="str">
        <f t="shared" si="109"/>
        <v/>
      </c>
      <c r="AI54" s="256" t="str">
        <f t="shared" si="110"/>
        <v/>
      </c>
      <c r="AJ54" s="185" t="str">
        <f t="shared" si="111"/>
        <v/>
      </c>
      <c r="AK54" s="185" t="str">
        <f t="shared" si="112"/>
        <v/>
      </c>
      <c r="AL54" s="185" t="str">
        <f t="shared" si="113"/>
        <v/>
      </c>
      <c r="AM54" s="185" t="str">
        <f t="shared" si="114"/>
        <v/>
      </c>
      <c r="AN54" s="185" t="str">
        <f t="shared" si="115"/>
        <v/>
      </c>
    </row>
    <row r="55" spans="1:40" ht="25.5" thickTop="1" thickBot="1" x14ac:dyDescent="0.4">
      <c r="B55" t="s">
        <v>2282</v>
      </c>
      <c r="C55" s="284" t="s">
        <v>2403</v>
      </c>
      <c r="D55" s="227" t="s">
        <v>2347</v>
      </c>
      <c r="E55" s="227" t="s">
        <v>1121</v>
      </c>
      <c r="F55" s="227"/>
      <c r="G55" s="227"/>
      <c r="H55" s="227"/>
      <c r="I55" s="227"/>
      <c r="J55" s="227"/>
      <c r="K55" s="227"/>
      <c r="L55" s="210" t="str">
        <f>IF(C55="","",_xlfn.CONCAT("            { line: ","""",C55,", ",M55:AN55,""", sC: ","""",B55,"""},  ]},"))</f>
        <v xml:space="preserve">            { line: "ME SACIARÉ DE TU SEMBLANTE, SEÑOR., (Si,m,15)", sC: "as"},  ]},</v>
      </c>
      <c r="M55" s="218" t="str">
        <f t="shared" si="88"/>
        <v>(</v>
      </c>
      <c r="N55" s="183" t="str">
        <f t="shared" si="89"/>
        <v>Si</v>
      </c>
      <c r="O55" s="216" t="str">
        <f t="shared" si="90"/>
        <v>,</v>
      </c>
      <c r="P55" s="225" t="str">
        <f t="shared" si="91"/>
        <v>m</v>
      </c>
      <c r="Q55" s="217" t="str">
        <f t="shared" si="92"/>
        <v>,</v>
      </c>
      <c r="R55" s="168">
        <f t="shared" si="93"/>
        <v>15</v>
      </c>
      <c r="S55" s="218" t="str">
        <f t="shared" si="94"/>
        <v>)</v>
      </c>
      <c r="T55" s="219" t="str">
        <f t="shared" si="95"/>
        <v/>
      </c>
      <c r="U55" s="181" t="str">
        <f t="shared" si="96"/>
        <v/>
      </c>
      <c r="V55" s="185" t="str">
        <f t="shared" si="97"/>
        <v/>
      </c>
      <c r="W55" s="177" t="str">
        <f t="shared" si="98"/>
        <v/>
      </c>
      <c r="X55" s="185" t="str">
        <f t="shared" si="99"/>
        <v/>
      </c>
      <c r="Y55" s="185" t="str">
        <f t="shared" si="100"/>
        <v/>
      </c>
      <c r="Z55" s="218" t="str">
        <f t="shared" si="101"/>
        <v/>
      </c>
      <c r="AA55" s="175" t="str">
        <f t="shared" si="102"/>
        <v/>
      </c>
      <c r="AB55" s="183" t="str">
        <f t="shared" si="103"/>
        <v/>
      </c>
      <c r="AC55" s="184" t="str">
        <f t="shared" si="104"/>
        <v/>
      </c>
      <c r="AD55" s="225" t="str">
        <f t="shared" si="105"/>
        <v/>
      </c>
      <c r="AE55" s="176" t="str">
        <f t="shared" si="106"/>
        <v/>
      </c>
      <c r="AF55" s="168" t="str">
        <f t="shared" si="107"/>
        <v/>
      </c>
      <c r="AG55" s="168" t="str">
        <f t="shared" si="108"/>
        <v/>
      </c>
      <c r="AH55" s="179" t="str">
        <f t="shared" si="109"/>
        <v/>
      </c>
      <c r="AI55" s="256" t="str">
        <f t="shared" si="110"/>
        <v/>
      </c>
      <c r="AJ55" s="185" t="str">
        <f t="shared" si="111"/>
        <v/>
      </c>
      <c r="AK55" s="185" t="str">
        <f t="shared" si="112"/>
        <v/>
      </c>
      <c r="AL55" s="185" t="str">
        <f t="shared" si="113"/>
        <v/>
      </c>
      <c r="AM55" s="185" t="str">
        <f t="shared" si="114"/>
        <v/>
      </c>
      <c r="AN55" s="185" t="str">
        <f t="shared" si="115"/>
        <v/>
      </c>
    </row>
    <row r="56" spans="1:40" ht="36.75" thickTop="1" thickBot="1" x14ac:dyDescent="0.4">
      <c r="C56" s="288"/>
      <c r="D56" s="289"/>
      <c r="E56" s="289"/>
      <c r="F56" s="289"/>
      <c r="G56" s="289"/>
      <c r="H56" s="289"/>
      <c r="I56" s="289"/>
      <c r="J56" s="289"/>
      <c r="K56" s="289"/>
      <c r="L56" s="290" t="s">
        <v>2299</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v>1</v>
      </c>
      <c r="B57" t="s">
        <v>2442</v>
      </c>
      <c r="C57" s="13" t="s">
        <v>2423</v>
      </c>
      <c r="D57" s="257" t="s">
        <v>1111</v>
      </c>
      <c r="E57" s="257" t="s">
        <v>1121</v>
      </c>
      <c r="F57" s="258" t="s">
        <v>2347</v>
      </c>
      <c r="G57" s="258" t="s">
        <v>1121</v>
      </c>
      <c r="H57" s="228"/>
      <c r="I57" s="228"/>
      <c r="J57" s="232"/>
      <c r="K57" s="232"/>
      <c r="L57" s="271" t="str">
        <f>IF(C57="","",_xlfn.CONCAT("            { line: ","""",C57,", ",M57:AN57,""", sC: ","""",B57,"""},"))</f>
        <v xml:space="preserve">            { line: "A Ti te invoco, Señor,, (Mi,m,15)(Si,m,250)", sC: "mt tc"},</v>
      </c>
      <c r="M57" s="218" t="str">
        <f t="shared" si="7"/>
        <v>(</v>
      </c>
      <c r="N57" s="183" t="str">
        <f t="shared" si="1"/>
        <v>Mi</v>
      </c>
      <c r="O57" s="216" t="str">
        <f t="shared" si="8"/>
        <v>,</v>
      </c>
      <c r="P57" s="225" t="str">
        <f t="shared" si="2"/>
        <v>m</v>
      </c>
      <c r="Q57" s="217" t="str">
        <f t="shared" si="9"/>
        <v>,</v>
      </c>
      <c r="R57" s="168">
        <f t="shared" si="10"/>
        <v>15</v>
      </c>
      <c r="S57" s="218" t="str">
        <f t="shared" si="11"/>
        <v>)</v>
      </c>
      <c r="T57" s="219" t="str">
        <f t="shared" si="12"/>
        <v>(</v>
      </c>
      <c r="U57" s="181" t="str">
        <f t="shared" si="3"/>
        <v>Si</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+A57+1</f>
        <v>2</v>
      </c>
      <c r="C58" s="13" t="s">
        <v>2424</v>
      </c>
      <c r="D58" s="257" t="s">
        <v>1111</v>
      </c>
      <c r="E58" s="257" t="s">
        <v>1121</v>
      </c>
      <c r="F58" s="258" t="s">
        <v>2347</v>
      </c>
      <c r="G58" s="258" t="s">
        <v>1121</v>
      </c>
      <c r="H58" s="228"/>
      <c r="I58" s="228"/>
      <c r="J58" s="232"/>
      <c r="K58" s="232"/>
      <c r="L58" s="271" t="str">
        <f t="shared" ref="L58:L65" si="116">IF(C58="","",_xlfn.CONCAT("            { line: ","""",C58,", ",M58:AN58,""", sC: ","""",B58,"""},"))</f>
        <v xml:space="preserve">            { line: "concédeme, Señor, una respuesta,, (Mi,m,15)(Si,m,250)", sC: ""},</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v>
      </c>
      <c r="U58" s="181" t="str">
        <f t="shared" si="3"/>
        <v>Si</v>
      </c>
      <c r="V58" s="185" t="str">
        <f t="shared" si="13"/>
        <v>,</v>
      </c>
      <c r="W58" s="177" t="str">
        <f t="shared" si="4"/>
        <v>m</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ref="A59:A65" si="117">+A58+1</f>
        <v>3</v>
      </c>
      <c r="C59" s="13" t="s">
        <v>2425</v>
      </c>
      <c r="D59" s="257" t="s">
        <v>1122</v>
      </c>
      <c r="E59" s="257"/>
      <c r="F59" s="258" t="s">
        <v>2407</v>
      </c>
      <c r="G59" s="258"/>
      <c r="H59" s="228"/>
      <c r="I59" s="228"/>
      <c r="J59" s="232"/>
      <c r="K59" s="232"/>
      <c r="L59" s="271" t="str">
        <f t="shared" si="116"/>
        <v xml:space="preserve">            { line: "muéstrame los prodigios de tu amor., (Sol,,15)(Fa#,,250)", sC: ""},</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v>
      </c>
      <c r="U59" s="181" t="str">
        <f t="shared" si="3"/>
        <v>Fa#</v>
      </c>
      <c r="V59" s="185" t="str">
        <f t="shared" si="13"/>
        <v>,</v>
      </c>
      <c r="W59" s="177" t="str">
        <f t="shared" si="4"/>
        <v/>
      </c>
      <c r="X59" s="185" t="str">
        <f t="shared" si="14"/>
        <v>,</v>
      </c>
      <c r="Y59" s="185">
        <f t="shared" si="15"/>
        <v>250</v>
      </c>
      <c r="Z59" s="218" t="str">
        <f t="shared" si="16"/>
        <v>)</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 t="shared" si="117"/>
        <v>4</v>
      </c>
      <c r="C60" s="13" t="s">
        <v>2426</v>
      </c>
      <c r="D60" s="257" t="s">
        <v>1122</v>
      </c>
      <c r="E60" s="257"/>
      <c r="F60" s="258" t="s">
        <v>2407</v>
      </c>
      <c r="G60" s="258"/>
      <c r="H60" s="228"/>
      <c r="I60" s="228"/>
      <c r="J60" s="232"/>
      <c r="K60" s="232"/>
      <c r="L60" s="271" t="str">
        <f t="shared" si="116"/>
        <v xml:space="preserve">            { line: "Porque tú salvas al que se apoya en ti,, (Sol,,15)(Fa#,,250)", sC: ""},</v>
      </c>
      <c r="M60" s="218" t="str">
        <f t="shared" si="7"/>
        <v>(</v>
      </c>
      <c r="N60" s="183" t="str">
        <f t="shared" si="1"/>
        <v>Sol</v>
      </c>
      <c r="O60" s="216" t="str">
        <f t="shared" si="8"/>
        <v>,</v>
      </c>
      <c r="P60" s="225" t="str">
        <f t="shared" si="2"/>
        <v/>
      </c>
      <c r="Q60" s="217" t="str">
        <f t="shared" si="9"/>
        <v>,</v>
      </c>
      <c r="R60" s="168">
        <f t="shared" si="10"/>
        <v>15</v>
      </c>
      <c r="S60" s="218" t="str">
        <f t="shared" si="11"/>
        <v>)</v>
      </c>
      <c r="T60" s="219" t="str">
        <f t="shared" si="12"/>
        <v>(</v>
      </c>
      <c r="U60" s="181" t="str">
        <f t="shared" si="3"/>
        <v>Fa#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si="117"/>
        <v>5</v>
      </c>
      <c r="C61" s="13" t="s">
        <v>2427</v>
      </c>
      <c r="D61" s="257" t="s">
        <v>1122</v>
      </c>
      <c r="E61" s="257"/>
      <c r="F61" s="258"/>
      <c r="G61" s="258"/>
      <c r="H61" s="228"/>
      <c r="I61" s="228"/>
      <c r="J61" s="232"/>
      <c r="K61" s="232"/>
      <c r="L61" s="271" t="str">
        <f t="shared" si="116"/>
        <v xml:space="preserve">            { line: "porque tú ayudas, (Sol,,15)", sC: ""},</v>
      </c>
      <c r="M61" s="218" t="str">
        <f t="shared" si="7"/>
        <v>(</v>
      </c>
      <c r="N61" s="183" t="str">
        <f t="shared" si="1"/>
        <v>Sol</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117"/>
        <v>6</v>
      </c>
      <c r="C62" s="13" t="s">
        <v>2428</v>
      </c>
      <c r="D62" s="257" t="s">
        <v>2407</v>
      </c>
      <c r="E62" s="257"/>
      <c r="F62" s="258"/>
      <c r="G62" s="258"/>
      <c r="H62" s="228"/>
      <c r="I62" s="228"/>
      <c r="J62" s="232"/>
      <c r="K62" s="232"/>
      <c r="L62" s="271" t="str">
        <f t="shared" si="116"/>
        <v xml:space="preserve">            { line: "al que se refugia a tu derecha., (Fa#,,15)", sC: ""},</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117"/>
        <v>7</v>
      </c>
      <c r="C63" s="13" t="s">
        <v>2429</v>
      </c>
      <c r="D63" s="257" t="s">
        <v>1111</v>
      </c>
      <c r="E63" s="257" t="s">
        <v>1121</v>
      </c>
      <c r="F63" s="258" t="s">
        <v>2407</v>
      </c>
      <c r="G63" s="258"/>
      <c r="H63" s="228"/>
      <c r="I63" s="228"/>
      <c r="J63" s="232"/>
      <c r="K63" s="232"/>
      <c r="L63" s="271" t="str">
        <f t="shared" si="116"/>
        <v xml:space="preserve">            { line: "Como a la niña de tus ojos guárdame,, (Mi,m,15)(Fa#,,250)",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v>
      </c>
      <c r="U63" s="181" t="str">
        <f t="shared" si="3"/>
        <v>Fa#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117"/>
        <v>8</v>
      </c>
      <c r="C64" s="13" t="s">
        <v>2430</v>
      </c>
      <c r="D64" s="257" t="s">
        <v>1111</v>
      </c>
      <c r="E64" s="257" t="s">
        <v>1121</v>
      </c>
      <c r="F64" s="258" t="s">
        <v>2407</v>
      </c>
      <c r="G64" s="258"/>
      <c r="H64" s="228"/>
      <c r="I64" s="228"/>
      <c r="J64" s="232"/>
      <c r="K64" s="232"/>
      <c r="L64" s="271" t="str">
        <f t="shared" si="116"/>
        <v xml:space="preserve">            { line: "a la sombra de tus alas escóndeme,, (Mi,m,15)(Fa#,,250)",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v>
      </c>
      <c r="U64" s="181" t="str">
        <f t="shared" si="3"/>
        <v>Fa#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117"/>
        <v>9</v>
      </c>
      <c r="C65" s="13" t="s">
        <v>2431</v>
      </c>
      <c r="D65" s="257" t="s">
        <v>1122</v>
      </c>
      <c r="E65" s="257"/>
      <c r="F65" s="258" t="s">
        <v>2407</v>
      </c>
      <c r="G65" s="258"/>
      <c r="H65" s="228"/>
      <c r="I65" s="228"/>
      <c r="J65" s="232"/>
      <c r="K65" s="232"/>
      <c r="L65" s="282" t="str">
        <f t="shared" si="116"/>
        <v xml:space="preserve">            { line: "mira que quieren matarme., (Sol,,15)(Fa#,,250)",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Fa#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C66" s="203" t="s">
        <v>2421</v>
      </c>
      <c r="D66" s="224"/>
      <c r="E66" s="224"/>
      <c r="F66" s="224"/>
      <c r="G66" s="224"/>
      <c r="H66" s="224"/>
      <c r="I66" s="224"/>
      <c r="J66" s="224"/>
      <c r="K66" s="224"/>
      <c r="L66" s="208" t="s">
        <v>2411</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B67" t="s">
        <v>2309</v>
      </c>
      <c r="C67" s="285" t="s">
        <v>131</v>
      </c>
      <c r="D67" s="227" t="s">
        <v>2347</v>
      </c>
      <c r="E67" s="227" t="s">
        <v>1121</v>
      </c>
      <c r="F67" s="227"/>
      <c r="G67" s="227"/>
      <c r="H67" s="227"/>
      <c r="I67" s="227"/>
      <c r="J67" s="227"/>
      <c r="K67" s="227"/>
      <c r="L67" s="283" t="str">
        <f>IF(C67="","",_xlfn.CONCAT("       triggerLine: ","""",C67,", ",M67:AN67,""", sC: ","""",B67,""", lines: ["))</f>
        <v xml:space="preserve">       triggerLine: "AL DESPERTAR, (Si,m,15)", sC: "mt as ta", lines: [</v>
      </c>
      <c r="M67" s="218" t="str">
        <f t="shared" si="7"/>
        <v>(</v>
      </c>
      <c r="N67" s="183" t="str">
        <f t="shared" si="1"/>
        <v>Si</v>
      </c>
      <c r="O67" s="216" t="str">
        <f t="shared" si="8"/>
        <v>,</v>
      </c>
      <c r="P67" s="225" t="str">
        <f t="shared" si="2"/>
        <v>m</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B68" t="s">
        <v>2282</v>
      </c>
      <c r="C68" s="285" t="s">
        <v>2403</v>
      </c>
      <c r="D68" s="227" t="s">
        <v>1122</v>
      </c>
      <c r="E68" s="227"/>
      <c r="F68" s="227" t="s">
        <v>2347</v>
      </c>
      <c r="G68" s="227" t="s">
        <v>1121</v>
      </c>
      <c r="H68" s="227"/>
      <c r="I68" s="227"/>
      <c r="J68" s="227"/>
      <c r="K68" s="227"/>
      <c r="L68" s="283" t="str">
        <f>IF(C68="","",_xlfn.CONCAT("            { line: ","""",C68,", ",M68:AN68,""", sC: ","""",B68,"""},"))</f>
        <v xml:space="preserve">            { line: "ME SACIARÉ DE TU SEMBLANTE, SEÑOR., (Sol,,15)(Si,m,250)", sC: "as"},</v>
      </c>
      <c r="M68" s="218" t="str">
        <f t="shared" si="7"/>
        <v>(</v>
      </c>
      <c r="N68" s="183" t="str">
        <f t="shared" si="1"/>
        <v>Sol</v>
      </c>
      <c r="O68" s="216" t="str">
        <f t="shared" si="8"/>
        <v>,</v>
      </c>
      <c r="P68" s="225" t="str">
        <f t="shared" si="2"/>
        <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B69" t="s">
        <v>2282</v>
      </c>
      <c r="C69" s="285" t="s">
        <v>131</v>
      </c>
      <c r="D69" s="227" t="s">
        <v>1111</v>
      </c>
      <c r="E69" s="227" t="s">
        <v>1121</v>
      </c>
      <c r="F69" s="227"/>
      <c r="G69" s="227"/>
      <c r="H69" s="227"/>
      <c r="I69" s="227"/>
      <c r="J69" s="227"/>
      <c r="K69" s="227"/>
      <c r="L69" s="283" t="str">
        <f>IF(C69="","",_xlfn.CONCAT("            { line: ","""",C69,", ",M69:AN69,""", sC: ","""",B69,"""},"))</f>
        <v xml:space="preserve">            { line: "AL DESPERTAR,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B70" t="s">
        <v>2282</v>
      </c>
      <c r="C70" s="284" t="s">
        <v>2403</v>
      </c>
      <c r="D70" s="227" t="s">
        <v>2347</v>
      </c>
      <c r="E70" s="227" t="s">
        <v>1121</v>
      </c>
      <c r="F70" s="227"/>
      <c r="G70" s="227"/>
      <c r="H70" s="227"/>
      <c r="I70" s="227"/>
      <c r="J70" s="227"/>
      <c r="K70" s="227"/>
      <c r="L70" s="210" t="str">
        <f>IF(C70="","",_xlfn.CONCAT("            { line: ","""",C70,", ",M70:AN70,""", sC: ","""",B70,"""},  ]},"))</f>
        <v xml:space="preserve">            { line: "ME SACIARÉ DE TU SEMBLANTE, SEÑOR., (Si,m,15)", sC: "as"},  ]},</v>
      </c>
      <c r="M70" s="218" t="str">
        <f t="shared" si="7"/>
        <v>(</v>
      </c>
      <c r="N70" s="183" t="str">
        <f t="shared" si="1"/>
        <v>Si</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ref="A71:A80" si="118">+A70+1</f>
        <v>1</v>
      </c>
      <c r="B71" t="s">
        <v>2442</v>
      </c>
      <c r="C71" s="13" t="s">
        <v>2432</v>
      </c>
      <c r="D71" s="257" t="s">
        <v>1111</v>
      </c>
      <c r="E71" s="257" t="s">
        <v>1121</v>
      </c>
      <c r="F71" s="258" t="s">
        <v>2347</v>
      </c>
      <c r="G71" s="258" t="s">
        <v>1121</v>
      </c>
      <c r="H71" s="228"/>
      <c r="I71" s="228"/>
      <c r="J71" s="232"/>
      <c r="K71" s="232"/>
      <c r="L71" s="271" t="str">
        <f t="shared" ref="L71:L80" si="119">IF(C71="","",_xlfn.CONCAT("            { line: ","""",C71,", ",M71:AN71,""", sC: ","""",B71,"""},"))</f>
        <v xml:space="preserve">            { line: "Míralos, están cerrados en su orgullo,, (Mi,m,15)(Si,m,250)", sC: "mt tc"},</v>
      </c>
      <c r="M71" s="218" t="str">
        <f t="shared" ref="M71:M85" si="120">IF(N71="","","(")</f>
        <v>(</v>
      </c>
      <c r="N71" s="183" t="str">
        <f t="shared" ref="N71:N85" si="121">IF(D71="","",D71)</f>
        <v>Mi</v>
      </c>
      <c r="O71" s="216" t="str">
        <f t="shared" ref="O71:O85" si="122">IF(N71="","",",")</f>
        <v>,</v>
      </c>
      <c r="P71" s="225" t="str">
        <f t="shared" ref="P71:P85" si="123">IF(E71="","",E71)</f>
        <v>m</v>
      </c>
      <c r="Q71" s="217" t="str">
        <f t="shared" ref="Q71:Q85" si="124">IF(N71="","",",")</f>
        <v>,</v>
      </c>
      <c r="R71" s="168">
        <f t="shared" ref="R71:R85" si="125">IF(N71="","",15)</f>
        <v>15</v>
      </c>
      <c r="S71" s="218" t="str">
        <f t="shared" ref="S71:S85" si="126">IF(N71="","",")")</f>
        <v>)</v>
      </c>
      <c r="T71" s="219" t="str">
        <f t="shared" ref="T71:T85" si="127">IF(U71="","","(")</f>
        <v>(</v>
      </c>
      <c r="U71" s="181" t="str">
        <f t="shared" ref="U71:U85" si="128">IF(F71="","",F71)</f>
        <v>Si</v>
      </c>
      <c r="V71" s="185" t="str">
        <f t="shared" ref="V71:V85" si="129">IF(U71="","",",")</f>
        <v>,</v>
      </c>
      <c r="W71" s="177" t="str">
        <f t="shared" ref="W71:W85" si="130">IF(G71="","",G71)</f>
        <v>m</v>
      </c>
      <c r="X71" s="185" t="str">
        <f t="shared" ref="X71:X85" si="131">IF(U71="","",",")</f>
        <v>,</v>
      </c>
      <c r="Y71" s="185">
        <f t="shared" ref="Y71:Y85" si="132">IF(U71="","",250)</f>
        <v>250</v>
      </c>
      <c r="Z71" s="218" t="str">
        <f t="shared" ref="Z71:Z85" si="133">IF(U71="","",")")</f>
        <v>)</v>
      </c>
      <c r="AA71" s="175" t="str">
        <f t="shared" ref="AA71:AA85" si="134">IF(AB71="","","(")</f>
        <v/>
      </c>
      <c r="AB71" s="183" t="str">
        <f t="shared" ref="AB71:AB85" si="135">IF(H71="","",H71)</f>
        <v/>
      </c>
      <c r="AC71" s="184" t="str">
        <f t="shared" ref="AC71:AC85" si="136">IF(AB71="","",",")</f>
        <v/>
      </c>
      <c r="AD71" s="225" t="str">
        <f t="shared" ref="AD71:AD85" si="137">IF(I71="","",I71)</f>
        <v/>
      </c>
      <c r="AE71" s="176" t="str">
        <f t="shared" ref="AE71:AE85" si="138">IF(AB71="","",",")</f>
        <v/>
      </c>
      <c r="AF71" s="168" t="str">
        <f t="shared" ref="AF71:AF85" si="139">IF(AB71="","",350)</f>
        <v/>
      </c>
      <c r="AG71" s="168" t="str">
        <f t="shared" ref="AG71:AG85" si="140">IF(AB71="","",")")</f>
        <v/>
      </c>
      <c r="AH71" s="179" t="str">
        <f t="shared" ref="AH71:AH85" si="141">IF(AI71="","","(")</f>
        <v/>
      </c>
      <c r="AI71" s="256" t="str">
        <f t="shared" ref="AI71:AI85" si="142">IF(J71="","",J71)</f>
        <v/>
      </c>
      <c r="AJ71" s="185" t="str">
        <f t="shared" ref="AJ71:AJ85" si="143">IF(AI71="","",",")</f>
        <v/>
      </c>
      <c r="AK71" s="185" t="str">
        <f t="shared" ref="AK71:AK85" si="144">IF(K71="","",K71)</f>
        <v/>
      </c>
      <c r="AL71" s="185" t="str">
        <f t="shared" ref="AL71:AL85" si="145">IF(AI71="","",",")</f>
        <v/>
      </c>
      <c r="AM71" s="185" t="str">
        <f t="shared" ref="AM71:AM85" si="146">IF(AI71="","",450)</f>
        <v/>
      </c>
      <c r="AN71" s="185" t="str">
        <f t="shared" ref="AN71:AN85" si="147">IF(AI71="","",")")</f>
        <v/>
      </c>
    </row>
    <row r="72" spans="1:40" ht="25.5" thickTop="1" thickBot="1" x14ac:dyDescent="0.4">
      <c r="A72">
        <f t="shared" si="118"/>
        <v>2</v>
      </c>
      <c r="C72" s="13" t="s">
        <v>2433</v>
      </c>
      <c r="D72" s="257" t="s">
        <v>1111</v>
      </c>
      <c r="E72" s="257" t="s">
        <v>1121</v>
      </c>
      <c r="F72" s="258" t="s">
        <v>2347</v>
      </c>
      <c r="G72" s="258" t="s">
        <v>1121</v>
      </c>
      <c r="H72" s="228"/>
      <c r="I72" s="228"/>
      <c r="J72" s="232"/>
      <c r="K72" s="232"/>
      <c r="L72" s="271" t="str">
        <f t="shared" si="119"/>
        <v xml:space="preserve">            { line: "hablan, la arrogancia está en su boca., (Mi,m,15)(Si,m,250)", sC: ""},</v>
      </c>
      <c r="M72" s="218" t="str">
        <f t="shared" si="120"/>
        <v>(</v>
      </c>
      <c r="N72" s="183" t="str">
        <f t="shared" si="121"/>
        <v>Mi</v>
      </c>
      <c r="O72" s="216" t="str">
        <f t="shared" si="122"/>
        <v>,</v>
      </c>
      <c r="P72" s="225" t="str">
        <f t="shared" si="123"/>
        <v>m</v>
      </c>
      <c r="Q72" s="217" t="str">
        <f t="shared" si="124"/>
        <v>,</v>
      </c>
      <c r="R72" s="168">
        <f t="shared" si="125"/>
        <v>15</v>
      </c>
      <c r="S72" s="218" t="str">
        <f t="shared" si="126"/>
        <v>)</v>
      </c>
      <c r="T72" s="219" t="str">
        <f t="shared" si="127"/>
        <v>(</v>
      </c>
      <c r="U72" s="181" t="str">
        <f t="shared" si="128"/>
        <v>Si</v>
      </c>
      <c r="V72" s="185" t="str">
        <f t="shared" si="129"/>
        <v>,</v>
      </c>
      <c r="W72" s="177" t="str">
        <f t="shared" si="130"/>
        <v>m</v>
      </c>
      <c r="X72" s="185" t="str">
        <f t="shared" si="131"/>
        <v>,</v>
      </c>
      <c r="Y72" s="185">
        <f t="shared" si="132"/>
        <v>250</v>
      </c>
      <c r="Z72" s="218" t="str">
        <f t="shared" si="133"/>
        <v>)</v>
      </c>
      <c r="AA72" s="175" t="str">
        <f t="shared" si="134"/>
        <v/>
      </c>
      <c r="AB72" s="183" t="str">
        <f t="shared" si="135"/>
        <v/>
      </c>
      <c r="AC72" s="184" t="str">
        <f t="shared" si="136"/>
        <v/>
      </c>
      <c r="AD72" s="225" t="str">
        <f t="shared" si="137"/>
        <v/>
      </c>
      <c r="AE72" s="176" t="str">
        <f t="shared" si="138"/>
        <v/>
      </c>
      <c r="AF72" s="168" t="str">
        <f t="shared" si="139"/>
        <v/>
      </c>
      <c r="AG72" s="168" t="str">
        <f t="shared" si="140"/>
        <v/>
      </c>
      <c r="AH72" s="179" t="str">
        <f t="shared" si="141"/>
        <v/>
      </c>
      <c r="AI72" s="256" t="str">
        <f t="shared" si="142"/>
        <v/>
      </c>
      <c r="AJ72" s="185" t="str">
        <f t="shared" si="143"/>
        <v/>
      </c>
      <c r="AK72" s="185" t="str">
        <f t="shared" si="144"/>
        <v/>
      </c>
      <c r="AL72" s="185" t="str">
        <f t="shared" si="145"/>
        <v/>
      </c>
      <c r="AM72" s="185" t="str">
        <f t="shared" si="146"/>
        <v/>
      </c>
      <c r="AN72" s="185" t="str">
        <f t="shared" si="147"/>
        <v/>
      </c>
    </row>
    <row r="73" spans="1:40" ht="25.5" thickTop="1" thickBot="1" x14ac:dyDescent="0.4">
      <c r="A73">
        <f t="shared" si="118"/>
        <v>3</v>
      </c>
      <c r="C73" s="13" t="s">
        <v>2434</v>
      </c>
      <c r="D73" s="257" t="s">
        <v>1122</v>
      </c>
      <c r="E73" s="257"/>
      <c r="F73" s="258" t="s">
        <v>2407</v>
      </c>
      <c r="G73" s="258"/>
      <c r="H73" s="228"/>
      <c r="I73" s="228"/>
      <c r="J73" s="232"/>
      <c r="K73" s="232"/>
      <c r="L73" s="271" t="str">
        <f t="shared" si="119"/>
        <v xml:space="preserve">            { line: "Avanzan contra mí, avanzan contra mí., (Sol,,15)(Fa#,,250)", sC: ""},</v>
      </c>
      <c r="M73" s="218" t="str">
        <f t="shared" si="120"/>
        <v>(</v>
      </c>
      <c r="N73" s="183" t="str">
        <f t="shared" si="121"/>
        <v>Sol</v>
      </c>
      <c r="O73" s="216" t="str">
        <f t="shared" si="122"/>
        <v>,</v>
      </c>
      <c r="P73" s="225" t="str">
        <f t="shared" si="123"/>
        <v/>
      </c>
      <c r="Q73" s="217" t="str">
        <f t="shared" si="124"/>
        <v>,</v>
      </c>
      <c r="R73" s="168">
        <f t="shared" si="125"/>
        <v>15</v>
      </c>
      <c r="S73" s="218" t="str">
        <f t="shared" si="126"/>
        <v>)</v>
      </c>
      <c r="T73" s="219" t="str">
        <f t="shared" si="127"/>
        <v>(</v>
      </c>
      <c r="U73" s="181" t="str">
        <f t="shared" si="128"/>
        <v>Fa#</v>
      </c>
      <c r="V73" s="185" t="str">
        <f t="shared" si="129"/>
        <v>,</v>
      </c>
      <c r="W73" s="177" t="str">
        <f t="shared" si="130"/>
        <v/>
      </c>
      <c r="X73" s="185" t="str">
        <f t="shared" si="131"/>
        <v>,</v>
      </c>
      <c r="Y73" s="185">
        <f t="shared" si="132"/>
        <v>250</v>
      </c>
      <c r="Z73" s="218" t="str">
        <f t="shared" si="133"/>
        <v>)</v>
      </c>
      <c r="AA73" s="175" t="str">
        <f t="shared" si="134"/>
        <v/>
      </c>
      <c r="AB73" s="183" t="str">
        <f t="shared" si="135"/>
        <v/>
      </c>
      <c r="AC73" s="184" t="str">
        <f t="shared" si="136"/>
        <v/>
      </c>
      <c r="AD73" s="225" t="str">
        <f t="shared" si="137"/>
        <v/>
      </c>
      <c r="AE73" s="176" t="str">
        <f t="shared" si="138"/>
        <v/>
      </c>
      <c r="AF73" s="168" t="str">
        <f t="shared" si="139"/>
        <v/>
      </c>
      <c r="AG73" s="168" t="str">
        <f t="shared" si="140"/>
        <v/>
      </c>
      <c r="AH73" s="179" t="str">
        <f t="shared" si="141"/>
        <v/>
      </c>
      <c r="AI73" s="256" t="str">
        <f t="shared" si="142"/>
        <v/>
      </c>
      <c r="AJ73" s="185" t="str">
        <f t="shared" si="143"/>
        <v/>
      </c>
      <c r="AK73" s="185" t="str">
        <f t="shared" si="144"/>
        <v/>
      </c>
      <c r="AL73" s="185" t="str">
        <f t="shared" si="145"/>
        <v/>
      </c>
      <c r="AM73" s="185" t="str">
        <f t="shared" si="146"/>
        <v/>
      </c>
      <c r="AN73" s="185" t="str">
        <f t="shared" si="147"/>
        <v/>
      </c>
    </row>
    <row r="74" spans="1:40" ht="25.5" thickTop="1" thickBot="1" x14ac:dyDescent="0.4">
      <c r="A74">
        <f t="shared" si="118"/>
        <v>4</v>
      </c>
      <c r="C74" s="13" t="s">
        <v>2435</v>
      </c>
      <c r="D74" s="257" t="s">
        <v>1122</v>
      </c>
      <c r="E74" s="257"/>
      <c r="F74" s="258" t="s">
        <v>2407</v>
      </c>
      <c r="G74" s="258"/>
      <c r="H74" s="228"/>
      <c r="I74" s="228"/>
      <c r="J74" s="232"/>
      <c r="K74" s="232"/>
      <c r="L74" s="271" t="str">
        <f t="shared" si="119"/>
        <v xml:space="preserve">            { line: "Ayúdame tú, Señor,, (Sol,,15)(Fa#,,250)", sC: ""},</v>
      </c>
      <c r="M74" s="218" t="str">
        <f t="shared" si="120"/>
        <v>(</v>
      </c>
      <c r="N74" s="183" t="str">
        <f t="shared" si="121"/>
        <v>Sol</v>
      </c>
      <c r="O74" s="216" t="str">
        <f t="shared" si="122"/>
        <v>,</v>
      </c>
      <c r="P74" s="225" t="str">
        <f t="shared" si="123"/>
        <v/>
      </c>
      <c r="Q74" s="217" t="str">
        <f t="shared" si="124"/>
        <v>,</v>
      </c>
      <c r="R74" s="168">
        <f t="shared" si="125"/>
        <v>15</v>
      </c>
      <c r="S74" s="218" t="str">
        <f t="shared" si="126"/>
        <v>)</v>
      </c>
      <c r="T74" s="219" t="str">
        <f t="shared" si="127"/>
        <v>(</v>
      </c>
      <c r="U74" s="181" t="str">
        <f t="shared" si="128"/>
        <v>Fa#</v>
      </c>
      <c r="V74" s="185" t="str">
        <f t="shared" si="129"/>
        <v>,</v>
      </c>
      <c r="W74" s="177" t="str">
        <f t="shared" si="130"/>
        <v/>
      </c>
      <c r="X74" s="185" t="str">
        <f t="shared" si="131"/>
        <v>,</v>
      </c>
      <c r="Y74" s="185">
        <f t="shared" si="132"/>
        <v>250</v>
      </c>
      <c r="Z74" s="218" t="str">
        <f t="shared" si="133"/>
        <v>)</v>
      </c>
      <c r="AA74" s="175" t="str">
        <f t="shared" si="134"/>
        <v/>
      </c>
      <c r="AB74" s="183" t="str">
        <f t="shared" si="135"/>
        <v/>
      </c>
      <c r="AC74" s="184" t="str">
        <f t="shared" si="136"/>
        <v/>
      </c>
      <c r="AD74" s="225" t="str">
        <f t="shared" si="137"/>
        <v/>
      </c>
      <c r="AE74" s="176" t="str">
        <f t="shared" si="138"/>
        <v/>
      </c>
      <c r="AF74" s="168" t="str">
        <f t="shared" si="139"/>
        <v/>
      </c>
      <c r="AG74" s="168" t="str">
        <f t="shared" si="140"/>
        <v/>
      </c>
      <c r="AH74" s="179" t="str">
        <f t="shared" si="141"/>
        <v/>
      </c>
      <c r="AI74" s="256" t="str">
        <f t="shared" si="142"/>
        <v/>
      </c>
      <c r="AJ74" s="185" t="str">
        <f t="shared" si="143"/>
        <v/>
      </c>
      <c r="AK74" s="185" t="str">
        <f t="shared" si="144"/>
        <v/>
      </c>
      <c r="AL74" s="185" t="str">
        <f t="shared" si="145"/>
        <v/>
      </c>
      <c r="AM74" s="185" t="str">
        <f t="shared" si="146"/>
        <v/>
      </c>
      <c r="AN74" s="185" t="str">
        <f t="shared" si="147"/>
        <v/>
      </c>
    </row>
    <row r="75" spans="1:40" ht="25.5" thickTop="1" thickBot="1" x14ac:dyDescent="0.4">
      <c r="A75">
        <f t="shared" si="118"/>
        <v>5</v>
      </c>
      <c r="C75" s="13" t="s">
        <v>2436</v>
      </c>
      <c r="D75" s="257" t="s">
        <v>1122</v>
      </c>
      <c r="E75" s="257"/>
      <c r="F75" s="258" t="s">
        <v>2407</v>
      </c>
      <c r="G75" s="258"/>
      <c r="H75" s="228"/>
      <c r="I75" s="228"/>
      <c r="J75" s="232"/>
      <c r="K75" s="232"/>
      <c r="L75" s="271" t="str">
        <f t="shared" si="119"/>
        <v xml:space="preserve">            { line: "líbrame de los hombres de este mundo,, (Sol,,15)(Fa#,,250)", sC: ""},</v>
      </c>
      <c r="M75" s="218" t="str">
        <f t="shared" si="120"/>
        <v>(</v>
      </c>
      <c r="N75" s="183" t="str">
        <f t="shared" si="121"/>
        <v>Sol</v>
      </c>
      <c r="O75" s="216" t="str">
        <f t="shared" si="122"/>
        <v>,</v>
      </c>
      <c r="P75" s="225" t="str">
        <f t="shared" si="123"/>
        <v/>
      </c>
      <c r="Q75" s="217" t="str">
        <f t="shared" si="124"/>
        <v>,</v>
      </c>
      <c r="R75" s="168">
        <f t="shared" si="125"/>
        <v>15</v>
      </c>
      <c r="S75" s="218" t="str">
        <f t="shared" si="126"/>
        <v>)</v>
      </c>
      <c r="T75" s="219" t="str">
        <f t="shared" si="127"/>
        <v>(</v>
      </c>
      <c r="U75" s="181" t="str">
        <f t="shared" si="128"/>
        <v>Fa#</v>
      </c>
      <c r="V75" s="185" t="str">
        <f t="shared" si="129"/>
        <v>,</v>
      </c>
      <c r="W75" s="177" t="str">
        <f t="shared" si="130"/>
        <v/>
      </c>
      <c r="X75" s="185" t="str">
        <f t="shared" si="131"/>
        <v>,</v>
      </c>
      <c r="Y75" s="185">
        <f t="shared" si="132"/>
        <v>250</v>
      </c>
      <c r="Z75" s="218" t="str">
        <f t="shared" si="133"/>
        <v>)</v>
      </c>
      <c r="AA75" s="175" t="str">
        <f t="shared" si="134"/>
        <v/>
      </c>
      <c r="AB75" s="183" t="str">
        <f t="shared" si="135"/>
        <v/>
      </c>
      <c r="AC75" s="184" t="str">
        <f t="shared" si="136"/>
        <v/>
      </c>
      <c r="AD75" s="225" t="str">
        <f t="shared" si="137"/>
        <v/>
      </c>
      <c r="AE75" s="176" t="str">
        <f t="shared" si="138"/>
        <v/>
      </c>
      <c r="AF75" s="168" t="str">
        <f t="shared" si="139"/>
        <v/>
      </c>
      <c r="AG75" s="168" t="str">
        <f t="shared" si="140"/>
        <v/>
      </c>
      <c r="AH75" s="179" t="str">
        <f t="shared" si="141"/>
        <v/>
      </c>
      <c r="AI75" s="256" t="str">
        <f t="shared" si="142"/>
        <v/>
      </c>
      <c r="AJ75" s="185" t="str">
        <f t="shared" si="143"/>
        <v/>
      </c>
      <c r="AK75" s="185" t="str">
        <f t="shared" si="144"/>
        <v/>
      </c>
      <c r="AL75" s="185" t="str">
        <f t="shared" si="145"/>
        <v/>
      </c>
      <c r="AM75" s="185" t="str">
        <f t="shared" si="146"/>
        <v/>
      </c>
      <c r="AN75" s="185" t="str">
        <f t="shared" si="147"/>
        <v/>
      </c>
    </row>
    <row r="76" spans="1:40" ht="25.5" thickTop="1" thickBot="1" x14ac:dyDescent="0.4">
      <c r="A76">
        <f t="shared" si="118"/>
        <v>6</v>
      </c>
      <c r="C76" s="13" t="s">
        <v>2437</v>
      </c>
      <c r="D76" s="257" t="s">
        <v>1111</v>
      </c>
      <c r="E76" s="257" t="s">
        <v>1121</v>
      </c>
      <c r="F76" s="258" t="s">
        <v>2407</v>
      </c>
      <c r="G76" s="258"/>
      <c r="H76" s="228"/>
      <c r="I76" s="228"/>
      <c r="J76" s="232"/>
      <c r="K76" s="232"/>
      <c r="L76" s="271" t="str">
        <f t="shared" si="119"/>
        <v xml:space="preserve">            { line: "de los hombres cuyo premio es esta vida., (Mi,m,15)(Fa#,,250)", sC: ""},</v>
      </c>
      <c r="M76" s="218" t="str">
        <f t="shared" si="120"/>
        <v>(</v>
      </c>
      <c r="N76" s="183" t="str">
        <f t="shared" si="121"/>
        <v>Mi</v>
      </c>
      <c r="O76" s="216" t="str">
        <f t="shared" si="122"/>
        <v>,</v>
      </c>
      <c r="P76" s="225" t="str">
        <f t="shared" si="123"/>
        <v>m</v>
      </c>
      <c r="Q76" s="217" t="str">
        <f t="shared" si="124"/>
        <v>,</v>
      </c>
      <c r="R76" s="168">
        <f t="shared" si="125"/>
        <v>15</v>
      </c>
      <c r="S76" s="218" t="str">
        <f t="shared" si="126"/>
        <v>)</v>
      </c>
      <c r="T76" s="219" t="str">
        <f t="shared" si="127"/>
        <v>(</v>
      </c>
      <c r="U76" s="181" t="str">
        <f t="shared" si="128"/>
        <v>Fa#</v>
      </c>
      <c r="V76" s="185" t="str">
        <f t="shared" si="129"/>
        <v>,</v>
      </c>
      <c r="W76" s="177" t="str">
        <f t="shared" si="130"/>
        <v/>
      </c>
      <c r="X76" s="185" t="str">
        <f t="shared" si="131"/>
        <v>,</v>
      </c>
      <c r="Y76" s="185">
        <f t="shared" si="132"/>
        <v>250</v>
      </c>
      <c r="Z76" s="218" t="str">
        <f t="shared" si="133"/>
        <v>)</v>
      </c>
      <c r="AA76" s="175" t="str">
        <f t="shared" si="134"/>
        <v/>
      </c>
      <c r="AB76" s="183" t="str">
        <f t="shared" si="135"/>
        <v/>
      </c>
      <c r="AC76" s="184" t="str">
        <f t="shared" si="136"/>
        <v/>
      </c>
      <c r="AD76" s="225" t="str">
        <f t="shared" si="137"/>
        <v/>
      </c>
      <c r="AE76" s="176" t="str">
        <f t="shared" si="138"/>
        <v/>
      </c>
      <c r="AF76" s="168" t="str">
        <f t="shared" si="139"/>
        <v/>
      </c>
      <c r="AG76" s="168" t="str">
        <f t="shared" si="140"/>
        <v/>
      </c>
      <c r="AH76" s="179" t="str">
        <f t="shared" si="141"/>
        <v/>
      </c>
      <c r="AI76" s="256" t="str">
        <f t="shared" si="142"/>
        <v/>
      </c>
      <c r="AJ76" s="185" t="str">
        <f t="shared" si="143"/>
        <v/>
      </c>
      <c r="AK76" s="185" t="str">
        <f t="shared" si="144"/>
        <v/>
      </c>
      <c r="AL76" s="185" t="str">
        <f t="shared" si="145"/>
        <v/>
      </c>
      <c r="AM76" s="185" t="str">
        <f t="shared" si="146"/>
        <v/>
      </c>
      <c r="AN76" s="185" t="str">
        <f t="shared" si="147"/>
        <v/>
      </c>
    </row>
    <row r="77" spans="1:40" ht="25.5" thickTop="1" thickBot="1" x14ac:dyDescent="0.4">
      <c r="A77">
        <f t="shared" si="118"/>
        <v>7</v>
      </c>
      <c r="C77" s="13" t="s">
        <v>2438</v>
      </c>
      <c r="D77" s="257" t="s">
        <v>1122</v>
      </c>
      <c r="E77" s="257"/>
      <c r="F77" s="258" t="s">
        <v>2407</v>
      </c>
      <c r="G77" s="258"/>
      <c r="H77" s="228"/>
      <c r="I77" s="228"/>
      <c r="J77" s="232"/>
      <c r="K77" s="232"/>
      <c r="L77" s="271" t="str">
        <f t="shared" si="119"/>
        <v xml:space="preserve">            { line: "Cólmalos de tus bienes, Señor,, (Sol,,15)(Fa#,,250)", sC: ""},</v>
      </c>
      <c r="M77" s="218" t="str">
        <f t="shared" si="120"/>
        <v>(</v>
      </c>
      <c r="N77" s="183" t="str">
        <f t="shared" si="121"/>
        <v>Sol</v>
      </c>
      <c r="O77" s="216" t="str">
        <f t="shared" si="122"/>
        <v>,</v>
      </c>
      <c r="P77" s="225" t="str">
        <f t="shared" si="123"/>
        <v/>
      </c>
      <c r="Q77" s="217" t="str">
        <f t="shared" si="124"/>
        <v>,</v>
      </c>
      <c r="R77" s="168">
        <f t="shared" si="125"/>
        <v>15</v>
      </c>
      <c r="S77" s="218" t="str">
        <f t="shared" si="126"/>
        <v>)</v>
      </c>
      <c r="T77" s="219" t="str">
        <f t="shared" si="127"/>
        <v>(</v>
      </c>
      <c r="U77" s="181" t="str">
        <f t="shared" si="128"/>
        <v>Fa#</v>
      </c>
      <c r="V77" s="185" t="str">
        <f t="shared" si="129"/>
        <v>,</v>
      </c>
      <c r="W77" s="177" t="str">
        <f t="shared" si="130"/>
        <v/>
      </c>
      <c r="X77" s="185" t="str">
        <f t="shared" si="131"/>
        <v>,</v>
      </c>
      <c r="Y77" s="185">
        <f t="shared" si="132"/>
        <v>250</v>
      </c>
      <c r="Z77" s="218" t="str">
        <f t="shared" si="133"/>
        <v>)</v>
      </c>
      <c r="AA77" s="175" t="str">
        <f t="shared" si="134"/>
        <v/>
      </c>
      <c r="AB77" s="183" t="str">
        <f t="shared" si="135"/>
        <v/>
      </c>
      <c r="AC77" s="184" t="str">
        <f t="shared" si="136"/>
        <v/>
      </c>
      <c r="AD77" s="225" t="str">
        <f t="shared" si="137"/>
        <v/>
      </c>
      <c r="AE77" s="176" t="str">
        <f t="shared" si="138"/>
        <v/>
      </c>
      <c r="AF77" s="168" t="str">
        <f t="shared" si="139"/>
        <v/>
      </c>
      <c r="AG77" s="168" t="str">
        <f t="shared" si="140"/>
        <v/>
      </c>
      <c r="AH77" s="179" t="str">
        <f t="shared" si="141"/>
        <v/>
      </c>
      <c r="AI77" s="256" t="str">
        <f t="shared" si="142"/>
        <v/>
      </c>
      <c r="AJ77" s="185" t="str">
        <f t="shared" si="143"/>
        <v/>
      </c>
      <c r="AK77" s="185" t="str">
        <f t="shared" si="144"/>
        <v/>
      </c>
      <c r="AL77" s="185" t="str">
        <f t="shared" si="145"/>
        <v/>
      </c>
      <c r="AM77" s="185" t="str">
        <f t="shared" si="146"/>
        <v/>
      </c>
      <c r="AN77" s="185" t="str">
        <f t="shared" si="147"/>
        <v/>
      </c>
    </row>
    <row r="78" spans="1:40" ht="25.5" thickTop="1" thickBot="1" x14ac:dyDescent="0.4">
      <c r="A78">
        <f t="shared" si="118"/>
        <v>8</v>
      </c>
      <c r="C78" s="13" t="s">
        <v>2439</v>
      </c>
      <c r="D78" s="257" t="s">
        <v>1122</v>
      </c>
      <c r="E78" s="257"/>
      <c r="F78" s="258" t="s">
        <v>2407</v>
      </c>
      <c r="G78" s="258"/>
      <c r="H78" s="228"/>
      <c r="I78" s="228"/>
      <c r="J78" s="232"/>
      <c r="K78" s="232"/>
      <c r="L78" s="271" t="str">
        <f t="shared" si="119"/>
        <v xml:space="preserve">            { line: "llénales el vientre y que sus hijos se sacien., (Sol,,15)(Fa#,,250)", sC: ""},</v>
      </c>
      <c r="M78" s="218" t="str">
        <f t="shared" si="120"/>
        <v>(</v>
      </c>
      <c r="N78" s="183" t="str">
        <f t="shared" si="121"/>
        <v>Sol</v>
      </c>
      <c r="O78" s="216" t="str">
        <f t="shared" si="122"/>
        <v>,</v>
      </c>
      <c r="P78" s="225" t="str">
        <f t="shared" si="123"/>
        <v/>
      </c>
      <c r="Q78" s="217" t="str">
        <f t="shared" si="124"/>
        <v>,</v>
      </c>
      <c r="R78" s="168">
        <f t="shared" si="125"/>
        <v>15</v>
      </c>
      <c r="S78" s="218" t="str">
        <f t="shared" si="126"/>
        <v>)</v>
      </c>
      <c r="T78" s="219" t="str">
        <f t="shared" si="127"/>
        <v>(</v>
      </c>
      <c r="U78" s="181" t="str">
        <f t="shared" si="128"/>
        <v>Fa#</v>
      </c>
      <c r="V78" s="185" t="str">
        <f t="shared" si="129"/>
        <v>,</v>
      </c>
      <c r="W78" s="177" t="str">
        <f t="shared" si="130"/>
        <v/>
      </c>
      <c r="X78" s="185" t="str">
        <f t="shared" si="131"/>
        <v>,</v>
      </c>
      <c r="Y78" s="185">
        <f t="shared" si="132"/>
        <v>250</v>
      </c>
      <c r="Z78" s="218" t="str">
        <f t="shared" si="133"/>
        <v>)</v>
      </c>
      <c r="AA78" s="175" t="str">
        <f t="shared" si="134"/>
        <v/>
      </c>
      <c r="AB78" s="183" t="str">
        <f t="shared" si="135"/>
        <v/>
      </c>
      <c r="AC78" s="184" t="str">
        <f t="shared" si="136"/>
        <v/>
      </c>
      <c r="AD78" s="225" t="str">
        <f t="shared" si="137"/>
        <v/>
      </c>
      <c r="AE78" s="176" t="str">
        <f t="shared" si="138"/>
        <v/>
      </c>
      <c r="AF78" s="168" t="str">
        <f t="shared" si="139"/>
        <v/>
      </c>
      <c r="AG78" s="168" t="str">
        <f t="shared" si="140"/>
        <v/>
      </c>
      <c r="AH78" s="179" t="str">
        <f t="shared" si="141"/>
        <v/>
      </c>
      <c r="AI78" s="256" t="str">
        <f t="shared" si="142"/>
        <v/>
      </c>
      <c r="AJ78" s="185" t="str">
        <f t="shared" si="143"/>
        <v/>
      </c>
      <c r="AK78" s="185" t="str">
        <f t="shared" si="144"/>
        <v/>
      </c>
      <c r="AL78" s="185" t="str">
        <f t="shared" si="145"/>
        <v/>
      </c>
      <c r="AM78" s="185" t="str">
        <f t="shared" si="146"/>
        <v/>
      </c>
      <c r="AN78" s="185" t="str">
        <f t="shared" si="147"/>
        <v/>
      </c>
    </row>
    <row r="79" spans="1:40" ht="25.5" thickTop="1" thickBot="1" x14ac:dyDescent="0.4">
      <c r="A79">
        <f t="shared" si="118"/>
        <v>9</v>
      </c>
      <c r="C79" s="13" t="s">
        <v>2440</v>
      </c>
      <c r="D79" s="257" t="s">
        <v>1111</v>
      </c>
      <c r="E79" s="257" t="s">
        <v>1121</v>
      </c>
      <c r="F79" s="258"/>
      <c r="G79" s="258"/>
      <c r="H79" s="228"/>
      <c r="I79" s="228"/>
      <c r="J79" s="232"/>
      <c r="K79" s="232"/>
      <c r="L79" s="271" t="str">
        <f t="shared" si="119"/>
        <v xml:space="preserve">            { line: "Que yo al despertar, que yo por tu amor, (Mi,m,15)", sC: ""},</v>
      </c>
      <c r="M79" s="218" t="str">
        <f t="shared" si="120"/>
        <v>(</v>
      </c>
      <c r="N79" s="183" t="str">
        <f t="shared" si="121"/>
        <v>Mi</v>
      </c>
      <c r="O79" s="216" t="str">
        <f t="shared" si="122"/>
        <v>,</v>
      </c>
      <c r="P79" s="225" t="str">
        <f t="shared" si="123"/>
        <v>m</v>
      </c>
      <c r="Q79" s="217" t="str">
        <f t="shared" si="124"/>
        <v>,</v>
      </c>
      <c r="R79" s="168">
        <f t="shared" si="125"/>
        <v>15</v>
      </c>
      <c r="S79" s="218" t="str">
        <f t="shared" si="126"/>
        <v>)</v>
      </c>
      <c r="T79" s="219" t="str">
        <f t="shared" si="127"/>
        <v/>
      </c>
      <c r="U79" s="181" t="str">
        <f t="shared" si="128"/>
        <v/>
      </c>
      <c r="V79" s="185" t="str">
        <f t="shared" si="129"/>
        <v/>
      </c>
      <c r="W79" s="177" t="str">
        <f t="shared" si="130"/>
        <v/>
      </c>
      <c r="X79" s="185" t="str">
        <f t="shared" si="131"/>
        <v/>
      </c>
      <c r="Y79" s="185" t="str">
        <f t="shared" si="132"/>
        <v/>
      </c>
      <c r="Z79" s="218" t="str">
        <f t="shared" si="133"/>
        <v/>
      </c>
      <c r="AA79" s="175" t="str">
        <f t="shared" si="134"/>
        <v/>
      </c>
      <c r="AB79" s="183" t="str">
        <f t="shared" si="135"/>
        <v/>
      </c>
      <c r="AC79" s="184" t="str">
        <f t="shared" si="136"/>
        <v/>
      </c>
      <c r="AD79" s="225" t="str">
        <f t="shared" si="137"/>
        <v/>
      </c>
      <c r="AE79" s="176" t="str">
        <f t="shared" si="138"/>
        <v/>
      </c>
      <c r="AF79" s="168" t="str">
        <f t="shared" si="139"/>
        <v/>
      </c>
      <c r="AG79" s="168" t="str">
        <f t="shared" si="140"/>
        <v/>
      </c>
      <c r="AH79" s="179" t="str">
        <f t="shared" si="141"/>
        <v/>
      </c>
      <c r="AI79" s="256" t="str">
        <f t="shared" si="142"/>
        <v/>
      </c>
      <c r="AJ79" s="185" t="str">
        <f t="shared" si="143"/>
        <v/>
      </c>
      <c r="AK79" s="185" t="str">
        <f t="shared" si="144"/>
        <v/>
      </c>
      <c r="AL79" s="185" t="str">
        <f t="shared" si="145"/>
        <v/>
      </c>
      <c r="AM79" s="185" t="str">
        <f t="shared" si="146"/>
        <v/>
      </c>
      <c r="AN79" s="185" t="str">
        <f t="shared" si="147"/>
        <v/>
      </c>
    </row>
    <row r="80" spans="1:40" ht="25.5" thickTop="1" thickBot="1" x14ac:dyDescent="0.4">
      <c r="A80">
        <f t="shared" si="118"/>
        <v>10</v>
      </c>
      <c r="C80" s="13" t="s">
        <v>2441</v>
      </c>
      <c r="D80" s="257" t="s">
        <v>1122</v>
      </c>
      <c r="E80" s="257"/>
      <c r="F80" s="258" t="s">
        <v>2407</v>
      </c>
      <c r="G80" s="258"/>
      <c r="H80" s="228"/>
      <c r="I80" s="228"/>
      <c r="J80" s="232"/>
      <c r="K80" s="232"/>
      <c r="L80" s="271" t="str">
        <f t="shared" si="119"/>
        <v xml:space="preserve">            { line: "me saciaré de tu rostro, Señor., (Sol,,15)(Fa#,,250)", sC: ""},</v>
      </c>
      <c r="M80" s="218" t="str">
        <f t="shared" si="120"/>
        <v>(</v>
      </c>
      <c r="N80" s="183" t="str">
        <f t="shared" si="121"/>
        <v>Sol</v>
      </c>
      <c r="O80" s="216" t="str">
        <f t="shared" si="122"/>
        <v>,</v>
      </c>
      <c r="P80" s="225" t="str">
        <f t="shared" si="123"/>
        <v/>
      </c>
      <c r="Q80" s="217" t="str">
        <f t="shared" si="124"/>
        <v>,</v>
      </c>
      <c r="R80" s="168">
        <f t="shared" si="125"/>
        <v>15</v>
      </c>
      <c r="S80" s="218" t="str">
        <f t="shared" si="126"/>
        <v>)</v>
      </c>
      <c r="T80" s="219" t="str">
        <f t="shared" si="127"/>
        <v>(</v>
      </c>
      <c r="U80" s="181" t="str">
        <f t="shared" si="128"/>
        <v>Fa#</v>
      </c>
      <c r="V80" s="185" t="str">
        <f t="shared" si="129"/>
        <v>,</v>
      </c>
      <c r="W80" s="177" t="str">
        <f t="shared" si="130"/>
        <v/>
      </c>
      <c r="X80" s="185" t="str">
        <f t="shared" si="131"/>
        <v>,</v>
      </c>
      <c r="Y80" s="185">
        <f t="shared" si="132"/>
        <v>250</v>
      </c>
      <c r="Z80" s="218" t="str">
        <f t="shared" si="133"/>
        <v>)</v>
      </c>
      <c r="AA80" s="175" t="str">
        <f t="shared" si="134"/>
        <v/>
      </c>
      <c r="AB80" s="183" t="str">
        <f t="shared" si="135"/>
        <v/>
      </c>
      <c r="AC80" s="184" t="str">
        <f t="shared" si="136"/>
        <v/>
      </c>
      <c r="AD80" s="225" t="str">
        <f t="shared" si="137"/>
        <v/>
      </c>
      <c r="AE80" s="176" t="str">
        <f t="shared" si="138"/>
        <v/>
      </c>
      <c r="AF80" s="168" t="str">
        <f t="shared" si="139"/>
        <v/>
      </c>
      <c r="AG80" s="168" t="str">
        <f t="shared" si="140"/>
        <v/>
      </c>
      <c r="AH80" s="179" t="str">
        <f t="shared" si="141"/>
        <v/>
      </c>
      <c r="AI80" s="256" t="str">
        <f t="shared" si="142"/>
        <v/>
      </c>
      <c r="AJ80" s="185" t="str">
        <f t="shared" si="143"/>
        <v/>
      </c>
      <c r="AK80" s="185" t="str">
        <f t="shared" si="144"/>
        <v/>
      </c>
      <c r="AL80" s="185" t="str">
        <f t="shared" si="145"/>
        <v/>
      </c>
      <c r="AM80" s="185" t="str">
        <f t="shared" si="146"/>
        <v/>
      </c>
      <c r="AN80" s="185" t="str">
        <f t="shared" si="147"/>
        <v/>
      </c>
    </row>
    <row r="81" spans="2:40" ht="25.5" thickTop="1" thickBot="1" x14ac:dyDescent="0.4">
      <c r="C81" s="203" t="s">
        <v>2421</v>
      </c>
      <c r="D81" s="224"/>
      <c r="E81" s="224"/>
      <c r="F81" s="224"/>
      <c r="G81" s="224"/>
      <c r="H81" s="224"/>
      <c r="I81" s="224"/>
      <c r="J81" s="224"/>
      <c r="K81" s="224"/>
      <c r="L81" s="208" t="s">
        <v>2411</v>
      </c>
      <c r="M81" s="218" t="str">
        <f t="shared" si="120"/>
        <v/>
      </c>
      <c r="N81" s="183" t="str">
        <f t="shared" si="121"/>
        <v/>
      </c>
      <c r="O81" s="216" t="str">
        <f t="shared" si="122"/>
        <v/>
      </c>
      <c r="P81" s="225" t="str">
        <f t="shared" si="123"/>
        <v/>
      </c>
      <c r="Q81" s="217" t="str">
        <f t="shared" si="124"/>
        <v/>
      </c>
      <c r="R81" s="168" t="str">
        <f t="shared" si="125"/>
        <v/>
      </c>
      <c r="S81" s="218" t="str">
        <f t="shared" si="126"/>
        <v/>
      </c>
      <c r="T81" s="219" t="str">
        <f t="shared" si="127"/>
        <v/>
      </c>
      <c r="U81" s="181" t="str">
        <f t="shared" si="128"/>
        <v/>
      </c>
      <c r="V81" s="185" t="str">
        <f t="shared" si="129"/>
        <v/>
      </c>
      <c r="W81" s="177" t="str">
        <f t="shared" si="130"/>
        <v/>
      </c>
      <c r="X81" s="185" t="str">
        <f t="shared" si="131"/>
        <v/>
      </c>
      <c r="Y81" s="185" t="str">
        <f t="shared" si="132"/>
        <v/>
      </c>
      <c r="Z81" s="218" t="str">
        <f t="shared" si="133"/>
        <v/>
      </c>
      <c r="AA81" s="175" t="str">
        <f t="shared" si="134"/>
        <v/>
      </c>
      <c r="AB81" s="183" t="str">
        <f t="shared" si="135"/>
        <v/>
      </c>
      <c r="AC81" s="184" t="str">
        <f t="shared" si="136"/>
        <v/>
      </c>
      <c r="AD81" s="225" t="str">
        <f t="shared" si="137"/>
        <v/>
      </c>
      <c r="AE81" s="176" t="str">
        <f t="shared" si="138"/>
        <v/>
      </c>
      <c r="AF81" s="168" t="str">
        <f t="shared" si="139"/>
        <v/>
      </c>
      <c r="AG81" s="168" t="str">
        <f t="shared" si="140"/>
        <v/>
      </c>
      <c r="AH81" s="179" t="str">
        <f t="shared" si="141"/>
        <v/>
      </c>
      <c r="AI81" s="256" t="str">
        <f t="shared" si="142"/>
        <v/>
      </c>
      <c r="AJ81" s="185" t="str">
        <f t="shared" si="143"/>
        <v/>
      </c>
      <c r="AK81" s="185" t="str">
        <f t="shared" si="144"/>
        <v/>
      </c>
      <c r="AL81" s="185" t="str">
        <f t="shared" si="145"/>
        <v/>
      </c>
      <c r="AM81" s="185" t="str">
        <f t="shared" si="146"/>
        <v/>
      </c>
      <c r="AN81" s="185" t="str">
        <f t="shared" si="147"/>
        <v/>
      </c>
    </row>
    <row r="82" spans="2:40" ht="25.5" thickTop="1" thickBot="1" x14ac:dyDescent="0.4">
      <c r="B82" t="s">
        <v>2309</v>
      </c>
      <c r="C82" s="285" t="s">
        <v>131</v>
      </c>
      <c r="D82" s="227" t="s">
        <v>2347</v>
      </c>
      <c r="E82" s="227" t="s">
        <v>1121</v>
      </c>
      <c r="F82" s="227"/>
      <c r="G82" s="227"/>
      <c r="H82" s="227"/>
      <c r="I82" s="227"/>
      <c r="J82" s="227"/>
      <c r="K82" s="227"/>
      <c r="L82" s="283" t="str">
        <f>IF(C82="","",_xlfn.CONCAT("       triggerLine: ","""",C82,", ",M82:AN82,""", sC: ","""",B82,""", lines: ["))</f>
        <v xml:space="preserve">       triggerLine: "AL DESPERTAR, (Si,m,15)", sC: "mt as ta", lines: [</v>
      </c>
      <c r="M82" s="218" t="str">
        <f t="shared" si="120"/>
        <v>(</v>
      </c>
      <c r="N82" s="183" t="str">
        <f t="shared" si="121"/>
        <v>Si</v>
      </c>
      <c r="O82" s="216" t="str">
        <f t="shared" si="122"/>
        <v>,</v>
      </c>
      <c r="P82" s="225" t="str">
        <f t="shared" si="123"/>
        <v>m</v>
      </c>
      <c r="Q82" s="217" t="str">
        <f t="shared" si="124"/>
        <v>,</v>
      </c>
      <c r="R82" s="168">
        <f t="shared" si="125"/>
        <v>15</v>
      </c>
      <c r="S82" s="218" t="str">
        <f t="shared" si="126"/>
        <v>)</v>
      </c>
      <c r="T82" s="219" t="str">
        <f t="shared" si="127"/>
        <v/>
      </c>
      <c r="U82" s="181" t="str">
        <f t="shared" si="128"/>
        <v/>
      </c>
      <c r="V82" s="185" t="str">
        <f t="shared" si="129"/>
        <v/>
      </c>
      <c r="W82" s="177" t="str">
        <f t="shared" si="130"/>
        <v/>
      </c>
      <c r="X82" s="185" t="str">
        <f t="shared" si="131"/>
        <v/>
      </c>
      <c r="Y82" s="185" t="str">
        <f t="shared" si="132"/>
        <v/>
      </c>
      <c r="Z82" s="218" t="str">
        <f t="shared" si="133"/>
        <v/>
      </c>
      <c r="AA82" s="175" t="str">
        <f t="shared" si="134"/>
        <v/>
      </c>
      <c r="AB82" s="183" t="str">
        <f t="shared" si="135"/>
        <v/>
      </c>
      <c r="AC82" s="184" t="str">
        <f t="shared" si="136"/>
        <v/>
      </c>
      <c r="AD82" s="225" t="str">
        <f t="shared" si="137"/>
        <v/>
      </c>
      <c r="AE82" s="176" t="str">
        <f t="shared" si="138"/>
        <v/>
      </c>
      <c r="AF82" s="168" t="str">
        <f t="shared" si="139"/>
        <v/>
      </c>
      <c r="AG82" s="168" t="str">
        <f t="shared" si="140"/>
        <v/>
      </c>
      <c r="AH82" s="179" t="str">
        <f t="shared" si="141"/>
        <v/>
      </c>
      <c r="AI82" s="256" t="str">
        <f t="shared" si="142"/>
        <v/>
      </c>
      <c r="AJ82" s="185" t="str">
        <f t="shared" si="143"/>
        <v/>
      </c>
      <c r="AK82" s="185" t="str">
        <f t="shared" si="144"/>
        <v/>
      </c>
      <c r="AL82" s="185" t="str">
        <f t="shared" si="145"/>
        <v/>
      </c>
      <c r="AM82" s="185" t="str">
        <f t="shared" si="146"/>
        <v/>
      </c>
      <c r="AN82" s="185" t="str">
        <f t="shared" si="147"/>
        <v/>
      </c>
    </row>
    <row r="83" spans="2:40" ht="25.5" thickTop="1" thickBot="1" x14ac:dyDescent="0.4">
      <c r="B83" t="s">
        <v>2282</v>
      </c>
      <c r="C83" s="285" t="s">
        <v>2403</v>
      </c>
      <c r="D83" s="227" t="s">
        <v>1122</v>
      </c>
      <c r="E83" s="227"/>
      <c r="F83" s="227" t="s">
        <v>2347</v>
      </c>
      <c r="G83" s="227" t="s">
        <v>1121</v>
      </c>
      <c r="H83" s="227"/>
      <c r="I83" s="227"/>
      <c r="J83" s="227"/>
      <c r="K83" s="227"/>
      <c r="L83" s="283" t="str">
        <f>IF(C83="","",_xlfn.CONCAT("            { line: ","""",C83,", ",M83:AN83,""", sC: ","""",B83,"""},"))</f>
        <v xml:space="preserve">            { line: "ME SACIARÉ DE TU SEMBLANTE, SEÑOR., (Sol,,15)(Si,m,250)", sC: "as"},</v>
      </c>
      <c r="M83" s="218" t="str">
        <f t="shared" si="120"/>
        <v>(</v>
      </c>
      <c r="N83" s="183" t="str">
        <f t="shared" si="121"/>
        <v>Sol</v>
      </c>
      <c r="O83" s="216" t="str">
        <f t="shared" si="122"/>
        <v>,</v>
      </c>
      <c r="P83" s="225" t="str">
        <f t="shared" si="123"/>
        <v/>
      </c>
      <c r="Q83" s="217" t="str">
        <f t="shared" si="124"/>
        <v>,</v>
      </c>
      <c r="R83" s="168">
        <f t="shared" si="125"/>
        <v>15</v>
      </c>
      <c r="S83" s="218" t="str">
        <f t="shared" si="126"/>
        <v>)</v>
      </c>
      <c r="T83" s="219" t="str">
        <f t="shared" si="127"/>
        <v>(</v>
      </c>
      <c r="U83" s="181" t="str">
        <f t="shared" si="128"/>
        <v>Si</v>
      </c>
      <c r="V83" s="185" t="str">
        <f t="shared" si="129"/>
        <v>,</v>
      </c>
      <c r="W83" s="177" t="str">
        <f t="shared" si="130"/>
        <v>m</v>
      </c>
      <c r="X83" s="185" t="str">
        <f t="shared" si="131"/>
        <v>,</v>
      </c>
      <c r="Y83" s="185">
        <f t="shared" si="132"/>
        <v>250</v>
      </c>
      <c r="Z83" s="218" t="str">
        <f t="shared" si="133"/>
        <v>)</v>
      </c>
      <c r="AA83" s="175" t="str">
        <f t="shared" si="134"/>
        <v/>
      </c>
      <c r="AB83" s="183" t="str">
        <f t="shared" si="135"/>
        <v/>
      </c>
      <c r="AC83" s="184" t="str">
        <f t="shared" si="136"/>
        <v/>
      </c>
      <c r="AD83" s="225" t="str">
        <f t="shared" si="137"/>
        <v/>
      </c>
      <c r="AE83" s="176" t="str">
        <f t="shared" si="138"/>
        <v/>
      </c>
      <c r="AF83" s="168" t="str">
        <f t="shared" si="139"/>
        <v/>
      </c>
      <c r="AG83" s="168" t="str">
        <f t="shared" si="140"/>
        <v/>
      </c>
      <c r="AH83" s="179" t="str">
        <f t="shared" si="141"/>
        <v/>
      </c>
      <c r="AI83" s="256" t="str">
        <f t="shared" si="142"/>
        <v/>
      </c>
      <c r="AJ83" s="185" t="str">
        <f t="shared" si="143"/>
        <v/>
      </c>
      <c r="AK83" s="185" t="str">
        <f t="shared" si="144"/>
        <v/>
      </c>
      <c r="AL83" s="185" t="str">
        <f t="shared" si="145"/>
        <v/>
      </c>
      <c r="AM83" s="185" t="str">
        <f t="shared" si="146"/>
        <v/>
      </c>
      <c r="AN83" s="185" t="str">
        <f t="shared" si="147"/>
        <v/>
      </c>
    </row>
    <row r="84" spans="2:40" ht="25.5" thickTop="1" thickBot="1" x14ac:dyDescent="0.4">
      <c r="B84" t="s">
        <v>2282</v>
      </c>
      <c r="C84" s="285" t="s">
        <v>131</v>
      </c>
      <c r="D84" s="227" t="s">
        <v>1111</v>
      </c>
      <c r="E84" s="227" t="s">
        <v>1121</v>
      </c>
      <c r="F84" s="227"/>
      <c r="G84" s="227"/>
      <c r="H84" s="227"/>
      <c r="I84" s="227"/>
      <c r="J84" s="227"/>
      <c r="K84" s="227"/>
      <c r="L84" s="283" t="str">
        <f>IF(C84="","",_xlfn.CONCAT("            { line: ","""",C84,", ",M84:AN84,""", sC: ","""",B84,"""},"))</f>
        <v xml:space="preserve">            { line: "AL DESPERTAR, (Mi,m,15)", sC: "as"},</v>
      </c>
      <c r="M84" s="218" t="str">
        <f t="shared" si="120"/>
        <v>(</v>
      </c>
      <c r="N84" s="183" t="str">
        <f t="shared" si="121"/>
        <v>Mi</v>
      </c>
      <c r="O84" s="216" t="str">
        <f t="shared" si="122"/>
        <v>,</v>
      </c>
      <c r="P84" s="225" t="str">
        <f t="shared" si="123"/>
        <v>m</v>
      </c>
      <c r="Q84" s="217" t="str">
        <f t="shared" si="124"/>
        <v>,</v>
      </c>
      <c r="R84" s="168">
        <f t="shared" si="125"/>
        <v>15</v>
      </c>
      <c r="S84" s="218" t="str">
        <f t="shared" si="126"/>
        <v>)</v>
      </c>
      <c r="T84" s="219" t="str">
        <f t="shared" si="127"/>
        <v/>
      </c>
      <c r="U84" s="181" t="str">
        <f t="shared" si="128"/>
        <v/>
      </c>
      <c r="V84" s="185" t="str">
        <f t="shared" si="129"/>
        <v/>
      </c>
      <c r="W84" s="177" t="str">
        <f t="shared" si="130"/>
        <v/>
      </c>
      <c r="X84" s="185" t="str">
        <f t="shared" si="131"/>
        <v/>
      </c>
      <c r="Y84" s="185" t="str">
        <f t="shared" si="132"/>
        <v/>
      </c>
      <c r="Z84" s="218" t="str">
        <f t="shared" si="133"/>
        <v/>
      </c>
      <c r="AA84" s="175" t="str">
        <f t="shared" si="134"/>
        <v/>
      </c>
      <c r="AB84" s="183" t="str">
        <f t="shared" si="135"/>
        <v/>
      </c>
      <c r="AC84" s="184" t="str">
        <f t="shared" si="136"/>
        <v/>
      </c>
      <c r="AD84" s="225" t="str">
        <f t="shared" si="137"/>
        <v/>
      </c>
      <c r="AE84" s="176" t="str">
        <f t="shared" si="138"/>
        <v/>
      </c>
      <c r="AF84" s="168" t="str">
        <f t="shared" si="139"/>
        <v/>
      </c>
      <c r="AG84" s="168" t="str">
        <f t="shared" si="140"/>
        <v/>
      </c>
      <c r="AH84" s="179" t="str">
        <f t="shared" si="141"/>
        <v/>
      </c>
      <c r="AI84" s="256" t="str">
        <f t="shared" si="142"/>
        <v/>
      </c>
      <c r="AJ84" s="185" t="str">
        <f t="shared" si="143"/>
        <v/>
      </c>
      <c r="AK84" s="185" t="str">
        <f t="shared" si="144"/>
        <v/>
      </c>
      <c r="AL84" s="185" t="str">
        <f t="shared" si="145"/>
        <v/>
      </c>
      <c r="AM84" s="185" t="str">
        <f t="shared" si="146"/>
        <v/>
      </c>
      <c r="AN84" s="185" t="str">
        <f t="shared" si="147"/>
        <v/>
      </c>
    </row>
    <row r="85" spans="2:40" ht="25.5" thickTop="1" thickBot="1" x14ac:dyDescent="0.4">
      <c r="B85" t="s">
        <v>2282</v>
      </c>
      <c r="C85" s="284" t="s">
        <v>2403</v>
      </c>
      <c r="D85" s="227" t="s">
        <v>2347</v>
      </c>
      <c r="E85" s="227" t="s">
        <v>1121</v>
      </c>
      <c r="F85" s="227"/>
      <c r="G85" s="227"/>
      <c r="H85" s="227"/>
      <c r="I85" s="227"/>
      <c r="J85" s="227"/>
      <c r="K85" s="227"/>
      <c r="L85" s="210" t="str">
        <f>IF(C85="","",_xlfn.CONCAT("            { line: ","""",C85,", ",M85:AN85,""", sC: ","""",B85,"""},  ]},"))</f>
        <v xml:space="preserve">            { line: "ME SACIARÉ DE TU SEMBLANTE, SEÑOR., (Si,m,15)", sC: "as"},  ]},</v>
      </c>
      <c r="M85" s="218" t="str">
        <f t="shared" si="120"/>
        <v>(</v>
      </c>
      <c r="N85" s="183" t="str">
        <f t="shared" si="121"/>
        <v>Si</v>
      </c>
      <c r="O85" s="216" t="str">
        <f t="shared" si="122"/>
        <v>,</v>
      </c>
      <c r="P85" s="225" t="str">
        <f t="shared" si="123"/>
        <v>m</v>
      </c>
      <c r="Q85" s="217" t="str">
        <f t="shared" si="124"/>
        <v>,</v>
      </c>
      <c r="R85" s="168">
        <f t="shared" si="125"/>
        <v>15</v>
      </c>
      <c r="S85" s="218" t="str">
        <f t="shared" si="126"/>
        <v>)</v>
      </c>
      <c r="T85" s="219" t="str">
        <f t="shared" si="127"/>
        <v/>
      </c>
      <c r="U85" s="181" t="str">
        <f t="shared" si="128"/>
        <v/>
      </c>
      <c r="V85" s="185" t="str">
        <f t="shared" si="129"/>
        <v/>
      </c>
      <c r="W85" s="177" t="str">
        <f t="shared" si="130"/>
        <v/>
      </c>
      <c r="X85" s="185" t="str">
        <f t="shared" si="131"/>
        <v/>
      </c>
      <c r="Y85" s="185" t="str">
        <f t="shared" si="132"/>
        <v/>
      </c>
      <c r="Z85" s="218" t="str">
        <f t="shared" si="133"/>
        <v/>
      </c>
      <c r="AA85" s="175" t="str">
        <f t="shared" si="134"/>
        <v/>
      </c>
      <c r="AB85" s="183" t="str">
        <f t="shared" si="135"/>
        <v/>
      </c>
      <c r="AC85" s="184" t="str">
        <f t="shared" si="136"/>
        <v/>
      </c>
      <c r="AD85" s="225" t="str">
        <f t="shared" si="137"/>
        <v/>
      </c>
      <c r="AE85" s="176" t="str">
        <f t="shared" si="138"/>
        <v/>
      </c>
      <c r="AF85" s="168" t="str">
        <f t="shared" si="139"/>
        <v/>
      </c>
      <c r="AG85" s="168" t="str">
        <f t="shared" si="140"/>
        <v/>
      </c>
      <c r="AH85" s="179" t="str">
        <f t="shared" si="141"/>
        <v/>
      </c>
      <c r="AI85" s="256" t="str">
        <f t="shared" si="142"/>
        <v/>
      </c>
      <c r="AJ85" s="185" t="str">
        <f t="shared" si="143"/>
        <v/>
      </c>
      <c r="AK85" s="185" t="str">
        <f t="shared" si="144"/>
        <v/>
      </c>
      <c r="AL85" s="185" t="str">
        <f t="shared" si="145"/>
        <v/>
      </c>
      <c r="AM85" s="185" t="str">
        <f t="shared" si="146"/>
        <v/>
      </c>
      <c r="AN85" s="185" t="str">
        <f t="shared" si="147"/>
        <v/>
      </c>
    </row>
    <row r="86" spans="2:40" ht="24" customHeight="1" x14ac:dyDescent="0.4">
      <c r="B86" s="211"/>
      <c r="C86" s="211"/>
      <c r="D86" s="211"/>
      <c r="E86" s="211"/>
      <c r="F86" s="211"/>
      <c r="G86" s="211"/>
      <c r="H86" s="211"/>
      <c r="I86" s="211"/>
      <c r="J86" s="211"/>
      <c r="K86" s="211"/>
      <c r="L86" s="213" t="str">
        <f ca="1">_xlfn.CONCAT("]}, // ULTIMA LINEA DEL CANTO: ",L1)</f>
        <v>]}, // ULTIMA LINEA DEL CANTO: AL DESPERTAR</v>
      </c>
      <c r="M86" s="211"/>
    </row>
    <row r="87" spans="2:40" ht="20.25" x14ac:dyDescent="0.25">
      <c r="L87" s="214" t="s">
        <v>2316</v>
      </c>
      <c r="M87" s="166"/>
    </row>
    <row r="88" spans="2:40" x14ac:dyDescent="0.25">
      <c r="M8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396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8B1C2-031F-481E-A5E1-8A7C0206CE73}">
  <sheetPr codeName="Sheet28">
    <tabColor rgb="FF00B0F0"/>
  </sheetPr>
  <dimension ref="A1:AN68"/>
  <sheetViews>
    <sheetView zoomScale="85" zoomScaleNormal="85" workbookViewId="0">
      <pane xSplit="2" ySplit="1" topLeftCell="C9" activePane="bottomRight" state="frozen"/>
      <selection pane="topRight" activeCell="C1" sqref="C1"/>
      <selection pane="bottomLeft" activeCell="A2" sqref="A2"/>
      <selection pane="bottomRight" activeCell="L74" sqref="L7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11</v>
      </c>
      <c r="E1" s="148"/>
      <c r="F1" s="148"/>
      <c r="G1" s="148"/>
      <c r="H1" s="148"/>
      <c r="I1" s="148"/>
      <c r="J1" s="148"/>
      <c r="K1" s="148"/>
      <c r="L1" s="165" t="str">
        <f ca="1">VLOOKUP(C1,'Codigo Canto'!A3:AQ236,38,FALSE)</f>
        <v>ALABAD AL SEÑOR EN EL CIELO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ALABAD AL SEÑOR EN EL CIELO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alabadalsenorenelcielo</v>
      </c>
      <c r="L7" s="164" t="str">
        <f ca="1">_xlfn.CONCAT("        id: ","""",C7,"""",",")</f>
        <v xml:space="preserve">        id: "alabadalsenorenelcielo",</v>
      </c>
    </row>
    <row r="8" spans="2:32" ht="23.25" x14ac:dyDescent="0.25">
      <c r="C8" t="str">
        <f ca="1">PROPER(L1)</f>
        <v>Alabad Al Señor En El Cielo</v>
      </c>
      <c r="L8" s="164" t="str">
        <f ca="1">_xlfn.CONCAT("        tt: ","""",C8,"""",",")</f>
        <v xml:space="preserve">        tt: "Alabad Al Señor En El Cielo",</v>
      </c>
    </row>
    <row r="9" spans="2:32" ht="23.25" x14ac:dyDescent="0.25">
      <c r="C9" t="str">
        <f ca="1">PROPER(L1)</f>
        <v>Alabad Al Señor En El Cielo</v>
      </c>
      <c r="L9" s="164" t="str">
        <f ca="1">_xlfn.CONCAT("        title: ","""",C9,"""",",")</f>
        <v xml:space="preserve">        title: "Alabad Al Señor En El Cielo",</v>
      </c>
    </row>
    <row r="10" spans="2:32" ht="23.25" x14ac:dyDescent="0.25">
      <c r="C10" t="str">
        <f ca="1">VLOOKUP(C1,'Codigo Canto'!A3:AQ236,12,FALSE)</f>
        <v xml:space="preserve">Salmo 148 </v>
      </c>
      <c r="L10" s="164" t="str">
        <f ca="1">_xlfn.CONCAT("        ","subtitle: ","""",C10,"""",",")</f>
        <v xml:space="preserve">        subtitle: "Salmo 148 ",</v>
      </c>
    </row>
    <row r="11" spans="2:32" ht="23.25" x14ac:dyDescent="0.25">
      <c r="C11" t="str">
        <f ca="1">VLOOKUP(C1,Codigo!A3:AP240,42,FALSE)</f>
        <v>category: ["PreCatecumenado","Navidad","Niños"],</v>
      </c>
      <c r="L11" s="164" t="str">
        <f ca="1">_xlfn.CONCAT("        ",C11)</f>
        <v xml:space="preserve">        category: ["PreCatecumenado","Navidad","Niños"],</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11</v>
      </c>
      <c r="L15" s="164" t="str">
        <f ca="1">_xlfn.CONCAT("        dbno: ","""",C15,"""",",")</f>
        <v xml:space="preserve">        dbno: "11",</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alabadalsenorenelcielo</v>
      </c>
      <c r="L18" s="164" t="str">
        <f ca="1">_xlfn.CONCAT("        audioSrc: ","""/audio/",C18,".mp3""",",")</f>
        <v xml:space="preserve">        audioSrc: "/audio/alabadalsenorenelcielo.mp3",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10</v>
      </c>
      <c r="C24" t="str">
        <f ca="1">VLOOKUP(B24,Buscador!A3:AP240,31,FALSE)</f>
        <v>/resucito/src/index.html?canto=aldespertar</v>
      </c>
      <c r="L24" s="164" t="str">
        <f ca="1">_xlfn.CONCAT("        ant: ","""",C24,"""",",")</f>
        <v xml:space="preserve">        ant: "/resucito/src/index.html?canto=aldespertar",</v>
      </c>
    </row>
    <row r="25" spans="1:40" ht="23.25" x14ac:dyDescent="0.25">
      <c r="B25">
        <f ca="1">+C1+1</f>
        <v>12</v>
      </c>
      <c r="C25" t="str">
        <f ca="1">VLOOKUP(B25,Buscador!A3:AP240,31,FALSE)</f>
        <v>/resucito/src/index.html?canto=alegriahanacidoelsalvador</v>
      </c>
      <c r="L25" s="164" t="str">
        <f ca="1">_xlfn.CONCAT("        sig: ","""",C25,"""",",")</f>
        <v xml:space="preserve">        sig: "/resucito/src/index.html?canto=alegriahanacidoelsalvador",</v>
      </c>
    </row>
    <row r="26" spans="1:40" ht="23.25" x14ac:dyDescent="0.25">
      <c r="L26" s="48" t="s">
        <v>2279</v>
      </c>
    </row>
    <row r="27" spans="1:40" ht="36" thickBot="1" x14ac:dyDescent="0.3">
      <c r="L27" s="212" t="s">
        <v>2313</v>
      </c>
    </row>
    <row r="28" spans="1:40" ht="25.5" thickTop="1" thickBot="1" x14ac:dyDescent="0.4">
      <c r="A28">
        <v>1</v>
      </c>
      <c r="C28" s="13" t="s">
        <v>2446</v>
      </c>
      <c r="D28" s="228" t="s">
        <v>1112</v>
      </c>
      <c r="E28" s="228"/>
      <c r="F28" s="229"/>
      <c r="G28" s="230"/>
      <c r="H28" s="228"/>
      <c r="I28" s="228"/>
      <c r="J28" s="231"/>
      <c r="K28" s="232"/>
      <c r="L28" s="271" t="str">
        <f t="shared" ref="L28:L42" si="0">IF(C28="","",_xlfn.CONCAT("            { line: ","""",C28,", ",M28:AN28,""", sC: ","""",B28,"""},"))</f>
        <v xml:space="preserve">            { line: "Alabad al Señor en el Cielo,, (La,,15)", sC: ""},</v>
      </c>
      <c r="M28" s="218" t="str">
        <f>IF(N28="","","(")</f>
        <v>(</v>
      </c>
      <c r="N28" s="183" t="str">
        <f t="shared" ref="N28:N65" si="1">IF(D28="","",D28)</f>
        <v>La</v>
      </c>
      <c r="O28" s="216" t="str">
        <f>IF(N28="","",",")</f>
        <v>,</v>
      </c>
      <c r="P28" s="225" t="str">
        <f t="shared" ref="P28:P65" si="2">IF(E28="","",E28)</f>
        <v/>
      </c>
      <c r="Q28" s="217" t="str">
        <f>IF(N28="","",",")</f>
        <v>,</v>
      </c>
      <c r="R28" s="168">
        <f>IF(N28="","",15)</f>
        <v>15</v>
      </c>
      <c r="S28" s="218" t="str">
        <f>IF(N28="","",")")</f>
        <v>)</v>
      </c>
      <c r="T28" s="219" t="str">
        <f>IF(U28="","","(")</f>
        <v/>
      </c>
      <c r="U28" s="181" t="str">
        <f t="shared" ref="U28:U65" si="3">IF(F28="","",F28)</f>
        <v/>
      </c>
      <c r="V28" s="185" t="str">
        <f>IF(U28="","",",")</f>
        <v/>
      </c>
      <c r="W28" s="177" t="str">
        <f t="shared" ref="W28:W65" si="4">IF(G28="","",G28)</f>
        <v/>
      </c>
      <c r="X28" s="185" t="str">
        <f>IF(U28="","",",")</f>
        <v/>
      </c>
      <c r="Y28" s="185" t="str">
        <f>IF(U28="","",250)</f>
        <v/>
      </c>
      <c r="Z28" s="218" t="str">
        <f>IF(U28="","",")")</f>
        <v/>
      </c>
      <c r="AA28" s="175" t="str">
        <f>IF(AB28="","","(")</f>
        <v/>
      </c>
      <c r="AB28" s="183" t="str">
        <f t="shared" ref="AB28:AB65" si="5">IF(H28="","",H28)</f>
        <v/>
      </c>
      <c r="AC28" s="184" t="str">
        <f>IF(AB28="","",",")</f>
        <v/>
      </c>
      <c r="AD28" s="225" t="str">
        <f>IF(I28="","",I28)</f>
        <v/>
      </c>
      <c r="AE28" s="176" t="str">
        <f>IF(AB28="","",",")</f>
        <v/>
      </c>
      <c r="AF28" s="168" t="str">
        <f>IF(AB28="","",350)</f>
        <v/>
      </c>
      <c r="AG28" s="168" t="str">
        <f>IF(AB28="","",")")</f>
        <v/>
      </c>
      <c r="AH28" s="179" t="str">
        <f>IF(AI28="","","(")</f>
        <v/>
      </c>
      <c r="AI28" s="256" t="str">
        <f t="shared" ref="AI28:AI65" si="6">IF(J28="","",J28)</f>
        <v/>
      </c>
      <c r="AJ28" s="185" t="str">
        <f>IF(AI28="","",",")</f>
        <v/>
      </c>
      <c r="AK28" s="185" t="str">
        <f>IF(K28="","",K28)</f>
        <v/>
      </c>
      <c r="AL28" s="185" t="str">
        <f>IF(AI28="","",",")</f>
        <v/>
      </c>
      <c r="AM28" s="185" t="str">
        <f>IF(AI28="","",450)</f>
        <v/>
      </c>
      <c r="AN28" s="185" t="str">
        <f>IF(AI28="","",")")</f>
        <v/>
      </c>
    </row>
    <row r="29" spans="1:40" ht="25.5" thickTop="1" thickBot="1" x14ac:dyDescent="0.4">
      <c r="A29">
        <f>+A28+1</f>
        <v>2</v>
      </c>
      <c r="C29" s="13" t="s">
        <v>2447</v>
      </c>
      <c r="D29" s="228"/>
      <c r="E29" s="228"/>
      <c r="F29" s="230"/>
      <c r="G29" s="230"/>
      <c r="H29" s="228"/>
      <c r="I29" s="228"/>
      <c r="J29" s="232"/>
      <c r="K29" s="232"/>
      <c r="L29" s="271" t="str">
        <f t="shared" si="0"/>
        <v xml:space="preserve">            { line: "¡ALABADLO!, ", sC: ""},</v>
      </c>
      <c r="M29" s="218" t="str">
        <f t="shared" ref="M29:M65" si="7">IF(N29="","","(")</f>
        <v/>
      </c>
      <c r="N29" s="183" t="str">
        <f t="shared" si="1"/>
        <v/>
      </c>
      <c r="O29" s="216" t="str">
        <f t="shared" ref="O29:O65" si="8">IF(N29="","",",")</f>
        <v/>
      </c>
      <c r="P29" s="225" t="str">
        <f t="shared" si="2"/>
        <v/>
      </c>
      <c r="Q29" s="217" t="str">
        <f t="shared" ref="Q29:Q65" si="9">IF(N29="","",",")</f>
        <v/>
      </c>
      <c r="R29" s="168" t="str">
        <f t="shared" ref="R29:R65" si="10">IF(N29="","",15)</f>
        <v/>
      </c>
      <c r="S29" s="218" t="str">
        <f t="shared" ref="S29:S65" si="11">IF(N29="","",")")</f>
        <v/>
      </c>
      <c r="T29" s="219" t="str">
        <f t="shared" ref="T29:T65" si="12">IF(U29="","","(")</f>
        <v/>
      </c>
      <c r="U29" s="181" t="str">
        <f t="shared" si="3"/>
        <v/>
      </c>
      <c r="V29" s="185" t="str">
        <f t="shared" ref="V29:V65" si="13">IF(U29="","",",")</f>
        <v/>
      </c>
      <c r="W29" s="177" t="str">
        <f t="shared" si="4"/>
        <v/>
      </c>
      <c r="X29" s="185" t="str">
        <f t="shared" ref="X29:X65" si="14">IF(U29="","",",")</f>
        <v/>
      </c>
      <c r="Y29" s="185" t="str">
        <f t="shared" ref="Y29:Y65" si="15">IF(U29="","",250)</f>
        <v/>
      </c>
      <c r="Z29" s="218" t="str">
        <f t="shared" ref="Z29:Z65" si="16">IF(U29="","",")")</f>
        <v/>
      </c>
      <c r="AA29" s="175" t="str">
        <f t="shared" ref="AA29:AA65" si="17">IF(AB29="","","(")</f>
        <v/>
      </c>
      <c r="AB29" s="183" t="str">
        <f t="shared" si="5"/>
        <v/>
      </c>
      <c r="AC29" s="184" t="str">
        <f t="shared" ref="AC29:AC65" si="18">IF(AB29="","",",")</f>
        <v/>
      </c>
      <c r="AD29" s="225" t="str">
        <f t="shared" ref="AD29:AD65" si="19">IF(I29="","",I29)</f>
        <v/>
      </c>
      <c r="AE29" s="176" t="str">
        <f t="shared" ref="AE29:AE65" si="20">IF(AB29="","",",")</f>
        <v/>
      </c>
      <c r="AF29" s="168" t="str">
        <f t="shared" ref="AF29:AF65" si="21">IF(AB29="","",350)</f>
        <v/>
      </c>
      <c r="AG29" s="168" t="str">
        <f t="shared" ref="AG29:AG65" si="22">IF(AB29="","",")")</f>
        <v/>
      </c>
      <c r="AH29" s="179" t="str">
        <f t="shared" ref="AH29:AH65" si="23">IF(AI29="","","(")</f>
        <v/>
      </c>
      <c r="AI29" s="256" t="str">
        <f t="shared" si="6"/>
        <v/>
      </c>
      <c r="AJ29" s="185" t="str">
        <f t="shared" ref="AJ29:AJ65" si="24">IF(AI29="","",",")</f>
        <v/>
      </c>
      <c r="AK29" s="185" t="str">
        <f t="shared" ref="AK29:AK65" si="25">IF(K29="","",K29)</f>
        <v/>
      </c>
      <c r="AL29" s="185" t="str">
        <f t="shared" ref="AL29:AL65" si="26">IF(AI29="","",",")</f>
        <v/>
      </c>
      <c r="AM29" s="185" t="str">
        <f t="shared" ref="AM29:AM65" si="27">IF(AI29="","",450)</f>
        <v/>
      </c>
      <c r="AN29" s="185" t="str">
        <f t="shared" ref="AN29:AN65" si="28">IF(AI29="","",")")</f>
        <v/>
      </c>
    </row>
    <row r="30" spans="1:40" ht="25.5" thickTop="1" thickBot="1" x14ac:dyDescent="0.4">
      <c r="A30">
        <f t="shared" ref="A30:A42" si="29">+A29+1</f>
        <v>3</v>
      </c>
      <c r="C30" s="13" t="s">
        <v>2448</v>
      </c>
      <c r="D30" s="228" t="s">
        <v>2407</v>
      </c>
      <c r="E30" s="228" t="s">
        <v>1121</v>
      </c>
      <c r="F30" s="230"/>
      <c r="G30" s="230"/>
      <c r="H30" s="228"/>
      <c r="I30" s="228"/>
      <c r="J30" s="232"/>
      <c r="K30" s="232"/>
      <c r="L30" s="271" t="str">
        <f t="shared" si="0"/>
        <v xml:space="preserve">            { line: "alabad al Señor en lo alto,, (Fa#,m,15)", sC: ""},</v>
      </c>
      <c r="M30" s="218" t="str">
        <f t="shared" si="7"/>
        <v>(</v>
      </c>
      <c r="N30" s="183" t="str">
        <f t="shared" si="1"/>
        <v>Fa#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1079</v>
      </c>
      <c r="C31" s="13" t="s">
        <v>2447</v>
      </c>
      <c r="D31" s="228"/>
      <c r="E31" s="228"/>
      <c r="F31" s="230"/>
      <c r="G31" s="230"/>
      <c r="H31" s="228"/>
      <c r="I31" s="228"/>
      <c r="J31" s="232"/>
      <c r="K31" s="232"/>
      <c r="L31" s="271" t="str">
        <f t="shared" si="0"/>
        <v xml:space="preserve">            { line: "¡ALABADLO!, ", sC: "mt"},</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2449</v>
      </c>
      <c r="D32" s="228" t="s">
        <v>1112</v>
      </c>
      <c r="E32" s="228"/>
      <c r="F32" s="230"/>
      <c r="G32" s="230"/>
      <c r="H32" s="228"/>
      <c r="I32" s="228"/>
      <c r="J32" s="232"/>
      <c r="K32" s="232"/>
      <c r="L32" s="271" t="str">
        <f>IF(C32="","",_xlfn.CONCAT("            { line: ","""",C32,", ",M32:AN32,""", sC: ","""",B32,"""},"))</f>
        <v xml:space="preserve">            { line: "Alabadlo, todos sus ángeles;, (La,,15)", sC: ""},</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2447</v>
      </c>
      <c r="D33" s="228"/>
      <c r="E33" s="228"/>
      <c r="F33" s="230"/>
      <c r="G33" s="230"/>
      <c r="H33" s="228"/>
      <c r="I33" s="228"/>
      <c r="J33" s="232"/>
      <c r="K33" s="232"/>
      <c r="L33" s="271" t="str">
        <f>IF(C33="","",_xlfn.CONCAT("            { line: ","""",C33,", ",M33:AN33,""", sC: ","""",B33,"""},"))</f>
        <v xml:space="preserve">            { line: "¡ALABADLO!,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2450</v>
      </c>
      <c r="D34" s="228" t="s">
        <v>2407</v>
      </c>
      <c r="E34" s="228" t="s">
        <v>1121</v>
      </c>
      <c r="F34" s="230"/>
      <c r="G34" s="230"/>
      <c r="H34" s="228"/>
      <c r="I34" s="228"/>
      <c r="J34" s="232"/>
      <c r="K34" s="232"/>
      <c r="L34" s="271" t="str">
        <f t="shared" si="0"/>
        <v xml:space="preserve">            { line: "alabadlo, todos sus ejércitos.,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8</v>
      </c>
      <c r="B35" t="s">
        <v>1079</v>
      </c>
      <c r="C35" s="13" t="s">
        <v>2447</v>
      </c>
      <c r="D35" s="228"/>
      <c r="E35" s="228"/>
      <c r="F35" s="230"/>
      <c r="G35" s="230"/>
      <c r="H35" s="228"/>
      <c r="I35" s="228"/>
      <c r="J35" s="232"/>
      <c r="K35" s="232"/>
      <c r="L35" s="271" t="str">
        <f t="shared" si="0"/>
        <v xml:space="preserve">            { line: "¡ALABADLO!, ", sC: "mt"},</v>
      </c>
      <c r="M35" s="218" t="str">
        <f t="shared" si="7"/>
        <v/>
      </c>
      <c r="N35" s="183" t="str">
        <f t="shared" si="1"/>
        <v/>
      </c>
      <c r="O35" s="216" t="str">
        <f t="shared" si="8"/>
        <v/>
      </c>
      <c r="P35" s="225" t="str">
        <f t="shared" si="2"/>
        <v/>
      </c>
      <c r="Q35" s="217" t="str">
        <f t="shared" si="9"/>
        <v/>
      </c>
      <c r="R35" s="168" t="str">
        <f t="shared" si="10"/>
        <v/>
      </c>
      <c r="S35" s="218" t="str">
        <f t="shared" si="11"/>
        <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9</v>
      </c>
      <c r="C36" s="13" t="s">
        <v>2451</v>
      </c>
      <c r="D36" s="228" t="s">
        <v>1112</v>
      </c>
      <c r="E36" s="228"/>
      <c r="F36" s="230"/>
      <c r="G36" s="230"/>
      <c r="H36" s="228"/>
      <c r="I36" s="228"/>
      <c r="J36" s="232"/>
      <c r="K36" s="232"/>
      <c r="L36" s="271" t="str">
        <f>IF(C36="","",_xlfn.CONCAT("            { line: ","""",C36,", ",M36:AN36,""", sC: ","""",B36,"""},"))</f>
        <v xml:space="preserve">            { line: "Alabadlo, sol y luna;, (La,,15)", sC: ""},</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10</v>
      </c>
      <c r="C37" s="13" t="s">
        <v>2452</v>
      </c>
      <c r="D37" s="228"/>
      <c r="E37" s="228"/>
      <c r="F37" s="230"/>
      <c r="G37" s="230"/>
      <c r="H37" s="228"/>
      <c r="I37" s="228"/>
      <c r="J37" s="232"/>
      <c r="K37" s="232"/>
      <c r="L37" s="271" t="str">
        <f t="shared" si="0"/>
        <v xml:space="preserve">            { line: "alabadlo, estrellas lucientes., ", sC: ""},</v>
      </c>
      <c r="M37" s="218" t="str">
        <f t="shared" si="7"/>
        <v/>
      </c>
      <c r="N37" s="183" t="str">
        <f t="shared" si="1"/>
        <v/>
      </c>
      <c r="O37" s="216" t="str">
        <f t="shared" si="8"/>
        <v/>
      </c>
      <c r="P37" s="225" t="str">
        <f t="shared" si="2"/>
        <v/>
      </c>
      <c r="Q37" s="217" t="str">
        <f t="shared" si="9"/>
        <v/>
      </c>
      <c r="R37" s="168" t="str">
        <f t="shared" si="10"/>
        <v/>
      </c>
      <c r="S37" s="218" t="str">
        <f t="shared" si="11"/>
        <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11</v>
      </c>
      <c r="B38" t="s">
        <v>1079</v>
      </c>
      <c r="C38" s="13" t="s">
        <v>2453</v>
      </c>
      <c r="D38" s="228"/>
      <c r="E38" s="228"/>
      <c r="F38" s="230"/>
      <c r="G38" s="230"/>
      <c r="H38" s="228"/>
      <c r="I38" s="228"/>
      <c r="J38" s="232"/>
      <c r="K38" s="232"/>
      <c r="L38" s="271" t="str">
        <f t="shared" si="0"/>
        <v xml:space="preserve">            { line: "Alabadlo, espacios celestes, ", sC: "mt"},</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12</v>
      </c>
      <c r="C39" s="13" t="s">
        <v>2454</v>
      </c>
      <c r="D39" s="228"/>
      <c r="E39" s="228"/>
      <c r="F39" s="230"/>
      <c r="G39" s="230"/>
      <c r="H39" s="228"/>
      <c r="I39" s="228"/>
      <c r="J39" s="232"/>
      <c r="K39" s="232"/>
      <c r="L39" s="271" t="str">
        <f t="shared" si="0"/>
        <v xml:space="preserve">            { line: "y aguas que cuelgan en el cielo., ", sC: ""},</v>
      </c>
      <c r="M39" s="218" t="str">
        <f t="shared" si="7"/>
        <v/>
      </c>
      <c r="N39" s="183" t="str">
        <f t="shared" si="1"/>
        <v/>
      </c>
      <c r="O39" s="216" t="str">
        <f t="shared" si="8"/>
        <v/>
      </c>
      <c r="P39" s="225" t="str">
        <f t="shared" si="2"/>
        <v/>
      </c>
      <c r="Q39" s="217" t="str">
        <f t="shared" si="9"/>
        <v/>
      </c>
      <c r="R39" s="168" t="str">
        <f t="shared" si="10"/>
        <v/>
      </c>
      <c r="S39" s="218" t="str">
        <f t="shared" si="11"/>
        <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13</v>
      </c>
      <c r="B40" t="s">
        <v>1079</v>
      </c>
      <c r="C40" s="13" t="s">
        <v>2455</v>
      </c>
      <c r="D40" s="228"/>
      <c r="E40" s="228"/>
      <c r="F40" s="230"/>
      <c r="G40" s="230"/>
      <c r="H40" s="228"/>
      <c r="I40" s="228"/>
      <c r="J40" s="232"/>
      <c r="K40" s="232"/>
      <c r="L40" s="271" t="str">
        <f t="shared" si="0"/>
        <v xml:space="preserve">            { line: "Alaben el nombre del Señor,, ", sC: "mt"},</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14</v>
      </c>
      <c r="C41" s="13" t="s">
        <v>2456</v>
      </c>
      <c r="D41" s="228"/>
      <c r="E41" s="228"/>
      <c r="F41" s="230"/>
      <c r="G41" s="230"/>
      <c r="H41" s="228"/>
      <c r="I41" s="228"/>
      <c r="J41" s="232"/>
      <c r="K41" s="232"/>
      <c r="L41" s="271" t="str">
        <f t="shared" si="0"/>
        <v xml:space="preserve">            { line: "porque Él lo mandó, y existieron., ", sC: ""},</v>
      </c>
      <c r="M41" s="218" t="str">
        <f t="shared" si="7"/>
        <v/>
      </c>
      <c r="N41" s="183" t="str">
        <f t="shared" si="1"/>
        <v/>
      </c>
      <c r="O41" s="216" t="str">
        <f t="shared" si="8"/>
        <v/>
      </c>
      <c r="P41" s="225" t="str">
        <f t="shared" si="2"/>
        <v/>
      </c>
      <c r="Q41" s="217" t="str">
        <f t="shared" si="9"/>
        <v/>
      </c>
      <c r="R41" s="168" t="str">
        <f t="shared" si="10"/>
        <v/>
      </c>
      <c r="S41" s="218" t="str">
        <f t="shared" si="11"/>
        <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15</v>
      </c>
      <c r="B42" t="s">
        <v>2286</v>
      </c>
      <c r="C42" s="13" t="s">
        <v>2457</v>
      </c>
      <c r="D42" s="228"/>
      <c r="E42" s="228"/>
      <c r="F42" s="230"/>
      <c r="G42" s="230"/>
      <c r="H42" s="228"/>
      <c r="I42" s="228"/>
      <c r="J42" s="232"/>
      <c r="K42" s="232"/>
      <c r="L42" s="282" t="str">
        <f t="shared" si="0"/>
        <v xml:space="preserve">            { line: "Les dio consistencia perpetua, ", sC: "as mt"},</v>
      </c>
      <c r="M42" s="218" t="str">
        <f t="shared" si="7"/>
        <v/>
      </c>
      <c r="N42" s="183" t="str">
        <f t="shared" si="1"/>
        <v/>
      </c>
      <c r="O42" s="216" t="str">
        <f t="shared" si="8"/>
        <v/>
      </c>
      <c r="P42" s="225" t="str">
        <f t="shared" si="2"/>
        <v/>
      </c>
      <c r="Q42" s="217" t="str">
        <f t="shared" si="9"/>
        <v/>
      </c>
      <c r="R42" s="168" t="str">
        <f t="shared" si="10"/>
        <v/>
      </c>
      <c r="S42" s="218" t="str">
        <f t="shared" si="11"/>
        <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36.75" thickTop="1" thickBot="1" x14ac:dyDescent="0.4">
      <c r="C43" s="13"/>
      <c r="D43" s="222"/>
      <c r="E43" s="222"/>
      <c r="F43" s="222"/>
      <c r="G43" s="222"/>
      <c r="H43" s="222"/>
      <c r="I43" s="222"/>
      <c r="J43" s="222"/>
      <c r="K43" s="222"/>
      <c r="L43" s="212" t="s">
        <v>2299</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v>1</v>
      </c>
      <c r="C44" s="13" t="s">
        <v>2458</v>
      </c>
      <c r="D44" s="228"/>
      <c r="E44" s="228"/>
      <c r="F44" s="230"/>
      <c r="G44" s="230"/>
      <c r="H44" s="228"/>
      <c r="I44" s="228"/>
      <c r="J44" s="232"/>
      <c r="K44" s="232"/>
      <c r="L44" s="271" t="str">
        <f>IF(C44="","",_xlfn.CONCAT("            { line: ","""",C44,", ",M44:AN44,""", sC: ","""",B44,"""},"))</f>
        <v xml:space="preserve">            { line: "y una ley que no pasará., ", sC: ""},</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+A44+1</f>
        <v>2</v>
      </c>
      <c r="C45" s="13" t="s">
        <v>2459</v>
      </c>
      <c r="D45" s="228"/>
      <c r="E45" s="228"/>
      <c r="F45" s="230"/>
      <c r="G45" s="230"/>
      <c r="H45" s="228"/>
      <c r="I45" s="228"/>
      <c r="J45" s="232"/>
      <c r="K45" s="232"/>
      <c r="L45" s="271" t="str">
        <f t="shared" ref="L45:L65" si="30">IF(C45="","",_xlfn.CONCAT("            { line: ","""",C45,", ",M45:AN45,""", sC: ","""",B45,"""},"))</f>
        <v xml:space="preserve">            { line: "Alabad al Señor en la tierra,, ", sC: ""},</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ref="A46:A64" si="31">+A45+1</f>
        <v>3</v>
      </c>
      <c r="C46" s="13" t="s">
        <v>2460</v>
      </c>
      <c r="D46" s="228"/>
      <c r="E46" s="228"/>
      <c r="F46" s="230"/>
      <c r="G46" s="230"/>
      <c r="H46" s="228"/>
      <c r="I46" s="228"/>
      <c r="J46" s="232"/>
      <c r="K46" s="232"/>
      <c r="L46" s="271" t="str">
        <f t="shared" si="30"/>
        <v xml:space="preserve">            { line: "cetáceos y abismos del mar,,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31"/>
        <v>4</v>
      </c>
      <c r="B47" t="s">
        <v>1079</v>
      </c>
      <c r="C47" s="13" t="s">
        <v>2461</v>
      </c>
      <c r="D47" s="228"/>
      <c r="E47" s="228"/>
      <c r="F47" s="230"/>
      <c r="G47" s="230"/>
      <c r="H47" s="228"/>
      <c r="I47" s="228"/>
      <c r="J47" s="232"/>
      <c r="K47" s="232"/>
      <c r="L47" s="271" t="str">
        <f t="shared" si="30"/>
        <v xml:space="preserve">            { line: "rayos, granizo, nieve y bruma,, ", sC: "mt"},</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31"/>
        <v>5</v>
      </c>
      <c r="C48" s="13" t="s">
        <v>2462</v>
      </c>
      <c r="D48" s="228"/>
      <c r="E48" s="228"/>
      <c r="F48" s="230"/>
      <c r="G48" s="230"/>
      <c r="H48" s="228"/>
      <c r="I48" s="228"/>
      <c r="J48" s="232"/>
      <c r="K48" s="232"/>
      <c r="L48" s="271" t="str">
        <f t="shared" si="30"/>
        <v xml:space="preserve">            { line: "viento huracanado, ", sC: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31"/>
        <v>6</v>
      </c>
      <c r="C49" s="13" t="s">
        <v>2463</v>
      </c>
      <c r="D49" s="228"/>
      <c r="E49" s="228"/>
      <c r="F49" s="230"/>
      <c r="G49" s="230"/>
      <c r="H49" s="228"/>
      <c r="I49" s="228"/>
      <c r="J49" s="232"/>
      <c r="K49" s="232"/>
      <c r="L49" s="271" t="str">
        <f t="shared" si="30"/>
        <v xml:space="preserve">            { line: "que cumple sus órdenes,, ", sC: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 t="shared" si="31"/>
        <v>7</v>
      </c>
      <c r="B50" t="s">
        <v>1079</v>
      </c>
      <c r="C50" s="13" t="s">
        <v>2464</v>
      </c>
      <c r="D50" s="228"/>
      <c r="E50" s="228"/>
      <c r="F50" s="230"/>
      <c r="G50" s="230"/>
      <c r="H50" s="228"/>
      <c r="I50" s="228"/>
      <c r="J50" s="232"/>
      <c r="K50" s="232"/>
      <c r="L50" s="271" t="str">
        <f t="shared" si="30"/>
        <v xml:space="preserve">            { line: "montes y todas las sierras,, ", sC: "mt"},</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si="31"/>
        <v>8</v>
      </c>
      <c r="C51" s="13" t="s">
        <v>2465</v>
      </c>
      <c r="D51" s="228"/>
      <c r="E51" s="228"/>
      <c r="F51" s="230"/>
      <c r="G51" s="230"/>
      <c r="H51" s="228"/>
      <c r="I51" s="228"/>
      <c r="J51" s="232"/>
      <c r="K51" s="232"/>
      <c r="L51" s="271" t="str">
        <f t="shared" si="30"/>
        <v xml:space="preserve">            { line: "árboles frutales y cedros,,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31"/>
        <v>9</v>
      </c>
      <c r="B52" t="s">
        <v>2286</v>
      </c>
      <c r="C52" s="13" t="s">
        <v>2466</v>
      </c>
      <c r="D52" s="228"/>
      <c r="E52" s="228"/>
      <c r="F52" s="230"/>
      <c r="G52" s="230"/>
      <c r="H52" s="228"/>
      <c r="I52" s="228"/>
      <c r="J52" s="232"/>
      <c r="K52" s="232"/>
      <c r="L52" s="282" t="str">
        <f t="shared" si="30"/>
        <v xml:space="preserve">            { line: "fieras y animales domésticos,, ", sC: "as mt"},</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31"/>
        <v>10</v>
      </c>
      <c r="B53" t="s">
        <v>2286</v>
      </c>
      <c r="C53" s="13" t="s">
        <v>2467</v>
      </c>
      <c r="D53" s="228"/>
      <c r="E53" s="228"/>
      <c r="F53" s="230"/>
      <c r="G53" s="230"/>
      <c r="H53" s="228"/>
      <c r="I53" s="228"/>
      <c r="J53" s="232"/>
      <c r="K53" s="232"/>
      <c r="L53" s="282" t="str">
        <f t="shared" ref="L53:L64" si="32">IF(C53="","",_xlfn.CONCAT("            { line: ","""",C53,", ",M53:AN53,""", sC: ","""",B53,"""},"))</f>
        <v xml:space="preserve">            { line: "reptiles y pájaros que vuelan., ", sC: "as mt"},</v>
      </c>
      <c r="M53" s="218" t="str">
        <f t="shared" ref="M53:M64" si="33">IF(N53="","","(")</f>
        <v/>
      </c>
      <c r="N53" s="183" t="str">
        <f t="shared" ref="N53:N64" si="34">IF(D53="","",D53)</f>
        <v/>
      </c>
      <c r="O53" s="216" t="str">
        <f t="shared" ref="O53:O64" si="35">IF(N53="","",",")</f>
        <v/>
      </c>
      <c r="P53" s="225" t="str">
        <f t="shared" ref="P53:P64" si="36">IF(E53="","",E53)</f>
        <v/>
      </c>
      <c r="Q53" s="217" t="str">
        <f t="shared" ref="Q53:Q64" si="37">IF(N53="","",",")</f>
        <v/>
      </c>
      <c r="R53" s="168" t="str">
        <f t="shared" ref="R53:R64" si="38">IF(N53="","",15)</f>
        <v/>
      </c>
      <c r="S53" s="218" t="str">
        <f t="shared" ref="S53:S64" si="39">IF(N53="","",")")</f>
        <v/>
      </c>
      <c r="T53" s="219" t="str">
        <f t="shared" ref="T53:T64" si="40">IF(U53="","","(")</f>
        <v/>
      </c>
      <c r="U53" s="181" t="str">
        <f t="shared" ref="U53:U64" si="41">IF(F53="","",F53)</f>
        <v/>
      </c>
      <c r="V53" s="185" t="str">
        <f t="shared" ref="V53:V64" si="42">IF(U53="","",",")</f>
        <v/>
      </c>
      <c r="W53" s="177" t="str">
        <f t="shared" ref="W53:W64" si="43">IF(G53="","",G53)</f>
        <v/>
      </c>
      <c r="X53" s="185" t="str">
        <f t="shared" ref="X53:X64" si="44">IF(U53="","",",")</f>
        <v/>
      </c>
      <c r="Y53" s="185" t="str">
        <f t="shared" ref="Y53:Y64" si="45">IF(U53="","",250)</f>
        <v/>
      </c>
      <c r="Z53" s="218" t="str">
        <f t="shared" ref="Z53:Z64" si="46">IF(U53="","",")")</f>
        <v/>
      </c>
      <c r="AA53" s="175" t="str">
        <f t="shared" ref="AA53:AA64" si="47">IF(AB53="","","(")</f>
        <v/>
      </c>
      <c r="AB53" s="183" t="str">
        <f t="shared" ref="AB53:AB64" si="48">IF(H53="","",H53)</f>
        <v/>
      </c>
      <c r="AC53" s="184" t="str">
        <f t="shared" ref="AC53:AC64" si="49">IF(AB53="","",",")</f>
        <v/>
      </c>
      <c r="AD53" s="225" t="str">
        <f t="shared" ref="AD53:AD64" si="50">IF(I53="","",I53)</f>
        <v/>
      </c>
      <c r="AE53" s="176" t="str">
        <f t="shared" ref="AE53:AE64" si="51">IF(AB53="","",",")</f>
        <v/>
      </c>
      <c r="AF53" s="168" t="str">
        <f t="shared" ref="AF53:AF64" si="52">IF(AB53="","",350)</f>
        <v/>
      </c>
      <c r="AG53" s="168" t="str">
        <f t="shared" ref="AG53:AG64" si="53">IF(AB53="","",")")</f>
        <v/>
      </c>
      <c r="AH53" s="179" t="str">
        <f t="shared" ref="AH53:AH64" si="54">IF(AI53="","","(")</f>
        <v/>
      </c>
      <c r="AI53" s="256" t="str">
        <f t="shared" ref="AI53:AI64" si="55">IF(J53="","",J53)</f>
        <v/>
      </c>
      <c r="AJ53" s="185" t="str">
        <f t="shared" ref="AJ53:AJ64" si="56">IF(AI53="","",",")</f>
        <v/>
      </c>
      <c r="AK53" s="185" t="str">
        <f t="shared" ref="AK53:AK64" si="57">IF(K53="","",K53)</f>
        <v/>
      </c>
      <c r="AL53" s="185" t="str">
        <f t="shared" ref="AL53:AL64" si="58">IF(AI53="","",",")</f>
        <v/>
      </c>
      <c r="AM53" s="185" t="str">
        <f t="shared" ref="AM53:AM64" si="59">IF(AI53="","",450)</f>
        <v/>
      </c>
      <c r="AN53" s="185" t="str">
        <f t="shared" ref="AN53:AN64" si="60">IF(AI53="","",")")</f>
        <v/>
      </c>
    </row>
    <row r="54" spans="1:40" ht="25.5" thickTop="1" thickBot="1" x14ac:dyDescent="0.4">
      <c r="A54">
        <f t="shared" si="31"/>
        <v>11</v>
      </c>
      <c r="B54" t="s">
        <v>2286</v>
      </c>
      <c r="C54" s="13" t="s">
        <v>2468</v>
      </c>
      <c r="D54" s="228"/>
      <c r="E54" s="228"/>
      <c r="F54" s="230"/>
      <c r="G54" s="230"/>
      <c r="H54" s="228"/>
      <c r="I54" s="228"/>
      <c r="J54" s="232"/>
      <c r="K54" s="232"/>
      <c r="L54" s="282" t="str">
        <f t="shared" si="32"/>
        <v xml:space="preserve">            { line: "Reyes y pueblos del orbe,, ", sC: "as mt"},</v>
      </c>
      <c r="M54" s="218" t="str">
        <f t="shared" si="33"/>
        <v/>
      </c>
      <c r="N54" s="183" t="str">
        <f t="shared" si="34"/>
        <v/>
      </c>
      <c r="O54" s="216" t="str">
        <f t="shared" si="35"/>
        <v/>
      </c>
      <c r="P54" s="225" t="str">
        <f t="shared" si="36"/>
        <v/>
      </c>
      <c r="Q54" s="217" t="str">
        <f t="shared" si="37"/>
        <v/>
      </c>
      <c r="R54" s="168" t="str">
        <f t="shared" si="38"/>
        <v/>
      </c>
      <c r="S54" s="218" t="str">
        <f t="shared" si="39"/>
        <v/>
      </c>
      <c r="T54" s="219" t="str">
        <f t="shared" si="40"/>
        <v/>
      </c>
      <c r="U54" s="181" t="str">
        <f t="shared" si="41"/>
        <v/>
      </c>
      <c r="V54" s="185" t="str">
        <f t="shared" si="42"/>
        <v/>
      </c>
      <c r="W54" s="177" t="str">
        <f t="shared" si="43"/>
        <v/>
      </c>
      <c r="X54" s="185" t="str">
        <f t="shared" si="44"/>
        <v/>
      </c>
      <c r="Y54" s="185" t="str">
        <f t="shared" si="45"/>
        <v/>
      </c>
      <c r="Z54" s="218" t="str">
        <f t="shared" si="46"/>
        <v/>
      </c>
      <c r="AA54" s="175" t="str">
        <f t="shared" si="47"/>
        <v/>
      </c>
      <c r="AB54" s="183" t="str">
        <f t="shared" si="48"/>
        <v/>
      </c>
      <c r="AC54" s="184" t="str">
        <f t="shared" si="49"/>
        <v/>
      </c>
      <c r="AD54" s="225" t="str">
        <f t="shared" si="50"/>
        <v/>
      </c>
      <c r="AE54" s="176" t="str">
        <f t="shared" si="51"/>
        <v/>
      </c>
      <c r="AF54" s="168" t="str">
        <f t="shared" si="52"/>
        <v/>
      </c>
      <c r="AG54" s="168" t="str">
        <f t="shared" si="53"/>
        <v/>
      </c>
      <c r="AH54" s="179" t="str">
        <f t="shared" si="54"/>
        <v/>
      </c>
      <c r="AI54" s="256" t="str">
        <f t="shared" si="55"/>
        <v/>
      </c>
      <c r="AJ54" s="185" t="str">
        <f t="shared" si="56"/>
        <v/>
      </c>
      <c r="AK54" s="185" t="str">
        <f t="shared" si="57"/>
        <v/>
      </c>
      <c r="AL54" s="185" t="str">
        <f t="shared" si="58"/>
        <v/>
      </c>
      <c r="AM54" s="185" t="str">
        <f t="shared" si="59"/>
        <v/>
      </c>
      <c r="AN54" s="185" t="str">
        <f t="shared" si="60"/>
        <v/>
      </c>
    </row>
    <row r="55" spans="1:40" ht="25.5" thickTop="1" thickBot="1" x14ac:dyDescent="0.4">
      <c r="A55">
        <f t="shared" si="31"/>
        <v>12</v>
      </c>
      <c r="B55" t="s">
        <v>2286</v>
      </c>
      <c r="C55" s="13" t="s">
        <v>2469</v>
      </c>
      <c r="D55" s="228"/>
      <c r="E55" s="228"/>
      <c r="F55" s="230"/>
      <c r="G55" s="230"/>
      <c r="H55" s="228"/>
      <c r="I55" s="228"/>
      <c r="J55" s="232"/>
      <c r="K55" s="232"/>
      <c r="L55" s="282" t="str">
        <f t="shared" si="32"/>
        <v xml:space="preserve">            { line: "príncipes y jefes del mundo,, ", sC: "as mt"},</v>
      </c>
      <c r="M55" s="218" t="str">
        <f t="shared" si="33"/>
        <v/>
      </c>
      <c r="N55" s="183" t="str">
        <f t="shared" si="34"/>
        <v/>
      </c>
      <c r="O55" s="216" t="str">
        <f t="shared" si="35"/>
        <v/>
      </c>
      <c r="P55" s="225" t="str">
        <f t="shared" si="36"/>
        <v/>
      </c>
      <c r="Q55" s="217" t="str">
        <f t="shared" si="37"/>
        <v/>
      </c>
      <c r="R55" s="168" t="str">
        <f t="shared" si="38"/>
        <v/>
      </c>
      <c r="S55" s="218" t="str">
        <f t="shared" si="39"/>
        <v/>
      </c>
      <c r="T55" s="219" t="str">
        <f t="shared" si="40"/>
        <v/>
      </c>
      <c r="U55" s="181" t="str">
        <f t="shared" si="41"/>
        <v/>
      </c>
      <c r="V55" s="185" t="str">
        <f t="shared" si="42"/>
        <v/>
      </c>
      <c r="W55" s="177" t="str">
        <f t="shared" si="43"/>
        <v/>
      </c>
      <c r="X55" s="185" t="str">
        <f t="shared" si="44"/>
        <v/>
      </c>
      <c r="Y55" s="185" t="str">
        <f t="shared" si="45"/>
        <v/>
      </c>
      <c r="Z55" s="218" t="str">
        <f t="shared" si="46"/>
        <v/>
      </c>
      <c r="AA55" s="175" t="str">
        <f t="shared" si="47"/>
        <v/>
      </c>
      <c r="AB55" s="183" t="str">
        <f t="shared" si="48"/>
        <v/>
      </c>
      <c r="AC55" s="184" t="str">
        <f t="shared" si="49"/>
        <v/>
      </c>
      <c r="AD55" s="225" t="str">
        <f t="shared" si="50"/>
        <v/>
      </c>
      <c r="AE55" s="176" t="str">
        <f t="shared" si="51"/>
        <v/>
      </c>
      <c r="AF55" s="168" t="str">
        <f t="shared" si="52"/>
        <v/>
      </c>
      <c r="AG55" s="168" t="str">
        <f t="shared" si="53"/>
        <v/>
      </c>
      <c r="AH55" s="179" t="str">
        <f t="shared" si="54"/>
        <v/>
      </c>
      <c r="AI55" s="256" t="str">
        <f t="shared" si="55"/>
        <v/>
      </c>
      <c r="AJ55" s="185" t="str">
        <f t="shared" si="56"/>
        <v/>
      </c>
      <c r="AK55" s="185" t="str">
        <f t="shared" si="57"/>
        <v/>
      </c>
      <c r="AL55" s="185" t="str">
        <f t="shared" si="58"/>
        <v/>
      </c>
      <c r="AM55" s="185" t="str">
        <f t="shared" si="59"/>
        <v/>
      </c>
      <c r="AN55" s="185" t="str">
        <f t="shared" si="60"/>
        <v/>
      </c>
    </row>
    <row r="56" spans="1:40" ht="25.5" thickTop="1" thickBot="1" x14ac:dyDescent="0.4">
      <c r="A56">
        <f t="shared" si="31"/>
        <v>13</v>
      </c>
      <c r="B56" t="s">
        <v>2286</v>
      </c>
      <c r="C56" s="13" t="s">
        <v>2470</v>
      </c>
      <c r="D56" s="228"/>
      <c r="E56" s="228"/>
      <c r="F56" s="230"/>
      <c r="G56" s="230"/>
      <c r="H56" s="228"/>
      <c r="I56" s="228"/>
      <c r="J56" s="232"/>
      <c r="K56" s="232"/>
      <c r="L56" s="282" t="str">
        <f t="shared" si="32"/>
        <v xml:space="preserve">            { line: "los jóvenes, ", sC: "as mt"},</v>
      </c>
      <c r="M56" s="218" t="str">
        <f t="shared" si="33"/>
        <v/>
      </c>
      <c r="N56" s="183" t="str">
        <f t="shared" si="34"/>
        <v/>
      </c>
      <c r="O56" s="216" t="str">
        <f t="shared" si="35"/>
        <v/>
      </c>
      <c r="P56" s="225" t="str">
        <f t="shared" si="36"/>
        <v/>
      </c>
      <c r="Q56" s="217" t="str">
        <f t="shared" si="37"/>
        <v/>
      </c>
      <c r="R56" s="168" t="str">
        <f t="shared" si="38"/>
        <v/>
      </c>
      <c r="S56" s="218" t="str">
        <f t="shared" si="39"/>
        <v/>
      </c>
      <c r="T56" s="219" t="str">
        <f t="shared" si="40"/>
        <v/>
      </c>
      <c r="U56" s="181" t="str">
        <f t="shared" si="41"/>
        <v/>
      </c>
      <c r="V56" s="185" t="str">
        <f t="shared" si="42"/>
        <v/>
      </c>
      <c r="W56" s="177" t="str">
        <f t="shared" si="43"/>
        <v/>
      </c>
      <c r="X56" s="185" t="str">
        <f t="shared" si="44"/>
        <v/>
      </c>
      <c r="Y56" s="185" t="str">
        <f t="shared" si="45"/>
        <v/>
      </c>
      <c r="Z56" s="218" t="str">
        <f t="shared" si="46"/>
        <v/>
      </c>
      <c r="AA56" s="175" t="str">
        <f t="shared" si="47"/>
        <v/>
      </c>
      <c r="AB56" s="183" t="str">
        <f t="shared" si="48"/>
        <v/>
      </c>
      <c r="AC56" s="184" t="str">
        <f t="shared" si="49"/>
        <v/>
      </c>
      <c r="AD56" s="225" t="str">
        <f t="shared" si="50"/>
        <v/>
      </c>
      <c r="AE56" s="176" t="str">
        <f t="shared" si="51"/>
        <v/>
      </c>
      <c r="AF56" s="168" t="str">
        <f t="shared" si="52"/>
        <v/>
      </c>
      <c r="AG56" s="168" t="str">
        <f t="shared" si="53"/>
        <v/>
      </c>
      <c r="AH56" s="179" t="str">
        <f t="shared" si="54"/>
        <v/>
      </c>
      <c r="AI56" s="256" t="str">
        <f t="shared" si="55"/>
        <v/>
      </c>
      <c r="AJ56" s="185" t="str">
        <f t="shared" si="56"/>
        <v/>
      </c>
      <c r="AK56" s="185" t="str">
        <f t="shared" si="57"/>
        <v/>
      </c>
      <c r="AL56" s="185" t="str">
        <f t="shared" si="58"/>
        <v/>
      </c>
      <c r="AM56" s="185" t="str">
        <f t="shared" si="59"/>
        <v/>
      </c>
      <c r="AN56" s="185" t="str">
        <f t="shared" si="60"/>
        <v/>
      </c>
    </row>
    <row r="57" spans="1:40" ht="25.5" thickTop="1" thickBot="1" x14ac:dyDescent="0.4">
      <c r="A57">
        <f t="shared" si="31"/>
        <v>14</v>
      </c>
      <c r="B57" t="s">
        <v>2286</v>
      </c>
      <c r="C57" s="13" t="s">
        <v>2471</v>
      </c>
      <c r="D57" s="228"/>
      <c r="E57" s="228"/>
      <c r="F57" s="230"/>
      <c r="G57" s="230"/>
      <c r="H57" s="228"/>
      <c r="I57" s="228"/>
      <c r="J57" s="232"/>
      <c r="K57" s="232"/>
      <c r="L57" s="282" t="str">
        <f t="shared" si="32"/>
        <v xml:space="preserve">            { line: "y también las doncellas,, ", sC: "as mt"},</v>
      </c>
      <c r="M57" s="218" t="str">
        <f t="shared" si="33"/>
        <v/>
      </c>
      <c r="N57" s="183" t="str">
        <f t="shared" si="34"/>
        <v/>
      </c>
      <c r="O57" s="216" t="str">
        <f t="shared" si="35"/>
        <v/>
      </c>
      <c r="P57" s="225" t="str">
        <f t="shared" si="36"/>
        <v/>
      </c>
      <c r="Q57" s="217" t="str">
        <f t="shared" si="37"/>
        <v/>
      </c>
      <c r="R57" s="168" t="str">
        <f t="shared" si="38"/>
        <v/>
      </c>
      <c r="S57" s="218" t="str">
        <f t="shared" si="39"/>
        <v/>
      </c>
      <c r="T57" s="219" t="str">
        <f t="shared" si="40"/>
        <v/>
      </c>
      <c r="U57" s="181" t="str">
        <f t="shared" si="41"/>
        <v/>
      </c>
      <c r="V57" s="185" t="str">
        <f t="shared" si="42"/>
        <v/>
      </c>
      <c r="W57" s="177" t="str">
        <f t="shared" si="43"/>
        <v/>
      </c>
      <c r="X57" s="185" t="str">
        <f t="shared" si="44"/>
        <v/>
      </c>
      <c r="Y57" s="185" t="str">
        <f t="shared" si="45"/>
        <v/>
      </c>
      <c r="Z57" s="218" t="str">
        <f t="shared" si="46"/>
        <v/>
      </c>
      <c r="AA57" s="175" t="str">
        <f t="shared" si="47"/>
        <v/>
      </c>
      <c r="AB57" s="183" t="str">
        <f t="shared" si="48"/>
        <v/>
      </c>
      <c r="AC57" s="184" t="str">
        <f t="shared" si="49"/>
        <v/>
      </c>
      <c r="AD57" s="225" t="str">
        <f t="shared" si="50"/>
        <v/>
      </c>
      <c r="AE57" s="176" t="str">
        <f t="shared" si="51"/>
        <v/>
      </c>
      <c r="AF57" s="168" t="str">
        <f t="shared" si="52"/>
        <v/>
      </c>
      <c r="AG57" s="168" t="str">
        <f t="shared" si="53"/>
        <v/>
      </c>
      <c r="AH57" s="179" t="str">
        <f t="shared" si="54"/>
        <v/>
      </c>
      <c r="AI57" s="256" t="str">
        <f t="shared" si="55"/>
        <v/>
      </c>
      <c r="AJ57" s="185" t="str">
        <f t="shared" si="56"/>
        <v/>
      </c>
      <c r="AK57" s="185" t="str">
        <f t="shared" si="57"/>
        <v/>
      </c>
      <c r="AL57" s="185" t="str">
        <f t="shared" si="58"/>
        <v/>
      </c>
      <c r="AM57" s="185" t="str">
        <f t="shared" si="59"/>
        <v/>
      </c>
      <c r="AN57" s="185" t="str">
        <f t="shared" si="60"/>
        <v/>
      </c>
    </row>
    <row r="58" spans="1:40" ht="25.5" thickTop="1" thickBot="1" x14ac:dyDescent="0.4">
      <c r="A58">
        <f t="shared" si="31"/>
        <v>15</v>
      </c>
      <c r="B58" t="s">
        <v>2286</v>
      </c>
      <c r="C58" s="13" t="s">
        <v>2472</v>
      </c>
      <c r="D58" s="228"/>
      <c r="E58" s="228"/>
      <c r="F58" s="230"/>
      <c r="G58" s="230"/>
      <c r="H58" s="228"/>
      <c r="I58" s="228"/>
      <c r="J58" s="232"/>
      <c r="K58" s="232"/>
      <c r="L58" s="282" t="str">
        <f t="shared" si="32"/>
        <v xml:space="preserve">            { line: "los viejos a una con los niños,, ", sC: "as mt"},</v>
      </c>
      <c r="M58" s="218" t="str">
        <f t="shared" si="33"/>
        <v/>
      </c>
      <c r="N58" s="183" t="str">
        <f t="shared" si="34"/>
        <v/>
      </c>
      <c r="O58" s="216" t="str">
        <f t="shared" si="35"/>
        <v/>
      </c>
      <c r="P58" s="225" t="str">
        <f t="shared" si="36"/>
        <v/>
      </c>
      <c r="Q58" s="217" t="str">
        <f t="shared" si="37"/>
        <v/>
      </c>
      <c r="R58" s="168" t="str">
        <f t="shared" si="38"/>
        <v/>
      </c>
      <c r="S58" s="218" t="str">
        <f t="shared" si="39"/>
        <v/>
      </c>
      <c r="T58" s="219" t="str">
        <f t="shared" si="40"/>
        <v/>
      </c>
      <c r="U58" s="181" t="str">
        <f t="shared" si="41"/>
        <v/>
      </c>
      <c r="V58" s="185" t="str">
        <f t="shared" si="42"/>
        <v/>
      </c>
      <c r="W58" s="177" t="str">
        <f t="shared" si="43"/>
        <v/>
      </c>
      <c r="X58" s="185" t="str">
        <f t="shared" si="44"/>
        <v/>
      </c>
      <c r="Y58" s="185" t="str">
        <f t="shared" si="45"/>
        <v/>
      </c>
      <c r="Z58" s="218" t="str">
        <f t="shared" si="46"/>
        <v/>
      </c>
      <c r="AA58" s="175" t="str">
        <f t="shared" si="47"/>
        <v/>
      </c>
      <c r="AB58" s="183" t="str">
        <f t="shared" si="48"/>
        <v/>
      </c>
      <c r="AC58" s="184" t="str">
        <f t="shared" si="49"/>
        <v/>
      </c>
      <c r="AD58" s="225" t="str">
        <f t="shared" si="50"/>
        <v/>
      </c>
      <c r="AE58" s="176" t="str">
        <f t="shared" si="51"/>
        <v/>
      </c>
      <c r="AF58" s="168" t="str">
        <f t="shared" si="52"/>
        <v/>
      </c>
      <c r="AG58" s="168" t="str">
        <f t="shared" si="53"/>
        <v/>
      </c>
      <c r="AH58" s="179" t="str">
        <f t="shared" si="54"/>
        <v/>
      </c>
      <c r="AI58" s="256" t="str">
        <f t="shared" si="55"/>
        <v/>
      </c>
      <c r="AJ58" s="185" t="str">
        <f t="shared" si="56"/>
        <v/>
      </c>
      <c r="AK58" s="185" t="str">
        <f t="shared" si="57"/>
        <v/>
      </c>
      <c r="AL58" s="185" t="str">
        <f t="shared" si="58"/>
        <v/>
      </c>
      <c r="AM58" s="185" t="str">
        <f t="shared" si="59"/>
        <v/>
      </c>
      <c r="AN58" s="185" t="str">
        <f t="shared" si="60"/>
        <v/>
      </c>
    </row>
    <row r="59" spans="1:40" ht="25.5" thickTop="1" thickBot="1" x14ac:dyDescent="0.4">
      <c r="A59">
        <f t="shared" si="31"/>
        <v>16</v>
      </c>
      <c r="B59" t="s">
        <v>2286</v>
      </c>
      <c r="C59" s="13" t="s">
        <v>2473</v>
      </c>
      <c r="D59" s="228"/>
      <c r="E59" s="228"/>
      <c r="F59" s="230"/>
      <c r="G59" s="230"/>
      <c r="H59" s="228"/>
      <c r="I59" s="228"/>
      <c r="J59" s="232"/>
      <c r="K59" s="232"/>
      <c r="L59" s="282" t="str">
        <f t="shared" si="32"/>
        <v xml:space="preserve">            { line: "alaben el nombre del Señor,, ", sC: "as mt"},</v>
      </c>
      <c r="M59" s="218" t="str">
        <f t="shared" si="33"/>
        <v/>
      </c>
      <c r="N59" s="183" t="str">
        <f t="shared" si="34"/>
        <v/>
      </c>
      <c r="O59" s="216" t="str">
        <f t="shared" si="35"/>
        <v/>
      </c>
      <c r="P59" s="225" t="str">
        <f t="shared" si="36"/>
        <v/>
      </c>
      <c r="Q59" s="217" t="str">
        <f t="shared" si="37"/>
        <v/>
      </c>
      <c r="R59" s="168" t="str">
        <f t="shared" si="38"/>
        <v/>
      </c>
      <c r="S59" s="218" t="str">
        <f t="shared" si="39"/>
        <v/>
      </c>
      <c r="T59" s="219" t="str">
        <f t="shared" si="40"/>
        <v/>
      </c>
      <c r="U59" s="181" t="str">
        <f t="shared" si="41"/>
        <v/>
      </c>
      <c r="V59" s="185" t="str">
        <f t="shared" si="42"/>
        <v/>
      </c>
      <c r="W59" s="177" t="str">
        <f t="shared" si="43"/>
        <v/>
      </c>
      <c r="X59" s="185" t="str">
        <f t="shared" si="44"/>
        <v/>
      </c>
      <c r="Y59" s="185" t="str">
        <f t="shared" si="45"/>
        <v/>
      </c>
      <c r="Z59" s="218" t="str">
        <f t="shared" si="46"/>
        <v/>
      </c>
      <c r="AA59" s="175" t="str">
        <f t="shared" si="47"/>
        <v/>
      </c>
      <c r="AB59" s="183" t="str">
        <f t="shared" si="48"/>
        <v/>
      </c>
      <c r="AC59" s="184" t="str">
        <f t="shared" si="49"/>
        <v/>
      </c>
      <c r="AD59" s="225" t="str">
        <f t="shared" si="50"/>
        <v/>
      </c>
      <c r="AE59" s="176" t="str">
        <f t="shared" si="51"/>
        <v/>
      </c>
      <c r="AF59" s="168" t="str">
        <f t="shared" si="52"/>
        <v/>
      </c>
      <c r="AG59" s="168" t="str">
        <f t="shared" si="53"/>
        <v/>
      </c>
      <c r="AH59" s="179" t="str">
        <f t="shared" si="54"/>
        <v/>
      </c>
      <c r="AI59" s="256" t="str">
        <f t="shared" si="55"/>
        <v/>
      </c>
      <c r="AJ59" s="185" t="str">
        <f t="shared" si="56"/>
        <v/>
      </c>
      <c r="AK59" s="185" t="str">
        <f t="shared" si="57"/>
        <v/>
      </c>
      <c r="AL59" s="185" t="str">
        <f t="shared" si="58"/>
        <v/>
      </c>
      <c r="AM59" s="185" t="str">
        <f t="shared" si="59"/>
        <v/>
      </c>
      <c r="AN59" s="185" t="str">
        <f t="shared" si="60"/>
        <v/>
      </c>
    </row>
    <row r="60" spans="1:40" ht="25.5" thickTop="1" thickBot="1" x14ac:dyDescent="0.4">
      <c r="A60">
        <f t="shared" si="31"/>
        <v>17</v>
      </c>
      <c r="B60" t="s">
        <v>2286</v>
      </c>
      <c r="C60" s="13" t="s">
        <v>2474</v>
      </c>
      <c r="D60" s="228"/>
      <c r="E60" s="228"/>
      <c r="F60" s="230"/>
      <c r="G60" s="230"/>
      <c r="H60" s="228"/>
      <c r="I60" s="228"/>
      <c r="J60" s="232"/>
      <c r="K60" s="232"/>
      <c r="L60" s="282" t="str">
        <f t="shared" si="32"/>
        <v xml:space="preserve">            { line: "el único nombre sublime., ", sC: "as mt"},</v>
      </c>
      <c r="M60" s="218" t="str">
        <f t="shared" si="33"/>
        <v/>
      </c>
      <c r="N60" s="183" t="str">
        <f t="shared" si="34"/>
        <v/>
      </c>
      <c r="O60" s="216" t="str">
        <f t="shared" si="35"/>
        <v/>
      </c>
      <c r="P60" s="225" t="str">
        <f t="shared" si="36"/>
        <v/>
      </c>
      <c r="Q60" s="217" t="str">
        <f t="shared" si="37"/>
        <v/>
      </c>
      <c r="R60" s="168" t="str">
        <f t="shared" si="38"/>
        <v/>
      </c>
      <c r="S60" s="218" t="str">
        <f t="shared" si="39"/>
        <v/>
      </c>
      <c r="T60" s="219" t="str">
        <f t="shared" si="40"/>
        <v/>
      </c>
      <c r="U60" s="181" t="str">
        <f t="shared" si="41"/>
        <v/>
      </c>
      <c r="V60" s="185" t="str">
        <f t="shared" si="42"/>
        <v/>
      </c>
      <c r="W60" s="177" t="str">
        <f t="shared" si="43"/>
        <v/>
      </c>
      <c r="X60" s="185" t="str">
        <f t="shared" si="44"/>
        <v/>
      </c>
      <c r="Y60" s="185" t="str">
        <f t="shared" si="45"/>
        <v/>
      </c>
      <c r="Z60" s="218" t="str">
        <f t="shared" si="46"/>
        <v/>
      </c>
      <c r="AA60" s="175" t="str">
        <f t="shared" si="47"/>
        <v/>
      </c>
      <c r="AB60" s="183" t="str">
        <f t="shared" si="48"/>
        <v/>
      </c>
      <c r="AC60" s="184" t="str">
        <f t="shared" si="49"/>
        <v/>
      </c>
      <c r="AD60" s="225" t="str">
        <f t="shared" si="50"/>
        <v/>
      </c>
      <c r="AE60" s="176" t="str">
        <f t="shared" si="51"/>
        <v/>
      </c>
      <c r="AF60" s="168" t="str">
        <f t="shared" si="52"/>
        <v/>
      </c>
      <c r="AG60" s="168" t="str">
        <f t="shared" si="53"/>
        <v/>
      </c>
      <c r="AH60" s="179" t="str">
        <f t="shared" si="54"/>
        <v/>
      </c>
      <c r="AI60" s="256" t="str">
        <f t="shared" si="55"/>
        <v/>
      </c>
      <c r="AJ60" s="185" t="str">
        <f t="shared" si="56"/>
        <v/>
      </c>
      <c r="AK60" s="185" t="str">
        <f t="shared" si="57"/>
        <v/>
      </c>
      <c r="AL60" s="185" t="str">
        <f t="shared" si="58"/>
        <v/>
      </c>
      <c r="AM60" s="185" t="str">
        <f t="shared" si="59"/>
        <v/>
      </c>
      <c r="AN60" s="185" t="str">
        <f t="shared" si="60"/>
        <v/>
      </c>
    </row>
    <row r="61" spans="1:40" ht="25.5" thickTop="1" thickBot="1" x14ac:dyDescent="0.4">
      <c r="A61">
        <f t="shared" si="31"/>
        <v>18</v>
      </c>
      <c r="B61" t="s">
        <v>2286</v>
      </c>
      <c r="C61" s="13" t="s">
        <v>2475</v>
      </c>
      <c r="D61" s="228"/>
      <c r="E61" s="228"/>
      <c r="F61" s="230"/>
      <c r="G61" s="230"/>
      <c r="H61" s="228"/>
      <c r="I61" s="228"/>
      <c r="J61" s="232"/>
      <c r="K61" s="232"/>
      <c r="L61" s="282" t="str">
        <f t="shared" si="32"/>
        <v xml:space="preserve">            { line: "Su majestad,, ", sC: "as mt"},</v>
      </c>
      <c r="M61" s="218" t="str">
        <f t="shared" si="33"/>
        <v/>
      </c>
      <c r="N61" s="183" t="str">
        <f t="shared" si="34"/>
        <v/>
      </c>
      <c r="O61" s="216" t="str">
        <f t="shared" si="35"/>
        <v/>
      </c>
      <c r="P61" s="225" t="str">
        <f t="shared" si="36"/>
        <v/>
      </c>
      <c r="Q61" s="217" t="str">
        <f t="shared" si="37"/>
        <v/>
      </c>
      <c r="R61" s="168" t="str">
        <f t="shared" si="38"/>
        <v/>
      </c>
      <c r="S61" s="218" t="str">
        <f t="shared" si="39"/>
        <v/>
      </c>
      <c r="T61" s="219" t="str">
        <f t="shared" si="40"/>
        <v/>
      </c>
      <c r="U61" s="181" t="str">
        <f t="shared" si="41"/>
        <v/>
      </c>
      <c r="V61" s="185" t="str">
        <f t="shared" si="42"/>
        <v/>
      </c>
      <c r="W61" s="177" t="str">
        <f t="shared" si="43"/>
        <v/>
      </c>
      <c r="X61" s="185" t="str">
        <f t="shared" si="44"/>
        <v/>
      </c>
      <c r="Y61" s="185" t="str">
        <f t="shared" si="45"/>
        <v/>
      </c>
      <c r="Z61" s="218" t="str">
        <f t="shared" si="46"/>
        <v/>
      </c>
      <c r="AA61" s="175" t="str">
        <f t="shared" si="47"/>
        <v/>
      </c>
      <c r="AB61" s="183" t="str">
        <f t="shared" si="48"/>
        <v/>
      </c>
      <c r="AC61" s="184" t="str">
        <f t="shared" si="49"/>
        <v/>
      </c>
      <c r="AD61" s="225" t="str">
        <f t="shared" si="50"/>
        <v/>
      </c>
      <c r="AE61" s="176" t="str">
        <f t="shared" si="51"/>
        <v/>
      </c>
      <c r="AF61" s="168" t="str">
        <f t="shared" si="52"/>
        <v/>
      </c>
      <c r="AG61" s="168" t="str">
        <f t="shared" si="53"/>
        <v/>
      </c>
      <c r="AH61" s="179" t="str">
        <f t="shared" si="54"/>
        <v/>
      </c>
      <c r="AI61" s="256" t="str">
        <f t="shared" si="55"/>
        <v/>
      </c>
      <c r="AJ61" s="185" t="str">
        <f t="shared" si="56"/>
        <v/>
      </c>
      <c r="AK61" s="185" t="str">
        <f t="shared" si="57"/>
        <v/>
      </c>
      <c r="AL61" s="185" t="str">
        <f t="shared" si="58"/>
        <v/>
      </c>
      <c r="AM61" s="185" t="str">
        <f t="shared" si="59"/>
        <v/>
      </c>
      <c r="AN61" s="185" t="str">
        <f t="shared" si="60"/>
        <v/>
      </c>
    </row>
    <row r="62" spans="1:40" ht="25.5" thickTop="1" thickBot="1" x14ac:dyDescent="0.4">
      <c r="A62">
        <f t="shared" si="31"/>
        <v>19</v>
      </c>
      <c r="B62" t="s">
        <v>2286</v>
      </c>
      <c r="C62" s="13" t="s">
        <v>2476</v>
      </c>
      <c r="D62" s="228"/>
      <c r="E62" s="228"/>
      <c r="F62" s="230"/>
      <c r="G62" s="230"/>
      <c r="H62" s="228"/>
      <c r="I62" s="228"/>
      <c r="J62" s="232"/>
      <c r="K62" s="232"/>
      <c r="L62" s="282" t="str">
        <f t="shared" si="32"/>
        <v xml:space="preserve">            { line: "sobre el cielo y la tierra;, ", sC: "as mt"},</v>
      </c>
      <c r="M62" s="218" t="str">
        <f t="shared" si="33"/>
        <v/>
      </c>
      <c r="N62" s="183" t="str">
        <f t="shared" si="34"/>
        <v/>
      </c>
      <c r="O62" s="216" t="str">
        <f t="shared" si="35"/>
        <v/>
      </c>
      <c r="P62" s="225" t="str">
        <f t="shared" si="36"/>
        <v/>
      </c>
      <c r="Q62" s="217" t="str">
        <f t="shared" si="37"/>
        <v/>
      </c>
      <c r="R62" s="168" t="str">
        <f t="shared" si="38"/>
        <v/>
      </c>
      <c r="S62" s="218" t="str">
        <f t="shared" si="39"/>
        <v/>
      </c>
      <c r="T62" s="219" t="str">
        <f t="shared" si="40"/>
        <v/>
      </c>
      <c r="U62" s="181" t="str">
        <f t="shared" si="41"/>
        <v/>
      </c>
      <c r="V62" s="185" t="str">
        <f t="shared" si="42"/>
        <v/>
      </c>
      <c r="W62" s="177" t="str">
        <f t="shared" si="43"/>
        <v/>
      </c>
      <c r="X62" s="185" t="str">
        <f t="shared" si="44"/>
        <v/>
      </c>
      <c r="Y62" s="185" t="str">
        <f t="shared" si="45"/>
        <v/>
      </c>
      <c r="Z62" s="218" t="str">
        <f t="shared" si="46"/>
        <v/>
      </c>
      <c r="AA62" s="175" t="str">
        <f t="shared" si="47"/>
        <v/>
      </c>
      <c r="AB62" s="183" t="str">
        <f t="shared" si="48"/>
        <v/>
      </c>
      <c r="AC62" s="184" t="str">
        <f t="shared" si="49"/>
        <v/>
      </c>
      <c r="AD62" s="225" t="str">
        <f t="shared" si="50"/>
        <v/>
      </c>
      <c r="AE62" s="176" t="str">
        <f t="shared" si="51"/>
        <v/>
      </c>
      <c r="AF62" s="168" t="str">
        <f t="shared" si="52"/>
        <v/>
      </c>
      <c r="AG62" s="168" t="str">
        <f t="shared" si="53"/>
        <v/>
      </c>
      <c r="AH62" s="179" t="str">
        <f t="shared" si="54"/>
        <v/>
      </c>
      <c r="AI62" s="256" t="str">
        <f t="shared" si="55"/>
        <v/>
      </c>
      <c r="AJ62" s="185" t="str">
        <f t="shared" si="56"/>
        <v/>
      </c>
      <c r="AK62" s="185" t="str">
        <f t="shared" si="57"/>
        <v/>
      </c>
      <c r="AL62" s="185" t="str">
        <f t="shared" si="58"/>
        <v/>
      </c>
      <c r="AM62" s="185" t="str">
        <f t="shared" si="59"/>
        <v/>
      </c>
      <c r="AN62" s="185" t="str">
        <f t="shared" si="60"/>
        <v/>
      </c>
    </row>
    <row r="63" spans="1:40" ht="25.5" thickTop="1" thickBot="1" x14ac:dyDescent="0.4">
      <c r="A63">
        <f t="shared" si="31"/>
        <v>20</v>
      </c>
      <c r="B63" t="s">
        <v>2286</v>
      </c>
      <c r="C63" s="13" t="s">
        <v>2477</v>
      </c>
      <c r="D63" s="228"/>
      <c r="E63" s="228"/>
      <c r="F63" s="230"/>
      <c r="G63" s="230"/>
      <c r="H63" s="228"/>
      <c r="I63" s="228"/>
      <c r="J63" s="232"/>
      <c r="K63" s="232"/>
      <c r="L63" s="282" t="str">
        <f t="shared" si="32"/>
        <v xml:space="preserve">            { line: "Él da fuerza y vigor a su pueblo., ", sC: "as mt"},</v>
      </c>
      <c r="M63" s="218" t="str">
        <f t="shared" si="33"/>
        <v/>
      </c>
      <c r="N63" s="183" t="str">
        <f t="shared" si="34"/>
        <v/>
      </c>
      <c r="O63" s="216" t="str">
        <f t="shared" si="35"/>
        <v/>
      </c>
      <c r="P63" s="225" t="str">
        <f t="shared" si="36"/>
        <v/>
      </c>
      <c r="Q63" s="217" t="str">
        <f t="shared" si="37"/>
        <v/>
      </c>
      <c r="R63" s="168" t="str">
        <f t="shared" si="38"/>
        <v/>
      </c>
      <c r="S63" s="218" t="str">
        <f t="shared" si="39"/>
        <v/>
      </c>
      <c r="T63" s="219" t="str">
        <f t="shared" si="40"/>
        <v/>
      </c>
      <c r="U63" s="181" t="str">
        <f t="shared" si="41"/>
        <v/>
      </c>
      <c r="V63" s="185" t="str">
        <f t="shared" si="42"/>
        <v/>
      </c>
      <c r="W63" s="177" t="str">
        <f t="shared" si="43"/>
        <v/>
      </c>
      <c r="X63" s="185" t="str">
        <f t="shared" si="44"/>
        <v/>
      </c>
      <c r="Y63" s="185" t="str">
        <f t="shared" si="45"/>
        <v/>
      </c>
      <c r="Z63" s="218" t="str">
        <f t="shared" si="46"/>
        <v/>
      </c>
      <c r="AA63" s="175" t="str">
        <f t="shared" si="47"/>
        <v/>
      </c>
      <c r="AB63" s="183" t="str">
        <f t="shared" si="48"/>
        <v/>
      </c>
      <c r="AC63" s="184" t="str">
        <f t="shared" si="49"/>
        <v/>
      </c>
      <c r="AD63" s="225" t="str">
        <f t="shared" si="50"/>
        <v/>
      </c>
      <c r="AE63" s="176" t="str">
        <f t="shared" si="51"/>
        <v/>
      </c>
      <c r="AF63" s="168" t="str">
        <f t="shared" si="52"/>
        <v/>
      </c>
      <c r="AG63" s="168" t="str">
        <f t="shared" si="53"/>
        <v/>
      </c>
      <c r="AH63" s="179" t="str">
        <f t="shared" si="54"/>
        <v/>
      </c>
      <c r="AI63" s="256" t="str">
        <f t="shared" si="55"/>
        <v/>
      </c>
      <c r="AJ63" s="185" t="str">
        <f t="shared" si="56"/>
        <v/>
      </c>
      <c r="AK63" s="185" t="str">
        <f t="shared" si="57"/>
        <v/>
      </c>
      <c r="AL63" s="185" t="str">
        <f t="shared" si="58"/>
        <v/>
      </c>
      <c r="AM63" s="185" t="str">
        <f t="shared" si="59"/>
        <v/>
      </c>
      <c r="AN63" s="185" t="str">
        <f t="shared" si="60"/>
        <v/>
      </c>
    </row>
    <row r="64" spans="1:40" ht="25.5" thickTop="1" thickBot="1" x14ac:dyDescent="0.4">
      <c r="A64">
        <f t="shared" si="31"/>
        <v>21</v>
      </c>
      <c r="B64" t="s">
        <v>2286</v>
      </c>
      <c r="C64" s="13" t="s">
        <v>2478</v>
      </c>
      <c r="D64" s="228"/>
      <c r="E64" s="228"/>
      <c r="F64" s="230"/>
      <c r="G64" s="230"/>
      <c r="H64" s="228"/>
      <c r="I64" s="228"/>
      <c r="J64" s="232"/>
      <c r="K64" s="232"/>
      <c r="L64" s="282" t="str">
        <f t="shared" si="32"/>
        <v xml:space="preserve">            { line: "Alabanza de todos sus fieles,, ", sC: "as mt"},</v>
      </c>
      <c r="M64" s="218" t="str">
        <f t="shared" si="33"/>
        <v/>
      </c>
      <c r="N64" s="183" t="str">
        <f t="shared" si="34"/>
        <v/>
      </c>
      <c r="O64" s="216" t="str">
        <f t="shared" si="35"/>
        <v/>
      </c>
      <c r="P64" s="225" t="str">
        <f t="shared" si="36"/>
        <v/>
      </c>
      <c r="Q64" s="217" t="str">
        <f t="shared" si="37"/>
        <v/>
      </c>
      <c r="R64" s="168" t="str">
        <f t="shared" si="38"/>
        <v/>
      </c>
      <c r="S64" s="218" t="str">
        <f t="shared" si="39"/>
        <v/>
      </c>
      <c r="T64" s="219" t="str">
        <f t="shared" si="40"/>
        <v/>
      </c>
      <c r="U64" s="181" t="str">
        <f t="shared" si="41"/>
        <v/>
      </c>
      <c r="V64" s="185" t="str">
        <f t="shared" si="42"/>
        <v/>
      </c>
      <c r="W64" s="177" t="str">
        <f t="shared" si="43"/>
        <v/>
      </c>
      <c r="X64" s="185" t="str">
        <f t="shared" si="44"/>
        <v/>
      </c>
      <c r="Y64" s="185" t="str">
        <f t="shared" si="45"/>
        <v/>
      </c>
      <c r="Z64" s="218" t="str">
        <f t="shared" si="46"/>
        <v/>
      </c>
      <c r="AA64" s="175" t="str">
        <f t="shared" si="47"/>
        <v/>
      </c>
      <c r="AB64" s="183" t="str">
        <f t="shared" si="48"/>
        <v/>
      </c>
      <c r="AC64" s="184" t="str">
        <f t="shared" si="49"/>
        <v/>
      </c>
      <c r="AD64" s="225" t="str">
        <f t="shared" si="50"/>
        <v/>
      </c>
      <c r="AE64" s="176" t="str">
        <f t="shared" si="51"/>
        <v/>
      </c>
      <c r="AF64" s="168" t="str">
        <f t="shared" si="52"/>
        <v/>
      </c>
      <c r="AG64" s="168" t="str">
        <f t="shared" si="53"/>
        <v/>
      </c>
      <c r="AH64" s="179" t="str">
        <f t="shared" si="54"/>
        <v/>
      </c>
      <c r="AI64" s="256" t="str">
        <f t="shared" si="55"/>
        <v/>
      </c>
      <c r="AJ64" s="185" t="str">
        <f t="shared" si="56"/>
        <v/>
      </c>
      <c r="AK64" s="185" t="str">
        <f t="shared" si="57"/>
        <v/>
      </c>
      <c r="AL64" s="185" t="str">
        <f t="shared" si="58"/>
        <v/>
      </c>
      <c r="AM64" s="185" t="str">
        <f t="shared" si="59"/>
        <v/>
      </c>
      <c r="AN64" s="185" t="str">
        <f t="shared" si="60"/>
        <v/>
      </c>
    </row>
    <row r="65" spans="1:40" ht="25.5" thickTop="1" thickBot="1" x14ac:dyDescent="0.4">
      <c r="A65">
        <f>+A52+1</f>
        <v>10</v>
      </c>
      <c r="B65" t="s">
        <v>2282</v>
      </c>
      <c r="C65" s="13" t="s">
        <v>2479</v>
      </c>
      <c r="D65" s="228"/>
      <c r="E65" s="228"/>
      <c r="F65" s="230"/>
      <c r="G65" s="230"/>
      <c r="H65" s="228"/>
      <c r="I65" s="228"/>
      <c r="J65" s="232"/>
      <c r="K65" s="232"/>
      <c r="L65" s="282" t="str">
        <f t="shared" si="30"/>
        <v xml:space="preserve">            { line: "de Israel, su pueblo elegido., ", sC: "as"},</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 customHeight="1" thickTop="1" x14ac:dyDescent="0.4">
      <c r="B66" s="211"/>
      <c r="C66" s="211"/>
      <c r="D66" s="211"/>
      <c r="E66" s="211"/>
      <c r="F66" s="211"/>
      <c r="G66" s="211"/>
      <c r="H66" s="211"/>
      <c r="I66" s="211"/>
      <c r="J66" s="211"/>
      <c r="K66" s="211"/>
      <c r="L66" s="213" t="str">
        <f ca="1">_xlfn.CONCAT("]}, // ULTIMA LINEA DEL CANTO: ",L1)</f>
        <v>]}, // ULTIMA LINEA DEL CANTO: ALABAD AL SEÑOR EN EL CIELO</v>
      </c>
      <c r="M66" s="211"/>
    </row>
    <row r="67" spans="1:40" ht="20.25" x14ac:dyDescent="0.25">
      <c r="L67" s="214" t="s">
        <v>2316</v>
      </c>
      <c r="M67" s="166"/>
    </row>
    <row r="68" spans="1:40" x14ac:dyDescent="0.25">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D03E2EC-9EC9-4E8A-9287-6F4ADEDACC26}">
          <x14:formula1>
            <xm:f>List!$B$1:$B$4</xm:f>
          </x14:formula1>
          <xm:sqref>C12</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A8E25-8E83-42D3-B6F8-14ED0941B596}">
  <sheetPr codeName="Sheet29">
    <tabColor rgb="FF00B0F0"/>
  </sheetPr>
  <dimension ref="A1:AN75"/>
  <sheetViews>
    <sheetView zoomScale="85" zoomScaleNormal="85" workbookViewId="0">
      <pane xSplit="2" ySplit="1" topLeftCell="C9"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12</v>
      </c>
      <c r="E1" s="148"/>
      <c r="F1" s="148"/>
      <c r="G1" s="148"/>
      <c r="H1" s="148"/>
      <c r="I1" s="148"/>
      <c r="J1" s="148"/>
      <c r="K1" s="148"/>
      <c r="L1" s="165" t="str">
        <f ca="1">VLOOKUP(C1,'Codigo Canto'!A3:AQ236,38,FALSE)</f>
        <v>ALEGRÍA, HA NACIDO EL SALVADOR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ALEGRÍA, HA NACIDO EL SALVADOR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alegriahanacidoelsalvador</v>
      </c>
      <c r="L7" s="164" t="str">
        <f ca="1">_xlfn.CONCAT("        id: ","""",C7,"""",",")</f>
        <v xml:space="preserve">        id: "alegriahanacidoelsalvador",</v>
      </c>
    </row>
    <row r="8" spans="2:32" ht="23.25" x14ac:dyDescent="0.25">
      <c r="C8" t="str">
        <f ca="1">PROPER(L1)</f>
        <v>Alegría, Ha Nacido El Salvador</v>
      </c>
      <c r="L8" s="164" t="str">
        <f ca="1">_xlfn.CONCAT("        tt: ","""",C8,"""",",")</f>
        <v xml:space="preserve">        tt: "Alegría, Ha Nacido El Salvador",</v>
      </c>
    </row>
    <row r="9" spans="2:32" ht="23.25" x14ac:dyDescent="0.25">
      <c r="C9" t="str">
        <f ca="1">PROPER(L1)</f>
        <v>Alegría, Ha Nacido El Salvador</v>
      </c>
      <c r="L9" s="164" t="str">
        <f ca="1">_xlfn.CONCAT("        title: ","""",C9,"""",",")</f>
        <v xml:space="preserve">        title: "Alegría, Ha Nacido El Salvador",</v>
      </c>
    </row>
    <row r="10" spans="2:32" ht="23.25" x14ac:dyDescent="0.25">
      <c r="C10" t="str">
        <f ca="1">VLOOKUP(C1,'Codigo Canto'!A3:AQ236,12,FALSE)</f>
        <v>Villancico (Kiko Argüello)</v>
      </c>
      <c r="L10" s="164" t="str">
        <f ca="1">_xlfn.CONCAT("        ","subtitle: ","""",C10,"""",",")</f>
        <v xml:space="preserve">        subtitle: "Villancico (Kiko Argüello)",</v>
      </c>
    </row>
    <row r="11" spans="2:32" ht="23.25" x14ac:dyDescent="0.25">
      <c r="C11" t="str">
        <f ca="1">VLOOKUP(C1,Codigo!A3:AP240,42,FALSE)</f>
        <v>category: ["PreCatecumenado","Adviento","Navidad","Ordinario"],</v>
      </c>
      <c r="L11" s="164" t="str">
        <f ca="1">_xlfn.CONCAT("        ",C11)</f>
        <v xml:space="preserve">        category: ["PreCatecumenado","Adviento","Navidad","Ordinario"],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12</v>
      </c>
      <c r="L15" s="164" t="str">
        <f ca="1">_xlfn.CONCAT("        dbno: ","""",C15,"""",",")</f>
        <v xml:space="preserve">        dbno: "12",</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alegriahanacidoelsalvador</v>
      </c>
      <c r="L18" s="164" t="str">
        <f ca="1">_xlfn.CONCAT("        audioSrc: ","""/audio/",C18,".mp3""",",")</f>
        <v xml:space="preserve">        audioSrc: "/audio/alegriahanacidoelsalvador.mp3",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11</v>
      </c>
      <c r="C24" t="str">
        <f ca="1">VLOOKUP(B24,Buscador!A3:AP240,31,FALSE)</f>
        <v>/resucito/src/index.html?canto=alabadalsenorenelcielo</v>
      </c>
      <c r="L24" s="164" t="str">
        <f ca="1">_xlfn.CONCAT("        ant: ","""",C24,"""",",")</f>
        <v xml:space="preserve">        ant: "/resucito/src/index.html?canto=alabadalsenorenelcielo",</v>
      </c>
    </row>
    <row r="25" spans="1:40" ht="23.25" x14ac:dyDescent="0.25">
      <c r="B25">
        <f ca="1">+C1+1</f>
        <v>13</v>
      </c>
      <c r="C25" t="str">
        <f ca="1">VLOOKUP(B25,Buscador!A3:AP240,31,FALSE)</f>
        <v>/resucito/src/index.html?canto=aleluyaalabadalsenor</v>
      </c>
      <c r="L25" s="164" t="str">
        <f ca="1">_xlfn.CONCAT("        sig: ","""",C25,"""",",")</f>
        <v xml:space="preserve">        sig: "/resucito/src/index.html?canto=aleluyaalabadalsenor",</v>
      </c>
    </row>
    <row r="26" spans="1:40" ht="23.25" x14ac:dyDescent="0.25">
      <c r="L26" s="48" t="s">
        <v>2279</v>
      </c>
    </row>
    <row r="27" spans="1:40" ht="36" thickBot="1" x14ac:dyDescent="0.3">
      <c r="L27" s="212" t="s">
        <v>2313</v>
      </c>
    </row>
    <row r="28" spans="1:40" ht="25.5" thickTop="1" thickBot="1" x14ac:dyDescent="0.4">
      <c r="A28">
        <v>1</v>
      </c>
      <c r="C28" s="13" t="s">
        <v>2480</v>
      </c>
      <c r="D28" s="257" t="s">
        <v>1114</v>
      </c>
      <c r="E28" s="257" t="s">
        <v>1121</v>
      </c>
      <c r="F28" s="269"/>
      <c r="G28" s="230"/>
      <c r="H28" s="228"/>
      <c r="I28" s="228"/>
      <c r="J28" s="231"/>
      <c r="K28" s="232"/>
      <c r="L28" s="271" t="str">
        <f t="shared" ref="L28:L48" si="0">IF(C28="","",_xlfn.CONCAT("            { line: ","""",C28,", ",M28:AN28,""", sC: ","""",B28,"""},"))</f>
        <v xml:space="preserve">            { line: "Un ángel vino del cielo, (Re,m,15)", sC: ""},</v>
      </c>
      <c r="M28" s="218" t="str">
        <f>IF(N28="","","(")</f>
        <v>(</v>
      </c>
      <c r="N28" s="183" t="str">
        <f t="shared" ref="N28:N67" si="1">IF(D28="","",D28)</f>
        <v>Re</v>
      </c>
      <c r="O28" s="216" t="str">
        <f>IF(N28="","",",")</f>
        <v>,</v>
      </c>
      <c r="P28" s="225" t="str">
        <f t="shared" ref="P28:P67" si="2">IF(E28="","",E28)</f>
        <v>m</v>
      </c>
      <c r="Q28" s="217" t="str">
        <f>IF(N28="","",",")</f>
        <v>,</v>
      </c>
      <c r="R28" s="168">
        <f>IF(N28="","",15)</f>
        <v>15</v>
      </c>
      <c r="S28" s="218" t="str">
        <f>IF(N28="","",")")</f>
        <v>)</v>
      </c>
      <c r="T28" s="219" t="str">
        <f>IF(U28="","","(")</f>
        <v/>
      </c>
      <c r="U28" s="181" t="str">
        <f t="shared" ref="U28:U67" si="3">IF(F28="","",F28)</f>
        <v/>
      </c>
      <c r="V28" s="185" t="str">
        <f>IF(U28="","",",")</f>
        <v/>
      </c>
      <c r="W28" s="177" t="str">
        <f t="shared" ref="W28:W67" si="4">IF(G28="","",G28)</f>
        <v/>
      </c>
      <c r="X28" s="185" t="str">
        <f>IF(U28="","",",")</f>
        <v/>
      </c>
      <c r="Y28" s="185" t="str">
        <f>IF(U28="","",250)</f>
        <v/>
      </c>
      <c r="Z28" s="218" t="str">
        <f>IF(U28="","",")")</f>
        <v/>
      </c>
      <c r="AA28" s="175" t="str">
        <f>IF(AB28="","","(")</f>
        <v/>
      </c>
      <c r="AB28" s="183" t="str">
        <f t="shared" ref="AB28:AB67" si="5">IF(H28="","",H28)</f>
        <v/>
      </c>
      <c r="AC28" s="184" t="str">
        <f>IF(AB28="","",",")</f>
        <v/>
      </c>
      <c r="AD28" s="225" t="str">
        <f>IF(I28="","",I28)</f>
        <v/>
      </c>
      <c r="AE28" s="176" t="str">
        <f>IF(AB28="","",",")</f>
        <v/>
      </c>
      <c r="AF28" s="168" t="str">
        <f>IF(AB28="","",350)</f>
        <v/>
      </c>
      <c r="AG28" s="168" t="str">
        <f>IF(AB28="","",")")</f>
        <v/>
      </c>
      <c r="AH28" s="179" t="str">
        <f>IF(AI28="","","(")</f>
        <v/>
      </c>
      <c r="AI28" s="256" t="str">
        <f t="shared" ref="AI28:AI67" si="6">IF(J28="","",J28)</f>
        <v/>
      </c>
      <c r="AJ28" s="185" t="str">
        <f>IF(AI28="","",",")</f>
        <v/>
      </c>
      <c r="AK28" s="185" t="str">
        <f>IF(K28="","",K28)</f>
        <v/>
      </c>
      <c r="AL28" s="185" t="str">
        <f>IF(AI28="","",",")</f>
        <v/>
      </c>
      <c r="AM28" s="185" t="str">
        <f>IF(AI28="","",450)</f>
        <v/>
      </c>
      <c r="AN28" s="185" t="str">
        <f>IF(AI28="","",")")</f>
        <v/>
      </c>
    </row>
    <row r="29" spans="1:40" ht="25.5" thickTop="1" thickBot="1" x14ac:dyDescent="0.4">
      <c r="A29">
        <f>+A28+1</f>
        <v>2</v>
      </c>
      <c r="C29" s="13" t="s">
        <v>2481</v>
      </c>
      <c r="D29" s="257"/>
      <c r="E29" s="257"/>
      <c r="F29" s="258"/>
      <c r="G29" s="230"/>
      <c r="H29" s="228"/>
      <c r="I29" s="228"/>
      <c r="J29" s="232"/>
      <c r="K29" s="232"/>
      <c r="L29" s="271" t="str">
        <f t="shared" si="0"/>
        <v xml:space="preserve">            { line: "trayendo una gran noticia:, ", sC: ""},</v>
      </c>
      <c r="M29" s="218" t="str">
        <f t="shared" ref="M29:M67" si="7">IF(N29="","","(")</f>
        <v/>
      </c>
      <c r="N29" s="183" t="str">
        <f t="shared" si="1"/>
        <v/>
      </c>
      <c r="O29" s="216" t="str">
        <f t="shared" ref="O29:O67" si="8">IF(N29="","",",")</f>
        <v/>
      </c>
      <c r="P29" s="225" t="str">
        <f t="shared" si="2"/>
        <v/>
      </c>
      <c r="Q29" s="217" t="str">
        <f t="shared" ref="Q29:Q67" si="9">IF(N29="","",",")</f>
        <v/>
      </c>
      <c r="R29" s="168" t="str">
        <f t="shared" ref="R29:R67" si="10">IF(N29="","",15)</f>
        <v/>
      </c>
      <c r="S29" s="218" t="str">
        <f t="shared" ref="S29:S67" si="11">IF(N29="","",")")</f>
        <v/>
      </c>
      <c r="T29" s="219" t="str">
        <f t="shared" ref="T29:T67" si="12">IF(U29="","","(")</f>
        <v/>
      </c>
      <c r="U29" s="181" t="str">
        <f t="shared" si="3"/>
        <v/>
      </c>
      <c r="V29" s="185" t="str">
        <f t="shared" ref="V29:V67" si="13">IF(U29="","",",")</f>
        <v/>
      </c>
      <c r="W29" s="177" t="str">
        <f t="shared" si="4"/>
        <v/>
      </c>
      <c r="X29" s="185" t="str">
        <f t="shared" ref="X29:X67" si="14">IF(U29="","",",")</f>
        <v/>
      </c>
      <c r="Y29" s="185" t="str">
        <f t="shared" ref="Y29:Y67" si="15">IF(U29="","",250)</f>
        <v/>
      </c>
      <c r="Z29" s="218" t="str">
        <f t="shared" ref="Z29:Z67" si="16">IF(U29="","",")")</f>
        <v/>
      </c>
      <c r="AA29" s="175" t="str">
        <f t="shared" ref="AA29:AA67" si="17">IF(AB29="","","(")</f>
        <v/>
      </c>
      <c r="AB29" s="183" t="str">
        <f t="shared" si="5"/>
        <v/>
      </c>
      <c r="AC29" s="184" t="str">
        <f t="shared" ref="AC29:AC67" si="18">IF(AB29="","",",")</f>
        <v/>
      </c>
      <c r="AD29" s="225" t="str">
        <f t="shared" ref="AD29:AD67" si="19">IF(I29="","",I29)</f>
        <v/>
      </c>
      <c r="AE29" s="176" t="str">
        <f t="shared" ref="AE29:AE67" si="20">IF(AB29="","",",")</f>
        <v/>
      </c>
      <c r="AF29" s="168" t="str">
        <f t="shared" ref="AF29:AF67" si="21">IF(AB29="","",350)</f>
        <v/>
      </c>
      <c r="AG29" s="168" t="str">
        <f t="shared" ref="AG29:AG67" si="22">IF(AB29="","",")")</f>
        <v/>
      </c>
      <c r="AH29" s="179" t="str">
        <f t="shared" ref="AH29:AH67" si="23">IF(AI29="","","(")</f>
        <v/>
      </c>
      <c r="AI29" s="256" t="str">
        <f t="shared" si="6"/>
        <v/>
      </c>
      <c r="AJ29" s="185" t="str">
        <f t="shared" ref="AJ29:AJ67" si="24">IF(AI29="","",",")</f>
        <v/>
      </c>
      <c r="AK29" s="185" t="str">
        <f t="shared" ref="AK29:AK67" si="25">IF(K29="","",K29)</f>
        <v/>
      </c>
      <c r="AL29" s="185" t="str">
        <f t="shared" ref="AL29:AL67" si="26">IF(AI29="","",",")</f>
        <v/>
      </c>
      <c r="AM29" s="185" t="str">
        <f t="shared" ref="AM29:AM67" si="27">IF(AI29="","",450)</f>
        <v/>
      </c>
      <c r="AN29" s="185" t="str">
        <f t="shared" ref="AN29:AN67" si="28">IF(AI29="","",")")</f>
        <v/>
      </c>
    </row>
    <row r="30" spans="1:40" ht="25.5" thickTop="1" thickBot="1" x14ac:dyDescent="0.4">
      <c r="A30">
        <f t="shared" ref="A30:A48" si="29">+A29+1</f>
        <v>3</v>
      </c>
      <c r="C30" s="13" t="s">
        <v>2482</v>
      </c>
      <c r="D30" s="257" t="s">
        <v>2483</v>
      </c>
      <c r="E30" s="257" t="s">
        <v>1114</v>
      </c>
      <c r="F30" s="258" t="s">
        <v>1121</v>
      </c>
      <c r="G30" s="230"/>
      <c r="H30" s="228"/>
      <c r="I30" s="228"/>
      <c r="J30" s="232"/>
      <c r="K30" s="232"/>
      <c r="L30" s="271" t="str">
        <f t="shared" si="0"/>
        <v xml:space="preserve">            { line: "¡Hoy os ha nacido,, (Solm,Re,15)(m,,250)", sC: ""},</v>
      </c>
      <c r="M30" s="218" t="str">
        <f t="shared" si="7"/>
        <v>(</v>
      </c>
      <c r="N30" s="183" t="str">
        <f t="shared" si="1"/>
        <v>Solm</v>
      </c>
      <c r="O30" s="216" t="str">
        <f t="shared" si="8"/>
        <v>,</v>
      </c>
      <c r="P30" s="225" t="str">
        <f t="shared" si="2"/>
        <v>Re</v>
      </c>
      <c r="Q30" s="217" t="str">
        <f t="shared" si="9"/>
        <v>,</v>
      </c>
      <c r="R30" s="168">
        <f t="shared" si="10"/>
        <v>15</v>
      </c>
      <c r="S30" s="218" t="str">
        <f t="shared" si="11"/>
        <v>)</v>
      </c>
      <c r="T30" s="219" t="str">
        <f t="shared" si="12"/>
        <v>(</v>
      </c>
      <c r="U30" s="181" t="str">
        <f t="shared" si="3"/>
        <v>m</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1079</v>
      </c>
      <c r="C31" s="13" t="s">
        <v>2484</v>
      </c>
      <c r="D31" s="257" t="s">
        <v>1112</v>
      </c>
      <c r="E31" s="257" t="s">
        <v>1114</v>
      </c>
      <c r="F31" s="258" t="s">
        <v>1121</v>
      </c>
      <c r="G31" s="230"/>
      <c r="H31" s="228"/>
      <c r="I31" s="228"/>
      <c r="J31" s="232"/>
      <c r="K31" s="232"/>
      <c r="L31" s="271" t="str">
        <f t="shared" si="0"/>
        <v xml:space="preserve">            { line: "ha nacido el Salvador!, (La,Re,15)(m,,250)", sC: "mt"},</v>
      </c>
      <c r="M31" s="218" t="str">
        <f t="shared" si="7"/>
        <v>(</v>
      </c>
      <c r="N31" s="183" t="str">
        <f t="shared" si="1"/>
        <v>La</v>
      </c>
      <c r="O31" s="216" t="str">
        <f t="shared" si="8"/>
        <v>,</v>
      </c>
      <c r="P31" s="225" t="str">
        <f t="shared" si="2"/>
        <v>Re</v>
      </c>
      <c r="Q31" s="217" t="str">
        <f t="shared" si="9"/>
        <v>,</v>
      </c>
      <c r="R31" s="168">
        <f t="shared" si="10"/>
        <v>15</v>
      </c>
      <c r="S31" s="218" t="str">
        <f t="shared" si="11"/>
        <v>)</v>
      </c>
      <c r="T31" s="219" t="str">
        <f t="shared" si="12"/>
        <v>(</v>
      </c>
      <c r="U31" s="181" t="str">
        <f t="shared" si="3"/>
        <v>m</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C32" s="203" t="s">
        <v>2422</v>
      </c>
      <c r="D32" s="224"/>
      <c r="E32" s="224"/>
      <c r="F32" s="224"/>
      <c r="G32" s="224"/>
      <c r="H32" s="224"/>
      <c r="I32" s="224"/>
      <c r="J32" s="224"/>
      <c r="K32" s="224"/>
      <c r="L32" s="208" t="s">
        <v>2411</v>
      </c>
      <c r="M32" s="218" t="str">
        <f t="shared" ref="M32:M36" si="30">IF(N32="","","(")</f>
        <v/>
      </c>
      <c r="N32" s="183" t="str">
        <f t="shared" ref="N32:N36" si="31">IF(D32="","",D32)</f>
        <v/>
      </c>
      <c r="O32" s="216" t="str">
        <f t="shared" ref="O32:O36" si="32">IF(N32="","",",")</f>
        <v/>
      </c>
      <c r="P32" s="225" t="str">
        <f t="shared" ref="P32:P36" si="33">IF(E32="","",E32)</f>
        <v/>
      </c>
      <c r="Q32" s="217" t="str">
        <f t="shared" ref="Q32:Q36" si="34">IF(N32="","",",")</f>
        <v/>
      </c>
      <c r="R32" s="168" t="str">
        <f t="shared" ref="R32:R36" si="35">IF(N32="","",15)</f>
        <v/>
      </c>
      <c r="S32" s="218" t="str">
        <f t="shared" ref="S32:S36" si="36">IF(N32="","",")")</f>
        <v/>
      </c>
      <c r="T32" s="219" t="str">
        <f t="shared" ref="T32:T36" si="37">IF(U32="","","(")</f>
        <v/>
      </c>
      <c r="U32" s="181" t="str">
        <f t="shared" ref="U32:U36" si="38">IF(F32="","",F32)</f>
        <v/>
      </c>
      <c r="V32" s="185" t="str">
        <f t="shared" ref="V32:V36" si="39">IF(U32="","",",")</f>
        <v/>
      </c>
      <c r="W32" s="177" t="str">
        <f t="shared" ref="W32:W36" si="40">IF(G32="","",G32)</f>
        <v/>
      </c>
      <c r="X32" s="185" t="str">
        <f t="shared" ref="X32:X36" si="41">IF(U32="","",",")</f>
        <v/>
      </c>
      <c r="Y32" s="185" t="str">
        <f t="shared" ref="Y32:Y36" si="42">IF(U32="","",250)</f>
        <v/>
      </c>
      <c r="Z32" s="218" t="str">
        <f t="shared" ref="Z32:Z36" si="43">IF(U32="","",")")</f>
        <v/>
      </c>
      <c r="AA32" s="175" t="str">
        <f t="shared" ref="AA32:AA36" si="44">IF(AB32="","","(")</f>
        <v/>
      </c>
      <c r="AB32" s="183" t="str">
        <f t="shared" ref="AB32:AB36" si="45">IF(H32="","",H32)</f>
        <v/>
      </c>
      <c r="AC32" s="184" t="str">
        <f t="shared" ref="AC32:AC36" si="46">IF(AB32="","",",")</f>
        <v/>
      </c>
      <c r="AD32" s="225" t="str">
        <f t="shared" ref="AD32:AD36" si="47">IF(I32="","",I32)</f>
        <v/>
      </c>
      <c r="AE32" s="176" t="str">
        <f t="shared" ref="AE32:AE36" si="48">IF(AB32="","",",")</f>
        <v/>
      </c>
      <c r="AF32" s="168" t="str">
        <f t="shared" ref="AF32:AF36" si="49">IF(AB32="","",350)</f>
        <v/>
      </c>
      <c r="AG32" s="168" t="str">
        <f t="shared" ref="AG32:AG36" si="50">IF(AB32="","",")")</f>
        <v/>
      </c>
      <c r="AH32" s="179" t="str">
        <f t="shared" ref="AH32:AH36" si="51">IF(AI32="","","(")</f>
        <v/>
      </c>
      <c r="AI32" s="256" t="str">
        <f t="shared" ref="AI32:AI36" si="52">IF(J32="","",J32)</f>
        <v/>
      </c>
      <c r="AJ32" s="185" t="str">
        <f t="shared" ref="AJ32:AJ36" si="53">IF(AI32="","",",")</f>
        <v/>
      </c>
      <c r="AK32" s="185" t="str">
        <f t="shared" ref="AK32:AK36" si="54">IF(K32="","",K32)</f>
        <v/>
      </c>
      <c r="AL32" s="185" t="str">
        <f t="shared" ref="AL32:AL36" si="55">IF(AI32="","",",")</f>
        <v/>
      </c>
      <c r="AM32" s="185" t="str">
        <f t="shared" ref="AM32:AM36" si="56">IF(AI32="","",450)</f>
        <v/>
      </c>
      <c r="AN32" s="185" t="str">
        <f t="shared" ref="AN32:AN36" si="57">IF(AI32="","",")")</f>
        <v/>
      </c>
    </row>
    <row r="33" spans="1:40" ht="25.5" thickTop="1" thickBot="1" x14ac:dyDescent="0.4">
      <c r="B33" t="s">
        <v>2309</v>
      </c>
      <c r="C33" s="285" t="s">
        <v>2485</v>
      </c>
      <c r="D33" s="227" t="s">
        <v>1113</v>
      </c>
      <c r="E33" s="227"/>
      <c r="F33" s="227" t="s">
        <v>1112</v>
      </c>
      <c r="G33" s="227"/>
      <c r="H33" s="227"/>
      <c r="I33" s="227"/>
      <c r="J33" s="227"/>
      <c r="K33" s="227"/>
      <c r="L33" s="283" t="str">
        <f>IF(C33="","",_xlfn.CONCAT("       triggerLine: ","""",C33,", ",M33:AN33,""", sC: ","""",B33,""", lines: ["))</f>
        <v xml:space="preserve">       triggerLine: "¡ALEGRÍA, ALEGRÍA, ALEGRÍA,, (Fa,,15)(La,,250)", sC: "mt as ta", lines: [</v>
      </c>
      <c r="M33" s="218" t="str">
        <f t="shared" si="30"/>
        <v>(</v>
      </c>
      <c r="N33" s="183" t="str">
        <f t="shared" si="31"/>
        <v>Fa</v>
      </c>
      <c r="O33" s="216" t="str">
        <f t="shared" si="32"/>
        <v>,</v>
      </c>
      <c r="P33" s="225" t="str">
        <f t="shared" si="33"/>
        <v/>
      </c>
      <c r="Q33" s="217" t="str">
        <f t="shared" si="34"/>
        <v>,</v>
      </c>
      <c r="R33" s="168">
        <f t="shared" si="35"/>
        <v>15</v>
      </c>
      <c r="S33" s="218" t="str">
        <f t="shared" si="36"/>
        <v>)</v>
      </c>
      <c r="T33" s="219" t="str">
        <f t="shared" si="37"/>
        <v>(</v>
      </c>
      <c r="U33" s="181" t="str">
        <f t="shared" si="38"/>
        <v>La</v>
      </c>
      <c r="V33" s="185" t="str">
        <f t="shared" si="39"/>
        <v>,</v>
      </c>
      <c r="W33" s="177" t="str">
        <f t="shared" si="40"/>
        <v/>
      </c>
      <c r="X33" s="185" t="str">
        <f t="shared" si="41"/>
        <v>,</v>
      </c>
      <c r="Y33" s="185">
        <f t="shared" si="42"/>
        <v>250</v>
      </c>
      <c r="Z33" s="218" t="str">
        <f t="shared" si="43"/>
        <v>)</v>
      </c>
      <c r="AA33" s="175" t="str">
        <f t="shared" si="44"/>
        <v/>
      </c>
      <c r="AB33" s="183" t="str">
        <f t="shared" si="45"/>
        <v/>
      </c>
      <c r="AC33" s="184" t="str">
        <f t="shared" si="46"/>
        <v/>
      </c>
      <c r="AD33" s="225" t="str">
        <f t="shared" si="47"/>
        <v/>
      </c>
      <c r="AE33" s="176" t="str">
        <f t="shared" si="48"/>
        <v/>
      </c>
      <c r="AF33" s="168" t="str">
        <f t="shared" si="49"/>
        <v/>
      </c>
      <c r="AG33" s="168" t="str">
        <f t="shared" si="50"/>
        <v/>
      </c>
      <c r="AH33" s="179" t="str">
        <f t="shared" si="51"/>
        <v/>
      </c>
      <c r="AI33" s="256" t="str">
        <f t="shared" si="52"/>
        <v/>
      </c>
      <c r="AJ33" s="185" t="str">
        <f t="shared" si="53"/>
        <v/>
      </c>
      <c r="AK33" s="185" t="str">
        <f t="shared" si="54"/>
        <v/>
      </c>
      <c r="AL33" s="185" t="str">
        <f t="shared" si="55"/>
        <v/>
      </c>
      <c r="AM33" s="185" t="str">
        <f t="shared" si="56"/>
        <v/>
      </c>
      <c r="AN33" s="185" t="str">
        <f t="shared" si="57"/>
        <v/>
      </c>
    </row>
    <row r="34" spans="1:40" ht="25.5" thickTop="1" thickBot="1" x14ac:dyDescent="0.4">
      <c r="B34" t="s">
        <v>2282</v>
      </c>
      <c r="C34" s="285" t="s">
        <v>2486</v>
      </c>
      <c r="D34" s="227" t="s">
        <v>2488</v>
      </c>
      <c r="E34" s="227"/>
      <c r="F34" s="227"/>
      <c r="G34" s="227"/>
      <c r="H34" s="227"/>
      <c r="I34" s="227"/>
      <c r="J34" s="227"/>
      <c r="K34" s="227"/>
      <c r="L34" s="283" t="str">
        <f>IF(C34="","",_xlfn.CONCAT("            { line: ","""",C34,", ",M34:AN34,""", sC: ","""",B34,"""},"))</f>
        <v xml:space="preserve">            { line: "HA NACIDO EL SALVADOR, (Si♭,,15)", sC: "as"},</v>
      </c>
      <c r="M34" s="218" t="str">
        <f t="shared" si="30"/>
        <v>(</v>
      </c>
      <c r="N34" s="183" t="str">
        <f t="shared" si="31"/>
        <v>Si♭</v>
      </c>
      <c r="O34" s="216" t="str">
        <f t="shared" si="32"/>
        <v>,</v>
      </c>
      <c r="P34" s="225" t="str">
        <f t="shared" si="33"/>
        <v/>
      </c>
      <c r="Q34" s="217" t="str">
        <f t="shared" si="34"/>
        <v>,</v>
      </c>
      <c r="R34" s="168">
        <f t="shared" si="35"/>
        <v>15</v>
      </c>
      <c r="S34" s="218" t="str">
        <f t="shared" si="36"/>
        <v>)</v>
      </c>
      <c r="T34" s="219" t="str">
        <f t="shared" si="37"/>
        <v/>
      </c>
      <c r="U34" s="181" t="str">
        <f t="shared" si="38"/>
        <v/>
      </c>
      <c r="V34" s="185" t="str">
        <f t="shared" si="39"/>
        <v/>
      </c>
      <c r="W34" s="177" t="str">
        <f t="shared" si="40"/>
        <v/>
      </c>
      <c r="X34" s="185" t="str">
        <f t="shared" si="41"/>
        <v/>
      </c>
      <c r="Y34" s="185" t="str">
        <f t="shared" si="42"/>
        <v/>
      </c>
      <c r="Z34" s="218" t="str">
        <f t="shared" si="43"/>
        <v/>
      </c>
      <c r="AA34" s="175" t="str">
        <f t="shared" si="44"/>
        <v/>
      </c>
      <c r="AB34" s="183" t="str">
        <f t="shared" si="45"/>
        <v/>
      </c>
      <c r="AC34" s="184" t="str">
        <f t="shared" si="46"/>
        <v/>
      </c>
      <c r="AD34" s="225" t="str">
        <f t="shared" si="47"/>
        <v/>
      </c>
      <c r="AE34" s="176" t="str">
        <f t="shared" si="48"/>
        <v/>
      </c>
      <c r="AF34" s="168" t="str">
        <f t="shared" si="49"/>
        <v/>
      </c>
      <c r="AG34" s="168" t="str">
        <f t="shared" si="50"/>
        <v/>
      </c>
      <c r="AH34" s="179" t="str">
        <f t="shared" si="51"/>
        <v/>
      </c>
      <c r="AI34" s="256" t="str">
        <f t="shared" si="52"/>
        <v/>
      </c>
      <c r="AJ34" s="185" t="str">
        <f t="shared" si="53"/>
        <v/>
      </c>
      <c r="AK34" s="185" t="str">
        <f t="shared" si="54"/>
        <v/>
      </c>
      <c r="AL34" s="185" t="str">
        <f t="shared" si="55"/>
        <v/>
      </c>
      <c r="AM34" s="185" t="str">
        <f t="shared" si="56"/>
        <v/>
      </c>
      <c r="AN34" s="185" t="str">
        <f t="shared" si="57"/>
        <v/>
      </c>
    </row>
    <row r="35" spans="1:40" ht="25.5" thickTop="1" thickBot="1" x14ac:dyDescent="0.4">
      <c r="B35" t="s">
        <v>2282</v>
      </c>
      <c r="C35" s="285" t="s">
        <v>2487</v>
      </c>
      <c r="D35" s="227" t="s">
        <v>1131</v>
      </c>
      <c r="E35" s="227"/>
      <c r="F35" s="227"/>
      <c r="G35" s="227"/>
      <c r="H35" s="227"/>
      <c r="I35" s="227"/>
      <c r="J35" s="227"/>
      <c r="K35" s="227"/>
      <c r="L35" s="283" t="str">
        <f>IF(C35="","",_xlfn.CONCAT("            { line: ","""",C35,", ",M35:AN35,""", sC: ","""",B35,"""},"))</f>
        <v xml:space="preserve">            { line: "ACOSTADO EN UN PESEBRE!, (Do,,15)", sC: "as"},</v>
      </c>
      <c r="M35" s="218" t="str">
        <f t="shared" si="30"/>
        <v>(</v>
      </c>
      <c r="N35" s="183" t="str">
        <f t="shared" si="31"/>
        <v>Do</v>
      </c>
      <c r="O35" s="216" t="str">
        <f t="shared" si="32"/>
        <v>,</v>
      </c>
      <c r="P35" s="225" t="str">
        <f t="shared" si="33"/>
        <v/>
      </c>
      <c r="Q35" s="217" t="str">
        <f t="shared" si="34"/>
        <v>,</v>
      </c>
      <c r="R35" s="168">
        <f t="shared" si="35"/>
        <v>15</v>
      </c>
      <c r="S35" s="218" t="str">
        <f t="shared" si="36"/>
        <v>)</v>
      </c>
      <c r="T35" s="219" t="str">
        <f t="shared" si="37"/>
        <v/>
      </c>
      <c r="U35" s="181" t="str">
        <f t="shared" si="38"/>
        <v/>
      </c>
      <c r="V35" s="185" t="str">
        <f t="shared" si="39"/>
        <v/>
      </c>
      <c r="W35" s="177" t="str">
        <f t="shared" si="40"/>
        <v/>
      </c>
      <c r="X35" s="185" t="str">
        <f t="shared" si="41"/>
        <v/>
      </c>
      <c r="Y35" s="185" t="str">
        <f t="shared" si="42"/>
        <v/>
      </c>
      <c r="Z35" s="218" t="str">
        <f t="shared" si="43"/>
        <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1:40" ht="25.5" thickTop="1" thickBot="1" x14ac:dyDescent="0.4">
      <c r="B36" t="s">
        <v>2282</v>
      </c>
      <c r="C36" s="284" t="s">
        <v>2489</v>
      </c>
      <c r="D36" s="227" t="s">
        <v>1131</v>
      </c>
      <c r="E36" s="227">
        <v>7</v>
      </c>
      <c r="F36" s="227"/>
      <c r="G36" s="227"/>
      <c r="H36" s="227"/>
      <c r="I36" s="227"/>
      <c r="J36" s="227"/>
      <c r="K36" s="227"/>
      <c r="L36" s="210" t="str">
        <f>IF(C36="","",_xlfn.CONCAT("            { line: ","""",C36,", ",M36:AN36,""", sC: ","""",B36,"""},  ]},"))</f>
        <v xml:space="preserve">            { line: "¡ÉL ES EL CRISTO, EL SEÑOR!, (Do,7,15)", sC: "as"},  ]},</v>
      </c>
      <c r="M36" s="218" t="str">
        <f t="shared" si="30"/>
        <v>(</v>
      </c>
      <c r="N36" s="183" t="str">
        <f t="shared" si="31"/>
        <v>Do</v>
      </c>
      <c r="O36" s="216" t="str">
        <f t="shared" si="32"/>
        <v>,</v>
      </c>
      <c r="P36" s="225">
        <f t="shared" si="33"/>
        <v>7</v>
      </c>
      <c r="Q36" s="217" t="str">
        <f t="shared" si="34"/>
        <v>,</v>
      </c>
      <c r="R36" s="168">
        <f t="shared" si="35"/>
        <v>15</v>
      </c>
      <c r="S36" s="218" t="str">
        <f t="shared" si="36"/>
        <v>)</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1:40" ht="25.5" thickTop="1" thickBot="1" x14ac:dyDescent="0.4">
      <c r="A37">
        <f>+A31+1</f>
        <v>5</v>
      </c>
      <c r="C37" s="13" t="s">
        <v>2490</v>
      </c>
      <c r="D37" s="257" t="s">
        <v>1131</v>
      </c>
      <c r="E37" s="257">
        <v>7</v>
      </c>
      <c r="F37" s="258" t="s">
        <v>1114</v>
      </c>
      <c r="G37" s="258" t="s">
        <v>1121</v>
      </c>
      <c r="H37" s="228"/>
      <c r="I37" s="228"/>
      <c r="J37" s="232"/>
      <c r="K37" s="232"/>
      <c r="L37" s="271" t="str">
        <f>IF(C37="","",_xlfn.CONCAT("            { line: ","""",C37,", ",M37:AN37,""", sC: ","""",B37,"""},"))</f>
        <v xml:space="preserve">            { line: "¡Fajado con lindos pañales, (Do,7,15)(Re,m,250)", sC: ""},</v>
      </c>
      <c r="M37" s="218" t="str">
        <f t="shared" si="7"/>
        <v>(</v>
      </c>
      <c r="N37" s="183" t="str">
        <f t="shared" si="1"/>
        <v>Do</v>
      </c>
      <c r="O37" s="216" t="str">
        <f t="shared" si="8"/>
        <v>,</v>
      </c>
      <c r="P37" s="225">
        <f t="shared" si="2"/>
        <v>7</v>
      </c>
      <c r="Q37" s="217" t="str">
        <f t="shared" si="9"/>
        <v>,</v>
      </c>
      <c r="R37" s="168">
        <f t="shared" si="10"/>
        <v>15</v>
      </c>
      <c r="S37" s="218" t="str">
        <f t="shared" si="11"/>
        <v>)</v>
      </c>
      <c r="T37" s="219" t="str">
        <f t="shared" si="12"/>
        <v>(</v>
      </c>
      <c r="U37" s="181" t="str">
        <f t="shared" si="3"/>
        <v>Re</v>
      </c>
      <c r="V37" s="185" t="str">
        <f t="shared" si="13"/>
        <v>,</v>
      </c>
      <c r="W37" s="177" t="str">
        <f t="shared" si="4"/>
        <v>m</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6</v>
      </c>
      <c r="C38" s="13" t="s">
        <v>2491</v>
      </c>
      <c r="D38" s="257"/>
      <c r="E38" s="257"/>
      <c r="F38" s="258"/>
      <c r="G38" s="258"/>
      <c r="H38" s="228"/>
      <c r="I38" s="228"/>
      <c r="J38" s="232"/>
      <c r="K38" s="232"/>
      <c r="L38" s="271" t="str">
        <f>IF(C38="","",_xlfn.CONCAT("            { line: ","""",C38,", ",M38:AN38,""", sC: ","""",B38,"""},"))</f>
        <v xml:space="preserve">            { line: "y acostado en un pesebre!,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7</v>
      </c>
      <c r="C39" s="13" t="s">
        <v>2492</v>
      </c>
      <c r="D39" s="257" t="s">
        <v>1122</v>
      </c>
      <c r="E39" s="257" t="s">
        <v>1121</v>
      </c>
      <c r="F39" s="258" t="s">
        <v>1114</v>
      </c>
      <c r="G39" s="258" t="s">
        <v>1121</v>
      </c>
      <c r="H39" s="228"/>
      <c r="I39" s="228"/>
      <c r="J39" s="232"/>
      <c r="K39" s="232"/>
      <c r="L39" s="271" t="str">
        <f t="shared" si="0"/>
        <v xml:space="preserve">            { line: "Esta será la señal, (Sol,m,15)(Re,m,250)", sC: ""},</v>
      </c>
      <c r="M39" s="218" t="str">
        <f t="shared" si="7"/>
        <v>(</v>
      </c>
      <c r="N39" s="183" t="str">
        <f t="shared" si="1"/>
        <v>Sol</v>
      </c>
      <c r="O39" s="216" t="str">
        <f t="shared" si="8"/>
        <v>,</v>
      </c>
      <c r="P39" s="225" t="str">
        <f t="shared" si="2"/>
        <v>m</v>
      </c>
      <c r="Q39" s="217" t="str">
        <f t="shared" si="9"/>
        <v>,</v>
      </c>
      <c r="R39" s="168">
        <f t="shared" si="10"/>
        <v>15</v>
      </c>
      <c r="S39" s="218" t="str">
        <f t="shared" si="11"/>
        <v>)</v>
      </c>
      <c r="T39" s="219" t="str">
        <f t="shared" si="12"/>
        <v>(</v>
      </c>
      <c r="U39" s="181" t="str">
        <f t="shared" si="3"/>
        <v>Re</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C40" s="203" t="s">
        <v>2422</v>
      </c>
      <c r="D40" s="224"/>
      <c r="E40" s="224"/>
      <c r="F40" s="224"/>
      <c r="G40" s="224"/>
      <c r="H40" s="224"/>
      <c r="I40" s="224"/>
      <c r="J40" s="224"/>
      <c r="K40" s="224"/>
      <c r="L40" s="208" t="s">
        <v>2411</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B41" t="s">
        <v>2309</v>
      </c>
      <c r="C41" s="285" t="s">
        <v>2485</v>
      </c>
      <c r="D41" s="227" t="s">
        <v>1113</v>
      </c>
      <c r="E41" s="227"/>
      <c r="F41" s="227" t="s">
        <v>1112</v>
      </c>
      <c r="G41" s="227"/>
      <c r="H41" s="227"/>
      <c r="I41" s="227"/>
      <c r="J41" s="227"/>
      <c r="K41" s="227"/>
      <c r="L41" s="283" t="str">
        <f>IF(C41="","",_xlfn.CONCAT("       triggerLine: ","""",C41,", ",M41:AN41,""", sC: ","""",B41,""", lines: ["))</f>
        <v xml:space="preserve">       triggerLine: "¡ALEGRÍA, ALEGRÍA, ALEGRÍA,, (Fa,,15)(La,,250)", sC: "mt as ta", lines: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v>
      </c>
      <c r="U41" s="181" t="str">
        <f t="shared" si="3"/>
        <v>La</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B42" t="s">
        <v>2282</v>
      </c>
      <c r="C42" s="285" t="s">
        <v>2486</v>
      </c>
      <c r="D42" s="227" t="s">
        <v>2488</v>
      </c>
      <c r="E42" s="227"/>
      <c r="F42" s="227"/>
      <c r="G42" s="227"/>
      <c r="H42" s="227"/>
      <c r="I42" s="227"/>
      <c r="J42" s="227"/>
      <c r="K42" s="227"/>
      <c r="L42" s="283" t="str">
        <f>IF(C42="","",_xlfn.CONCAT("            { line: ","""",C42,", ",M42:AN42,""", sC: ","""",B42,"""},"))</f>
        <v xml:space="preserve">            { line: "HA NACIDO EL SALVADOR, (Si♭,,15)", sC: "as"},</v>
      </c>
      <c r="M42" s="218" t="str">
        <f t="shared" si="7"/>
        <v>(</v>
      </c>
      <c r="N42" s="183" t="str">
        <f t="shared" si="1"/>
        <v>Si♭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B43" t="s">
        <v>2282</v>
      </c>
      <c r="C43" s="285" t="s">
        <v>2487</v>
      </c>
      <c r="D43" s="227" t="s">
        <v>1131</v>
      </c>
      <c r="E43" s="227"/>
      <c r="F43" s="227"/>
      <c r="G43" s="227"/>
      <c r="H43" s="227"/>
      <c r="I43" s="227"/>
      <c r="J43" s="227"/>
      <c r="K43" s="227"/>
      <c r="L43" s="283" t="str">
        <f>IF(C43="","",_xlfn.CONCAT("            { line: ","""",C43,", ",M43:AN43,""", sC: ","""",B43,"""},"))</f>
        <v xml:space="preserve">            { line: "ACOSTADO EN UN PESEBRE!, (Do,,15)", sC: "as"},</v>
      </c>
      <c r="M43" s="218" t="str">
        <f t="shared" si="7"/>
        <v>(</v>
      </c>
      <c r="N43" s="183" t="str">
        <f t="shared" si="1"/>
        <v>Do</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B44" t="s">
        <v>2282</v>
      </c>
      <c r="C44" s="284" t="s">
        <v>2489</v>
      </c>
      <c r="D44" s="227" t="s">
        <v>1131</v>
      </c>
      <c r="E44" s="227">
        <v>7</v>
      </c>
      <c r="F44" s="227"/>
      <c r="G44" s="227"/>
      <c r="H44" s="227"/>
      <c r="I44" s="227"/>
      <c r="J44" s="227"/>
      <c r="K44" s="227"/>
      <c r="L44" s="210" t="str">
        <f>IF(C44="","",_xlfn.CONCAT("            { line: ","""",C44,", ",M44:AN44,""", sC: ","""",B44,"""},  ]},"))</f>
        <v xml:space="preserve">            { line: "¡ÉL ES EL CRISTO, EL SEÑOR!, (Do,7,15)", sC: "as"},  ]},</v>
      </c>
      <c r="M44" s="218" t="str">
        <f t="shared" si="7"/>
        <v>(</v>
      </c>
      <c r="N44" s="183" t="str">
        <f t="shared" si="1"/>
        <v>Do</v>
      </c>
      <c r="O44" s="216" t="str">
        <f t="shared" si="8"/>
        <v>,</v>
      </c>
      <c r="P44" s="225">
        <f t="shared" si="2"/>
        <v>7</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+A39+1</f>
        <v>8</v>
      </c>
      <c r="B45" t="s">
        <v>1079</v>
      </c>
      <c r="C45" s="13" t="s">
        <v>2493</v>
      </c>
      <c r="D45" s="257" t="s">
        <v>1114</v>
      </c>
      <c r="E45" s="257" t="s">
        <v>1121</v>
      </c>
      <c r="F45" s="258"/>
      <c r="G45" s="258"/>
      <c r="H45" s="228"/>
      <c r="I45" s="228"/>
      <c r="J45" s="232"/>
      <c r="K45" s="232"/>
      <c r="L45" s="271" t="str">
        <f t="shared" si="0"/>
        <v xml:space="preserve">            { line: "Al establo de Belén, (Re,m,15)", sC: "mt"},</v>
      </c>
      <c r="M45" s="218" t="str">
        <f t="shared" si="7"/>
        <v>(</v>
      </c>
      <c r="N45" s="183" t="str">
        <f t="shared" si="1"/>
        <v>Re</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9</v>
      </c>
      <c r="C46" s="13" t="s">
        <v>2494</v>
      </c>
      <c r="D46" s="228"/>
      <c r="E46" s="228"/>
      <c r="F46" s="230"/>
      <c r="G46" s="230"/>
      <c r="H46" s="228"/>
      <c r="I46" s="228"/>
      <c r="J46" s="232"/>
      <c r="K46" s="232"/>
      <c r="L46" s="271" t="str">
        <f>IF(C46="","",_xlfn.CONCAT("            { line: ","""",C46,", ",M46:AN46,""", sC: ","""",B46,"""},"))</f>
        <v xml:space="preserve">            { line: "han llegado los pastores.,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29"/>
        <v>10</v>
      </c>
      <c r="C47" s="13" t="s">
        <v>2495</v>
      </c>
      <c r="D47" s="228" t="s">
        <v>1122</v>
      </c>
      <c r="E47" s="228" t="s">
        <v>1121</v>
      </c>
      <c r="F47" s="230" t="s">
        <v>1114</v>
      </c>
      <c r="G47" s="230" t="s">
        <v>1121</v>
      </c>
      <c r="H47" s="228"/>
      <c r="I47" s="228"/>
      <c r="J47" s="232"/>
      <c r="K47" s="232"/>
      <c r="L47" s="271" t="str">
        <f t="shared" si="0"/>
        <v xml:space="preserve">            { line: "Vienen trayendo regalos, (Sol,m,15)(Re,m,250)", sC: ""},</v>
      </c>
      <c r="M47" s="218" t="str">
        <f t="shared" si="7"/>
        <v>(</v>
      </c>
      <c r="N47" s="183" t="str">
        <f t="shared" si="1"/>
        <v>Sol</v>
      </c>
      <c r="O47" s="216" t="str">
        <f t="shared" si="8"/>
        <v>,</v>
      </c>
      <c r="P47" s="225" t="str">
        <f t="shared" si="2"/>
        <v>m</v>
      </c>
      <c r="Q47" s="217" t="str">
        <f t="shared" si="9"/>
        <v>,</v>
      </c>
      <c r="R47" s="168">
        <f t="shared" si="10"/>
        <v>15</v>
      </c>
      <c r="S47" s="218" t="str">
        <f t="shared" si="11"/>
        <v>)</v>
      </c>
      <c r="T47" s="219" t="str">
        <f t="shared" si="12"/>
        <v>(</v>
      </c>
      <c r="U47" s="181" t="str">
        <f t="shared" si="3"/>
        <v>Re</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29"/>
        <v>11</v>
      </c>
      <c r="B48" t="s">
        <v>1079</v>
      </c>
      <c r="C48" s="13" t="s">
        <v>2496</v>
      </c>
      <c r="D48" s="228" t="s">
        <v>1112</v>
      </c>
      <c r="E48" s="228" t="s">
        <v>1114</v>
      </c>
      <c r="F48" s="230" t="s">
        <v>1121</v>
      </c>
      <c r="G48" s="230"/>
      <c r="H48" s="228"/>
      <c r="I48" s="228"/>
      <c r="J48" s="232"/>
      <c r="K48" s="232"/>
      <c r="L48" s="271" t="str">
        <f t="shared" si="0"/>
        <v xml:space="preserve">            { line: "a Jesús el Salvador., (La,Re,15)(m,,250)", sC: "mt"},</v>
      </c>
      <c r="M48" s="218" t="str">
        <f t="shared" si="7"/>
        <v>(</v>
      </c>
      <c r="N48" s="183" t="str">
        <f t="shared" si="1"/>
        <v>La</v>
      </c>
      <c r="O48" s="216" t="str">
        <f t="shared" si="8"/>
        <v>,</v>
      </c>
      <c r="P48" s="225" t="str">
        <f t="shared" si="2"/>
        <v>Re</v>
      </c>
      <c r="Q48" s="217" t="str">
        <f t="shared" si="9"/>
        <v>,</v>
      </c>
      <c r="R48" s="168">
        <f t="shared" si="10"/>
        <v>15</v>
      </c>
      <c r="S48" s="218" t="str">
        <f t="shared" si="11"/>
        <v>)</v>
      </c>
      <c r="T48" s="219" t="str">
        <f t="shared" si="12"/>
        <v>(</v>
      </c>
      <c r="U48" s="181" t="str">
        <f t="shared" si="3"/>
        <v>m</v>
      </c>
      <c r="V48" s="185" t="str">
        <f t="shared" si="13"/>
        <v>,</v>
      </c>
      <c r="W48" s="177" t="str">
        <f t="shared" si="4"/>
        <v/>
      </c>
      <c r="X48" s="185" t="str">
        <f t="shared" si="14"/>
        <v>,</v>
      </c>
      <c r="Y48" s="185">
        <f t="shared" si="15"/>
        <v>250</v>
      </c>
      <c r="Z48" s="218" t="str">
        <f t="shared" si="16"/>
        <v>)</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C49" s="203" t="s">
        <v>2422</v>
      </c>
      <c r="D49" s="224"/>
      <c r="E49" s="224"/>
      <c r="F49" s="224"/>
      <c r="G49" s="224"/>
      <c r="H49" s="224"/>
      <c r="I49" s="224"/>
      <c r="J49" s="224"/>
      <c r="K49" s="224"/>
      <c r="L49" s="208" t="s">
        <v>2411</v>
      </c>
      <c r="M49" s="218" t="str">
        <f t="shared" ref="M49:M53" si="58">IF(N49="","","(")</f>
        <v/>
      </c>
      <c r="N49" s="183" t="str">
        <f t="shared" ref="N49:N53" si="59">IF(D49="","",D49)</f>
        <v/>
      </c>
      <c r="O49" s="216" t="str">
        <f t="shared" ref="O49:O53" si="60">IF(N49="","",",")</f>
        <v/>
      </c>
      <c r="P49" s="225" t="str">
        <f t="shared" ref="P49:P53" si="61">IF(E49="","",E49)</f>
        <v/>
      </c>
      <c r="Q49" s="217" t="str">
        <f t="shared" ref="Q49:Q53" si="62">IF(N49="","",",")</f>
        <v/>
      </c>
      <c r="R49" s="168" t="str">
        <f t="shared" ref="R49:R53" si="63">IF(N49="","",15)</f>
        <v/>
      </c>
      <c r="S49" s="218" t="str">
        <f t="shared" ref="S49:S53" si="64">IF(N49="","",")")</f>
        <v/>
      </c>
      <c r="T49" s="219" t="str">
        <f t="shared" ref="T49:T53" si="65">IF(U49="","","(")</f>
        <v/>
      </c>
      <c r="U49" s="181" t="str">
        <f t="shared" ref="U49:U53" si="66">IF(F49="","",F49)</f>
        <v/>
      </c>
      <c r="V49" s="185" t="str">
        <f t="shared" ref="V49:V53" si="67">IF(U49="","",",")</f>
        <v/>
      </c>
      <c r="W49" s="177" t="str">
        <f t="shared" ref="W49:W53" si="68">IF(G49="","",G49)</f>
        <v/>
      </c>
      <c r="X49" s="185" t="str">
        <f t="shared" ref="X49:X53" si="69">IF(U49="","",",")</f>
        <v/>
      </c>
      <c r="Y49" s="185" t="str">
        <f t="shared" ref="Y49:Y53" si="70">IF(U49="","",250)</f>
        <v/>
      </c>
      <c r="Z49" s="218" t="str">
        <f t="shared" ref="Z49:Z53" si="71">IF(U49="","",")")</f>
        <v/>
      </c>
      <c r="AA49" s="175" t="str">
        <f t="shared" ref="AA49:AA53" si="72">IF(AB49="","","(")</f>
        <v/>
      </c>
      <c r="AB49" s="183" t="str">
        <f t="shared" ref="AB49:AB53" si="73">IF(H49="","",H49)</f>
        <v/>
      </c>
      <c r="AC49" s="184" t="str">
        <f t="shared" ref="AC49:AC53" si="74">IF(AB49="","",",")</f>
        <v/>
      </c>
      <c r="AD49" s="225" t="str">
        <f t="shared" ref="AD49:AD53" si="75">IF(I49="","",I49)</f>
        <v/>
      </c>
      <c r="AE49" s="176" t="str">
        <f t="shared" ref="AE49:AE53" si="76">IF(AB49="","",",")</f>
        <v/>
      </c>
      <c r="AF49" s="168" t="str">
        <f t="shared" ref="AF49:AF53" si="77">IF(AB49="","",350)</f>
        <v/>
      </c>
      <c r="AG49" s="168" t="str">
        <f t="shared" ref="AG49:AG53" si="78">IF(AB49="","",")")</f>
        <v/>
      </c>
      <c r="AH49" s="179" t="str">
        <f t="shared" ref="AH49:AH53" si="79">IF(AI49="","","(")</f>
        <v/>
      </c>
      <c r="AI49" s="256" t="str">
        <f t="shared" ref="AI49:AI53" si="80">IF(J49="","",J49)</f>
        <v/>
      </c>
      <c r="AJ49" s="185" t="str">
        <f t="shared" ref="AJ49:AJ53" si="81">IF(AI49="","",",")</f>
        <v/>
      </c>
      <c r="AK49" s="185" t="str">
        <f t="shared" ref="AK49:AK53" si="82">IF(K49="","",K49)</f>
        <v/>
      </c>
      <c r="AL49" s="185" t="str">
        <f t="shared" ref="AL49:AL53" si="83">IF(AI49="","",",")</f>
        <v/>
      </c>
      <c r="AM49" s="185" t="str">
        <f t="shared" ref="AM49:AM53" si="84">IF(AI49="","",450)</f>
        <v/>
      </c>
      <c r="AN49" s="185" t="str">
        <f t="shared" ref="AN49:AN53" si="85">IF(AI49="","",")")</f>
        <v/>
      </c>
    </row>
    <row r="50" spans="1:40" ht="25.5" thickTop="1" thickBot="1" x14ac:dyDescent="0.4">
      <c r="B50" t="s">
        <v>2309</v>
      </c>
      <c r="C50" s="285" t="s">
        <v>2485</v>
      </c>
      <c r="D50" s="227" t="s">
        <v>1113</v>
      </c>
      <c r="E50" s="227"/>
      <c r="F50" s="227" t="s">
        <v>1112</v>
      </c>
      <c r="G50" s="227"/>
      <c r="H50" s="227"/>
      <c r="I50" s="227"/>
      <c r="J50" s="227"/>
      <c r="K50" s="227"/>
      <c r="L50" s="283" t="str">
        <f>IF(C50="","",_xlfn.CONCAT("       triggerLine: ","""",C50,", ",M50:AN50,""", sC: ","""",B50,""", lines: ["))</f>
        <v xml:space="preserve">       triggerLine: "¡ALEGRÍA, ALEGRÍA, ALEGRÍA,, (Fa,,15)(La,,250)", sC: "mt as ta", lines: [</v>
      </c>
      <c r="M50" s="218" t="str">
        <f t="shared" si="58"/>
        <v>(</v>
      </c>
      <c r="N50" s="183" t="str">
        <f t="shared" si="59"/>
        <v>Fa</v>
      </c>
      <c r="O50" s="216" t="str">
        <f t="shared" si="60"/>
        <v>,</v>
      </c>
      <c r="P50" s="225" t="str">
        <f t="shared" si="61"/>
        <v/>
      </c>
      <c r="Q50" s="217" t="str">
        <f t="shared" si="62"/>
        <v>,</v>
      </c>
      <c r="R50" s="168">
        <f t="shared" si="63"/>
        <v>15</v>
      </c>
      <c r="S50" s="218" t="str">
        <f t="shared" si="64"/>
        <v>)</v>
      </c>
      <c r="T50" s="219" t="str">
        <f t="shared" si="65"/>
        <v>(</v>
      </c>
      <c r="U50" s="181" t="str">
        <f t="shared" si="66"/>
        <v>La</v>
      </c>
      <c r="V50" s="185" t="str">
        <f t="shared" si="67"/>
        <v>,</v>
      </c>
      <c r="W50" s="177" t="str">
        <f t="shared" si="68"/>
        <v/>
      </c>
      <c r="X50" s="185" t="str">
        <f t="shared" si="69"/>
        <v>,</v>
      </c>
      <c r="Y50" s="185">
        <f t="shared" si="70"/>
        <v>250</v>
      </c>
      <c r="Z50" s="218" t="str">
        <f t="shared" si="71"/>
        <v>)</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5.5" thickTop="1" thickBot="1" x14ac:dyDescent="0.4">
      <c r="B51" t="s">
        <v>2282</v>
      </c>
      <c r="C51" s="285" t="s">
        <v>2486</v>
      </c>
      <c r="D51" s="227" t="s">
        <v>2488</v>
      </c>
      <c r="E51" s="227"/>
      <c r="F51" s="227"/>
      <c r="G51" s="227"/>
      <c r="H51" s="227"/>
      <c r="I51" s="227"/>
      <c r="J51" s="227"/>
      <c r="K51" s="227"/>
      <c r="L51" s="283" t="str">
        <f>IF(C51="","",_xlfn.CONCAT("            { line: ","""",C51,", ",M51:AN51,""", sC: ","""",B51,"""},"))</f>
        <v xml:space="preserve">            { line: "HA NACIDO EL SALVADOR, (Si♭,,15)", sC: "as"},</v>
      </c>
      <c r="M51" s="218" t="str">
        <f t="shared" si="58"/>
        <v>(</v>
      </c>
      <c r="N51" s="183" t="str">
        <f t="shared" si="59"/>
        <v>Si♭</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5.5" thickTop="1" thickBot="1" x14ac:dyDescent="0.4">
      <c r="B52" t="s">
        <v>2282</v>
      </c>
      <c r="C52" s="285" t="s">
        <v>2487</v>
      </c>
      <c r="D52" s="227" t="s">
        <v>1131</v>
      </c>
      <c r="E52" s="227"/>
      <c r="F52" s="227"/>
      <c r="G52" s="227"/>
      <c r="H52" s="227"/>
      <c r="I52" s="227"/>
      <c r="J52" s="227"/>
      <c r="K52" s="227"/>
      <c r="L52" s="283" t="str">
        <f>IF(C52="","",_xlfn.CONCAT("            { line: ","""",C52,", ",M52:AN52,""", sC: ","""",B52,"""},"))</f>
        <v xml:space="preserve">            { line: "ACOSTADO EN UN PESEBRE!, (Do,,15)", sC: "as"},</v>
      </c>
      <c r="M52" s="218" t="str">
        <f t="shared" si="58"/>
        <v>(</v>
      </c>
      <c r="N52" s="183" t="str">
        <f t="shared" si="59"/>
        <v>Do</v>
      </c>
      <c r="O52" s="216" t="str">
        <f t="shared" si="60"/>
        <v>,</v>
      </c>
      <c r="P52" s="225" t="str">
        <f t="shared" si="61"/>
        <v/>
      </c>
      <c r="Q52" s="217" t="str">
        <f t="shared" si="62"/>
        <v>,</v>
      </c>
      <c r="R52" s="168">
        <f t="shared" si="63"/>
        <v>15</v>
      </c>
      <c r="S52" s="218" t="str">
        <f t="shared" si="64"/>
        <v>)</v>
      </c>
      <c r="T52" s="219" t="str">
        <f t="shared" si="65"/>
        <v/>
      </c>
      <c r="U52" s="181" t="str">
        <f t="shared" si="66"/>
        <v/>
      </c>
      <c r="V52" s="185" t="str">
        <f t="shared" si="67"/>
        <v/>
      </c>
      <c r="W52" s="177" t="str">
        <f t="shared" si="68"/>
        <v/>
      </c>
      <c r="X52" s="185" t="str">
        <f t="shared" si="69"/>
        <v/>
      </c>
      <c r="Y52" s="185" t="str">
        <f t="shared" si="70"/>
        <v/>
      </c>
      <c r="Z52" s="218" t="str">
        <f t="shared" si="71"/>
        <v/>
      </c>
      <c r="AA52" s="175" t="str">
        <f t="shared" si="72"/>
        <v/>
      </c>
      <c r="AB52" s="183" t="str">
        <f t="shared" si="73"/>
        <v/>
      </c>
      <c r="AC52" s="184" t="str">
        <f t="shared" si="74"/>
        <v/>
      </c>
      <c r="AD52" s="225" t="str">
        <f t="shared" si="75"/>
        <v/>
      </c>
      <c r="AE52" s="176" t="str">
        <f t="shared" si="76"/>
        <v/>
      </c>
      <c r="AF52" s="168" t="str">
        <f t="shared" si="77"/>
        <v/>
      </c>
      <c r="AG52" s="168" t="str">
        <f t="shared" si="78"/>
        <v/>
      </c>
      <c r="AH52" s="179" t="str">
        <f t="shared" si="79"/>
        <v/>
      </c>
      <c r="AI52" s="256" t="str">
        <f t="shared" si="80"/>
        <v/>
      </c>
      <c r="AJ52" s="185" t="str">
        <f t="shared" si="81"/>
        <v/>
      </c>
      <c r="AK52" s="185" t="str">
        <f t="shared" si="82"/>
        <v/>
      </c>
      <c r="AL52" s="185" t="str">
        <f t="shared" si="83"/>
        <v/>
      </c>
      <c r="AM52" s="185" t="str">
        <f t="shared" si="84"/>
        <v/>
      </c>
      <c r="AN52" s="185" t="str">
        <f t="shared" si="85"/>
        <v/>
      </c>
    </row>
    <row r="53" spans="1:40" ht="25.5" thickTop="1" thickBot="1" x14ac:dyDescent="0.4">
      <c r="B53" t="s">
        <v>2282</v>
      </c>
      <c r="C53" s="284" t="s">
        <v>2489</v>
      </c>
      <c r="D53" s="227" t="s">
        <v>1131</v>
      </c>
      <c r="E53" s="227">
        <v>7</v>
      </c>
      <c r="F53" s="227"/>
      <c r="G53" s="227"/>
      <c r="H53" s="227"/>
      <c r="I53" s="227"/>
      <c r="J53" s="227"/>
      <c r="K53" s="227"/>
      <c r="L53" s="210" t="str">
        <f>IF(C53="","",_xlfn.CONCAT("            { line: ","""",C53,", ",M53:AN53,""", sC: ","""",B53,"""},  ]},"))</f>
        <v xml:space="preserve">            { line: "¡ÉL ES EL CRISTO, EL SEÑOR!, (Do,7,15)", sC: "as"},  ]},</v>
      </c>
      <c r="M53" s="218" t="str">
        <f t="shared" si="58"/>
        <v>(</v>
      </c>
      <c r="N53" s="183" t="str">
        <f t="shared" si="59"/>
        <v>Do</v>
      </c>
      <c r="O53" s="216" t="str">
        <f t="shared" si="60"/>
        <v>,</v>
      </c>
      <c r="P53" s="225">
        <f t="shared" si="61"/>
        <v>7</v>
      </c>
      <c r="Q53" s="217" t="str">
        <f t="shared" si="62"/>
        <v>,</v>
      </c>
      <c r="R53" s="168">
        <f t="shared" si="63"/>
        <v>15</v>
      </c>
      <c r="S53" s="218" t="str">
        <f t="shared" si="64"/>
        <v>)</v>
      </c>
      <c r="T53" s="219" t="str">
        <f t="shared" si="65"/>
        <v/>
      </c>
      <c r="U53" s="181" t="str">
        <f t="shared" si="66"/>
        <v/>
      </c>
      <c r="V53" s="185" t="str">
        <f t="shared" si="67"/>
        <v/>
      </c>
      <c r="W53" s="177" t="str">
        <f t="shared" si="68"/>
        <v/>
      </c>
      <c r="X53" s="185" t="str">
        <f t="shared" si="69"/>
        <v/>
      </c>
      <c r="Y53" s="185" t="str">
        <f t="shared" si="70"/>
        <v/>
      </c>
      <c r="Z53" s="218" t="str">
        <f t="shared" si="71"/>
        <v/>
      </c>
      <c r="AA53" s="175" t="str">
        <f t="shared" si="72"/>
        <v/>
      </c>
      <c r="AB53" s="183" t="str">
        <f t="shared" si="73"/>
        <v/>
      </c>
      <c r="AC53" s="184" t="str">
        <f t="shared" si="74"/>
        <v/>
      </c>
      <c r="AD53" s="225" t="str">
        <f t="shared" si="75"/>
        <v/>
      </c>
      <c r="AE53" s="176" t="str">
        <f t="shared" si="76"/>
        <v/>
      </c>
      <c r="AF53" s="168" t="str">
        <f t="shared" si="77"/>
        <v/>
      </c>
      <c r="AG53" s="168" t="str">
        <f t="shared" si="78"/>
        <v/>
      </c>
      <c r="AH53" s="179" t="str">
        <f t="shared" si="79"/>
        <v/>
      </c>
      <c r="AI53" s="256" t="str">
        <f t="shared" si="80"/>
        <v/>
      </c>
      <c r="AJ53" s="185" t="str">
        <f t="shared" si="81"/>
        <v/>
      </c>
      <c r="AK53" s="185" t="str">
        <f t="shared" si="82"/>
        <v/>
      </c>
      <c r="AL53" s="185" t="str">
        <f t="shared" si="83"/>
        <v/>
      </c>
      <c r="AM53" s="185" t="str">
        <f t="shared" si="84"/>
        <v/>
      </c>
      <c r="AN53" s="185" t="str">
        <f t="shared" si="85"/>
        <v/>
      </c>
    </row>
    <row r="54" spans="1:40" ht="36.75" thickTop="1" thickBot="1" x14ac:dyDescent="0.4">
      <c r="C54" s="13"/>
      <c r="D54" s="222"/>
      <c r="E54" s="222"/>
      <c r="F54" s="222"/>
      <c r="G54" s="222"/>
      <c r="H54" s="222"/>
      <c r="I54" s="222"/>
      <c r="J54" s="222"/>
      <c r="K54" s="222"/>
      <c r="L54" s="212" t="s">
        <v>2299</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v>1</v>
      </c>
      <c r="C55" s="13" t="s">
        <v>2497</v>
      </c>
      <c r="D55" s="228" t="s">
        <v>1114</v>
      </c>
      <c r="E55" s="228" t="s">
        <v>1121</v>
      </c>
      <c r="F55" s="230"/>
      <c r="G55" s="230"/>
      <c r="H55" s="228"/>
      <c r="I55" s="228"/>
      <c r="J55" s="232"/>
      <c r="K55" s="232"/>
      <c r="L55" s="271" t="str">
        <f>IF(C55="","",_xlfn.CONCAT("            { line: ","""",C55,", ",M55:AN55,""", sC: ","""",B55,"""},"))</f>
        <v xml:space="preserve">            { line: "Encontraron a María,, (Re,m,15)", sC: ""},</v>
      </c>
      <c r="M55" s="218" t="str">
        <f t="shared" si="7"/>
        <v>(</v>
      </c>
      <c r="N55" s="183" t="str">
        <f t="shared" si="1"/>
        <v>Re</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+A55+1</f>
        <v>2</v>
      </c>
      <c r="C56" s="13" t="s">
        <v>2498</v>
      </c>
      <c r="D56" s="228"/>
      <c r="E56" s="228"/>
      <c r="F56" s="230"/>
      <c r="G56" s="230"/>
      <c r="H56" s="228"/>
      <c r="I56" s="228"/>
      <c r="J56" s="232"/>
      <c r="K56" s="232"/>
      <c r="L56" s="271" t="str">
        <f t="shared" ref="L56:L67" si="86">IF(C56="","",_xlfn.CONCAT("            { line: ","""",C56,", ",M56:AN56,""", sC: ","""",B56,"""},"))</f>
        <v xml:space="preserve">            { line: "encontraron a José., ", sC: ""},</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ref="A57:A67" si="87">+A56+1</f>
        <v>3</v>
      </c>
      <c r="C57" s="13" t="s">
        <v>2499</v>
      </c>
      <c r="D57" s="228" t="s">
        <v>1122</v>
      </c>
      <c r="E57" s="228" t="s">
        <v>1121</v>
      </c>
      <c r="F57" s="230" t="s">
        <v>1114</v>
      </c>
      <c r="G57" s="230" t="s">
        <v>1121</v>
      </c>
      <c r="H57" s="228"/>
      <c r="I57" s="228"/>
      <c r="J57" s="232"/>
      <c r="K57" s="232"/>
      <c r="L57" s="271" t="str">
        <f t="shared" si="86"/>
        <v xml:space="preserve">            { line: "El buey, el asno y el niño,, (Sol,m,15)(Re,m,250)", sC: ""},</v>
      </c>
      <c r="M57" s="218" t="str">
        <f t="shared" si="7"/>
        <v>(</v>
      </c>
      <c r="N57" s="183" t="str">
        <f t="shared" si="1"/>
        <v>Sol</v>
      </c>
      <c r="O57" s="216" t="str">
        <f t="shared" si="8"/>
        <v>,</v>
      </c>
      <c r="P57" s="225" t="str">
        <f t="shared" si="2"/>
        <v>m</v>
      </c>
      <c r="Q57" s="217" t="str">
        <f t="shared" si="9"/>
        <v>,</v>
      </c>
      <c r="R57" s="168">
        <f t="shared" si="10"/>
        <v>15</v>
      </c>
      <c r="S57" s="218" t="str">
        <f t="shared" si="11"/>
        <v>)</v>
      </c>
      <c r="T57" s="219" t="str">
        <f t="shared" si="12"/>
        <v>(</v>
      </c>
      <c r="U57" s="181" t="str">
        <f t="shared" si="3"/>
        <v>Re</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87"/>
        <v>4</v>
      </c>
      <c r="B58" t="s">
        <v>1079</v>
      </c>
      <c r="C58" s="13" t="s">
        <v>2500</v>
      </c>
      <c r="D58" s="228" t="s">
        <v>1112</v>
      </c>
      <c r="E58" s="228" t="s">
        <v>1114</v>
      </c>
      <c r="F58" s="230" t="s">
        <v>1121</v>
      </c>
      <c r="G58" s="230"/>
      <c r="H58" s="228"/>
      <c r="I58" s="228"/>
      <c r="J58" s="232"/>
      <c r="K58" s="232"/>
      <c r="L58" s="271" t="str">
        <f t="shared" si="86"/>
        <v xml:space="preserve">            { line: "que se llamará Emmanuel., (La,Re,15)(m,,250)", sC: "mt"},</v>
      </c>
      <c r="M58" s="218" t="str">
        <f t="shared" si="7"/>
        <v>(</v>
      </c>
      <c r="N58" s="183" t="str">
        <f t="shared" si="1"/>
        <v>La</v>
      </c>
      <c r="O58" s="216" t="str">
        <f t="shared" si="8"/>
        <v>,</v>
      </c>
      <c r="P58" s="225" t="str">
        <f t="shared" si="2"/>
        <v>Re</v>
      </c>
      <c r="Q58" s="217" t="str">
        <f t="shared" si="9"/>
        <v>,</v>
      </c>
      <c r="R58" s="168">
        <f t="shared" si="10"/>
        <v>15</v>
      </c>
      <c r="S58" s="218" t="str">
        <f t="shared" si="11"/>
        <v>)</v>
      </c>
      <c r="T58" s="219" t="str">
        <f t="shared" si="12"/>
        <v>(</v>
      </c>
      <c r="U58" s="181" t="str">
        <f t="shared" si="3"/>
        <v>m</v>
      </c>
      <c r="V58" s="185" t="str">
        <f t="shared" si="13"/>
        <v>,</v>
      </c>
      <c r="W58" s="177" t="str">
        <f t="shared" si="4"/>
        <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C59" s="203" t="s">
        <v>2422</v>
      </c>
      <c r="D59" s="224"/>
      <c r="E59" s="224"/>
      <c r="F59" s="224"/>
      <c r="G59" s="224"/>
      <c r="H59" s="224"/>
      <c r="I59" s="224"/>
      <c r="J59" s="224"/>
      <c r="K59" s="224"/>
      <c r="L59" s="208" t="s">
        <v>2411</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B60" t="s">
        <v>2309</v>
      </c>
      <c r="C60" s="285" t="s">
        <v>2485</v>
      </c>
      <c r="D60" s="227" t="s">
        <v>1113</v>
      </c>
      <c r="E60" s="227"/>
      <c r="F60" s="227" t="s">
        <v>1112</v>
      </c>
      <c r="G60" s="227"/>
      <c r="H60" s="227"/>
      <c r="I60" s="227"/>
      <c r="J60" s="227"/>
      <c r="K60" s="227"/>
      <c r="L60" s="283" t="str">
        <f>IF(C60="","",_xlfn.CONCAT("       triggerLine: ","""",C60,", ",M60:AN60,""", sC: ","""",B60,""", lines: ["))</f>
        <v xml:space="preserve">       triggerLine: "¡ALEGRÍA, ALEGRÍA, ALEGRÍA,, (Fa,,15)(La,,250)", sC: "mt as ta", lines: [</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v>
      </c>
      <c r="U60" s="181" t="str">
        <f t="shared" si="3"/>
        <v>La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B61" t="s">
        <v>2282</v>
      </c>
      <c r="C61" s="285" t="s">
        <v>2486</v>
      </c>
      <c r="D61" s="227" t="s">
        <v>2488</v>
      </c>
      <c r="E61" s="227"/>
      <c r="F61" s="227"/>
      <c r="G61" s="227"/>
      <c r="H61" s="227"/>
      <c r="I61" s="227"/>
      <c r="J61" s="227"/>
      <c r="K61" s="227"/>
      <c r="L61" s="283" t="str">
        <f>IF(C61="","",_xlfn.CONCAT("            { line: ","""",C61,", ",M61:AN61,""", sC: ","""",B61,"""},"))</f>
        <v xml:space="preserve">            { line: "HA NACIDO EL SALVADOR, (Si♭,,15)", sC: "as"},</v>
      </c>
      <c r="M61" s="218" t="str">
        <f t="shared" si="7"/>
        <v>(</v>
      </c>
      <c r="N61" s="183" t="str">
        <f t="shared" si="1"/>
        <v>Si♭</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B62" t="s">
        <v>2282</v>
      </c>
      <c r="C62" s="285" t="s">
        <v>2487</v>
      </c>
      <c r="D62" s="227" t="s">
        <v>1131</v>
      </c>
      <c r="E62" s="227"/>
      <c r="F62" s="227"/>
      <c r="G62" s="227"/>
      <c r="H62" s="227"/>
      <c r="I62" s="227"/>
      <c r="J62" s="227"/>
      <c r="K62" s="227"/>
      <c r="L62" s="283" t="str">
        <f>IF(C62="","",_xlfn.CONCAT("            { line: ","""",C62,", ",M62:AN62,""", sC: ","""",B62,"""},"))</f>
        <v xml:space="preserve">            { line: "ACOSTADO EN UN PESEBRE!, (Do,,15)", sC: "as"},</v>
      </c>
      <c r="M62" s="218" t="str">
        <f t="shared" si="7"/>
        <v>(</v>
      </c>
      <c r="N62" s="183" t="str">
        <f t="shared" si="1"/>
        <v>Do</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B63" t="s">
        <v>2282</v>
      </c>
      <c r="C63" s="284" t="s">
        <v>2489</v>
      </c>
      <c r="D63" s="227" t="s">
        <v>1131</v>
      </c>
      <c r="E63" s="227">
        <v>7</v>
      </c>
      <c r="F63" s="227"/>
      <c r="G63" s="227"/>
      <c r="H63" s="227"/>
      <c r="I63" s="227"/>
      <c r="J63" s="227"/>
      <c r="K63" s="227"/>
      <c r="L63" s="210" t="str">
        <f>IF(C63="","",_xlfn.CONCAT("            { line: ","""",C63,", ",M63:AN63,""", sC: ","""",B63,"""},  ]},"))</f>
        <v xml:space="preserve">            { line: "¡ÉL ES EL CRISTO, EL SEÑOR!, (Do,7,15)", sC: "as"},  ]},</v>
      </c>
      <c r="M63" s="218" t="str">
        <f t="shared" si="7"/>
        <v>(</v>
      </c>
      <c r="N63" s="183" t="str">
        <f t="shared" si="1"/>
        <v>Do</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+A58+1</f>
        <v>5</v>
      </c>
      <c r="C64" s="13" t="s">
        <v>2501</v>
      </c>
      <c r="D64" s="228" t="s">
        <v>1114</v>
      </c>
      <c r="E64" s="228" t="s">
        <v>1121</v>
      </c>
      <c r="F64" s="230"/>
      <c r="G64" s="230"/>
      <c r="H64" s="228"/>
      <c r="I64" s="228"/>
      <c r="J64" s="232"/>
      <c r="K64" s="232"/>
      <c r="L64" s="271" t="str">
        <f t="shared" si="86"/>
        <v xml:space="preserve">            { line: "El buey reconoce a su dueño,, (Re,m,15)", sC: ""},</v>
      </c>
      <c r="M64" s="218" t="str">
        <f t="shared" si="7"/>
        <v>(</v>
      </c>
      <c r="N64" s="183" t="str">
        <f t="shared" si="1"/>
        <v>Re</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87"/>
        <v>6</v>
      </c>
      <c r="C65" s="13" t="s">
        <v>2502</v>
      </c>
      <c r="D65" s="228"/>
      <c r="E65" s="228"/>
      <c r="F65" s="230"/>
      <c r="G65" s="230"/>
      <c r="H65" s="228"/>
      <c r="I65" s="228"/>
      <c r="J65" s="232"/>
      <c r="K65" s="232"/>
      <c r="L65" s="271" t="str">
        <f t="shared" si="86"/>
        <v xml:space="preserve">            { line: "el borrico su pesebre., ", sC: ""},</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si="87"/>
        <v>7</v>
      </c>
      <c r="B66" t="s">
        <v>1079</v>
      </c>
      <c r="C66" s="13" t="s">
        <v>2503</v>
      </c>
      <c r="D66" s="228" t="s">
        <v>1122</v>
      </c>
      <c r="E66" s="228" t="s">
        <v>1121</v>
      </c>
      <c r="F66" s="230" t="s">
        <v>1114</v>
      </c>
      <c r="G66" s="230" t="s">
        <v>1121</v>
      </c>
      <c r="H66" s="228"/>
      <c r="I66" s="228"/>
      <c r="J66" s="232"/>
      <c r="K66" s="232"/>
      <c r="L66" s="271" t="str">
        <f t="shared" si="86"/>
        <v xml:space="preserve">            { line: "Pero Israel no conoce,, (Sol,m,15)(Re,m,250)", sC: "mt"},</v>
      </c>
      <c r="M66" s="218" t="str">
        <f t="shared" si="7"/>
        <v>(</v>
      </c>
      <c r="N66" s="183" t="str">
        <f t="shared" si="1"/>
        <v>Sol</v>
      </c>
      <c r="O66" s="216" t="str">
        <f t="shared" si="8"/>
        <v>,</v>
      </c>
      <c r="P66" s="225" t="str">
        <f t="shared" si="2"/>
        <v>m</v>
      </c>
      <c r="Q66" s="217" t="str">
        <f t="shared" si="9"/>
        <v>,</v>
      </c>
      <c r="R66" s="168">
        <f t="shared" si="10"/>
        <v>15</v>
      </c>
      <c r="S66" s="218" t="str">
        <f t="shared" si="11"/>
        <v>)</v>
      </c>
      <c r="T66" s="219" t="str">
        <f t="shared" si="12"/>
        <v>(</v>
      </c>
      <c r="U66" s="181" t="str">
        <f t="shared" si="3"/>
        <v>Re</v>
      </c>
      <c r="V66" s="185" t="str">
        <f t="shared" si="13"/>
        <v>,</v>
      </c>
      <c r="W66" s="177" t="str">
        <f t="shared" si="4"/>
        <v>m</v>
      </c>
      <c r="X66" s="185" t="str">
        <f t="shared" si="14"/>
        <v>,</v>
      </c>
      <c r="Y66" s="185">
        <f t="shared" si="15"/>
        <v>250</v>
      </c>
      <c r="Z66" s="218" t="str">
        <f t="shared" si="16"/>
        <v>)</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A67">
        <f t="shared" si="87"/>
        <v>8</v>
      </c>
      <c r="C67" s="13" t="s">
        <v>2504</v>
      </c>
      <c r="D67" s="228" t="s">
        <v>1112</v>
      </c>
      <c r="E67" s="228" t="s">
        <v>1114</v>
      </c>
      <c r="F67" s="230" t="s">
        <v>1121</v>
      </c>
      <c r="G67" s="230"/>
      <c r="H67" s="228"/>
      <c r="I67" s="228"/>
      <c r="J67" s="232"/>
      <c r="K67" s="232"/>
      <c r="L67" s="271" t="str">
        <f t="shared" si="86"/>
        <v xml:space="preserve">            { line: "no conoce a su Señor., (La,Re,15)(m,,250)", sC: ""},</v>
      </c>
      <c r="M67" s="218" t="str">
        <f t="shared" si="7"/>
        <v>(</v>
      </c>
      <c r="N67" s="183" t="str">
        <f t="shared" si="1"/>
        <v>La</v>
      </c>
      <c r="O67" s="216" t="str">
        <f t="shared" si="8"/>
        <v>,</v>
      </c>
      <c r="P67" s="225" t="str">
        <f t="shared" si="2"/>
        <v>Re</v>
      </c>
      <c r="Q67" s="217" t="str">
        <f t="shared" si="9"/>
        <v>,</v>
      </c>
      <c r="R67" s="168">
        <f t="shared" si="10"/>
        <v>15</v>
      </c>
      <c r="S67" s="218" t="str">
        <f t="shared" si="11"/>
        <v>)</v>
      </c>
      <c r="T67" s="219" t="str">
        <f t="shared" si="12"/>
        <v>(</v>
      </c>
      <c r="U67" s="181" t="str">
        <f t="shared" si="3"/>
        <v>m</v>
      </c>
      <c r="V67" s="185" t="str">
        <f t="shared" si="13"/>
        <v>,</v>
      </c>
      <c r="W67" s="177" t="str">
        <f t="shared" si="4"/>
        <v/>
      </c>
      <c r="X67" s="185" t="str">
        <f t="shared" si="14"/>
        <v>,</v>
      </c>
      <c r="Y67" s="185">
        <f t="shared" si="15"/>
        <v>250</v>
      </c>
      <c r="Z67" s="218" t="str">
        <f t="shared" si="16"/>
        <v>)</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C68" s="203" t="s">
        <v>2422</v>
      </c>
      <c r="D68" s="224"/>
      <c r="E68" s="224"/>
      <c r="F68" s="224"/>
      <c r="G68" s="224"/>
      <c r="H68" s="224"/>
      <c r="I68" s="224"/>
      <c r="J68" s="224"/>
      <c r="K68" s="224"/>
      <c r="L68" s="208" t="s">
        <v>2411</v>
      </c>
      <c r="M68" s="218" t="str">
        <f t="shared" ref="M68:M72" si="88">IF(N68="","","(")</f>
        <v/>
      </c>
      <c r="N68" s="183" t="str">
        <f t="shared" ref="N68:N72" si="89">IF(D68="","",D68)</f>
        <v/>
      </c>
      <c r="O68" s="216" t="str">
        <f t="shared" ref="O68:O72" si="90">IF(N68="","",",")</f>
        <v/>
      </c>
      <c r="P68" s="225" t="str">
        <f t="shared" ref="P68:P72" si="91">IF(E68="","",E68)</f>
        <v/>
      </c>
      <c r="Q68" s="217" t="str">
        <f t="shared" ref="Q68:Q72" si="92">IF(N68="","",",")</f>
        <v/>
      </c>
      <c r="R68" s="168" t="str">
        <f t="shared" ref="R68:R72" si="93">IF(N68="","",15)</f>
        <v/>
      </c>
      <c r="S68" s="218" t="str">
        <f t="shared" ref="S68:S72" si="94">IF(N68="","",")")</f>
        <v/>
      </c>
      <c r="T68" s="219" t="str">
        <f t="shared" ref="T68:T72" si="95">IF(U68="","","(")</f>
        <v/>
      </c>
      <c r="U68" s="181" t="str">
        <f t="shared" ref="U68:U72" si="96">IF(F68="","",F68)</f>
        <v/>
      </c>
      <c r="V68" s="185" t="str">
        <f t="shared" ref="V68:V72" si="97">IF(U68="","",",")</f>
        <v/>
      </c>
      <c r="W68" s="177" t="str">
        <f t="shared" ref="W68:W72" si="98">IF(G68="","",G68)</f>
        <v/>
      </c>
      <c r="X68" s="185" t="str">
        <f t="shared" ref="X68:X72" si="99">IF(U68="","",",")</f>
        <v/>
      </c>
      <c r="Y68" s="185" t="str">
        <f t="shared" ref="Y68:Y72" si="100">IF(U68="","",250)</f>
        <v/>
      </c>
      <c r="Z68" s="218" t="str">
        <f t="shared" ref="Z68:Z72" si="101">IF(U68="","",")")</f>
        <v/>
      </c>
      <c r="AA68" s="175" t="str">
        <f t="shared" ref="AA68:AA72" si="102">IF(AB68="","","(")</f>
        <v/>
      </c>
      <c r="AB68" s="183" t="str">
        <f t="shared" ref="AB68:AB72" si="103">IF(H68="","",H68)</f>
        <v/>
      </c>
      <c r="AC68" s="184" t="str">
        <f t="shared" ref="AC68:AC72" si="104">IF(AB68="","",",")</f>
        <v/>
      </c>
      <c r="AD68" s="225" t="str">
        <f t="shared" ref="AD68:AD72" si="105">IF(I68="","",I68)</f>
        <v/>
      </c>
      <c r="AE68" s="176" t="str">
        <f t="shared" ref="AE68:AE72" si="106">IF(AB68="","",",")</f>
        <v/>
      </c>
      <c r="AF68" s="168" t="str">
        <f t="shared" ref="AF68:AF72" si="107">IF(AB68="","",350)</f>
        <v/>
      </c>
      <c r="AG68" s="168" t="str">
        <f t="shared" ref="AG68:AG72" si="108">IF(AB68="","",")")</f>
        <v/>
      </c>
      <c r="AH68" s="179" t="str">
        <f t="shared" ref="AH68:AH72" si="109">IF(AI68="","","(")</f>
        <v/>
      </c>
      <c r="AI68" s="256" t="str">
        <f t="shared" ref="AI68:AI72" si="110">IF(J68="","",J68)</f>
        <v/>
      </c>
      <c r="AJ68" s="185" t="str">
        <f t="shared" ref="AJ68:AJ72" si="111">IF(AI68="","",",")</f>
        <v/>
      </c>
      <c r="AK68" s="185" t="str">
        <f t="shared" ref="AK68:AK72" si="112">IF(K68="","",K68)</f>
        <v/>
      </c>
      <c r="AL68" s="185" t="str">
        <f t="shared" ref="AL68:AL72" si="113">IF(AI68="","",",")</f>
        <v/>
      </c>
      <c r="AM68" s="185" t="str">
        <f t="shared" ref="AM68:AM72" si="114">IF(AI68="","",450)</f>
        <v/>
      </c>
      <c r="AN68" s="185" t="str">
        <f t="shared" ref="AN68:AN72" si="115">IF(AI68="","",")")</f>
        <v/>
      </c>
    </row>
    <row r="69" spans="1:40" ht="25.5" thickTop="1" thickBot="1" x14ac:dyDescent="0.4">
      <c r="B69" t="s">
        <v>2309</v>
      </c>
      <c r="C69" s="285" t="s">
        <v>2485</v>
      </c>
      <c r="D69" s="227" t="s">
        <v>1113</v>
      </c>
      <c r="E69" s="227"/>
      <c r="F69" s="227" t="s">
        <v>1112</v>
      </c>
      <c r="G69" s="227"/>
      <c r="H69" s="227"/>
      <c r="I69" s="227"/>
      <c r="J69" s="227"/>
      <c r="K69" s="227"/>
      <c r="L69" s="283" t="str">
        <f>IF(C69="","",_xlfn.CONCAT("       triggerLine: ","""",C69,", ",M69:AN69,""", sC: ","""",B69,""", lines: ["))</f>
        <v xml:space="preserve">       triggerLine: "¡ALEGRÍA, ALEGRÍA, ALEGRÍA,, (Fa,,15)(La,,250)", sC: "mt as ta", lines: [</v>
      </c>
      <c r="M69" s="218" t="str">
        <f t="shared" si="88"/>
        <v>(</v>
      </c>
      <c r="N69" s="183" t="str">
        <f t="shared" si="89"/>
        <v>Fa</v>
      </c>
      <c r="O69" s="216" t="str">
        <f t="shared" si="90"/>
        <v>,</v>
      </c>
      <c r="P69" s="225" t="str">
        <f t="shared" si="91"/>
        <v/>
      </c>
      <c r="Q69" s="217" t="str">
        <f t="shared" si="92"/>
        <v>,</v>
      </c>
      <c r="R69" s="168">
        <f t="shared" si="93"/>
        <v>15</v>
      </c>
      <c r="S69" s="218" t="str">
        <f t="shared" si="94"/>
        <v>)</v>
      </c>
      <c r="T69" s="219" t="str">
        <f t="shared" si="95"/>
        <v>(</v>
      </c>
      <c r="U69" s="181" t="str">
        <f t="shared" si="96"/>
        <v>La</v>
      </c>
      <c r="V69" s="185" t="str">
        <f t="shared" si="97"/>
        <v>,</v>
      </c>
      <c r="W69" s="177" t="str">
        <f t="shared" si="98"/>
        <v/>
      </c>
      <c r="X69" s="185" t="str">
        <f t="shared" si="99"/>
        <v>,</v>
      </c>
      <c r="Y69" s="185">
        <f t="shared" si="100"/>
        <v>250</v>
      </c>
      <c r="Z69" s="218" t="str">
        <f t="shared" si="101"/>
        <v>)</v>
      </c>
      <c r="AA69" s="175" t="str">
        <f t="shared" si="102"/>
        <v/>
      </c>
      <c r="AB69" s="183" t="str">
        <f t="shared" si="103"/>
        <v/>
      </c>
      <c r="AC69" s="184" t="str">
        <f t="shared" si="104"/>
        <v/>
      </c>
      <c r="AD69" s="225" t="str">
        <f t="shared" si="105"/>
        <v/>
      </c>
      <c r="AE69" s="176" t="str">
        <f t="shared" si="106"/>
        <v/>
      </c>
      <c r="AF69" s="168" t="str">
        <f t="shared" si="107"/>
        <v/>
      </c>
      <c r="AG69" s="168" t="str">
        <f t="shared" si="108"/>
        <v/>
      </c>
      <c r="AH69" s="179" t="str">
        <f t="shared" si="109"/>
        <v/>
      </c>
      <c r="AI69" s="256" t="str">
        <f t="shared" si="110"/>
        <v/>
      </c>
      <c r="AJ69" s="185" t="str">
        <f t="shared" si="111"/>
        <v/>
      </c>
      <c r="AK69" s="185" t="str">
        <f t="shared" si="112"/>
        <v/>
      </c>
      <c r="AL69" s="185" t="str">
        <f t="shared" si="113"/>
        <v/>
      </c>
      <c r="AM69" s="185" t="str">
        <f t="shared" si="114"/>
        <v/>
      </c>
      <c r="AN69" s="185" t="str">
        <f t="shared" si="115"/>
        <v/>
      </c>
    </row>
    <row r="70" spans="1:40" ht="25.5" thickTop="1" thickBot="1" x14ac:dyDescent="0.4">
      <c r="B70" t="s">
        <v>2282</v>
      </c>
      <c r="C70" s="285" t="s">
        <v>2486</v>
      </c>
      <c r="D70" s="227" t="s">
        <v>2488</v>
      </c>
      <c r="E70" s="227"/>
      <c r="F70" s="227"/>
      <c r="G70" s="227"/>
      <c r="H70" s="227"/>
      <c r="I70" s="227"/>
      <c r="J70" s="227"/>
      <c r="K70" s="227"/>
      <c r="L70" s="283" t="str">
        <f>IF(C70="","",_xlfn.CONCAT("            { line: ","""",C70,", ",M70:AN70,""", sC: ","""",B70,"""},"))</f>
        <v xml:space="preserve">            { line: "HA NACIDO EL SALVADOR, (Si♭,,15)", sC: "as"},</v>
      </c>
      <c r="M70" s="218" t="str">
        <f t="shared" si="88"/>
        <v>(</v>
      </c>
      <c r="N70" s="183" t="str">
        <f t="shared" si="89"/>
        <v>Si♭</v>
      </c>
      <c r="O70" s="216" t="str">
        <f t="shared" si="90"/>
        <v>,</v>
      </c>
      <c r="P70" s="225" t="str">
        <f t="shared" si="91"/>
        <v/>
      </c>
      <c r="Q70" s="217" t="str">
        <f t="shared" si="92"/>
        <v>,</v>
      </c>
      <c r="R70" s="168">
        <f t="shared" si="93"/>
        <v>15</v>
      </c>
      <c r="S70" s="218" t="str">
        <f t="shared" si="94"/>
        <v>)</v>
      </c>
      <c r="T70" s="219" t="str">
        <f t="shared" si="95"/>
        <v/>
      </c>
      <c r="U70" s="181" t="str">
        <f t="shared" si="96"/>
        <v/>
      </c>
      <c r="V70" s="185" t="str">
        <f t="shared" si="97"/>
        <v/>
      </c>
      <c r="W70" s="177" t="str">
        <f t="shared" si="98"/>
        <v/>
      </c>
      <c r="X70" s="185" t="str">
        <f t="shared" si="99"/>
        <v/>
      </c>
      <c r="Y70" s="185" t="str">
        <f t="shared" si="100"/>
        <v/>
      </c>
      <c r="Z70" s="218" t="str">
        <f t="shared" si="101"/>
        <v/>
      </c>
      <c r="AA70" s="175" t="str">
        <f t="shared" si="102"/>
        <v/>
      </c>
      <c r="AB70" s="183" t="str">
        <f t="shared" si="103"/>
        <v/>
      </c>
      <c r="AC70" s="184" t="str">
        <f t="shared" si="104"/>
        <v/>
      </c>
      <c r="AD70" s="225" t="str">
        <f t="shared" si="105"/>
        <v/>
      </c>
      <c r="AE70" s="176" t="str">
        <f t="shared" si="106"/>
        <v/>
      </c>
      <c r="AF70" s="168" t="str">
        <f t="shared" si="107"/>
        <v/>
      </c>
      <c r="AG70" s="168" t="str">
        <f t="shared" si="108"/>
        <v/>
      </c>
      <c r="AH70" s="179" t="str">
        <f t="shared" si="109"/>
        <v/>
      </c>
      <c r="AI70" s="256" t="str">
        <f t="shared" si="110"/>
        <v/>
      </c>
      <c r="AJ70" s="185" t="str">
        <f t="shared" si="111"/>
        <v/>
      </c>
      <c r="AK70" s="185" t="str">
        <f t="shared" si="112"/>
        <v/>
      </c>
      <c r="AL70" s="185" t="str">
        <f t="shared" si="113"/>
        <v/>
      </c>
      <c r="AM70" s="185" t="str">
        <f t="shared" si="114"/>
        <v/>
      </c>
      <c r="AN70" s="185" t="str">
        <f t="shared" si="115"/>
        <v/>
      </c>
    </row>
    <row r="71" spans="1:40" ht="25.5" thickTop="1" thickBot="1" x14ac:dyDescent="0.4">
      <c r="B71" t="s">
        <v>2282</v>
      </c>
      <c r="C71" s="285" t="s">
        <v>2487</v>
      </c>
      <c r="D71" s="227" t="s">
        <v>1131</v>
      </c>
      <c r="E71" s="227"/>
      <c r="F71" s="227"/>
      <c r="G71" s="227"/>
      <c r="H71" s="227"/>
      <c r="I71" s="227"/>
      <c r="J71" s="227"/>
      <c r="K71" s="227"/>
      <c r="L71" s="283" t="str">
        <f>IF(C71="","",_xlfn.CONCAT("            { line: ","""",C71,", ",M71:AN71,""", sC: ","""",B71,"""},"))</f>
        <v xml:space="preserve">            { line: "ACOSTADO EN UN PESEBRE!, (Do,,15)", sC: "as"},</v>
      </c>
      <c r="M71" s="218" t="str">
        <f t="shared" si="88"/>
        <v>(</v>
      </c>
      <c r="N71" s="183" t="str">
        <f t="shared" si="89"/>
        <v>Do</v>
      </c>
      <c r="O71" s="216" t="str">
        <f t="shared" si="90"/>
        <v>,</v>
      </c>
      <c r="P71" s="225" t="str">
        <f t="shared" si="91"/>
        <v/>
      </c>
      <c r="Q71" s="217" t="str">
        <f t="shared" si="92"/>
        <v>,</v>
      </c>
      <c r="R71" s="168">
        <f t="shared" si="93"/>
        <v>15</v>
      </c>
      <c r="S71" s="218" t="str">
        <f t="shared" si="94"/>
        <v>)</v>
      </c>
      <c r="T71" s="219" t="str">
        <f t="shared" si="95"/>
        <v/>
      </c>
      <c r="U71" s="181" t="str">
        <f t="shared" si="96"/>
        <v/>
      </c>
      <c r="V71" s="185" t="str">
        <f t="shared" si="97"/>
        <v/>
      </c>
      <c r="W71" s="177" t="str">
        <f t="shared" si="98"/>
        <v/>
      </c>
      <c r="X71" s="185" t="str">
        <f t="shared" si="99"/>
        <v/>
      </c>
      <c r="Y71" s="185" t="str">
        <f t="shared" si="100"/>
        <v/>
      </c>
      <c r="Z71" s="218" t="str">
        <f t="shared" si="101"/>
        <v/>
      </c>
      <c r="AA71" s="175" t="str">
        <f t="shared" si="102"/>
        <v/>
      </c>
      <c r="AB71" s="183" t="str">
        <f t="shared" si="103"/>
        <v/>
      </c>
      <c r="AC71" s="184" t="str">
        <f t="shared" si="104"/>
        <v/>
      </c>
      <c r="AD71" s="225" t="str">
        <f t="shared" si="105"/>
        <v/>
      </c>
      <c r="AE71" s="176" t="str">
        <f t="shared" si="106"/>
        <v/>
      </c>
      <c r="AF71" s="168" t="str">
        <f t="shared" si="107"/>
        <v/>
      </c>
      <c r="AG71" s="168" t="str">
        <f t="shared" si="108"/>
        <v/>
      </c>
      <c r="AH71" s="179" t="str">
        <f t="shared" si="109"/>
        <v/>
      </c>
      <c r="AI71" s="256" t="str">
        <f t="shared" si="110"/>
        <v/>
      </c>
      <c r="AJ71" s="185" t="str">
        <f t="shared" si="111"/>
        <v/>
      </c>
      <c r="AK71" s="185" t="str">
        <f t="shared" si="112"/>
        <v/>
      </c>
      <c r="AL71" s="185" t="str">
        <f t="shared" si="113"/>
        <v/>
      </c>
      <c r="AM71" s="185" t="str">
        <f t="shared" si="114"/>
        <v/>
      </c>
      <c r="AN71" s="185" t="str">
        <f t="shared" si="115"/>
        <v/>
      </c>
    </row>
    <row r="72" spans="1:40" ht="25.5" thickTop="1" thickBot="1" x14ac:dyDescent="0.4">
      <c r="B72" t="s">
        <v>2282</v>
      </c>
      <c r="C72" s="284" t="s">
        <v>2489</v>
      </c>
      <c r="D72" s="227" t="s">
        <v>1131</v>
      </c>
      <c r="E72" s="227">
        <v>7</v>
      </c>
      <c r="F72" s="227"/>
      <c r="G72" s="227"/>
      <c r="H72" s="227"/>
      <c r="I72" s="227"/>
      <c r="J72" s="227"/>
      <c r="K72" s="227"/>
      <c r="L72" s="210" t="str">
        <f>IF(C72="","",_xlfn.CONCAT("            { line: ","""",C72,", ",M72:AN72,""", sC: ","""",B72,"""},  ]},"))</f>
        <v xml:space="preserve">            { line: "¡ÉL ES EL CRISTO, EL SEÑOR!, (Do,7,15)", sC: "as"},  ]},</v>
      </c>
      <c r="M72" s="218" t="str">
        <f t="shared" si="88"/>
        <v>(</v>
      </c>
      <c r="N72" s="183" t="str">
        <f t="shared" si="89"/>
        <v>Do</v>
      </c>
      <c r="O72" s="216" t="str">
        <f t="shared" si="90"/>
        <v>,</v>
      </c>
      <c r="P72" s="225">
        <f t="shared" si="91"/>
        <v>7</v>
      </c>
      <c r="Q72" s="217" t="str">
        <f t="shared" si="92"/>
        <v>,</v>
      </c>
      <c r="R72" s="168">
        <f t="shared" si="93"/>
        <v>15</v>
      </c>
      <c r="S72" s="218" t="str">
        <f t="shared" si="94"/>
        <v>)</v>
      </c>
      <c r="T72" s="219" t="str">
        <f t="shared" si="95"/>
        <v/>
      </c>
      <c r="U72" s="181" t="str">
        <f t="shared" si="96"/>
        <v/>
      </c>
      <c r="V72" s="185" t="str">
        <f t="shared" si="97"/>
        <v/>
      </c>
      <c r="W72" s="177" t="str">
        <f t="shared" si="98"/>
        <v/>
      </c>
      <c r="X72" s="185" t="str">
        <f t="shared" si="99"/>
        <v/>
      </c>
      <c r="Y72" s="185" t="str">
        <f t="shared" si="100"/>
        <v/>
      </c>
      <c r="Z72" s="218" t="str">
        <f t="shared" si="101"/>
        <v/>
      </c>
      <c r="AA72" s="175" t="str">
        <f t="shared" si="102"/>
        <v/>
      </c>
      <c r="AB72" s="183" t="str">
        <f t="shared" si="103"/>
        <v/>
      </c>
      <c r="AC72" s="184" t="str">
        <f t="shared" si="104"/>
        <v/>
      </c>
      <c r="AD72" s="225" t="str">
        <f t="shared" si="105"/>
        <v/>
      </c>
      <c r="AE72" s="176" t="str">
        <f t="shared" si="106"/>
        <v/>
      </c>
      <c r="AF72" s="168" t="str">
        <f t="shared" si="107"/>
        <v/>
      </c>
      <c r="AG72" s="168" t="str">
        <f t="shared" si="108"/>
        <v/>
      </c>
      <c r="AH72" s="179" t="str">
        <f t="shared" si="109"/>
        <v/>
      </c>
      <c r="AI72" s="256" t="str">
        <f t="shared" si="110"/>
        <v/>
      </c>
      <c r="AJ72" s="185" t="str">
        <f t="shared" si="111"/>
        <v/>
      </c>
      <c r="AK72" s="185" t="str">
        <f t="shared" si="112"/>
        <v/>
      </c>
      <c r="AL72" s="185" t="str">
        <f t="shared" si="113"/>
        <v/>
      </c>
      <c r="AM72" s="185" t="str">
        <f t="shared" si="114"/>
        <v/>
      </c>
      <c r="AN72" s="185" t="str">
        <f t="shared" si="115"/>
        <v/>
      </c>
    </row>
    <row r="73" spans="1:40" ht="24" customHeight="1" x14ac:dyDescent="0.4">
      <c r="B73" s="211"/>
      <c r="C73" s="211"/>
      <c r="D73" s="211"/>
      <c r="E73" s="211"/>
      <c r="F73" s="211"/>
      <c r="G73" s="211"/>
      <c r="H73" s="211"/>
      <c r="I73" s="211"/>
      <c r="J73" s="211"/>
      <c r="K73" s="211"/>
      <c r="L73" s="213" t="str">
        <f ca="1">_xlfn.CONCAT("]}, // ULTIMA LINEA DEL CANTO: ",L1)</f>
        <v>]}, // ULTIMA LINEA DEL CANTO: ALEGRÍA, HA NACIDO EL SALVADOR</v>
      </c>
      <c r="M73" s="211"/>
    </row>
    <row r="74" spans="1:40" ht="20.25" x14ac:dyDescent="0.25">
      <c r="L74" s="214" t="s">
        <v>2316</v>
      </c>
      <c r="M74" s="166"/>
    </row>
    <row r="75" spans="1: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728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BB94941-EB01-4645-86C6-1A0852D7A167}">
          <x14:formula1>
            <xm:f>List!$B$1:$B$4</xm:f>
          </x14:formula1>
          <xm:sqref>C12</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DE608-38D3-4D4D-8621-F88B3FDAA547}">
  <sheetPr codeName="Sheet30">
    <tabColor rgb="FF00B0F0"/>
  </sheetPr>
  <dimension ref="A1:AN58"/>
  <sheetViews>
    <sheetView zoomScale="85" zoomScaleNormal="85" workbookViewId="0">
      <pane xSplit="2" ySplit="1" topLeftCell="D31" activePane="bottomRight" state="frozen"/>
      <selection pane="topRight" activeCell="C1" sqref="C1"/>
      <selection pane="bottomLeft" activeCell="A2" sqref="A2"/>
      <selection pane="bottomRight" activeCell="A51" sqref="A51:XFD5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13</v>
      </c>
      <c r="E1" s="148"/>
      <c r="F1" s="148"/>
      <c r="G1" s="148"/>
      <c r="H1" s="148"/>
      <c r="I1" s="148"/>
      <c r="J1" s="148"/>
      <c r="K1" s="148"/>
      <c r="L1" s="165" t="str">
        <f ca="1">VLOOKUP(C1,'Codigo Canto'!A3:AQ236,38,FALSE)</f>
        <v>ALELUYA, ALABAD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ALELUYA, ALABAD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aleluyaalabadalsenor</v>
      </c>
      <c r="L7" s="164" t="str">
        <f ca="1">_xlfn.CONCAT("        id: ","""",C7,"""",",")</f>
        <v xml:space="preserve">        id: "aleluyaalabadalsenor",</v>
      </c>
    </row>
    <row r="8" spans="2:32" ht="23.25" x14ac:dyDescent="0.25">
      <c r="C8" t="str">
        <f ca="1">PROPER(L1)</f>
        <v>Aleluya, Alabad Al Señor</v>
      </c>
      <c r="L8" s="164" t="str">
        <f ca="1">_xlfn.CONCAT("        tt: ","""",C8,"""",",")</f>
        <v xml:space="preserve">        tt: "Aleluya, Alabad Al Señor",</v>
      </c>
    </row>
    <row r="9" spans="2:32" ht="23.25" x14ac:dyDescent="0.25">
      <c r="C9" t="str">
        <f ca="1">PROPER(L1)</f>
        <v>Aleluya, Alabad Al Señor</v>
      </c>
      <c r="L9" s="164" t="str">
        <f ca="1">_xlfn.CONCAT("        title: ","""",C9,"""",",")</f>
        <v xml:space="preserve">        title: "Aleluya, Alabad Al Señor",</v>
      </c>
    </row>
    <row r="10" spans="2:32" ht="23.25" x14ac:dyDescent="0.25">
      <c r="C10" t="str">
        <f ca="1">VLOOKUP(C1,'Codigo Canto'!A3:AQ236,12,FALSE)</f>
        <v>Salmo 150</v>
      </c>
      <c r="L10" s="164" t="str">
        <f ca="1">_xlfn.CONCAT("        ","subtitle: ","""",C10,"""",",")</f>
        <v xml:space="preserve">        subtitle: "Salmo 150",</v>
      </c>
    </row>
    <row r="11" spans="2:32" ht="23.25" x14ac:dyDescent="0.25">
      <c r="C11" t="str">
        <f ca="1">VLOOKUP(C1,Codigo!A3:AP240,42,FALSE)</f>
        <v>category: ["PreCatecumenado","Pascua","Niños","Paz","Antiguo Testamento"],</v>
      </c>
      <c r="L11" s="164" t="str">
        <f ca="1">_xlfn.CONCAT("        ",C11)</f>
        <v xml:space="preserve">        category: ["PreCatecumenado","Pascua","Niños","Paz","Antiguo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13</v>
      </c>
      <c r="L15" s="164" t="str">
        <f ca="1">_xlfn.CONCAT("        dbno: ","""",C15,"""",",")</f>
        <v xml:space="preserve">        dbno: "13",</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aleluyaalabadalsenor</v>
      </c>
      <c r="L18" s="164" t="str">
        <f ca="1">_xlfn.CONCAT("        audioSrc: ","""/audio/",C18,".mp3""",",")</f>
        <v xml:space="preserve">        audioSrc: "/audio/aleluyaalabadalsenor.mp3",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12</v>
      </c>
      <c r="C24" t="str">
        <f ca="1">VLOOKUP(B24,Buscador!A3:AP240,31,FALSE)</f>
        <v>/resucito/src/index.html?canto=alegriahanacidoelsalvador</v>
      </c>
      <c r="L24" s="164" t="str">
        <f ca="1">_xlfn.CONCAT("        ant: ","""",C24,"""",",")</f>
        <v xml:space="preserve">        ant: "/resucito/src/index.html?canto=alegriahanacidoelsalvador",</v>
      </c>
    </row>
    <row r="25" spans="1:40" ht="23.25" x14ac:dyDescent="0.25">
      <c r="B25">
        <f ca="1">+C1+1</f>
        <v>14</v>
      </c>
      <c r="C25" t="str">
        <f ca="1">VLOOKUP(B25,Buscador!A3:AP240,31,FALSE)</f>
        <v>/resucito/src/index.html?canto=aleluyabendecidalsenor</v>
      </c>
      <c r="L25" s="164" t="str">
        <f ca="1">_xlfn.CONCAT("        sig: ","""",C25,"""",",")</f>
        <v xml:space="preserve">        sig: "/resucito/src/index.html?canto=aleluyabendecidalsenor",</v>
      </c>
    </row>
    <row r="26" spans="1:40" ht="23.25" x14ac:dyDescent="0.25">
      <c r="L26" s="48" t="s">
        <v>2279</v>
      </c>
    </row>
    <row r="27" spans="1:40" ht="36" thickBot="1" x14ac:dyDescent="0.3">
      <c r="L27" s="212" t="s">
        <v>2313</v>
      </c>
    </row>
    <row r="28" spans="1:40" ht="25.5" thickTop="1" thickBot="1" x14ac:dyDescent="0.4">
      <c r="A28">
        <v>1</v>
      </c>
      <c r="B28" t="s">
        <v>2282</v>
      </c>
      <c r="C28" s="251" t="s">
        <v>2505</v>
      </c>
      <c r="D28" s="228" t="s">
        <v>1111</v>
      </c>
      <c r="E28" s="228"/>
      <c r="F28" s="229" t="s">
        <v>1112</v>
      </c>
      <c r="G28" s="230"/>
      <c r="H28" s="228" t="s">
        <v>1114</v>
      </c>
      <c r="I28" s="228"/>
      <c r="J28" s="231" t="s">
        <v>1112</v>
      </c>
      <c r="K28" s="296"/>
      <c r="L28" s="271" t="str">
        <f t="shared" ref="L28:L48" si="0">IF(C28="","",_xlfn.CONCAT("            { line: ","""",C28,", ",M28:AN28,""", sC: ","""",B28,"""},"))</f>
        <v xml:space="preserve">            { line: "ALELUYA,ALELUYA,ALELUYA., (Mi,,15)(La,,250)(Re,,350)(La,,450)", sC: "as"},</v>
      </c>
      <c r="M28" s="218" t="str">
        <f>IF(N28="","","(")</f>
        <v>(</v>
      </c>
      <c r="N28" s="183" t="str">
        <f t="shared" ref="N28:N55" si="1">IF(D28="","",D28)</f>
        <v>Mi</v>
      </c>
      <c r="O28" s="216" t="str">
        <f>IF(N28="","",",")</f>
        <v>,</v>
      </c>
      <c r="P28" s="225" t="str">
        <f t="shared" ref="P28:P55" si="2">IF(E28="","",E28)</f>
        <v/>
      </c>
      <c r="Q28" s="217" t="str">
        <f>IF(N28="","",",")</f>
        <v>,</v>
      </c>
      <c r="R28" s="168">
        <f>IF(N28="","",15)</f>
        <v>15</v>
      </c>
      <c r="S28" s="218" t="str">
        <f>IF(N28="","",")")</f>
        <v>)</v>
      </c>
      <c r="T28" s="219" t="str">
        <f>IF(U28="","","(")</f>
        <v>(</v>
      </c>
      <c r="U28" s="181" t="str">
        <f t="shared" ref="U28:U55" si="3">IF(F28="","",F28)</f>
        <v>La</v>
      </c>
      <c r="V28" s="185" t="str">
        <f>IF(U28="","",",")</f>
        <v>,</v>
      </c>
      <c r="W28" s="177" t="str">
        <f t="shared" ref="W28:W55" si="4">IF(G28="","",G28)</f>
        <v/>
      </c>
      <c r="X28" s="185" t="str">
        <f>IF(U28="","",",")</f>
        <v>,</v>
      </c>
      <c r="Y28" s="185">
        <f>IF(U28="","",250)</f>
        <v>250</v>
      </c>
      <c r="Z28" s="218" t="str">
        <f>IF(U28="","",")")</f>
        <v>)</v>
      </c>
      <c r="AA28" s="175" t="str">
        <f>IF(AB28="","","(")</f>
        <v>(</v>
      </c>
      <c r="AB28" s="183" t="str">
        <f t="shared" ref="AB28:AB55" si="5">IF(H28="","",H28)</f>
        <v>Re</v>
      </c>
      <c r="AC28" s="184" t="str">
        <f>IF(AB28="","",",")</f>
        <v>,</v>
      </c>
      <c r="AD28" s="225" t="str">
        <f>IF(I28="","",I28)</f>
        <v/>
      </c>
      <c r="AE28" s="176" t="str">
        <f>IF(AB28="","",",")</f>
        <v>,</v>
      </c>
      <c r="AF28" s="168">
        <f>IF(AB28="","",350)</f>
        <v>350</v>
      </c>
      <c r="AG28" s="168" t="str">
        <f>IF(AB28="","",")")</f>
        <v>)</v>
      </c>
      <c r="AH28" s="179" t="str">
        <f>IF(AI28="","","(")</f>
        <v>(</v>
      </c>
      <c r="AI28" s="256" t="str">
        <f t="shared" ref="AI28:AI55" si="6">IF(J28="","",J28)</f>
        <v>La</v>
      </c>
      <c r="AJ28" s="185" t="str">
        <f>IF(AI28="","",",")</f>
        <v>,</v>
      </c>
      <c r="AK28" s="185" t="str">
        <f>IF(K28="","",K28)</f>
        <v/>
      </c>
      <c r="AL28" s="185" t="str">
        <f>IF(AI28="","",",")</f>
        <v>,</v>
      </c>
      <c r="AM28" s="185">
        <f>IF(AI28="","",450)</f>
        <v>450</v>
      </c>
      <c r="AN28" s="185" t="str">
        <f>IF(AI28="","",")")</f>
        <v>)</v>
      </c>
    </row>
    <row r="29" spans="1:40" ht="25.5" thickTop="1" thickBot="1" x14ac:dyDescent="0.4">
      <c r="A29">
        <f>+A28+1</f>
        <v>2</v>
      </c>
      <c r="B29" t="s">
        <v>2282</v>
      </c>
      <c r="C29" s="251" t="s">
        <v>2505</v>
      </c>
      <c r="D29" s="228" t="s">
        <v>1112</v>
      </c>
      <c r="E29" s="228"/>
      <c r="F29" s="230" t="s">
        <v>1114</v>
      </c>
      <c r="G29" s="230"/>
      <c r="H29" s="228" t="s">
        <v>1112</v>
      </c>
      <c r="I29" s="228"/>
      <c r="J29" s="232" t="s">
        <v>1111</v>
      </c>
      <c r="K29" s="296"/>
      <c r="L29" s="271" t="str">
        <f t="shared" si="0"/>
        <v xml:space="preserve">            { line: "ALELUYA,ALELUYA,ALELUYA., (La,,15)(Re,,250)(La,,350)(Mi,,450)", sC: "as"},</v>
      </c>
      <c r="M29" s="218" t="str">
        <f t="shared" ref="M29:M55" si="7">IF(N29="","","(")</f>
        <v>(</v>
      </c>
      <c r="N29" s="183" t="str">
        <f t="shared" si="1"/>
        <v>La</v>
      </c>
      <c r="O29" s="216" t="str">
        <f t="shared" ref="O29:O55" si="8">IF(N29="","",",")</f>
        <v>,</v>
      </c>
      <c r="P29" s="225" t="str">
        <f t="shared" si="2"/>
        <v/>
      </c>
      <c r="Q29" s="217" t="str">
        <f t="shared" ref="Q29:Q55" si="9">IF(N29="","",",")</f>
        <v>,</v>
      </c>
      <c r="R29" s="168">
        <f t="shared" ref="R29:R55" si="10">IF(N29="","",15)</f>
        <v>15</v>
      </c>
      <c r="S29" s="218" t="str">
        <f t="shared" ref="S29:S55" si="11">IF(N29="","",")")</f>
        <v>)</v>
      </c>
      <c r="T29" s="219" t="str">
        <f t="shared" ref="T29:T55" si="12">IF(U29="","","(")</f>
        <v>(</v>
      </c>
      <c r="U29" s="181" t="str">
        <f t="shared" si="3"/>
        <v>Re</v>
      </c>
      <c r="V29" s="185" t="str">
        <f t="shared" ref="V29:V55" si="13">IF(U29="","",",")</f>
        <v>,</v>
      </c>
      <c r="W29" s="177" t="str">
        <f t="shared" si="4"/>
        <v/>
      </c>
      <c r="X29" s="185" t="str">
        <f t="shared" ref="X29:X55" si="14">IF(U29="","",",")</f>
        <v>,</v>
      </c>
      <c r="Y29" s="185">
        <f t="shared" ref="Y29:Y55" si="15">IF(U29="","",250)</f>
        <v>250</v>
      </c>
      <c r="Z29" s="218" t="str">
        <f t="shared" ref="Z29:Z55" si="16">IF(U29="","",")")</f>
        <v>)</v>
      </c>
      <c r="AA29" s="175" t="str">
        <f t="shared" ref="AA29:AA55" si="17">IF(AB29="","","(")</f>
        <v>(</v>
      </c>
      <c r="AB29" s="183" t="str">
        <f t="shared" si="5"/>
        <v>La</v>
      </c>
      <c r="AC29" s="184" t="str">
        <f t="shared" ref="AC29:AC55" si="18">IF(AB29="","",",")</f>
        <v>,</v>
      </c>
      <c r="AD29" s="225" t="str">
        <f t="shared" ref="AD29:AD55" si="19">IF(I29="","",I29)</f>
        <v/>
      </c>
      <c r="AE29" s="176" t="str">
        <f t="shared" ref="AE29:AE55" si="20">IF(AB29="","",",")</f>
        <v>,</v>
      </c>
      <c r="AF29" s="168">
        <f t="shared" ref="AF29:AF55" si="21">IF(AB29="","",350)</f>
        <v>350</v>
      </c>
      <c r="AG29" s="168" t="str">
        <f t="shared" ref="AG29:AG55" si="22">IF(AB29="","",")")</f>
        <v>)</v>
      </c>
      <c r="AH29" s="179" t="str">
        <f t="shared" ref="AH29:AH55" si="23">IF(AI29="","","(")</f>
        <v>(</v>
      </c>
      <c r="AI29" s="256" t="str">
        <f t="shared" si="6"/>
        <v>Mi</v>
      </c>
      <c r="AJ29" s="185" t="str">
        <f t="shared" ref="AJ29:AJ55" si="24">IF(AI29="","",",")</f>
        <v>,</v>
      </c>
      <c r="AK29" s="185" t="str">
        <f t="shared" ref="AK29:AK55" si="25">IF(K29="","",K29)</f>
        <v/>
      </c>
      <c r="AL29" s="185" t="str">
        <f t="shared" ref="AL29:AL55" si="26">IF(AI29="","",",")</f>
        <v>,</v>
      </c>
      <c r="AM29" s="185">
        <f t="shared" ref="AM29:AM55" si="27">IF(AI29="","",450)</f>
        <v>450</v>
      </c>
      <c r="AN29" s="185" t="str">
        <f t="shared" ref="AN29:AN55" si="28">IF(AI29="","",")")</f>
        <v>)</v>
      </c>
    </row>
    <row r="30" spans="1:40" ht="27.75" thickTop="1" thickBot="1" x14ac:dyDescent="0.4">
      <c r="C30" s="293"/>
      <c r="D30" s="295"/>
      <c r="E30" s="295"/>
      <c r="F30" s="295"/>
      <c r="G30" s="295"/>
      <c r="H30" s="295"/>
      <c r="I30" s="295"/>
      <c r="J30" s="295"/>
      <c r="K30" s="295"/>
      <c r="L30" s="292"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2506</v>
      </c>
      <c r="D31" s="257" t="s">
        <v>2507</v>
      </c>
      <c r="E31" s="257"/>
      <c r="F31" s="258" t="s">
        <v>1112</v>
      </c>
      <c r="G31" s="258"/>
      <c r="H31" s="257" t="s">
        <v>1114</v>
      </c>
      <c r="I31" s="257"/>
      <c r="J31" s="296" t="s">
        <v>1112</v>
      </c>
      <c r="K31" s="232"/>
      <c r="L31" s="271" t="str">
        <f t="shared" si="0"/>
        <v xml:space="preserve">            { line: "Alabad al Señor en su templo,, (MI,,15)(La,,250)(Re,,350)(La,,450)", sC: ""},</v>
      </c>
      <c r="M31" s="218" t="str">
        <f t="shared" si="7"/>
        <v>(</v>
      </c>
      <c r="N31" s="183" t="str">
        <f t="shared" si="1"/>
        <v>MI</v>
      </c>
      <c r="O31" s="216" t="str">
        <f t="shared" si="8"/>
        <v>,</v>
      </c>
      <c r="P31" s="225" t="str">
        <f t="shared" si="2"/>
        <v/>
      </c>
      <c r="Q31" s="217" t="str">
        <f t="shared" si="9"/>
        <v>,</v>
      </c>
      <c r="R31" s="168">
        <f t="shared" si="10"/>
        <v>15</v>
      </c>
      <c r="S31" s="218" t="str">
        <f t="shared" si="11"/>
        <v>)</v>
      </c>
      <c r="T31" s="219" t="str">
        <f t="shared" si="12"/>
        <v>(</v>
      </c>
      <c r="U31" s="181" t="str">
        <f t="shared" si="3"/>
        <v>La</v>
      </c>
      <c r="V31" s="185" t="str">
        <f t="shared" si="13"/>
        <v>,</v>
      </c>
      <c r="W31" s="177" t="str">
        <f t="shared" si="4"/>
        <v/>
      </c>
      <c r="X31" s="185" t="str">
        <f t="shared" si="14"/>
        <v>,</v>
      </c>
      <c r="Y31" s="185">
        <f t="shared" si="15"/>
        <v>250</v>
      </c>
      <c r="Z31" s="218" t="str">
        <f t="shared" si="16"/>
        <v>)</v>
      </c>
      <c r="AA31" s="175" t="str">
        <f t="shared" si="17"/>
        <v>(</v>
      </c>
      <c r="AB31" s="183" t="str">
        <f t="shared" si="5"/>
        <v>Re</v>
      </c>
      <c r="AC31" s="184" t="str">
        <f t="shared" si="18"/>
        <v>,</v>
      </c>
      <c r="AD31" s="225" t="str">
        <f t="shared" si="19"/>
        <v/>
      </c>
      <c r="AE31" s="176" t="str">
        <f t="shared" si="20"/>
        <v>,</v>
      </c>
      <c r="AF31" s="168">
        <f t="shared" si="21"/>
        <v>350</v>
      </c>
      <c r="AG31" s="168" t="str">
        <f t="shared" si="22"/>
        <v>)</v>
      </c>
      <c r="AH31" s="179" t="str">
        <f t="shared" si="23"/>
        <v>(</v>
      </c>
      <c r="AI31" s="256" t="str">
        <f t="shared" si="6"/>
        <v>La</v>
      </c>
      <c r="AJ31" s="185" t="str">
        <f t="shared" si="24"/>
        <v>,</v>
      </c>
      <c r="AK31" s="185" t="str">
        <f t="shared" si="25"/>
        <v/>
      </c>
      <c r="AL31" s="185" t="str">
        <f t="shared" si="26"/>
        <v>,</v>
      </c>
      <c r="AM31" s="185">
        <f t="shared" si="27"/>
        <v>450</v>
      </c>
      <c r="AN31" s="185" t="str">
        <f t="shared" si="28"/>
        <v>)</v>
      </c>
    </row>
    <row r="32" spans="1:40" ht="25.5" thickTop="1" thickBot="1" x14ac:dyDescent="0.4">
      <c r="A32">
        <f>+A31+1</f>
        <v>4</v>
      </c>
      <c r="C32" s="13" t="s">
        <v>2508</v>
      </c>
      <c r="D32" s="257" t="s">
        <v>1114</v>
      </c>
      <c r="E32" s="257"/>
      <c r="F32" s="258" t="s">
        <v>1112</v>
      </c>
      <c r="G32" s="258"/>
      <c r="H32" s="257" t="s">
        <v>1111</v>
      </c>
      <c r="I32" s="257"/>
      <c r="J32" s="296"/>
      <c r="K32" s="232"/>
      <c r="L32" s="271" t="str">
        <f t="shared" si="0"/>
        <v xml:space="preserve">            { line: "alabadlo en su fuerte firmamento., (Re,,15)(La,,250)(Mi,,350)", sC: ""},</v>
      </c>
      <c r="M32" s="218" t="str">
        <f t="shared" si="7"/>
        <v>(</v>
      </c>
      <c r="N32" s="183" t="str">
        <f t="shared" si="1"/>
        <v>Re</v>
      </c>
      <c r="O32" s="216" t="str">
        <f t="shared" si="8"/>
        <v>,</v>
      </c>
      <c r="P32" s="225" t="str">
        <f t="shared" si="2"/>
        <v/>
      </c>
      <c r="Q32" s="217" t="str">
        <f t="shared" si="9"/>
        <v>,</v>
      </c>
      <c r="R32" s="168">
        <f t="shared" si="10"/>
        <v>15</v>
      </c>
      <c r="S32" s="218" t="str">
        <f t="shared" si="11"/>
        <v>)</v>
      </c>
      <c r="T32" s="219" t="str">
        <f t="shared" si="12"/>
        <v>(</v>
      </c>
      <c r="U32" s="181" t="str">
        <f t="shared" si="3"/>
        <v>La</v>
      </c>
      <c r="V32" s="185" t="str">
        <f t="shared" si="13"/>
        <v>,</v>
      </c>
      <c r="W32" s="177" t="str">
        <f t="shared" si="4"/>
        <v/>
      </c>
      <c r="X32" s="185" t="str">
        <f t="shared" si="14"/>
        <v>,</v>
      </c>
      <c r="Y32" s="185">
        <f t="shared" si="15"/>
        <v>250</v>
      </c>
      <c r="Z32" s="218" t="str">
        <f t="shared" si="16"/>
        <v>)</v>
      </c>
      <c r="AA32" s="175" t="str">
        <f t="shared" si="17"/>
        <v>(</v>
      </c>
      <c r="AB32" s="183" t="str">
        <f t="shared" si="5"/>
        <v>Mi</v>
      </c>
      <c r="AC32" s="184" t="str">
        <f t="shared" si="18"/>
        <v>,</v>
      </c>
      <c r="AD32" s="225" t="str">
        <f t="shared" si="19"/>
        <v/>
      </c>
      <c r="AE32" s="176" t="str">
        <f t="shared" si="20"/>
        <v>,</v>
      </c>
      <c r="AF32" s="168">
        <f t="shared" si="21"/>
        <v>350</v>
      </c>
      <c r="AG32" s="168" t="str">
        <f t="shared" si="22"/>
        <v>)</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ref="A33:A54" si="29">+A32+1</f>
        <v>5</v>
      </c>
      <c r="C33" s="13" t="s">
        <v>2509</v>
      </c>
      <c r="D33" s="257" t="s">
        <v>1112</v>
      </c>
      <c r="E33" s="257"/>
      <c r="F33" s="258" t="s">
        <v>1114</v>
      </c>
      <c r="G33" s="258"/>
      <c r="H33" s="257" t="s">
        <v>1112</v>
      </c>
      <c r="I33" s="257"/>
      <c r="J33" s="296" t="s">
        <v>1111</v>
      </c>
      <c r="K33" s="232"/>
      <c r="L33" s="271" t="str">
        <f>IF(C33="","",_xlfn.CONCAT("            { line: ","""",C33,", ",M33:AN33,""", sC: ","""",B33,"""},"))</f>
        <v xml:space="preserve">            { line: "Alabadlo por sus obras estupendas,, (La,,15)(Re,,250)(La,,350)(Mi,,450)", sC: ""},</v>
      </c>
      <c r="M33" s="218" t="str">
        <f t="shared" si="7"/>
        <v>(</v>
      </c>
      <c r="N33" s="183" t="str">
        <f t="shared" si="1"/>
        <v>La</v>
      </c>
      <c r="O33" s="216" t="str">
        <f t="shared" si="8"/>
        <v>,</v>
      </c>
      <c r="P33" s="225" t="str">
        <f t="shared" si="2"/>
        <v/>
      </c>
      <c r="Q33" s="217" t="str">
        <f t="shared" si="9"/>
        <v>,</v>
      </c>
      <c r="R33" s="168">
        <f t="shared" si="10"/>
        <v>15</v>
      </c>
      <c r="S33" s="218" t="str">
        <f t="shared" si="11"/>
        <v>)</v>
      </c>
      <c r="T33" s="219" t="str">
        <f t="shared" si="12"/>
        <v>(</v>
      </c>
      <c r="U33" s="181" t="str">
        <f t="shared" si="3"/>
        <v>Re</v>
      </c>
      <c r="V33" s="185" t="str">
        <f t="shared" si="13"/>
        <v>,</v>
      </c>
      <c r="W33" s="177" t="str">
        <f t="shared" si="4"/>
        <v/>
      </c>
      <c r="X33" s="185" t="str">
        <f t="shared" si="14"/>
        <v>,</v>
      </c>
      <c r="Y33" s="185">
        <f t="shared" si="15"/>
        <v>250</v>
      </c>
      <c r="Z33" s="218" t="str">
        <f t="shared" si="16"/>
        <v>)</v>
      </c>
      <c r="AA33" s="175" t="str">
        <f t="shared" si="17"/>
        <v>(</v>
      </c>
      <c r="AB33" s="183" t="str">
        <f t="shared" si="5"/>
        <v>La</v>
      </c>
      <c r="AC33" s="184" t="str">
        <f t="shared" si="18"/>
        <v>,</v>
      </c>
      <c r="AD33" s="225" t="str">
        <f t="shared" si="19"/>
        <v/>
      </c>
      <c r="AE33" s="176" t="str">
        <f t="shared" si="20"/>
        <v>,</v>
      </c>
      <c r="AF33" s="168">
        <f t="shared" si="21"/>
        <v>350</v>
      </c>
      <c r="AG33" s="168" t="str">
        <f t="shared" si="22"/>
        <v>)</v>
      </c>
      <c r="AH33" s="179" t="str">
        <f t="shared" si="23"/>
        <v>(</v>
      </c>
      <c r="AI33" s="256" t="str">
        <f t="shared" si="6"/>
        <v>Mi</v>
      </c>
      <c r="AJ33" s="185" t="str">
        <f t="shared" si="24"/>
        <v>,</v>
      </c>
      <c r="AK33" s="185" t="str">
        <f t="shared" si="25"/>
        <v/>
      </c>
      <c r="AL33" s="185" t="str">
        <f t="shared" si="26"/>
        <v>,</v>
      </c>
      <c r="AM33" s="185">
        <f t="shared" si="27"/>
        <v>450</v>
      </c>
      <c r="AN33" s="185" t="str">
        <f t="shared" si="28"/>
        <v>)</v>
      </c>
    </row>
    <row r="34" spans="1:40" ht="25.5" thickTop="1" thickBot="1" x14ac:dyDescent="0.4">
      <c r="A34">
        <f t="shared" si="29"/>
        <v>6</v>
      </c>
      <c r="C34" s="13" t="s">
        <v>2510</v>
      </c>
      <c r="D34" s="257" t="s">
        <v>1112</v>
      </c>
      <c r="E34" s="257"/>
      <c r="F34" s="258" t="s">
        <v>1114</v>
      </c>
      <c r="G34" s="258"/>
      <c r="H34" s="257" t="s">
        <v>1111</v>
      </c>
      <c r="I34" s="257"/>
      <c r="J34" s="296"/>
      <c r="K34" s="232"/>
      <c r="L34" s="271" t="str">
        <f>IF(C34="","",_xlfn.CONCAT("            { line: ","""",C34,", ",M34:AN34,""", sC: ","""",B34,"""},"))</f>
        <v xml:space="preserve">            { line: "alabadlo por su inmensa grandeza., (La,,15)(Re,,250)(Mi,,350)", sC: ""},</v>
      </c>
      <c r="M34" s="218" t="str">
        <f t="shared" si="7"/>
        <v>(</v>
      </c>
      <c r="N34" s="183" t="str">
        <f t="shared" si="1"/>
        <v>La</v>
      </c>
      <c r="O34" s="216" t="str">
        <f t="shared" si="8"/>
        <v>,</v>
      </c>
      <c r="P34" s="225" t="str">
        <f t="shared" si="2"/>
        <v/>
      </c>
      <c r="Q34" s="217" t="str">
        <f t="shared" si="9"/>
        <v>,</v>
      </c>
      <c r="R34" s="168">
        <f t="shared" si="10"/>
        <v>15</v>
      </c>
      <c r="S34" s="218" t="str">
        <f t="shared" si="11"/>
        <v>)</v>
      </c>
      <c r="T34" s="219" t="str">
        <f t="shared" si="12"/>
        <v>(</v>
      </c>
      <c r="U34" s="181" t="str">
        <f t="shared" si="3"/>
        <v>Re</v>
      </c>
      <c r="V34" s="185" t="str">
        <f t="shared" si="13"/>
        <v>,</v>
      </c>
      <c r="W34" s="177" t="str">
        <f t="shared" si="4"/>
        <v/>
      </c>
      <c r="X34" s="185" t="str">
        <f t="shared" si="14"/>
        <v>,</v>
      </c>
      <c r="Y34" s="185">
        <f t="shared" si="15"/>
        <v>250</v>
      </c>
      <c r="Z34" s="218" t="str">
        <f t="shared" si="16"/>
        <v>)</v>
      </c>
      <c r="AA34" s="175" t="str">
        <f t="shared" si="17"/>
        <v>(</v>
      </c>
      <c r="AB34" s="183" t="str">
        <f t="shared" si="5"/>
        <v>Mi</v>
      </c>
      <c r="AC34" s="184" t="str">
        <f t="shared" si="18"/>
        <v>,</v>
      </c>
      <c r="AD34" s="225" t="str">
        <f t="shared" si="19"/>
        <v/>
      </c>
      <c r="AE34" s="176" t="str">
        <f t="shared" si="20"/>
        <v>,</v>
      </c>
      <c r="AF34" s="168">
        <f t="shared" si="21"/>
        <v>350</v>
      </c>
      <c r="AG34" s="168" t="str">
        <f t="shared" si="22"/>
        <v>)</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3"/>
      <c r="D35" s="294"/>
      <c r="E35" s="294"/>
      <c r="F35" s="294"/>
      <c r="G35" s="294"/>
      <c r="H35" s="294"/>
      <c r="I35" s="294"/>
      <c r="J35" s="294"/>
      <c r="K35" s="294"/>
      <c r="L35" s="292"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C36" s="203" t="s">
        <v>2422</v>
      </c>
      <c r="D36" s="224"/>
      <c r="E36" s="224"/>
      <c r="F36" s="224"/>
      <c r="G36" s="224"/>
      <c r="H36" s="224"/>
      <c r="I36" s="224"/>
      <c r="J36" s="224"/>
      <c r="K36" s="224"/>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5.5" thickTop="1" thickBot="1" x14ac:dyDescent="0.4">
      <c r="B37" t="s">
        <v>2519</v>
      </c>
      <c r="C37" s="285" t="s">
        <v>2505</v>
      </c>
      <c r="D37" s="227" t="s">
        <v>1111</v>
      </c>
      <c r="E37" s="227"/>
      <c r="F37" s="227" t="s">
        <v>1112</v>
      </c>
      <c r="G37" s="227"/>
      <c r="H37" s="227" t="s">
        <v>1114</v>
      </c>
      <c r="I37" s="227"/>
      <c r="J37" s="227" t="s">
        <v>1112</v>
      </c>
      <c r="K37" s="227"/>
      <c r="L37" s="283" t="str">
        <f>IF(C37="","",_xlfn.CONCAT("       triggerLine: ","""",C37,", ",M37:AN37,""", sC: ","""",B37,""", lines: ["))</f>
        <v xml:space="preserve">       triggerLine: "ALELUYA,ALELUYA,ALELUYA., (Mi,,15)(La,,250)(Re,,350)(La,,450)", sC: "as ta", lines: [</v>
      </c>
      <c r="M37" s="218" t="str">
        <f t="shared" si="30"/>
        <v>(</v>
      </c>
      <c r="N37" s="183" t="str">
        <f t="shared" si="31"/>
        <v>Mi</v>
      </c>
      <c r="O37" s="216" t="str">
        <f t="shared" si="32"/>
        <v>,</v>
      </c>
      <c r="P37" s="225" t="str">
        <f t="shared" si="33"/>
        <v/>
      </c>
      <c r="Q37" s="217" t="str">
        <f t="shared" si="34"/>
        <v>,</v>
      </c>
      <c r="R37" s="168">
        <f t="shared" si="35"/>
        <v>15</v>
      </c>
      <c r="S37" s="218" t="str">
        <f t="shared" si="36"/>
        <v>)</v>
      </c>
      <c r="T37" s="219" t="str">
        <f t="shared" si="37"/>
        <v>(</v>
      </c>
      <c r="U37" s="181" t="str">
        <f t="shared" si="38"/>
        <v>La</v>
      </c>
      <c r="V37" s="185" t="str">
        <f t="shared" si="39"/>
        <v>,</v>
      </c>
      <c r="W37" s="177" t="str">
        <f t="shared" si="40"/>
        <v/>
      </c>
      <c r="X37" s="185" t="str">
        <f t="shared" si="41"/>
        <v>,</v>
      </c>
      <c r="Y37" s="185">
        <f t="shared" si="42"/>
        <v>250</v>
      </c>
      <c r="Z37" s="218" t="str">
        <f t="shared" si="43"/>
        <v>)</v>
      </c>
      <c r="AA37" s="175" t="str">
        <f t="shared" si="44"/>
        <v>(</v>
      </c>
      <c r="AB37" s="183" t="str">
        <f t="shared" si="45"/>
        <v>Re</v>
      </c>
      <c r="AC37" s="184" t="str">
        <f t="shared" si="46"/>
        <v>,</v>
      </c>
      <c r="AD37" s="225" t="str">
        <f t="shared" si="47"/>
        <v/>
      </c>
      <c r="AE37" s="176" t="str">
        <f t="shared" si="48"/>
        <v>,</v>
      </c>
      <c r="AF37" s="168">
        <f t="shared" si="49"/>
        <v>350</v>
      </c>
      <c r="AG37" s="168" t="str">
        <f t="shared" si="50"/>
        <v>)</v>
      </c>
      <c r="AH37" s="179" t="str">
        <f t="shared" si="51"/>
        <v>(</v>
      </c>
      <c r="AI37" s="256" t="str">
        <f t="shared" si="52"/>
        <v>La</v>
      </c>
      <c r="AJ37" s="185" t="str">
        <f t="shared" si="53"/>
        <v>,</v>
      </c>
      <c r="AK37" s="185" t="str">
        <f t="shared" si="54"/>
        <v/>
      </c>
      <c r="AL37" s="185" t="str">
        <f t="shared" si="55"/>
        <v>,</v>
      </c>
      <c r="AM37" s="185">
        <f t="shared" si="56"/>
        <v>450</v>
      </c>
      <c r="AN37" s="185" t="str">
        <f t="shared" si="57"/>
        <v>)</v>
      </c>
    </row>
    <row r="38" spans="1:40" ht="25.5" thickTop="1" thickBot="1" x14ac:dyDescent="0.4">
      <c r="B38" t="s">
        <v>2282</v>
      </c>
      <c r="C38" s="285" t="s">
        <v>2505</v>
      </c>
      <c r="D38" s="227" t="s">
        <v>1113</v>
      </c>
      <c r="E38" s="227"/>
      <c r="F38" s="227"/>
      <c r="G38" s="227"/>
      <c r="H38" s="227"/>
      <c r="I38" s="227"/>
      <c r="J38" s="227"/>
      <c r="K38" s="227"/>
      <c r="L38" s="210" t="str">
        <f>IF(C38="","",_xlfn.CONCAT("            { line: ","""",C38,", ",M38:AN38,""", sC: ","""",B38,"""},  ]},"))</f>
        <v xml:space="preserve">            { line: "ALELUYA,ALELUYA,ALELUYA., (Fa,,15)", sC: "as"},  ]},</v>
      </c>
      <c r="M38" s="218" t="str">
        <f t="shared" si="30"/>
        <v>(</v>
      </c>
      <c r="N38" s="183" t="str">
        <f t="shared" si="31"/>
        <v>Fa</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A39">
        <f>+A34+1</f>
        <v>7</v>
      </c>
      <c r="C39" s="13" t="s">
        <v>2511</v>
      </c>
      <c r="D39" s="257" t="s">
        <v>1111</v>
      </c>
      <c r="E39" s="257"/>
      <c r="F39" s="258" t="s">
        <v>1112</v>
      </c>
      <c r="G39" s="258"/>
      <c r="H39" s="257" t="s">
        <v>1114</v>
      </c>
      <c r="I39" s="257"/>
      <c r="J39" s="296" t="s">
        <v>1112</v>
      </c>
      <c r="K39" s="296"/>
      <c r="L39" s="271" t="str">
        <f t="shared" si="0"/>
        <v xml:space="preserve">            { line: "Alabadlo al son de trompetas,, (Mi,,15)(La,,250)(Re,,350)(La,,450)",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v>
      </c>
      <c r="U39" s="181" t="str">
        <f t="shared" si="3"/>
        <v>La</v>
      </c>
      <c r="V39" s="185" t="str">
        <f t="shared" si="13"/>
        <v>,</v>
      </c>
      <c r="W39" s="177" t="str">
        <f t="shared" si="4"/>
        <v/>
      </c>
      <c r="X39" s="185" t="str">
        <f t="shared" si="14"/>
        <v>,</v>
      </c>
      <c r="Y39" s="185">
        <f t="shared" si="15"/>
        <v>250</v>
      </c>
      <c r="Z39" s="218" t="str">
        <f t="shared" si="16"/>
        <v>)</v>
      </c>
      <c r="AA39" s="175" t="str">
        <f t="shared" si="17"/>
        <v>(</v>
      </c>
      <c r="AB39" s="183" t="str">
        <f t="shared" si="5"/>
        <v>Re</v>
      </c>
      <c r="AC39" s="184" t="str">
        <f t="shared" si="18"/>
        <v>,</v>
      </c>
      <c r="AD39" s="225" t="str">
        <f t="shared" si="19"/>
        <v/>
      </c>
      <c r="AE39" s="176" t="str">
        <f t="shared" si="20"/>
        <v>,</v>
      </c>
      <c r="AF39" s="168">
        <f t="shared" si="21"/>
        <v>350</v>
      </c>
      <c r="AG39" s="168" t="str">
        <f t="shared" si="22"/>
        <v>)</v>
      </c>
      <c r="AH39" s="179" t="str">
        <f t="shared" si="23"/>
        <v>(</v>
      </c>
      <c r="AI39" s="256" t="str">
        <f t="shared" si="6"/>
        <v>La</v>
      </c>
      <c r="AJ39" s="185" t="str">
        <f t="shared" si="24"/>
        <v>,</v>
      </c>
      <c r="AK39" s="185" t="str">
        <f t="shared" si="25"/>
        <v/>
      </c>
      <c r="AL39" s="185" t="str">
        <f t="shared" si="26"/>
        <v>,</v>
      </c>
      <c r="AM39" s="185">
        <f t="shared" si="27"/>
        <v>450</v>
      </c>
      <c r="AN39" s="185" t="str">
        <f t="shared" si="28"/>
        <v>)</v>
      </c>
    </row>
    <row r="40" spans="1:40" ht="25.5" thickTop="1" thickBot="1" x14ac:dyDescent="0.4">
      <c r="A40">
        <f t="shared" si="29"/>
        <v>8</v>
      </c>
      <c r="B40" t="s">
        <v>1079</v>
      </c>
      <c r="C40" s="13" t="s">
        <v>2512</v>
      </c>
      <c r="D40" s="257" t="s">
        <v>1114</v>
      </c>
      <c r="E40" s="257"/>
      <c r="F40" s="258" t="s">
        <v>1112</v>
      </c>
      <c r="G40" s="258"/>
      <c r="H40" s="257" t="s">
        <v>1111</v>
      </c>
      <c r="I40" s="257"/>
      <c r="J40" s="296"/>
      <c r="K40" s="296"/>
      <c r="L40" s="271" t="str">
        <f t="shared" si="0"/>
        <v xml:space="preserve">            { line: "alabadlo con arpas y guitarras,, (Re,,15)(La,,250)(Mi,,350)", sC: "mt"},</v>
      </c>
      <c r="M40" s="218" t="str">
        <f t="shared" si="7"/>
        <v>(</v>
      </c>
      <c r="N40" s="183" t="str">
        <f t="shared" si="1"/>
        <v>Re</v>
      </c>
      <c r="O40" s="216" t="str">
        <f t="shared" si="8"/>
        <v>,</v>
      </c>
      <c r="P40" s="225" t="str">
        <f t="shared" si="2"/>
        <v/>
      </c>
      <c r="Q40" s="217" t="str">
        <f t="shared" si="9"/>
        <v>,</v>
      </c>
      <c r="R40" s="168">
        <f t="shared" si="10"/>
        <v>15</v>
      </c>
      <c r="S40" s="218" t="str">
        <f t="shared" si="11"/>
        <v>)</v>
      </c>
      <c r="T40" s="219" t="str">
        <f t="shared" si="12"/>
        <v>(</v>
      </c>
      <c r="U40" s="181" t="str">
        <f t="shared" si="3"/>
        <v>La</v>
      </c>
      <c r="V40" s="185" t="str">
        <f t="shared" si="13"/>
        <v>,</v>
      </c>
      <c r="W40" s="177" t="str">
        <f t="shared" si="4"/>
        <v/>
      </c>
      <c r="X40" s="185" t="str">
        <f t="shared" si="14"/>
        <v>,</v>
      </c>
      <c r="Y40" s="185">
        <f t="shared" si="15"/>
        <v>250</v>
      </c>
      <c r="Z40" s="218" t="str">
        <f t="shared" si="16"/>
        <v>)</v>
      </c>
      <c r="AA40" s="175" t="str">
        <f t="shared" si="17"/>
        <v>(</v>
      </c>
      <c r="AB40" s="183" t="str">
        <f t="shared" si="5"/>
        <v>Mi</v>
      </c>
      <c r="AC40" s="184" t="str">
        <f t="shared" si="18"/>
        <v>,</v>
      </c>
      <c r="AD40" s="225" t="str">
        <f t="shared" si="19"/>
        <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9</v>
      </c>
      <c r="C41" s="13" t="s">
        <v>2513</v>
      </c>
      <c r="D41" s="257" t="s">
        <v>1112</v>
      </c>
      <c r="E41" s="257"/>
      <c r="F41" s="258" t="s">
        <v>1114</v>
      </c>
      <c r="G41" s="258"/>
      <c r="H41" s="257" t="s">
        <v>1112</v>
      </c>
      <c r="I41" s="257"/>
      <c r="J41" s="296" t="s">
        <v>1111</v>
      </c>
      <c r="K41" s="296"/>
      <c r="L41" s="271" t="str">
        <f>IF(C41="","",_xlfn.CONCAT("            { line: ","""",C41,", ",M41:AN41,""", sC: ","""",B41,"""},"))</f>
        <v xml:space="preserve">            { line: "alabadlo con tambores y con danzas,, (La,,15)(Re,,250)(La,,350)(Mi,,450)", sC: ""},</v>
      </c>
      <c r="M41" s="218" t="str">
        <f t="shared" si="7"/>
        <v>(</v>
      </c>
      <c r="N41" s="183" t="str">
        <f t="shared" si="1"/>
        <v>La</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v>
      </c>
      <c r="AB41" s="183" t="str">
        <f t="shared" si="5"/>
        <v>La</v>
      </c>
      <c r="AC41" s="184" t="str">
        <f t="shared" si="18"/>
        <v>,</v>
      </c>
      <c r="AD41" s="225" t="str">
        <f t="shared" si="19"/>
        <v/>
      </c>
      <c r="AE41" s="176" t="str">
        <f t="shared" si="20"/>
        <v>,</v>
      </c>
      <c r="AF41" s="168">
        <f t="shared" si="21"/>
        <v>350</v>
      </c>
      <c r="AG41" s="168" t="str">
        <f t="shared" si="22"/>
        <v>)</v>
      </c>
      <c r="AH41" s="179" t="str">
        <f t="shared" si="23"/>
        <v>(</v>
      </c>
      <c r="AI41" s="256" t="str">
        <f t="shared" si="6"/>
        <v>Mi</v>
      </c>
      <c r="AJ41" s="185" t="str">
        <f t="shared" si="24"/>
        <v>,</v>
      </c>
      <c r="AK41" s="185" t="str">
        <f t="shared" si="25"/>
        <v/>
      </c>
      <c r="AL41" s="185" t="str">
        <f t="shared" si="26"/>
        <v>,</v>
      </c>
      <c r="AM41" s="185">
        <f t="shared" si="27"/>
        <v>450</v>
      </c>
      <c r="AN41" s="185" t="str">
        <f t="shared" si="28"/>
        <v>)</v>
      </c>
    </row>
    <row r="42" spans="1:40" ht="25.5" thickTop="1" thickBot="1" x14ac:dyDescent="0.4">
      <c r="A42">
        <f t="shared" si="29"/>
        <v>10</v>
      </c>
      <c r="C42" s="13" t="s">
        <v>2514</v>
      </c>
      <c r="D42" s="257" t="s">
        <v>1112</v>
      </c>
      <c r="E42" s="257"/>
      <c r="F42" s="258" t="s">
        <v>1114</v>
      </c>
      <c r="G42" s="258"/>
      <c r="H42" s="257" t="s">
        <v>1111</v>
      </c>
      <c r="I42" s="257"/>
      <c r="J42" s="296"/>
      <c r="K42" s="296"/>
      <c r="L42" s="271" t="str">
        <f t="shared" si="0"/>
        <v xml:space="preserve">            { line: "alabadlo con trompas y flautas., (La,,15)(Re,,250)(Mi,,350)", sC: ""},</v>
      </c>
      <c r="M42" s="218" t="str">
        <f t="shared" si="7"/>
        <v>(</v>
      </c>
      <c r="N42" s="183" t="str">
        <f t="shared" si="1"/>
        <v>La</v>
      </c>
      <c r="O42" s="216" t="str">
        <f t="shared" si="8"/>
        <v>,</v>
      </c>
      <c r="P42" s="225" t="str">
        <f t="shared" si="2"/>
        <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v>
      </c>
      <c r="AB42" s="183" t="str">
        <f t="shared" si="5"/>
        <v>Mi</v>
      </c>
      <c r="AC42" s="184" t="str">
        <f t="shared" si="18"/>
        <v>,</v>
      </c>
      <c r="AD42" s="225" t="str">
        <f t="shared" si="19"/>
        <v/>
      </c>
      <c r="AE42" s="176" t="str">
        <f t="shared" si="20"/>
        <v>,</v>
      </c>
      <c r="AF42" s="168">
        <f t="shared" si="21"/>
        <v>350</v>
      </c>
      <c r="AG42" s="168" t="str">
        <f t="shared" si="22"/>
        <v>)</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3"/>
      <c r="D43" s="294"/>
      <c r="E43" s="294"/>
      <c r="F43" s="294"/>
      <c r="G43" s="294"/>
      <c r="H43" s="294"/>
      <c r="I43" s="294"/>
      <c r="J43" s="294"/>
      <c r="K43" s="294"/>
      <c r="L43" s="292"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58">IF(N44="","","(")</f>
        <v/>
      </c>
      <c r="N44" s="183" t="str">
        <f t="shared" ref="N44:N46" si="59">IF(D44="","",D44)</f>
        <v/>
      </c>
      <c r="O44" s="216" t="str">
        <f t="shared" ref="O44:O46" si="60">IF(N44="","",",")</f>
        <v/>
      </c>
      <c r="P44" s="225" t="str">
        <f t="shared" ref="P44:P46" si="61">IF(E44="","",E44)</f>
        <v/>
      </c>
      <c r="Q44" s="217" t="str">
        <f t="shared" ref="Q44:Q46" si="62">IF(N44="","",",")</f>
        <v/>
      </c>
      <c r="R44" s="168" t="str">
        <f t="shared" ref="R44:R46" si="63">IF(N44="","",15)</f>
        <v/>
      </c>
      <c r="S44" s="218" t="str">
        <f t="shared" ref="S44:S46" si="64">IF(N44="","",")")</f>
        <v/>
      </c>
      <c r="T44" s="219" t="str">
        <f t="shared" ref="T44:T46" si="65">IF(U44="","","(")</f>
        <v/>
      </c>
      <c r="U44" s="181" t="str">
        <f t="shared" ref="U44:U46" si="66">IF(F44="","",F44)</f>
        <v/>
      </c>
      <c r="V44" s="185" t="str">
        <f t="shared" ref="V44:V46" si="67">IF(U44="","",",")</f>
        <v/>
      </c>
      <c r="W44" s="177" t="str">
        <f t="shared" ref="W44:W46" si="68">IF(G44="","",G44)</f>
        <v/>
      </c>
      <c r="X44" s="185" t="str">
        <f t="shared" ref="X44:X46" si="69">IF(U44="","",",")</f>
        <v/>
      </c>
      <c r="Y44" s="185" t="str">
        <f t="shared" ref="Y44:Y46" si="70">IF(U44="","",250)</f>
        <v/>
      </c>
      <c r="Z44" s="218" t="str">
        <f t="shared" ref="Z44:Z46" si="71">IF(U44="","",")")</f>
        <v/>
      </c>
      <c r="AA44" s="175" t="str">
        <f t="shared" ref="AA44:AA46" si="72">IF(AB44="","","(")</f>
        <v/>
      </c>
      <c r="AB44" s="183" t="str">
        <f t="shared" ref="AB44:AB46" si="73">IF(H44="","",H44)</f>
        <v/>
      </c>
      <c r="AC44" s="184" t="str">
        <f t="shared" ref="AC44:AC46" si="74">IF(AB44="","",",")</f>
        <v/>
      </c>
      <c r="AD44" s="225" t="str">
        <f t="shared" ref="AD44:AD46" si="75">IF(I44="","",I44)</f>
        <v/>
      </c>
      <c r="AE44" s="176" t="str">
        <f t="shared" ref="AE44:AE46" si="76">IF(AB44="","",",")</f>
        <v/>
      </c>
      <c r="AF44" s="168" t="str">
        <f t="shared" ref="AF44:AF46" si="77">IF(AB44="","",350)</f>
        <v/>
      </c>
      <c r="AG44" s="168" t="str">
        <f t="shared" ref="AG44:AG46" si="78">IF(AB44="","",")")</f>
        <v/>
      </c>
      <c r="AH44" s="179" t="str">
        <f t="shared" ref="AH44:AH46" si="79">IF(AI44="","","(")</f>
        <v/>
      </c>
      <c r="AI44" s="256" t="str">
        <f t="shared" ref="AI44:AI46" si="80">IF(J44="","",J44)</f>
        <v/>
      </c>
      <c r="AJ44" s="185" t="str">
        <f t="shared" ref="AJ44:AJ46" si="81">IF(AI44="","",",")</f>
        <v/>
      </c>
      <c r="AK44" s="185" t="str">
        <f t="shared" ref="AK44:AK46" si="82">IF(K44="","",K44)</f>
        <v/>
      </c>
      <c r="AL44" s="185" t="str">
        <f t="shared" ref="AL44:AL46" si="83">IF(AI44="","",",")</f>
        <v/>
      </c>
      <c r="AM44" s="185" t="str">
        <f t="shared" ref="AM44:AM46" si="84">IF(AI44="","",450)</f>
        <v/>
      </c>
      <c r="AN44" s="185" t="str">
        <f t="shared" ref="AN44:AN46" si="85">IF(AI44="","",")")</f>
        <v/>
      </c>
    </row>
    <row r="45" spans="1:40" ht="25.5" thickTop="1" thickBot="1" x14ac:dyDescent="0.4">
      <c r="B45" t="s">
        <v>2519</v>
      </c>
      <c r="C45" s="285" t="s">
        <v>2505</v>
      </c>
      <c r="D45" s="227" t="s">
        <v>1111</v>
      </c>
      <c r="E45" s="227"/>
      <c r="F45" s="227" t="s">
        <v>1112</v>
      </c>
      <c r="G45" s="227"/>
      <c r="H45" s="227" t="s">
        <v>1114</v>
      </c>
      <c r="I45" s="227"/>
      <c r="J45" s="227" t="s">
        <v>1112</v>
      </c>
      <c r="K45" s="227"/>
      <c r="L45" s="283" t="str">
        <f>IF(C45="","",_xlfn.CONCAT("       triggerLine: ","""",C45,", ",M45:AN45,""", sC: ","""",B45,""", lines: ["))</f>
        <v xml:space="preserve">       triggerLine: "ALELUYA,ALELUYA,ALELUYA., (Mi,,15)(La,,250)(Re,,350)(La,,450)", sC: "as ta", lines: [</v>
      </c>
      <c r="M45" s="218" t="str">
        <f t="shared" si="58"/>
        <v>(</v>
      </c>
      <c r="N45" s="183" t="str">
        <f t="shared" si="59"/>
        <v>Mi</v>
      </c>
      <c r="O45" s="216" t="str">
        <f t="shared" si="60"/>
        <v>,</v>
      </c>
      <c r="P45" s="225" t="str">
        <f t="shared" si="61"/>
        <v/>
      </c>
      <c r="Q45" s="217" t="str">
        <f t="shared" si="62"/>
        <v>,</v>
      </c>
      <c r="R45" s="168">
        <f t="shared" si="63"/>
        <v>15</v>
      </c>
      <c r="S45" s="218" t="str">
        <f t="shared" si="64"/>
        <v>)</v>
      </c>
      <c r="T45" s="219" t="str">
        <f t="shared" si="65"/>
        <v>(</v>
      </c>
      <c r="U45" s="181" t="str">
        <f t="shared" si="66"/>
        <v>La</v>
      </c>
      <c r="V45" s="185" t="str">
        <f t="shared" si="67"/>
        <v>,</v>
      </c>
      <c r="W45" s="177" t="str">
        <f t="shared" si="68"/>
        <v/>
      </c>
      <c r="X45" s="185" t="str">
        <f t="shared" si="69"/>
        <v>,</v>
      </c>
      <c r="Y45" s="185">
        <f t="shared" si="70"/>
        <v>250</v>
      </c>
      <c r="Z45" s="218" t="str">
        <f t="shared" si="71"/>
        <v>)</v>
      </c>
      <c r="AA45" s="175" t="str">
        <f t="shared" si="72"/>
        <v>(</v>
      </c>
      <c r="AB45" s="183" t="str">
        <f t="shared" si="73"/>
        <v>Re</v>
      </c>
      <c r="AC45" s="184" t="str">
        <f t="shared" si="74"/>
        <v>,</v>
      </c>
      <c r="AD45" s="225" t="str">
        <f t="shared" si="75"/>
        <v/>
      </c>
      <c r="AE45" s="176" t="str">
        <f t="shared" si="76"/>
        <v>,</v>
      </c>
      <c r="AF45" s="168">
        <f t="shared" si="77"/>
        <v>350</v>
      </c>
      <c r="AG45" s="168" t="str">
        <f t="shared" si="78"/>
        <v>)</v>
      </c>
      <c r="AH45" s="179" t="str">
        <f t="shared" si="79"/>
        <v>(</v>
      </c>
      <c r="AI45" s="256" t="str">
        <f t="shared" si="80"/>
        <v>La</v>
      </c>
      <c r="AJ45" s="185" t="str">
        <f t="shared" si="81"/>
        <v>,</v>
      </c>
      <c r="AK45" s="185" t="str">
        <f t="shared" si="82"/>
        <v/>
      </c>
      <c r="AL45" s="185" t="str">
        <f t="shared" si="83"/>
        <v>,</v>
      </c>
      <c r="AM45" s="185">
        <f t="shared" si="84"/>
        <v>450</v>
      </c>
      <c r="AN45" s="185" t="str">
        <f t="shared" si="85"/>
        <v>)</v>
      </c>
    </row>
    <row r="46" spans="1:40" ht="25.5" thickTop="1" thickBot="1" x14ac:dyDescent="0.4">
      <c r="B46" t="s">
        <v>2282</v>
      </c>
      <c r="C46" s="285" t="s">
        <v>2505</v>
      </c>
      <c r="D46" s="227" t="s">
        <v>1113</v>
      </c>
      <c r="E46" s="227"/>
      <c r="F46" s="227"/>
      <c r="G46" s="227"/>
      <c r="H46" s="227"/>
      <c r="I46" s="227"/>
      <c r="J46" s="227"/>
      <c r="K46" s="227"/>
      <c r="L46" s="210" t="str">
        <f>IF(C46="","",_xlfn.CONCAT("            { line: ","""",C46,", ",M46:AN46,""", sC: ","""",B46,"""},  ]},"))</f>
        <v xml:space="preserve">            { line: "ALELUYA,ALELUYA,ALELUYA., (Fa,,15)", sC: "as"},  ]},</v>
      </c>
      <c r="M46" s="218" t="str">
        <f t="shared" si="58"/>
        <v>(</v>
      </c>
      <c r="N46" s="183" t="str">
        <f t="shared" si="59"/>
        <v>Fa</v>
      </c>
      <c r="O46" s="216" t="str">
        <f t="shared" si="60"/>
        <v>,</v>
      </c>
      <c r="P46" s="225" t="str">
        <f t="shared" si="61"/>
        <v/>
      </c>
      <c r="Q46" s="217" t="str">
        <f t="shared" si="62"/>
        <v>,</v>
      </c>
      <c r="R46" s="168">
        <f t="shared" si="63"/>
        <v>15</v>
      </c>
      <c r="S46" s="218" t="str">
        <f t="shared" si="64"/>
        <v>)</v>
      </c>
      <c r="T46" s="219" t="str">
        <f t="shared" si="65"/>
        <v/>
      </c>
      <c r="U46" s="181" t="str">
        <f t="shared" si="66"/>
        <v/>
      </c>
      <c r="V46" s="185" t="str">
        <f t="shared" si="67"/>
        <v/>
      </c>
      <c r="W46" s="177" t="str">
        <f t="shared" si="68"/>
        <v/>
      </c>
      <c r="X46" s="185" t="str">
        <f t="shared" si="69"/>
        <v/>
      </c>
      <c r="Y46" s="185" t="str">
        <f t="shared" si="70"/>
        <v/>
      </c>
      <c r="Z46" s="218" t="str">
        <f t="shared" si="71"/>
        <v/>
      </c>
      <c r="AA46" s="175" t="str">
        <f t="shared" si="72"/>
        <v/>
      </c>
      <c r="AB46" s="183" t="str">
        <f t="shared" si="73"/>
        <v/>
      </c>
      <c r="AC46" s="184" t="str">
        <f t="shared" si="74"/>
        <v/>
      </c>
      <c r="AD46" s="225" t="str">
        <f t="shared" si="75"/>
        <v/>
      </c>
      <c r="AE46" s="176" t="str">
        <f t="shared" si="76"/>
        <v/>
      </c>
      <c r="AF46" s="168" t="str">
        <f t="shared" si="77"/>
        <v/>
      </c>
      <c r="AG46" s="168" t="str">
        <f t="shared" si="78"/>
        <v/>
      </c>
      <c r="AH46" s="179" t="str">
        <f t="shared" si="79"/>
        <v/>
      </c>
      <c r="AI46" s="256" t="str">
        <f t="shared" si="80"/>
        <v/>
      </c>
      <c r="AJ46" s="185" t="str">
        <f t="shared" si="81"/>
        <v/>
      </c>
      <c r="AK46" s="185" t="str">
        <f t="shared" si="82"/>
        <v/>
      </c>
      <c r="AL46" s="185" t="str">
        <f t="shared" si="83"/>
        <v/>
      </c>
      <c r="AM46" s="185" t="str">
        <f t="shared" si="84"/>
        <v/>
      </c>
      <c r="AN46" s="185" t="str">
        <f t="shared" si="85"/>
        <v/>
      </c>
    </row>
    <row r="47" spans="1:40" ht="25.5" thickTop="1" thickBot="1" x14ac:dyDescent="0.4">
      <c r="A47">
        <f>+A42+1</f>
        <v>11</v>
      </c>
      <c r="B47" t="s">
        <v>1079</v>
      </c>
      <c r="C47" s="13" t="s">
        <v>2515</v>
      </c>
      <c r="D47" s="257" t="s">
        <v>1111</v>
      </c>
      <c r="E47" s="257"/>
      <c r="F47" s="258" t="s">
        <v>1112</v>
      </c>
      <c r="G47" s="258"/>
      <c r="H47" s="257" t="s">
        <v>1114</v>
      </c>
      <c r="I47" s="257"/>
      <c r="J47" s="296" t="s">
        <v>1112</v>
      </c>
      <c r="K47" s="296"/>
      <c r="L47" s="271" t="str">
        <f t="shared" si="0"/>
        <v xml:space="preserve">            { line: "Alabadlo con platillos sonoros,, (Mi,,15)(La,,250)(Re,,350)(La,,450)", sC: "mt"},</v>
      </c>
      <c r="M47" s="218" t="str">
        <f t="shared" si="7"/>
        <v>(</v>
      </c>
      <c r="N47" s="183" t="str">
        <f t="shared" si="1"/>
        <v>Mi</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
      </c>
      <c r="X47" s="185" t="str">
        <f t="shared" si="14"/>
        <v>,</v>
      </c>
      <c r="Y47" s="185">
        <f t="shared" si="15"/>
        <v>250</v>
      </c>
      <c r="Z47" s="218" t="str">
        <f t="shared" si="16"/>
        <v>)</v>
      </c>
      <c r="AA47" s="175" t="str">
        <f t="shared" si="17"/>
        <v>(</v>
      </c>
      <c r="AB47" s="183" t="str">
        <f t="shared" si="5"/>
        <v>Re</v>
      </c>
      <c r="AC47" s="184" t="str">
        <f t="shared" si="18"/>
        <v>,</v>
      </c>
      <c r="AD47" s="225" t="str">
        <f t="shared" si="19"/>
        <v/>
      </c>
      <c r="AE47" s="176" t="str">
        <f t="shared" si="20"/>
        <v>,</v>
      </c>
      <c r="AF47" s="168">
        <f t="shared" si="21"/>
        <v>350</v>
      </c>
      <c r="AG47" s="168" t="str">
        <f t="shared" si="22"/>
        <v>)</v>
      </c>
      <c r="AH47" s="179" t="str">
        <f t="shared" si="23"/>
        <v>(</v>
      </c>
      <c r="AI47" s="256" t="str">
        <f t="shared" si="6"/>
        <v>La</v>
      </c>
      <c r="AJ47" s="185" t="str">
        <f t="shared" si="24"/>
        <v>,</v>
      </c>
      <c r="AK47" s="185" t="str">
        <f t="shared" si="25"/>
        <v/>
      </c>
      <c r="AL47" s="185" t="str">
        <f t="shared" si="26"/>
        <v>,</v>
      </c>
      <c r="AM47" s="185">
        <f t="shared" si="27"/>
        <v>450</v>
      </c>
      <c r="AN47" s="185" t="str">
        <f t="shared" si="28"/>
        <v>)</v>
      </c>
    </row>
    <row r="48" spans="1:40" ht="25.5" thickTop="1" thickBot="1" x14ac:dyDescent="0.4">
      <c r="A48">
        <f t="shared" si="29"/>
        <v>12</v>
      </c>
      <c r="C48" s="13" t="s">
        <v>2516</v>
      </c>
      <c r="D48" s="257" t="s">
        <v>1114</v>
      </c>
      <c r="E48" s="257"/>
      <c r="F48" s="258" t="s">
        <v>1112</v>
      </c>
      <c r="G48" s="258"/>
      <c r="H48" s="257" t="s">
        <v>1111</v>
      </c>
      <c r="I48" s="257"/>
      <c r="J48" s="296"/>
      <c r="K48" s="296"/>
      <c r="L48" s="271" t="str">
        <f t="shared" si="0"/>
        <v xml:space="preserve">            { line: "alabadlo con platillos vibrantes., (Re,,15)(La,,250)(Mi,,350)", sC: ""},</v>
      </c>
      <c r="M48" s="218" t="str">
        <f t="shared" si="7"/>
        <v>(</v>
      </c>
      <c r="N48" s="183" t="str">
        <f t="shared" si="1"/>
        <v>Re</v>
      </c>
      <c r="O48" s="216" t="str">
        <f t="shared" si="8"/>
        <v>,</v>
      </c>
      <c r="P48" s="225" t="str">
        <f t="shared" si="2"/>
        <v/>
      </c>
      <c r="Q48" s="217" t="str">
        <f t="shared" si="9"/>
        <v>,</v>
      </c>
      <c r="R48" s="168">
        <f t="shared" si="10"/>
        <v>15</v>
      </c>
      <c r="S48" s="218" t="str">
        <f t="shared" si="11"/>
        <v>)</v>
      </c>
      <c r="T48" s="219" t="str">
        <f t="shared" si="12"/>
        <v>(</v>
      </c>
      <c r="U48" s="181" t="str">
        <f t="shared" si="3"/>
        <v>La</v>
      </c>
      <c r="V48" s="185" t="str">
        <f t="shared" si="13"/>
        <v>,</v>
      </c>
      <c r="W48" s="177" t="str">
        <f t="shared" si="4"/>
        <v/>
      </c>
      <c r="X48" s="185" t="str">
        <f t="shared" si="14"/>
        <v>,</v>
      </c>
      <c r="Y48" s="185">
        <f t="shared" si="15"/>
        <v>250</v>
      </c>
      <c r="Z48" s="218" t="str">
        <f t="shared" si="16"/>
        <v>)</v>
      </c>
      <c r="AA48" s="175" t="str">
        <f t="shared" si="17"/>
        <v>(</v>
      </c>
      <c r="AB48" s="183" t="str">
        <f t="shared" si="5"/>
        <v>Mi</v>
      </c>
      <c r="AC48" s="184" t="str">
        <f t="shared" si="18"/>
        <v>,</v>
      </c>
      <c r="AD48" s="225" t="str">
        <f t="shared" si="19"/>
        <v/>
      </c>
      <c r="AE48" s="176" t="str">
        <f t="shared" si="20"/>
        <v>,</v>
      </c>
      <c r="AF48" s="168">
        <f t="shared" si="21"/>
        <v>350</v>
      </c>
      <c r="AG48" s="168" t="str">
        <f t="shared" si="22"/>
        <v>)</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13</v>
      </c>
      <c r="B49" t="s">
        <v>2282</v>
      </c>
      <c r="C49" s="251" t="s">
        <v>2517</v>
      </c>
      <c r="D49" s="228" t="s">
        <v>1112</v>
      </c>
      <c r="E49" s="228"/>
      <c r="F49" s="230" t="s">
        <v>1114</v>
      </c>
      <c r="G49" s="230"/>
      <c r="H49" s="228" t="s">
        <v>1112</v>
      </c>
      <c r="I49" s="228"/>
      <c r="J49" s="232" t="s">
        <v>1111</v>
      </c>
      <c r="K49" s="232"/>
      <c r="L49" s="271" t="str">
        <f t="shared" ref="L49:L50" si="86">IF(C49="","",_xlfn.CONCAT("            { line: ","""",C49,", ",M49:AN49,""", sC: ","""",B49,"""},"))</f>
        <v xml:space="preserve">            { line: "TODO SER ALABE AL SEÑOR,, (La,,15)(Re,,250)(La,,350)(Mi,,450)", sC: "as"},</v>
      </c>
      <c r="M49" s="218" t="str">
        <f t="shared" ref="M49:M50" si="87">IF(N49="","","(")</f>
        <v>(</v>
      </c>
      <c r="N49" s="183" t="str">
        <f t="shared" ref="N49:N50" si="88">IF(D49="","",D49)</f>
        <v>La</v>
      </c>
      <c r="O49" s="216" t="str">
        <f t="shared" ref="O49:O50" si="89">IF(N49="","",",")</f>
        <v>,</v>
      </c>
      <c r="P49" s="225" t="str">
        <f t="shared" ref="P49:P50" si="90">IF(E49="","",E49)</f>
        <v/>
      </c>
      <c r="Q49" s="217" t="str">
        <f t="shared" ref="Q49:Q50" si="91">IF(N49="","",",")</f>
        <v>,</v>
      </c>
      <c r="R49" s="168">
        <f t="shared" ref="R49:R50" si="92">IF(N49="","",15)</f>
        <v>15</v>
      </c>
      <c r="S49" s="218" t="str">
        <f t="shared" ref="S49:S50" si="93">IF(N49="","",")")</f>
        <v>)</v>
      </c>
      <c r="T49" s="219" t="str">
        <f t="shared" ref="T49:T50" si="94">IF(U49="","","(")</f>
        <v>(</v>
      </c>
      <c r="U49" s="181" t="str">
        <f t="shared" ref="U49:U50" si="95">IF(F49="","",F49)</f>
        <v>Re</v>
      </c>
      <c r="V49" s="185" t="str">
        <f t="shared" ref="V49:V50" si="96">IF(U49="","",",")</f>
        <v>,</v>
      </c>
      <c r="W49" s="177" t="str">
        <f t="shared" ref="W49:W50" si="97">IF(G49="","",G49)</f>
        <v/>
      </c>
      <c r="X49" s="185" t="str">
        <f t="shared" ref="X49:X50" si="98">IF(U49="","",",")</f>
        <v>,</v>
      </c>
      <c r="Y49" s="185">
        <f t="shared" ref="Y49:Y50" si="99">IF(U49="","",250)</f>
        <v>250</v>
      </c>
      <c r="Z49" s="218" t="str">
        <f t="shared" ref="Z49:Z50" si="100">IF(U49="","",")")</f>
        <v>)</v>
      </c>
      <c r="AA49" s="175" t="str">
        <f t="shared" ref="AA49:AA50" si="101">IF(AB49="","","(")</f>
        <v>(</v>
      </c>
      <c r="AB49" s="183" t="str">
        <f t="shared" ref="AB49:AB50" si="102">IF(H49="","",H49)</f>
        <v>La</v>
      </c>
      <c r="AC49" s="184" t="str">
        <f t="shared" ref="AC49:AC50" si="103">IF(AB49="","",",")</f>
        <v>,</v>
      </c>
      <c r="AD49" s="225" t="str">
        <f t="shared" ref="AD49:AD50" si="104">IF(I49="","",I49)</f>
        <v/>
      </c>
      <c r="AE49" s="176" t="str">
        <f t="shared" ref="AE49:AE50" si="105">IF(AB49="","",",")</f>
        <v>,</v>
      </c>
      <c r="AF49" s="168">
        <f t="shared" ref="AF49:AF50" si="106">IF(AB49="","",350)</f>
        <v>350</v>
      </c>
      <c r="AG49" s="168" t="str">
        <f t="shared" ref="AG49:AG50" si="107">IF(AB49="","",")")</f>
        <v>)</v>
      </c>
      <c r="AH49" s="179" t="str">
        <f t="shared" ref="AH49:AH50" si="108">IF(AI49="","","(")</f>
        <v>(</v>
      </c>
      <c r="AI49" s="256" t="str">
        <f t="shared" ref="AI49:AI50" si="109">IF(J49="","",J49)</f>
        <v>Mi</v>
      </c>
      <c r="AJ49" s="185" t="str">
        <f t="shared" ref="AJ49:AJ50" si="110">IF(AI49="","",",")</f>
        <v>,</v>
      </c>
      <c r="AK49" s="185" t="str">
        <f t="shared" ref="AK49:AK50" si="111">IF(K49="","",K49)</f>
        <v/>
      </c>
      <c r="AL49" s="185" t="str">
        <f t="shared" ref="AL49:AL50" si="112">IF(AI49="","",",")</f>
        <v>,</v>
      </c>
      <c r="AM49" s="185">
        <f t="shared" ref="AM49:AM50" si="113">IF(AI49="","",450)</f>
        <v>450</v>
      </c>
      <c r="AN49" s="185" t="str">
        <f t="shared" ref="AN49:AN50" si="114">IF(AI49="","",")")</f>
        <v>)</v>
      </c>
    </row>
    <row r="50" spans="1:40" ht="25.5" thickTop="1" thickBot="1" x14ac:dyDescent="0.4">
      <c r="A50">
        <f t="shared" si="29"/>
        <v>14</v>
      </c>
      <c r="B50" t="s">
        <v>2282</v>
      </c>
      <c r="C50" s="251" t="s">
        <v>2518</v>
      </c>
      <c r="D50" s="228" t="s">
        <v>1112</v>
      </c>
      <c r="E50" s="228"/>
      <c r="F50" s="230" t="s">
        <v>1114</v>
      </c>
      <c r="G50" s="230"/>
      <c r="H50" s="228" t="s">
        <v>2507</v>
      </c>
      <c r="I50" s="228"/>
      <c r="J50" s="232"/>
      <c r="K50" s="232"/>
      <c r="L50" s="271" t="str">
        <f t="shared" si="86"/>
        <v xml:space="preserve">            { line: "ALABE, ALABE AL SEÑOR., (La,,15)(Re,,250)(MI,,350)", sC: "as"},</v>
      </c>
      <c r="M50" s="218" t="str">
        <f t="shared" si="87"/>
        <v>(</v>
      </c>
      <c r="N50" s="183" t="str">
        <f t="shared" si="88"/>
        <v>La</v>
      </c>
      <c r="O50" s="216" t="str">
        <f t="shared" si="89"/>
        <v>,</v>
      </c>
      <c r="P50" s="225" t="str">
        <f t="shared" si="90"/>
        <v/>
      </c>
      <c r="Q50" s="217" t="str">
        <f t="shared" si="91"/>
        <v>,</v>
      </c>
      <c r="R50" s="168">
        <f t="shared" si="92"/>
        <v>15</v>
      </c>
      <c r="S50" s="218" t="str">
        <f t="shared" si="93"/>
        <v>)</v>
      </c>
      <c r="T50" s="219" t="str">
        <f t="shared" si="94"/>
        <v>(</v>
      </c>
      <c r="U50" s="181" t="str">
        <f t="shared" si="95"/>
        <v>Re</v>
      </c>
      <c r="V50" s="185" t="str">
        <f t="shared" si="96"/>
        <v>,</v>
      </c>
      <c r="W50" s="177" t="str">
        <f t="shared" si="97"/>
        <v/>
      </c>
      <c r="X50" s="185" t="str">
        <f t="shared" si="98"/>
        <v>,</v>
      </c>
      <c r="Y50" s="185">
        <f t="shared" si="99"/>
        <v>250</v>
      </c>
      <c r="Z50" s="218" t="str">
        <f t="shared" si="100"/>
        <v>)</v>
      </c>
      <c r="AA50" s="175" t="str">
        <f t="shared" si="101"/>
        <v>(</v>
      </c>
      <c r="AB50" s="183" t="str">
        <f t="shared" si="102"/>
        <v>MI</v>
      </c>
      <c r="AC50" s="184" t="str">
        <f t="shared" si="103"/>
        <v>,</v>
      </c>
      <c r="AD50" s="225" t="str">
        <f t="shared" si="104"/>
        <v/>
      </c>
      <c r="AE50" s="176" t="str">
        <f t="shared" si="105"/>
        <v>,</v>
      </c>
      <c r="AF50" s="168">
        <f t="shared" si="106"/>
        <v>350</v>
      </c>
      <c r="AG50" s="168" t="str">
        <f t="shared" si="107"/>
        <v>)</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1:40" ht="27.75" thickTop="1" thickBot="1" x14ac:dyDescent="0.4">
      <c r="C51" s="293"/>
      <c r="D51" s="294"/>
      <c r="E51" s="294"/>
      <c r="F51" s="294"/>
      <c r="G51" s="294"/>
      <c r="H51" s="294"/>
      <c r="I51" s="294"/>
      <c r="J51" s="294"/>
      <c r="K51" s="294"/>
      <c r="L51" s="292" t="s">
        <v>2520</v>
      </c>
      <c r="M51" s="218"/>
      <c r="N51" s="183"/>
      <c r="O51" s="216"/>
      <c r="P51" s="225"/>
      <c r="Q51" s="217"/>
      <c r="R51" s="168"/>
      <c r="S51" s="218"/>
      <c r="T51" s="219"/>
      <c r="U51" s="181"/>
      <c r="V51" s="185"/>
      <c r="W51" s="177"/>
      <c r="X51" s="185"/>
      <c r="Y51" s="185"/>
      <c r="Z51" s="218"/>
      <c r="AA51" s="175"/>
      <c r="AB51" s="183"/>
      <c r="AC51" s="184"/>
      <c r="AD51" s="225"/>
      <c r="AE51" s="176"/>
      <c r="AF51" s="168"/>
      <c r="AG51" s="168"/>
      <c r="AH51" s="179"/>
      <c r="AI51" s="256"/>
      <c r="AJ51" s="185"/>
      <c r="AK51" s="185"/>
      <c r="AL51" s="185"/>
      <c r="AM51" s="185"/>
      <c r="AN51" s="185"/>
    </row>
    <row r="52" spans="1:40" ht="25.5" thickTop="1" thickBot="1" x14ac:dyDescent="0.4">
      <c r="C52" s="203" t="s">
        <v>2422</v>
      </c>
      <c r="D52" s="224"/>
      <c r="E52" s="224"/>
      <c r="F52" s="224"/>
      <c r="G52" s="224"/>
      <c r="H52" s="224"/>
      <c r="I52" s="224"/>
      <c r="J52" s="224"/>
      <c r="K52" s="224"/>
      <c r="L52" s="208" t="s">
        <v>2411</v>
      </c>
      <c r="M52" s="218" t="str">
        <f t="shared" ref="M52:M54" si="115">IF(N52="","","(")</f>
        <v/>
      </c>
      <c r="N52" s="183" t="str">
        <f t="shared" ref="N52:N54" si="116">IF(D52="","",D52)</f>
        <v/>
      </c>
      <c r="O52" s="216" t="str">
        <f t="shared" ref="O52:O54" si="117">IF(N52="","",",")</f>
        <v/>
      </c>
      <c r="P52" s="225" t="str">
        <f t="shared" ref="P52:P54" si="118">IF(E52="","",E52)</f>
        <v/>
      </c>
      <c r="Q52" s="217" t="str">
        <f t="shared" ref="Q52:Q54" si="119">IF(N52="","",",")</f>
        <v/>
      </c>
      <c r="R52" s="168" t="str">
        <f t="shared" ref="R52:R54" si="120">IF(N52="","",15)</f>
        <v/>
      </c>
      <c r="S52" s="218" t="str">
        <f t="shared" ref="S52:S54" si="121">IF(N52="","",")")</f>
        <v/>
      </c>
      <c r="T52" s="219" t="str">
        <f t="shared" ref="T52:T54" si="122">IF(U52="","","(")</f>
        <v/>
      </c>
      <c r="U52" s="181" t="str">
        <f t="shared" ref="U52:U54" si="123">IF(F52="","",F52)</f>
        <v/>
      </c>
      <c r="V52" s="185" t="str">
        <f t="shared" ref="V52:V54" si="124">IF(U52="","",",")</f>
        <v/>
      </c>
      <c r="W52" s="177" t="str">
        <f t="shared" ref="W52:W54" si="125">IF(G52="","",G52)</f>
        <v/>
      </c>
      <c r="X52" s="185" t="str">
        <f t="shared" ref="X52:X54" si="126">IF(U52="","",",")</f>
        <v/>
      </c>
      <c r="Y52" s="185" t="str">
        <f t="shared" ref="Y52:Y54" si="127">IF(U52="","",250)</f>
        <v/>
      </c>
      <c r="Z52" s="218" t="str">
        <f t="shared" ref="Z52:Z54" si="128">IF(U52="","",")")</f>
        <v/>
      </c>
      <c r="AA52" s="175" t="str">
        <f t="shared" ref="AA52:AA54" si="129">IF(AB52="","","(")</f>
        <v/>
      </c>
      <c r="AB52" s="183" t="str">
        <f t="shared" ref="AB52:AB54" si="130">IF(H52="","",H52)</f>
        <v/>
      </c>
      <c r="AC52" s="184" t="str">
        <f t="shared" ref="AC52:AC54" si="131">IF(AB52="","",",")</f>
        <v/>
      </c>
      <c r="AD52" s="225" t="str">
        <f t="shared" ref="AD52:AD54" si="132">IF(I52="","",I52)</f>
        <v/>
      </c>
      <c r="AE52" s="176" t="str">
        <f t="shared" ref="AE52:AE54" si="133">IF(AB52="","",",")</f>
        <v/>
      </c>
      <c r="AF52" s="168" t="str">
        <f t="shared" ref="AF52:AF54" si="134">IF(AB52="","",350)</f>
        <v/>
      </c>
      <c r="AG52" s="168" t="str">
        <f t="shared" ref="AG52:AG54" si="135">IF(AB52="","",")")</f>
        <v/>
      </c>
      <c r="AH52" s="179" t="str">
        <f t="shared" ref="AH52:AH54" si="136">IF(AI52="","","(")</f>
        <v/>
      </c>
      <c r="AI52" s="256" t="str">
        <f t="shared" ref="AI52:AI54" si="137">IF(J52="","",J52)</f>
        <v/>
      </c>
      <c r="AJ52" s="185" t="str">
        <f t="shared" ref="AJ52:AJ54" si="138">IF(AI52="","",",")</f>
        <v/>
      </c>
      <c r="AK52" s="185" t="str">
        <f t="shared" ref="AK52:AK54" si="139">IF(K52="","",K52)</f>
        <v/>
      </c>
      <c r="AL52" s="185" t="str">
        <f t="shared" ref="AL52:AL54" si="140">IF(AI52="","",",")</f>
        <v/>
      </c>
      <c r="AM52" s="185" t="str">
        <f t="shared" ref="AM52:AM54" si="141">IF(AI52="","",450)</f>
        <v/>
      </c>
      <c r="AN52" s="185" t="str">
        <f t="shared" ref="AN52:AN54" si="142">IF(AI52="","",")")</f>
        <v/>
      </c>
    </row>
    <row r="53" spans="1:40" ht="25.5" thickTop="1" thickBot="1" x14ac:dyDescent="0.4">
      <c r="A53">
        <f>+A48+1</f>
        <v>13</v>
      </c>
      <c r="B53" t="s">
        <v>2519</v>
      </c>
      <c r="C53" s="285" t="s">
        <v>2505</v>
      </c>
      <c r="D53" s="227" t="s">
        <v>1111</v>
      </c>
      <c r="E53" s="227"/>
      <c r="F53" s="227" t="s">
        <v>1112</v>
      </c>
      <c r="G53" s="227"/>
      <c r="H53" s="227" t="s">
        <v>1114</v>
      </c>
      <c r="I53" s="227"/>
      <c r="J53" s="227" t="s">
        <v>1112</v>
      </c>
      <c r="K53" s="227"/>
      <c r="L53" s="283" t="str">
        <f>IF(C53="","",_xlfn.CONCAT("       triggerLine: ","""",C53,", ",M53:AN53,""", sC: ","""",B53,""", lines: ["))</f>
        <v xml:space="preserve">       triggerLine: "ALELUYA,ALELUYA,ALELUYA., (Mi,,15)(La,,250)(Re,,350)(La,,450)", sC: "as ta", lines: [</v>
      </c>
      <c r="M53" s="218" t="str">
        <f t="shared" si="115"/>
        <v>(</v>
      </c>
      <c r="N53" s="183" t="str">
        <f t="shared" si="116"/>
        <v>Mi</v>
      </c>
      <c r="O53" s="216" t="str">
        <f t="shared" si="117"/>
        <v>,</v>
      </c>
      <c r="P53" s="225" t="str">
        <f t="shared" si="118"/>
        <v/>
      </c>
      <c r="Q53" s="217" t="str">
        <f t="shared" si="119"/>
        <v>,</v>
      </c>
      <c r="R53" s="168">
        <f t="shared" si="120"/>
        <v>15</v>
      </c>
      <c r="S53" s="218" t="str">
        <f t="shared" si="121"/>
        <v>)</v>
      </c>
      <c r="T53" s="219" t="str">
        <f t="shared" si="122"/>
        <v>(</v>
      </c>
      <c r="U53" s="181" t="str">
        <f t="shared" si="123"/>
        <v>La</v>
      </c>
      <c r="V53" s="185" t="str">
        <f t="shared" si="124"/>
        <v>,</v>
      </c>
      <c r="W53" s="177" t="str">
        <f t="shared" si="125"/>
        <v/>
      </c>
      <c r="X53" s="185" t="str">
        <f t="shared" si="126"/>
        <v>,</v>
      </c>
      <c r="Y53" s="185">
        <f t="shared" si="127"/>
        <v>250</v>
      </c>
      <c r="Z53" s="218" t="str">
        <f t="shared" si="128"/>
        <v>)</v>
      </c>
      <c r="AA53" s="175" t="str">
        <f t="shared" si="129"/>
        <v>(</v>
      </c>
      <c r="AB53" s="183" t="str">
        <f t="shared" si="130"/>
        <v>Re</v>
      </c>
      <c r="AC53" s="184" t="str">
        <f t="shared" si="131"/>
        <v>,</v>
      </c>
      <c r="AD53" s="225" t="str">
        <f t="shared" si="132"/>
        <v/>
      </c>
      <c r="AE53" s="176" t="str">
        <f t="shared" si="133"/>
        <v>,</v>
      </c>
      <c r="AF53" s="168">
        <f t="shared" si="134"/>
        <v>350</v>
      </c>
      <c r="AG53" s="168" t="str">
        <f t="shared" si="135"/>
        <v>)</v>
      </c>
      <c r="AH53" s="179" t="str">
        <f t="shared" si="136"/>
        <v>(</v>
      </c>
      <c r="AI53" s="256" t="str">
        <f t="shared" si="137"/>
        <v>La</v>
      </c>
      <c r="AJ53" s="185" t="str">
        <f t="shared" si="138"/>
        <v>,</v>
      </c>
      <c r="AK53" s="185" t="str">
        <f t="shared" si="139"/>
        <v/>
      </c>
      <c r="AL53" s="185" t="str">
        <f t="shared" si="140"/>
        <v>,</v>
      </c>
      <c r="AM53" s="185">
        <f t="shared" si="141"/>
        <v>450</v>
      </c>
      <c r="AN53" s="185" t="str">
        <f t="shared" si="142"/>
        <v>)</v>
      </c>
    </row>
    <row r="54" spans="1:40" ht="25.5" thickTop="1" thickBot="1" x14ac:dyDescent="0.4">
      <c r="A54">
        <f t="shared" si="29"/>
        <v>14</v>
      </c>
      <c r="B54" t="s">
        <v>2282</v>
      </c>
      <c r="C54" s="285" t="s">
        <v>2505</v>
      </c>
      <c r="D54" s="227" t="s">
        <v>1113</v>
      </c>
      <c r="E54" s="227"/>
      <c r="F54" s="227"/>
      <c r="G54" s="227"/>
      <c r="H54" s="227"/>
      <c r="I54" s="227"/>
      <c r="J54" s="227"/>
      <c r="K54" s="227"/>
      <c r="L54" s="210" t="str">
        <f>IF(C54="","",_xlfn.CONCAT("            { line: ","""",C54,", ",M54:AN54,""", sC: ","""",B54,"""},  ]},"))</f>
        <v xml:space="preserve">            { line: "ALELUYA,ALELUYA,ALELUYA., (Fa,,15)", sC: "as"},  ]},</v>
      </c>
      <c r="M54" s="218" t="str">
        <f t="shared" si="115"/>
        <v>(</v>
      </c>
      <c r="N54" s="183" t="str">
        <f t="shared" si="116"/>
        <v>Fa</v>
      </c>
      <c r="O54" s="216" t="str">
        <f t="shared" si="117"/>
        <v>,</v>
      </c>
      <c r="P54" s="225" t="str">
        <f t="shared" si="118"/>
        <v/>
      </c>
      <c r="Q54" s="217" t="str">
        <f t="shared" si="119"/>
        <v>,</v>
      </c>
      <c r="R54" s="168">
        <f t="shared" si="120"/>
        <v>15</v>
      </c>
      <c r="S54" s="218" t="str">
        <f t="shared" si="121"/>
        <v>)</v>
      </c>
      <c r="T54" s="219" t="str">
        <f t="shared" si="122"/>
        <v/>
      </c>
      <c r="U54" s="181" t="str">
        <f t="shared" si="123"/>
        <v/>
      </c>
      <c r="V54" s="185" t="str">
        <f t="shared" si="124"/>
        <v/>
      </c>
      <c r="W54" s="177" t="str">
        <f t="shared" si="125"/>
        <v/>
      </c>
      <c r="X54" s="185" t="str">
        <f t="shared" si="126"/>
        <v/>
      </c>
      <c r="Y54" s="185" t="str">
        <f t="shared" si="127"/>
        <v/>
      </c>
      <c r="Z54" s="218" t="str">
        <f t="shared" si="128"/>
        <v/>
      </c>
      <c r="AA54" s="175" t="str">
        <f t="shared" si="129"/>
        <v/>
      </c>
      <c r="AB54" s="183" t="str">
        <f t="shared" si="130"/>
        <v/>
      </c>
      <c r="AC54" s="184" t="str">
        <f t="shared" si="131"/>
        <v/>
      </c>
      <c r="AD54" s="225" t="str">
        <f t="shared" si="132"/>
        <v/>
      </c>
      <c r="AE54" s="176" t="str">
        <f t="shared" si="133"/>
        <v/>
      </c>
      <c r="AF54" s="168" t="str">
        <f t="shared" si="134"/>
        <v/>
      </c>
      <c r="AG54" s="168" t="str">
        <f t="shared" si="135"/>
        <v/>
      </c>
      <c r="AH54" s="179" t="str">
        <f t="shared" si="136"/>
        <v/>
      </c>
      <c r="AI54" s="256" t="str">
        <f t="shared" si="137"/>
        <v/>
      </c>
      <c r="AJ54" s="185" t="str">
        <f t="shared" si="138"/>
        <v/>
      </c>
      <c r="AK54" s="185" t="str">
        <f t="shared" si="139"/>
        <v/>
      </c>
      <c r="AL54" s="185" t="str">
        <f t="shared" si="140"/>
        <v/>
      </c>
      <c r="AM54" s="185" t="str">
        <f t="shared" si="141"/>
        <v/>
      </c>
      <c r="AN54" s="185" t="str">
        <f t="shared" si="142"/>
        <v/>
      </c>
    </row>
    <row r="55" spans="1:40" ht="36.75" thickTop="1" thickBot="1" x14ac:dyDescent="0.4">
      <c r="C55" s="13"/>
      <c r="D55" s="222"/>
      <c r="E55" s="222"/>
      <c r="F55" s="222"/>
      <c r="G55" s="222"/>
      <c r="H55" s="222"/>
      <c r="I55" s="222"/>
      <c r="J55" s="222"/>
      <c r="K55" s="222"/>
      <c r="L55" s="212" t="s">
        <v>2299</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 customHeight="1" thickTop="1" x14ac:dyDescent="0.4">
      <c r="B56" s="211"/>
      <c r="C56" s="211"/>
      <c r="D56" s="211"/>
      <c r="E56" s="211"/>
      <c r="F56" s="211"/>
      <c r="G56" s="211"/>
      <c r="H56" s="211"/>
      <c r="I56" s="211"/>
      <c r="J56" s="211"/>
      <c r="K56" s="211"/>
      <c r="L56" s="213" t="str">
        <f ca="1">_xlfn.CONCAT("]}, // ULTIMA LINEA DEL CANTO: ",L1)</f>
        <v>]}, // ULTIMA LINEA DEL CANTO: ALELUYA, ALABAD AL SEÑOR</v>
      </c>
      <c r="M56" s="211"/>
    </row>
    <row r="57" spans="1:40" ht="20.25" x14ac:dyDescent="0.25">
      <c r="L57" s="214" t="s">
        <v>2316</v>
      </c>
      <c r="M57" s="166"/>
    </row>
    <row r="58" spans="1:40" x14ac:dyDescent="0.25">
      <c r="M5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035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FD0B278-103F-4342-A664-4F6868FEFDB1}">
          <x14:formula1>
            <xm:f>List!$B$1:$B$4</xm:f>
          </x14:formula1>
          <xm:sqref>C12</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08A3-AC4E-4EDD-8C28-1FC1745CCCDB}">
  <sheetPr codeName="Sheet31">
    <tabColor rgb="FF00B0F0"/>
  </sheetPr>
  <dimension ref="A1:AN75"/>
  <sheetViews>
    <sheetView zoomScale="85" zoomScaleNormal="85" workbookViewId="0">
      <pane xSplit="2" ySplit="1" topLeftCell="C37" activePane="bottomRight" state="frozen"/>
      <selection pane="topRight" activeCell="C1" sqref="C1"/>
      <selection pane="bottomLeft" activeCell="A2" sqref="A2"/>
      <selection pane="bottomRight" activeCell="A54" sqref="A54:XFD5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14</v>
      </c>
      <c r="E1" s="148"/>
      <c r="F1" s="148"/>
      <c r="G1" s="148"/>
      <c r="H1" s="148"/>
      <c r="I1" s="148"/>
      <c r="J1" s="148"/>
      <c r="K1" s="148"/>
      <c r="L1" s="165" t="str">
        <f ca="1">VLOOKUP(C1,'Codigo Canto'!A3:AQ236,38,FALSE)</f>
        <v>ALELUYA, BENDECID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ALELUYA, BENDECID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aleluyabendecidalsenor</v>
      </c>
      <c r="L7" s="164" t="str">
        <f ca="1">_xlfn.CONCAT("        id: ","""",C7,"""",",")</f>
        <v xml:space="preserve">        id: "aleluyabendecidalsenor",</v>
      </c>
    </row>
    <row r="8" spans="2:32" ht="23.25" x14ac:dyDescent="0.25">
      <c r="C8" t="str">
        <f ca="1">PROPER(L1)</f>
        <v>Aleluya, Bendecid Al Señor</v>
      </c>
      <c r="L8" s="164" t="str">
        <f ca="1">_xlfn.CONCAT("        tt: ","""",C8,"""",",")</f>
        <v xml:space="preserve">        tt: "Aleluya, Bendecid Al Señor",</v>
      </c>
    </row>
    <row r="9" spans="2:32" ht="23.25" x14ac:dyDescent="0.25">
      <c r="C9" t="str">
        <f ca="1">PROPER(L1)</f>
        <v>Aleluya, Bendecid Al Señor</v>
      </c>
      <c r="L9" s="164" t="str">
        <f ca="1">_xlfn.CONCAT("        title: ","""",C9,"""",",")</f>
        <v xml:space="preserve">        title: "Aleluya, Bendecid Al Señor",</v>
      </c>
    </row>
    <row r="10" spans="2:32" ht="23.25" x14ac:dyDescent="0.25">
      <c r="C10" t="str">
        <f ca="1">VLOOKUP(C1,'Codigo Canto'!A3:AQ236,12,FALSE)</f>
        <v>Salmo 1.34 (1.33) - Melodía hebraica</v>
      </c>
      <c r="L10" s="164" t="str">
        <f ca="1">_xlfn.CONCAT("        ","subtitle: ","""",C10,"""",",")</f>
        <v xml:space="preserve">        subtitle: "Salmo 1.34 (1.33) - Melodía hebraica",</v>
      </c>
    </row>
    <row r="11" spans="2:32" ht="23.25" x14ac:dyDescent="0.25">
      <c r="C11" t="str">
        <f ca="1">VLOOKUP(C1,Codigo!A3:AP240,42,FALSE)</f>
        <v>category: ["PreCatecumenado","Laudes/Visperas","Comunión","Nuevo Testamento"],</v>
      </c>
      <c r="L11" s="164" t="str">
        <f ca="1">_xlfn.CONCAT("        ",C11)</f>
        <v xml:space="preserve">        category: ["PreCatecumenado","Laudes/Visperas","Comunión","Nuevo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14</v>
      </c>
      <c r="L15" s="164" t="str">
        <f ca="1">_xlfn.CONCAT("        dbno: ","""",C15,"""",",")</f>
        <v xml:space="preserve">        dbno: "14",</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aleluyabendecidalsenor</v>
      </c>
      <c r="L18" s="164" t="str">
        <f ca="1">_xlfn.CONCAT("        audioSrc: ","""/audio/",C18,".mp3""",",")</f>
        <v xml:space="preserve">        audioSrc: "/audio/aleluyabendecidalsenor.mp3",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13</v>
      </c>
      <c r="C24" t="str">
        <f ca="1">VLOOKUP(B24,Buscador!A3:AP240,31,FALSE)</f>
        <v>/resucito/src/index.html?canto=aleluyaalabadalsenor</v>
      </c>
      <c r="L24" s="164" t="str">
        <f ca="1">_xlfn.CONCAT("        ant: ","""",C24,"""",",")</f>
        <v xml:space="preserve">        ant: "/resucito/src/index.html?canto=aleluyaalabadalsenor",</v>
      </c>
    </row>
    <row r="25" spans="1:40" ht="23.25" x14ac:dyDescent="0.25">
      <c r="B25">
        <f ca="1">+C1+1</f>
        <v>15</v>
      </c>
      <c r="C25" t="str">
        <f ca="1">VLOOKUP(B25,Buscador!A3:AP240,31,FALSE)</f>
        <v>/resucito/src/index.html?canto=aleluyayallegoelreino</v>
      </c>
      <c r="L25" s="164" t="str">
        <f ca="1">_xlfn.CONCAT("        sig: ","""",C25,"""",",")</f>
        <v xml:space="preserve">        sig: "/resucito/src/index.html?canto=aleluyayallegoelreino",</v>
      </c>
    </row>
    <row r="26" spans="1:40" ht="23.25" x14ac:dyDescent="0.25">
      <c r="L26" s="48" t="s">
        <v>2279</v>
      </c>
    </row>
    <row r="27" spans="1:40" ht="36" thickBot="1" x14ac:dyDescent="0.3">
      <c r="L27" s="212" t="s">
        <v>2313</v>
      </c>
    </row>
    <row r="28" spans="1:40" ht="25.5" thickTop="1" thickBot="1" x14ac:dyDescent="0.4">
      <c r="A28">
        <v>1</v>
      </c>
      <c r="C28" s="251" t="s">
        <v>2522</v>
      </c>
      <c r="D28" s="228" t="s">
        <v>1112</v>
      </c>
      <c r="E28" s="228"/>
      <c r="F28" s="229" t="s">
        <v>2488</v>
      </c>
      <c r="G28" s="230"/>
      <c r="H28" s="228" t="s">
        <v>1112</v>
      </c>
      <c r="I28" s="228"/>
      <c r="J28" s="231"/>
      <c r="K28" s="232"/>
      <c r="L28" s="271" t="str">
        <f t="shared" ref="L28:L39" si="0">IF(C28="","",_xlfn.CONCAT("            { line: ","""",C28,", ",M28:AN28,""", sC: ","""",B28,"""},"))</f>
        <v xml:space="preserve">            { line: "ALELÚ, ALELÚ, ALE E LU U YA., (La,,15)(Si♭,,250)(La,,350)", sC: ""},</v>
      </c>
      <c r="M28" s="218" t="str">
        <f>IF(N28="","","(")</f>
        <v>(</v>
      </c>
      <c r="N28" s="183" t="str">
        <f t="shared" ref="N28:N72" si="1">IF(D28="","",D28)</f>
        <v>La</v>
      </c>
      <c r="O28" s="216" t="str">
        <f>IF(N28="","",",")</f>
        <v>,</v>
      </c>
      <c r="P28" s="225" t="str">
        <f t="shared" ref="P28:P72" si="2">IF(E28="","",E28)</f>
        <v/>
      </c>
      <c r="Q28" s="217" t="str">
        <f>IF(N28="","",",")</f>
        <v>,</v>
      </c>
      <c r="R28" s="168">
        <f>IF(N28="","",15)</f>
        <v>15</v>
      </c>
      <c r="S28" s="218" t="str">
        <f>IF(N28="","",")")</f>
        <v>)</v>
      </c>
      <c r="T28" s="219" t="str">
        <f>IF(U28="","","(")</f>
        <v>(</v>
      </c>
      <c r="U28" s="181" t="str">
        <f t="shared" ref="U28:U72" si="3">IF(F28="","",F28)</f>
        <v>Si♭</v>
      </c>
      <c r="V28" s="185" t="str">
        <f>IF(U28="","",",")</f>
        <v>,</v>
      </c>
      <c r="W28" s="177" t="str">
        <f t="shared" ref="W28:W72" si="4">IF(G28="","",G28)</f>
        <v/>
      </c>
      <c r="X28" s="185" t="str">
        <f>IF(U28="","",",")</f>
        <v>,</v>
      </c>
      <c r="Y28" s="185">
        <f>IF(U28="","",250)</f>
        <v>250</v>
      </c>
      <c r="Z28" s="218" t="str">
        <f>IF(U28="","",")")</f>
        <v>)</v>
      </c>
      <c r="AA28" s="175" t="str">
        <f>IF(AB28="","","(")</f>
        <v>(</v>
      </c>
      <c r="AB28" s="183" t="str">
        <f t="shared" ref="AB28:AB72" si="5">IF(H28="","",H28)</f>
        <v>La</v>
      </c>
      <c r="AC28" s="184" t="str">
        <f>IF(AB28="","",",")</f>
        <v>,</v>
      </c>
      <c r="AD28" s="225" t="str">
        <f>IF(I28="","",I28)</f>
        <v/>
      </c>
      <c r="AE28" s="176" t="str">
        <f>IF(AB28="","",",")</f>
        <v>,</v>
      </c>
      <c r="AF28" s="168">
        <f>IF(AB28="","",350)</f>
        <v>350</v>
      </c>
      <c r="AG28" s="168" t="str">
        <f>IF(AB28="","",")")</f>
        <v>)</v>
      </c>
      <c r="AH28" s="179" t="str">
        <f>IF(AI28="","","(")</f>
        <v/>
      </c>
      <c r="AI28" s="256" t="str">
        <f t="shared" ref="AI28:AI72" si="6">IF(J28="","",J28)</f>
        <v/>
      </c>
      <c r="AJ28" s="185" t="str">
        <f>IF(AI28="","",",")</f>
        <v/>
      </c>
      <c r="AK28" s="185" t="str">
        <f>IF(K28="","",K28)</f>
        <v/>
      </c>
      <c r="AL28" s="185" t="str">
        <f>IF(AI28="","",",")</f>
        <v/>
      </c>
      <c r="AM28" s="185" t="str">
        <f>IF(AI28="","",450)</f>
        <v/>
      </c>
      <c r="AN28" s="185" t="str">
        <f>IF(AI28="","",")")</f>
        <v/>
      </c>
    </row>
    <row r="29" spans="1:40" ht="25.5" thickTop="1" thickBot="1" x14ac:dyDescent="0.4">
      <c r="A29">
        <f>+A28+1</f>
        <v>2</v>
      </c>
      <c r="C29" s="251" t="s">
        <v>2522</v>
      </c>
      <c r="D29" s="228" t="s">
        <v>2488</v>
      </c>
      <c r="E29" s="228"/>
      <c r="F29" s="230" t="s">
        <v>1112</v>
      </c>
      <c r="G29" s="230"/>
      <c r="H29" s="228"/>
      <c r="I29" s="228"/>
      <c r="J29" s="232"/>
      <c r="K29" s="232"/>
      <c r="L29" s="271" t="str">
        <f t="shared" si="0"/>
        <v xml:space="preserve">            { line: "ALELÚ, ALELÚ, ALE E LU U YA., (Si♭,,15)(La,,250)", sC: ""},</v>
      </c>
      <c r="M29" s="218" t="str">
        <f t="shared" ref="M29:M72" si="7">IF(N29="","","(")</f>
        <v>(</v>
      </c>
      <c r="N29" s="183" t="str">
        <f t="shared" si="1"/>
        <v>Si♭</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La</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
      </c>
      <c r="AB29" s="183" t="str">
        <f t="shared" si="5"/>
        <v/>
      </c>
      <c r="AC29" s="184" t="str">
        <f t="shared" ref="AC29:AC72" si="18">IF(AB29="","",",")</f>
        <v/>
      </c>
      <c r="AD29" s="225" t="str">
        <f t="shared" ref="AD29:AD72" si="19">IF(I29="","",I29)</f>
        <v/>
      </c>
      <c r="AE29" s="176" t="str">
        <f t="shared" ref="AE29:AE72" si="20">IF(AB29="","",",")</f>
        <v/>
      </c>
      <c r="AF29" s="168" t="str">
        <f t="shared" ref="AF29:AF72" si="21">IF(AB29="","",350)</f>
        <v/>
      </c>
      <c r="AG29" s="168" t="str">
        <f t="shared" ref="AG29:AG72" si="22">IF(AB29="","",")")</f>
        <v/>
      </c>
      <c r="AH29" s="179" t="str">
        <f t="shared" ref="AH29:AH72" si="23">IF(AI29="","","(")</f>
        <v/>
      </c>
      <c r="AI29" s="256" t="str">
        <f t="shared" si="6"/>
        <v/>
      </c>
      <c r="AJ29" s="185" t="str">
        <f t="shared" ref="AJ29:AJ72" si="24">IF(AI29="","",",")</f>
        <v/>
      </c>
      <c r="AK29" s="185" t="str">
        <f t="shared" ref="AK29:AK72" si="25">IF(K29="","",K29)</f>
        <v/>
      </c>
      <c r="AL29" s="185" t="str">
        <f t="shared" ref="AL29:AL72" si="26">IF(AI29="","",",")</f>
        <v/>
      </c>
      <c r="AM29" s="185" t="str">
        <f t="shared" ref="AM29:AM72" si="27">IF(AI29="","",450)</f>
        <v/>
      </c>
      <c r="AN29" s="185" t="str">
        <f t="shared" ref="AN29:AN72" si="28">IF(AI29="","",")")</f>
        <v/>
      </c>
    </row>
    <row r="30" spans="1:40" ht="27.75" thickTop="1" thickBot="1" x14ac:dyDescent="0.4">
      <c r="C30" s="297"/>
      <c r="D30" s="298"/>
      <c r="E30" s="298"/>
      <c r="F30" s="298"/>
      <c r="G30" s="298"/>
      <c r="H30" s="298"/>
      <c r="I30" s="298"/>
      <c r="J30" s="298"/>
      <c r="K30" s="298"/>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2523</v>
      </c>
      <c r="D31" s="257" t="s">
        <v>1114</v>
      </c>
      <c r="E31" s="257" t="s">
        <v>1121</v>
      </c>
      <c r="F31" s="230"/>
      <c r="G31" s="230"/>
      <c r="H31" s="228"/>
      <c r="I31" s="228"/>
      <c r="J31" s="232"/>
      <c r="K31" s="232"/>
      <c r="L31" s="271" t="str">
        <f t="shared" si="0"/>
        <v xml:space="preserve">            { line: "Bendecid al Señor, bendecid al Señor,, (Re,m,15)", sC: ""},</v>
      </c>
      <c r="M31" s="218" t="str">
        <f t="shared" si="7"/>
        <v>(</v>
      </c>
      <c r="N31" s="183" t="str">
        <f t="shared" si="1"/>
        <v>Re</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ref="A32:A42" si="29">+A31+1</f>
        <v>4</v>
      </c>
      <c r="C32" s="13" t="s">
        <v>2524</v>
      </c>
      <c r="D32" s="257" t="s">
        <v>2525</v>
      </c>
      <c r="E32" s="257"/>
      <c r="F32" s="230"/>
      <c r="G32" s="230"/>
      <c r="H32" s="228"/>
      <c r="I32" s="228"/>
      <c r="J32" s="232"/>
      <c r="K32" s="232"/>
      <c r="L32" s="271" t="str">
        <f t="shared" si="0"/>
        <v xml:space="preserve">            { line: "vosotros los siervos del Señor., (La7,,15)", sC: ""},</v>
      </c>
      <c r="M32" s="218" t="str">
        <f t="shared" si="7"/>
        <v>(</v>
      </c>
      <c r="N32" s="183" t="str">
        <f t="shared" si="1"/>
        <v>La7</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2523</v>
      </c>
      <c r="D33" s="257"/>
      <c r="E33" s="257"/>
      <c r="F33" s="230"/>
      <c r="G33" s="230"/>
      <c r="H33" s="228"/>
      <c r="I33" s="228"/>
      <c r="J33" s="232"/>
      <c r="K33" s="232"/>
      <c r="L33" s="271" t="str">
        <f>IF(C33="","",_xlfn.CONCAT("            { line: ","""",C33,", ",M33:AN33,""", sC: ","""",B33,"""},"))</f>
        <v xml:space="preserve">            { line: "Bendecid al Señor, bendecid al Señor,,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2526</v>
      </c>
      <c r="D34" s="257" t="s">
        <v>1114</v>
      </c>
      <c r="E34" s="257" t="s">
        <v>1121</v>
      </c>
      <c r="F34" s="230"/>
      <c r="G34" s="230"/>
      <c r="H34" s="228"/>
      <c r="I34" s="228"/>
      <c r="J34" s="232"/>
      <c r="K34" s="232"/>
      <c r="L34" s="271" t="str">
        <f>IF(C34="","",_xlfn.CONCAT("            { line: ","""",C34,", ",M34:AN34,""", sC: ","""",B34,"""},"))</f>
        <v xml:space="preserve">            { line: "vosotros que estáis en la casa del Señor., (Re,m,15)", sC: ""},</v>
      </c>
      <c r="M34" s="218" t="str">
        <f t="shared" si="7"/>
        <v>(</v>
      </c>
      <c r="N34" s="183" t="str">
        <f t="shared" si="1"/>
        <v>Re</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7</v>
      </c>
      <c r="C36" s="13" t="s">
        <v>2527</v>
      </c>
      <c r="D36" s="257" t="s">
        <v>1114</v>
      </c>
      <c r="E36" s="257" t="s">
        <v>1121</v>
      </c>
      <c r="F36" s="230"/>
      <c r="G36" s="230"/>
      <c r="H36" s="228"/>
      <c r="I36" s="228"/>
      <c r="J36" s="232"/>
      <c r="K36" s="232"/>
      <c r="L36" s="271" t="str">
        <f t="shared" si="0"/>
        <v xml:space="preserve">            { line: "Alzad a Él las manos, alzad a Él las manos, (Re,m,15)", sC: ""},</v>
      </c>
      <c r="M36" s="218" t="str">
        <f t="shared" si="7"/>
        <v>(</v>
      </c>
      <c r="N36" s="183" t="str">
        <f t="shared" si="1"/>
        <v>Re</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2528</v>
      </c>
      <c r="D37" s="257" t="s">
        <v>2525</v>
      </c>
      <c r="E37" s="257"/>
      <c r="F37" s="230"/>
      <c r="G37" s="230"/>
      <c r="H37" s="228"/>
      <c r="I37" s="228"/>
      <c r="J37" s="232"/>
      <c r="K37" s="232"/>
      <c r="L37" s="271" t="str">
        <f t="shared" si="0"/>
        <v xml:space="preserve">            { line: "y bendecid al Señor,, (La7,,15)", sC: ""},</v>
      </c>
      <c r="M37" s="218" t="str">
        <f t="shared" si="7"/>
        <v>(</v>
      </c>
      <c r="N37" s="183" t="str">
        <f t="shared" si="1"/>
        <v>La7</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2529</v>
      </c>
      <c r="D38" s="257"/>
      <c r="E38" s="257"/>
      <c r="F38" s="230"/>
      <c r="G38" s="230"/>
      <c r="H38" s="228"/>
      <c r="I38" s="228"/>
      <c r="J38" s="232"/>
      <c r="K38" s="232"/>
      <c r="L38" s="271" t="str">
        <f>IF(C38="","",_xlfn.CONCAT("            { line: ","""",C38,", ",M38:AN38,""", sC: ","""",B38,"""},"))</f>
        <v xml:space="preserve">            { line: "vosotros que estáis en la casa del Señor,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2530</v>
      </c>
      <c r="D39" s="257" t="s">
        <v>1114</v>
      </c>
      <c r="E39" s="257" t="s">
        <v>1121</v>
      </c>
      <c r="F39" s="230"/>
      <c r="G39" s="230"/>
      <c r="H39" s="228"/>
      <c r="I39" s="228"/>
      <c r="J39" s="232"/>
      <c r="K39" s="232"/>
      <c r="L39" s="271" t="str">
        <f t="shared" si="0"/>
        <v xml:space="preserve">            { line: "durante la noche., (Re,m,15)",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7.75" thickTop="1" thickBot="1" x14ac:dyDescent="0.4">
      <c r="C40" s="297"/>
      <c r="D40" s="298"/>
      <c r="E40" s="298"/>
      <c r="F40" s="298"/>
      <c r="G40" s="298"/>
      <c r="H40" s="298"/>
      <c r="I40" s="298"/>
      <c r="J40" s="298"/>
      <c r="K40" s="298"/>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A41">
        <f>+A33+1</f>
        <v>6</v>
      </c>
      <c r="C41" s="251" t="s">
        <v>2531</v>
      </c>
      <c r="D41" s="228" t="s">
        <v>1114</v>
      </c>
      <c r="E41" s="228" t="s">
        <v>1121</v>
      </c>
      <c r="F41" s="230" t="s">
        <v>1112</v>
      </c>
      <c r="G41" s="230">
        <v>7</v>
      </c>
      <c r="H41" s="228" t="s">
        <v>2488</v>
      </c>
      <c r="I41" s="228" t="s">
        <v>1112</v>
      </c>
      <c r="J41" s="232"/>
      <c r="K41" s="232"/>
      <c r="L41" s="271" t="str">
        <f t="shared" ref="L41:L42" si="30">IF(C41="","",_xlfn.CONCAT("            { line: ","""",C41,", ",M41:AN41,""", sC: ","""",B41,"""},"))</f>
        <v xml:space="preserve">            { line: "ALELUYA, ALELUYA, A A LE E LU U YA., (Re,m,15)(La,7,250)(Si♭,La,350)", sC: ""},</v>
      </c>
      <c r="M41" s="218" t="str">
        <f t="shared" ref="M41:M42" si="31">IF(N41="","","(")</f>
        <v>(</v>
      </c>
      <c r="N41" s="183" t="str">
        <f t="shared" ref="N41:N42" si="32">IF(D41="","",D41)</f>
        <v>Re</v>
      </c>
      <c r="O41" s="216" t="str">
        <f t="shared" ref="O41:O42" si="33">IF(N41="","",",")</f>
        <v>,</v>
      </c>
      <c r="P41" s="225" t="str">
        <f t="shared" ref="P41:P42" si="34">IF(E41="","",E41)</f>
        <v>m</v>
      </c>
      <c r="Q41" s="217" t="str">
        <f t="shared" ref="Q41:Q42" si="35">IF(N41="","",",")</f>
        <v>,</v>
      </c>
      <c r="R41" s="168">
        <f t="shared" ref="R41:R42" si="36">IF(N41="","",15)</f>
        <v>15</v>
      </c>
      <c r="S41" s="218" t="str">
        <f t="shared" ref="S41:S42" si="37">IF(N41="","",")")</f>
        <v>)</v>
      </c>
      <c r="T41" s="219" t="str">
        <f t="shared" ref="T41:T42" si="38">IF(U41="","","(")</f>
        <v>(</v>
      </c>
      <c r="U41" s="181" t="str">
        <f t="shared" ref="U41:U42" si="39">IF(F41="","",F41)</f>
        <v>La</v>
      </c>
      <c r="V41" s="185" t="str">
        <f t="shared" ref="V41:V42" si="40">IF(U41="","",",")</f>
        <v>,</v>
      </c>
      <c r="W41" s="177">
        <f t="shared" ref="W41:W42" si="41">IF(G41="","",G41)</f>
        <v>7</v>
      </c>
      <c r="X41" s="185" t="str">
        <f t="shared" ref="X41:X42" si="42">IF(U41="","",",")</f>
        <v>,</v>
      </c>
      <c r="Y41" s="185">
        <f t="shared" ref="Y41:Y42" si="43">IF(U41="","",250)</f>
        <v>250</v>
      </c>
      <c r="Z41" s="218" t="str">
        <f t="shared" ref="Z41:Z42" si="44">IF(U41="","",")")</f>
        <v>)</v>
      </c>
      <c r="AA41" s="175" t="str">
        <f t="shared" ref="AA41:AA42" si="45">IF(AB41="","","(")</f>
        <v>(</v>
      </c>
      <c r="AB41" s="183" t="str">
        <f t="shared" ref="AB41:AB42" si="46">IF(H41="","",H41)</f>
        <v>Si♭</v>
      </c>
      <c r="AC41" s="184" t="str">
        <f t="shared" ref="AC41:AC42" si="47">IF(AB41="","",",")</f>
        <v>,</v>
      </c>
      <c r="AD41" s="225" t="str">
        <f t="shared" ref="AD41:AD42" si="48">IF(I41="","",I41)</f>
        <v>La</v>
      </c>
      <c r="AE41" s="176" t="str">
        <f t="shared" ref="AE41:AE42" si="49">IF(AB41="","",",")</f>
        <v>,</v>
      </c>
      <c r="AF41" s="168">
        <f t="shared" ref="AF41:AF42" si="50">IF(AB41="","",350)</f>
        <v>350</v>
      </c>
      <c r="AG41" s="168" t="str">
        <f t="shared" ref="AG41:AG42" si="51">IF(AB41="","",")")</f>
        <v>)</v>
      </c>
      <c r="AH41" s="179" t="str">
        <f t="shared" ref="AH41:AH42" si="52">IF(AI41="","","(")</f>
        <v/>
      </c>
      <c r="AI41" s="256" t="str">
        <f t="shared" ref="AI41:AI42" si="53">IF(J41="","",J41)</f>
        <v/>
      </c>
      <c r="AJ41" s="185" t="str">
        <f t="shared" ref="AJ41:AJ42" si="54">IF(AI41="","",",")</f>
        <v/>
      </c>
      <c r="AK41" s="185" t="str">
        <f t="shared" ref="AK41:AK42" si="55">IF(K41="","",K41)</f>
        <v/>
      </c>
      <c r="AL41" s="185" t="str">
        <f t="shared" ref="AL41:AL42" si="56">IF(AI41="","",",")</f>
        <v/>
      </c>
      <c r="AM41" s="185" t="str">
        <f t="shared" ref="AM41:AM42" si="57">IF(AI41="","",450)</f>
        <v/>
      </c>
      <c r="AN41" s="185" t="str">
        <f t="shared" ref="AN41:AN42" si="58">IF(AI41="","",")")</f>
        <v/>
      </c>
    </row>
    <row r="42" spans="1:40" ht="25.5" thickTop="1" thickBot="1" x14ac:dyDescent="0.4">
      <c r="A42">
        <f t="shared" si="29"/>
        <v>7</v>
      </c>
      <c r="C42" s="251" t="s">
        <v>2531</v>
      </c>
      <c r="D42" s="228" t="s">
        <v>1114</v>
      </c>
      <c r="E42" s="228" t="s">
        <v>1121</v>
      </c>
      <c r="F42" s="230" t="s">
        <v>1112</v>
      </c>
      <c r="G42" s="230">
        <v>7</v>
      </c>
      <c r="H42" s="228" t="s">
        <v>2488</v>
      </c>
      <c r="I42" s="228" t="s">
        <v>1112</v>
      </c>
      <c r="J42" s="232"/>
      <c r="K42" s="232"/>
      <c r="L42" s="271" t="str">
        <f t="shared" si="30"/>
        <v xml:space="preserve">            { line: "ALELUYA, ALELUYA, A A LE E LU U YA., (Re,m,15)(La,7,250)(Si♭,La,350)", sC: ""},</v>
      </c>
      <c r="M42" s="218" t="str">
        <f t="shared" si="31"/>
        <v>(</v>
      </c>
      <c r="N42" s="183" t="str">
        <f t="shared" si="32"/>
        <v>Re</v>
      </c>
      <c r="O42" s="216" t="str">
        <f t="shared" si="33"/>
        <v>,</v>
      </c>
      <c r="P42" s="225" t="str">
        <f t="shared" si="34"/>
        <v>m</v>
      </c>
      <c r="Q42" s="217" t="str">
        <f t="shared" si="35"/>
        <v>,</v>
      </c>
      <c r="R42" s="168">
        <f t="shared" si="36"/>
        <v>15</v>
      </c>
      <c r="S42" s="218" t="str">
        <f t="shared" si="37"/>
        <v>)</v>
      </c>
      <c r="T42" s="219" t="str">
        <f t="shared" si="38"/>
        <v>(</v>
      </c>
      <c r="U42" s="181" t="str">
        <f t="shared" si="39"/>
        <v>La</v>
      </c>
      <c r="V42" s="185" t="str">
        <f t="shared" si="40"/>
        <v>,</v>
      </c>
      <c r="W42" s="177">
        <f t="shared" si="41"/>
        <v>7</v>
      </c>
      <c r="X42" s="185" t="str">
        <f t="shared" si="42"/>
        <v>,</v>
      </c>
      <c r="Y42" s="185">
        <f t="shared" si="43"/>
        <v>250</v>
      </c>
      <c r="Z42" s="218" t="str">
        <f t="shared" si="44"/>
        <v>)</v>
      </c>
      <c r="AA42" s="175" t="str">
        <f t="shared" si="45"/>
        <v>(</v>
      </c>
      <c r="AB42" s="183" t="str">
        <f t="shared" si="46"/>
        <v>Si♭</v>
      </c>
      <c r="AC42" s="184" t="str">
        <f t="shared" si="47"/>
        <v>,</v>
      </c>
      <c r="AD42" s="225" t="str">
        <f t="shared" si="48"/>
        <v>La</v>
      </c>
      <c r="AE42" s="176" t="str">
        <f t="shared" si="49"/>
        <v>,</v>
      </c>
      <c r="AF42" s="168">
        <f t="shared" si="50"/>
        <v>350</v>
      </c>
      <c r="AG42" s="168" t="str">
        <f t="shared" si="51"/>
        <v>)</v>
      </c>
      <c r="AH42" s="179" t="str">
        <f t="shared" si="52"/>
        <v/>
      </c>
      <c r="AI42" s="256" t="str">
        <f t="shared" si="53"/>
        <v/>
      </c>
      <c r="AJ42" s="185" t="str">
        <f t="shared" si="54"/>
        <v/>
      </c>
      <c r="AK42" s="185" t="str">
        <f t="shared" si="55"/>
        <v/>
      </c>
      <c r="AL42" s="185" t="str">
        <f t="shared" si="56"/>
        <v/>
      </c>
      <c r="AM42" s="185" t="str">
        <f t="shared" si="57"/>
        <v/>
      </c>
      <c r="AN42" s="185" t="str">
        <f t="shared" si="58"/>
        <v/>
      </c>
    </row>
    <row r="43" spans="1:40" ht="27.75"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59">IF(N44="","","(")</f>
        <v/>
      </c>
      <c r="N44" s="183" t="str">
        <f t="shared" ref="N44:N46" si="60">IF(D44="","",D44)</f>
        <v/>
      </c>
      <c r="O44" s="216" t="str">
        <f t="shared" ref="O44:O46" si="61">IF(N44="","",",")</f>
        <v/>
      </c>
      <c r="P44" s="225" t="str">
        <f t="shared" ref="P44:P46" si="62">IF(E44="","",E44)</f>
        <v/>
      </c>
      <c r="Q44" s="217" t="str">
        <f t="shared" ref="Q44:Q46" si="63">IF(N44="","",",")</f>
        <v/>
      </c>
      <c r="R44" s="168" t="str">
        <f t="shared" ref="R44:R46" si="64">IF(N44="","",15)</f>
        <v/>
      </c>
      <c r="S44" s="218" t="str">
        <f t="shared" ref="S44:S46" si="65">IF(N44="","",")")</f>
        <v/>
      </c>
      <c r="T44" s="219" t="str">
        <f t="shared" ref="T44:T46" si="66">IF(U44="","","(")</f>
        <v/>
      </c>
      <c r="U44" s="181" t="str">
        <f t="shared" ref="U44:U46" si="67">IF(F44="","",F44)</f>
        <v/>
      </c>
      <c r="V44" s="185" t="str">
        <f t="shared" ref="V44:V46" si="68">IF(U44="","",",")</f>
        <v/>
      </c>
      <c r="W44" s="177" t="str">
        <f t="shared" ref="W44:W46" si="69">IF(G44="","",G44)</f>
        <v/>
      </c>
      <c r="X44" s="185" t="str">
        <f t="shared" ref="X44:X46" si="70">IF(U44="","",",")</f>
        <v/>
      </c>
      <c r="Y44" s="185" t="str">
        <f t="shared" ref="Y44:Y46" si="71">IF(U44="","",250)</f>
        <v/>
      </c>
      <c r="Z44" s="218" t="str">
        <f t="shared" ref="Z44:Z46" si="72">IF(U44="","",")")</f>
        <v/>
      </c>
      <c r="AA44" s="175" t="str">
        <f t="shared" ref="AA44:AA46" si="73">IF(AB44="","","(")</f>
        <v/>
      </c>
      <c r="AB44" s="183" t="str">
        <f t="shared" ref="AB44:AB46" si="74">IF(H44="","",H44)</f>
        <v/>
      </c>
      <c r="AC44" s="184" t="str">
        <f t="shared" ref="AC44:AC46" si="75">IF(AB44="","",",")</f>
        <v/>
      </c>
      <c r="AD44" s="225" t="str">
        <f t="shared" ref="AD44:AD46" si="76">IF(I44="","",I44)</f>
        <v/>
      </c>
      <c r="AE44" s="176" t="str">
        <f t="shared" ref="AE44:AE46" si="77">IF(AB44="","",",")</f>
        <v/>
      </c>
      <c r="AF44" s="168" t="str">
        <f t="shared" ref="AF44:AF46" si="78">IF(AB44="","",350)</f>
        <v/>
      </c>
      <c r="AG44" s="168" t="str">
        <f t="shared" ref="AG44:AG46" si="79">IF(AB44="","",")")</f>
        <v/>
      </c>
      <c r="AH44" s="179" t="str">
        <f t="shared" ref="AH44:AH46" si="80">IF(AI44="","","(")</f>
        <v/>
      </c>
      <c r="AI44" s="256" t="str">
        <f t="shared" ref="AI44:AI46" si="81">IF(J44="","",J44)</f>
        <v/>
      </c>
      <c r="AJ44" s="185" t="str">
        <f t="shared" ref="AJ44:AJ46" si="82">IF(AI44="","",",")</f>
        <v/>
      </c>
      <c r="AK44" s="185" t="str">
        <f t="shared" ref="AK44:AK46" si="83">IF(K44="","",K44)</f>
        <v/>
      </c>
      <c r="AL44" s="185" t="str">
        <f t="shared" ref="AL44:AL46" si="84">IF(AI44="","",",")</f>
        <v/>
      </c>
      <c r="AM44" s="185" t="str">
        <f t="shared" ref="AM44:AM46" si="85">IF(AI44="","",450)</f>
        <v/>
      </c>
      <c r="AN44" s="185" t="str">
        <f t="shared" ref="AN44:AN46" si="86">IF(AI44="","",")")</f>
        <v/>
      </c>
    </row>
    <row r="45" spans="1:40" ht="25.5" thickTop="1" thickBot="1" x14ac:dyDescent="0.4">
      <c r="B45" t="s">
        <v>2519</v>
      </c>
      <c r="C45" s="285" t="s">
        <v>2522</v>
      </c>
      <c r="D45" s="227" t="s">
        <v>1112</v>
      </c>
      <c r="E45" s="227"/>
      <c r="F45" s="227" t="s">
        <v>2488</v>
      </c>
      <c r="G45" s="227"/>
      <c r="H45" s="227" t="s">
        <v>1112</v>
      </c>
      <c r="I45" s="227"/>
      <c r="J45" s="227"/>
      <c r="K45" s="227"/>
      <c r="L45" s="283" t="str">
        <f>IF(C45="","",_xlfn.CONCAT("       triggerLine: ","""",C45,", ",M45:AN45,""", sC: ","""",B45,""", lines: ["))</f>
        <v xml:space="preserve">       triggerLine: "ALELÚ, ALELÚ, ALE E LU U YA., (La,,15)(Si♭,,250)(La,,350)", sC: "as ta", lines: [</v>
      </c>
      <c r="M45" s="218" t="str">
        <f t="shared" si="59"/>
        <v>(</v>
      </c>
      <c r="N45" s="183" t="str">
        <f t="shared" si="60"/>
        <v>La</v>
      </c>
      <c r="O45" s="216" t="str">
        <f t="shared" si="61"/>
        <v>,</v>
      </c>
      <c r="P45" s="225" t="str">
        <f t="shared" si="62"/>
        <v/>
      </c>
      <c r="Q45" s="217" t="str">
        <f t="shared" si="63"/>
        <v>,</v>
      </c>
      <c r="R45" s="168">
        <f t="shared" si="64"/>
        <v>15</v>
      </c>
      <c r="S45" s="218" t="str">
        <f t="shared" si="65"/>
        <v>)</v>
      </c>
      <c r="T45" s="219" t="str">
        <f t="shared" si="66"/>
        <v>(</v>
      </c>
      <c r="U45" s="181" t="str">
        <f t="shared" si="67"/>
        <v>Si♭</v>
      </c>
      <c r="V45" s="185" t="str">
        <f t="shared" si="68"/>
        <v>,</v>
      </c>
      <c r="W45" s="177" t="str">
        <f t="shared" si="69"/>
        <v/>
      </c>
      <c r="X45" s="185" t="str">
        <f t="shared" si="70"/>
        <v>,</v>
      </c>
      <c r="Y45" s="185">
        <f t="shared" si="71"/>
        <v>250</v>
      </c>
      <c r="Z45" s="218" t="str">
        <f t="shared" si="72"/>
        <v>)</v>
      </c>
      <c r="AA45" s="175" t="str">
        <f t="shared" si="73"/>
        <v>(</v>
      </c>
      <c r="AB45" s="183" t="str">
        <f t="shared" si="74"/>
        <v>La</v>
      </c>
      <c r="AC45" s="184" t="str">
        <f t="shared" si="75"/>
        <v>,</v>
      </c>
      <c r="AD45" s="225" t="str">
        <f t="shared" si="76"/>
        <v/>
      </c>
      <c r="AE45" s="176" t="str">
        <f t="shared" si="77"/>
        <v>,</v>
      </c>
      <c r="AF45" s="168">
        <f t="shared" si="78"/>
        <v>350</v>
      </c>
      <c r="AG45" s="168" t="str">
        <f t="shared" si="79"/>
        <v>)</v>
      </c>
      <c r="AH45" s="179" t="str">
        <f t="shared" si="80"/>
        <v/>
      </c>
      <c r="AI45" s="256" t="str">
        <f t="shared" si="81"/>
        <v/>
      </c>
      <c r="AJ45" s="185" t="str">
        <f t="shared" si="82"/>
        <v/>
      </c>
      <c r="AK45" s="185" t="str">
        <f t="shared" si="83"/>
        <v/>
      </c>
      <c r="AL45" s="185" t="str">
        <f t="shared" si="84"/>
        <v/>
      </c>
      <c r="AM45" s="185" t="str">
        <f t="shared" si="85"/>
        <v/>
      </c>
      <c r="AN45" s="185" t="str">
        <f t="shared" si="86"/>
        <v/>
      </c>
    </row>
    <row r="46" spans="1:40" ht="25.5" thickTop="1" thickBot="1" x14ac:dyDescent="0.4">
      <c r="B46" t="s">
        <v>2282</v>
      </c>
      <c r="C46" s="284" t="s">
        <v>2522</v>
      </c>
      <c r="D46" s="227" t="s">
        <v>2488</v>
      </c>
      <c r="E46" s="227"/>
      <c r="F46" s="227" t="s">
        <v>1112</v>
      </c>
      <c r="G46" s="227"/>
      <c r="H46" s="227"/>
      <c r="I46" s="227"/>
      <c r="J46" s="227"/>
      <c r="K46" s="227"/>
      <c r="L46" s="210" t="str">
        <f>IF(C46="","",_xlfn.CONCAT("            { line: ","""",C46,", ",M46:AN46,""", sC: ","""",B46,"""},  ]},"))</f>
        <v xml:space="preserve">            { line: "ALELÚ, ALELÚ, ALE E LU U YA., (Si♭,,15)(La,,250)", sC: "as"},  ]},</v>
      </c>
      <c r="M46" s="218" t="str">
        <f t="shared" si="59"/>
        <v>(</v>
      </c>
      <c r="N46" s="183" t="str">
        <f t="shared" si="60"/>
        <v>Si♭</v>
      </c>
      <c r="O46" s="216" t="str">
        <f t="shared" si="61"/>
        <v>,</v>
      </c>
      <c r="P46" s="225" t="str">
        <f t="shared" si="62"/>
        <v/>
      </c>
      <c r="Q46" s="217" t="str">
        <f t="shared" si="63"/>
        <v>,</v>
      </c>
      <c r="R46" s="168">
        <f t="shared" si="64"/>
        <v>15</v>
      </c>
      <c r="S46" s="218" t="str">
        <f t="shared" si="65"/>
        <v>)</v>
      </c>
      <c r="T46" s="219" t="str">
        <f t="shared" si="66"/>
        <v>(</v>
      </c>
      <c r="U46" s="181" t="str">
        <f t="shared" si="67"/>
        <v>La</v>
      </c>
      <c r="V46" s="185" t="str">
        <f t="shared" si="68"/>
        <v>,</v>
      </c>
      <c r="W46" s="177" t="str">
        <f t="shared" si="69"/>
        <v/>
      </c>
      <c r="X46" s="185" t="str">
        <f t="shared" si="70"/>
        <v>,</v>
      </c>
      <c r="Y46" s="185">
        <f t="shared" si="71"/>
        <v>250</v>
      </c>
      <c r="Z46" s="218" t="str">
        <f t="shared" si="72"/>
        <v>)</v>
      </c>
      <c r="AA46" s="175" t="str">
        <f t="shared" si="73"/>
        <v/>
      </c>
      <c r="AB46" s="183" t="str">
        <f t="shared" si="74"/>
        <v/>
      </c>
      <c r="AC46" s="184" t="str">
        <f t="shared" si="75"/>
        <v/>
      </c>
      <c r="AD46" s="225" t="str">
        <f t="shared" si="76"/>
        <v/>
      </c>
      <c r="AE46" s="176" t="str">
        <f t="shared" si="77"/>
        <v/>
      </c>
      <c r="AF46" s="168" t="str">
        <f t="shared" si="78"/>
        <v/>
      </c>
      <c r="AG46" s="168" t="str">
        <f t="shared" si="79"/>
        <v/>
      </c>
      <c r="AH46" s="179" t="str">
        <f t="shared" si="80"/>
        <v/>
      </c>
      <c r="AI46" s="256" t="str">
        <f t="shared" si="81"/>
        <v/>
      </c>
      <c r="AJ46" s="185" t="str">
        <f t="shared" si="82"/>
        <v/>
      </c>
      <c r="AK46" s="185" t="str">
        <f t="shared" si="83"/>
        <v/>
      </c>
      <c r="AL46" s="185" t="str">
        <f t="shared" si="84"/>
        <v/>
      </c>
      <c r="AM46" s="185" t="str">
        <f t="shared" si="85"/>
        <v/>
      </c>
      <c r="AN46" s="185" t="str">
        <f t="shared" si="86"/>
        <v/>
      </c>
    </row>
    <row r="47" spans="1:40" ht="27.75" thickTop="1" thickBot="1" x14ac:dyDescent="0.4">
      <c r="C47" s="297"/>
      <c r="D47" s="298"/>
      <c r="E47" s="298"/>
      <c r="F47" s="298"/>
      <c r="G47" s="298"/>
      <c r="H47" s="298"/>
      <c r="I47" s="298"/>
      <c r="J47" s="298"/>
      <c r="K47" s="298"/>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5.5" thickTop="1" thickBot="1" x14ac:dyDescent="0.4">
      <c r="C48" s="203" t="s">
        <v>2422</v>
      </c>
      <c r="D48" s="224"/>
      <c r="E48" s="224"/>
      <c r="F48" s="224"/>
      <c r="G48" s="224"/>
      <c r="H48" s="224"/>
      <c r="I48" s="224"/>
      <c r="J48" s="224"/>
      <c r="K48" s="224"/>
      <c r="L48" s="208" t="s">
        <v>2411</v>
      </c>
      <c r="M48" s="218" t="str">
        <f t="shared" ref="M48:M67" si="87">IF(N48="","","(")</f>
        <v/>
      </c>
      <c r="N48" s="183" t="str">
        <f t="shared" ref="N48:N67" si="88">IF(D48="","",D48)</f>
        <v/>
      </c>
      <c r="O48" s="216" t="str">
        <f t="shared" ref="O48:O67" si="89">IF(N48="","",",")</f>
        <v/>
      </c>
      <c r="P48" s="225" t="str">
        <f t="shared" ref="P48:P67" si="90">IF(E48="","",E48)</f>
        <v/>
      </c>
      <c r="Q48" s="217" t="str">
        <f t="shared" ref="Q48:Q67" si="91">IF(N48="","",",")</f>
        <v/>
      </c>
      <c r="R48" s="168" t="str">
        <f t="shared" ref="R48:R67" si="92">IF(N48="","",15)</f>
        <v/>
      </c>
      <c r="S48" s="218" t="str">
        <f t="shared" ref="S48:S67" si="93">IF(N48="","",")")</f>
        <v/>
      </c>
      <c r="T48" s="219" t="str">
        <f t="shared" ref="T48:T67" si="94">IF(U48="","","(")</f>
        <v/>
      </c>
      <c r="U48" s="181" t="str">
        <f t="shared" ref="U48:U67" si="95">IF(F48="","",F48)</f>
        <v/>
      </c>
      <c r="V48" s="185" t="str">
        <f t="shared" ref="V48:V67" si="96">IF(U48="","",",")</f>
        <v/>
      </c>
      <c r="W48" s="177" t="str">
        <f t="shared" ref="W48:W67" si="97">IF(G48="","",G48)</f>
        <v/>
      </c>
      <c r="X48" s="185" t="str">
        <f t="shared" ref="X48:X67" si="98">IF(U48="","",",")</f>
        <v/>
      </c>
      <c r="Y48" s="185" t="str">
        <f t="shared" ref="Y48:Y67" si="99">IF(U48="","",250)</f>
        <v/>
      </c>
      <c r="Z48" s="218" t="str">
        <f t="shared" ref="Z48:Z67" si="100">IF(U48="","",")")</f>
        <v/>
      </c>
      <c r="AA48" s="175" t="str">
        <f t="shared" ref="AA48:AA67" si="101">IF(AB48="","","(")</f>
        <v/>
      </c>
      <c r="AB48" s="183" t="str">
        <f t="shared" ref="AB48:AB67" si="102">IF(H48="","",H48)</f>
        <v/>
      </c>
      <c r="AC48" s="184" t="str">
        <f t="shared" ref="AC48:AC67" si="103">IF(AB48="","",",")</f>
        <v/>
      </c>
      <c r="AD48" s="225" t="str">
        <f t="shared" ref="AD48:AD67" si="104">IF(I48="","",I48)</f>
        <v/>
      </c>
      <c r="AE48" s="176" t="str">
        <f t="shared" ref="AE48:AE67" si="105">IF(AB48="","",",")</f>
        <v/>
      </c>
      <c r="AF48" s="168" t="str">
        <f t="shared" ref="AF48:AF67" si="106">IF(AB48="","",350)</f>
        <v/>
      </c>
      <c r="AG48" s="168" t="str">
        <f t="shared" ref="AG48:AG67" si="107">IF(AB48="","",")")</f>
        <v/>
      </c>
      <c r="AH48" s="179" t="str">
        <f t="shared" ref="AH48:AH67" si="108">IF(AI48="","","(")</f>
        <v/>
      </c>
      <c r="AI48" s="256" t="str">
        <f t="shared" ref="AI48:AI67" si="109">IF(J48="","",J48)</f>
        <v/>
      </c>
      <c r="AJ48" s="185" t="str">
        <f t="shared" ref="AJ48:AJ67" si="110">IF(AI48="","",",")</f>
        <v/>
      </c>
      <c r="AK48" s="185" t="str">
        <f t="shared" ref="AK48:AK67" si="111">IF(K48="","",K48)</f>
        <v/>
      </c>
      <c r="AL48" s="185" t="str">
        <f t="shared" ref="AL48:AL67" si="112">IF(AI48="","",",")</f>
        <v/>
      </c>
      <c r="AM48" s="185" t="str">
        <f t="shared" ref="AM48:AM67" si="113">IF(AI48="","",450)</f>
        <v/>
      </c>
      <c r="AN48" s="185" t="str">
        <f t="shared" ref="AN48:AN67" si="114">IF(AI48="","",")")</f>
        <v/>
      </c>
    </row>
    <row r="49" spans="2:40" ht="25.5" thickTop="1" thickBot="1" x14ac:dyDescent="0.4">
      <c r="B49" t="s">
        <v>2519</v>
      </c>
      <c r="C49" s="285" t="s">
        <v>2280</v>
      </c>
      <c r="D49" s="227" t="s">
        <v>1112</v>
      </c>
      <c r="E49" s="227" t="s">
        <v>1121</v>
      </c>
      <c r="F49" s="227"/>
      <c r="G49" s="227"/>
      <c r="H49" s="227"/>
      <c r="I49" s="227"/>
      <c r="J49" s="227"/>
      <c r="K49" s="227"/>
      <c r="L49" s="283" t="str">
        <f>IF(C49="","",_xlfn.CONCAT("       triggerLine: ","""",C49,", ",M49:AN49,""", sC: ","""",B49,""", lines: ["))</f>
        <v xml:space="preserve">       triggerLine: "A TI, SEÑOR, EN MI CLAMOR IMPLORO,, (La,m,15)", sC: "as ta", lines: [</v>
      </c>
      <c r="M49" s="218" t="str">
        <f t="shared" si="87"/>
        <v>(</v>
      </c>
      <c r="N49" s="183" t="str">
        <f t="shared" si="88"/>
        <v>La</v>
      </c>
      <c r="O49" s="216" t="str">
        <f t="shared" si="89"/>
        <v>,</v>
      </c>
      <c r="P49" s="225" t="str">
        <f t="shared" si="90"/>
        <v>m</v>
      </c>
      <c r="Q49" s="217" t="str">
        <f t="shared" si="91"/>
        <v>,</v>
      </c>
      <c r="R49" s="168">
        <f t="shared" si="92"/>
        <v>15</v>
      </c>
      <c r="S49" s="218" t="str">
        <f t="shared" si="93"/>
        <v>)</v>
      </c>
      <c r="T49" s="219" t="str">
        <f t="shared" si="94"/>
        <v/>
      </c>
      <c r="U49" s="181" t="str">
        <f t="shared" si="95"/>
        <v/>
      </c>
      <c r="V49" s="185" t="str">
        <f t="shared" si="96"/>
        <v/>
      </c>
      <c r="W49" s="177" t="str">
        <f t="shared" si="97"/>
        <v/>
      </c>
      <c r="X49" s="185" t="str">
        <f t="shared" si="98"/>
        <v/>
      </c>
      <c r="Y49" s="185" t="str">
        <f t="shared" si="99"/>
        <v/>
      </c>
      <c r="Z49" s="218" t="str">
        <f t="shared" si="100"/>
        <v/>
      </c>
      <c r="AA49" s="175" t="str">
        <f t="shared" si="101"/>
        <v/>
      </c>
      <c r="AB49" s="183" t="str">
        <f t="shared" si="102"/>
        <v/>
      </c>
      <c r="AC49" s="184" t="str">
        <f t="shared" si="103"/>
        <v/>
      </c>
      <c r="AD49" s="225" t="str">
        <f t="shared" si="104"/>
        <v/>
      </c>
      <c r="AE49" s="176" t="str">
        <f t="shared" si="105"/>
        <v/>
      </c>
      <c r="AF49" s="168" t="str">
        <f t="shared" si="106"/>
        <v/>
      </c>
      <c r="AG49" s="168" t="str">
        <f t="shared" si="107"/>
        <v/>
      </c>
      <c r="AH49" s="179" t="str">
        <f t="shared" si="108"/>
        <v/>
      </c>
      <c r="AI49" s="256" t="str">
        <f t="shared" si="109"/>
        <v/>
      </c>
      <c r="AJ49" s="185" t="str">
        <f t="shared" si="110"/>
        <v/>
      </c>
      <c r="AK49" s="185" t="str">
        <f t="shared" si="111"/>
        <v/>
      </c>
      <c r="AL49" s="185" t="str">
        <f t="shared" si="112"/>
        <v/>
      </c>
      <c r="AM49" s="185" t="str">
        <f t="shared" si="113"/>
        <v/>
      </c>
      <c r="AN49" s="185" t="str">
        <f t="shared" si="114"/>
        <v/>
      </c>
    </row>
    <row r="50" spans="2:40" ht="25.5" thickTop="1" thickBot="1" x14ac:dyDescent="0.4">
      <c r="B50" t="s">
        <v>2282</v>
      </c>
      <c r="C50" s="285" t="s">
        <v>2283</v>
      </c>
      <c r="D50" s="227" t="s">
        <v>1113</v>
      </c>
      <c r="E50" s="227"/>
      <c r="F50" s="227"/>
      <c r="G50" s="227"/>
      <c r="H50" s="227"/>
      <c r="I50" s="227"/>
      <c r="J50" s="227"/>
      <c r="K50" s="227"/>
      <c r="L50" s="283" t="str">
        <f>IF(C50="","",_xlfn.CONCAT("            { line: ","""",C50,", ",M50:AN50,""", sC: ","""",B50,"""},"))</f>
        <v xml:space="preserve">            { line: "A TI, SEÑOR, EN MI CLAMOR SUPLICO,, (Fa,,15)", sC: "as"},</v>
      </c>
      <c r="M50" s="218" t="str">
        <f t="shared" si="87"/>
        <v>(</v>
      </c>
      <c r="N50" s="183" t="str">
        <f t="shared" si="88"/>
        <v>Fa</v>
      </c>
      <c r="O50" s="216" t="str">
        <f t="shared" si="89"/>
        <v>,</v>
      </c>
      <c r="P50" s="225" t="str">
        <f t="shared" si="90"/>
        <v/>
      </c>
      <c r="Q50" s="217" t="str">
        <f t="shared" si="91"/>
        <v>,</v>
      </c>
      <c r="R50" s="168">
        <f t="shared" si="92"/>
        <v>15</v>
      </c>
      <c r="S50" s="218" t="str">
        <f t="shared" si="93"/>
        <v>)</v>
      </c>
      <c r="T50" s="219" t="str">
        <f t="shared" si="94"/>
        <v/>
      </c>
      <c r="U50" s="181" t="str">
        <f t="shared" si="95"/>
        <v/>
      </c>
      <c r="V50" s="185" t="str">
        <f t="shared" si="96"/>
        <v/>
      </c>
      <c r="W50" s="177" t="str">
        <f t="shared" si="97"/>
        <v/>
      </c>
      <c r="X50" s="185" t="str">
        <f t="shared" si="98"/>
        <v/>
      </c>
      <c r="Y50" s="185" t="str">
        <f t="shared" si="99"/>
        <v/>
      </c>
      <c r="Z50" s="218" t="str">
        <f t="shared" si="100"/>
        <v/>
      </c>
      <c r="AA50" s="175" t="str">
        <f t="shared" si="101"/>
        <v/>
      </c>
      <c r="AB50" s="183" t="str">
        <f t="shared" si="102"/>
        <v/>
      </c>
      <c r="AC50" s="184" t="str">
        <f t="shared" si="103"/>
        <v/>
      </c>
      <c r="AD50" s="225" t="str">
        <f t="shared" si="104"/>
        <v/>
      </c>
      <c r="AE50" s="176" t="str">
        <f t="shared" si="105"/>
        <v/>
      </c>
      <c r="AF50" s="168" t="str">
        <f t="shared" si="106"/>
        <v/>
      </c>
      <c r="AG50" s="168" t="str">
        <f t="shared" si="107"/>
        <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2:40" ht="25.5" thickTop="1" thickBot="1" x14ac:dyDescent="0.4">
      <c r="B51" t="s">
        <v>2282</v>
      </c>
      <c r="C51" s="285" t="s">
        <v>2283</v>
      </c>
      <c r="D51" s="227" t="s">
        <v>1111</v>
      </c>
      <c r="E51" s="227">
        <v>7</v>
      </c>
      <c r="F51" s="227"/>
      <c r="G51" s="227"/>
      <c r="H51" s="227"/>
      <c r="I51" s="227"/>
      <c r="J51" s="227"/>
      <c r="K51" s="227"/>
      <c r="L51" s="283" t="str">
        <f>IF(C51="","",_xlfn.CONCAT("            { line: ","""",C51,", ",M51:AN51,""", sC: ","""",B51,"""},"))</f>
        <v xml:space="preserve">            { line: "A TI, SEÑOR, EN MI CLAMOR SUPLICO,, (Mi,7,15)", sC: "as"},</v>
      </c>
      <c r="M51" s="218" t="str">
        <f t="shared" si="87"/>
        <v>(</v>
      </c>
      <c r="N51" s="183" t="str">
        <f t="shared" si="88"/>
        <v>Mi</v>
      </c>
      <c r="O51" s="216" t="str">
        <f t="shared" si="89"/>
        <v>,</v>
      </c>
      <c r="P51" s="225">
        <f t="shared" si="90"/>
        <v>7</v>
      </c>
      <c r="Q51" s="217" t="str">
        <f t="shared" si="91"/>
        <v>,</v>
      </c>
      <c r="R51" s="168">
        <f t="shared" si="92"/>
        <v>15</v>
      </c>
      <c r="S51" s="218" t="str">
        <f t="shared" si="93"/>
        <v>)</v>
      </c>
      <c r="T51" s="219" t="str">
        <f t="shared" si="94"/>
        <v/>
      </c>
      <c r="U51" s="181" t="str">
        <f t="shared" si="95"/>
        <v/>
      </c>
      <c r="V51" s="185" t="str">
        <f t="shared" si="96"/>
        <v/>
      </c>
      <c r="W51" s="177" t="str">
        <f t="shared" si="97"/>
        <v/>
      </c>
      <c r="X51" s="185" t="str">
        <f t="shared" si="98"/>
        <v/>
      </c>
      <c r="Y51" s="185" t="str">
        <f t="shared" si="99"/>
        <v/>
      </c>
      <c r="Z51" s="218" t="str">
        <f t="shared" si="100"/>
        <v/>
      </c>
      <c r="AA51" s="175" t="str">
        <f t="shared" si="101"/>
        <v/>
      </c>
      <c r="AB51" s="183" t="str">
        <f t="shared" si="102"/>
        <v/>
      </c>
      <c r="AC51" s="184" t="str">
        <f t="shared" si="103"/>
        <v/>
      </c>
      <c r="AD51" s="225" t="str">
        <f t="shared" si="104"/>
        <v/>
      </c>
      <c r="AE51" s="176" t="str">
        <f t="shared" si="105"/>
        <v/>
      </c>
      <c r="AF51" s="168" t="str">
        <f t="shared" si="106"/>
        <v/>
      </c>
      <c r="AG51" s="168" t="str">
        <f t="shared" si="107"/>
        <v/>
      </c>
      <c r="AH51" s="179" t="str">
        <f t="shared" si="108"/>
        <v/>
      </c>
      <c r="AI51" s="256" t="str">
        <f t="shared" si="109"/>
        <v/>
      </c>
      <c r="AJ51" s="185" t="str">
        <f t="shared" si="110"/>
        <v/>
      </c>
      <c r="AK51" s="185" t="str">
        <f t="shared" si="111"/>
        <v/>
      </c>
      <c r="AL51" s="185" t="str">
        <f t="shared" si="112"/>
        <v/>
      </c>
      <c r="AM51" s="185" t="str">
        <f t="shared" si="113"/>
        <v/>
      </c>
      <c r="AN51" s="185" t="str">
        <f t="shared" si="114"/>
        <v/>
      </c>
    </row>
    <row r="52" spans="2:40" ht="25.5" thickTop="1" thickBot="1" x14ac:dyDescent="0.4">
      <c r="B52" t="s">
        <v>2282</v>
      </c>
      <c r="C52" s="285" t="s">
        <v>2284</v>
      </c>
      <c r="D52" s="227" t="s">
        <v>1113</v>
      </c>
      <c r="E52" s="227"/>
      <c r="F52" s="227"/>
      <c r="G52" s="227"/>
      <c r="H52" s="227"/>
      <c r="I52" s="227"/>
      <c r="J52" s="227"/>
      <c r="K52" s="227"/>
      <c r="L52" s="283" t="str">
        <f>IF(C52="","",_xlfn.CONCAT("            { line: ","""",C52,", ",M52:AN52,""", sC: ","""",B52,"""},"))</f>
        <v xml:space="preserve">            { line: "A TI DERRAMO MI LAMENTO,, (Fa,,15)", sC: "as"},</v>
      </c>
      <c r="M52" s="218" t="str">
        <f t="shared" si="87"/>
        <v>(</v>
      </c>
      <c r="N52" s="183" t="str">
        <f t="shared" si="88"/>
        <v>Fa</v>
      </c>
      <c r="O52" s="216" t="str">
        <f t="shared" si="89"/>
        <v>,</v>
      </c>
      <c r="P52" s="225" t="str">
        <f t="shared" si="90"/>
        <v/>
      </c>
      <c r="Q52" s="217" t="str">
        <f t="shared" si="91"/>
        <v>,</v>
      </c>
      <c r="R52" s="168">
        <f t="shared" si="92"/>
        <v>15</v>
      </c>
      <c r="S52" s="218" t="str">
        <f t="shared" si="93"/>
        <v>)</v>
      </c>
      <c r="T52" s="219" t="str">
        <f t="shared" si="94"/>
        <v/>
      </c>
      <c r="U52" s="181" t="str">
        <f t="shared" si="95"/>
        <v/>
      </c>
      <c r="V52" s="185" t="str">
        <f t="shared" si="96"/>
        <v/>
      </c>
      <c r="W52" s="177" t="str">
        <f t="shared" si="97"/>
        <v/>
      </c>
      <c r="X52" s="185" t="str">
        <f t="shared" si="98"/>
        <v/>
      </c>
      <c r="Y52" s="185" t="str">
        <f t="shared" si="99"/>
        <v/>
      </c>
      <c r="Z52" s="218" t="str">
        <f t="shared" si="100"/>
        <v/>
      </c>
      <c r="AA52" s="175" t="str">
        <f t="shared" si="101"/>
        <v/>
      </c>
      <c r="AB52" s="183" t="str">
        <f t="shared" si="102"/>
        <v/>
      </c>
      <c r="AC52" s="184" t="str">
        <f t="shared" si="103"/>
        <v/>
      </c>
      <c r="AD52" s="225" t="str">
        <f t="shared" si="104"/>
        <v/>
      </c>
      <c r="AE52" s="176" t="str">
        <f t="shared" si="105"/>
        <v/>
      </c>
      <c r="AF52" s="168" t="str">
        <f t="shared" si="106"/>
        <v/>
      </c>
      <c r="AG52" s="168" t="str">
        <f t="shared" si="107"/>
        <v/>
      </c>
      <c r="AH52" s="179" t="str">
        <f t="shared" si="108"/>
        <v/>
      </c>
      <c r="AI52" s="256" t="str">
        <f t="shared" si="109"/>
        <v/>
      </c>
      <c r="AJ52" s="185" t="str">
        <f t="shared" si="110"/>
        <v/>
      </c>
      <c r="AK52" s="185" t="str">
        <f t="shared" si="111"/>
        <v/>
      </c>
      <c r="AL52" s="185" t="str">
        <f t="shared" si="112"/>
        <v/>
      </c>
      <c r="AM52" s="185" t="str">
        <f t="shared" si="113"/>
        <v/>
      </c>
      <c r="AN52" s="185" t="str">
        <f t="shared" si="114"/>
        <v/>
      </c>
    </row>
    <row r="53" spans="2:40" ht="25.5" thickTop="1" thickBot="1" x14ac:dyDescent="0.4">
      <c r="B53" t="s">
        <v>2282</v>
      </c>
      <c r="C53" s="284" t="s">
        <v>2285</v>
      </c>
      <c r="D53" s="227" t="s">
        <v>1113</v>
      </c>
      <c r="E53" s="227"/>
      <c r="F53" s="227"/>
      <c r="G53" s="227"/>
      <c r="H53" s="227"/>
      <c r="I53" s="227"/>
      <c r="J53" s="227"/>
      <c r="K53" s="227"/>
      <c r="L53" s="210" t="str">
        <f>IF(C53="","",_xlfn.CONCAT("            { line: ","""",C53,", ",M53:AN53,""", sC: ","""",B53,"""},  ]},"))</f>
        <v xml:space="preserve">            { line: "A TI MI ANGUSTIA EXPONGO. , (Fa,,15)", sC: "as"},  ]},</v>
      </c>
      <c r="M53" s="218" t="str">
        <f t="shared" si="87"/>
        <v>(</v>
      </c>
      <c r="N53" s="183" t="str">
        <f t="shared" si="88"/>
        <v>Fa</v>
      </c>
      <c r="O53" s="216" t="str">
        <f t="shared" si="89"/>
        <v>,</v>
      </c>
      <c r="P53" s="225" t="str">
        <f t="shared" si="90"/>
        <v/>
      </c>
      <c r="Q53" s="217" t="str">
        <f t="shared" si="91"/>
        <v>,</v>
      </c>
      <c r="R53" s="168">
        <f t="shared" si="92"/>
        <v>15</v>
      </c>
      <c r="S53" s="218" t="str">
        <f t="shared" si="93"/>
        <v>)</v>
      </c>
      <c r="T53" s="219" t="str">
        <f t="shared" si="94"/>
        <v/>
      </c>
      <c r="U53" s="181" t="str">
        <f t="shared" si="95"/>
        <v/>
      </c>
      <c r="V53" s="185" t="str">
        <f t="shared" si="96"/>
        <v/>
      </c>
      <c r="W53" s="177" t="str">
        <f t="shared" si="97"/>
        <v/>
      </c>
      <c r="X53" s="185" t="str">
        <f t="shared" si="98"/>
        <v/>
      </c>
      <c r="Y53" s="185" t="str">
        <f t="shared" si="99"/>
        <v/>
      </c>
      <c r="Z53" s="218" t="str">
        <f t="shared" si="100"/>
        <v/>
      </c>
      <c r="AA53" s="175" t="str">
        <f t="shared" si="101"/>
        <v/>
      </c>
      <c r="AB53" s="183" t="str">
        <f t="shared" si="102"/>
        <v/>
      </c>
      <c r="AC53" s="184" t="str">
        <f t="shared" si="103"/>
        <v/>
      </c>
      <c r="AD53" s="225" t="str">
        <f t="shared" si="104"/>
        <v/>
      </c>
      <c r="AE53" s="176" t="str">
        <f t="shared" si="105"/>
        <v/>
      </c>
      <c r="AF53" s="168" t="str">
        <f t="shared" si="106"/>
        <v/>
      </c>
      <c r="AG53" s="168" t="str">
        <f t="shared" si="107"/>
        <v/>
      </c>
      <c r="AH53" s="179" t="str">
        <f t="shared" si="108"/>
        <v/>
      </c>
      <c r="AI53" s="256" t="str">
        <f t="shared" si="109"/>
        <v/>
      </c>
      <c r="AJ53" s="185" t="str">
        <f t="shared" si="110"/>
        <v/>
      </c>
      <c r="AK53" s="185" t="str">
        <f t="shared" si="111"/>
        <v/>
      </c>
      <c r="AL53" s="185" t="str">
        <f t="shared" si="112"/>
        <v/>
      </c>
      <c r="AM53" s="185" t="str">
        <f t="shared" si="113"/>
        <v/>
      </c>
      <c r="AN53" s="185" t="str">
        <f t="shared" si="114"/>
        <v/>
      </c>
    </row>
    <row r="54" spans="2:40" ht="27.75" thickTop="1" thickBot="1" x14ac:dyDescent="0.4">
      <c r="C54" s="297"/>
      <c r="D54" s="298"/>
      <c r="E54" s="298"/>
      <c r="F54" s="298"/>
      <c r="G54" s="298"/>
      <c r="H54" s="298"/>
      <c r="I54" s="298"/>
      <c r="J54" s="298"/>
      <c r="K54" s="298"/>
      <c r="L54" s="299" t="s">
        <v>2520</v>
      </c>
      <c r="M54" s="218"/>
      <c r="N54" s="183"/>
      <c r="O54" s="216"/>
      <c r="P54" s="225"/>
      <c r="Q54" s="217"/>
      <c r="R54" s="168"/>
      <c r="S54" s="218"/>
      <c r="T54" s="219"/>
      <c r="U54" s="181"/>
      <c r="V54" s="185"/>
      <c r="W54" s="177"/>
      <c r="X54" s="185"/>
      <c r="Y54" s="185"/>
      <c r="Z54" s="218"/>
      <c r="AA54" s="175"/>
      <c r="AB54" s="183"/>
      <c r="AC54" s="184"/>
      <c r="AD54" s="225"/>
      <c r="AE54" s="176"/>
      <c r="AF54" s="168"/>
      <c r="AG54" s="168"/>
      <c r="AH54" s="179"/>
      <c r="AI54" s="256"/>
      <c r="AJ54" s="185"/>
      <c r="AK54" s="185"/>
      <c r="AL54" s="185"/>
      <c r="AM54" s="185"/>
      <c r="AN54" s="185"/>
    </row>
    <row r="55" spans="2:40" ht="25.5" thickTop="1" thickBot="1" x14ac:dyDescent="0.4">
      <c r="C55" s="203" t="s">
        <v>2422</v>
      </c>
      <c r="D55" s="224"/>
      <c r="E55" s="224"/>
      <c r="F55" s="224"/>
      <c r="G55" s="224"/>
      <c r="H55" s="224"/>
      <c r="I55" s="224"/>
      <c r="J55" s="224"/>
      <c r="K55" s="224"/>
      <c r="L55" s="208" t="s">
        <v>2411</v>
      </c>
      <c r="M55" s="218" t="str">
        <f t="shared" ref="M55:M65" si="115">IF(N55="","","(")</f>
        <v/>
      </c>
      <c r="N55" s="183" t="str">
        <f t="shared" ref="N55:N65" si="116">IF(D55="","",D55)</f>
        <v/>
      </c>
      <c r="O55" s="216" t="str">
        <f t="shared" ref="O55:O65" si="117">IF(N55="","",",")</f>
        <v/>
      </c>
      <c r="P55" s="225" t="str">
        <f t="shared" ref="P55:P65" si="118">IF(E55="","",E55)</f>
        <v/>
      </c>
      <c r="Q55" s="217" t="str">
        <f t="shared" ref="Q55:Q65" si="119">IF(N55="","",",")</f>
        <v/>
      </c>
      <c r="R55" s="168" t="str">
        <f t="shared" ref="R55:R65" si="120">IF(N55="","",15)</f>
        <v/>
      </c>
      <c r="S55" s="218" t="str">
        <f t="shared" ref="S55:S65" si="121">IF(N55="","",")")</f>
        <v/>
      </c>
      <c r="T55" s="219" t="str">
        <f t="shared" ref="T55:T65" si="122">IF(U55="","","(")</f>
        <v/>
      </c>
      <c r="U55" s="181" t="str">
        <f t="shared" ref="U55:U65" si="123">IF(F55="","",F55)</f>
        <v/>
      </c>
      <c r="V55" s="185" t="str">
        <f t="shared" ref="V55:V65" si="124">IF(U55="","",",")</f>
        <v/>
      </c>
      <c r="W55" s="177" t="str">
        <f t="shared" ref="W55:W65" si="125">IF(G55="","",G55)</f>
        <v/>
      </c>
      <c r="X55" s="185" t="str">
        <f t="shared" ref="X55:X65" si="126">IF(U55="","",",")</f>
        <v/>
      </c>
      <c r="Y55" s="185" t="str">
        <f t="shared" ref="Y55:Y65" si="127">IF(U55="","",250)</f>
        <v/>
      </c>
      <c r="Z55" s="218" t="str">
        <f t="shared" ref="Z55:Z65" si="128">IF(U55="","",")")</f>
        <v/>
      </c>
      <c r="AA55" s="175" t="str">
        <f t="shared" ref="AA55:AA65" si="129">IF(AB55="","","(")</f>
        <v/>
      </c>
      <c r="AB55" s="183" t="str">
        <f t="shared" ref="AB55:AB65" si="130">IF(H55="","",H55)</f>
        <v/>
      </c>
      <c r="AC55" s="184" t="str">
        <f t="shared" ref="AC55:AC65" si="131">IF(AB55="","",",")</f>
        <v/>
      </c>
      <c r="AD55" s="225" t="str">
        <f t="shared" ref="AD55:AD65" si="132">IF(I55="","",I55)</f>
        <v/>
      </c>
      <c r="AE55" s="176" t="str">
        <f t="shared" ref="AE55:AE65" si="133">IF(AB55="","",",")</f>
        <v/>
      </c>
      <c r="AF55" s="168" t="str">
        <f t="shared" ref="AF55:AF65" si="134">IF(AB55="","",350)</f>
        <v/>
      </c>
      <c r="AG55" s="168" t="str">
        <f t="shared" ref="AG55:AG65" si="135">IF(AB55="","",")")</f>
        <v/>
      </c>
      <c r="AH55" s="179" t="str">
        <f t="shared" ref="AH55:AH65" si="136">IF(AI55="","","(")</f>
        <v/>
      </c>
      <c r="AI55" s="256" t="str">
        <f t="shared" ref="AI55:AI65" si="137">IF(J55="","",J55)</f>
        <v/>
      </c>
      <c r="AJ55" s="185" t="str">
        <f t="shared" ref="AJ55:AJ65" si="138">IF(AI55="","",",")</f>
        <v/>
      </c>
      <c r="AK55" s="185" t="str">
        <f t="shared" ref="AK55:AK65" si="139">IF(K55="","",K55)</f>
        <v/>
      </c>
      <c r="AL55" s="185" t="str">
        <f t="shared" ref="AL55:AL65" si="140">IF(AI55="","",",")</f>
        <v/>
      </c>
      <c r="AM55" s="185" t="str">
        <f t="shared" ref="AM55:AM65" si="141">IF(AI55="","",450)</f>
        <v/>
      </c>
      <c r="AN55" s="185" t="str">
        <f t="shared" ref="AN55:AN65" si="142">IF(AI55="","",")")</f>
        <v/>
      </c>
    </row>
    <row r="56" spans="2:40" ht="25.5" thickTop="1" thickBot="1" x14ac:dyDescent="0.4">
      <c r="B56" t="s">
        <v>2519</v>
      </c>
      <c r="C56" s="285" t="s">
        <v>2533</v>
      </c>
      <c r="D56" s="227" t="s">
        <v>1114</v>
      </c>
      <c r="E56" s="227" t="s">
        <v>1121</v>
      </c>
      <c r="F56" s="227"/>
      <c r="G56" s="227"/>
      <c r="H56" s="227"/>
      <c r="I56" s="227"/>
      <c r="J56" s="227"/>
      <c r="K56" s="227"/>
      <c r="L56" s="283" t="str">
        <f>IF(C56="","",_xlfn.CONCAT("       triggerLine: ","""",C56,", ",M56:AN56,""", sC: ","""",B56,""", lines: ["))</f>
        <v xml:space="preserve">       triggerLine: "BENDECID AL SEÑOR, BENDECID AL SEÑOR,, (Re,m,15)", sC: "as ta", lines: [</v>
      </c>
      <c r="M56" s="218" t="str">
        <f t="shared" si="115"/>
        <v>(</v>
      </c>
      <c r="N56" s="183" t="str">
        <f t="shared" si="116"/>
        <v>Re</v>
      </c>
      <c r="O56" s="216" t="str">
        <f t="shared" si="117"/>
        <v>,</v>
      </c>
      <c r="P56" s="225" t="str">
        <f t="shared" si="118"/>
        <v>m</v>
      </c>
      <c r="Q56" s="217" t="str">
        <f t="shared" si="119"/>
        <v>,</v>
      </c>
      <c r="R56" s="168">
        <f t="shared" si="120"/>
        <v>15</v>
      </c>
      <c r="S56" s="218" t="str">
        <f t="shared" si="121"/>
        <v>)</v>
      </c>
      <c r="T56" s="219" t="str">
        <f t="shared" si="122"/>
        <v/>
      </c>
      <c r="U56" s="181" t="str">
        <f t="shared" si="123"/>
        <v/>
      </c>
      <c r="V56" s="185" t="str">
        <f t="shared" si="124"/>
        <v/>
      </c>
      <c r="W56" s="177" t="str">
        <f t="shared" si="125"/>
        <v/>
      </c>
      <c r="X56" s="185" t="str">
        <f t="shared" si="126"/>
        <v/>
      </c>
      <c r="Y56" s="185" t="str">
        <f t="shared" si="127"/>
        <v/>
      </c>
      <c r="Z56" s="218" t="str">
        <f t="shared" si="128"/>
        <v/>
      </c>
      <c r="AA56" s="175" t="str">
        <f t="shared" si="129"/>
        <v/>
      </c>
      <c r="AB56" s="183" t="str">
        <f t="shared" si="130"/>
        <v/>
      </c>
      <c r="AC56" s="184" t="str">
        <f t="shared" si="131"/>
        <v/>
      </c>
      <c r="AD56" s="225" t="str">
        <f t="shared" si="132"/>
        <v/>
      </c>
      <c r="AE56" s="176" t="str">
        <f t="shared" si="133"/>
        <v/>
      </c>
      <c r="AF56" s="168" t="str">
        <f t="shared" si="134"/>
        <v/>
      </c>
      <c r="AG56" s="168" t="str">
        <f t="shared" si="135"/>
        <v/>
      </c>
      <c r="AH56" s="179" t="str">
        <f t="shared" si="136"/>
        <v/>
      </c>
      <c r="AI56" s="256" t="str">
        <f t="shared" si="137"/>
        <v/>
      </c>
      <c r="AJ56" s="185" t="str">
        <f t="shared" si="138"/>
        <v/>
      </c>
      <c r="AK56" s="185" t="str">
        <f t="shared" si="139"/>
        <v/>
      </c>
      <c r="AL56" s="185" t="str">
        <f t="shared" si="140"/>
        <v/>
      </c>
      <c r="AM56" s="185" t="str">
        <f t="shared" si="141"/>
        <v/>
      </c>
      <c r="AN56" s="185" t="str">
        <f t="shared" si="142"/>
        <v/>
      </c>
    </row>
    <row r="57" spans="2:40" ht="25.5" thickTop="1" thickBot="1" x14ac:dyDescent="0.4">
      <c r="B57" t="s">
        <v>2282</v>
      </c>
      <c r="C57" s="285" t="s">
        <v>2534</v>
      </c>
      <c r="D57" s="227" t="s">
        <v>2525</v>
      </c>
      <c r="E57" s="227"/>
      <c r="F57" s="227"/>
      <c r="G57" s="227"/>
      <c r="H57" s="227"/>
      <c r="I57" s="227"/>
      <c r="J57" s="227"/>
      <c r="K57" s="227"/>
      <c r="L57" s="283" t="str">
        <f>IF(C57="","",_xlfn.CONCAT("            { line: ","""",C57,", ",M57:AN57,""", sC: ","""",B57,"""},"))</f>
        <v xml:space="preserve">            { line: "VOSOTROS LOS SIERVOS DEL SEÑOR., (La7,,15)", sC: "as"},</v>
      </c>
      <c r="M57" s="218" t="str">
        <f t="shared" si="115"/>
        <v>(</v>
      </c>
      <c r="N57" s="183" t="str">
        <f t="shared" si="116"/>
        <v>La7</v>
      </c>
      <c r="O57" s="216" t="str">
        <f t="shared" si="117"/>
        <v>,</v>
      </c>
      <c r="P57" s="225" t="str">
        <f t="shared" si="118"/>
        <v/>
      </c>
      <c r="Q57" s="217" t="str">
        <f t="shared" si="119"/>
        <v>,</v>
      </c>
      <c r="R57" s="168">
        <f t="shared" si="120"/>
        <v>15</v>
      </c>
      <c r="S57" s="218" t="str">
        <f t="shared" si="121"/>
        <v>)</v>
      </c>
      <c r="T57" s="219" t="str">
        <f t="shared" si="122"/>
        <v/>
      </c>
      <c r="U57" s="181" t="str">
        <f t="shared" si="123"/>
        <v/>
      </c>
      <c r="V57" s="185" t="str">
        <f t="shared" si="124"/>
        <v/>
      </c>
      <c r="W57" s="177" t="str">
        <f t="shared" si="125"/>
        <v/>
      </c>
      <c r="X57" s="185" t="str">
        <f t="shared" si="126"/>
        <v/>
      </c>
      <c r="Y57" s="185" t="str">
        <f t="shared" si="127"/>
        <v/>
      </c>
      <c r="Z57" s="218" t="str">
        <f t="shared" si="128"/>
        <v/>
      </c>
      <c r="AA57" s="175" t="str">
        <f t="shared" si="129"/>
        <v/>
      </c>
      <c r="AB57" s="183" t="str">
        <f t="shared" si="130"/>
        <v/>
      </c>
      <c r="AC57" s="184" t="str">
        <f t="shared" si="131"/>
        <v/>
      </c>
      <c r="AD57" s="225" t="str">
        <f t="shared" si="132"/>
        <v/>
      </c>
      <c r="AE57" s="176" t="str">
        <f t="shared" si="133"/>
        <v/>
      </c>
      <c r="AF57" s="168" t="str">
        <f t="shared" si="134"/>
        <v/>
      </c>
      <c r="AG57" s="168" t="str">
        <f t="shared" si="135"/>
        <v/>
      </c>
      <c r="AH57" s="179" t="str">
        <f t="shared" si="136"/>
        <v/>
      </c>
      <c r="AI57" s="256" t="str">
        <f t="shared" si="137"/>
        <v/>
      </c>
      <c r="AJ57" s="185" t="str">
        <f t="shared" si="138"/>
        <v/>
      </c>
      <c r="AK57" s="185" t="str">
        <f t="shared" si="139"/>
        <v/>
      </c>
      <c r="AL57" s="185" t="str">
        <f t="shared" si="140"/>
        <v/>
      </c>
      <c r="AM57" s="185" t="str">
        <f t="shared" si="141"/>
        <v/>
      </c>
      <c r="AN57" s="185" t="str">
        <f t="shared" si="142"/>
        <v/>
      </c>
    </row>
    <row r="58" spans="2:40" ht="25.5" thickTop="1" thickBot="1" x14ac:dyDescent="0.4">
      <c r="B58" t="s">
        <v>2282</v>
      </c>
      <c r="C58" s="285" t="s">
        <v>2533</v>
      </c>
      <c r="D58" s="227"/>
      <c r="E58" s="227"/>
      <c r="F58" s="227"/>
      <c r="G58" s="227"/>
      <c r="H58" s="227"/>
      <c r="I58" s="227"/>
      <c r="J58" s="227"/>
      <c r="K58" s="227"/>
      <c r="L58" s="283" t="str">
        <f>IF(C58="","",_xlfn.CONCAT("            { line: ","""",C58,", ",M58:AN58,""", sC: ","""",B58,"""},"))</f>
        <v xml:space="preserve">            { line: "BENDECID AL SEÑOR, BENDECID AL SEÑOR,, ", sC: "as"},</v>
      </c>
      <c r="M58" s="218" t="str">
        <f t="shared" si="115"/>
        <v/>
      </c>
      <c r="N58" s="183" t="str">
        <f t="shared" si="116"/>
        <v/>
      </c>
      <c r="O58" s="216" t="str">
        <f t="shared" si="117"/>
        <v/>
      </c>
      <c r="P58" s="225" t="str">
        <f t="shared" si="118"/>
        <v/>
      </c>
      <c r="Q58" s="217" t="str">
        <f t="shared" si="119"/>
        <v/>
      </c>
      <c r="R58" s="168" t="str">
        <f t="shared" si="120"/>
        <v/>
      </c>
      <c r="S58" s="218" t="str">
        <f t="shared" si="121"/>
        <v/>
      </c>
      <c r="T58" s="219" t="str">
        <f t="shared" si="122"/>
        <v/>
      </c>
      <c r="U58" s="181" t="str">
        <f t="shared" si="123"/>
        <v/>
      </c>
      <c r="V58" s="185" t="str">
        <f t="shared" si="124"/>
        <v/>
      </c>
      <c r="W58" s="177" t="str">
        <f t="shared" si="125"/>
        <v/>
      </c>
      <c r="X58" s="185" t="str">
        <f t="shared" si="126"/>
        <v/>
      </c>
      <c r="Y58" s="185" t="str">
        <f t="shared" si="127"/>
        <v/>
      </c>
      <c r="Z58" s="218" t="str">
        <f t="shared" si="128"/>
        <v/>
      </c>
      <c r="AA58" s="175" t="str">
        <f t="shared" si="129"/>
        <v/>
      </c>
      <c r="AB58" s="183" t="str">
        <f t="shared" si="130"/>
        <v/>
      </c>
      <c r="AC58" s="184" t="str">
        <f t="shared" si="131"/>
        <v/>
      </c>
      <c r="AD58" s="225" t="str">
        <f t="shared" si="132"/>
        <v/>
      </c>
      <c r="AE58" s="176" t="str">
        <f t="shared" si="133"/>
        <v/>
      </c>
      <c r="AF58" s="168" t="str">
        <f t="shared" si="134"/>
        <v/>
      </c>
      <c r="AG58" s="168" t="str">
        <f t="shared" si="135"/>
        <v/>
      </c>
      <c r="AH58" s="179" t="str">
        <f t="shared" si="136"/>
        <v/>
      </c>
      <c r="AI58" s="256" t="str">
        <f t="shared" si="137"/>
        <v/>
      </c>
      <c r="AJ58" s="185" t="str">
        <f t="shared" si="138"/>
        <v/>
      </c>
      <c r="AK58" s="185" t="str">
        <f t="shared" si="139"/>
        <v/>
      </c>
      <c r="AL58" s="185" t="str">
        <f t="shared" si="140"/>
        <v/>
      </c>
      <c r="AM58" s="185" t="str">
        <f t="shared" si="141"/>
        <v/>
      </c>
      <c r="AN58" s="185" t="str">
        <f t="shared" si="142"/>
        <v/>
      </c>
    </row>
    <row r="59" spans="2:40" ht="25.5" thickTop="1" thickBot="1" x14ac:dyDescent="0.4">
      <c r="B59" t="s">
        <v>2282</v>
      </c>
      <c r="C59" s="284" t="s">
        <v>2535</v>
      </c>
      <c r="D59" s="227" t="s">
        <v>1114</v>
      </c>
      <c r="E59" s="227" t="s">
        <v>1121</v>
      </c>
      <c r="F59" s="227"/>
      <c r="G59" s="227"/>
      <c r="H59" s="227"/>
      <c r="I59" s="227"/>
      <c r="J59" s="227"/>
      <c r="K59" s="227"/>
      <c r="L59" s="283" t="str">
        <f>IF(C59="","",_xlfn.CONCAT("            { line: ","""",C59,", ",M59:AN59,""", sC: ","""",B59,"""},"))</f>
        <v xml:space="preserve">            { line: "VOSOTROS QUE ESTÁIS EN LA CASA DEL SEÑOR., (Re,m,15)", sC: "as"},</v>
      </c>
      <c r="M59" s="218" t="str">
        <f t="shared" ref="M59" si="143">IF(N59="","","(")</f>
        <v>(</v>
      </c>
      <c r="N59" s="183" t="str">
        <f t="shared" ref="N59" si="144">IF(D59="","",D59)</f>
        <v>Re</v>
      </c>
      <c r="O59" s="216" t="str">
        <f t="shared" ref="O59" si="145">IF(N59="","",",")</f>
        <v>,</v>
      </c>
      <c r="P59" s="225" t="str">
        <f t="shared" ref="P59" si="146">IF(E59="","",E59)</f>
        <v>m</v>
      </c>
      <c r="Q59" s="217" t="str">
        <f t="shared" ref="Q59" si="147">IF(N59="","",",")</f>
        <v>,</v>
      </c>
      <c r="R59" s="168">
        <f t="shared" ref="R59" si="148">IF(N59="","",15)</f>
        <v>15</v>
      </c>
      <c r="S59" s="218" t="str">
        <f t="shared" ref="S59" si="149">IF(N59="","",")")</f>
        <v>)</v>
      </c>
      <c r="T59" s="219" t="str">
        <f t="shared" ref="T59" si="150">IF(U59="","","(")</f>
        <v/>
      </c>
      <c r="U59" s="181" t="str">
        <f t="shared" ref="U59" si="151">IF(F59="","",F59)</f>
        <v/>
      </c>
      <c r="V59" s="185" t="str">
        <f t="shared" ref="V59" si="152">IF(U59="","",",")</f>
        <v/>
      </c>
      <c r="W59" s="177" t="str">
        <f t="shared" ref="W59" si="153">IF(G59="","",G59)</f>
        <v/>
      </c>
      <c r="X59" s="185" t="str">
        <f t="shared" ref="X59" si="154">IF(U59="","",",")</f>
        <v/>
      </c>
      <c r="Y59" s="185" t="str">
        <f t="shared" ref="Y59" si="155">IF(U59="","",250)</f>
        <v/>
      </c>
      <c r="Z59" s="218" t="str">
        <f t="shared" ref="Z59" si="156">IF(U59="","",")")</f>
        <v/>
      </c>
      <c r="AA59" s="175" t="str">
        <f t="shared" ref="AA59" si="157">IF(AB59="","","(")</f>
        <v/>
      </c>
      <c r="AB59" s="183" t="str">
        <f t="shared" ref="AB59" si="158">IF(H59="","",H59)</f>
        <v/>
      </c>
      <c r="AC59" s="184" t="str">
        <f t="shared" ref="AC59" si="159">IF(AB59="","",",")</f>
        <v/>
      </c>
      <c r="AD59" s="225" t="str">
        <f t="shared" ref="AD59" si="160">IF(I59="","",I59)</f>
        <v/>
      </c>
      <c r="AE59" s="176" t="str">
        <f t="shared" ref="AE59" si="161">IF(AB59="","",",")</f>
        <v/>
      </c>
      <c r="AF59" s="168" t="str">
        <f t="shared" ref="AF59" si="162">IF(AB59="","",350)</f>
        <v/>
      </c>
      <c r="AG59" s="168" t="str">
        <f t="shared" ref="AG59" si="163">IF(AB59="","",")")</f>
        <v/>
      </c>
      <c r="AH59" s="179" t="str">
        <f t="shared" ref="AH59" si="164">IF(AI59="","","(")</f>
        <v/>
      </c>
      <c r="AI59" s="256" t="str">
        <f t="shared" ref="AI59" si="165">IF(J59="","",J59)</f>
        <v/>
      </c>
      <c r="AJ59" s="185" t="str">
        <f t="shared" ref="AJ59" si="166">IF(AI59="","",",")</f>
        <v/>
      </c>
      <c r="AK59" s="185" t="str">
        <f t="shared" ref="AK59" si="167">IF(K59="","",K59)</f>
        <v/>
      </c>
      <c r="AL59" s="185" t="str">
        <f t="shared" ref="AL59" si="168">IF(AI59="","",",")</f>
        <v/>
      </c>
      <c r="AM59" s="185" t="str">
        <f t="shared" ref="AM59" si="169">IF(AI59="","",450)</f>
        <v/>
      </c>
      <c r="AN59" s="185" t="str">
        <f t="shared" ref="AN59" si="170">IF(AI59="","",")")</f>
        <v/>
      </c>
    </row>
    <row r="60" spans="2:40" ht="27.75" thickTop="1" thickBot="1" x14ac:dyDescent="0.4">
      <c r="C60" s="297"/>
      <c r="D60" s="298"/>
      <c r="E60" s="298"/>
      <c r="F60" s="298"/>
      <c r="G60" s="298"/>
      <c r="H60" s="298"/>
      <c r="I60" s="298"/>
      <c r="J60" s="298"/>
      <c r="K60" s="298"/>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2:40" ht="25.5" thickTop="1" thickBot="1" x14ac:dyDescent="0.4">
      <c r="C61" s="203" t="s">
        <v>2422</v>
      </c>
      <c r="D61" s="224"/>
      <c r="E61" s="224"/>
      <c r="F61" s="224"/>
      <c r="G61" s="224"/>
      <c r="H61" s="224"/>
      <c r="I61" s="224"/>
      <c r="J61" s="224"/>
      <c r="K61" s="224"/>
      <c r="L61" s="208" t="s">
        <v>2411</v>
      </c>
      <c r="M61" s="218" t="str">
        <f t="shared" ref="M61" si="171">IF(N61="","","(")</f>
        <v/>
      </c>
      <c r="N61" s="183" t="str">
        <f t="shared" ref="N61" si="172">IF(D61="","",D61)</f>
        <v/>
      </c>
      <c r="O61" s="216" t="str">
        <f t="shared" ref="O61" si="173">IF(N61="","",",")</f>
        <v/>
      </c>
      <c r="P61" s="225" t="str">
        <f t="shared" ref="P61" si="174">IF(E61="","",E61)</f>
        <v/>
      </c>
      <c r="Q61" s="217" t="str">
        <f t="shared" ref="Q61" si="175">IF(N61="","",",")</f>
        <v/>
      </c>
      <c r="R61" s="168" t="str">
        <f t="shared" ref="R61" si="176">IF(N61="","",15)</f>
        <v/>
      </c>
      <c r="S61" s="218" t="str">
        <f t="shared" ref="S61" si="177">IF(N61="","",")")</f>
        <v/>
      </c>
      <c r="T61" s="219" t="str">
        <f t="shared" ref="T61" si="178">IF(U61="","","(")</f>
        <v/>
      </c>
      <c r="U61" s="181" t="str">
        <f t="shared" ref="U61" si="179">IF(F61="","",F61)</f>
        <v/>
      </c>
      <c r="V61" s="185" t="str">
        <f t="shared" ref="V61" si="180">IF(U61="","",",")</f>
        <v/>
      </c>
      <c r="W61" s="177" t="str">
        <f t="shared" ref="W61" si="181">IF(G61="","",G61)</f>
        <v/>
      </c>
      <c r="X61" s="185" t="str">
        <f t="shared" ref="X61" si="182">IF(U61="","",",")</f>
        <v/>
      </c>
      <c r="Y61" s="185" t="str">
        <f t="shared" ref="Y61" si="183">IF(U61="","",250)</f>
        <v/>
      </c>
      <c r="Z61" s="218" t="str">
        <f t="shared" ref="Z61" si="184">IF(U61="","",")")</f>
        <v/>
      </c>
      <c r="AA61" s="175" t="str">
        <f t="shared" ref="AA61" si="185">IF(AB61="","","(")</f>
        <v/>
      </c>
      <c r="AB61" s="183" t="str">
        <f t="shared" ref="AB61" si="186">IF(H61="","",H61)</f>
        <v/>
      </c>
      <c r="AC61" s="184" t="str">
        <f t="shared" ref="AC61" si="187">IF(AB61="","",",")</f>
        <v/>
      </c>
      <c r="AD61" s="225" t="str">
        <f t="shared" ref="AD61" si="188">IF(I61="","",I61)</f>
        <v/>
      </c>
      <c r="AE61" s="176" t="str">
        <f t="shared" ref="AE61" si="189">IF(AB61="","",",")</f>
        <v/>
      </c>
      <c r="AF61" s="168" t="str">
        <f t="shared" ref="AF61" si="190">IF(AB61="","",350)</f>
        <v/>
      </c>
      <c r="AG61" s="168" t="str">
        <f t="shared" ref="AG61" si="191">IF(AB61="","",")")</f>
        <v/>
      </c>
      <c r="AH61" s="179" t="str">
        <f t="shared" ref="AH61" si="192">IF(AI61="","","(")</f>
        <v/>
      </c>
      <c r="AI61" s="256" t="str">
        <f t="shared" ref="AI61" si="193">IF(J61="","",J61)</f>
        <v/>
      </c>
      <c r="AJ61" s="185" t="str">
        <f t="shared" ref="AJ61" si="194">IF(AI61="","",",")</f>
        <v/>
      </c>
      <c r="AK61" s="185" t="str">
        <f t="shared" ref="AK61" si="195">IF(K61="","",K61)</f>
        <v/>
      </c>
      <c r="AL61" s="185" t="str">
        <f t="shared" ref="AL61" si="196">IF(AI61="","",",")</f>
        <v/>
      </c>
      <c r="AM61" s="185" t="str">
        <f t="shared" ref="AM61" si="197">IF(AI61="","",450)</f>
        <v/>
      </c>
      <c r="AN61" s="185" t="str">
        <f t="shared" ref="AN61" si="198">IF(AI61="","",")")</f>
        <v/>
      </c>
    </row>
    <row r="62" spans="2:40" ht="25.5" thickTop="1" thickBot="1" x14ac:dyDescent="0.4">
      <c r="B62" t="s">
        <v>2519</v>
      </c>
      <c r="C62" s="285" t="s">
        <v>2536</v>
      </c>
      <c r="D62" s="227" t="s">
        <v>1114</v>
      </c>
      <c r="E62" s="227" t="s">
        <v>1121</v>
      </c>
      <c r="F62" s="227"/>
      <c r="G62" s="227"/>
      <c r="H62" s="227"/>
      <c r="I62" s="227"/>
      <c r="J62" s="227"/>
      <c r="K62" s="227"/>
      <c r="L62" s="283" t="str">
        <f>IF(C62="","",_xlfn.CONCAT("       triggerLine: ","""",C62,", ",M62:AN62,""", sC: ","""",B62,""", lines: ["))</f>
        <v xml:space="preserve">       triggerLine: "ALZAD A ÉL LAS MANOS, ALZAD A ÉL LAS MANOS, (Re,m,15)", sC: "as ta", lines: [</v>
      </c>
      <c r="M62" s="218" t="str">
        <f t="shared" ref="M62:M64" si="199">IF(N62="","","(")</f>
        <v>(</v>
      </c>
      <c r="N62" s="183" t="str">
        <f t="shared" ref="N62:N64" si="200">IF(D62="","",D62)</f>
        <v>Re</v>
      </c>
      <c r="O62" s="216" t="str">
        <f t="shared" ref="O62:O64" si="201">IF(N62="","",",")</f>
        <v>,</v>
      </c>
      <c r="P62" s="225" t="str">
        <f t="shared" ref="P62:P64" si="202">IF(E62="","",E62)</f>
        <v>m</v>
      </c>
      <c r="Q62" s="217" t="str">
        <f t="shared" ref="Q62:Q64" si="203">IF(N62="","",",")</f>
        <v>,</v>
      </c>
      <c r="R62" s="168">
        <f t="shared" ref="R62:R64" si="204">IF(N62="","",15)</f>
        <v>15</v>
      </c>
      <c r="S62" s="218" t="str">
        <f t="shared" ref="S62:S64" si="205">IF(N62="","",")")</f>
        <v>)</v>
      </c>
      <c r="T62" s="219" t="str">
        <f t="shared" ref="T62:T64" si="206">IF(U62="","","(")</f>
        <v/>
      </c>
      <c r="U62" s="181" t="str">
        <f t="shared" ref="U62:U64" si="207">IF(F62="","",F62)</f>
        <v/>
      </c>
      <c r="V62" s="185" t="str">
        <f t="shared" ref="V62:V64" si="208">IF(U62="","",",")</f>
        <v/>
      </c>
      <c r="W62" s="177" t="str">
        <f t="shared" ref="W62:W64" si="209">IF(G62="","",G62)</f>
        <v/>
      </c>
      <c r="X62" s="185" t="str">
        <f t="shared" ref="X62:X64" si="210">IF(U62="","",",")</f>
        <v/>
      </c>
      <c r="Y62" s="185" t="str">
        <f t="shared" ref="Y62:Y64" si="211">IF(U62="","",250)</f>
        <v/>
      </c>
      <c r="Z62" s="218" t="str">
        <f t="shared" ref="Z62:Z64" si="212">IF(U62="","",")")</f>
        <v/>
      </c>
      <c r="AA62" s="175" t="str">
        <f t="shared" ref="AA62:AA64" si="213">IF(AB62="","","(")</f>
        <v/>
      </c>
      <c r="AB62" s="183" t="str">
        <f t="shared" ref="AB62:AB64" si="214">IF(H62="","",H62)</f>
        <v/>
      </c>
      <c r="AC62" s="184" t="str">
        <f t="shared" ref="AC62:AC64" si="215">IF(AB62="","",",")</f>
        <v/>
      </c>
      <c r="AD62" s="225" t="str">
        <f t="shared" ref="AD62:AD64" si="216">IF(I62="","",I62)</f>
        <v/>
      </c>
      <c r="AE62" s="176" t="str">
        <f t="shared" ref="AE62:AE64" si="217">IF(AB62="","",",")</f>
        <v/>
      </c>
      <c r="AF62" s="168" t="str">
        <f t="shared" ref="AF62:AF64" si="218">IF(AB62="","",350)</f>
        <v/>
      </c>
      <c r="AG62" s="168" t="str">
        <f t="shared" ref="AG62:AG64" si="219">IF(AB62="","",")")</f>
        <v/>
      </c>
      <c r="AH62" s="179" t="str">
        <f t="shared" ref="AH62:AH64" si="220">IF(AI62="","","(")</f>
        <v/>
      </c>
      <c r="AI62" s="256" t="str">
        <f t="shared" ref="AI62:AI64" si="221">IF(J62="","",J62)</f>
        <v/>
      </c>
      <c r="AJ62" s="185" t="str">
        <f t="shared" ref="AJ62:AJ64" si="222">IF(AI62="","",",")</f>
        <v/>
      </c>
      <c r="AK62" s="185" t="str">
        <f t="shared" ref="AK62:AK64" si="223">IF(K62="","",K62)</f>
        <v/>
      </c>
      <c r="AL62" s="185" t="str">
        <f t="shared" ref="AL62:AL64" si="224">IF(AI62="","",",")</f>
        <v/>
      </c>
      <c r="AM62" s="185" t="str">
        <f t="shared" ref="AM62:AM64" si="225">IF(AI62="","",450)</f>
        <v/>
      </c>
      <c r="AN62" s="185" t="str">
        <f t="shared" ref="AN62:AN64" si="226">IF(AI62="","",")")</f>
        <v/>
      </c>
    </row>
    <row r="63" spans="2:40" ht="25.5" thickTop="1" thickBot="1" x14ac:dyDescent="0.4">
      <c r="B63" t="s">
        <v>2282</v>
      </c>
      <c r="C63" s="285" t="s">
        <v>2537</v>
      </c>
      <c r="D63" s="227" t="s">
        <v>2525</v>
      </c>
      <c r="E63" s="227"/>
      <c r="F63" s="227"/>
      <c r="G63" s="227"/>
      <c r="H63" s="227"/>
      <c r="I63" s="227"/>
      <c r="J63" s="227"/>
      <c r="K63" s="227"/>
      <c r="L63" s="283" t="str">
        <f>IF(C63="","",_xlfn.CONCAT("            { line: ","""",C63,", ",M63:AN63,""", sC: ","""",B63,"""},"))</f>
        <v xml:space="preserve">            { line: "Y BENDECID AL SEÑOR,, (La7,,15)", sC: "as"},</v>
      </c>
      <c r="M63" s="218" t="str">
        <f t="shared" si="199"/>
        <v>(</v>
      </c>
      <c r="N63" s="183" t="str">
        <f t="shared" si="200"/>
        <v>La7</v>
      </c>
      <c r="O63" s="216" t="str">
        <f t="shared" si="201"/>
        <v>,</v>
      </c>
      <c r="P63" s="225" t="str">
        <f t="shared" si="202"/>
        <v/>
      </c>
      <c r="Q63" s="217" t="str">
        <f t="shared" si="203"/>
        <v>,</v>
      </c>
      <c r="R63" s="168">
        <f t="shared" si="204"/>
        <v>15</v>
      </c>
      <c r="S63" s="218" t="str">
        <f t="shared" si="205"/>
        <v>)</v>
      </c>
      <c r="T63" s="219" t="str">
        <f t="shared" si="206"/>
        <v/>
      </c>
      <c r="U63" s="181" t="str">
        <f t="shared" si="207"/>
        <v/>
      </c>
      <c r="V63" s="185" t="str">
        <f t="shared" si="208"/>
        <v/>
      </c>
      <c r="W63" s="177" t="str">
        <f t="shared" si="209"/>
        <v/>
      </c>
      <c r="X63" s="185" t="str">
        <f t="shared" si="210"/>
        <v/>
      </c>
      <c r="Y63" s="185" t="str">
        <f t="shared" si="211"/>
        <v/>
      </c>
      <c r="Z63" s="218" t="str">
        <f t="shared" si="212"/>
        <v/>
      </c>
      <c r="AA63" s="175" t="str">
        <f t="shared" si="213"/>
        <v/>
      </c>
      <c r="AB63" s="183" t="str">
        <f t="shared" si="214"/>
        <v/>
      </c>
      <c r="AC63" s="184" t="str">
        <f t="shared" si="215"/>
        <v/>
      </c>
      <c r="AD63" s="225" t="str">
        <f t="shared" si="216"/>
        <v/>
      </c>
      <c r="AE63" s="176" t="str">
        <f t="shared" si="217"/>
        <v/>
      </c>
      <c r="AF63" s="168" t="str">
        <f t="shared" si="218"/>
        <v/>
      </c>
      <c r="AG63" s="168" t="str">
        <f t="shared" si="219"/>
        <v/>
      </c>
      <c r="AH63" s="179" t="str">
        <f t="shared" si="220"/>
        <v/>
      </c>
      <c r="AI63" s="256" t="str">
        <f t="shared" si="221"/>
        <v/>
      </c>
      <c r="AJ63" s="185" t="str">
        <f t="shared" si="222"/>
        <v/>
      </c>
      <c r="AK63" s="185" t="str">
        <f t="shared" si="223"/>
        <v/>
      </c>
      <c r="AL63" s="185" t="str">
        <f t="shared" si="224"/>
        <v/>
      </c>
      <c r="AM63" s="185" t="str">
        <f t="shared" si="225"/>
        <v/>
      </c>
      <c r="AN63" s="185" t="str">
        <f t="shared" si="226"/>
        <v/>
      </c>
    </row>
    <row r="64" spans="2:40" ht="25.5" thickTop="1" thickBot="1" x14ac:dyDescent="0.4">
      <c r="B64" t="s">
        <v>2282</v>
      </c>
      <c r="C64" s="285" t="s">
        <v>2538</v>
      </c>
      <c r="D64" s="227"/>
      <c r="E64" s="227"/>
      <c r="F64" s="227"/>
      <c r="G64" s="227"/>
      <c r="H64" s="227"/>
      <c r="I64" s="227"/>
      <c r="J64" s="227"/>
      <c r="K64" s="227"/>
      <c r="L64" s="283" t="str">
        <f>IF(C64="","",_xlfn.CONCAT("            { line: ","""",C64,", ",M64:AN64,""", sC: ","""",B64,"""},"))</f>
        <v xml:space="preserve">            { line: "VOSOTROS QUE ESTÁIS EN LA CASA DEL SEÑOR, ", sC: "as"},</v>
      </c>
      <c r="M64" s="218" t="str">
        <f t="shared" si="199"/>
        <v/>
      </c>
      <c r="N64" s="183" t="str">
        <f t="shared" si="200"/>
        <v/>
      </c>
      <c r="O64" s="216" t="str">
        <f t="shared" si="201"/>
        <v/>
      </c>
      <c r="P64" s="225" t="str">
        <f t="shared" si="202"/>
        <v/>
      </c>
      <c r="Q64" s="217" t="str">
        <f t="shared" si="203"/>
        <v/>
      </c>
      <c r="R64" s="168" t="str">
        <f t="shared" si="204"/>
        <v/>
      </c>
      <c r="S64" s="218" t="str">
        <f t="shared" si="205"/>
        <v/>
      </c>
      <c r="T64" s="219" t="str">
        <f t="shared" si="206"/>
        <v/>
      </c>
      <c r="U64" s="181" t="str">
        <f t="shared" si="207"/>
        <v/>
      </c>
      <c r="V64" s="185" t="str">
        <f t="shared" si="208"/>
        <v/>
      </c>
      <c r="W64" s="177" t="str">
        <f t="shared" si="209"/>
        <v/>
      </c>
      <c r="X64" s="185" t="str">
        <f t="shared" si="210"/>
        <v/>
      </c>
      <c r="Y64" s="185" t="str">
        <f t="shared" si="211"/>
        <v/>
      </c>
      <c r="Z64" s="218" t="str">
        <f t="shared" si="212"/>
        <v/>
      </c>
      <c r="AA64" s="175" t="str">
        <f t="shared" si="213"/>
        <v/>
      </c>
      <c r="AB64" s="183" t="str">
        <f t="shared" si="214"/>
        <v/>
      </c>
      <c r="AC64" s="184" t="str">
        <f t="shared" si="215"/>
        <v/>
      </c>
      <c r="AD64" s="225" t="str">
        <f t="shared" si="216"/>
        <v/>
      </c>
      <c r="AE64" s="176" t="str">
        <f t="shared" si="217"/>
        <v/>
      </c>
      <c r="AF64" s="168" t="str">
        <f t="shared" si="218"/>
        <v/>
      </c>
      <c r="AG64" s="168" t="str">
        <f t="shared" si="219"/>
        <v/>
      </c>
      <c r="AH64" s="179" t="str">
        <f t="shared" si="220"/>
        <v/>
      </c>
      <c r="AI64" s="256" t="str">
        <f t="shared" si="221"/>
        <v/>
      </c>
      <c r="AJ64" s="185" t="str">
        <f t="shared" si="222"/>
        <v/>
      </c>
      <c r="AK64" s="185" t="str">
        <f t="shared" si="223"/>
        <v/>
      </c>
      <c r="AL64" s="185" t="str">
        <f t="shared" si="224"/>
        <v/>
      </c>
      <c r="AM64" s="185" t="str">
        <f t="shared" si="225"/>
        <v/>
      </c>
      <c r="AN64" s="185" t="str">
        <f t="shared" si="226"/>
        <v/>
      </c>
    </row>
    <row r="65" spans="1:40" ht="25.5" thickTop="1" thickBot="1" x14ac:dyDescent="0.4">
      <c r="B65" t="s">
        <v>2282</v>
      </c>
      <c r="C65" s="284" t="s">
        <v>2539</v>
      </c>
      <c r="D65" s="227" t="s">
        <v>1114</v>
      </c>
      <c r="E65" s="227" t="s">
        <v>1121</v>
      </c>
      <c r="F65" s="227"/>
      <c r="G65" s="227"/>
      <c r="H65" s="227"/>
      <c r="I65" s="227"/>
      <c r="J65" s="227"/>
      <c r="K65" s="227"/>
      <c r="L65" s="210" t="str">
        <f>IF(C65="","",_xlfn.CONCAT("            { line: ","""",C65,", ",M65:AN65,""", sC: ","""",B65,"""},  ]},"))</f>
        <v xml:space="preserve">            { line: "DURANTE LA NOCHE., (Re,m,15)", sC: "as"},  ]},</v>
      </c>
      <c r="M65" s="218" t="str">
        <f t="shared" si="115"/>
        <v>(</v>
      </c>
      <c r="N65" s="183" t="str">
        <f t="shared" si="116"/>
        <v>Re</v>
      </c>
      <c r="O65" s="216" t="str">
        <f t="shared" si="117"/>
        <v>,</v>
      </c>
      <c r="P65" s="225" t="str">
        <f t="shared" si="118"/>
        <v>m</v>
      </c>
      <c r="Q65" s="217" t="str">
        <f t="shared" si="119"/>
        <v>,</v>
      </c>
      <c r="R65" s="168">
        <f t="shared" si="120"/>
        <v>15</v>
      </c>
      <c r="S65" s="218" t="str">
        <f t="shared" si="121"/>
        <v>)</v>
      </c>
      <c r="T65" s="219" t="str">
        <f t="shared" si="122"/>
        <v/>
      </c>
      <c r="U65" s="181" t="str">
        <f t="shared" si="123"/>
        <v/>
      </c>
      <c r="V65" s="185" t="str">
        <f t="shared" si="124"/>
        <v/>
      </c>
      <c r="W65" s="177" t="str">
        <f t="shared" si="125"/>
        <v/>
      </c>
      <c r="X65" s="185" t="str">
        <f t="shared" si="126"/>
        <v/>
      </c>
      <c r="Y65" s="185" t="str">
        <f t="shared" si="127"/>
        <v/>
      </c>
      <c r="Z65" s="218" t="str">
        <f t="shared" si="128"/>
        <v/>
      </c>
      <c r="AA65" s="175" t="str">
        <f t="shared" si="129"/>
        <v/>
      </c>
      <c r="AB65" s="183" t="str">
        <f t="shared" si="130"/>
        <v/>
      </c>
      <c r="AC65" s="184" t="str">
        <f t="shared" si="131"/>
        <v/>
      </c>
      <c r="AD65" s="225" t="str">
        <f t="shared" si="132"/>
        <v/>
      </c>
      <c r="AE65" s="176" t="str">
        <f t="shared" si="133"/>
        <v/>
      </c>
      <c r="AF65" s="168" t="str">
        <f t="shared" si="134"/>
        <v/>
      </c>
      <c r="AG65" s="168" t="str">
        <f t="shared" si="135"/>
        <v/>
      </c>
      <c r="AH65" s="179" t="str">
        <f t="shared" si="136"/>
        <v/>
      </c>
      <c r="AI65" s="256" t="str">
        <f t="shared" si="137"/>
        <v/>
      </c>
      <c r="AJ65" s="185" t="str">
        <f t="shared" si="138"/>
        <v/>
      </c>
      <c r="AK65" s="185" t="str">
        <f t="shared" si="139"/>
        <v/>
      </c>
      <c r="AL65" s="185" t="str">
        <f t="shared" si="140"/>
        <v/>
      </c>
      <c r="AM65" s="185" t="str">
        <f t="shared" si="141"/>
        <v/>
      </c>
      <c r="AN65" s="185" t="str">
        <f t="shared" si="142"/>
        <v/>
      </c>
    </row>
    <row r="66" spans="1:40" ht="27.75" thickTop="1" thickBot="1" x14ac:dyDescent="0.4">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+A52+1</f>
        <v>1</v>
      </c>
      <c r="B67" t="s">
        <v>2540</v>
      </c>
      <c r="C67" s="251" t="s">
        <v>2532</v>
      </c>
      <c r="D67" s="257" t="s">
        <v>2488</v>
      </c>
      <c r="E67" s="257"/>
      <c r="F67" s="258" t="s">
        <v>1112</v>
      </c>
      <c r="G67" s="258">
        <v>7</v>
      </c>
      <c r="H67" s="228"/>
      <c r="I67" s="228"/>
      <c r="J67" s="232"/>
      <c r="K67" s="232"/>
      <c r="L67" s="271" t="str">
        <f t="shared" ref="L67" si="227">IF(C67="","",_xlfn.CONCAT("            { line: ","""",C67,", ",M67:AN67,""", sC: ","""",B67,"""},"))</f>
        <v xml:space="preserve">            { line: "Aalelú, alelú uuu ... uuya., (Si♭,,15)(La,7,250)", sC: "tc"},</v>
      </c>
      <c r="M67" s="218" t="str">
        <f t="shared" si="87"/>
        <v>(</v>
      </c>
      <c r="N67" s="183" t="str">
        <f t="shared" si="88"/>
        <v>Si♭</v>
      </c>
      <c r="O67" s="216" t="str">
        <f t="shared" si="89"/>
        <v>,</v>
      </c>
      <c r="P67" s="225" t="str">
        <f t="shared" si="90"/>
        <v/>
      </c>
      <c r="Q67" s="217" t="str">
        <f t="shared" si="91"/>
        <v>,</v>
      </c>
      <c r="R67" s="168">
        <f t="shared" si="92"/>
        <v>15</v>
      </c>
      <c r="S67" s="218" t="str">
        <f t="shared" si="93"/>
        <v>)</v>
      </c>
      <c r="T67" s="219" t="str">
        <f t="shared" si="94"/>
        <v>(</v>
      </c>
      <c r="U67" s="181" t="str">
        <f t="shared" si="95"/>
        <v>La</v>
      </c>
      <c r="V67" s="185" t="str">
        <f t="shared" si="96"/>
        <v>,</v>
      </c>
      <c r="W67" s="177">
        <f t="shared" si="97"/>
        <v>7</v>
      </c>
      <c r="X67" s="185" t="str">
        <f t="shared" si="98"/>
        <v>,</v>
      </c>
      <c r="Y67" s="185">
        <f t="shared" si="99"/>
        <v>250</v>
      </c>
      <c r="Z67" s="218" t="str">
        <f t="shared" si="100"/>
        <v>)</v>
      </c>
      <c r="AA67" s="175" t="str">
        <f t="shared" si="101"/>
        <v/>
      </c>
      <c r="AB67" s="183" t="str">
        <f t="shared" si="102"/>
        <v/>
      </c>
      <c r="AC67" s="184" t="str">
        <f t="shared" si="103"/>
        <v/>
      </c>
      <c r="AD67" s="225" t="str">
        <f t="shared" si="104"/>
        <v/>
      </c>
      <c r="AE67" s="176" t="str">
        <f t="shared" si="105"/>
        <v/>
      </c>
      <c r="AF67" s="168" t="str">
        <f t="shared" si="106"/>
        <v/>
      </c>
      <c r="AG67" s="168" t="str">
        <f t="shared" si="107"/>
        <v/>
      </c>
      <c r="AH67" s="179" t="str">
        <f t="shared" si="108"/>
        <v/>
      </c>
      <c r="AI67" s="256" t="str">
        <f t="shared" si="109"/>
        <v/>
      </c>
      <c r="AJ67" s="185" t="str">
        <f t="shared" si="110"/>
        <v/>
      </c>
      <c r="AK67" s="185" t="str">
        <f t="shared" si="111"/>
        <v/>
      </c>
      <c r="AL67" s="185" t="str">
        <f t="shared" si="112"/>
        <v/>
      </c>
      <c r="AM67" s="185" t="str">
        <f t="shared" si="113"/>
        <v/>
      </c>
      <c r="AN67" s="185" t="str">
        <f t="shared" si="114"/>
        <v/>
      </c>
    </row>
    <row r="68" spans="1:40" ht="27.75" thickTop="1" thickBot="1" x14ac:dyDescent="0.4">
      <c r="C68" s="297"/>
      <c r="D68" s="298"/>
      <c r="E68" s="298"/>
      <c r="F68" s="298"/>
      <c r="G68" s="298"/>
      <c r="H68" s="298"/>
      <c r="I68" s="298"/>
      <c r="J68" s="298"/>
      <c r="K68" s="298"/>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5.5" thickTop="1" thickBot="1" x14ac:dyDescent="0.4">
      <c r="C69" s="203" t="s">
        <v>2422</v>
      </c>
      <c r="D69" s="224"/>
      <c r="E69" s="224"/>
      <c r="F69" s="224"/>
      <c r="G69" s="224"/>
      <c r="H69" s="224"/>
      <c r="I69" s="224"/>
      <c r="J69" s="224"/>
      <c r="K69" s="224"/>
      <c r="L69" s="208" t="s">
        <v>2411</v>
      </c>
      <c r="M69" s="218" t="str">
        <f t="shared" ref="M69:M71" si="228">IF(N69="","","(")</f>
        <v/>
      </c>
      <c r="N69" s="183" t="str">
        <f t="shared" ref="N69:N71" si="229">IF(D69="","",D69)</f>
        <v/>
      </c>
      <c r="O69" s="216" t="str">
        <f t="shared" ref="O69:O71" si="230">IF(N69="","",",")</f>
        <v/>
      </c>
      <c r="P69" s="225" t="str">
        <f t="shared" ref="P69:P71" si="231">IF(E69="","",E69)</f>
        <v/>
      </c>
      <c r="Q69" s="217" t="str">
        <f t="shared" ref="Q69:Q71" si="232">IF(N69="","",",")</f>
        <v/>
      </c>
      <c r="R69" s="168" t="str">
        <f t="shared" ref="R69:R71" si="233">IF(N69="","",15)</f>
        <v/>
      </c>
      <c r="S69" s="218" t="str">
        <f t="shared" ref="S69:S71" si="234">IF(N69="","",")")</f>
        <v/>
      </c>
      <c r="T69" s="219" t="str">
        <f t="shared" ref="T69:T71" si="235">IF(U69="","","(")</f>
        <v/>
      </c>
      <c r="U69" s="181" t="str">
        <f t="shared" ref="U69:U71" si="236">IF(F69="","",F69)</f>
        <v/>
      </c>
      <c r="V69" s="185" t="str">
        <f t="shared" ref="V69:V71" si="237">IF(U69="","",",")</f>
        <v/>
      </c>
      <c r="W69" s="177" t="str">
        <f t="shared" ref="W69:W71" si="238">IF(G69="","",G69)</f>
        <v/>
      </c>
      <c r="X69" s="185" t="str">
        <f t="shared" ref="X69:X71" si="239">IF(U69="","",",")</f>
        <v/>
      </c>
      <c r="Y69" s="185" t="str">
        <f t="shared" ref="Y69:Y71" si="240">IF(U69="","",250)</f>
        <v/>
      </c>
      <c r="Z69" s="218" t="str">
        <f t="shared" ref="Z69:Z71" si="241">IF(U69="","",")")</f>
        <v/>
      </c>
      <c r="AA69" s="175" t="str">
        <f t="shared" ref="AA69:AA71" si="242">IF(AB69="","","(")</f>
        <v/>
      </c>
      <c r="AB69" s="183" t="str">
        <f t="shared" ref="AB69:AB71" si="243">IF(H69="","",H69)</f>
        <v/>
      </c>
      <c r="AC69" s="184" t="str">
        <f t="shared" ref="AC69:AC71" si="244">IF(AB69="","",",")</f>
        <v/>
      </c>
      <c r="AD69" s="225" t="str">
        <f t="shared" ref="AD69:AD71" si="245">IF(I69="","",I69)</f>
        <v/>
      </c>
      <c r="AE69" s="176" t="str">
        <f t="shared" ref="AE69:AE71" si="246">IF(AB69="","",",")</f>
        <v/>
      </c>
      <c r="AF69" s="168" t="str">
        <f t="shared" ref="AF69:AF71" si="247">IF(AB69="","",350)</f>
        <v/>
      </c>
      <c r="AG69" s="168" t="str">
        <f t="shared" ref="AG69:AG71" si="248">IF(AB69="","",")")</f>
        <v/>
      </c>
      <c r="AH69" s="179" t="str">
        <f t="shared" ref="AH69:AH71" si="249">IF(AI69="","","(")</f>
        <v/>
      </c>
      <c r="AI69" s="256" t="str">
        <f t="shared" ref="AI69:AI71" si="250">IF(J69="","",J69)</f>
        <v/>
      </c>
      <c r="AJ69" s="185" t="str">
        <f t="shared" ref="AJ69:AJ71" si="251">IF(AI69="","",",")</f>
        <v/>
      </c>
      <c r="AK69" s="185" t="str">
        <f t="shared" ref="AK69:AK71" si="252">IF(K69="","",K69)</f>
        <v/>
      </c>
      <c r="AL69" s="185" t="str">
        <f t="shared" ref="AL69:AL71" si="253">IF(AI69="","",",")</f>
        <v/>
      </c>
      <c r="AM69" s="185" t="str">
        <f t="shared" ref="AM69:AM71" si="254">IF(AI69="","",450)</f>
        <v/>
      </c>
      <c r="AN69" s="185" t="str">
        <f t="shared" ref="AN69:AN71" si="255">IF(AI69="","",")")</f>
        <v/>
      </c>
    </row>
    <row r="70" spans="1:40" ht="25.5" thickTop="1" thickBot="1" x14ac:dyDescent="0.4">
      <c r="B70" t="s">
        <v>2519</v>
      </c>
      <c r="C70" s="285" t="s">
        <v>2522</v>
      </c>
      <c r="D70" s="227" t="s">
        <v>1112</v>
      </c>
      <c r="E70" s="227"/>
      <c r="F70" s="227" t="s">
        <v>2488</v>
      </c>
      <c r="G70" s="227"/>
      <c r="H70" s="227" t="s">
        <v>1112</v>
      </c>
      <c r="I70" s="227"/>
      <c r="J70" s="227"/>
      <c r="K70" s="227"/>
      <c r="L70" s="283" t="str">
        <f>IF(C70="","",_xlfn.CONCAT("       triggerLine: ","""",C70,", ",M70:AN70,""", sC: ","""",B70,""", lines: ["))</f>
        <v xml:space="preserve">       triggerLine: "ALELÚ, ALELÚ, ALE E LU U YA., (La,,15)(Si♭,,250)(La,,350)", sC: "as ta", lines: [</v>
      </c>
      <c r="M70" s="218" t="str">
        <f t="shared" si="228"/>
        <v>(</v>
      </c>
      <c r="N70" s="183" t="str">
        <f t="shared" si="229"/>
        <v>La</v>
      </c>
      <c r="O70" s="216" t="str">
        <f t="shared" si="230"/>
        <v>,</v>
      </c>
      <c r="P70" s="225" t="str">
        <f t="shared" si="231"/>
        <v/>
      </c>
      <c r="Q70" s="217" t="str">
        <f t="shared" si="232"/>
        <v>,</v>
      </c>
      <c r="R70" s="168">
        <f t="shared" si="233"/>
        <v>15</v>
      </c>
      <c r="S70" s="218" t="str">
        <f t="shared" si="234"/>
        <v>)</v>
      </c>
      <c r="T70" s="219" t="str">
        <f t="shared" si="235"/>
        <v>(</v>
      </c>
      <c r="U70" s="181" t="str">
        <f t="shared" si="236"/>
        <v>Si♭</v>
      </c>
      <c r="V70" s="185" t="str">
        <f t="shared" si="237"/>
        <v>,</v>
      </c>
      <c r="W70" s="177" t="str">
        <f t="shared" si="238"/>
        <v/>
      </c>
      <c r="X70" s="185" t="str">
        <f t="shared" si="239"/>
        <v>,</v>
      </c>
      <c r="Y70" s="185">
        <f t="shared" si="240"/>
        <v>250</v>
      </c>
      <c r="Z70" s="218" t="str">
        <f t="shared" si="241"/>
        <v>)</v>
      </c>
      <c r="AA70" s="175" t="str">
        <f t="shared" si="242"/>
        <v>(</v>
      </c>
      <c r="AB70" s="183" t="str">
        <f t="shared" si="243"/>
        <v>La</v>
      </c>
      <c r="AC70" s="184" t="str">
        <f t="shared" si="244"/>
        <v>,</v>
      </c>
      <c r="AD70" s="225" t="str">
        <f t="shared" si="245"/>
        <v/>
      </c>
      <c r="AE70" s="176" t="str">
        <f t="shared" si="246"/>
        <v>,</v>
      </c>
      <c r="AF70" s="168">
        <f t="shared" si="247"/>
        <v>350</v>
      </c>
      <c r="AG70" s="168" t="str">
        <f t="shared" si="248"/>
        <v>)</v>
      </c>
      <c r="AH70" s="179" t="str">
        <f t="shared" si="249"/>
        <v/>
      </c>
      <c r="AI70" s="256" t="str">
        <f t="shared" si="250"/>
        <v/>
      </c>
      <c r="AJ70" s="185" t="str">
        <f t="shared" si="251"/>
        <v/>
      </c>
      <c r="AK70" s="185" t="str">
        <f t="shared" si="252"/>
        <v/>
      </c>
      <c r="AL70" s="185" t="str">
        <f t="shared" si="253"/>
        <v/>
      </c>
      <c r="AM70" s="185" t="str">
        <f t="shared" si="254"/>
        <v/>
      </c>
      <c r="AN70" s="185" t="str">
        <f t="shared" si="255"/>
        <v/>
      </c>
    </row>
    <row r="71" spans="1:40" ht="25.5" thickTop="1" thickBot="1" x14ac:dyDescent="0.4">
      <c r="B71" t="s">
        <v>2282</v>
      </c>
      <c r="C71" s="284" t="s">
        <v>2522</v>
      </c>
      <c r="D71" s="227" t="s">
        <v>2488</v>
      </c>
      <c r="E71" s="227"/>
      <c r="F71" s="227" t="s">
        <v>1112</v>
      </c>
      <c r="G71" s="227"/>
      <c r="H71" s="227"/>
      <c r="I71" s="227"/>
      <c r="J71" s="227"/>
      <c r="K71" s="227"/>
      <c r="L71" s="210" t="str">
        <f>IF(C71="","",_xlfn.CONCAT("            { line: ","""",C71,", ",M71:AN71,""", sC: ","""",B71,"""},  ]},"))</f>
        <v xml:space="preserve">            { line: "ALELÚ, ALELÚ, ALE E LU U YA., (Si♭,,15)(La,,250)", sC: "as"},  ]},</v>
      </c>
      <c r="M71" s="218" t="str">
        <f t="shared" si="228"/>
        <v>(</v>
      </c>
      <c r="N71" s="183" t="str">
        <f t="shared" si="229"/>
        <v>Si♭</v>
      </c>
      <c r="O71" s="216" t="str">
        <f t="shared" si="230"/>
        <v>,</v>
      </c>
      <c r="P71" s="225" t="str">
        <f t="shared" si="231"/>
        <v/>
      </c>
      <c r="Q71" s="217" t="str">
        <f t="shared" si="232"/>
        <v>,</v>
      </c>
      <c r="R71" s="168">
        <f t="shared" si="233"/>
        <v>15</v>
      </c>
      <c r="S71" s="218" t="str">
        <f t="shared" si="234"/>
        <v>)</v>
      </c>
      <c r="T71" s="219" t="str">
        <f t="shared" si="235"/>
        <v>(</v>
      </c>
      <c r="U71" s="181" t="str">
        <f t="shared" si="236"/>
        <v>La</v>
      </c>
      <c r="V71" s="185" t="str">
        <f t="shared" si="237"/>
        <v>,</v>
      </c>
      <c r="W71" s="177" t="str">
        <f t="shared" si="238"/>
        <v/>
      </c>
      <c r="X71" s="185" t="str">
        <f t="shared" si="239"/>
        <v>,</v>
      </c>
      <c r="Y71" s="185">
        <f t="shared" si="240"/>
        <v>250</v>
      </c>
      <c r="Z71" s="218" t="str">
        <f t="shared" si="241"/>
        <v>)</v>
      </c>
      <c r="AA71" s="175" t="str">
        <f t="shared" si="242"/>
        <v/>
      </c>
      <c r="AB71" s="183" t="str">
        <f t="shared" si="243"/>
        <v/>
      </c>
      <c r="AC71" s="184" t="str">
        <f t="shared" si="244"/>
        <v/>
      </c>
      <c r="AD71" s="225" t="str">
        <f t="shared" si="245"/>
        <v/>
      </c>
      <c r="AE71" s="176" t="str">
        <f t="shared" si="246"/>
        <v/>
      </c>
      <c r="AF71" s="168" t="str">
        <f t="shared" si="247"/>
        <v/>
      </c>
      <c r="AG71" s="168" t="str">
        <f t="shared" si="248"/>
        <v/>
      </c>
      <c r="AH71" s="179" t="str">
        <f t="shared" si="249"/>
        <v/>
      </c>
      <c r="AI71" s="256" t="str">
        <f t="shared" si="250"/>
        <v/>
      </c>
      <c r="AJ71" s="185" t="str">
        <f t="shared" si="251"/>
        <v/>
      </c>
      <c r="AK71" s="185" t="str">
        <f t="shared" si="252"/>
        <v/>
      </c>
      <c r="AL71" s="185" t="str">
        <f t="shared" si="253"/>
        <v/>
      </c>
      <c r="AM71" s="185" t="str">
        <f t="shared" si="254"/>
        <v/>
      </c>
      <c r="AN71" s="185" t="str">
        <f t="shared" si="255"/>
        <v/>
      </c>
    </row>
    <row r="72" spans="1:40" ht="36.75" thickTop="1" thickBot="1" x14ac:dyDescent="0.4">
      <c r="C72" s="293"/>
      <c r="D72" s="300"/>
      <c r="E72" s="300"/>
      <c r="F72" s="300"/>
      <c r="G72" s="300"/>
      <c r="H72" s="300"/>
      <c r="I72" s="300"/>
      <c r="J72" s="300"/>
      <c r="K72" s="300"/>
      <c r="L72" s="212" t="s">
        <v>2299</v>
      </c>
      <c r="M72" s="218" t="str">
        <f t="shared" si="7"/>
        <v/>
      </c>
      <c r="N72" s="183" t="str">
        <f t="shared" si="1"/>
        <v/>
      </c>
      <c r="O72" s="216" t="str">
        <f t="shared" si="8"/>
        <v/>
      </c>
      <c r="P72" s="225" t="str">
        <f t="shared" si="2"/>
        <v/>
      </c>
      <c r="Q72" s="217" t="str">
        <f t="shared" si="9"/>
        <v/>
      </c>
      <c r="R72" s="168" t="str">
        <f t="shared" si="10"/>
        <v/>
      </c>
      <c r="S72" s="218" t="str">
        <f t="shared" si="11"/>
        <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7" thickTop="1" x14ac:dyDescent="0.4">
      <c r="B73" s="211"/>
      <c r="C73" s="211"/>
      <c r="D73" s="211"/>
      <c r="E73" s="211"/>
      <c r="F73" s="211"/>
      <c r="G73" s="211"/>
      <c r="H73" s="211"/>
      <c r="I73" s="211"/>
      <c r="J73" s="211"/>
      <c r="K73" s="211"/>
      <c r="L73" s="213" t="str">
        <f ca="1">_xlfn.CONCAT("]}, // ULTIMA LINEA DEL CANTO: ",L1)</f>
        <v>]}, // ULTIMA LINEA DEL CANTO: ALELUYA, BENDECID AL SEÑOR</v>
      </c>
      <c r="M73" s="211"/>
    </row>
    <row r="74" spans="1:40" ht="20.25" x14ac:dyDescent="0.25">
      <c r="L74" s="214" t="s">
        <v>2316</v>
      </c>
      <c r="M74" s="166"/>
    </row>
    <row r="75" spans="1: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444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21A0BE9-A8FC-466F-8CDE-F3404A48CB72}">
          <x14:formula1>
            <xm:f>List!$B$1:$B$4</xm:f>
          </x14:formula1>
          <xm:sqref>C12</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BEF70-2D9A-40AB-A430-44E0A406FFEF}">
  <sheetPr codeName="Sheet32">
    <tabColor rgb="FF00B0F0"/>
  </sheetPr>
  <dimension ref="A1:AN61"/>
  <sheetViews>
    <sheetView zoomScale="85" zoomScaleNormal="85" workbookViewId="0">
      <pane xSplit="2" ySplit="1" topLeftCell="C15" activePane="bottomRight" state="frozen"/>
      <selection pane="topRight" activeCell="C1" sqref="C1"/>
      <selection pane="bottomLeft" activeCell="A2" sqref="A2"/>
      <selection pane="bottomRight" activeCell="G23" sqref="G23"/>
    </sheetView>
  </sheetViews>
  <sheetFormatPr defaultRowHeight="15" x14ac:dyDescent="0.25"/>
  <cols>
    <col min="2" max="2" width="13.140625" customWidth="1"/>
    <col min="3" max="3" width="60.85546875" bestFit="1" customWidth="1"/>
    <col min="4" max="11" width="6.85546875" style="301"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15</v>
      </c>
      <c r="E1" s="302"/>
      <c r="F1" s="302"/>
      <c r="G1" s="302"/>
      <c r="H1" s="302"/>
      <c r="I1" s="302"/>
      <c r="J1" s="302"/>
      <c r="K1" s="302"/>
      <c r="L1" s="165" t="str">
        <f ca="1">VLOOKUP(C1,'Codigo Canto'!A3:AQ236,38,FALSE)</f>
        <v>ALELUYA, YA LLEGÓ EL REINO</v>
      </c>
      <c r="O1" s="136"/>
      <c r="P1" s="136"/>
      <c r="Q1" s="14"/>
      <c r="AE1" s="14"/>
      <c r="AF1" s="14"/>
    </row>
    <row r="2" spans="2:32" ht="34.5" x14ac:dyDescent="0.4">
      <c r="B2" s="163" t="s">
        <v>2281</v>
      </c>
      <c r="C2" s="226"/>
      <c r="D2" s="303"/>
      <c r="E2" s="303"/>
      <c r="F2" s="303"/>
      <c r="G2" s="303"/>
      <c r="H2" s="303"/>
      <c r="I2" s="303"/>
      <c r="J2" s="303"/>
      <c r="K2" s="303"/>
      <c r="L2" s="48" t="s">
        <v>1421</v>
      </c>
    </row>
    <row r="3" spans="2:32" ht="23.25" x14ac:dyDescent="0.25">
      <c r="L3" s="48" t="s">
        <v>1422</v>
      </c>
    </row>
    <row r="4" spans="2:32" ht="23.25" x14ac:dyDescent="0.25">
      <c r="L4" s="48" t="str">
        <f ca="1">_xlfn.CONCAT("║                ",L1,"               ║")</f>
        <v>║                ALELUYA, YA LLEGÓ EL REINO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aleluyayallegoelreino</v>
      </c>
      <c r="L7" s="164" t="str">
        <f ca="1">_xlfn.CONCAT("        id: ","""",C7,"""",",")</f>
        <v xml:space="preserve">        id: "aleluyayallegoelreino",</v>
      </c>
    </row>
    <row r="8" spans="2:32" ht="23.25" x14ac:dyDescent="0.25">
      <c r="C8" t="str">
        <f ca="1">PROPER(L1)</f>
        <v>Aleluya, Ya Llegó El Reino</v>
      </c>
      <c r="L8" s="164" t="str">
        <f ca="1">_xlfn.CONCAT("        tt: ","""",C8,"""",",")</f>
        <v xml:space="preserve">        tt: "Aleluya, Ya Llegó El Reino",</v>
      </c>
    </row>
    <row r="9" spans="2:32" ht="23.25" x14ac:dyDescent="0.25">
      <c r="C9" t="str">
        <f ca="1">PROPER(L1)</f>
        <v>Aleluya, Ya Llegó El Reino</v>
      </c>
      <c r="L9" s="164" t="str">
        <f ca="1">_xlfn.CONCAT("        title: ","""",C9,"""",",")</f>
        <v xml:space="preserve">        title: "Aleluya, Ya Llegó El Reino",</v>
      </c>
    </row>
    <row r="10" spans="2:32" ht="23.25" x14ac:dyDescent="0.25">
      <c r="C10" t="str">
        <f ca="1">VLOOKUP(C1,'Codigo Canto'!A3:AQ236,12,FALSE)</f>
        <v>Apocalipsis 19,6-9</v>
      </c>
      <c r="L10" s="164" t="str">
        <f ca="1">_xlfn.CONCAT("        ","subtitle: ","""",C10,"""",",")</f>
        <v xml:space="preserve">        subtitle: "Apocalipsis 19,6-9",</v>
      </c>
    </row>
    <row r="11" spans="2:32" ht="23.25" x14ac:dyDescent="0.25">
      <c r="C11" t="str">
        <f ca="1">VLOOKUP(C1,Codigo!A3:AP240,42,FALSE)</f>
        <v>category: ["PreCatecumenado","Entrada","Antiguo Testamento"],</v>
      </c>
      <c r="L11" s="164" t="str">
        <f ca="1">_xlfn.CONCAT("        ",C11)</f>
        <v xml:space="preserve">        category: ["PreCatecumenado","Entrada","Antiguo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15</v>
      </c>
      <c r="L15" s="164" t="str">
        <f ca="1">_xlfn.CONCAT("        dbno: ","""",C15,"""",",")</f>
        <v xml:space="preserve">        dbno: "15",</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aleluyayallegoelreino</v>
      </c>
      <c r="L18" s="164" t="str">
        <f ca="1">_xlfn.CONCAT("        audioSrc: ","""/audio/",C18,".mp3""",",")</f>
        <v xml:space="preserve">        audioSrc: "/audio/aleluyayallegoelreino.mp3",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14</v>
      </c>
      <c r="C24" t="str">
        <f ca="1">VLOOKUP(B24,Buscador!A3:AP240,31,FALSE)</f>
        <v>/resucito/src/index.html?canto=aleluyabendecidalsenor</v>
      </c>
      <c r="L24" s="164" t="str">
        <f ca="1">_xlfn.CONCAT("        ant: ","""",C24,"""",",")</f>
        <v xml:space="preserve">        ant: "/resucito/src/index.html?canto=aleluyabendecidalsenor",</v>
      </c>
    </row>
    <row r="25" spans="1:40" ht="23.25" x14ac:dyDescent="0.25">
      <c r="B25">
        <f ca="1">+C1+1</f>
        <v>16</v>
      </c>
      <c r="C25" t="str">
        <f ca="1">VLOOKUP(B25,Buscador!A3:AP240,31,FALSE)</f>
        <v>/resucito/src/index.html?canto=alzaospuertas</v>
      </c>
      <c r="L25" s="164" t="str">
        <f ca="1">_xlfn.CONCAT("        sig: ","""",C25,"""",",")</f>
        <v xml:space="preserve">        sig: "/resucito/src/index.html?canto=alzaospuertas",</v>
      </c>
    </row>
    <row r="26" spans="1:40" ht="23.25" x14ac:dyDescent="0.25">
      <c r="L26" s="48" t="s">
        <v>2279</v>
      </c>
    </row>
    <row r="27" spans="1:40" ht="36" thickBot="1" x14ac:dyDescent="0.3">
      <c r="C27" s="314"/>
      <c r="D27" s="315"/>
      <c r="E27" s="315"/>
      <c r="F27" s="315"/>
      <c r="G27" s="315"/>
      <c r="H27" s="315"/>
      <c r="I27" s="315"/>
      <c r="J27" s="315"/>
      <c r="K27" s="315"/>
      <c r="L27" s="316" t="s">
        <v>2313</v>
      </c>
    </row>
    <row r="28" spans="1:40" ht="25.5" thickTop="1" thickBot="1" x14ac:dyDescent="0.4">
      <c r="A28">
        <v>1</v>
      </c>
      <c r="C28" s="251" t="s">
        <v>2505</v>
      </c>
      <c r="D28" s="304" t="s">
        <v>1131</v>
      </c>
      <c r="E28" s="304"/>
      <c r="F28" s="305" t="s">
        <v>1111</v>
      </c>
      <c r="G28" s="306"/>
      <c r="H28" s="304" t="s">
        <v>1112</v>
      </c>
      <c r="I28" s="304" t="s">
        <v>1121</v>
      </c>
      <c r="J28" s="307"/>
      <c r="K28" s="308"/>
      <c r="L28" s="271" t="str">
        <f t="shared" ref="L28:L43" si="0">IF(C28="","",_xlfn.CONCAT("            { line: ","""",C28,", ",M28:AN28,""", sC: ","""",B28,"""},"))</f>
        <v xml:space="preserve">            { line: "ALELUYA,ALELUYA,ALELUYA., (Do,,15)(Mi,,250)(La,m,350)", sC: ""},</v>
      </c>
      <c r="M28" s="218" t="str">
        <f>IF(N28="","","(")</f>
        <v>(</v>
      </c>
      <c r="N28" s="183" t="str">
        <f t="shared" ref="N28:N54" si="1">IF(D28="","",D28)</f>
        <v>Do</v>
      </c>
      <c r="O28" s="216" t="str">
        <f>IF(N28="","",",")</f>
        <v>,</v>
      </c>
      <c r="P28" s="225" t="str">
        <f t="shared" ref="P28:P54" si="2">IF(E28="","",E28)</f>
        <v/>
      </c>
      <c r="Q28" s="217" t="str">
        <f>IF(N28="","",",")</f>
        <v>,</v>
      </c>
      <c r="R28" s="168">
        <f>IF(N28="","",15)</f>
        <v>15</v>
      </c>
      <c r="S28" s="218" t="str">
        <f>IF(N28="","",")")</f>
        <v>)</v>
      </c>
      <c r="T28" s="219" t="str">
        <f>IF(U28="","","(")</f>
        <v>(</v>
      </c>
      <c r="U28" s="181" t="str">
        <f t="shared" ref="U28:U54" si="3">IF(F28="","",F28)</f>
        <v>Mi</v>
      </c>
      <c r="V28" s="185" t="str">
        <f>IF(U28="","",",")</f>
        <v>,</v>
      </c>
      <c r="W28" s="177" t="str">
        <f t="shared" ref="W28:W54" si="4">IF(G28="","",G28)</f>
        <v/>
      </c>
      <c r="X28" s="185" t="str">
        <f>IF(U28="","",",")</f>
        <v>,</v>
      </c>
      <c r="Y28" s="185">
        <f>IF(U28="","",250)</f>
        <v>250</v>
      </c>
      <c r="Z28" s="218" t="str">
        <f>IF(U28="","",")")</f>
        <v>)</v>
      </c>
      <c r="AA28" s="175" t="str">
        <f>IF(AB28="","","(")</f>
        <v>(</v>
      </c>
      <c r="AB28" s="183" t="str">
        <f t="shared" ref="AB28:AB54" si="5">IF(H28="","",H28)</f>
        <v>La</v>
      </c>
      <c r="AC28" s="184" t="str">
        <f>IF(AB28="","",",")</f>
        <v>,</v>
      </c>
      <c r="AD28" s="225" t="str">
        <f>IF(I28="","",I28)</f>
        <v>m</v>
      </c>
      <c r="AE28" s="176" t="str">
        <f>IF(AB28="","",",")</f>
        <v>,</v>
      </c>
      <c r="AF28" s="168">
        <f>IF(AB28="","",350)</f>
        <v>350</v>
      </c>
      <c r="AG28" s="168" t="str">
        <f>IF(AB28="","",")")</f>
        <v>)</v>
      </c>
      <c r="AH28" s="179" t="str">
        <f>IF(AI28="","","(")</f>
        <v/>
      </c>
      <c r="AI28" s="256" t="str">
        <f t="shared" ref="AI28:AI54" si="6">IF(J28="","",J28)</f>
        <v/>
      </c>
      <c r="AJ28" s="185" t="str">
        <f>IF(AI28="","",",")</f>
        <v/>
      </c>
      <c r="AK28" s="185" t="str">
        <f>IF(K28="","",K28)</f>
        <v/>
      </c>
      <c r="AL28" s="185" t="str">
        <f>IF(AI28="","",",")</f>
        <v/>
      </c>
      <c r="AM28" s="185" t="str">
        <f>IF(AI28="","",450)</f>
        <v/>
      </c>
      <c r="AN28" s="185" t="str">
        <f>IF(AI28="","",")")</f>
        <v/>
      </c>
    </row>
    <row r="29" spans="1:40" ht="25.5" thickTop="1" thickBot="1" x14ac:dyDescent="0.4">
      <c r="A29">
        <f>+A28+1</f>
        <v>2</v>
      </c>
      <c r="C29" s="251" t="s">
        <v>2505</v>
      </c>
      <c r="D29" s="304" t="s">
        <v>1131</v>
      </c>
      <c r="E29" s="304"/>
      <c r="F29" s="306" t="s">
        <v>1111</v>
      </c>
      <c r="G29" s="306"/>
      <c r="H29" s="304" t="s">
        <v>1112</v>
      </c>
      <c r="I29" s="304" t="s">
        <v>1121</v>
      </c>
      <c r="J29" s="308"/>
      <c r="K29" s="308"/>
      <c r="L29" s="271" t="str">
        <f t="shared" si="0"/>
        <v xml:space="preserve">            { line: "ALELUYA,ALELUYA,ALELUYA., (Do,,15)(Mi,,250)(La,m,350)", sC: ""},</v>
      </c>
      <c r="M29" s="218" t="str">
        <f t="shared" ref="M29:M54" si="7">IF(N29="","","(")</f>
        <v>(</v>
      </c>
      <c r="N29" s="183" t="str">
        <f t="shared" si="1"/>
        <v>Do</v>
      </c>
      <c r="O29" s="216" t="str">
        <f t="shared" ref="O29:O54" si="8">IF(N29="","",",")</f>
        <v>,</v>
      </c>
      <c r="P29" s="225" t="str">
        <f t="shared" si="2"/>
        <v/>
      </c>
      <c r="Q29" s="217" t="str">
        <f t="shared" ref="Q29:Q54" si="9">IF(N29="","",",")</f>
        <v>,</v>
      </c>
      <c r="R29" s="168">
        <f t="shared" ref="R29:R54" si="10">IF(N29="","",15)</f>
        <v>15</v>
      </c>
      <c r="S29" s="218" t="str">
        <f t="shared" ref="S29:S54" si="11">IF(N29="","",")")</f>
        <v>)</v>
      </c>
      <c r="T29" s="219" t="str">
        <f t="shared" ref="T29:T54" si="12">IF(U29="","","(")</f>
        <v>(</v>
      </c>
      <c r="U29" s="181" t="str">
        <f t="shared" si="3"/>
        <v>Mi</v>
      </c>
      <c r="V29" s="185" t="str">
        <f t="shared" ref="V29:V54" si="13">IF(U29="","",",")</f>
        <v>,</v>
      </c>
      <c r="W29" s="177" t="str">
        <f t="shared" si="4"/>
        <v/>
      </c>
      <c r="X29" s="185" t="str">
        <f t="shared" ref="X29:X54" si="14">IF(U29="","",",")</f>
        <v>,</v>
      </c>
      <c r="Y29" s="185">
        <f t="shared" ref="Y29:Y54" si="15">IF(U29="","",250)</f>
        <v>250</v>
      </c>
      <c r="Z29" s="218" t="str">
        <f t="shared" ref="Z29:Z54" si="16">IF(U29="","",")")</f>
        <v>)</v>
      </c>
      <c r="AA29" s="175" t="str">
        <f t="shared" ref="AA29:AA54" si="17">IF(AB29="","","(")</f>
        <v>(</v>
      </c>
      <c r="AB29" s="183" t="str">
        <f t="shared" si="5"/>
        <v>La</v>
      </c>
      <c r="AC29" s="184" t="str">
        <f t="shared" ref="AC29:AC54" si="18">IF(AB29="","",",")</f>
        <v>,</v>
      </c>
      <c r="AD29" s="225" t="str">
        <f t="shared" ref="AD29:AD54" si="19">IF(I29="","",I29)</f>
        <v>m</v>
      </c>
      <c r="AE29" s="176" t="str">
        <f t="shared" ref="AE29:AE54" si="20">IF(AB29="","",",")</f>
        <v>,</v>
      </c>
      <c r="AF29" s="168">
        <f t="shared" ref="AF29:AF54" si="21">IF(AB29="","",350)</f>
        <v>350</v>
      </c>
      <c r="AG29" s="168" t="str">
        <f t="shared" ref="AG29:AG54" si="22">IF(AB29="","",")")</f>
        <v>)</v>
      </c>
      <c r="AH29" s="179" t="str">
        <f t="shared" ref="AH29:AH54" si="23">IF(AI29="","","(")</f>
        <v/>
      </c>
      <c r="AI29" s="256" t="str">
        <f t="shared" si="6"/>
        <v/>
      </c>
      <c r="AJ29" s="185" t="str">
        <f t="shared" ref="AJ29:AJ54" si="24">IF(AI29="","",",")</f>
        <v/>
      </c>
      <c r="AK29" s="185" t="str">
        <f t="shared" ref="AK29:AK54" si="25">IF(K29="","",K29)</f>
        <v/>
      </c>
      <c r="AL29" s="185" t="str">
        <f t="shared" ref="AL29:AL54" si="26">IF(AI29="","",",")</f>
        <v/>
      </c>
      <c r="AM29" s="185" t="str">
        <f t="shared" ref="AM29:AM54" si="27">IF(AI29="","",450)</f>
        <v/>
      </c>
      <c r="AN29" s="185" t="str">
        <f t="shared" ref="AN29:AN54" si="28">IF(AI29="","",")")</f>
        <v/>
      </c>
    </row>
    <row r="30" spans="1:40" ht="27.75" thickTop="1" thickBot="1" x14ac:dyDescent="0.4">
      <c r="C30" s="297"/>
      <c r="D30" s="309"/>
      <c r="E30" s="309"/>
      <c r="F30" s="309"/>
      <c r="G30" s="309"/>
      <c r="H30" s="309"/>
      <c r="I30" s="309"/>
      <c r="J30" s="309"/>
      <c r="K30" s="309"/>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2541</v>
      </c>
      <c r="D31" s="310" t="s">
        <v>1131</v>
      </c>
      <c r="E31" s="310"/>
      <c r="F31" s="306" t="s">
        <v>1111</v>
      </c>
      <c r="G31" s="306"/>
      <c r="H31" s="304"/>
      <c r="I31" s="304"/>
      <c r="J31" s="308"/>
      <c r="K31" s="308"/>
      <c r="L31" s="271" t="str">
        <f t="shared" si="0"/>
        <v xml:space="preserve">            { line: "Ya llegó el Reino, (Do,,15)(Mi,,250)", sC: ""},</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v>
      </c>
      <c r="U31" s="181" t="str">
        <f t="shared" si="3"/>
        <v>Mi</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ref="A32:A43" si="29">+A31+1</f>
        <v>4</v>
      </c>
      <c r="B32" t="s">
        <v>1079</v>
      </c>
      <c r="C32" s="13" t="s">
        <v>2542</v>
      </c>
      <c r="D32" s="310" t="s">
        <v>1112</v>
      </c>
      <c r="E32" s="310" t="s">
        <v>1121</v>
      </c>
      <c r="F32" s="306"/>
      <c r="G32" s="306"/>
      <c r="H32" s="304"/>
      <c r="I32" s="304"/>
      <c r="J32" s="308"/>
      <c r="K32" s="308"/>
      <c r="L32" s="271" t="str">
        <f t="shared" si="0"/>
        <v xml:space="preserve">            { line: "del Señor y su Cristo., (La,m,15)", sC: "mt"},</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2541</v>
      </c>
      <c r="D33" s="310" t="s">
        <v>1131</v>
      </c>
      <c r="E33" s="310"/>
      <c r="F33" s="306" t="s">
        <v>1111</v>
      </c>
      <c r="G33" s="306"/>
      <c r="H33" s="304"/>
      <c r="I33" s="304"/>
      <c r="J33" s="308"/>
      <c r="K33" s="308"/>
      <c r="L33" s="271" t="str">
        <f>IF(C33="","",_xlfn.CONCAT("            { line: ","""",C33,", ",M33:AN33,""", sC: ","""",B33,"""},"))</f>
        <v xml:space="preserve">            { line: "Ya llegó el Reino, (Do,,15)(Mi,,250)", sC: ""},</v>
      </c>
      <c r="M33" s="218" t="str">
        <f t="shared" si="7"/>
        <v>(</v>
      </c>
      <c r="N33" s="183" t="str">
        <f t="shared" si="1"/>
        <v>Do</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2543</v>
      </c>
      <c r="D34" s="310" t="s">
        <v>1112</v>
      </c>
      <c r="E34" s="310" t="s">
        <v>1121</v>
      </c>
      <c r="F34" s="306"/>
      <c r="G34" s="306"/>
      <c r="H34" s="304"/>
      <c r="I34" s="304"/>
      <c r="J34" s="308"/>
      <c r="K34" s="308"/>
      <c r="L34" s="271" t="str">
        <f>IF(C34="","",_xlfn.CONCAT("            { line: ","""",C34,", ",M34:AN34,""", sC: ","""",B34,"""},"))</f>
        <v xml:space="preserve">            { line: "del Señor nuestro Dios.,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309"/>
      <c r="E35" s="309"/>
      <c r="F35" s="309"/>
      <c r="G35" s="309"/>
      <c r="H35" s="309"/>
      <c r="I35" s="309"/>
      <c r="J35" s="309"/>
      <c r="K35" s="309"/>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C36" s="203" t="s">
        <v>2422</v>
      </c>
      <c r="D36" s="311"/>
      <c r="E36" s="311"/>
      <c r="F36" s="311"/>
      <c r="G36" s="311"/>
      <c r="H36" s="311"/>
      <c r="I36" s="311"/>
      <c r="J36" s="311"/>
      <c r="K36" s="311"/>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5.5" thickTop="1" thickBot="1" x14ac:dyDescent="0.4">
      <c r="B37" t="s">
        <v>2309</v>
      </c>
      <c r="C37" s="285" t="s">
        <v>2505</v>
      </c>
      <c r="D37" s="312" t="s">
        <v>1131</v>
      </c>
      <c r="E37" s="312"/>
      <c r="F37" s="312" t="s">
        <v>1111</v>
      </c>
      <c r="G37" s="312"/>
      <c r="H37" s="312" t="s">
        <v>1112</v>
      </c>
      <c r="I37" s="312" t="s">
        <v>1121</v>
      </c>
      <c r="J37" s="312"/>
      <c r="K37" s="312"/>
      <c r="L37" s="283" t="str">
        <f>IF(C37="","",_xlfn.CONCAT("       triggerLine: ","""",C37,", ",M37:AN37,""", sC: ","""",B37,""", lines: ["))</f>
        <v xml:space="preserve">       triggerLine: "ALELUYA,ALELUYA,ALELUYA., (Do,,15)(Mi,,250)(La,m,350)", sC: "mt as ta", lines: [</v>
      </c>
      <c r="M37" s="218" t="str">
        <f t="shared" si="30"/>
        <v>(</v>
      </c>
      <c r="N37" s="183" t="str">
        <f t="shared" si="31"/>
        <v>Do</v>
      </c>
      <c r="O37" s="216" t="str">
        <f t="shared" si="32"/>
        <v>,</v>
      </c>
      <c r="P37" s="225" t="str">
        <f t="shared" si="33"/>
        <v/>
      </c>
      <c r="Q37" s="217" t="str">
        <f t="shared" si="34"/>
        <v>,</v>
      </c>
      <c r="R37" s="168">
        <f t="shared" si="35"/>
        <v>15</v>
      </c>
      <c r="S37" s="218" t="str">
        <f t="shared" si="36"/>
        <v>)</v>
      </c>
      <c r="T37" s="219" t="str">
        <f t="shared" si="37"/>
        <v>(</v>
      </c>
      <c r="U37" s="181" t="str">
        <f t="shared" si="38"/>
        <v>Mi</v>
      </c>
      <c r="V37" s="185" t="str">
        <f t="shared" si="39"/>
        <v>,</v>
      </c>
      <c r="W37" s="177" t="str">
        <f t="shared" si="40"/>
        <v/>
      </c>
      <c r="X37" s="185" t="str">
        <f t="shared" si="41"/>
        <v>,</v>
      </c>
      <c r="Y37" s="185">
        <f t="shared" si="42"/>
        <v>250</v>
      </c>
      <c r="Z37" s="218" t="str">
        <f t="shared" si="43"/>
        <v>)</v>
      </c>
      <c r="AA37" s="175" t="str">
        <f t="shared" si="44"/>
        <v>(</v>
      </c>
      <c r="AB37" s="183" t="str">
        <f t="shared" si="45"/>
        <v>La</v>
      </c>
      <c r="AC37" s="184" t="str">
        <f t="shared" si="46"/>
        <v>,</v>
      </c>
      <c r="AD37" s="225" t="str">
        <f t="shared" si="47"/>
        <v>m</v>
      </c>
      <c r="AE37" s="176" t="str">
        <f t="shared" si="48"/>
        <v>,</v>
      </c>
      <c r="AF37" s="168">
        <f t="shared" si="49"/>
        <v>350</v>
      </c>
      <c r="AG37" s="168" t="str">
        <f t="shared" si="50"/>
        <v>)</v>
      </c>
      <c r="AH37" s="179" t="str">
        <f t="shared" si="51"/>
        <v/>
      </c>
      <c r="AI37" s="256" t="str">
        <f t="shared" si="52"/>
        <v/>
      </c>
      <c r="AJ37" s="185" t="str">
        <f t="shared" si="53"/>
        <v/>
      </c>
      <c r="AK37" s="185" t="str">
        <f t="shared" si="54"/>
        <v/>
      </c>
      <c r="AL37" s="185" t="str">
        <f t="shared" si="55"/>
        <v/>
      </c>
      <c r="AM37" s="185" t="str">
        <f t="shared" si="56"/>
        <v/>
      </c>
      <c r="AN37" s="185" t="str">
        <f t="shared" si="57"/>
        <v/>
      </c>
    </row>
    <row r="38" spans="1:40" ht="25.5" thickTop="1" thickBot="1" x14ac:dyDescent="0.4">
      <c r="B38" t="s">
        <v>2282</v>
      </c>
      <c r="C38" s="284" t="s">
        <v>2505</v>
      </c>
      <c r="D38" s="312" t="s">
        <v>1131</v>
      </c>
      <c r="E38" s="312"/>
      <c r="F38" s="312" t="s">
        <v>1111</v>
      </c>
      <c r="G38" s="312"/>
      <c r="H38" s="312" t="s">
        <v>1112</v>
      </c>
      <c r="I38" s="312" t="s">
        <v>1121</v>
      </c>
      <c r="J38" s="312"/>
      <c r="K38" s="312"/>
      <c r="L38" s="210" t="str">
        <f>IF(C38="","",_xlfn.CONCAT("            { line: ","""",C38,", ",M38:AN38,""", sC: ","""",B38,"""},  ]},"))</f>
        <v xml:space="preserve">            { line: "ALELUYA,ALELUYA,ALELUYA., (Do,,15)(Mi,,250)(La,m,350)", sC: "as"},  ]},</v>
      </c>
      <c r="M38" s="218" t="str">
        <f t="shared" si="30"/>
        <v>(</v>
      </c>
      <c r="N38" s="183" t="str">
        <f t="shared" si="31"/>
        <v>Do</v>
      </c>
      <c r="O38" s="216" t="str">
        <f t="shared" si="32"/>
        <v>,</v>
      </c>
      <c r="P38" s="225" t="str">
        <f t="shared" si="33"/>
        <v/>
      </c>
      <c r="Q38" s="217" t="str">
        <f t="shared" si="34"/>
        <v>,</v>
      </c>
      <c r="R38" s="168">
        <f t="shared" si="35"/>
        <v>15</v>
      </c>
      <c r="S38" s="218" t="str">
        <f t="shared" si="36"/>
        <v>)</v>
      </c>
      <c r="T38" s="219" t="str">
        <f t="shared" si="37"/>
        <v>(</v>
      </c>
      <c r="U38" s="181" t="str">
        <f t="shared" si="38"/>
        <v>Mi</v>
      </c>
      <c r="V38" s="185" t="str">
        <f t="shared" si="39"/>
        <v>,</v>
      </c>
      <c r="W38" s="177" t="str">
        <f t="shared" si="40"/>
        <v/>
      </c>
      <c r="X38" s="185" t="str">
        <f t="shared" si="41"/>
        <v>,</v>
      </c>
      <c r="Y38" s="185">
        <f t="shared" si="42"/>
        <v>250</v>
      </c>
      <c r="Z38" s="218" t="str">
        <f t="shared" si="43"/>
        <v>)</v>
      </c>
      <c r="AA38" s="175" t="str">
        <f t="shared" si="44"/>
        <v>(</v>
      </c>
      <c r="AB38" s="183" t="str">
        <f t="shared" si="45"/>
        <v>La</v>
      </c>
      <c r="AC38" s="184" t="str">
        <f t="shared" si="46"/>
        <v>,</v>
      </c>
      <c r="AD38" s="225" t="str">
        <f t="shared" si="47"/>
        <v>m</v>
      </c>
      <c r="AE38" s="176" t="str">
        <f t="shared" si="48"/>
        <v>,</v>
      </c>
      <c r="AF38" s="168">
        <f t="shared" si="49"/>
        <v>350</v>
      </c>
      <c r="AG38" s="168" t="str">
        <f t="shared" si="50"/>
        <v>)</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7.75" thickTop="1" thickBot="1" x14ac:dyDescent="0.4">
      <c r="C39" s="297"/>
      <c r="D39" s="309"/>
      <c r="E39" s="309"/>
      <c r="F39" s="309"/>
      <c r="G39" s="309"/>
      <c r="H39" s="309"/>
      <c r="I39" s="309"/>
      <c r="J39" s="309"/>
      <c r="K39" s="309"/>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5.5" thickTop="1" thickBot="1" x14ac:dyDescent="0.4">
      <c r="A40">
        <f>+A34+1</f>
        <v>7</v>
      </c>
      <c r="B40" t="s">
        <v>1079</v>
      </c>
      <c r="C40" s="13" t="s">
        <v>2544</v>
      </c>
      <c r="D40" s="310" t="s">
        <v>1131</v>
      </c>
      <c r="E40" s="310"/>
      <c r="F40" s="306" t="s">
        <v>1111</v>
      </c>
      <c r="G40" s="306"/>
      <c r="H40" s="304"/>
      <c r="I40" s="304"/>
      <c r="J40" s="308"/>
      <c r="K40" s="308"/>
      <c r="L40" s="271" t="str">
        <f t="shared" si="0"/>
        <v xml:space="preserve">            { line: "Démosle gloria,, (Do,,15)(Mi,,250)", sC: "mt"},</v>
      </c>
      <c r="M40" s="218" t="str">
        <f t="shared" si="7"/>
        <v>(</v>
      </c>
      <c r="N40" s="183" t="str">
        <f t="shared" si="1"/>
        <v>Do</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8</v>
      </c>
      <c r="C41" s="13" t="s">
        <v>2545</v>
      </c>
      <c r="D41" s="310" t="s">
        <v>1112</v>
      </c>
      <c r="E41" s="310" t="s">
        <v>1121</v>
      </c>
      <c r="F41" s="306"/>
      <c r="G41" s="306"/>
      <c r="H41" s="304"/>
      <c r="I41" s="304"/>
      <c r="J41" s="308"/>
      <c r="K41" s="308"/>
      <c r="L41" s="271" t="str">
        <f>IF(C41="","",_xlfn.CONCAT("            { line: ","""",C41,", ",M41:AN41,""", sC: ","""",B41,"""},"))</f>
        <v xml:space="preserve">            { line: "han llegado las bodas.,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9</v>
      </c>
      <c r="C42" s="13" t="s">
        <v>2544</v>
      </c>
      <c r="D42" s="310" t="s">
        <v>1131</v>
      </c>
      <c r="E42" s="310"/>
      <c r="F42" s="306" t="s">
        <v>1111</v>
      </c>
      <c r="G42" s="306"/>
      <c r="H42" s="304"/>
      <c r="I42" s="304"/>
      <c r="J42" s="308"/>
      <c r="K42" s="308"/>
      <c r="L42" s="271" t="str">
        <f t="shared" si="0"/>
        <v xml:space="preserve">            { line: "Démosle gloria,, (Do,,15)(Mi,,250)", sC: ""},</v>
      </c>
      <c r="M42" s="218" t="str">
        <f t="shared" si="7"/>
        <v>(</v>
      </c>
      <c r="N42" s="183" t="str">
        <f t="shared" si="1"/>
        <v>Do</v>
      </c>
      <c r="O42" s="216" t="str">
        <f t="shared" si="8"/>
        <v>,</v>
      </c>
      <c r="P42" s="225" t="str">
        <f t="shared" si="2"/>
        <v/>
      </c>
      <c r="Q42" s="217" t="str">
        <f t="shared" si="9"/>
        <v>,</v>
      </c>
      <c r="R42" s="168">
        <f t="shared" si="10"/>
        <v>15</v>
      </c>
      <c r="S42" s="218" t="str">
        <f t="shared" si="11"/>
        <v>)</v>
      </c>
      <c r="T42" s="219" t="str">
        <f t="shared" si="12"/>
        <v>(</v>
      </c>
      <c r="U42" s="181" t="str">
        <f t="shared" si="3"/>
        <v>Mi</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10</v>
      </c>
      <c r="B43" t="s">
        <v>1079</v>
      </c>
      <c r="C43" s="13" t="s">
        <v>2546</v>
      </c>
      <c r="D43" s="310" t="s">
        <v>1112</v>
      </c>
      <c r="E43" s="310" t="s">
        <v>1121</v>
      </c>
      <c r="F43" s="306"/>
      <c r="G43" s="306"/>
      <c r="H43" s="304"/>
      <c r="I43" s="304"/>
      <c r="J43" s="308"/>
      <c r="K43" s="308"/>
      <c r="L43" s="271" t="str">
        <f t="shared" si="0"/>
        <v xml:space="preserve">            { line: "las bodas con nuestro Dios., (La,m,15)", sC: "mt"},</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7.75" thickTop="1" thickBot="1" x14ac:dyDescent="0.4">
      <c r="C44" s="297"/>
      <c r="D44" s="309"/>
      <c r="E44" s="309"/>
      <c r="F44" s="309"/>
      <c r="G44" s="309"/>
      <c r="H44" s="309"/>
      <c r="I44" s="309"/>
      <c r="J44" s="309"/>
      <c r="K44" s="309"/>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5.5" thickTop="1" thickBot="1" x14ac:dyDescent="0.4">
      <c r="C45" s="203" t="s">
        <v>2422</v>
      </c>
      <c r="D45" s="311"/>
      <c r="E45" s="311"/>
      <c r="F45" s="311"/>
      <c r="G45" s="311"/>
      <c r="H45" s="311"/>
      <c r="I45" s="311"/>
      <c r="J45" s="311"/>
      <c r="K45" s="311"/>
      <c r="L45" s="208" t="s">
        <v>2411</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B46" t="s">
        <v>2309</v>
      </c>
      <c r="C46" s="285" t="s">
        <v>2505</v>
      </c>
      <c r="D46" s="312" t="s">
        <v>1131</v>
      </c>
      <c r="E46" s="312"/>
      <c r="F46" s="312" t="s">
        <v>1111</v>
      </c>
      <c r="G46" s="312"/>
      <c r="H46" s="312" t="s">
        <v>1112</v>
      </c>
      <c r="I46" s="312" t="s">
        <v>1121</v>
      </c>
      <c r="J46" s="312"/>
      <c r="K46" s="312"/>
      <c r="L46" s="283" t="str">
        <f>IF(C46="","",_xlfn.CONCAT("       triggerLine: ","""",C46,", ",M46:AN46,""", sC: ","""",B46,""", lines: ["))</f>
        <v xml:space="preserve">       triggerLine: "ALELUYA,ALELUYA,ALELUYA., (Do,,15)(Mi,,250)(La,m,350)", sC: "mt as ta", lines: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v>
      </c>
      <c r="U46" s="181" t="str">
        <f t="shared" si="3"/>
        <v>Mi</v>
      </c>
      <c r="V46" s="185" t="str">
        <f t="shared" si="13"/>
        <v>,</v>
      </c>
      <c r="W46" s="177" t="str">
        <f t="shared" si="4"/>
        <v/>
      </c>
      <c r="X46" s="185" t="str">
        <f t="shared" si="14"/>
        <v>,</v>
      </c>
      <c r="Y46" s="185">
        <f t="shared" si="15"/>
        <v>250</v>
      </c>
      <c r="Z46" s="218" t="str">
        <f t="shared" si="16"/>
        <v>)</v>
      </c>
      <c r="AA46" s="175" t="str">
        <f t="shared" si="17"/>
        <v>(</v>
      </c>
      <c r="AB46" s="183" t="str">
        <f t="shared" si="5"/>
        <v>La</v>
      </c>
      <c r="AC46" s="184" t="str">
        <f t="shared" si="18"/>
        <v>,</v>
      </c>
      <c r="AD46" s="225" t="str">
        <f t="shared" si="19"/>
        <v>m</v>
      </c>
      <c r="AE46" s="176" t="str">
        <f t="shared" si="20"/>
        <v>,</v>
      </c>
      <c r="AF46" s="168">
        <f t="shared" si="21"/>
        <v>350</v>
      </c>
      <c r="AG46" s="168" t="str">
        <f t="shared" si="22"/>
        <v>)</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B47" t="s">
        <v>2282</v>
      </c>
      <c r="C47" s="284" t="s">
        <v>2505</v>
      </c>
      <c r="D47" s="312" t="s">
        <v>1131</v>
      </c>
      <c r="E47" s="312"/>
      <c r="F47" s="312" t="s">
        <v>1111</v>
      </c>
      <c r="G47" s="312"/>
      <c r="H47" s="312" t="s">
        <v>1112</v>
      </c>
      <c r="I47" s="312" t="s">
        <v>1121</v>
      </c>
      <c r="J47" s="312"/>
      <c r="K47" s="312"/>
      <c r="L47" s="210" t="str">
        <f>IF(C47="","",_xlfn.CONCAT("            { line: ","""",C47,", ",M47:AN47,""", sC: ","""",B47,"""},  ]},"))</f>
        <v xml:space="preserve">            { line: "ALELUYA,ALELUYA,ALELUYA., (Do,,15)(Mi,,250)(La,m,350)", sC: "as"},  ]},</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v>
      </c>
      <c r="U47" s="181" t="str">
        <f t="shared" si="3"/>
        <v>Mi</v>
      </c>
      <c r="V47" s="185" t="str">
        <f t="shared" si="13"/>
        <v>,</v>
      </c>
      <c r="W47" s="177" t="str">
        <f t="shared" si="4"/>
        <v/>
      </c>
      <c r="X47" s="185" t="str">
        <f t="shared" si="14"/>
        <v>,</v>
      </c>
      <c r="Y47" s="185">
        <f t="shared" si="15"/>
        <v>250</v>
      </c>
      <c r="Z47" s="218" t="str">
        <f t="shared" si="16"/>
        <v>)</v>
      </c>
      <c r="AA47" s="175" t="str">
        <f t="shared" si="17"/>
        <v>(</v>
      </c>
      <c r="AB47" s="183" t="str">
        <f t="shared" si="5"/>
        <v>La</v>
      </c>
      <c r="AC47" s="184" t="str">
        <f t="shared" si="18"/>
        <v>,</v>
      </c>
      <c r="AD47" s="225" t="str">
        <f t="shared" si="19"/>
        <v>m</v>
      </c>
      <c r="AE47" s="176" t="str">
        <f t="shared" si="20"/>
        <v>,</v>
      </c>
      <c r="AF47" s="168">
        <f t="shared" si="21"/>
        <v>350</v>
      </c>
      <c r="AG47" s="168" t="str">
        <f t="shared" si="22"/>
        <v>)</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36.75" thickTop="1" thickBot="1" x14ac:dyDescent="0.4">
      <c r="C48" s="317"/>
      <c r="D48" s="318"/>
      <c r="E48" s="318"/>
      <c r="F48" s="318"/>
      <c r="G48" s="318"/>
      <c r="H48" s="318"/>
      <c r="I48" s="318"/>
      <c r="J48" s="318"/>
      <c r="K48" s="318"/>
      <c r="L48" s="316"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v>1</v>
      </c>
      <c r="C49" s="13" t="s">
        <v>2547</v>
      </c>
      <c r="D49" s="310" t="s">
        <v>1131</v>
      </c>
      <c r="E49" s="304"/>
      <c r="F49" s="306"/>
      <c r="G49" s="306"/>
      <c r="H49" s="304"/>
      <c r="I49" s="304"/>
      <c r="J49" s="308"/>
      <c r="K49" s="308"/>
      <c r="L49" s="271" t="str">
        <f>IF(C49="","",_xlfn.CONCAT("            { line: ","""",C49,", ",M49:AN49,""", sC: ","""",B49,"""},"))</f>
        <v xml:space="preserve">            { line: "Bienaventurados, (Do,,15)", sC: ""},</v>
      </c>
      <c r="M49" s="218" t="str">
        <f t="shared" si="7"/>
        <v>(</v>
      </c>
      <c r="N49" s="183" t="str">
        <f t="shared" si="1"/>
        <v>Do</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+A49+1</f>
        <v>2</v>
      </c>
      <c r="C50" s="13" t="s">
        <v>2548</v>
      </c>
      <c r="D50" s="310" t="s">
        <v>1111</v>
      </c>
      <c r="E50" s="304"/>
      <c r="F50" s="306"/>
      <c r="G50" s="306"/>
      <c r="H50" s="304"/>
      <c r="I50" s="304"/>
      <c r="J50" s="308"/>
      <c r="K50" s="308"/>
      <c r="L50" s="271" t="str">
        <f t="shared" ref="L50:L54" si="58">IF(C50="","",_xlfn.CONCAT("            { line: ","""",C50,", ",M50:AN50,""", sC: ","""",B50,"""},"))</f>
        <v xml:space="preserve">            { line: "los invitados a bodas,, (Mi,,15)", sC: ""},</v>
      </c>
      <c r="M50" s="218" t="str">
        <f t="shared" si="7"/>
        <v>(</v>
      </c>
      <c r="N50" s="183" t="str">
        <f t="shared" si="1"/>
        <v>Mi</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ref="A51:A54" si="59">+A50+1</f>
        <v>3</v>
      </c>
      <c r="C51" s="13" t="s">
        <v>2549</v>
      </c>
      <c r="D51" s="310" t="s">
        <v>1112</v>
      </c>
      <c r="E51" s="304" t="s">
        <v>1121</v>
      </c>
      <c r="F51" s="306"/>
      <c r="G51" s="306"/>
      <c r="H51" s="304"/>
      <c r="I51" s="304"/>
      <c r="J51" s="308"/>
      <c r="K51" s="308"/>
      <c r="L51" s="271" t="str">
        <f t="shared" si="58"/>
        <v xml:space="preserve">            { line: "a las bodas del Cordero., (La,m,15)", sC: ""},</v>
      </c>
      <c r="M51" s="218" t="str">
        <f t="shared" si="7"/>
        <v>(</v>
      </c>
      <c r="N51" s="183" t="str">
        <f t="shared" si="1"/>
        <v>La</v>
      </c>
      <c r="O51" s="216" t="str">
        <f t="shared" si="8"/>
        <v>,</v>
      </c>
      <c r="P51" s="225" t="str">
        <f t="shared" si="2"/>
        <v>m</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59"/>
        <v>4</v>
      </c>
      <c r="B52" t="s">
        <v>1079</v>
      </c>
      <c r="C52" s="13" t="s">
        <v>2547</v>
      </c>
      <c r="D52" s="310" t="s">
        <v>1131</v>
      </c>
      <c r="E52" s="304"/>
      <c r="F52" s="306"/>
      <c r="G52" s="306"/>
      <c r="H52" s="304"/>
      <c r="I52" s="304"/>
      <c r="J52" s="308"/>
      <c r="K52" s="308"/>
      <c r="L52" s="271" t="str">
        <f t="shared" si="58"/>
        <v xml:space="preserve">            { line: "Bienaventurados, (Do,,15)", sC: "mt"},</v>
      </c>
      <c r="M52" s="218" t="str">
        <f t="shared" si="7"/>
        <v>(</v>
      </c>
      <c r="N52" s="183" t="str">
        <f t="shared" si="1"/>
        <v>Do</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59"/>
        <v>5</v>
      </c>
      <c r="C53" s="13" t="s">
        <v>2548</v>
      </c>
      <c r="D53" s="310" t="s">
        <v>1111</v>
      </c>
      <c r="E53" s="304"/>
      <c r="F53" s="306"/>
      <c r="G53" s="306"/>
      <c r="H53" s="304"/>
      <c r="I53" s="304"/>
      <c r="J53" s="308"/>
      <c r="K53" s="308"/>
      <c r="L53" s="271" t="str">
        <f t="shared" si="58"/>
        <v xml:space="preserve">            { line: "los invitados a bodas,, (Mi,,15)", sC: ""},</v>
      </c>
      <c r="M53" s="218" t="str">
        <f t="shared" si="7"/>
        <v>(</v>
      </c>
      <c r="N53" s="183" t="str">
        <f t="shared" si="1"/>
        <v>Mi</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59"/>
        <v>6</v>
      </c>
      <c r="C54" s="13" t="s">
        <v>2550</v>
      </c>
      <c r="D54" s="310" t="s">
        <v>1112</v>
      </c>
      <c r="E54" s="304" t="s">
        <v>1121</v>
      </c>
      <c r="F54" s="306"/>
      <c r="G54" s="306"/>
      <c r="H54" s="304"/>
      <c r="I54" s="304"/>
      <c r="J54" s="308"/>
      <c r="K54" s="308"/>
      <c r="L54" s="271" t="str">
        <f t="shared" si="58"/>
        <v xml:space="preserve">            { line: "a las bodas con el Señor., (La,m,15)", sC: ""},</v>
      </c>
      <c r="M54" s="218" t="str">
        <f t="shared" si="7"/>
        <v>(</v>
      </c>
      <c r="N54" s="183" t="str">
        <f t="shared" si="1"/>
        <v>La</v>
      </c>
      <c r="O54" s="216" t="str">
        <f t="shared" si="8"/>
        <v>,</v>
      </c>
      <c r="P54" s="225" t="str">
        <f t="shared" si="2"/>
        <v>m</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309"/>
      <c r="E55" s="309"/>
      <c r="F55" s="309"/>
      <c r="G55" s="309"/>
      <c r="H55" s="309"/>
      <c r="I55" s="309"/>
      <c r="J55" s="309"/>
      <c r="K55" s="309"/>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C56" s="203" t="s">
        <v>2422</v>
      </c>
      <c r="D56" s="311"/>
      <c r="E56" s="311"/>
      <c r="F56" s="311"/>
      <c r="G56" s="311"/>
      <c r="H56" s="311"/>
      <c r="I56" s="311"/>
      <c r="J56" s="311"/>
      <c r="K56" s="311"/>
      <c r="L56" s="208" t="s">
        <v>2411</v>
      </c>
      <c r="M56" s="218" t="str">
        <f t="shared" ref="M56:M58" si="60">IF(N56="","","(")</f>
        <v/>
      </c>
      <c r="N56" s="183" t="str">
        <f t="shared" ref="N56:N58" si="61">IF(D56="","",D56)</f>
        <v/>
      </c>
      <c r="O56" s="216" t="str">
        <f t="shared" ref="O56:O58" si="62">IF(N56="","",",")</f>
        <v/>
      </c>
      <c r="P56" s="225" t="str">
        <f t="shared" ref="P56:P58" si="63">IF(E56="","",E56)</f>
        <v/>
      </c>
      <c r="Q56" s="217" t="str">
        <f t="shared" ref="Q56:Q58" si="64">IF(N56="","",",")</f>
        <v/>
      </c>
      <c r="R56" s="168" t="str">
        <f t="shared" ref="R56:R58" si="65">IF(N56="","",15)</f>
        <v/>
      </c>
      <c r="S56" s="218" t="str">
        <f t="shared" ref="S56:S58" si="66">IF(N56="","",")")</f>
        <v/>
      </c>
      <c r="T56" s="219" t="str">
        <f t="shared" ref="T56:T58" si="67">IF(U56="","","(")</f>
        <v/>
      </c>
      <c r="U56" s="181" t="str">
        <f t="shared" ref="U56:U58" si="68">IF(F56="","",F56)</f>
        <v/>
      </c>
      <c r="V56" s="185" t="str">
        <f t="shared" ref="V56:V58" si="69">IF(U56="","",",")</f>
        <v/>
      </c>
      <c r="W56" s="177" t="str">
        <f t="shared" ref="W56:W58" si="70">IF(G56="","",G56)</f>
        <v/>
      </c>
      <c r="X56" s="185" t="str">
        <f t="shared" ref="X56:X58" si="71">IF(U56="","",",")</f>
        <v/>
      </c>
      <c r="Y56" s="185" t="str">
        <f t="shared" ref="Y56:Y58" si="72">IF(U56="","",250)</f>
        <v/>
      </c>
      <c r="Z56" s="218" t="str">
        <f t="shared" ref="Z56:Z58" si="73">IF(U56="","",")")</f>
        <v/>
      </c>
      <c r="AA56" s="175" t="str">
        <f t="shared" ref="AA56:AA58" si="74">IF(AB56="","","(")</f>
        <v/>
      </c>
      <c r="AB56" s="183" t="str">
        <f t="shared" ref="AB56:AB58" si="75">IF(H56="","",H56)</f>
        <v/>
      </c>
      <c r="AC56" s="184" t="str">
        <f t="shared" ref="AC56:AC58" si="76">IF(AB56="","",",")</f>
        <v/>
      </c>
      <c r="AD56" s="225" t="str">
        <f t="shared" ref="AD56:AD58" si="77">IF(I56="","",I56)</f>
        <v/>
      </c>
      <c r="AE56" s="176" t="str">
        <f t="shared" ref="AE56:AE58" si="78">IF(AB56="","",",")</f>
        <v/>
      </c>
      <c r="AF56" s="168" t="str">
        <f t="shared" ref="AF56:AF58" si="79">IF(AB56="","",350)</f>
        <v/>
      </c>
      <c r="AG56" s="168" t="str">
        <f t="shared" ref="AG56:AG58" si="80">IF(AB56="","",")")</f>
        <v/>
      </c>
      <c r="AH56" s="179" t="str">
        <f t="shared" ref="AH56:AH58" si="81">IF(AI56="","","(")</f>
        <v/>
      </c>
      <c r="AI56" s="256" t="str">
        <f t="shared" ref="AI56:AI58" si="82">IF(J56="","",J56)</f>
        <v/>
      </c>
      <c r="AJ56" s="185" t="str">
        <f t="shared" ref="AJ56:AJ58" si="83">IF(AI56="","",",")</f>
        <v/>
      </c>
      <c r="AK56" s="185" t="str">
        <f t="shared" ref="AK56:AK58" si="84">IF(K56="","",K56)</f>
        <v/>
      </c>
      <c r="AL56" s="185" t="str">
        <f t="shared" ref="AL56:AL58" si="85">IF(AI56="","",",")</f>
        <v/>
      </c>
      <c r="AM56" s="185" t="str">
        <f t="shared" ref="AM56:AM58" si="86">IF(AI56="","",450)</f>
        <v/>
      </c>
      <c r="AN56" s="185" t="str">
        <f t="shared" ref="AN56:AN58" si="87">IF(AI56="","",")")</f>
        <v/>
      </c>
    </row>
    <row r="57" spans="1:40" ht="25.5" thickTop="1" thickBot="1" x14ac:dyDescent="0.4">
      <c r="B57" t="s">
        <v>2309</v>
      </c>
      <c r="C57" s="285" t="s">
        <v>2505</v>
      </c>
      <c r="D57" s="312" t="s">
        <v>1131</v>
      </c>
      <c r="E57" s="312"/>
      <c r="F57" s="312" t="s">
        <v>1111</v>
      </c>
      <c r="G57" s="312"/>
      <c r="H57" s="312" t="s">
        <v>1112</v>
      </c>
      <c r="I57" s="312" t="s">
        <v>1121</v>
      </c>
      <c r="J57" s="312"/>
      <c r="K57" s="312"/>
      <c r="L57" s="283" t="str">
        <f>IF(C57="","",_xlfn.CONCAT("       triggerLine: ","""",C57,", ",M57:AN57,""", sC: ","""",B57,""", lines: ["))</f>
        <v xml:space="preserve">       triggerLine: "ALELUYA,ALELUYA,ALELUYA., (Do,,15)(Mi,,250)(La,m,350)", sC: "mt as ta", lines: [</v>
      </c>
      <c r="M57" s="218" t="str">
        <f t="shared" si="60"/>
        <v>(</v>
      </c>
      <c r="N57" s="183" t="str">
        <f t="shared" si="61"/>
        <v>Do</v>
      </c>
      <c r="O57" s="216" t="str">
        <f t="shared" si="62"/>
        <v>,</v>
      </c>
      <c r="P57" s="225" t="str">
        <f t="shared" si="63"/>
        <v/>
      </c>
      <c r="Q57" s="217" t="str">
        <f t="shared" si="64"/>
        <v>,</v>
      </c>
      <c r="R57" s="168">
        <f t="shared" si="65"/>
        <v>15</v>
      </c>
      <c r="S57" s="218" t="str">
        <f t="shared" si="66"/>
        <v>)</v>
      </c>
      <c r="T57" s="219" t="str">
        <f t="shared" si="67"/>
        <v>(</v>
      </c>
      <c r="U57" s="181" t="str">
        <f t="shared" si="68"/>
        <v>Mi</v>
      </c>
      <c r="V57" s="185" t="str">
        <f t="shared" si="69"/>
        <v>,</v>
      </c>
      <c r="W57" s="177" t="str">
        <f t="shared" si="70"/>
        <v/>
      </c>
      <c r="X57" s="185" t="str">
        <f t="shared" si="71"/>
        <v>,</v>
      </c>
      <c r="Y57" s="185">
        <f t="shared" si="72"/>
        <v>250</v>
      </c>
      <c r="Z57" s="218" t="str">
        <f t="shared" si="73"/>
        <v>)</v>
      </c>
      <c r="AA57" s="175" t="str">
        <f t="shared" si="74"/>
        <v>(</v>
      </c>
      <c r="AB57" s="183" t="str">
        <f t="shared" si="75"/>
        <v>La</v>
      </c>
      <c r="AC57" s="184" t="str">
        <f t="shared" si="76"/>
        <v>,</v>
      </c>
      <c r="AD57" s="225" t="str">
        <f t="shared" si="77"/>
        <v>m</v>
      </c>
      <c r="AE57" s="176" t="str">
        <f t="shared" si="78"/>
        <v>,</v>
      </c>
      <c r="AF57" s="168">
        <f t="shared" si="79"/>
        <v>350</v>
      </c>
      <c r="AG57" s="168" t="str">
        <f t="shared" si="80"/>
        <v>)</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284" t="s">
        <v>2505</v>
      </c>
      <c r="D58" s="312" t="s">
        <v>1131</v>
      </c>
      <c r="E58" s="312"/>
      <c r="F58" s="312" t="s">
        <v>1111</v>
      </c>
      <c r="G58" s="312"/>
      <c r="H58" s="312" t="s">
        <v>1112</v>
      </c>
      <c r="I58" s="312" t="s">
        <v>1121</v>
      </c>
      <c r="J58" s="312"/>
      <c r="K58" s="312"/>
      <c r="L58" s="210" t="str">
        <f>IF(C58="","",_xlfn.CONCAT("            { line: ","""",C58,", ",M58:AN58,""", sC: ","""",B58,"""},  ]},"))</f>
        <v xml:space="preserve">            { line: "ALELUYA,ALELUYA,ALELUYA., (Do,,15)(Mi,,250)(La,m,350)", sC: "as"},  ]},</v>
      </c>
      <c r="M58" s="218" t="str">
        <f t="shared" si="60"/>
        <v>(</v>
      </c>
      <c r="N58" s="183" t="str">
        <f t="shared" si="61"/>
        <v>Do</v>
      </c>
      <c r="O58" s="216" t="str">
        <f t="shared" si="62"/>
        <v>,</v>
      </c>
      <c r="P58" s="225" t="str">
        <f t="shared" si="63"/>
        <v/>
      </c>
      <c r="Q58" s="217" t="str">
        <f t="shared" si="64"/>
        <v>,</v>
      </c>
      <c r="R58" s="168">
        <f t="shared" si="65"/>
        <v>15</v>
      </c>
      <c r="S58" s="218" t="str">
        <f t="shared" si="66"/>
        <v>)</v>
      </c>
      <c r="T58" s="219" t="str">
        <f t="shared" si="67"/>
        <v>(</v>
      </c>
      <c r="U58" s="181" t="str">
        <f t="shared" si="68"/>
        <v>Mi</v>
      </c>
      <c r="V58" s="185" t="str">
        <f t="shared" si="69"/>
        <v>,</v>
      </c>
      <c r="W58" s="177" t="str">
        <f t="shared" si="70"/>
        <v/>
      </c>
      <c r="X58" s="185" t="str">
        <f t="shared" si="71"/>
        <v>,</v>
      </c>
      <c r="Y58" s="185">
        <f t="shared" si="72"/>
        <v>250</v>
      </c>
      <c r="Z58" s="218" t="str">
        <f t="shared" si="73"/>
        <v>)</v>
      </c>
      <c r="AA58" s="175" t="str">
        <f t="shared" si="74"/>
        <v>(</v>
      </c>
      <c r="AB58" s="183" t="str">
        <f t="shared" si="75"/>
        <v>La</v>
      </c>
      <c r="AC58" s="184" t="str">
        <f t="shared" si="76"/>
        <v>,</v>
      </c>
      <c r="AD58" s="225" t="str">
        <f t="shared" si="77"/>
        <v>m</v>
      </c>
      <c r="AE58" s="176" t="str">
        <f t="shared" si="78"/>
        <v>,</v>
      </c>
      <c r="AF58" s="168">
        <f t="shared" si="79"/>
        <v>350</v>
      </c>
      <c r="AG58" s="168" t="str">
        <f t="shared" si="80"/>
        <v>)</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4" customHeight="1" x14ac:dyDescent="0.4">
      <c r="B59" s="211"/>
      <c r="C59" s="211"/>
      <c r="D59" s="313"/>
      <c r="E59" s="313"/>
      <c r="F59" s="313"/>
      <c r="G59" s="313"/>
      <c r="H59" s="313"/>
      <c r="I59" s="313"/>
      <c r="J59" s="313"/>
      <c r="K59" s="313"/>
      <c r="L59" s="213" t="str">
        <f ca="1">_xlfn.CONCAT("]}, // ULTIMA LINEA DEL CANTO: ",L1)</f>
        <v>]}, // ULTIMA LINEA DEL CANTO: ALELUYA, YA LLEGÓ EL REINO</v>
      </c>
      <c r="M59" s="211"/>
    </row>
    <row r="60" spans="1:40" ht="20.25" x14ac:dyDescent="0.25">
      <c r="L60" s="214" t="s">
        <v>2316</v>
      </c>
      <c r="M60" s="166"/>
    </row>
    <row r="61" spans="1:40" x14ac:dyDescent="0.25">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059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4192AE1-29ED-47F6-945F-5EF395743D7E}">
          <x14:formula1>
            <xm:f>List!$B$1:$B$4</xm:f>
          </x14:formula1>
          <xm:sqref>C12</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9929B-294C-4260-8487-85A33E437326}">
  <sheetPr codeName="Sheet33">
    <tabColor rgb="FF00B0F0"/>
  </sheetPr>
  <dimension ref="A1:AN83"/>
  <sheetViews>
    <sheetView zoomScale="85" zoomScaleNormal="85" workbookViewId="0">
      <pane xSplit="2" ySplit="1" topLeftCell="C21" activePane="bottomRight" state="frozen"/>
      <selection pane="topRight" activeCell="C1" sqref="C1"/>
      <selection pane="bottomLeft" activeCell="A2" sqref="A2"/>
      <selection pane="bottomRight" activeCell="L35" sqref="L35"/>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16</v>
      </c>
      <c r="E1" s="148"/>
      <c r="F1" s="148"/>
      <c r="G1" s="148"/>
      <c r="H1" s="148"/>
      <c r="I1" s="148"/>
      <c r="J1" s="148"/>
      <c r="K1" s="148"/>
      <c r="L1" s="165" t="str">
        <f ca="1">VLOOKUP(C1,'Codigo Canto'!A3:AQ236,38,FALSE)</f>
        <v>ALZAOS, PUERTAS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ALZAOS, PUERTAS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alzaospuertas</v>
      </c>
      <c r="L7" s="164" t="str">
        <f ca="1">_xlfn.CONCAT("        id: ","""",C7,"""",",")</f>
        <v xml:space="preserve">        id: "alzaospuertas",</v>
      </c>
    </row>
    <row r="8" spans="2:32" ht="23.25" x14ac:dyDescent="0.25">
      <c r="C8" t="str">
        <f ca="1">PROPER(L1)</f>
        <v>Alzaos, Puertas</v>
      </c>
      <c r="L8" s="164" t="str">
        <f ca="1">_xlfn.CONCAT("        tt: ","""",C8,"""",",")</f>
        <v xml:space="preserve">        tt: "Alzaos, Puertas",</v>
      </c>
    </row>
    <row r="9" spans="2:32" ht="23.25" x14ac:dyDescent="0.25">
      <c r="C9" t="str">
        <f ca="1">PROPER(L1)</f>
        <v>Alzaos, Puertas</v>
      </c>
      <c r="L9" s="164" t="str">
        <f ca="1">_xlfn.CONCAT("        title: ","""",C9,"""",",")</f>
        <v xml:space="preserve">        title: "Alzaos, Puertas",</v>
      </c>
    </row>
    <row r="10" spans="2:32" ht="23.25" x14ac:dyDescent="0.25">
      <c r="C10" t="str">
        <f ca="1">VLOOKUP(C1,'Codigo Canto'!A3:AQ236,12,FALSE)</f>
        <v>Salmo 24 (23)</v>
      </c>
      <c r="L10" s="164" t="str">
        <f ca="1">_xlfn.CONCAT("        ","subtitle: ","""",C10,"""",",")</f>
        <v xml:space="preserve">        subtitle: "Salmo 24 (23)",</v>
      </c>
    </row>
    <row r="11" spans="2:32" ht="23.25" x14ac:dyDescent="0.25">
      <c r="C11" t="str">
        <f ca="1">VLOOKUP(C1,Codigo!A3:AP240,42,FALSE)</f>
        <v>category: ["PreCatecumenado","Entrada","Nuevo Testamento"],</v>
      </c>
      <c r="L11" s="164" t="str">
        <f ca="1">_xlfn.CONCAT("        ",C11)</f>
        <v xml:space="preserve">        category: ["PreCatecumenado","Entrada","Nuevo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16</v>
      </c>
      <c r="L15" s="164" t="str">
        <f ca="1">_xlfn.CONCAT("        dbno: ","""",C15,"""",",")</f>
        <v xml:space="preserve">        dbno: "16",</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alzaospuertas</v>
      </c>
      <c r="L18" s="164" t="str">
        <f ca="1">_xlfn.CONCAT("        audioSrc: ","""/audio/",C18,".mp3""",",")</f>
        <v xml:space="preserve">        audioSrc: "/audio/alzaospuertas.mp3",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15</v>
      </c>
      <c r="C24" t="str">
        <f ca="1">VLOOKUP(B24,Buscador!A3:AP240,31,FALSE)</f>
        <v>/resucito/src/index.html?canto=aleluyayallegoelreino</v>
      </c>
      <c r="L24" s="164" t="str">
        <f ca="1">_xlfn.CONCAT("        ant: ","""",C24,"""",",")</f>
        <v xml:space="preserve">        ant: "/resucito/src/index.html?canto=aleluyayallegoelreino",</v>
      </c>
    </row>
    <row r="25" spans="1:40" ht="23.25" x14ac:dyDescent="0.25">
      <c r="B25">
        <f ca="1">+C1+1</f>
        <v>17</v>
      </c>
      <c r="C25" t="str">
        <f ca="1">VLOOKUP(B25,Buscador!A3:AP240,31,FALSE)</f>
        <v>/resucito/src/index.html?canto=amenamenamen</v>
      </c>
      <c r="L25" s="164" t="str">
        <f ca="1">_xlfn.CONCAT("        sig: ","""",C25,"""",",")</f>
        <v xml:space="preserve">        sig: "/resucito/src/index.html?canto=amenamenamen",</v>
      </c>
    </row>
    <row r="26" spans="1:40" ht="23.25" x14ac:dyDescent="0.25">
      <c r="L26" s="48" t="s">
        <v>2279</v>
      </c>
    </row>
    <row r="27" spans="1:40" ht="36" thickBot="1" x14ac:dyDescent="0.3">
      <c r="L27" s="212" t="s">
        <v>2313</v>
      </c>
    </row>
    <row r="28" spans="1:40" ht="25.5" thickTop="1" thickBot="1" x14ac:dyDescent="0.4">
      <c r="A28">
        <v>1</v>
      </c>
      <c r="B28" t="s">
        <v>2540</v>
      </c>
      <c r="C28" s="13" t="s">
        <v>2551</v>
      </c>
      <c r="D28" s="228" t="s">
        <v>1111</v>
      </c>
      <c r="E28" s="228"/>
      <c r="F28" s="229"/>
      <c r="G28" s="230"/>
      <c r="H28" s="228"/>
      <c r="I28" s="228"/>
      <c r="J28" s="231"/>
      <c r="K28" s="232"/>
      <c r="L28" s="271" t="str">
        <f t="shared" ref="L28:L43" si="0">IF(C28="","",_xlfn.CONCAT("            { line: ","""",C28,", ",M28:AN28,""", sC: ","""",B28,"""},"))</f>
        <v xml:space="preserve">            { line: "Del Señor es la tierra,, (Mi,,15)", sC: "tc"},</v>
      </c>
      <c r="M28" s="218" t="str">
        <f>IF(N28="","","(")</f>
        <v>(</v>
      </c>
      <c r="N28" s="183" t="str">
        <f t="shared" ref="N28:N70" si="1">IF(D28="","",D28)</f>
        <v>Mi</v>
      </c>
      <c r="O28" s="216" t="str">
        <f>IF(N28="","",",")</f>
        <v>,</v>
      </c>
      <c r="P28" s="225" t="str">
        <f t="shared" ref="P28:P70" si="2">IF(E28="","",E28)</f>
        <v/>
      </c>
      <c r="Q28" s="217" t="str">
        <f>IF(N28="","",",")</f>
        <v>,</v>
      </c>
      <c r="R28" s="168">
        <f>IF(N28="","",15)</f>
        <v>15</v>
      </c>
      <c r="S28" s="218" t="str">
        <f>IF(N28="","",")")</f>
        <v>)</v>
      </c>
      <c r="T28" s="219" t="str">
        <f>IF(U28="","","(")</f>
        <v/>
      </c>
      <c r="U28" s="181" t="str">
        <f t="shared" ref="U28:U70" si="3">IF(F28="","",F28)</f>
        <v/>
      </c>
      <c r="V28" s="185" t="str">
        <f>IF(U28="","",",")</f>
        <v/>
      </c>
      <c r="W28" s="177" t="str">
        <f t="shared" ref="W28:W70" si="4">IF(G28="","",G28)</f>
        <v/>
      </c>
      <c r="X28" s="185" t="str">
        <f>IF(U28="","",",")</f>
        <v/>
      </c>
      <c r="Y28" s="185" t="str">
        <f>IF(U28="","",250)</f>
        <v/>
      </c>
      <c r="Z28" s="218" t="str">
        <f>IF(U28="","",")")</f>
        <v/>
      </c>
      <c r="AA28" s="175" t="str">
        <f>IF(AB28="","","(")</f>
        <v/>
      </c>
      <c r="AB28" s="183" t="str">
        <f t="shared" ref="AB28:AB70" si="5">IF(H28="","",H28)</f>
        <v/>
      </c>
      <c r="AC28" s="184" t="str">
        <f>IF(AB28="","",",")</f>
        <v/>
      </c>
      <c r="AD28" s="225" t="str">
        <f>IF(I28="","",I28)</f>
        <v/>
      </c>
      <c r="AE28" s="176" t="str">
        <f>IF(AB28="","",",")</f>
        <v/>
      </c>
      <c r="AF28" s="168" t="str">
        <f>IF(AB28="","",350)</f>
        <v/>
      </c>
      <c r="AG28" s="168" t="str">
        <f>IF(AB28="","",")")</f>
        <v/>
      </c>
      <c r="AH28" s="179" t="str">
        <f>IF(AI28="","","(")</f>
        <v/>
      </c>
      <c r="AI28" s="256" t="str">
        <f t="shared" ref="AI28:AI70" si="6">IF(J28="","",J28)</f>
        <v/>
      </c>
      <c r="AJ28" s="185" t="str">
        <f>IF(AI28="","",",")</f>
        <v/>
      </c>
      <c r="AK28" s="185" t="str">
        <f>IF(K28="","",K28)</f>
        <v/>
      </c>
      <c r="AL28" s="185" t="str">
        <f>IF(AI28="","",",")</f>
        <v/>
      </c>
      <c r="AM28" s="185" t="str">
        <f>IF(AI28="","",450)</f>
        <v/>
      </c>
      <c r="AN28" s="185" t="str">
        <f>IF(AI28="","",")")</f>
        <v/>
      </c>
    </row>
    <row r="29" spans="1:40" ht="25.5" thickTop="1" thickBot="1" x14ac:dyDescent="0.4">
      <c r="A29">
        <f>+A28+1</f>
        <v>2</v>
      </c>
      <c r="B29" t="s">
        <v>2584</v>
      </c>
      <c r="C29" s="13" t="s">
        <v>2552</v>
      </c>
      <c r="D29" s="228"/>
      <c r="E29" s="228"/>
      <c r="F29" s="230"/>
      <c r="G29" s="230"/>
      <c r="H29" s="228"/>
      <c r="I29" s="228"/>
      <c r="J29" s="232"/>
      <c r="K29" s="232"/>
      <c r="L29" s="271" t="str">
        <f t="shared" si="0"/>
        <v xml:space="preserve">            { line: "DEL SEÑOR ES LA TIERRA,, ", sC: "ta as"},</v>
      </c>
      <c r="M29" s="218" t="str">
        <f t="shared" ref="M29:M70" si="7">IF(N29="","","(")</f>
        <v/>
      </c>
      <c r="N29" s="183" t="str">
        <f t="shared" si="1"/>
        <v/>
      </c>
      <c r="O29" s="216" t="str">
        <f t="shared" ref="O29:O70" si="8">IF(N29="","",",")</f>
        <v/>
      </c>
      <c r="P29" s="225" t="str">
        <f t="shared" si="2"/>
        <v/>
      </c>
      <c r="Q29" s="217" t="str">
        <f t="shared" ref="Q29:Q70" si="9">IF(N29="","",",")</f>
        <v/>
      </c>
      <c r="R29" s="168" t="str">
        <f t="shared" ref="R29:R70" si="10">IF(N29="","",15)</f>
        <v/>
      </c>
      <c r="S29" s="218" t="str">
        <f t="shared" ref="S29:S70" si="11">IF(N29="","",")")</f>
        <v/>
      </c>
      <c r="T29" s="219" t="str">
        <f t="shared" ref="T29:T70" si="12">IF(U29="","","(")</f>
        <v/>
      </c>
      <c r="U29" s="181" t="str">
        <f t="shared" si="3"/>
        <v/>
      </c>
      <c r="V29" s="185" t="str">
        <f t="shared" ref="V29:V70" si="13">IF(U29="","",",")</f>
        <v/>
      </c>
      <c r="W29" s="177" t="str">
        <f t="shared" si="4"/>
        <v/>
      </c>
      <c r="X29" s="185" t="str">
        <f t="shared" ref="X29:X70" si="14">IF(U29="","",",")</f>
        <v/>
      </c>
      <c r="Y29" s="185" t="str">
        <f t="shared" ref="Y29:Y70" si="15">IF(U29="","",250)</f>
        <v/>
      </c>
      <c r="Z29" s="218" t="str">
        <f t="shared" ref="Z29:Z70" si="16">IF(U29="","",")")</f>
        <v/>
      </c>
      <c r="AA29" s="175" t="str">
        <f t="shared" ref="AA29:AA70" si="17">IF(AB29="","","(")</f>
        <v/>
      </c>
      <c r="AB29" s="183" t="str">
        <f t="shared" si="5"/>
        <v/>
      </c>
      <c r="AC29" s="184" t="str">
        <f t="shared" ref="AC29:AC70" si="18">IF(AB29="","",",")</f>
        <v/>
      </c>
      <c r="AD29" s="225" t="str">
        <f t="shared" ref="AD29:AD70" si="19">IF(I29="","",I29)</f>
        <v/>
      </c>
      <c r="AE29" s="176" t="str">
        <f t="shared" ref="AE29:AE70" si="20">IF(AB29="","",",")</f>
        <v/>
      </c>
      <c r="AF29" s="168" t="str">
        <f t="shared" ref="AF29:AF70" si="21">IF(AB29="","",350)</f>
        <v/>
      </c>
      <c r="AG29" s="168" t="str">
        <f t="shared" ref="AG29:AG70" si="22">IF(AB29="","",")")</f>
        <v/>
      </c>
      <c r="AH29" s="179" t="str">
        <f t="shared" ref="AH29:AH70" si="23">IF(AI29="","","(")</f>
        <v/>
      </c>
      <c r="AI29" s="256" t="str">
        <f t="shared" si="6"/>
        <v/>
      </c>
      <c r="AJ29" s="185" t="str">
        <f t="shared" ref="AJ29:AJ70" si="24">IF(AI29="","",",")</f>
        <v/>
      </c>
      <c r="AK29" s="185" t="str">
        <f t="shared" ref="AK29:AK70" si="25">IF(K29="","",K29)</f>
        <v/>
      </c>
      <c r="AL29" s="185" t="str">
        <f t="shared" ref="AL29:AL70" si="26">IF(AI29="","",",")</f>
        <v/>
      </c>
      <c r="AM29" s="185" t="str">
        <f t="shared" ref="AM29:AM70" si="27">IF(AI29="","",450)</f>
        <v/>
      </c>
      <c r="AN29" s="185" t="str">
        <f t="shared" ref="AN29:AN70" si="28">IF(AI29="","",")")</f>
        <v/>
      </c>
    </row>
    <row r="30" spans="1:40" ht="25.5" thickTop="1" thickBot="1" x14ac:dyDescent="0.4">
      <c r="A30">
        <f t="shared" ref="A30:A48" si="29">+A29+1</f>
        <v>3</v>
      </c>
      <c r="B30" t="s">
        <v>2540</v>
      </c>
      <c r="C30" s="13" t="s">
        <v>2553</v>
      </c>
      <c r="D30" s="228" t="s">
        <v>1122</v>
      </c>
      <c r="E30" s="228"/>
      <c r="F30" s="230"/>
      <c r="G30" s="230"/>
      <c r="H30" s="228"/>
      <c r="I30" s="228"/>
      <c r="J30" s="232"/>
      <c r="K30" s="232"/>
      <c r="L30" s="271" t="str">
        <f t="shared" si="0"/>
        <v xml:space="preserve">            { line: "y todo aquello que contiene,, (Sol,,15)", sC: "tc"},</v>
      </c>
      <c r="M30" s="218" t="str">
        <f t="shared" si="7"/>
        <v>(</v>
      </c>
      <c r="N30" s="183" t="str">
        <f t="shared" si="1"/>
        <v>Sol</v>
      </c>
      <c r="O30" s="216" t="str">
        <f t="shared" si="8"/>
        <v>,</v>
      </c>
      <c r="P30" s="225" t="str">
        <f t="shared" si="2"/>
        <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2584</v>
      </c>
      <c r="C31" s="13" t="s">
        <v>2554</v>
      </c>
      <c r="D31" s="228"/>
      <c r="E31" s="228"/>
      <c r="F31" s="230"/>
      <c r="G31" s="230"/>
      <c r="H31" s="228"/>
      <c r="I31" s="228"/>
      <c r="J31" s="232"/>
      <c r="K31" s="232"/>
      <c r="L31" s="271" t="str">
        <f t="shared" si="0"/>
        <v xml:space="preserve">            { line: "Y TODO AQUELLO QUE CONTIENE,, ", sC: "ta as"},</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B32" t="s">
        <v>2540</v>
      </c>
      <c r="C32" s="13" t="s">
        <v>2555</v>
      </c>
      <c r="D32" s="228" t="s">
        <v>1112</v>
      </c>
      <c r="E32" s="228"/>
      <c r="F32" s="230" t="s">
        <v>2347</v>
      </c>
      <c r="G32" s="230">
        <v>7</v>
      </c>
      <c r="H32" s="228"/>
      <c r="I32" s="228"/>
      <c r="J32" s="232"/>
      <c r="K32" s="232"/>
      <c r="L32" s="271" t="str">
        <f>IF(C32="","",_xlfn.CONCAT("            { line: ","""",C32,", ",M32:AN32,""", sC: ","""",B32,"""},"))</f>
        <v xml:space="preserve">            { line: "el orbe y sus habitantes., (La,,15)(Si,7,250)", sC: "tc"},</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v>
      </c>
      <c r="U32" s="181" t="str">
        <f t="shared" si="3"/>
        <v>Si</v>
      </c>
      <c r="V32" s="185" t="str">
        <f t="shared" si="13"/>
        <v>,</v>
      </c>
      <c r="W32" s="177">
        <f t="shared" si="4"/>
        <v>7</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7.75" thickTop="1" thickBot="1" x14ac:dyDescent="0.4">
      <c r="C33" s="297"/>
      <c r="D33" s="298"/>
      <c r="E33" s="298"/>
      <c r="F33" s="298"/>
      <c r="G33" s="298"/>
      <c r="H33" s="298"/>
      <c r="I33" s="298"/>
      <c r="J33" s="298"/>
      <c r="K33" s="298"/>
      <c r="L33" s="299" t="s">
        <v>2520</v>
      </c>
      <c r="M33" s="218"/>
      <c r="N33" s="183"/>
      <c r="O33" s="216"/>
      <c r="P33" s="225"/>
      <c r="Q33" s="217"/>
      <c r="R33" s="168"/>
      <c r="S33" s="218"/>
      <c r="T33" s="219"/>
      <c r="U33" s="181"/>
      <c r="V33" s="185"/>
      <c r="W33" s="177"/>
      <c r="X33" s="185"/>
      <c r="Y33" s="185"/>
      <c r="Z33" s="218"/>
      <c r="AA33" s="175"/>
      <c r="AB33" s="183"/>
      <c r="AC33" s="184"/>
      <c r="AD33" s="225"/>
      <c r="AE33" s="176"/>
      <c r="AF33" s="168"/>
      <c r="AG33" s="168"/>
      <c r="AH33" s="179"/>
      <c r="AI33" s="256"/>
      <c r="AJ33" s="185"/>
      <c r="AK33" s="185"/>
      <c r="AL33" s="185"/>
      <c r="AM33" s="185"/>
      <c r="AN33" s="185"/>
    </row>
    <row r="34" spans="1:40" ht="25.5" thickTop="1" thickBot="1" x14ac:dyDescent="0.4">
      <c r="A34">
        <f>+A32+1</f>
        <v>6</v>
      </c>
      <c r="B34" t="s">
        <v>2584</v>
      </c>
      <c r="C34" s="13" t="s">
        <v>2556</v>
      </c>
      <c r="D34" s="228" t="s">
        <v>1111</v>
      </c>
      <c r="E34" s="228"/>
      <c r="F34" s="230"/>
      <c r="G34" s="230"/>
      <c r="H34" s="228"/>
      <c r="I34" s="228"/>
      <c r="J34" s="232"/>
      <c r="K34" s="232"/>
      <c r="L34" s="271" t="str">
        <f>IF(C34="","",_xlfn.CONCAT("            { line: ","""",C34,", ",M34:AN34,""", sC: ","""",B34,"""},"))</f>
        <v xml:space="preserve">            { line: "ALZAOS, PUERTAS,, (Mi,,15)", sC: "ta as"},</v>
      </c>
      <c r="M34" s="218" t="str">
        <f t="shared" si="7"/>
        <v>(</v>
      </c>
      <c r="N34" s="183" t="str">
        <f t="shared" si="1"/>
        <v>Mi</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B35" t="s">
        <v>2282</v>
      </c>
      <c r="C35" s="13" t="s">
        <v>2557</v>
      </c>
      <c r="D35" s="228" t="s">
        <v>1122</v>
      </c>
      <c r="E35" s="228"/>
      <c r="F35" s="230"/>
      <c r="G35" s="230"/>
      <c r="H35" s="228"/>
      <c r="I35" s="228"/>
      <c r="J35" s="232"/>
      <c r="K35" s="232"/>
      <c r="L35" s="271" t="str">
        <f t="shared" si="0"/>
        <v xml:space="preserve">            { line: "ALZAD LOS DINTELES,, (Sol,,15)", sC: "as"},</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8</v>
      </c>
      <c r="B36" t="s">
        <v>2282</v>
      </c>
      <c r="C36" s="13" t="s">
        <v>2558</v>
      </c>
      <c r="D36" s="228" t="s">
        <v>1112</v>
      </c>
      <c r="E36" s="228"/>
      <c r="F36" s="230"/>
      <c r="G36" s="230"/>
      <c r="H36" s="228"/>
      <c r="I36" s="228"/>
      <c r="J36" s="232"/>
      <c r="K36" s="232"/>
      <c r="L36" s="271" t="str">
        <f t="shared" si="0"/>
        <v xml:space="preserve">            { line: "PUERTAS ETERNAS,, (La,,15)", sC: "as"},</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9</v>
      </c>
      <c r="B37" t="s">
        <v>2282</v>
      </c>
      <c r="C37" s="13" t="s">
        <v>2559</v>
      </c>
      <c r="D37" s="228" t="s">
        <v>1111</v>
      </c>
      <c r="E37" s="228"/>
      <c r="F37" s="230"/>
      <c r="G37" s="230"/>
      <c r="H37" s="228"/>
      <c r="I37" s="228"/>
      <c r="J37" s="232"/>
      <c r="K37" s="232"/>
      <c r="L37" s="271" t="str">
        <f>IF(C37="","",_xlfn.CONCAT("            { line: ","""",C37,", ",M37:AN37,""", sC: ","""",B37,"""},"))</f>
        <v xml:space="preserve">            { line: "DEBE ENTRAR EL REY, (Mi,,15)", sC: "as"},</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10</v>
      </c>
      <c r="B38" t="s">
        <v>2282</v>
      </c>
      <c r="C38" s="13" t="s">
        <v>2560</v>
      </c>
      <c r="D38" s="228"/>
      <c r="E38" s="228"/>
      <c r="F38" s="230"/>
      <c r="G38" s="230"/>
      <c r="H38" s="228"/>
      <c r="I38" s="228"/>
      <c r="J38" s="232"/>
      <c r="K38" s="232"/>
      <c r="L38" s="271" t="str">
        <f t="shared" si="0"/>
        <v xml:space="preserve">            { line: "DE LA GLORIA, DE LA GLORIA., ", sC: "as"},</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7.75" thickTop="1" thickBot="1" x14ac:dyDescent="0.4">
      <c r="C39" s="297"/>
      <c r="D39" s="298"/>
      <c r="E39" s="298"/>
      <c r="F39" s="298"/>
      <c r="G39" s="298"/>
      <c r="H39" s="298"/>
      <c r="I39" s="298"/>
      <c r="J39" s="298"/>
      <c r="K39" s="298"/>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5.5" thickTop="1" thickBot="1" x14ac:dyDescent="0.4">
      <c r="A40">
        <f>+A38+1</f>
        <v>11</v>
      </c>
      <c r="B40" t="s">
        <v>2540</v>
      </c>
      <c r="C40" s="13" t="s">
        <v>2561</v>
      </c>
      <c r="D40" s="228" t="s">
        <v>1111</v>
      </c>
      <c r="E40" s="228" t="s">
        <v>1121</v>
      </c>
      <c r="F40" s="230" t="s">
        <v>1112</v>
      </c>
      <c r="G40" s="230" t="s">
        <v>1121</v>
      </c>
      <c r="H40" s="228" t="s">
        <v>1111</v>
      </c>
      <c r="I40" s="228" t="s">
        <v>1121</v>
      </c>
      <c r="J40" s="232"/>
      <c r="K40" s="232"/>
      <c r="L40" s="271" t="str">
        <f t="shared" si="0"/>
        <v xml:space="preserve">            { line: "¿Quién es ese Rey de la gloria?, (Mi,m,15)(La,m,250)(Mi,m,350)", sC: "tc"},</v>
      </c>
      <c r="M40" s="218" t="str">
        <f t="shared" si="7"/>
        <v>(</v>
      </c>
      <c r="N40" s="183" t="str">
        <f t="shared" si="1"/>
        <v>Mi</v>
      </c>
      <c r="O40" s="216" t="str">
        <f t="shared" si="8"/>
        <v>,</v>
      </c>
      <c r="P40" s="225" t="str">
        <f t="shared" si="2"/>
        <v>m</v>
      </c>
      <c r="Q40" s="217" t="str">
        <f t="shared" si="9"/>
        <v>,</v>
      </c>
      <c r="R40" s="168">
        <f t="shared" si="10"/>
        <v>15</v>
      </c>
      <c r="S40" s="218" t="str">
        <f t="shared" si="11"/>
        <v>)</v>
      </c>
      <c r="T40" s="219" t="str">
        <f t="shared" si="12"/>
        <v>(</v>
      </c>
      <c r="U40" s="181" t="str">
        <f t="shared" si="3"/>
        <v>La</v>
      </c>
      <c r="V40" s="185" t="str">
        <f t="shared" si="13"/>
        <v>,</v>
      </c>
      <c r="W40" s="177" t="str">
        <f t="shared" si="4"/>
        <v>m</v>
      </c>
      <c r="X40" s="185" t="str">
        <f t="shared" si="14"/>
        <v>,</v>
      </c>
      <c r="Y40" s="185">
        <f t="shared" si="15"/>
        <v>250</v>
      </c>
      <c r="Z40" s="218" t="str">
        <f t="shared" si="16"/>
        <v>)</v>
      </c>
      <c r="AA40" s="175" t="str">
        <f t="shared" si="17"/>
        <v>(</v>
      </c>
      <c r="AB40" s="183" t="str">
        <f t="shared" si="5"/>
        <v>Mi</v>
      </c>
      <c r="AC40" s="184" t="str">
        <f t="shared" si="18"/>
        <v>,</v>
      </c>
      <c r="AD40" s="225" t="str">
        <f t="shared" si="19"/>
        <v>m</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12</v>
      </c>
      <c r="B41" t="s">
        <v>2584</v>
      </c>
      <c r="C41" s="13" t="s">
        <v>2562</v>
      </c>
      <c r="D41" s="228" t="s">
        <v>1112</v>
      </c>
      <c r="E41" s="228" t="s">
        <v>1121</v>
      </c>
      <c r="F41" s="230" t="s">
        <v>1111</v>
      </c>
      <c r="G41" s="230" t="s">
        <v>1121</v>
      </c>
      <c r="H41" s="228"/>
      <c r="I41" s="228"/>
      <c r="J41" s="232"/>
      <c r="K41" s="232"/>
      <c r="L41" s="271" t="str">
        <f t="shared" si="0"/>
        <v xml:space="preserve">            { line: "¿QUIÉN ES ESE REY DE LA GLORIA?, (La,m,15)(Mi,m,250)", sC: "ta as"},</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v>
      </c>
      <c r="U41" s="181" t="str">
        <f t="shared" si="3"/>
        <v>Mi</v>
      </c>
      <c r="V41" s="185" t="str">
        <f t="shared" si="13"/>
        <v>,</v>
      </c>
      <c r="W41" s="177" t="str">
        <f t="shared" si="4"/>
        <v>m</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13</v>
      </c>
      <c r="B42" t="s">
        <v>2540</v>
      </c>
      <c r="C42" s="13" t="s">
        <v>2563</v>
      </c>
      <c r="D42" s="228" t="s">
        <v>2347</v>
      </c>
      <c r="E42" s="228" t="s">
        <v>1121</v>
      </c>
      <c r="F42" s="230"/>
      <c r="G42" s="230"/>
      <c r="H42" s="228"/>
      <c r="I42" s="228"/>
      <c r="J42" s="232"/>
      <c r="K42" s="232"/>
      <c r="L42" s="271" t="str">
        <f t="shared" si="0"/>
        <v xml:space="preserve">            { line: "El Señor, el fuerte, el valiente,, (Si,m,15)", sC: "tc"},</v>
      </c>
      <c r="M42" s="218" t="str">
        <f t="shared" si="7"/>
        <v>(</v>
      </c>
      <c r="N42" s="183" t="str">
        <f t="shared" si="1"/>
        <v>Si</v>
      </c>
      <c r="O42" s="216" t="str">
        <f t="shared" si="8"/>
        <v>,</v>
      </c>
      <c r="P42" s="225" t="str">
        <f t="shared" si="2"/>
        <v>m</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14</v>
      </c>
      <c r="B43" t="s">
        <v>2584</v>
      </c>
      <c r="C43" s="13" t="s">
        <v>2564</v>
      </c>
      <c r="D43" s="228"/>
      <c r="E43" s="228"/>
      <c r="F43" s="230"/>
      <c r="G43" s="230"/>
      <c r="H43" s="228"/>
      <c r="I43" s="228"/>
      <c r="J43" s="232"/>
      <c r="K43" s="232"/>
      <c r="L43" s="271" t="str">
        <f t="shared" si="0"/>
        <v xml:space="preserve">            { line: "EL SEÑOR, EL FUERTE, EL VALIENTE,, ", sC: "ta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15</v>
      </c>
      <c r="B44" t="s">
        <v>2540</v>
      </c>
      <c r="C44" s="13" t="s">
        <v>2565</v>
      </c>
      <c r="D44" s="228" t="s">
        <v>1122</v>
      </c>
      <c r="E44" s="228"/>
      <c r="F44" s="230" t="s">
        <v>1112</v>
      </c>
      <c r="G44" s="230"/>
      <c r="H44" s="228"/>
      <c r="I44" s="228"/>
      <c r="J44" s="232"/>
      <c r="K44" s="232"/>
      <c r="L44" s="271" t="str">
        <f t="shared" ref="L44:L48" si="30">IF(C44="","",_xlfn.CONCAT("            { line: ","""",C44,", ",M44:AN44,""", sC: ","""",B44,"""},"))</f>
        <v xml:space="preserve">            { line: "el Señor, valiente en la batalla,, (Sol,,15)(La,,250)", sC: "tc"},</v>
      </c>
      <c r="M44" s="218" t="str">
        <f t="shared" ref="M44:M48" si="31">IF(N44="","","(")</f>
        <v>(</v>
      </c>
      <c r="N44" s="183" t="str">
        <f t="shared" ref="N44:N48" si="32">IF(D44="","",D44)</f>
        <v>Sol</v>
      </c>
      <c r="O44" s="216" t="str">
        <f t="shared" ref="O44:O48" si="33">IF(N44="","",",")</f>
        <v>,</v>
      </c>
      <c r="P44" s="225" t="str">
        <f t="shared" ref="P44:P48" si="34">IF(E44="","",E44)</f>
        <v/>
      </c>
      <c r="Q44" s="217" t="str">
        <f t="shared" ref="Q44:Q48" si="35">IF(N44="","",",")</f>
        <v>,</v>
      </c>
      <c r="R44" s="168">
        <f t="shared" ref="R44:R48" si="36">IF(N44="","",15)</f>
        <v>15</v>
      </c>
      <c r="S44" s="218" t="str">
        <f t="shared" ref="S44:S48" si="37">IF(N44="","",")")</f>
        <v>)</v>
      </c>
      <c r="T44" s="219" t="str">
        <f t="shared" ref="T44:T48" si="38">IF(U44="","","(")</f>
        <v>(</v>
      </c>
      <c r="U44" s="181" t="str">
        <f t="shared" ref="U44:U48" si="39">IF(F44="","",F44)</f>
        <v>La</v>
      </c>
      <c r="V44" s="185" t="str">
        <f t="shared" ref="V44:V48" si="40">IF(U44="","",",")</f>
        <v>,</v>
      </c>
      <c r="W44" s="177" t="str">
        <f t="shared" ref="W44:W48" si="41">IF(G44="","",G44)</f>
        <v/>
      </c>
      <c r="X44" s="185" t="str">
        <f t="shared" ref="X44:X48" si="42">IF(U44="","",",")</f>
        <v>,</v>
      </c>
      <c r="Y44" s="185">
        <f t="shared" ref="Y44:Y48" si="43">IF(U44="","",250)</f>
        <v>250</v>
      </c>
      <c r="Z44" s="218" t="str">
        <f t="shared" ref="Z44:Z48" si="44">IF(U44="","",")")</f>
        <v>)</v>
      </c>
      <c r="AA44" s="175" t="str">
        <f t="shared" ref="AA44:AA48" si="45">IF(AB44="","","(")</f>
        <v/>
      </c>
      <c r="AB44" s="183" t="str">
        <f t="shared" ref="AB44:AB48" si="46">IF(H44="","",H44)</f>
        <v/>
      </c>
      <c r="AC44" s="184" t="str">
        <f t="shared" ref="AC44:AC48" si="47">IF(AB44="","",",")</f>
        <v/>
      </c>
      <c r="AD44" s="225" t="str">
        <f t="shared" ref="AD44:AD48" si="48">IF(I44="","",I44)</f>
        <v/>
      </c>
      <c r="AE44" s="176" t="str">
        <f t="shared" ref="AE44:AE48" si="49">IF(AB44="","",",")</f>
        <v/>
      </c>
      <c r="AF44" s="168" t="str">
        <f t="shared" ref="AF44:AF48" si="50">IF(AB44="","",350)</f>
        <v/>
      </c>
      <c r="AG44" s="168" t="str">
        <f t="shared" ref="AG44:AG48" si="51">IF(AB44="","",")")</f>
        <v/>
      </c>
      <c r="AH44" s="179" t="str">
        <f t="shared" ref="AH44:AH48" si="52">IF(AI44="","","(")</f>
        <v/>
      </c>
      <c r="AI44" s="256" t="str">
        <f t="shared" ref="AI44:AI48" si="53">IF(J44="","",J44)</f>
        <v/>
      </c>
      <c r="AJ44" s="185" t="str">
        <f t="shared" ref="AJ44:AJ48" si="54">IF(AI44="","",",")</f>
        <v/>
      </c>
      <c r="AK44" s="185" t="str">
        <f t="shared" ref="AK44:AK48" si="55">IF(K44="","",K44)</f>
        <v/>
      </c>
      <c r="AL44" s="185" t="str">
        <f t="shared" ref="AL44:AL48" si="56">IF(AI44="","",",")</f>
        <v/>
      </c>
      <c r="AM44" s="185" t="str">
        <f t="shared" ref="AM44:AM48" si="57">IF(AI44="","",450)</f>
        <v/>
      </c>
      <c r="AN44" s="185" t="str">
        <f t="shared" ref="AN44:AN48" si="58">IF(AI44="","",")")</f>
        <v/>
      </c>
    </row>
    <row r="45" spans="1:40" ht="25.5" thickTop="1" thickBot="1" x14ac:dyDescent="0.4">
      <c r="A45">
        <f t="shared" si="29"/>
        <v>16</v>
      </c>
      <c r="B45" t="s">
        <v>2584</v>
      </c>
      <c r="C45" s="13" t="s">
        <v>2566</v>
      </c>
      <c r="D45" s="228" t="s">
        <v>2347</v>
      </c>
      <c r="E45" s="228"/>
      <c r="F45" s="230"/>
      <c r="G45" s="230"/>
      <c r="H45" s="228"/>
      <c r="I45" s="228"/>
      <c r="J45" s="232"/>
      <c r="K45" s="232"/>
      <c r="L45" s="271" t="str">
        <f t="shared" si="30"/>
        <v xml:space="preserve">            { line: "VALIENTE EN LA BATALLA., (Si,,15)", sC: "ta as"},</v>
      </c>
      <c r="M45" s="218" t="str">
        <f t="shared" si="31"/>
        <v>(</v>
      </c>
      <c r="N45" s="183" t="str">
        <f t="shared" si="32"/>
        <v>Si</v>
      </c>
      <c r="O45" s="216" t="str">
        <f t="shared" si="33"/>
        <v>,</v>
      </c>
      <c r="P45" s="225" t="str">
        <f t="shared" si="34"/>
        <v/>
      </c>
      <c r="Q45" s="217" t="str">
        <f t="shared" si="35"/>
        <v>,</v>
      </c>
      <c r="R45" s="168">
        <f t="shared" si="36"/>
        <v>15</v>
      </c>
      <c r="S45" s="218" t="str">
        <f t="shared" si="37"/>
        <v>)</v>
      </c>
      <c r="T45" s="219" t="str">
        <f t="shared" si="38"/>
        <v/>
      </c>
      <c r="U45" s="181" t="str">
        <f t="shared" si="39"/>
        <v/>
      </c>
      <c r="V45" s="185" t="str">
        <f t="shared" si="40"/>
        <v/>
      </c>
      <c r="W45" s="177" t="str">
        <f t="shared" si="41"/>
        <v/>
      </c>
      <c r="X45" s="185" t="str">
        <f t="shared" si="42"/>
        <v/>
      </c>
      <c r="Y45" s="185" t="str">
        <f t="shared" si="43"/>
        <v/>
      </c>
      <c r="Z45" s="218" t="str">
        <f t="shared" si="44"/>
        <v/>
      </c>
      <c r="AA45" s="175" t="str">
        <f t="shared" si="45"/>
        <v/>
      </c>
      <c r="AB45" s="183" t="str">
        <f t="shared" si="46"/>
        <v/>
      </c>
      <c r="AC45" s="184" t="str">
        <f t="shared" si="47"/>
        <v/>
      </c>
      <c r="AD45" s="225" t="str">
        <f t="shared" si="48"/>
        <v/>
      </c>
      <c r="AE45" s="176" t="str">
        <f t="shared" si="49"/>
        <v/>
      </c>
      <c r="AF45" s="168" t="str">
        <f t="shared" si="50"/>
        <v/>
      </c>
      <c r="AG45" s="168" t="str">
        <f t="shared" si="51"/>
        <v/>
      </c>
      <c r="AH45" s="179" t="str">
        <f t="shared" si="52"/>
        <v/>
      </c>
      <c r="AI45" s="256" t="str">
        <f t="shared" si="53"/>
        <v/>
      </c>
      <c r="AJ45" s="185" t="str">
        <f t="shared" si="54"/>
        <v/>
      </c>
      <c r="AK45" s="185" t="str">
        <f t="shared" si="55"/>
        <v/>
      </c>
      <c r="AL45" s="185" t="str">
        <f t="shared" si="56"/>
        <v/>
      </c>
      <c r="AM45" s="185" t="str">
        <f t="shared" si="57"/>
        <v/>
      </c>
      <c r="AN45" s="185" t="str">
        <f t="shared" si="58"/>
        <v/>
      </c>
    </row>
    <row r="46" spans="1:40" ht="27.75" thickTop="1" thickBot="1" x14ac:dyDescent="0.4">
      <c r="C46" s="297"/>
      <c r="D46" s="298"/>
      <c r="E46" s="298"/>
      <c r="F46" s="298"/>
      <c r="G46" s="298"/>
      <c r="H46" s="298"/>
      <c r="I46" s="298"/>
      <c r="J46" s="298"/>
      <c r="K46" s="298"/>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5.5" thickTop="1" thickBot="1" x14ac:dyDescent="0.4">
      <c r="A47">
        <f>+A45+1</f>
        <v>17</v>
      </c>
      <c r="B47" t="s">
        <v>2540</v>
      </c>
      <c r="C47" s="13" t="s">
        <v>2567</v>
      </c>
      <c r="D47" s="228" t="s">
        <v>1111</v>
      </c>
      <c r="E47" s="228" t="s">
        <v>1121</v>
      </c>
      <c r="F47" s="230" t="s">
        <v>2347</v>
      </c>
      <c r="G47" s="230" t="s">
        <v>1121</v>
      </c>
      <c r="H47" s="228"/>
      <c r="I47" s="228"/>
      <c r="J47" s="232"/>
      <c r="K47" s="232"/>
      <c r="L47" s="271" t="str">
        <f t="shared" si="30"/>
        <v xml:space="preserve">            { line: "El Señor de los ejércitos,, (Mi,m,15)(Si,m,250)", sC: "tc"},</v>
      </c>
      <c r="M47" s="218" t="str">
        <f t="shared" si="31"/>
        <v>(</v>
      </c>
      <c r="N47" s="183" t="str">
        <f t="shared" si="32"/>
        <v>Mi</v>
      </c>
      <c r="O47" s="216" t="str">
        <f t="shared" si="33"/>
        <v>,</v>
      </c>
      <c r="P47" s="225" t="str">
        <f t="shared" si="34"/>
        <v>m</v>
      </c>
      <c r="Q47" s="217" t="str">
        <f t="shared" si="35"/>
        <v>,</v>
      </c>
      <c r="R47" s="168">
        <f t="shared" si="36"/>
        <v>15</v>
      </c>
      <c r="S47" s="218" t="str">
        <f t="shared" si="37"/>
        <v>)</v>
      </c>
      <c r="T47" s="219" t="str">
        <f t="shared" si="38"/>
        <v>(</v>
      </c>
      <c r="U47" s="181" t="str">
        <f t="shared" si="39"/>
        <v>Si</v>
      </c>
      <c r="V47" s="185" t="str">
        <f t="shared" si="40"/>
        <v>,</v>
      </c>
      <c r="W47" s="177" t="str">
        <f t="shared" si="41"/>
        <v>m</v>
      </c>
      <c r="X47" s="185" t="str">
        <f t="shared" si="42"/>
        <v>,</v>
      </c>
      <c r="Y47" s="185">
        <f t="shared" si="43"/>
        <v>250</v>
      </c>
      <c r="Z47" s="218" t="str">
        <f t="shared" si="44"/>
        <v>)</v>
      </c>
      <c r="AA47" s="175" t="str">
        <f t="shared" si="45"/>
        <v/>
      </c>
      <c r="AB47" s="183" t="str">
        <f t="shared" si="46"/>
        <v/>
      </c>
      <c r="AC47" s="184" t="str">
        <f t="shared" si="47"/>
        <v/>
      </c>
      <c r="AD47" s="225" t="str">
        <f t="shared" si="48"/>
        <v/>
      </c>
      <c r="AE47" s="176" t="str">
        <f t="shared" si="49"/>
        <v/>
      </c>
      <c r="AF47" s="168" t="str">
        <f t="shared" si="50"/>
        <v/>
      </c>
      <c r="AG47" s="168" t="str">
        <f t="shared" si="51"/>
        <v/>
      </c>
      <c r="AH47" s="179" t="str">
        <f t="shared" si="52"/>
        <v/>
      </c>
      <c r="AI47" s="256" t="str">
        <f t="shared" si="53"/>
        <v/>
      </c>
      <c r="AJ47" s="185" t="str">
        <f t="shared" si="54"/>
        <v/>
      </c>
      <c r="AK47" s="185" t="str">
        <f t="shared" si="55"/>
        <v/>
      </c>
      <c r="AL47" s="185" t="str">
        <f t="shared" si="56"/>
        <v/>
      </c>
      <c r="AM47" s="185" t="str">
        <f t="shared" si="57"/>
        <v/>
      </c>
      <c r="AN47" s="185" t="str">
        <f t="shared" si="58"/>
        <v/>
      </c>
    </row>
    <row r="48" spans="1:40" ht="25.5" thickTop="1" thickBot="1" x14ac:dyDescent="0.4">
      <c r="A48">
        <f t="shared" si="29"/>
        <v>18</v>
      </c>
      <c r="B48" t="s">
        <v>2584</v>
      </c>
      <c r="C48" s="13" t="s">
        <v>2568</v>
      </c>
      <c r="D48" s="228" t="s">
        <v>1111</v>
      </c>
      <c r="E48" s="228" t="s">
        <v>1121</v>
      </c>
      <c r="F48" s="230" t="s">
        <v>2347</v>
      </c>
      <c r="G48" s="230" t="s">
        <v>1121</v>
      </c>
      <c r="H48" s="228"/>
      <c r="I48" s="228"/>
      <c r="J48" s="232"/>
      <c r="K48" s="232"/>
      <c r="L48" s="271" t="str">
        <f t="shared" si="30"/>
        <v xml:space="preserve">            { line: "EL SEÑOR DE LOS EJÉRCITOS., (Mi,m,15)(Si,m,250)", sC: "ta as"},</v>
      </c>
      <c r="M48" s="218" t="str">
        <f t="shared" si="31"/>
        <v>(</v>
      </c>
      <c r="N48" s="183" t="str">
        <f t="shared" si="32"/>
        <v>Mi</v>
      </c>
      <c r="O48" s="216" t="str">
        <f t="shared" si="33"/>
        <v>,</v>
      </c>
      <c r="P48" s="225" t="str">
        <f t="shared" si="34"/>
        <v>m</v>
      </c>
      <c r="Q48" s="217" t="str">
        <f t="shared" si="35"/>
        <v>,</v>
      </c>
      <c r="R48" s="168">
        <f t="shared" si="36"/>
        <v>15</v>
      </c>
      <c r="S48" s="218" t="str">
        <f t="shared" si="37"/>
        <v>)</v>
      </c>
      <c r="T48" s="219" t="str">
        <f t="shared" si="38"/>
        <v>(</v>
      </c>
      <c r="U48" s="181" t="str">
        <f t="shared" si="39"/>
        <v>Si</v>
      </c>
      <c r="V48" s="185" t="str">
        <f t="shared" si="40"/>
        <v>,</v>
      </c>
      <c r="W48" s="177" t="str">
        <f t="shared" si="41"/>
        <v>m</v>
      </c>
      <c r="X48" s="185" t="str">
        <f t="shared" si="42"/>
        <v>,</v>
      </c>
      <c r="Y48" s="185">
        <f t="shared" si="43"/>
        <v>250</v>
      </c>
      <c r="Z48" s="218" t="str">
        <f t="shared" si="44"/>
        <v>)</v>
      </c>
      <c r="AA48" s="175" t="str">
        <f t="shared" si="45"/>
        <v/>
      </c>
      <c r="AB48" s="183" t="str">
        <f t="shared" si="46"/>
        <v/>
      </c>
      <c r="AC48" s="184" t="str">
        <f t="shared" si="47"/>
        <v/>
      </c>
      <c r="AD48" s="225" t="str">
        <f t="shared" si="48"/>
        <v/>
      </c>
      <c r="AE48" s="176" t="str">
        <f t="shared" si="49"/>
        <v/>
      </c>
      <c r="AF48" s="168" t="str">
        <f t="shared" si="50"/>
        <v/>
      </c>
      <c r="AG48" s="168" t="str">
        <f t="shared" si="51"/>
        <v/>
      </c>
      <c r="AH48" s="179" t="str">
        <f t="shared" si="52"/>
        <v/>
      </c>
      <c r="AI48" s="256" t="str">
        <f t="shared" si="53"/>
        <v/>
      </c>
      <c r="AJ48" s="185" t="str">
        <f t="shared" si="54"/>
        <v/>
      </c>
      <c r="AK48" s="185" t="str">
        <f t="shared" si="55"/>
        <v/>
      </c>
      <c r="AL48" s="185" t="str">
        <f t="shared" si="56"/>
        <v/>
      </c>
      <c r="AM48" s="185" t="str">
        <f t="shared" si="57"/>
        <v/>
      </c>
      <c r="AN48" s="185" t="str">
        <f t="shared" si="58"/>
        <v/>
      </c>
    </row>
    <row r="49" spans="1:40" ht="36.75" thickTop="1" thickBot="1" x14ac:dyDescent="0.4">
      <c r="C49" s="13"/>
      <c r="D49" s="222"/>
      <c r="E49" s="222"/>
      <c r="F49" s="222"/>
      <c r="G49" s="222"/>
      <c r="H49" s="222"/>
      <c r="I49" s="222"/>
      <c r="J49" s="222"/>
      <c r="K49" s="222"/>
      <c r="L49" s="212" t="s">
        <v>2299</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v>1</v>
      </c>
      <c r="B50" t="s">
        <v>2540</v>
      </c>
      <c r="C50" s="13" t="s">
        <v>2569</v>
      </c>
      <c r="D50" s="228" t="s">
        <v>1122</v>
      </c>
      <c r="E50" s="228"/>
      <c r="F50" s="230" t="s">
        <v>1112</v>
      </c>
      <c r="G50" s="230"/>
      <c r="H50" s="228"/>
      <c r="I50" s="228"/>
      <c r="J50" s="232"/>
      <c r="K50" s="232"/>
      <c r="L50" s="271" t="str">
        <f>IF(C50="","",_xlfn.CONCAT("            { line: ","""",C50,", ",M50:AN50,""", sC: ","""",B50,"""},"))</f>
        <v xml:space="preserve">            { line: "Él es el Rey de la gloria,, (Sol,,15)(La,,250)", sC: "tc"},</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v>
      </c>
      <c r="U50" s="181" t="str">
        <f t="shared" si="3"/>
        <v>La</v>
      </c>
      <c r="V50" s="185" t="str">
        <f t="shared" si="13"/>
        <v>,</v>
      </c>
      <c r="W50" s="177" t="str">
        <f t="shared" si="4"/>
        <v/>
      </c>
      <c r="X50" s="185" t="str">
        <f t="shared" si="14"/>
        <v>,</v>
      </c>
      <c r="Y50" s="185">
        <f t="shared" si="15"/>
        <v>250</v>
      </c>
      <c r="Z50" s="218" t="str">
        <f t="shared" si="16"/>
        <v>)</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+A50+1</f>
        <v>2</v>
      </c>
      <c r="B51" t="s">
        <v>2584</v>
      </c>
      <c r="C51" s="13" t="s">
        <v>2570</v>
      </c>
      <c r="D51" s="228" t="s">
        <v>2347</v>
      </c>
      <c r="E51" s="228"/>
      <c r="F51" s="230"/>
      <c r="G51" s="230"/>
      <c r="H51" s="228"/>
      <c r="I51" s="228"/>
      <c r="J51" s="232"/>
      <c r="K51" s="232"/>
      <c r="L51" s="271" t="str">
        <f t="shared" ref="L51:L70" si="59">IF(C51="","",_xlfn.CONCAT("            { line: ","""",C51,", ",M51:AN51,""", sC: ","""",B51,"""},"))</f>
        <v xml:space="preserve">            { line: "EL REY DE LA GLORIA., (Si,,15)", sC: "ta as"},</v>
      </c>
      <c r="M51" s="218" t="str">
        <f t="shared" si="7"/>
        <v>(</v>
      </c>
      <c r="N51" s="183" t="str">
        <f t="shared" si="1"/>
        <v>Si</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7.75" thickTop="1" thickBot="1" x14ac:dyDescent="0.4">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5.5" thickTop="1" thickBot="1" x14ac:dyDescent="0.4">
      <c r="C53" s="203" t="s">
        <v>2422</v>
      </c>
      <c r="D53" s="224"/>
      <c r="E53" s="224"/>
      <c r="F53" s="224"/>
      <c r="G53" s="224"/>
      <c r="H53" s="224"/>
      <c r="I53" s="224"/>
      <c r="J53" s="224"/>
      <c r="K53" s="224"/>
      <c r="L53" s="208" t="s">
        <v>2411</v>
      </c>
      <c r="M53" s="218" t="str">
        <f t="shared" ref="M53:M58" si="60">IF(N53="","","(")</f>
        <v/>
      </c>
      <c r="N53" s="183" t="str">
        <f t="shared" ref="N53:N58" si="61">IF(D53="","",D53)</f>
        <v/>
      </c>
      <c r="O53" s="216" t="str">
        <f t="shared" ref="O53:O58" si="62">IF(N53="","",",")</f>
        <v/>
      </c>
      <c r="P53" s="225" t="str">
        <f t="shared" ref="P53:P58" si="63">IF(E53="","",E53)</f>
        <v/>
      </c>
      <c r="Q53" s="217" t="str">
        <f t="shared" ref="Q53:Q58" si="64">IF(N53="","",",")</f>
        <v/>
      </c>
      <c r="R53" s="168" t="str">
        <f t="shared" ref="R53:R58" si="65">IF(N53="","",15)</f>
        <v/>
      </c>
      <c r="S53" s="218" t="str">
        <f t="shared" ref="S53:S58" si="66">IF(N53="","",")")</f>
        <v/>
      </c>
      <c r="T53" s="219" t="str">
        <f t="shared" ref="T53:T58" si="67">IF(U53="","","(")</f>
        <v/>
      </c>
      <c r="U53" s="181" t="str">
        <f t="shared" ref="U53:U58" si="68">IF(F53="","",F53)</f>
        <v/>
      </c>
      <c r="V53" s="185" t="str">
        <f t="shared" ref="V53:V58" si="69">IF(U53="","",",")</f>
        <v/>
      </c>
      <c r="W53" s="177" t="str">
        <f t="shared" ref="W53:W58" si="70">IF(G53="","",G53)</f>
        <v/>
      </c>
      <c r="X53" s="185" t="str">
        <f t="shared" ref="X53:X58" si="71">IF(U53="","",",")</f>
        <v/>
      </c>
      <c r="Y53" s="185" t="str">
        <f t="shared" ref="Y53:Y58" si="72">IF(U53="","",250)</f>
        <v/>
      </c>
      <c r="Z53" s="218" t="str">
        <f t="shared" ref="Z53:Z58" si="73">IF(U53="","",")")</f>
        <v/>
      </c>
      <c r="AA53" s="175" t="str">
        <f t="shared" ref="AA53:AA58" si="74">IF(AB53="","","(")</f>
        <v/>
      </c>
      <c r="AB53" s="183" t="str">
        <f t="shared" ref="AB53:AB58" si="75">IF(H53="","",H53)</f>
        <v/>
      </c>
      <c r="AC53" s="184" t="str">
        <f t="shared" ref="AC53:AC58" si="76">IF(AB53="","",",")</f>
        <v/>
      </c>
      <c r="AD53" s="225" t="str">
        <f t="shared" ref="AD53:AD58" si="77">IF(I53="","",I53)</f>
        <v/>
      </c>
      <c r="AE53" s="176" t="str">
        <f t="shared" ref="AE53:AE58" si="78">IF(AB53="","",",")</f>
        <v/>
      </c>
      <c r="AF53" s="168" t="str">
        <f t="shared" ref="AF53:AF58" si="79">IF(AB53="","",350)</f>
        <v/>
      </c>
      <c r="AG53" s="168" t="str">
        <f t="shared" ref="AG53:AG58" si="80">IF(AB53="","",")")</f>
        <v/>
      </c>
      <c r="AH53" s="179" t="str">
        <f t="shared" ref="AH53:AH58" si="81">IF(AI53="","","(")</f>
        <v/>
      </c>
      <c r="AI53" s="256" t="str">
        <f t="shared" ref="AI53:AI58" si="82">IF(J53="","",J53)</f>
        <v/>
      </c>
      <c r="AJ53" s="185" t="str">
        <f t="shared" ref="AJ53:AJ58" si="83">IF(AI53="","",",")</f>
        <v/>
      </c>
      <c r="AK53" s="185" t="str">
        <f t="shared" ref="AK53:AK58" si="84">IF(K53="","",K53)</f>
        <v/>
      </c>
      <c r="AL53" s="185" t="str">
        <f t="shared" ref="AL53:AL58" si="85">IF(AI53="","",",")</f>
        <v/>
      </c>
      <c r="AM53" s="185" t="str">
        <f t="shared" ref="AM53:AM58" si="86">IF(AI53="","",450)</f>
        <v/>
      </c>
      <c r="AN53" s="185" t="str">
        <f t="shared" ref="AN53:AN58" si="87">IF(AI53="","",")")</f>
        <v/>
      </c>
    </row>
    <row r="54" spans="1:40" ht="25.5" thickTop="1" thickBot="1" x14ac:dyDescent="0.4">
      <c r="B54" t="s">
        <v>2519</v>
      </c>
      <c r="C54" s="285" t="s">
        <v>2556</v>
      </c>
      <c r="D54" s="227" t="s">
        <v>1111</v>
      </c>
      <c r="E54" s="227"/>
      <c r="F54" s="227"/>
      <c r="G54" s="227"/>
      <c r="H54" s="227"/>
      <c r="I54" s="227"/>
      <c r="J54" s="227"/>
      <c r="K54" s="227"/>
      <c r="L54" s="283" t="str">
        <f>IF(C54="","",_xlfn.CONCAT("       triggerLine: ","""",C54,", ",M54:AN54,""", sC: ","""",B54,""", lines: ["))</f>
        <v xml:space="preserve">       triggerLine: "ALZAOS, PUERTAS,, (Mi,,15)", sC: "as ta", lines: [</v>
      </c>
      <c r="M54" s="218" t="str">
        <f t="shared" si="60"/>
        <v>(</v>
      </c>
      <c r="N54" s="183" t="str">
        <f t="shared" si="61"/>
        <v>Mi</v>
      </c>
      <c r="O54" s="216" t="str">
        <f t="shared" si="62"/>
        <v>,</v>
      </c>
      <c r="P54" s="225" t="str">
        <f t="shared" si="63"/>
        <v/>
      </c>
      <c r="Q54" s="217" t="str">
        <f t="shared" si="64"/>
        <v>,</v>
      </c>
      <c r="R54" s="168">
        <f t="shared" si="65"/>
        <v>15</v>
      </c>
      <c r="S54" s="218" t="str">
        <f t="shared" si="66"/>
        <v>)</v>
      </c>
      <c r="T54" s="219" t="str">
        <f t="shared" si="67"/>
        <v/>
      </c>
      <c r="U54" s="181" t="str">
        <f t="shared" si="68"/>
        <v/>
      </c>
      <c r="V54" s="185" t="str">
        <f t="shared" si="69"/>
        <v/>
      </c>
      <c r="W54" s="177" t="str">
        <f t="shared" si="70"/>
        <v/>
      </c>
      <c r="X54" s="185" t="str">
        <f t="shared" si="71"/>
        <v/>
      </c>
      <c r="Y54" s="185" t="str">
        <f t="shared" si="72"/>
        <v/>
      </c>
      <c r="Z54" s="218" t="str">
        <f t="shared" si="73"/>
        <v/>
      </c>
      <c r="AA54" s="175" t="str">
        <f t="shared" si="74"/>
        <v/>
      </c>
      <c r="AB54" s="183" t="str">
        <f t="shared" si="75"/>
        <v/>
      </c>
      <c r="AC54" s="184" t="str">
        <f t="shared" si="76"/>
        <v/>
      </c>
      <c r="AD54" s="225" t="str">
        <f t="shared" si="77"/>
        <v/>
      </c>
      <c r="AE54" s="176" t="str">
        <f t="shared" si="78"/>
        <v/>
      </c>
      <c r="AF54" s="168" t="str">
        <f t="shared" si="79"/>
        <v/>
      </c>
      <c r="AG54" s="168" t="str">
        <f t="shared" si="80"/>
        <v/>
      </c>
      <c r="AH54" s="179" t="str">
        <f t="shared" si="81"/>
        <v/>
      </c>
      <c r="AI54" s="256" t="str">
        <f t="shared" si="82"/>
        <v/>
      </c>
      <c r="AJ54" s="185" t="str">
        <f t="shared" si="83"/>
        <v/>
      </c>
      <c r="AK54" s="185" t="str">
        <f t="shared" si="84"/>
        <v/>
      </c>
      <c r="AL54" s="185" t="str">
        <f t="shared" si="85"/>
        <v/>
      </c>
      <c r="AM54" s="185" t="str">
        <f t="shared" si="86"/>
        <v/>
      </c>
      <c r="AN54" s="185" t="str">
        <f t="shared" si="87"/>
        <v/>
      </c>
    </row>
    <row r="55" spans="1:40" ht="25.5" thickTop="1" thickBot="1" x14ac:dyDescent="0.4">
      <c r="B55" t="s">
        <v>2282</v>
      </c>
      <c r="C55" s="285" t="s">
        <v>2557</v>
      </c>
      <c r="D55" s="227" t="s">
        <v>1122</v>
      </c>
      <c r="E55" s="227"/>
      <c r="F55" s="227"/>
      <c r="G55" s="227"/>
      <c r="H55" s="227"/>
      <c r="I55" s="227"/>
      <c r="J55" s="227"/>
      <c r="K55" s="227"/>
      <c r="L55" s="283" t="str">
        <f>IF(C55="","",_xlfn.CONCAT("            { line: ","""",C55,", ",M55:AN55,""", sC: ","""",B55,"""},"))</f>
        <v xml:space="preserve">            { line: "ALZAD LOS DINTELES,, (Sol,,15)", sC: "as"},</v>
      </c>
      <c r="M55" s="218" t="str">
        <f t="shared" si="60"/>
        <v>(</v>
      </c>
      <c r="N55" s="183" t="str">
        <f t="shared" si="61"/>
        <v>Sol</v>
      </c>
      <c r="O55" s="216" t="str">
        <f t="shared" si="62"/>
        <v>,</v>
      </c>
      <c r="P55" s="225" t="str">
        <f t="shared" si="63"/>
        <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77"/>
        <v/>
      </c>
      <c r="AE55" s="176" t="str">
        <f t="shared" si="78"/>
        <v/>
      </c>
      <c r="AF55" s="168" t="str">
        <f t="shared" si="79"/>
        <v/>
      </c>
      <c r="AG55" s="168" t="str">
        <f t="shared" si="80"/>
        <v/>
      </c>
      <c r="AH55" s="179" t="str">
        <f t="shared" si="81"/>
        <v/>
      </c>
      <c r="AI55" s="256" t="str">
        <f t="shared" si="82"/>
        <v/>
      </c>
      <c r="AJ55" s="185" t="str">
        <f t="shared" si="83"/>
        <v/>
      </c>
      <c r="AK55" s="185" t="str">
        <f t="shared" si="84"/>
        <v/>
      </c>
      <c r="AL55" s="185" t="str">
        <f t="shared" si="85"/>
        <v/>
      </c>
      <c r="AM55" s="185" t="str">
        <f t="shared" si="86"/>
        <v/>
      </c>
      <c r="AN55" s="185" t="str">
        <f t="shared" si="87"/>
        <v/>
      </c>
    </row>
    <row r="56" spans="1:40" ht="25.5" thickTop="1" thickBot="1" x14ac:dyDescent="0.4">
      <c r="B56" t="s">
        <v>2282</v>
      </c>
      <c r="C56" s="285" t="s">
        <v>2558</v>
      </c>
      <c r="D56" s="227" t="s">
        <v>1112</v>
      </c>
      <c r="E56" s="227"/>
      <c r="F56" s="227"/>
      <c r="G56" s="227"/>
      <c r="H56" s="227"/>
      <c r="I56" s="227"/>
      <c r="J56" s="227"/>
      <c r="K56" s="227"/>
      <c r="L56" s="283" t="str">
        <f>IF(C56="","",_xlfn.CONCAT("            { line: ","""",C56,", ",M56:AN56,""", sC: ","""",B56,"""},"))</f>
        <v xml:space="preserve">            { line: "PUERTAS ETERNAS,, (La,,15)", sC: "as"},</v>
      </c>
      <c r="M56" s="218" t="str">
        <f t="shared" si="60"/>
        <v>(</v>
      </c>
      <c r="N56" s="183" t="str">
        <f t="shared" si="61"/>
        <v>La</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5.5" thickTop="1" thickBot="1" x14ac:dyDescent="0.4">
      <c r="B57" t="s">
        <v>2282</v>
      </c>
      <c r="C57" s="285" t="s">
        <v>2559</v>
      </c>
      <c r="D57" s="227" t="s">
        <v>1111</v>
      </c>
      <c r="E57" s="227"/>
      <c r="F57" s="227"/>
      <c r="G57" s="227"/>
      <c r="H57" s="227"/>
      <c r="I57" s="227"/>
      <c r="J57" s="227"/>
      <c r="K57" s="227"/>
      <c r="L57" s="283" t="str">
        <f>IF(C57="","",_xlfn.CONCAT("            { line: ","""",C57,", ",M57:AN57,""", sC: ","""",B57,"""},"))</f>
        <v xml:space="preserve">            { line: "DEBE ENTRAR EL REY, (Mi,,15)", sC: "as"},</v>
      </c>
      <c r="M57" s="218" t="str">
        <f t="shared" si="60"/>
        <v>(</v>
      </c>
      <c r="N57" s="183" t="str">
        <f t="shared" si="61"/>
        <v>Mi</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284" t="s">
        <v>2560</v>
      </c>
      <c r="D58" s="227"/>
      <c r="E58" s="227"/>
      <c r="F58" s="227"/>
      <c r="G58" s="227"/>
      <c r="H58" s="227"/>
      <c r="I58" s="227"/>
      <c r="J58" s="227"/>
      <c r="K58" s="227"/>
      <c r="L58" s="210" t="str">
        <f>IF(C58="","",_xlfn.CONCAT("            { line: ","""",C58,", ",M58:AN58,""", sC: ","""",B58,"""},  ]},"))</f>
        <v xml:space="preserve">            { line: "DE LA GLORIA, DE LA GLORIA., ", sC: "as"},  ]},</v>
      </c>
      <c r="M58" s="218" t="str">
        <f t="shared" si="60"/>
        <v/>
      </c>
      <c r="N58" s="183" t="str">
        <f t="shared" si="61"/>
        <v/>
      </c>
      <c r="O58" s="216" t="str">
        <f t="shared" si="62"/>
        <v/>
      </c>
      <c r="P58" s="225" t="str">
        <f t="shared" si="63"/>
        <v/>
      </c>
      <c r="Q58" s="217" t="str">
        <f t="shared" si="64"/>
        <v/>
      </c>
      <c r="R58" s="168" t="str">
        <f t="shared" si="65"/>
        <v/>
      </c>
      <c r="S58" s="218" t="str">
        <f t="shared" si="66"/>
        <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7.75" thickTop="1" thickBot="1" x14ac:dyDescent="0.4">
      <c r="C59" s="297"/>
      <c r="D59" s="298"/>
      <c r="E59" s="298"/>
      <c r="F59" s="298"/>
      <c r="G59" s="298"/>
      <c r="H59" s="298"/>
      <c r="I59" s="298"/>
      <c r="J59" s="298"/>
      <c r="K59" s="298"/>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A60">
        <v>1</v>
      </c>
      <c r="B60" t="s">
        <v>2540</v>
      </c>
      <c r="C60" s="13" t="s">
        <v>2571</v>
      </c>
      <c r="D60" s="228" t="s">
        <v>1111</v>
      </c>
      <c r="E60" s="228" t="s">
        <v>1121</v>
      </c>
      <c r="F60" s="230" t="s">
        <v>1112</v>
      </c>
      <c r="G60" s="230" t="s">
        <v>1121</v>
      </c>
      <c r="H60" s="228" t="s">
        <v>1111</v>
      </c>
      <c r="I60" s="228" t="s">
        <v>1121</v>
      </c>
      <c r="J60" s="232"/>
      <c r="K60" s="232"/>
      <c r="L60" s="271" t="str">
        <f t="shared" si="59"/>
        <v xml:space="preserve">            { line: "¿Quién subirá al monte del Señor?, (Mi,m,15)(La,m,250)(Mi,m,350)", sC: "tc"},</v>
      </c>
      <c r="M60" s="218" t="str">
        <f t="shared" si="7"/>
        <v>(</v>
      </c>
      <c r="N60" s="183" t="str">
        <f t="shared" si="1"/>
        <v>Mi</v>
      </c>
      <c r="O60" s="216" t="str">
        <f t="shared" si="8"/>
        <v>,</v>
      </c>
      <c r="P60" s="225" t="str">
        <f t="shared" si="2"/>
        <v>m</v>
      </c>
      <c r="Q60" s="217" t="str">
        <f t="shared" si="9"/>
        <v>,</v>
      </c>
      <c r="R60" s="168">
        <f t="shared" si="10"/>
        <v>15</v>
      </c>
      <c r="S60" s="218" t="str">
        <f t="shared" si="11"/>
        <v>)</v>
      </c>
      <c r="T60" s="219" t="str">
        <f t="shared" si="12"/>
        <v>(</v>
      </c>
      <c r="U60" s="181" t="str">
        <f t="shared" si="3"/>
        <v>La</v>
      </c>
      <c r="V60" s="185" t="str">
        <f t="shared" si="13"/>
        <v>,</v>
      </c>
      <c r="W60" s="177" t="str">
        <f t="shared" si="4"/>
        <v>m</v>
      </c>
      <c r="X60" s="185" t="str">
        <f t="shared" si="14"/>
        <v>,</v>
      </c>
      <c r="Y60" s="185">
        <f t="shared" si="15"/>
        <v>250</v>
      </c>
      <c r="Z60" s="218" t="str">
        <f t="shared" si="16"/>
        <v>)</v>
      </c>
      <c r="AA60" s="175" t="str">
        <f t="shared" si="17"/>
        <v>(</v>
      </c>
      <c r="AB60" s="183" t="str">
        <f t="shared" si="5"/>
        <v>Mi</v>
      </c>
      <c r="AC60" s="184" t="str">
        <f t="shared" si="18"/>
        <v>,</v>
      </c>
      <c r="AD60" s="225" t="str">
        <f t="shared" si="19"/>
        <v>m</v>
      </c>
      <c r="AE60" s="176" t="str">
        <f t="shared" si="20"/>
        <v>,</v>
      </c>
      <c r="AF60" s="168">
        <f t="shared" si="21"/>
        <v>350</v>
      </c>
      <c r="AG60" s="168" t="str">
        <f t="shared" si="22"/>
        <v>)</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ref="A61:A73" si="88">+A60+1</f>
        <v>2</v>
      </c>
      <c r="B61" t="s">
        <v>2584</v>
      </c>
      <c r="C61" s="13" t="s">
        <v>2572</v>
      </c>
      <c r="D61" s="228" t="s">
        <v>1112</v>
      </c>
      <c r="E61" s="228" t="s">
        <v>1121</v>
      </c>
      <c r="F61" s="230" t="s">
        <v>1111</v>
      </c>
      <c r="G61" s="230" t="s">
        <v>1121</v>
      </c>
      <c r="H61" s="228"/>
      <c r="I61" s="228"/>
      <c r="J61" s="232"/>
      <c r="K61" s="232"/>
      <c r="L61" s="271" t="str">
        <f t="shared" si="59"/>
        <v xml:space="preserve">            { line: "¿QUIÉN SUBIRÁ AL MONTE DEL SEÑOR?, (La,m,15)(Mi,m,250)", sC: "ta as"},</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v>
      </c>
      <c r="U61" s="181" t="str">
        <f t="shared" si="3"/>
        <v>Mi</v>
      </c>
      <c r="V61" s="185" t="str">
        <f t="shared" si="13"/>
        <v>,</v>
      </c>
      <c r="W61" s="177" t="str">
        <f t="shared" si="4"/>
        <v>m</v>
      </c>
      <c r="X61" s="185" t="str">
        <f t="shared" si="14"/>
        <v>,</v>
      </c>
      <c r="Y61" s="185">
        <f t="shared" si="15"/>
        <v>250</v>
      </c>
      <c r="Z61" s="218" t="str">
        <f t="shared" si="16"/>
        <v>)</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88"/>
        <v>3</v>
      </c>
      <c r="B62" t="s">
        <v>2540</v>
      </c>
      <c r="C62" s="13" t="s">
        <v>2573</v>
      </c>
      <c r="D62" s="228" t="s">
        <v>2347</v>
      </c>
      <c r="E62" s="228" t="s">
        <v>1121</v>
      </c>
      <c r="F62" s="230"/>
      <c r="G62" s="230"/>
      <c r="H62" s="228"/>
      <c r="I62" s="228"/>
      <c r="J62" s="232"/>
      <c r="K62" s="232"/>
      <c r="L62" s="271" t="str">
        <f t="shared" si="59"/>
        <v xml:space="preserve">            { line: "El de manos inocentes y puro corazón,, (Si,m,15)", sC: "tc"},</v>
      </c>
      <c r="M62" s="218" t="str">
        <f t="shared" si="7"/>
        <v>(</v>
      </c>
      <c r="N62" s="183" t="str">
        <f t="shared" si="1"/>
        <v>Si</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88"/>
        <v>4</v>
      </c>
      <c r="B63" t="s">
        <v>2584</v>
      </c>
      <c r="C63" s="13" t="s">
        <v>2574</v>
      </c>
      <c r="D63" s="228"/>
      <c r="E63" s="228"/>
      <c r="F63" s="230"/>
      <c r="G63" s="230"/>
      <c r="H63" s="228"/>
      <c r="I63" s="228"/>
      <c r="J63" s="232"/>
      <c r="K63" s="232"/>
      <c r="L63" s="271" t="str">
        <f t="shared" si="59"/>
        <v xml:space="preserve">            { line: "EL DE MANOS INOCENTES, ", sC: "ta as"},</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88"/>
        <v>5</v>
      </c>
      <c r="B64" t="s">
        <v>2282</v>
      </c>
      <c r="C64" s="13" t="s">
        <v>2575</v>
      </c>
      <c r="D64" s="228"/>
      <c r="E64" s="228"/>
      <c r="F64" s="230"/>
      <c r="G64" s="230"/>
      <c r="H64" s="228"/>
      <c r="I64" s="228"/>
      <c r="J64" s="232"/>
      <c r="K64" s="232"/>
      <c r="L64" s="271" t="str">
        <f t="shared" si="59"/>
        <v xml:space="preserve">            { line: "Y PURO CORAZÓN,, ", sC: "as"},</v>
      </c>
      <c r="M64" s="218" t="str">
        <f t="shared" si="7"/>
        <v/>
      </c>
      <c r="N64" s="183" t="str">
        <f t="shared" si="1"/>
        <v/>
      </c>
      <c r="O64" s="216" t="str">
        <f t="shared" si="8"/>
        <v/>
      </c>
      <c r="P64" s="225" t="str">
        <f t="shared" si="2"/>
        <v/>
      </c>
      <c r="Q64" s="217" t="str">
        <f t="shared" si="9"/>
        <v/>
      </c>
      <c r="R64" s="168" t="str">
        <f t="shared" si="10"/>
        <v/>
      </c>
      <c r="S64" s="218" t="str">
        <f t="shared" si="11"/>
        <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88"/>
        <v>6</v>
      </c>
      <c r="B65" t="s">
        <v>2540</v>
      </c>
      <c r="C65" s="13" t="s">
        <v>2576</v>
      </c>
      <c r="D65" s="228" t="s">
        <v>1122</v>
      </c>
      <c r="E65" s="228"/>
      <c r="F65" s="230" t="s">
        <v>1112</v>
      </c>
      <c r="G65" s="230"/>
      <c r="H65" s="228"/>
      <c r="I65" s="228"/>
      <c r="J65" s="232"/>
      <c r="K65" s="232"/>
      <c r="L65" s="282" t="str">
        <f t="shared" si="59"/>
        <v xml:space="preserve">            { line: "el que no conduce su vida por vanidad,, (Sol,,15)(La,,250)", sC: "tc"},</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La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si="88"/>
        <v>7</v>
      </c>
      <c r="B66" t="s">
        <v>2584</v>
      </c>
      <c r="C66" s="13" t="s">
        <v>2577</v>
      </c>
      <c r="D66" s="228" t="s">
        <v>2347</v>
      </c>
      <c r="E66" s="228"/>
      <c r="F66" s="230"/>
      <c r="G66" s="230"/>
      <c r="H66" s="228"/>
      <c r="I66" s="228"/>
      <c r="J66" s="232"/>
      <c r="K66" s="232"/>
      <c r="L66" s="282" t="str">
        <f t="shared" si="59"/>
        <v xml:space="preserve">            { line: "POR VANIDAD., (Si,,15)", sC: "ta as"},</v>
      </c>
      <c r="M66" s="218" t="str">
        <f t="shared" si="7"/>
        <v>(</v>
      </c>
      <c r="N66" s="183" t="str">
        <f t="shared" si="1"/>
        <v>Si</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7.75" thickTop="1" thickBot="1" x14ac:dyDescent="0.4">
      <c r="C67" s="297"/>
      <c r="D67" s="298"/>
      <c r="E67" s="298"/>
      <c r="F67" s="298"/>
      <c r="G67" s="298"/>
      <c r="H67" s="298"/>
      <c r="I67" s="298"/>
      <c r="J67" s="298"/>
      <c r="K67" s="298"/>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1:40" ht="25.5" thickTop="1" thickBot="1" x14ac:dyDescent="0.4">
      <c r="A68">
        <f>+A66+1</f>
        <v>8</v>
      </c>
      <c r="B68" t="s">
        <v>2540</v>
      </c>
      <c r="C68" s="13" t="s">
        <v>2578</v>
      </c>
      <c r="D68" s="228" t="s">
        <v>1111</v>
      </c>
      <c r="E68" s="228" t="s">
        <v>1121</v>
      </c>
      <c r="F68" s="230" t="s">
        <v>2347</v>
      </c>
      <c r="G68" s="230" t="s">
        <v>1121</v>
      </c>
      <c r="H68" s="228"/>
      <c r="I68" s="228"/>
      <c r="J68" s="232"/>
      <c r="K68" s="232"/>
      <c r="L68" s="282" t="str">
        <f t="shared" si="59"/>
        <v xml:space="preserve">            { line: "Y nosotros somos su Iglesia,, (Mi,m,15)(Si,m,250)", sC: "tc"},</v>
      </c>
      <c r="M68" s="218" t="str">
        <f t="shared" si="7"/>
        <v>(</v>
      </c>
      <c r="N68" s="183" t="str">
        <f t="shared" si="1"/>
        <v>Mi</v>
      </c>
      <c r="O68" s="216" t="str">
        <f t="shared" si="8"/>
        <v>,</v>
      </c>
      <c r="P68" s="225" t="str">
        <f t="shared" si="2"/>
        <v>m</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88"/>
        <v>9</v>
      </c>
      <c r="B69" t="s">
        <v>2584</v>
      </c>
      <c r="C69" s="13" t="s">
        <v>2579</v>
      </c>
      <c r="D69" s="228" t="s">
        <v>1111</v>
      </c>
      <c r="E69" s="228" t="s">
        <v>1121</v>
      </c>
      <c r="F69" s="230" t="s">
        <v>2347</v>
      </c>
      <c r="G69" s="230" t="s">
        <v>1121</v>
      </c>
      <c r="H69" s="228"/>
      <c r="I69" s="228"/>
      <c r="J69" s="232"/>
      <c r="K69" s="232"/>
      <c r="L69" s="282" t="str">
        <f t="shared" si="59"/>
        <v xml:space="preserve">            { line: "Y NOSOTROS SOMOS SU IGLESIA,, (Mi,m,15)(Si,m,250)", sC: "ta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v>
      </c>
      <c r="U69" s="181" t="str">
        <f t="shared" si="3"/>
        <v>Si</v>
      </c>
      <c r="V69" s="185" t="str">
        <f t="shared" si="13"/>
        <v>,</v>
      </c>
      <c r="W69" s="177" t="str">
        <f t="shared" si="4"/>
        <v>m</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A70">
        <f t="shared" si="88"/>
        <v>10</v>
      </c>
      <c r="B70" t="s">
        <v>2540</v>
      </c>
      <c r="C70" s="13" t="s">
        <v>2580</v>
      </c>
      <c r="D70" s="228" t="s">
        <v>1111</v>
      </c>
      <c r="E70" s="228" t="s">
        <v>1121</v>
      </c>
      <c r="F70" s="230" t="s">
        <v>2347</v>
      </c>
      <c r="G70" s="230" t="s">
        <v>1121</v>
      </c>
      <c r="H70" s="228"/>
      <c r="I70" s="228"/>
      <c r="J70" s="232"/>
      <c r="K70" s="232"/>
      <c r="L70" s="282" t="str">
        <f t="shared" si="59"/>
        <v xml:space="preserve">            { line: "que hoy viene a tu presencia,, (Mi,m,15)(Si,m,250)", sC: "tc"},</v>
      </c>
      <c r="M70" s="218" t="str">
        <f t="shared" si="7"/>
        <v>(</v>
      </c>
      <c r="N70" s="183" t="str">
        <f t="shared" si="1"/>
        <v>Mi</v>
      </c>
      <c r="O70" s="216" t="str">
        <f t="shared" si="8"/>
        <v>,</v>
      </c>
      <c r="P70" s="225" t="str">
        <f t="shared" si="2"/>
        <v>m</v>
      </c>
      <c r="Q70" s="217" t="str">
        <f t="shared" si="9"/>
        <v>,</v>
      </c>
      <c r="R70" s="168">
        <f t="shared" si="10"/>
        <v>15</v>
      </c>
      <c r="S70" s="218" t="str">
        <f t="shared" si="11"/>
        <v>)</v>
      </c>
      <c r="T70" s="219" t="str">
        <f t="shared" si="12"/>
        <v>(</v>
      </c>
      <c r="U70" s="181" t="str">
        <f t="shared" si="3"/>
        <v>Si</v>
      </c>
      <c r="V70" s="185" t="str">
        <f t="shared" si="13"/>
        <v>,</v>
      </c>
      <c r="W70" s="177" t="str">
        <f t="shared" si="4"/>
        <v>m</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si="88"/>
        <v>11</v>
      </c>
      <c r="B71" t="s">
        <v>2584</v>
      </c>
      <c r="C71" s="13" t="s">
        <v>2581</v>
      </c>
      <c r="D71" s="228" t="s">
        <v>1111</v>
      </c>
      <c r="E71" s="228" t="s">
        <v>1121</v>
      </c>
      <c r="F71" s="230" t="s">
        <v>2347</v>
      </c>
      <c r="G71" s="230" t="s">
        <v>1121</v>
      </c>
      <c r="H71" s="228"/>
      <c r="I71" s="228"/>
      <c r="J71" s="232"/>
      <c r="K71" s="232"/>
      <c r="L71" s="282" t="str">
        <f t="shared" ref="L71:L73" si="89">IF(C71="","",_xlfn.CONCAT("            { line: ","""",C71,", ",M71:AN71,""", sC: ","""",B71,"""},"))</f>
        <v xml:space="preserve">            { line: "QUE HOY VIENE A TU PRESENCIA,, (Mi,m,15)(Si,m,250)", sC: "ta as"},</v>
      </c>
      <c r="M71" s="218" t="str">
        <f t="shared" ref="M71:M73" si="90">IF(N71="","","(")</f>
        <v>(</v>
      </c>
      <c r="N71" s="183" t="str">
        <f t="shared" ref="N71:N73" si="91">IF(D71="","",D71)</f>
        <v>Mi</v>
      </c>
      <c r="O71" s="216" t="str">
        <f t="shared" ref="O71:O73" si="92">IF(N71="","",",")</f>
        <v>,</v>
      </c>
      <c r="P71" s="225" t="str">
        <f t="shared" ref="P71:P73" si="93">IF(E71="","",E71)</f>
        <v>m</v>
      </c>
      <c r="Q71" s="217" t="str">
        <f t="shared" ref="Q71:Q73" si="94">IF(N71="","",",")</f>
        <v>,</v>
      </c>
      <c r="R71" s="168">
        <f t="shared" ref="R71:R73" si="95">IF(N71="","",15)</f>
        <v>15</v>
      </c>
      <c r="S71" s="218" t="str">
        <f t="shared" ref="S71:S73" si="96">IF(N71="","",")")</f>
        <v>)</v>
      </c>
      <c r="T71" s="219" t="str">
        <f t="shared" ref="T71:T73" si="97">IF(U71="","","(")</f>
        <v>(</v>
      </c>
      <c r="U71" s="181" t="str">
        <f t="shared" ref="U71:U73" si="98">IF(F71="","",F71)</f>
        <v>Si</v>
      </c>
      <c r="V71" s="185" t="str">
        <f t="shared" ref="V71:V73" si="99">IF(U71="","",",")</f>
        <v>,</v>
      </c>
      <c r="W71" s="177" t="str">
        <f t="shared" ref="W71:W73" si="100">IF(G71="","",G71)</f>
        <v>m</v>
      </c>
      <c r="X71" s="185" t="str">
        <f t="shared" ref="X71:X73" si="101">IF(U71="","",",")</f>
        <v>,</v>
      </c>
      <c r="Y71" s="185">
        <f t="shared" ref="Y71:Y73" si="102">IF(U71="","",250)</f>
        <v>250</v>
      </c>
      <c r="Z71" s="218" t="str">
        <f t="shared" ref="Z71:Z73" si="103">IF(U71="","",")")</f>
        <v>)</v>
      </c>
      <c r="AA71" s="175" t="str">
        <f t="shared" ref="AA71:AA73" si="104">IF(AB71="","","(")</f>
        <v/>
      </c>
      <c r="AB71" s="183" t="str">
        <f t="shared" ref="AB71:AB73" si="105">IF(H71="","",H71)</f>
        <v/>
      </c>
      <c r="AC71" s="184" t="str">
        <f t="shared" ref="AC71:AC73" si="106">IF(AB71="","",",")</f>
        <v/>
      </c>
      <c r="AD71" s="225" t="str">
        <f t="shared" ref="AD71:AD73" si="107">IF(I71="","",I71)</f>
        <v/>
      </c>
      <c r="AE71" s="176" t="str">
        <f t="shared" ref="AE71:AE73" si="108">IF(AB71="","",",")</f>
        <v/>
      </c>
      <c r="AF71" s="168" t="str">
        <f t="shared" ref="AF71:AF73" si="109">IF(AB71="","",350)</f>
        <v/>
      </c>
      <c r="AG71" s="168" t="str">
        <f t="shared" ref="AG71:AG73" si="110">IF(AB71="","",")")</f>
        <v/>
      </c>
      <c r="AH71" s="179" t="str">
        <f t="shared" ref="AH71:AH73" si="111">IF(AI71="","","(")</f>
        <v/>
      </c>
      <c r="AI71" s="256" t="str">
        <f t="shared" ref="AI71:AI73" si="112">IF(J71="","",J71)</f>
        <v/>
      </c>
      <c r="AJ71" s="185" t="str">
        <f t="shared" ref="AJ71:AJ73" si="113">IF(AI71="","",",")</f>
        <v/>
      </c>
      <c r="AK71" s="185" t="str">
        <f t="shared" ref="AK71:AK73" si="114">IF(K71="","",K71)</f>
        <v/>
      </c>
      <c r="AL71" s="185" t="str">
        <f t="shared" ref="AL71:AL73" si="115">IF(AI71="","",",")</f>
        <v/>
      </c>
      <c r="AM71" s="185" t="str">
        <f t="shared" ref="AM71:AM73" si="116">IF(AI71="","",450)</f>
        <v/>
      </c>
      <c r="AN71" s="185" t="str">
        <f t="shared" ref="AN71:AN73" si="117">IF(AI71="","",")")</f>
        <v/>
      </c>
    </row>
    <row r="72" spans="1:40" ht="25.5" thickTop="1" thickBot="1" x14ac:dyDescent="0.4">
      <c r="A72">
        <f t="shared" si="88"/>
        <v>12</v>
      </c>
      <c r="B72" t="s">
        <v>2540</v>
      </c>
      <c r="C72" s="13" t="s">
        <v>2582</v>
      </c>
      <c r="D72" s="228" t="s">
        <v>1122</v>
      </c>
      <c r="E72" s="228"/>
      <c r="F72" s="230" t="s">
        <v>1112</v>
      </c>
      <c r="G72" s="230"/>
      <c r="H72" s="228"/>
      <c r="I72" s="228"/>
      <c r="J72" s="232"/>
      <c r="K72" s="232"/>
      <c r="L72" s="282" t="str">
        <f t="shared" si="89"/>
        <v xml:space="preserve">            { line: "que busca tu rostro, oh Dios de Jacob,, (Sol,,15)(La,,250)", sC: "tc"},</v>
      </c>
      <c r="M72" s="218" t="str">
        <f t="shared" si="90"/>
        <v>(</v>
      </c>
      <c r="N72" s="183" t="str">
        <f t="shared" si="91"/>
        <v>Sol</v>
      </c>
      <c r="O72" s="216" t="str">
        <f t="shared" si="92"/>
        <v>,</v>
      </c>
      <c r="P72" s="225" t="str">
        <f t="shared" si="93"/>
        <v/>
      </c>
      <c r="Q72" s="217" t="str">
        <f t="shared" si="94"/>
        <v>,</v>
      </c>
      <c r="R72" s="168">
        <f t="shared" si="95"/>
        <v>15</v>
      </c>
      <c r="S72" s="218" t="str">
        <f t="shared" si="96"/>
        <v>)</v>
      </c>
      <c r="T72" s="219" t="str">
        <f t="shared" si="97"/>
        <v>(</v>
      </c>
      <c r="U72" s="181" t="str">
        <f t="shared" si="98"/>
        <v>La</v>
      </c>
      <c r="V72" s="185" t="str">
        <f t="shared" si="99"/>
        <v>,</v>
      </c>
      <c r="W72" s="177" t="str">
        <f t="shared" si="100"/>
        <v/>
      </c>
      <c r="X72" s="185" t="str">
        <f t="shared" si="101"/>
        <v>,</v>
      </c>
      <c r="Y72" s="185">
        <f t="shared" si="102"/>
        <v>250</v>
      </c>
      <c r="Z72" s="218" t="str">
        <f t="shared" si="103"/>
        <v>)</v>
      </c>
      <c r="AA72" s="175" t="str">
        <f t="shared" si="104"/>
        <v/>
      </c>
      <c r="AB72" s="183" t="str">
        <f t="shared" si="105"/>
        <v/>
      </c>
      <c r="AC72" s="184" t="str">
        <f t="shared" si="106"/>
        <v/>
      </c>
      <c r="AD72" s="225" t="str">
        <f t="shared" si="107"/>
        <v/>
      </c>
      <c r="AE72" s="176" t="str">
        <f t="shared" si="108"/>
        <v/>
      </c>
      <c r="AF72" s="168" t="str">
        <f t="shared" si="109"/>
        <v/>
      </c>
      <c r="AG72" s="168" t="str">
        <f t="shared" si="110"/>
        <v/>
      </c>
      <c r="AH72" s="179" t="str">
        <f t="shared" si="111"/>
        <v/>
      </c>
      <c r="AI72" s="256" t="str">
        <f t="shared" si="112"/>
        <v/>
      </c>
      <c r="AJ72" s="185" t="str">
        <f t="shared" si="113"/>
        <v/>
      </c>
      <c r="AK72" s="185" t="str">
        <f t="shared" si="114"/>
        <v/>
      </c>
      <c r="AL72" s="185" t="str">
        <f t="shared" si="115"/>
        <v/>
      </c>
      <c r="AM72" s="185" t="str">
        <f t="shared" si="116"/>
        <v/>
      </c>
      <c r="AN72" s="185" t="str">
        <f t="shared" si="117"/>
        <v/>
      </c>
    </row>
    <row r="73" spans="1:40" ht="25.5" thickTop="1" thickBot="1" x14ac:dyDescent="0.4">
      <c r="A73">
        <f t="shared" si="88"/>
        <v>13</v>
      </c>
      <c r="B73" t="s">
        <v>2584</v>
      </c>
      <c r="C73" s="13" t="s">
        <v>2583</v>
      </c>
      <c r="D73" s="228" t="s">
        <v>2347</v>
      </c>
      <c r="E73" s="228"/>
      <c r="F73" s="230"/>
      <c r="G73" s="230"/>
      <c r="H73" s="228"/>
      <c r="I73" s="228"/>
      <c r="J73" s="232"/>
      <c r="K73" s="232"/>
      <c r="L73" s="282" t="str">
        <f t="shared" si="89"/>
        <v xml:space="preserve">            { line: "OH DIOS DE JACOB., (Si,,15)", sC: "ta as"},</v>
      </c>
      <c r="M73" s="218" t="str">
        <f t="shared" si="90"/>
        <v>(</v>
      </c>
      <c r="N73" s="183" t="str">
        <f t="shared" si="91"/>
        <v>Si</v>
      </c>
      <c r="O73" s="216" t="str">
        <f t="shared" si="92"/>
        <v>,</v>
      </c>
      <c r="P73" s="225" t="str">
        <f t="shared" si="93"/>
        <v/>
      </c>
      <c r="Q73" s="217" t="str">
        <f t="shared" si="94"/>
        <v>,</v>
      </c>
      <c r="R73" s="168">
        <f t="shared" si="95"/>
        <v>15</v>
      </c>
      <c r="S73" s="218" t="str">
        <f t="shared" si="96"/>
        <v>)</v>
      </c>
      <c r="T73" s="219" t="str">
        <f t="shared" si="97"/>
        <v/>
      </c>
      <c r="U73" s="181" t="str">
        <f t="shared" si="98"/>
        <v/>
      </c>
      <c r="V73" s="185" t="str">
        <f t="shared" si="99"/>
        <v/>
      </c>
      <c r="W73" s="177" t="str">
        <f t="shared" si="100"/>
        <v/>
      </c>
      <c r="X73" s="185" t="str">
        <f t="shared" si="101"/>
        <v/>
      </c>
      <c r="Y73" s="185" t="str">
        <f t="shared" si="102"/>
        <v/>
      </c>
      <c r="Z73" s="218" t="str">
        <f t="shared" si="103"/>
        <v/>
      </c>
      <c r="AA73" s="175" t="str">
        <f t="shared" si="104"/>
        <v/>
      </c>
      <c r="AB73" s="183" t="str">
        <f t="shared" si="105"/>
        <v/>
      </c>
      <c r="AC73" s="184" t="str">
        <f t="shared" si="106"/>
        <v/>
      </c>
      <c r="AD73" s="225" t="str">
        <f t="shared" si="107"/>
        <v/>
      </c>
      <c r="AE73" s="176" t="str">
        <f t="shared" si="108"/>
        <v/>
      </c>
      <c r="AF73" s="168" t="str">
        <f t="shared" si="109"/>
        <v/>
      </c>
      <c r="AG73" s="168" t="str">
        <f t="shared" si="110"/>
        <v/>
      </c>
      <c r="AH73" s="179" t="str">
        <f t="shared" si="111"/>
        <v/>
      </c>
      <c r="AI73" s="256" t="str">
        <f t="shared" si="112"/>
        <v/>
      </c>
      <c r="AJ73" s="185" t="str">
        <f t="shared" si="113"/>
        <v/>
      </c>
      <c r="AK73" s="185" t="str">
        <f t="shared" si="114"/>
        <v/>
      </c>
      <c r="AL73" s="185" t="str">
        <f t="shared" si="115"/>
        <v/>
      </c>
      <c r="AM73" s="185" t="str">
        <f t="shared" si="116"/>
        <v/>
      </c>
      <c r="AN73" s="185" t="str">
        <f t="shared" si="117"/>
        <v/>
      </c>
    </row>
    <row r="74" spans="1:40" ht="27.75" thickTop="1" thickBot="1" x14ac:dyDescent="0.4">
      <c r="C74" s="297"/>
      <c r="D74" s="298"/>
      <c r="E74" s="298"/>
      <c r="F74" s="298"/>
      <c r="G74" s="298"/>
      <c r="H74" s="298"/>
      <c r="I74" s="298"/>
      <c r="J74" s="298"/>
      <c r="K74" s="298"/>
      <c r="L74" s="299" t="s">
        <v>2520</v>
      </c>
      <c r="M74" s="218"/>
      <c r="N74" s="183"/>
      <c r="O74" s="216"/>
      <c r="P74" s="225"/>
      <c r="Q74" s="217"/>
      <c r="R74" s="168"/>
      <c r="S74" s="218"/>
      <c r="T74" s="219"/>
      <c r="U74" s="181"/>
      <c r="V74" s="185"/>
      <c r="W74" s="177"/>
      <c r="X74" s="185"/>
      <c r="Y74" s="185"/>
      <c r="Z74" s="218"/>
      <c r="AA74" s="175"/>
      <c r="AB74" s="183"/>
      <c r="AC74" s="184"/>
      <c r="AD74" s="225"/>
      <c r="AE74" s="176"/>
      <c r="AF74" s="168"/>
      <c r="AG74" s="168"/>
      <c r="AH74" s="179"/>
      <c r="AI74" s="256"/>
      <c r="AJ74" s="185"/>
      <c r="AK74" s="185"/>
      <c r="AL74" s="185"/>
      <c r="AM74" s="185"/>
      <c r="AN74" s="185"/>
    </row>
    <row r="75" spans="1:40" ht="25.5" thickTop="1" thickBot="1" x14ac:dyDescent="0.4">
      <c r="C75" s="203" t="s">
        <v>2422</v>
      </c>
      <c r="D75" s="224"/>
      <c r="E75" s="224"/>
      <c r="F75" s="224"/>
      <c r="G75" s="224"/>
      <c r="H75" s="224"/>
      <c r="I75" s="224"/>
      <c r="J75" s="224"/>
      <c r="K75" s="224"/>
      <c r="L75" s="208" t="s">
        <v>2411</v>
      </c>
      <c r="M75" s="218" t="str">
        <f t="shared" ref="M75:M80" si="118">IF(N75="","","(")</f>
        <v/>
      </c>
      <c r="N75" s="183" t="str">
        <f t="shared" ref="N75:N80" si="119">IF(D75="","",D75)</f>
        <v/>
      </c>
      <c r="O75" s="216" t="str">
        <f t="shared" ref="O75:O80" si="120">IF(N75="","",",")</f>
        <v/>
      </c>
      <c r="P75" s="225" t="str">
        <f t="shared" ref="P75:P80" si="121">IF(E75="","",E75)</f>
        <v/>
      </c>
      <c r="Q75" s="217" t="str">
        <f t="shared" ref="Q75:Q80" si="122">IF(N75="","",",")</f>
        <v/>
      </c>
      <c r="R75" s="168" t="str">
        <f t="shared" ref="R75:R80" si="123">IF(N75="","",15)</f>
        <v/>
      </c>
      <c r="S75" s="218" t="str">
        <f t="shared" ref="S75:S80" si="124">IF(N75="","",")")</f>
        <v/>
      </c>
      <c r="T75" s="219" t="str">
        <f t="shared" ref="T75:T80" si="125">IF(U75="","","(")</f>
        <v/>
      </c>
      <c r="U75" s="181" t="str">
        <f t="shared" ref="U75:U80" si="126">IF(F75="","",F75)</f>
        <v/>
      </c>
      <c r="V75" s="185" t="str">
        <f t="shared" ref="V75:V80" si="127">IF(U75="","",",")</f>
        <v/>
      </c>
      <c r="W75" s="177" t="str">
        <f t="shared" ref="W75:W80" si="128">IF(G75="","",G75)</f>
        <v/>
      </c>
      <c r="X75" s="185" t="str">
        <f t="shared" ref="X75:X80" si="129">IF(U75="","",",")</f>
        <v/>
      </c>
      <c r="Y75" s="185" t="str">
        <f t="shared" ref="Y75:Y80" si="130">IF(U75="","",250)</f>
        <v/>
      </c>
      <c r="Z75" s="218" t="str">
        <f t="shared" ref="Z75:Z80" si="131">IF(U75="","",")")</f>
        <v/>
      </c>
      <c r="AA75" s="175" t="str">
        <f t="shared" ref="AA75:AA80" si="132">IF(AB75="","","(")</f>
        <v/>
      </c>
      <c r="AB75" s="183" t="str">
        <f t="shared" ref="AB75:AB80" si="133">IF(H75="","",H75)</f>
        <v/>
      </c>
      <c r="AC75" s="184" t="str">
        <f t="shared" ref="AC75:AC80" si="134">IF(AB75="","",",")</f>
        <v/>
      </c>
      <c r="AD75" s="225" t="str">
        <f t="shared" ref="AD75:AD80" si="135">IF(I75="","",I75)</f>
        <v/>
      </c>
      <c r="AE75" s="176" t="str">
        <f t="shared" ref="AE75:AE80" si="136">IF(AB75="","",",")</f>
        <v/>
      </c>
      <c r="AF75" s="168" t="str">
        <f t="shared" ref="AF75:AF80" si="137">IF(AB75="","",350)</f>
        <v/>
      </c>
      <c r="AG75" s="168" t="str">
        <f t="shared" ref="AG75:AG80" si="138">IF(AB75="","",")")</f>
        <v/>
      </c>
      <c r="AH75" s="179" t="str">
        <f t="shared" ref="AH75:AH80" si="139">IF(AI75="","","(")</f>
        <v/>
      </c>
      <c r="AI75" s="256" t="str">
        <f t="shared" ref="AI75:AI80" si="140">IF(J75="","",J75)</f>
        <v/>
      </c>
      <c r="AJ75" s="185" t="str">
        <f t="shared" ref="AJ75:AJ80" si="141">IF(AI75="","",",")</f>
        <v/>
      </c>
      <c r="AK75" s="185" t="str">
        <f t="shared" ref="AK75:AK80" si="142">IF(K75="","",K75)</f>
        <v/>
      </c>
      <c r="AL75" s="185" t="str">
        <f t="shared" ref="AL75:AL80" si="143">IF(AI75="","",",")</f>
        <v/>
      </c>
      <c r="AM75" s="185" t="str">
        <f t="shared" ref="AM75:AM80" si="144">IF(AI75="","",450)</f>
        <v/>
      </c>
      <c r="AN75" s="185" t="str">
        <f t="shared" ref="AN75:AN80" si="145">IF(AI75="","",")")</f>
        <v/>
      </c>
    </row>
    <row r="76" spans="1:40" ht="25.5" thickTop="1" thickBot="1" x14ac:dyDescent="0.4">
      <c r="B76" t="s">
        <v>2519</v>
      </c>
      <c r="C76" s="285" t="s">
        <v>2556</v>
      </c>
      <c r="D76" s="227" t="s">
        <v>1111</v>
      </c>
      <c r="E76" s="227"/>
      <c r="F76" s="227"/>
      <c r="G76" s="227"/>
      <c r="H76" s="227"/>
      <c r="I76" s="227"/>
      <c r="J76" s="227"/>
      <c r="K76" s="227"/>
      <c r="L76" s="283" t="str">
        <f>IF(C76="","",_xlfn.CONCAT("       triggerLine: ","""",C76,", ",M76:AN76,""", sC: ","""",B76,""", lines: ["))</f>
        <v xml:space="preserve">       triggerLine: "ALZAOS, PUERTAS,, (Mi,,15)", sC: "as ta", lines: [</v>
      </c>
      <c r="M76" s="218" t="str">
        <f t="shared" si="118"/>
        <v>(</v>
      </c>
      <c r="N76" s="183" t="str">
        <f t="shared" si="119"/>
        <v>Mi</v>
      </c>
      <c r="O76" s="216" t="str">
        <f t="shared" si="120"/>
        <v>,</v>
      </c>
      <c r="P76" s="225" t="str">
        <f t="shared" si="121"/>
        <v/>
      </c>
      <c r="Q76" s="217" t="str">
        <f t="shared" si="122"/>
        <v>,</v>
      </c>
      <c r="R76" s="168">
        <f t="shared" si="123"/>
        <v>15</v>
      </c>
      <c r="S76" s="218" t="str">
        <f t="shared" si="124"/>
        <v>)</v>
      </c>
      <c r="T76" s="219" t="str">
        <f t="shared" si="125"/>
        <v/>
      </c>
      <c r="U76" s="181" t="str">
        <f t="shared" si="126"/>
        <v/>
      </c>
      <c r="V76" s="185" t="str">
        <f t="shared" si="127"/>
        <v/>
      </c>
      <c r="W76" s="177" t="str">
        <f t="shared" si="128"/>
        <v/>
      </c>
      <c r="X76" s="185" t="str">
        <f t="shared" si="129"/>
        <v/>
      </c>
      <c r="Y76" s="185" t="str">
        <f t="shared" si="130"/>
        <v/>
      </c>
      <c r="Z76" s="218" t="str">
        <f t="shared" si="131"/>
        <v/>
      </c>
      <c r="AA76" s="175" t="str">
        <f t="shared" si="132"/>
        <v/>
      </c>
      <c r="AB76" s="183" t="str">
        <f t="shared" si="133"/>
        <v/>
      </c>
      <c r="AC76" s="184" t="str">
        <f t="shared" si="134"/>
        <v/>
      </c>
      <c r="AD76" s="225" t="str">
        <f t="shared" si="135"/>
        <v/>
      </c>
      <c r="AE76" s="176" t="str">
        <f t="shared" si="136"/>
        <v/>
      </c>
      <c r="AF76" s="168" t="str">
        <f t="shared" si="137"/>
        <v/>
      </c>
      <c r="AG76" s="168" t="str">
        <f t="shared" si="138"/>
        <v/>
      </c>
      <c r="AH76" s="179" t="str">
        <f t="shared" si="139"/>
        <v/>
      </c>
      <c r="AI76" s="256" t="str">
        <f t="shared" si="140"/>
        <v/>
      </c>
      <c r="AJ76" s="185" t="str">
        <f t="shared" si="141"/>
        <v/>
      </c>
      <c r="AK76" s="185" t="str">
        <f t="shared" si="142"/>
        <v/>
      </c>
      <c r="AL76" s="185" t="str">
        <f t="shared" si="143"/>
        <v/>
      </c>
      <c r="AM76" s="185" t="str">
        <f t="shared" si="144"/>
        <v/>
      </c>
      <c r="AN76" s="185" t="str">
        <f t="shared" si="145"/>
        <v/>
      </c>
    </row>
    <row r="77" spans="1:40" ht="25.5" thickTop="1" thickBot="1" x14ac:dyDescent="0.4">
      <c r="B77" t="s">
        <v>2282</v>
      </c>
      <c r="C77" s="285" t="s">
        <v>2557</v>
      </c>
      <c r="D77" s="227" t="s">
        <v>1122</v>
      </c>
      <c r="E77" s="227"/>
      <c r="F77" s="227"/>
      <c r="G77" s="227"/>
      <c r="H77" s="227"/>
      <c r="I77" s="227"/>
      <c r="J77" s="227"/>
      <c r="K77" s="227"/>
      <c r="L77" s="283" t="str">
        <f>IF(C77="","",_xlfn.CONCAT("            { line: ","""",C77,", ",M77:AN77,""", sC: ","""",B77,"""},"))</f>
        <v xml:space="preserve">            { line: "ALZAD LOS DINTELES,, (Sol,,15)", sC: "as"},</v>
      </c>
      <c r="M77" s="218" t="str">
        <f t="shared" si="118"/>
        <v>(</v>
      </c>
      <c r="N77" s="183" t="str">
        <f t="shared" si="119"/>
        <v>Sol</v>
      </c>
      <c r="O77" s="216" t="str">
        <f t="shared" si="120"/>
        <v>,</v>
      </c>
      <c r="P77" s="225" t="str">
        <f t="shared" si="121"/>
        <v/>
      </c>
      <c r="Q77" s="217" t="str">
        <f t="shared" si="122"/>
        <v>,</v>
      </c>
      <c r="R77" s="168">
        <f t="shared" si="123"/>
        <v>15</v>
      </c>
      <c r="S77" s="218" t="str">
        <f t="shared" si="124"/>
        <v>)</v>
      </c>
      <c r="T77" s="219" t="str">
        <f t="shared" si="125"/>
        <v/>
      </c>
      <c r="U77" s="181" t="str">
        <f t="shared" si="126"/>
        <v/>
      </c>
      <c r="V77" s="185" t="str">
        <f t="shared" si="127"/>
        <v/>
      </c>
      <c r="W77" s="177" t="str">
        <f t="shared" si="128"/>
        <v/>
      </c>
      <c r="X77" s="185" t="str">
        <f t="shared" si="129"/>
        <v/>
      </c>
      <c r="Y77" s="185" t="str">
        <f t="shared" si="130"/>
        <v/>
      </c>
      <c r="Z77" s="218" t="str">
        <f t="shared" si="131"/>
        <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5.5" thickTop="1" thickBot="1" x14ac:dyDescent="0.4">
      <c r="B78" t="s">
        <v>2282</v>
      </c>
      <c r="C78" s="285" t="s">
        <v>2558</v>
      </c>
      <c r="D78" s="227" t="s">
        <v>1112</v>
      </c>
      <c r="E78" s="227"/>
      <c r="F78" s="227"/>
      <c r="G78" s="227"/>
      <c r="H78" s="227"/>
      <c r="I78" s="227"/>
      <c r="J78" s="227"/>
      <c r="K78" s="227"/>
      <c r="L78" s="283" t="str">
        <f>IF(C78="","",_xlfn.CONCAT("            { line: ","""",C78,", ",M78:AN78,""", sC: ","""",B78,"""},"))</f>
        <v xml:space="preserve">            { line: "PUERTAS ETERNAS,, (La,,15)", sC: "as"},</v>
      </c>
      <c r="M78" s="218" t="str">
        <f t="shared" si="118"/>
        <v>(</v>
      </c>
      <c r="N78" s="183" t="str">
        <f t="shared" si="119"/>
        <v>La</v>
      </c>
      <c r="O78" s="216" t="str">
        <f t="shared" si="120"/>
        <v>,</v>
      </c>
      <c r="P78" s="225" t="str">
        <f t="shared" si="121"/>
        <v/>
      </c>
      <c r="Q78" s="217" t="str">
        <f t="shared" si="122"/>
        <v>,</v>
      </c>
      <c r="R78" s="168">
        <f t="shared" si="123"/>
        <v>15</v>
      </c>
      <c r="S78" s="218" t="str">
        <f t="shared" si="124"/>
        <v>)</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5.5" thickTop="1" thickBot="1" x14ac:dyDescent="0.4">
      <c r="B79" t="s">
        <v>2282</v>
      </c>
      <c r="C79" s="285" t="s">
        <v>2559</v>
      </c>
      <c r="D79" s="227" t="s">
        <v>1111</v>
      </c>
      <c r="E79" s="227"/>
      <c r="F79" s="227"/>
      <c r="G79" s="227"/>
      <c r="H79" s="227"/>
      <c r="I79" s="227"/>
      <c r="J79" s="227"/>
      <c r="K79" s="227"/>
      <c r="L79" s="283" t="str">
        <f>IF(C79="","",_xlfn.CONCAT("            { line: ","""",C79,", ",M79:AN79,""", sC: ","""",B79,"""},"))</f>
        <v xml:space="preserve">            { line: "DEBE ENTRAR EL REY, (Mi,,15)", sC: "as"},</v>
      </c>
      <c r="M79" s="218" t="str">
        <f t="shared" si="118"/>
        <v>(</v>
      </c>
      <c r="N79" s="183" t="str">
        <f t="shared" si="119"/>
        <v>Mi</v>
      </c>
      <c r="O79" s="216" t="str">
        <f t="shared" si="120"/>
        <v>,</v>
      </c>
      <c r="P79" s="225" t="str">
        <f t="shared" si="121"/>
        <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5.5" thickTop="1" thickBot="1" x14ac:dyDescent="0.4">
      <c r="B80" t="s">
        <v>2282</v>
      </c>
      <c r="C80" s="284" t="s">
        <v>2560</v>
      </c>
      <c r="D80" s="227"/>
      <c r="E80" s="227"/>
      <c r="F80" s="227"/>
      <c r="G80" s="227"/>
      <c r="H80" s="227"/>
      <c r="I80" s="227"/>
      <c r="J80" s="227"/>
      <c r="K80" s="227"/>
      <c r="L80" s="210" t="str">
        <f>IF(C80="","",_xlfn.CONCAT("            { line: ","""",C80,", ",M80:AN80,""", sC: ","""",B80,"""},  ]},"))</f>
        <v xml:space="preserve">            { line: "DE LA GLORIA, DE LA GLORIA., ", sC: "as"},  ]},</v>
      </c>
      <c r="M80" s="218" t="str">
        <f t="shared" si="118"/>
        <v/>
      </c>
      <c r="N80" s="183" t="str">
        <f t="shared" si="119"/>
        <v/>
      </c>
      <c r="O80" s="216" t="str">
        <f t="shared" si="120"/>
        <v/>
      </c>
      <c r="P80" s="225" t="str">
        <f t="shared" si="121"/>
        <v/>
      </c>
      <c r="Q80" s="217" t="str">
        <f t="shared" si="122"/>
        <v/>
      </c>
      <c r="R80" s="168" t="str">
        <f t="shared" si="123"/>
        <v/>
      </c>
      <c r="S80" s="218" t="str">
        <f t="shared" si="124"/>
        <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13" ht="24" customHeight="1" x14ac:dyDescent="0.4">
      <c r="B81" s="211"/>
      <c r="C81" s="211"/>
      <c r="D81" s="211"/>
      <c r="E81" s="211"/>
      <c r="F81" s="211"/>
      <c r="G81" s="211"/>
      <c r="H81" s="211"/>
      <c r="I81" s="211"/>
      <c r="J81" s="211"/>
      <c r="K81" s="211"/>
      <c r="L81" s="213" t="str">
        <f ca="1">_xlfn.CONCAT("]}, // ULTIMA LINEA DEL CANTO: ",L1)</f>
        <v>]}, // ULTIMA LINEA DEL CANTO: ALZAOS, PUERTAS</v>
      </c>
      <c r="M81" s="211"/>
    </row>
    <row r="82" spans="2:13" ht="20.25" x14ac:dyDescent="0.25">
      <c r="L82" s="214" t="s">
        <v>2316</v>
      </c>
      <c r="M82" s="166"/>
    </row>
    <row r="83" spans="2:13" x14ac:dyDescent="0.25">
      <c r="M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468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80B079B-F882-40FB-B35D-A88B897CB867}">
          <x14:formula1>
            <xm:f>List!$B$1:$B$4</xm:f>
          </x14:formula1>
          <xm:sqref>C12</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09395-AEFA-43BD-9052-6D800D9B4F5F}">
  <sheetPr codeName="Sheet34">
    <tabColor rgb="FF00B0F0"/>
  </sheetPr>
  <dimension ref="A1:AN87"/>
  <sheetViews>
    <sheetView zoomScale="85" zoomScaleNormal="85" workbookViewId="0">
      <pane xSplit="2" ySplit="1" topLeftCell="C55" activePane="bottomRight" state="frozen"/>
      <selection pane="topRight" activeCell="C1" sqref="C1"/>
      <selection pane="bottomLeft" activeCell="A2" sqref="A2"/>
      <selection pane="bottomRight" activeCell="B77" sqref="B77"/>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17</v>
      </c>
      <c r="E1" s="148"/>
      <c r="F1" s="148"/>
      <c r="G1" s="148"/>
      <c r="H1" s="148"/>
      <c r="I1" s="148"/>
      <c r="J1" s="148"/>
      <c r="K1" s="148"/>
      <c r="L1" s="165" t="str">
        <f ca="1">VLOOKUP(C1,'Codigo Canto'!A3:AQ236,38,FALSE)</f>
        <v>AMÉN, AMÉN, AMÉN</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AMÉN, AMÉN, AMÉN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amenamenamen</v>
      </c>
      <c r="L7" s="164" t="str">
        <f ca="1">_xlfn.CONCAT("        id: ","""",C7,"""",",")</f>
        <v xml:space="preserve">        id: "amenamenamen",</v>
      </c>
    </row>
    <row r="8" spans="2:32" ht="23.25" x14ac:dyDescent="0.25">
      <c r="C8" t="str">
        <f ca="1">PROPER(L1)</f>
        <v>Amén, Amén, Amén</v>
      </c>
      <c r="L8" s="164" t="str">
        <f ca="1">_xlfn.CONCAT("        tt: ","""",C8,"""",",")</f>
        <v xml:space="preserve">        tt: "Amén, Amén, Amén",</v>
      </c>
    </row>
    <row r="9" spans="2:32" ht="23.25" x14ac:dyDescent="0.25">
      <c r="C9" t="str">
        <f ca="1">PROPER(L1)</f>
        <v>Amén, Amén, Amén</v>
      </c>
      <c r="L9" s="164" t="str">
        <f ca="1">_xlfn.CONCAT("        title: ","""",C9,"""",",")</f>
        <v xml:space="preserve">        title: "Amén, Amén, Amén",</v>
      </c>
    </row>
    <row r="10" spans="2:32" ht="23.25" x14ac:dyDescent="0.25">
      <c r="C10" t="str">
        <f ca="1">VLOOKUP(C1,'Codigo Canto'!A3:AQ236,12,FALSE)</f>
        <v xml:space="preserve">Apocalipsis 7,12-14 </v>
      </c>
      <c r="L10" s="164" t="str">
        <f ca="1">_xlfn.CONCAT("        ","subtitle: ","""",C10,"""",",")</f>
        <v xml:space="preserve">        subtitle: "Apocalipsis 7,12-14 ",</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17</v>
      </c>
      <c r="L15" s="164" t="str">
        <f ca="1">_xlfn.CONCAT("        dbno: ","""",C15,"""",",")</f>
        <v xml:space="preserve">        dbno: "17",</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amenamenamen</v>
      </c>
      <c r="L18" s="164" t="str">
        <f ca="1">_xlfn.CONCAT("        audioSrc: ","""/audio/",C18,".mp3""",",")</f>
        <v xml:space="preserve">        audioSrc: "/audio/amenamenamen.mp3",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16</v>
      </c>
      <c r="C24" t="str">
        <f ca="1">VLOOKUP(B24,Buscador!A3:AP240,31,FALSE)</f>
        <v>/resucito/src/index.html?canto=alzaospuertas</v>
      </c>
      <c r="L24" s="164" t="str">
        <f ca="1">_xlfn.CONCAT("        ant: ","""",C24,"""",",")</f>
        <v xml:space="preserve">        ant: "/resucito/src/index.html?canto=alzaospuertas",</v>
      </c>
    </row>
    <row r="25" spans="1:40" ht="23.25" x14ac:dyDescent="0.25">
      <c r="B25">
        <f ca="1">+C1+1</f>
        <v>18</v>
      </c>
      <c r="C25" t="str">
        <f ca="1">VLOOKUP(B25,Buscador!A3:AP240,31,FALSE)</f>
        <v>/resucito/src/index.html?canto=amoalsenor</v>
      </c>
      <c r="L25" s="164" t="str">
        <f ca="1">_xlfn.CONCAT("        sig: ","""",C25,"""",",")</f>
        <v xml:space="preserve">        sig: "/resucito/src/index.html?canto=amoalsenor",</v>
      </c>
    </row>
    <row r="26" spans="1:40" ht="23.25" x14ac:dyDescent="0.25">
      <c r="L26" s="48" t="s">
        <v>2279</v>
      </c>
    </row>
    <row r="27" spans="1:40" ht="36" thickBot="1" x14ac:dyDescent="0.3">
      <c r="L27" s="212" t="s">
        <v>2313</v>
      </c>
    </row>
    <row r="28" spans="1:40" ht="25.5" thickTop="1" thickBot="1" x14ac:dyDescent="0.4">
      <c r="A28">
        <v>1</v>
      </c>
      <c r="C28" s="251" t="s">
        <v>2585</v>
      </c>
      <c r="D28" s="228" t="s">
        <v>1131</v>
      </c>
      <c r="E28" s="228"/>
      <c r="F28" s="229"/>
      <c r="G28" s="230"/>
      <c r="H28" s="228"/>
      <c r="I28" s="228"/>
      <c r="J28" s="231"/>
      <c r="K28" s="232"/>
      <c r="L28" s="271" t="str">
        <f t="shared" ref="L28:L45" si="0">IF(C28="","",_xlfn.CONCAT("            { line: ","""",C28,", ",M28:AN28,""", sC: ","""",B28,"""},"))</f>
        <v xml:space="preserve">            { line: "AMÉN, AMÉN, AMÉN., (Do,,15)", sC: ""},</v>
      </c>
      <c r="M28" s="218" t="str">
        <f>IF(N28="","","(")</f>
        <v>(</v>
      </c>
      <c r="N28" s="183" t="str">
        <f t="shared" ref="N28:N70" si="1">IF(D28="","",D28)</f>
        <v>Do</v>
      </c>
      <c r="O28" s="216" t="str">
        <f>IF(N28="","",",")</f>
        <v>,</v>
      </c>
      <c r="P28" s="225" t="str">
        <f t="shared" ref="P28:P70" si="2">IF(E28="","",E28)</f>
        <v/>
      </c>
      <c r="Q28" s="217" t="str">
        <f>IF(N28="","",",")</f>
        <v>,</v>
      </c>
      <c r="R28" s="168">
        <f>IF(N28="","",15)</f>
        <v>15</v>
      </c>
      <c r="S28" s="218" t="str">
        <f>IF(N28="","",")")</f>
        <v>)</v>
      </c>
      <c r="T28" s="219" t="str">
        <f>IF(U28="","","(")</f>
        <v/>
      </c>
      <c r="U28" s="181" t="str">
        <f t="shared" ref="U28:U70" si="3">IF(F28="","",F28)</f>
        <v/>
      </c>
      <c r="V28" s="185" t="str">
        <f>IF(U28="","",",")</f>
        <v/>
      </c>
      <c r="W28" s="177" t="str">
        <f t="shared" ref="W28:W70" si="4">IF(G28="","",G28)</f>
        <v/>
      </c>
      <c r="X28" s="185" t="str">
        <f>IF(U28="","",",")</f>
        <v/>
      </c>
      <c r="Y28" s="185" t="str">
        <f>IF(U28="","",250)</f>
        <v/>
      </c>
      <c r="Z28" s="218" t="str">
        <f>IF(U28="","",")")</f>
        <v/>
      </c>
      <c r="AA28" s="175" t="str">
        <f>IF(AB28="","","(")</f>
        <v/>
      </c>
      <c r="AB28" s="183" t="str">
        <f t="shared" ref="AB28:AB70" si="5">IF(H28="","",H28)</f>
        <v/>
      </c>
      <c r="AC28" s="184" t="str">
        <f>IF(AB28="","",",")</f>
        <v/>
      </c>
      <c r="AD28" s="225" t="str">
        <f>IF(I28="","",I28)</f>
        <v/>
      </c>
      <c r="AE28" s="176" t="str">
        <f>IF(AB28="","",",")</f>
        <v/>
      </c>
      <c r="AF28" s="168" t="str">
        <f>IF(AB28="","",350)</f>
        <v/>
      </c>
      <c r="AG28" s="168" t="str">
        <f>IF(AB28="","",")")</f>
        <v/>
      </c>
      <c r="AH28" s="179" t="str">
        <f>IF(AI28="","","(")</f>
        <v/>
      </c>
      <c r="AI28" s="256" t="str">
        <f t="shared" ref="AI28:AI70" si="6">IF(J28="","",J28)</f>
        <v/>
      </c>
      <c r="AJ28" s="185" t="str">
        <f>IF(AI28="","",",")</f>
        <v/>
      </c>
      <c r="AK28" s="185" t="str">
        <f>IF(K28="","",K28)</f>
        <v/>
      </c>
      <c r="AL28" s="185" t="str">
        <f>IF(AI28="","",",")</f>
        <v/>
      </c>
      <c r="AM28" s="185" t="str">
        <f>IF(AI28="","",450)</f>
        <v/>
      </c>
      <c r="AN28" s="185" t="str">
        <f>IF(AI28="","",")")</f>
        <v/>
      </c>
    </row>
    <row r="29" spans="1:40" ht="25.5" thickTop="1" thickBot="1" x14ac:dyDescent="0.4">
      <c r="A29">
        <f>+A28+1</f>
        <v>2</v>
      </c>
      <c r="C29" s="251" t="s">
        <v>2585</v>
      </c>
      <c r="D29" s="228" t="s">
        <v>1112</v>
      </c>
      <c r="E29" s="228" t="s">
        <v>1121</v>
      </c>
      <c r="F29" s="230"/>
      <c r="G29" s="230"/>
      <c r="H29" s="228"/>
      <c r="I29" s="228"/>
      <c r="J29" s="232"/>
      <c r="K29" s="232"/>
      <c r="L29" s="271" t="str">
        <f t="shared" si="0"/>
        <v xml:space="preserve">            { line: "AMÉN, AMÉN, AMÉN., (La,m,15)", sC: ""},</v>
      </c>
      <c r="M29" s="218" t="str">
        <f t="shared" ref="M29:M70" si="7">IF(N29="","","(")</f>
        <v>(</v>
      </c>
      <c r="N29" s="183" t="str">
        <f t="shared" si="1"/>
        <v>La</v>
      </c>
      <c r="O29" s="216" t="str">
        <f t="shared" ref="O29:O70" si="8">IF(N29="","",",")</f>
        <v>,</v>
      </c>
      <c r="P29" s="225" t="str">
        <f t="shared" si="2"/>
        <v>m</v>
      </c>
      <c r="Q29" s="217" t="str">
        <f t="shared" ref="Q29:Q70" si="9">IF(N29="","",",")</f>
        <v>,</v>
      </c>
      <c r="R29" s="168">
        <f t="shared" ref="R29:R70" si="10">IF(N29="","",15)</f>
        <v>15</v>
      </c>
      <c r="S29" s="218" t="str">
        <f t="shared" ref="S29:S70" si="11">IF(N29="","",")")</f>
        <v>)</v>
      </c>
      <c r="T29" s="219" t="str">
        <f t="shared" ref="T29:T70" si="12">IF(U29="","","(")</f>
        <v/>
      </c>
      <c r="U29" s="181" t="str">
        <f t="shared" si="3"/>
        <v/>
      </c>
      <c r="V29" s="185" t="str">
        <f t="shared" ref="V29:V70" si="13">IF(U29="","",",")</f>
        <v/>
      </c>
      <c r="W29" s="177" t="str">
        <f t="shared" si="4"/>
        <v/>
      </c>
      <c r="X29" s="185" t="str">
        <f t="shared" ref="X29:X70" si="14">IF(U29="","",",")</f>
        <v/>
      </c>
      <c r="Y29" s="185" t="str">
        <f t="shared" ref="Y29:Y70" si="15">IF(U29="","",250)</f>
        <v/>
      </c>
      <c r="Z29" s="218" t="str">
        <f t="shared" ref="Z29:Z70" si="16">IF(U29="","",")")</f>
        <v/>
      </c>
      <c r="AA29" s="175" t="str">
        <f t="shared" ref="AA29:AA70" si="17">IF(AB29="","","(")</f>
        <v/>
      </c>
      <c r="AB29" s="183" t="str">
        <f t="shared" si="5"/>
        <v/>
      </c>
      <c r="AC29" s="184" t="str">
        <f t="shared" ref="AC29:AC70" si="18">IF(AB29="","",",")</f>
        <v/>
      </c>
      <c r="AD29" s="225" t="str">
        <f t="shared" ref="AD29:AD70" si="19">IF(I29="","",I29)</f>
        <v/>
      </c>
      <c r="AE29" s="176" t="str">
        <f t="shared" ref="AE29:AE70" si="20">IF(AB29="","",",")</f>
        <v/>
      </c>
      <c r="AF29" s="168" t="str">
        <f t="shared" ref="AF29:AF70" si="21">IF(AB29="","",350)</f>
        <v/>
      </c>
      <c r="AG29" s="168" t="str">
        <f t="shared" ref="AG29:AG70" si="22">IF(AB29="","",")")</f>
        <v/>
      </c>
      <c r="AH29" s="179" t="str">
        <f t="shared" ref="AH29:AH70" si="23">IF(AI29="","","(")</f>
        <v/>
      </c>
      <c r="AI29" s="256" t="str">
        <f t="shared" si="6"/>
        <v/>
      </c>
      <c r="AJ29" s="185" t="str">
        <f t="shared" ref="AJ29:AJ70" si="24">IF(AI29="","",",")</f>
        <v/>
      </c>
      <c r="AK29" s="185" t="str">
        <f t="shared" ref="AK29:AK70" si="25">IF(K29="","",K29)</f>
        <v/>
      </c>
      <c r="AL29" s="185" t="str">
        <f t="shared" ref="AL29:AL70" si="26">IF(AI29="","",",")</f>
        <v/>
      </c>
      <c r="AM29" s="185" t="str">
        <f t="shared" ref="AM29:AM70" si="27">IF(AI29="","",450)</f>
        <v/>
      </c>
      <c r="AN29" s="185" t="str">
        <f t="shared" ref="AN29:AN70" si="28">IF(AI29="","",")")</f>
        <v/>
      </c>
    </row>
    <row r="30" spans="1:40" ht="25.5" thickTop="1" thickBot="1" x14ac:dyDescent="0.4">
      <c r="A30">
        <f t="shared" ref="A30:A45" si="29">+A29+1</f>
        <v>3</v>
      </c>
      <c r="C30" s="251" t="s">
        <v>2585</v>
      </c>
      <c r="D30" s="228" t="s">
        <v>1122</v>
      </c>
      <c r="E30" s="228"/>
      <c r="F30" s="230" t="s">
        <v>1131</v>
      </c>
      <c r="G30" s="230"/>
      <c r="H30" s="228"/>
      <c r="I30" s="228"/>
      <c r="J30" s="232"/>
      <c r="K30" s="232"/>
      <c r="L30" s="271" t="str">
        <f t="shared" si="0"/>
        <v xml:space="preserve">            { line: "AMÉN, AMÉN, AMÉN., (Sol,,15)(Do,,250)", sC: ""},</v>
      </c>
      <c r="M30" s="218" t="str">
        <f t="shared" si="7"/>
        <v>(</v>
      </c>
      <c r="N30" s="183" t="str">
        <f t="shared" si="1"/>
        <v>Sol</v>
      </c>
      <c r="O30" s="216" t="str">
        <f t="shared" si="8"/>
        <v>,</v>
      </c>
      <c r="P30" s="225" t="str">
        <f t="shared" si="2"/>
        <v/>
      </c>
      <c r="Q30" s="217" t="str">
        <f t="shared" si="9"/>
        <v>,</v>
      </c>
      <c r="R30" s="168">
        <f t="shared" si="10"/>
        <v>15</v>
      </c>
      <c r="S30" s="218" t="str">
        <f t="shared" si="11"/>
        <v>)</v>
      </c>
      <c r="T30" s="219" t="str">
        <f t="shared" si="12"/>
        <v>(</v>
      </c>
      <c r="U30" s="181" t="str">
        <f t="shared" si="3"/>
        <v>Do</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7.75" thickTop="1" thickBot="1" x14ac:dyDescent="0.4">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4</v>
      </c>
      <c r="B32" t="s">
        <v>1079</v>
      </c>
      <c r="C32" s="251" t="s">
        <v>2586</v>
      </c>
      <c r="D32" s="228" t="s">
        <v>1131</v>
      </c>
      <c r="E32" s="228"/>
      <c r="F32" s="230"/>
      <c r="G32" s="230"/>
      <c r="H32" s="228"/>
      <c r="I32" s="228"/>
      <c r="J32" s="232"/>
      <c r="K32" s="232"/>
      <c r="L32" s="271" t="str">
        <f t="shared" si="0"/>
        <v xml:space="preserve">            { line: "BENDICIÓN Y GLORIA,, (Do,,15)", sC: "mt"},</v>
      </c>
      <c r="M32" s="218" t="str">
        <f t="shared" si="7"/>
        <v>(</v>
      </c>
      <c r="N32" s="183" t="str">
        <f t="shared" si="1"/>
        <v>Do</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251" t="s">
        <v>2587</v>
      </c>
      <c r="D33" s="228" t="s">
        <v>1122</v>
      </c>
      <c r="E33" s="228"/>
      <c r="F33" s="230"/>
      <c r="G33" s="230"/>
      <c r="H33" s="228"/>
      <c r="I33" s="228"/>
      <c r="J33" s="232"/>
      <c r="K33" s="232"/>
      <c r="L33" s="271" t="str">
        <f>IF(C33="","",_xlfn.CONCAT("            { line: ","""",C33,", ",M33:AN33,""", sC: ","""",B33,"""},"))</f>
        <v xml:space="preserve">            { line: "SABIDURÍA,, (Sol,,15)",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251" t="s">
        <v>2588</v>
      </c>
      <c r="D34" s="228"/>
      <c r="E34" s="228"/>
      <c r="F34" s="230"/>
      <c r="G34" s="230"/>
      <c r="H34" s="228"/>
      <c r="I34" s="228"/>
      <c r="J34" s="232"/>
      <c r="K34" s="232"/>
      <c r="L34" s="271" t="str">
        <f>IF(C34="","",_xlfn.CONCAT("            { line: ","""",C34,", ",M34:AN34,""", sC: ","""",B34,"""},"))</f>
        <v xml:space="preserve">            { line: "ACCIÓN DE GRACIAS, ", sC: ""},</v>
      </c>
      <c r="M34" s="218" t="str">
        <f t="shared" si="7"/>
        <v/>
      </c>
      <c r="N34" s="183" t="str">
        <f t="shared" si="1"/>
        <v/>
      </c>
      <c r="O34" s="216" t="str">
        <f t="shared" si="8"/>
        <v/>
      </c>
      <c r="P34" s="225" t="str">
        <f t="shared" si="2"/>
        <v/>
      </c>
      <c r="Q34" s="217" t="str">
        <f t="shared" si="9"/>
        <v/>
      </c>
      <c r="R34" s="168" t="str">
        <f t="shared" si="10"/>
        <v/>
      </c>
      <c r="S34" s="218" t="str">
        <f t="shared" si="11"/>
        <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251" t="s">
        <v>2589</v>
      </c>
      <c r="D35" s="228" t="s">
        <v>1131</v>
      </c>
      <c r="E35" s="228"/>
      <c r="F35" s="230"/>
      <c r="G35" s="230"/>
      <c r="H35" s="228"/>
      <c r="I35" s="228"/>
      <c r="J35" s="232"/>
      <c r="K35" s="232"/>
      <c r="L35" s="271" t="str">
        <f t="shared" si="0"/>
        <v xml:space="preserve">            { line: "DEMOS A DIOS., (Do,,15)",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7.75" thickTop="1" thickBot="1" x14ac:dyDescent="0.4">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C37" s="203" t="s">
        <v>2422</v>
      </c>
      <c r="D37" s="224"/>
      <c r="E37" s="224"/>
      <c r="F37" s="224"/>
      <c r="G37" s="224"/>
      <c r="H37" s="224"/>
      <c r="I37" s="224"/>
      <c r="J37" s="224"/>
      <c r="K37" s="224"/>
      <c r="L37" s="208" t="s">
        <v>2411</v>
      </c>
      <c r="M37" s="218" t="str">
        <f t="shared" ref="M37:M40" si="30">IF(N37="","","(")</f>
        <v/>
      </c>
      <c r="N37" s="183" t="str">
        <f t="shared" ref="N37:N40" si="31">IF(D37="","",D37)</f>
        <v/>
      </c>
      <c r="O37" s="216" t="str">
        <f t="shared" ref="O37:O40" si="32">IF(N37="","",",")</f>
        <v/>
      </c>
      <c r="P37" s="225" t="str">
        <f t="shared" ref="P37:P40" si="33">IF(E37="","",E37)</f>
        <v/>
      </c>
      <c r="Q37" s="217" t="str">
        <f t="shared" ref="Q37:Q40" si="34">IF(N37="","",",")</f>
        <v/>
      </c>
      <c r="R37" s="168" t="str">
        <f t="shared" ref="R37:R40" si="35">IF(N37="","",15)</f>
        <v/>
      </c>
      <c r="S37" s="218" t="str">
        <f t="shared" ref="S37:S40" si="36">IF(N37="","",")")</f>
        <v/>
      </c>
      <c r="T37" s="219" t="str">
        <f t="shared" ref="T37:T40" si="37">IF(U37="","","(")</f>
        <v/>
      </c>
      <c r="U37" s="181" t="str">
        <f t="shared" ref="U37:U40" si="38">IF(F37="","",F37)</f>
        <v/>
      </c>
      <c r="V37" s="185" t="str">
        <f t="shared" ref="V37:V40" si="39">IF(U37="","",",")</f>
        <v/>
      </c>
      <c r="W37" s="177" t="str">
        <f t="shared" ref="W37:W40" si="40">IF(G37="","",G37)</f>
        <v/>
      </c>
      <c r="X37" s="185" t="str">
        <f t="shared" ref="X37:X40" si="41">IF(U37="","",",")</f>
        <v/>
      </c>
      <c r="Y37" s="185" t="str">
        <f t="shared" ref="Y37:Y40" si="42">IF(U37="","",250)</f>
        <v/>
      </c>
      <c r="Z37" s="218" t="str">
        <f t="shared" ref="Z37:Z40" si="43">IF(U37="","",")")</f>
        <v/>
      </c>
      <c r="AA37" s="175" t="str">
        <f t="shared" ref="AA37:AA40" si="44">IF(AB37="","","(")</f>
        <v/>
      </c>
      <c r="AB37" s="183" t="str">
        <f t="shared" ref="AB37:AB40" si="45">IF(H37="","",H37)</f>
        <v/>
      </c>
      <c r="AC37" s="184" t="str">
        <f t="shared" ref="AC37:AC40" si="46">IF(AB37="","",",")</f>
        <v/>
      </c>
      <c r="AD37" s="225" t="str">
        <f t="shared" ref="AD37:AD40" si="47">IF(I37="","",I37)</f>
        <v/>
      </c>
      <c r="AE37" s="176" t="str">
        <f t="shared" ref="AE37:AE40" si="48">IF(AB37="","",",")</f>
        <v/>
      </c>
      <c r="AF37" s="168" t="str">
        <f t="shared" ref="AF37:AF40" si="49">IF(AB37="","",350)</f>
        <v/>
      </c>
      <c r="AG37" s="168" t="str">
        <f t="shared" ref="AG37:AG40" si="50">IF(AB37="","",")")</f>
        <v/>
      </c>
      <c r="AH37" s="179" t="str">
        <f t="shared" ref="AH37:AH40" si="51">IF(AI37="","","(")</f>
        <v/>
      </c>
      <c r="AI37" s="256" t="str">
        <f t="shared" ref="AI37:AI40" si="52">IF(J37="","",J37)</f>
        <v/>
      </c>
      <c r="AJ37" s="185" t="str">
        <f t="shared" ref="AJ37:AJ40" si="53">IF(AI37="","",",")</f>
        <v/>
      </c>
      <c r="AK37" s="185" t="str">
        <f t="shared" ref="AK37:AK40" si="54">IF(K37="","",K37)</f>
        <v/>
      </c>
      <c r="AL37" s="185" t="str">
        <f t="shared" ref="AL37:AL40" si="55">IF(AI37="","",",")</f>
        <v/>
      </c>
      <c r="AM37" s="185" t="str">
        <f t="shared" ref="AM37:AM40" si="56">IF(AI37="","",450)</f>
        <v/>
      </c>
      <c r="AN37" s="185" t="str">
        <f t="shared" ref="AN37:AN40" si="57">IF(AI37="","",")")</f>
        <v/>
      </c>
    </row>
    <row r="38" spans="1:40" ht="25.5" thickTop="1" thickBot="1" x14ac:dyDescent="0.4">
      <c r="B38" t="s">
        <v>2584</v>
      </c>
      <c r="C38" s="285" t="s">
        <v>2590</v>
      </c>
      <c r="D38" s="227" t="s">
        <v>1131</v>
      </c>
      <c r="E38" s="227"/>
      <c r="F38" s="227"/>
      <c r="G38" s="227"/>
      <c r="H38" s="227"/>
      <c r="I38" s="227"/>
      <c r="J38" s="227"/>
      <c r="K38" s="227"/>
      <c r="L38" s="283" t="str">
        <f>IF(C38="","",_xlfn.CONCAT("       triggerLine: ","""",C38,", ",M38:AN38,""", sC: ","""",B38,""", lines: ["))</f>
        <v xml:space="preserve">       triggerLine: "AMÉN, AMÉN, AMÉN..., (Do,,15)", sC: "ta as", lines: [</v>
      </c>
      <c r="M38" s="218" t="str">
        <f t="shared" si="30"/>
        <v>(</v>
      </c>
      <c r="N38" s="183" t="str">
        <f t="shared" si="31"/>
        <v>Do</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B39" t="s">
        <v>2282</v>
      </c>
      <c r="C39" s="285" t="s">
        <v>2585</v>
      </c>
      <c r="D39" s="227" t="s">
        <v>1112</v>
      </c>
      <c r="E39" s="227" t="s">
        <v>1121</v>
      </c>
      <c r="F39" s="227"/>
      <c r="G39" s="227"/>
      <c r="H39" s="227"/>
      <c r="I39" s="227"/>
      <c r="J39" s="227"/>
      <c r="K39" s="227"/>
      <c r="L39" s="283" t="str">
        <f>IF(C39="","",_xlfn.CONCAT("            { line: ","""",C39,", ",M39:AN39,""", sC: ","""",B39,"""},"))</f>
        <v xml:space="preserve">            { line: "AMÉN, AMÉN, AMÉN., (La,m,15)", sC: "as"},</v>
      </c>
      <c r="M39" s="218" t="str">
        <f t="shared" si="30"/>
        <v>(</v>
      </c>
      <c r="N39" s="183" t="str">
        <f t="shared" si="31"/>
        <v>La</v>
      </c>
      <c r="O39" s="216" t="str">
        <f t="shared" si="32"/>
        <v>,</v>
      </c>
      <c r="P39" s="225" t="str">
        <f t="shared" si="33"/>
        <v>m</v>
      </c>
      <c r="Q39" s="217" t="str">
        <f t="shared" si="34"/>
        <v>,</v>
      </c>
      <c r="R39" s="168">
        <f t="shared" si="35"/>
        <v>15</v>
      </c>
      <c r="S39" s="218" t="str">
        <f t="shared" si="36"/>
        <v>)</v>
      </c>
      <c r="T39" s="219" t="str">
        <f t="shared" si="37"/>
        <v/>
      </c>
      <c r="U39" s="181" t="str">
        <f t="shared" si="38"/>
        <v/>
      </c>
      <c r="V39" s="185" t="str">
        <f t="shared" si="39"/>
        <v/>
      </c>
      <c r="W39" s="177" t="str">
        <f t="shared" si="40"/>
        <v/>
      </c>
      <c r="X39" s="185" t="str">
        <f t="shared" si="41"/>
        <v/>
      </c>
      <c r="Y39" s="185" t="str">
        <f t="shared" si="42"/>
        <v/>
      </c>
      <c r="Z39" s="218" t="str">
        <f t="shared" si="43"/>
        <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5.5" thickTop="1" thickBot="1" x14ac:dyDescent="0.4">
      <c r="B40" t="s">
        <v>2282</v>
      </c>
      <c r="C40" s="284" t="s">
        <v>2585</v>
      </c>
      <c r="D40" s="227" t="s">
        <v>1122</v>
      </c>
      <c r="E40" s="227"/>
      <c r="F40" s="227" t="s">
        <v>1131</v>
      </c>
      <c r="G40" s="227"/>
      <c r="H40" s="227"/>
      <c r="I40" s="227"/>
      <c r="J40" s="227"/>
      <c r="K40" s="227"/>
      <c r="L40" s="210" t="str">
        <f>IF(C40="","",_xlfn.CONCAT("            { line: ","""",C40,", ",M40:AN40,""", sC: ","""",B40,"""},  ]},"))</f>
        <v xml:space="preserve">            { line: "AMÉN, AMÉN, AMÉN., (Sol,,15)(Do,,250)", sC: "as"},  ]},</v>
      </c>
      <c r="M40" s="218" t="str">
        <f t="shared" si="30"/>
        <v>(</v>
      </c>
      <c r="N40" s="183" t="str">
        <f t="shared" si="31"/>
        <v>Sol</v>
      </c>
      <c r="O40" s="216" t="str">
        <f t="shared" si="32"/>
        <v>,</v>
      </c>
      <c r="P40" s="225" t="str">
        <f t="shared" si="33"/>
        <v/>
      </c>
      <c r="Q40" s="217" t="str">
        <f t="shared" si="34"/>
        <v>,</v>
      </c>
      <c r="R40" s="168">
        <f t="shared" si="35"/>
        <v>15</v>
      </c>
      <c r="S40" s="218" t="str">
        <f t="shared" si="36"/>
        <v>)</v>
      </c>
      <c r="T40" s="219" t="str">
        <f t="shared" si="37"/>
        <v>(</v>
      </c>
      <c r="U40" s="181" t="str">
        <f t="shared" si="38"/>
        <v>Do</v>
      </c>
      <c r="V40" s="185" t="str">
        <f t="shared" si="39"/>
        <v>,</v>
      </c>
      <c r="W40" s="177" t="str">
        <f t="shared" si="40"/>
        <v/>
      </c>
      <c r="X40" s="185" t="str">
        <f t="shared" si="41"/>
        <v>,</v>
      </c>
      <c r="Y40" s="185">
        <f t="shared" si="42"/>
        <v>250</v>
      </c>
      <c r="Z40" s="218" t="str">
        <f t="shared" si="43"/>
        <v>)</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7.75" thickTop="1" thickBot="1" x14ac:dyDescent="0.4">
      <c r="C41" s="297"/>
      <c r="D41" s="298"/>
      <c r="E41" s="298"/>
      <c r="F41" s="298"/>
      <c r="G41" s="298"/>
      <c r="H41" s="298"/>
      <c r="I41" s="298"/>
      <c r="J41" s="298"/>
      <c r="K41" s="298"/>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+A35+1</f>
        <v>8</v>
      </c>
      <c r="C42" s="13" t="s">
        <v>2591</v>
      </c>
      <c r="D42" s="257" t="s">
        <v>1113</v>
      </c>
      <c r="E42" s="228"/>
      <c r="F42" s="230"/>
      <c r="G42" s="230"/>
      <c r="H42" s="228"/>
      <c r="I42" s="228"/>
      <c r="J42" s="232"/>
      <c r="K42" s="232"/>
      <c r="L42" s="271" t="str">
        <f t="shared" si="0"/>
        <v xml:space="preserve">            { line: "Honor y poder, (Fa,,15)", sC: ""},</v>
      </c>
      <c r="M42" s="218" t="str">
        <f t="shared" si="7"/>
        <v>(</v>
      </c>
      <c r="N42" s="183" t="str">
        <f t="shared" si="1"/>
        <v>Fa</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9</v>
      </c>
      <c r="C43" s="13" t="s">
        <v>2592</v>
      </c>
      <c r="D43" s="257" t="s">
        <v>1111</v>
      </c>
      <c r="E43" s="228"/>
      <c r="F43" s="230"/>
      <c r="G43" s="230"/>
      <c r="H43" s="228"/>
      <c r="I43" s="228"/>
      <c r="J43" s="232"/>
      <c r="K43" s="232"/>
      <c r="L43" s="271" t="str">
        <f>IF(C43="","",_xlfn.CONCAT("            { line: ","""",C43,", ",M43:AN43,""", sC: ","""",B43,"""},"))</f>
        <v xml:space="preserve">            { line: "y fortaleza,, (Mi,,15)", sC: ""},</v>
      </c>
      <c r="M43" s="218" t="str">
        <f t="shared" si="7"/>
        <v>(</v>
      </c>
      <c r="N43" s="183" t="str">
        <f t="shared" si="1"/>
        <v>Mi</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10</v>
      </c>
      <c r="C44" s="13" t="s">
        <v>2593</v>
      </c>
      <c r="D44" s="257" t="s">
        <v>1113</v>
      </c>
      <c r="E44" s="228"/>
      <c r="F44" s="230"/>
      <c r="G44" s="230"/>
      <c r="H44" s="228"/>
      <c r="I44" s="228"/>
      <c r="J44" s="232"/>
      <c r="K44" s="232"/>
      <c r="L44" s="271" t="str">
        <f t="shared" si="0"/>
        <v xml:space="preserve">            { line: "honor y poder, (Fa,,15)", sC: ""},</v>
      </c>
      <c r="M44" s="218" t="str">
        <f t="shared" si="7"/>
        <v>(</v>
      </c>
      <c r="N44" s="183" t="str">
        <f t="shared" si="1"/>
        <v>Fa</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11</v>
      </c>
      <c r="B45" t="s">
        <v>1079</v>
      </c>
      <c r="C45" s="13" t="s">
        <v>2594</v>
      </c>
      <c r="D45" s="257" t="s">
        <v>1111</v>
      </c>
      <c r="E45" s="228"/>
      <c r="F45" s="230"/>
      <c r="G45" s="230"/>
      <c r="H45" s="228"/>
      <c r="I45" s="228"/>
      <c r="J45" s="232"/>
      <c r="K45" s="232"/>
      <c r="L45" s="271" t="str">
        <f t="shared" si="0"/>
        <v xml:space="preserve">            { line: "demos a Dios., (Mi,,15)", sC: "mt"},</v>
      </c>
      <c r="M45" s="218" t="str">
        <f t="shared" si="7"/>
        <v>(</v>
      </c>
      <c r="N45" s="183" t="str">
        <f t="shared" si="1"/>
        <v>Mi</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7.75" thickTop="1" thickBot="1" x14ac:dyDescent="0.4">
      <c r="C46" s="297"/>
      <c r="D46" s="298"/>
      <c r="E46" s="298"/>
      <c r="F46" s="298"/>
      <c r="G46" s="298"/>
      <c r="H46" s="298"/>
      <c r="I46" s="298"/>
      <c r="J46" s="298"/>
      <c r="K46" s="298"/>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5.5" thickTop="1" thickBot="1" x14ac:dyDescent="0.4">
      <c r="C47" s="203" t="s">
        <v>2422</v>
      </c>
      <c r="D47" s="224"/>
      <c r="E47" s="224"/>
      <c r="F47" s="224"/>
      <c r="G47" s="224"/>
      <c r="H47" s="224"/>
      <c r="I47" s="224"/>
      <c r="J47" s="224"/>
      <c r="K47" s="224"/>
      <c r="L47" s="208" t="s">
        <v>2411</v>
      </c>
      <c r="M47" s="218" t="str">
        <f t="shared" ref="M47:M51" si="58">IF(N47="","","(")</f>
        <v/>
      </c>
      <c r="N47" s="183" t="str">
        <f t="shared" ref="N47:N51" si="59">IF(D47="","",D47)</f>
        <v/>
      </c>
      <c r="O47" s="216" t="str">
        <f t="shared" ref="O47:O51" si="60">IF(N47="","",",")</f>
        <v/>
      </c>
      <c r="P47" s="225" t="str">
        <f t="shared" ref="P47:P51" si="61">IF(E47="","",E47)</f>
        <v/>
      </c>
      <c r="Q47" s="217" t="str">
        <f t="shared" ref="Q47:Q51" si="62">IF(N47="","",",")</f>
        <v/>
      </c>
      <c r="R47" s="168" t="str">
        <f t="shared" ref="R47:R51" si="63">IF(N47="","",15)</f>
        <v/>
      </c>
      <c r="S47" s="218" t="str">
        <f t="shared" ref="S47:S51" si="64">IF(N47="","",")")</f>
        <v/>
      </c>
      <c r="T47" s="219" t="str">
        <f t="shared" ref="T47:T51" si="65">IF(U47="","","(")</f>
        <v/>
      </c>
      <c r="U47" s="181" t="str">
        <f t="shared" ref="U47:U51" si="66">IF(F47="","",F47)</f>
        <v/>
      </c>
      <c r="V47" s="185" t="str">
        <f t="shared" ref="V47:V51" si="67">IF(U47="","",",")</f>
        <v/>
      </c>
      <c r="W47" s="177" t="str">
        <f t="shared" ref="W47:W51" si="68">IF(G47="","",G47)</f>
        <v/>
      </c>
      <c r="X47" s="185" t="str">
        <f t="shared" ref="X47:X51" si="69">IF(U47="","",",")</f>
        <v/>
      </c>
      <c r="Y47" s="185" t="str">
        <f t="shared" ref="Y47:Y51" si="70">IF(U47="","",250)</f>
        <v/>
      </c>
      <c r="Z47" s="218" t="str">
        <f t="shared" ref="Z47:Z51" si="71">IF(U47="","",")")</f>
        <v/>
      </c>
      <c r="AA47" s="175" t="str">
        <f t="shared" ref="AA47:AA51" si="72">IF(AB47="","","(")</f>
        <v/>
      </c>
      <c r="AB47" s="183" t="str">
        <f t="shared" ref="AB47:AB51" si="73">IF(H47="","",H47)</f>
        <v/>
      </c>
      <c r="AC47" s="184" t="str">
        <f t="shared" ref="AC47:AC51" si="74">IF(AB47="","",",")</f>
        <v/>
      </c>
      <c r="AD47" s="225" t="str">
        <f t="shared" ref="AD47:AD51" si="75">IF(I47="","",I47)</f>
        <v/>
      </c>
      <c r="AE47" s="176" t="str">
        <f t="shared" ref="AE47:AE51" si="76">IF(AB47="","",",")</f>
        <v/>
      </c>
      <c r="AF47" s="168" t="str">
        <f t="shared" ref="AF47:AF51" si="77">IF(AB47="","",350)</f>
        <v/>
      </c>
      <c r="AG47" s="168" t="str">
        <f t="shared" ref="AG47:AG51" si="78">IF(AB47="","",")")</f>
        <v/>
      </c>
      <c r="AH47" s="179" t="str">
        <f t="shared" ref="AH47:AH51" si="79">IF(AI47="","","(")</f>
        <v/>
      </c>
      <c r="AI47" s="256" t="str">
        <f t="shared" ref="AI47:AI51" si="80">IF(J47="","",J47)</f>
        <v/>
      </c>
      <c r="AJ47" s="185" t="str">
        <f t="shared" ref="AJ47:AJ51" si="81">IF(AI47="","",",")</f>
        <v/>
      </c>
      <c r="AK47" s="185" t="str">
        <f t="shared" ref="AK47:AK51" si="82">IF(K47="","",K47)</f>
        <v/>
      </c>
      <c r="AL47" s="185" t="str">
        <f t="shared" ref="AL47:AL51" si="83">IF(AI47="","",",")</f>
        <v/>
      </c>
      <c r="AM47" s="185" t="str">
        <f t="shared" ref="AM47:AM51" si="84">IF(AI47="","",450)</f>
        <v/>
      </c>
      <c r="AN47" s="185" t="str">
        <f t="shared" ref="AN47:AN51" si="85">IF(AI47="","",")")</f>
        <v/>
      </c>
    </row>
    <row r="48" spans="1:40" ht="25.5" thickTop="1" thickBot="1" x14ac:dyDescent="0.4">
      <c r="B48" t="s">
        <v>2519</v>
      </c>
      <c r="C48" s="285" t="s">
        <v>2595</v>
      </c>
      <c r="D48" s="227" t="s">
        <v>1131</v>
      </c>
      <c r="E48" s="227"/>
      <c r="F48" s="227"/>
      <c r="G48" s="227"/>
      <c r="H48" s="227"/>
      <c r="I48" s="227"/>
      <c r="J48" s="227"/>
      <c r="K48" s="227"/>
      <c r="L48" s="283" t="str">
        <f>IF(C48="","",_xlfn.CONCAT("       triggerLine: ","""",C48,", ",M48:AN48,""", sC: ","""",B48,""", lines: ["))</f>
        <v xml:space="preserve">       triggerLine: "BENDICIÓN Y GLORIA, (Do,,15)", sC: "as ta", lines: [</v>
      </c>
      <c r="M48" s="218" t="str">
        <f t="shared" si="58"/>
        <v>(</v>
      </c>
      <c r="N48" s="183" t="str">
        <f t="shared" si="59"/>
        <v>Do</v>
      </c>
      <c r="O48" s="216" t="str">
        <f t="shared" si="60"/>
        <v>,</v>
      </c>
      <c r="P48" s="225" t="str">
        <f t="shared" si="61"/>
        <v/>
      </c>
      <c r="Q48" s="217" t="str">
        <f t="shared" si="62"/>
        <v>,</v>
      </c>
      <c r="R48" s="168">
        <f t="shared" si="63"/>
        <v>15</v>
      </c>
      <c r="S48" s="218" t="str">
        <f t="shared" si="64"/>
        <v>)</v>
      </c>
      <c r="T48" s="219" t="str">
        <f t="shared" si="65"/>
        <v/>
      </c>
      <c r="U48" s="181" t="str">
        <f t="shared" si="66"/>
        <v/>
      </c>
      <c r="V48" s="185" t="str">
        <f t="shared" si="67"/>
        <v/>
      </c>
      <c r="W48" s="177" t="str">
        <f t="shared" si="68"/>
        <v/>
      </c>
      <c r="X48" s="185" t="str">
        <f t="shared" si="69"/>
        <v/>
      </c>
      <c r="Y48" s="185" t="str">
        <f t="shared" si="70"/>
        <v/>
      </c>
      <c r="Z48" s="218" t="str">
        <f t="shared" si="71"/>
        <v/>
      </c>
      <c r="AA48" s="175" t="str">
        <f t="shared" si="72"/>
        <v/>
      </c>
      <c r="AB48" s="183" t="str">
        <f t="shared" si="73"/>
        <v/>
      </c>
      <c r="AC48" s="184" t="str">
        <f t="shared" si="74"/>
        <v/>
      </c>
      <c r="AD48" s="225" t="str">
        <f t="shared" si="75"/>
        <v/>
      </c>
      <c r="AE48" s="176" t="str">
        <f t="shared" si="76"/>
        <v/>
      </c>
      <c r="AF48" s="168" t="str">
        <f t="shared" si="77"/>
        <v/>
      </c>
      <c r="AG48" s="168" t="str">
        <f t="shared" si="78"/>
        <v/>
      </c>
      <c r="AH48" s="179" t="str">
        <f t="shared" si="79"/>
        <v/>
      </c>
      <c r="AI48" s="256" t="str">
        <f t="shared" si="80"/>
        <v/>
      </c>
      <c r="AJ48" s="185" t="str">
        <f t="shared" si="81"/>
        <v/>
      </c>
      <c r="AK48" s="185" t="str">
        <f t="shared" si="82"/>
        <v/>
      </c>
      <c r="AL48" s="185" t="str">
        <f t="shared" si="83"/>
        <v/>
      </c>
      <c r="AM48" s="185" t="str">
        <f t="shared" si="84"/>
        <v/>
      </c>
      <c r="AN48" s="185" t="str">
        <f t="shared" si="85"/>
        <v/>
      </c>
    </row>
    <row r="49" spans="1:40" ht="25.5" thickTop="1" thickBot="1" x14ac:dyDescent="0.4">
      <c r="B49" t="s">
        <v>2282</v>
      </c>
      <c r="C49" s="285" t="s">
        <v>2587</v>
      </c>
      <c r="D49" s="227" t="s">
        <v>1122</v>
      </c>
      <c r="E49" s="227"/>
      <c r="F49" s="227"/>
      <c r="G49" s="227"/>
      <c r="H49" s="227"/>
      <c r="I49" s="227"/>
      <c r="J49" s="227"/>
      <c r="K49" s="227"/>
      <c r="L49" s="283" t="str">
        <f>IF(C49="","",_xlfn.CONCAT("            { line: ","""",C49,", ",M49:AN49,""", sC: ","""",B49,"""},"))</f>
        <v xml:space="preserve">            { line: "SABIDURÍA,, (Sol,,15)", sC: "as"},</v>
      </c>
      <c r="M49" s="218" t="str">
        <f t="shared" si="58"/>
        <v>(</v>
      </c>
      <c r="N49" s="183" t="str">
        <f t="shared" si="59"/>
        <v>Sol</v>
      </c>
      <c r="O49" s="216" t="str">
        <f t="shared" si="60"/>
        <v>,</v>
      </c>
      <c r="P49" s="225" t="str">
        <f t="shared" si="61"/>
        <v/>
      </c>
      <c r="Q49" s="217" t="str">
        <f t="shared" si="62"/>
        <v>,</v>
      </c>
      <c r="R49" s="168">
        <f t="shared" si="63"/>
        <v>15</v>
      </c>
      <c r="S49" s="218" t="str">
        <f t="shared" si="64"/>
        <v>)</v>
      </c>
      <c r="T49" s="219" t="str">
        <f t="shared" si="65"/>
        <v/>
      </c>
      <c r="U49" s="181" t="str">
        <f t="shared" si="66"/>
        <v/>
      </c>
      <c r="V49" s="185" t="str">
        <f t="shared" si="67"/>
        <v/>
      </c>
      <c r="W49" s="177" t="str">
        <f t="shared" si="68"/>
        <v/>
      </c>
      <c r="X49" s="185" t="str">
        <f t="shared" si="69"/>
        <v/>
      </c>
      <c r="Y49" s="185" t="str">
        <f t="shared" si="70"/>
        <v/>
      </c>
      <c r="Z49" s="218" t="str">
        <f t="shared" si="71"/>
        <v/>
      </c>
      <c r="AA49" s="175" t="str">
        <f t="shared" si="72"/>
        <v/>
      </c>
      <c r="AB49" s="183" t="str">
        <f t="shared" si="73"/>
        <v/>
      </c>
      <c r="AC49" s="184" t="str">
        <f t="shared" si="74"/>
        <v/>
      </c>
      <c r="AD49" s="225" t="str">
        <f t="shared" si="75"/>
        <v/>
      </c>
      <c r="AE49" s="176" t="str">
        <f t="shared" si="76"/>
        <v/>
      </c>
      <c r="AF49" s="168" t="str">
        <f t="shared" si="77"/>
        <v/>
      </c>
      <c r="AG49" s="168" t="str">
        <f t="shared" si="78"/>
        <v/>
      </c>
      <c r="AH49" s="179" t="str">
        <f t="shared" si="79"/>
        <v/>
      </c>
      <c r="AI49" s="256" t="str">
        <f t="shared" si="80"/>
        <v/>
      </c>
      <c r="AJ49" s="185" t="str">
        <f t="shared" si="81"/>
        <v/>
      </c>
      <c r="AK49" s="185" t="str">
        <f t="shared" si="82"/>
        <v/>
      </c>
      <c r="AL49" s="185" t="str">
        <f t="shared" si="83"/>
        <v/>
      </c>
      <c r="AM49" s="185" t="str">
        <f t="shared" si="84"/>
        <v/>
      </c>
      <c r="AN49" s="185" t="str">
        <f t="shared" si="85"/>
        <v/>
      </c>
    </row>
    <row r="50" spans="1:40" ht="25.5" thickTop="1" thickBot="1" x14ac:dyDescent="0.4">
      <c r="B50" t="s">
        <v>2282</v>
      </c>
      <c r="C50" s="285" t="s">
        <v>2588</v>
      </c>
      <c r="D50" s="227"/>
      <c r="E50" s="227"/>
      <c r="F50" s="227"/>
      <c r="G50" s="227"/>
      <c r="H50" s="227"/>
      <c r="I50" s="227"/>
      <c r="J50" s="227"/>
      <c r="K50" s="227"/>
      <c r="L50" s="283" t="str">
        <f>IF(C50="","",_xlfn.CONCAT("            { line: ","""",C50,", ",M50:AN50,""", sC: ","""",B50,"""},"))</f>
        <v xml:space="preserve">            { line: "ACCIÓN DE GRACIAS, ", sC: "as"},</v>
      </c>
      <c r="M50" s="218" t="str">
        <f t="shared" si="58"/>
        <v/>
      </c>
      <c r="N50" s="183" t="str">
        <f t="shared" si="59"/>
        <v/>
      </c>
      <c r="O50" s="216" t="str">
        <f t="shared" si="60"/>
        <v/>
      </c>
      <c r="P50" s="225" t="str">
        <f t="shared" si="61"/>
        <v/>
      </c>
      <c r="Q50" s="217" t="str">
        <f t="shared" si="62"/>
        <v/>
      </c>
      <c r="R50" s="168" t="str">
        <f t="shared" si="63"/>
        <v/>
      </c>
      <c r="S50" s="218" t="str">
        <f t="shared" si="64"/>
        <v/>
      </c>
      <c r="T50" s="219" t="str">
        <f t="shared" si="65"/>
        <v/>
      </c>
      <c r="U50" s="181" t="str">
        <f t="shared" si="66"/>
        <v/>
      </c>
      <c r="V50" s="185" t="str">
        <f t="shared" si="67"/>
        <v/>
      </c>
      <c r="W50" s="177" t="str">
        <f t="shared" si="68"/>
        <v/>
      </c>
      <c r="X50" s="185" t="str">
        <f t="shared" si="69"/>
        <v/>
      </c>
      <c r="Y50" s="185" t="str">
        <f t="shared" si="70"/>
        <v/>
      </c>
      <c r="Z50" s="218" t="str">
        <f t="shared" si="71"/>
        <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5.5" thickTop="1" thickBot="1" x14ac:dyDescent="0.4">
      <c r="B51" t="s">
        <v>2282</v>
      </c>
      <c r="C51" s="285" t="s">
        <v>2589</v>
      </c>
      <c r="D51" s="227" t="s">
        <v>1131</v>
      </c>
      <c r="E51" s="227"/>
      <c r="F51" s="227"/>
      <c r="G51" s="227"/>
      <c r="H51" s="227"/>
      <c r="I51" s="227"/>
      <c r="J51" s="227"/>
      <c r="K51" s="227"/>
      <c r="L51" s="210" t="str">
        <f>IF(C51="","",_xlfn.CONCAT("            { line: ","""",C51,", ",M51:AN51,""", sC: ","""",B51,"""},  ]},"))</f>
        <v xml:space="preserve">            { line: "DEMOS A DIOS., (Do,,15)", sC: "as"},  ]},</v>
      </c>
      <c r="M51" s="218" t="str">
        <f t="shared" si="58"/>
        <v>(</v>
      </c>
      <c r="N51" s="183" t="str">
        <f t="shared" si="59"/>
        <v>Do</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7.75" thickTop="1" thickBot="1" x14ac:dyDescent="0.4">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5.5" thickTop="1" thickBot="1" x14ac:dyDescent="0.4">
      <c r="C53" s="203" t="s">
        <v>2422</v>
      </c>
      <c r="D53" s="224"/>
      <c r="E53" s="224"/>
      <c r="F53" s="224"/>
      <c r="G53" s="224"/>
      <c r="H53" s="224"/>
      <c r="I53" s="224"/>
      <c r="J53" s="224"/>
      <c r="K53" s="224"/>
      <c r="L53" s="208" t="s">
        <v>2411</v>
      </c>
      <c r="M53" s="218" t="str">
        <f t="shared" ref="M53:M56" si="86">IF(N53="","","(")</f>
        <v/>
      </c>
      <c r="N53" s="183" t="str">
        <f t="shared" ref="N53:N56" si="87">IF(D53="","",D53)</f>
        <v/>
      </c>
      <c r="O53" s="216" t="str">
        <f t="shared" ref="O53:O56" si="88">IF(N53="","",",")</f>
        <v/>
      </c>
      <c r="P53" s="225" t="str">
        <f t="shared" ref="P53:P56" si="89">IF(E53="","",E53)</f>
        <v/>
      </c>
      <c r="Q53" s="217" t="str">
        <f t="shared" ref="Q53:Q56" si="90">IF(N53="","",",")</f>
        <v/>
      </c>
      <c r="R53" s="168" t="str">
        <f t="shared" ref="R53:R56" si="91">IF(N53="","",15)</f>
        <v/>
      </c>
      <c r="S53" s="218" t="str">
        <f t="shared" ref="S53:S56" si="92">IF(N53="","",")")</f>
        <v/>
      </c>
      <c r="T53" s="219" t="str">
        <f t="shared" ref="T53:T56" si="93">IF(U53="","","(")</f>
        <v/>
      </c>
      <c r="U53" s="181" t="str">
        <f t="shared" ref="U53:U56" si="94">IF(F53="","",F53)</f>
        <v/>
      </c>
      <c r="V53" s="185" t="str">
        <f t="shared" ref="V53:V56" si="95">IF(U53="","",",")</f>
        <v/>
      </c>
      <c r="W53" s="177" t="str">
        <f t="shared" ref="W53:W56" si="96">IF(G53="","",G53)</f>
        <v/>
      </c>
      <c r="X53" s="185" t="str">
        <f t="shared" ref="X53:X56" si="97">IF(U53="","",",")</f>
        <v/>
      </c>
      <c r="Y53" s="185" t="str">
        <f t="shared" ref="Y53:Y56" si="98">IF(U53="","",250)</f>
        <v/>
      </c>
      <c r="Z53" s="218" t="str">
        <f t="shared" ref="Z53:Z56" si="99">IF(U53="","",")")</f>
        <v/>
      </c>
      <c r="AA53" s="175" t="str">
        <f t="shared" ref="AA53:AA56" si="100">IF(AB53="","","(")</f>
        <v/>
      </c>
      <c r="AB53" s="183" t="str">
        <f t="shared" ref="AB53:AB56" si="101">IF(H53="","",H53)</f>
        <v/>
      </c>
      <c r="AC53" s="184" t="str">
        <f t="shared" ref="AC53:AC56" si="102">IF(AB53="","",",")</f>
        <v/>
      </c>
      <c r="AD53" s="225" t="str">
        <f t="shared" ref="AD53:AD56" si="103">IF(I53="","",I53)</f>
        <v/>
      </c>
      <c r="AE53" s="176" t="str">
        <f t="shared" ref="AE53:AE56" si="104">IF(AB53="","",",")</f>
        <v/>
      </c>
      <c r="AF53" s="168" t="str">
        <f t="shared" ref="AF53:AF56" si="105">IF(AB53="","",350)</f>
        <v/>
      </c>
      <c r="AG53" s="168" t="str">
        <f t="shared" ref="AG53:AG56" si="106">IF(AB53="","",")")</f>
        <v/>
      </c>
      <c r="AH53" s="179" t="str">
        <f t="shared" ref="AH53:AH56" si="107">IF(AI53="","","(")</f>
        <v/>
      </c>
      <c r="AI53" s="256" t="str">
        <f t="shared" ref="AI53:AI56" si="108">IF(J53="","",J53)</f>
        <v/>
      </c>
      <c r="AJ53" s="185" t="str">
        <f t="shared" ref="AJ53:AJ56" si="109">IF(AI53="","",",")</f>
        <v/>
      </c>
      <c r="AK53" s="185" t="str">
        <f t="shared" ref="AK53:AK56" si="110">IF(K53="","",K53)</f>
        <v/>
      </c>
      <c r="AL53" s="185" t="str">
        <f t="shared" ref="AL53:AL56" si="111">IF(AI53="","",",")</f>
        <v/>
      </c>
      <c r="AM53" s="185" t="str">
        <f t="shared" ref="AM53:AM56" si="112">IF(AI53="","",450)</f>
        <v/>
      </c>
      <c r="AN53" s="185" t="str">
        <f t="shared" ref="AN53:AN56" si="113">IF(AI53="","",")")</f>
        <v/>
      </c>
    </row>
    <row r="54" spans="1:40" ht="25.5" thickTop="1" thickBot="1" x14ac:dyDescent="0.4">
      <c r="B54" t="s">
        <v>2584</v>
      </c>
      <c r="C54" s="285" t="s">
        <v>2590</v>
      </c>
      <c r="D54" s="227" t="s">
        <v>1131</v>
      </c>
      <c r="E54" s="227"/>
      <c r="F54" s="227"/>
      <c r="G54" s="227"/>
      <c r="H54" s="227"/>
      <c r="I54" s="227"/>
      <c r="J54" s="227"/>
      <c r="K54" s="227"/>
      <c r="L54" s="283" t="str">
        <f>IF(C54="","",_xlfn.CONCAT("       triggerLine: ","""",C54,", ",M54:AN54,""", sC: ","""",B54,""", lines: ["))</f>
        <v xml:space="preserve">       triggerLine: "AMÉN, AMÉN, AMÉN..., (Do,,15)", sC: "ta as", lines: [</v>
      </c>
      <c r="M54" s="218" t="str">
        <f t="shared" si="86"/>
        <v>(</v>
      </c>
      <c r="N54" s="183" t="str">
        <f t="shared" si="87"/>
        <v>Do</v>
      </c>
      <c r="O54" s="216" t="str">
        <f t="shared" si="88"/>
        <v>,</v>
      </c>
      <c r="P54" s="225" t="str">
        <f t="shared" si="89"/>
        <v/>
      </c>
      <c r="Q54" s="217" t="str">
        <f t="shared" si="90"/>
        <v>,</v>
      </c>
      <c r="R54" s="168">
        <f t="shared" si="91"/>
        <v>15</v>
      </c>
      <c r="S54" s="218" t="str">
        <f t="shared" si="92"/>
        <v>)</v>
      </c>
      <c r="T54" s="219" t="str">
        <f t="shared" si="93"/>
        <v/>
      </c>
      <c r="U54" s="181" t="str">
        <f t="shared" si="94"/>
        <v/>
      </c>
      <c r="V54" s="185" t="str">
        <f t="shared" si="95"/>
        <v/>
      </c>
      <c r="W54" s="177" t="str">
        <f t="shared" si="96"/>
        <v/>
      </c>
      <c r="X54" s="185" t="str">
        <f t="shared" si="97"/>
        <v/>
      </c>
      <c r="Y54" s="185" t="str">
        <f t="shared" si="98"/>
        <v/>
      </c>
      <c r="Z54" s="218" t="str">
        <f t="shared" si="99"/>
        <v/>
      </c>
      <c r="AA54" s="175" t="str">
        <f t="shared" si="100"/>
        <v/>
      </c>
      <c r="AB54" s="183" t="str">
        <f t="shared" si="101"/>
        <v/>
      </c>
      <c r="AC54" s="184" t="str">
        <f t="shared" si="102"/>
        <v/>
      </c>
      <c r="AD54" s="225" t="str">
        <f t="shared" si="103"/>
        <v/>
      </c>
      <c r="AE54" s="176" t="str">
        <f t="shared" si="104"/>
        <v/>
      </c>
      <c r="AF54" s="168" t="str">
        <f t="shared" si="105"/>
        <v/>
      </c>
      <c r="AG54" s="168" t="str">
        <f t="shared" si="106"/>
        <v/>
      </c>
      <c r="AH54" s="179" t="str">
        <f t="shared" si="107"/>
        <v/>
      </c>
      <c r="AI54" s="256" t="str">
        <f t="shared" si="108"/>
        <v/>
      </c>
      <c r="AJ54" s="185" t="str">
        <f t="shared" si="109"/>
        <v/>
      </c>
      <c r="AK54" s="185" t="str">
        <f t="shared" si="110"/>
        <v/>
      </c>
      <c r="AL54" s="185" t="str">
        <f t="shared" si="111"/>
        <v/>
      </c>
      <c r="AM54" s="185" t="str">
        <f t="shared" si="112"/>
        <v/>
      </c>
      <c r="AN54" s="185" t="str">
        <f t="shared" si="113"/>
        <v/>
      </c>
    </row>
    <row r="55" spans="1:40" ht="25.5" thickTop="1" thickBot="1" x14ac:dyDescent="0.4">
      <c r="B55" t="s">
        <v>2282</v>
      </c>
      <c r="C55" s="285" t="s">
        <v>2585</v>
      </c>
      <c r="D55" s="227" t="s">
        <v>1112</v>
      </c>
      <c r="E55" s="227" t="s">
        <v>1121</v>
      </c>
      <c r="F55" s="227"/>
      <c r="G55" s="227"/>
      <c r="H55" s="227"/>
      <c r="I55" s="227"/>
      <c r="J55" s="227"/>
      <c r="K55" s="227"/>
      <c r="L55" s="283" t="str">
        <f>IF(C55="","",_xlfn.CONCAT("            { line: ","""",C55,", ",M55:AN55,""", sC: ","""",B55,"""},"))</f>
        <v xml:space="preserve">            { line: "AMÉN, AMÉN, AMÉN., (La,m,15)", sC: "as"},</v>
      </c>
      <c r="M55" s="218" t="str">
        <f t="shared" si="86"/>
        <v>(</v>
      </c>
      <c r="N55" s="183" t="str">
        <f t="shared" si="87"/>
        <v>La</v>
      </c>
      <c r="O55" s="216" t="str">
        <f t="shared" si="88"/>
        <v>,</v>
      </c>
      <c r="P55" s="225" t="str">
        <f t="shared" si="89"/>
        <v>m</v>
      </c>
      <c r="Q55" s="217" t="str">
        <f t="shared" si="90"/>
        <v>,</v>
      </c>
      <c r="R55" s="168">
        <f t="shared" si="91"/>
        <v>15</v>
      </c>
      <c r="S55" s="218" t="str">
        <f t="shared" si="92"/>
        <v>)</v>
      </c>
      <c r="T55" s="219" t="str">
        <f t="shared" si="93"/>
        <v/>
      </c>
      <c r="U55" s="181" t="str">
        <f t="shared" si="94"/>
        <v/>
      </c>
      <c r="V55" s="185" t="str">
        <f t="shared" si="95"/>
        <v/>
      </c>
      <c r="W55" s="177" t="str">
        <f t="shared" si="96"/>
        <v/>
      </c>
      <c r="X55" s="185" t="str">
        <f t="shared" si="97"/>
        <v/>
      </c>
      <c r="Y55" s="185" t="str">
        <f t="shared" si="98"/>
        <v/>
      </c>
      <c r="Z55" s="218" t="str">
        <f t="shared" si="99"/>
        <v/>
      </c>
      <c r="AA55" s="175" t="str">
        <f t="shared" si="100"/>
        <v/>
      </c>
      <c r="AB55" s="183" t="str">
        <f t="shared" si="101"/>
        <v/>
      </c>
      <c r="AC55" s="184" t="str">
        <f t="shared" si="102"/>
        <v/>
      </c>
      <c r="AD55" s="225" t="str">
        <f t="shared" si="103"/>
        <v/>
      </c>
      <c r="AE55" s="176" t="str">
        <f t="shared" si="104"/>
        <v/>
      </c>
      <c r="AF55" s="168" t="str">
        <f t="shared" si="105"/>
        <v/>
      </c>
      <c r="AG55" s="168" t="str">
        <f t="shared" si="106"/>
        <v/>
      </c>
      <c r="AH55" s="179" t="str">
        <f t="shared" si="107"/>
        <v/>
      </c>
      <c r="AI55" s="256" t="str">
        <f t="shared" si="108"/>
        <v/>
      </c>
      <c r="AJ55" s="185" t="str">
        <f t="shared" si="109"/>
        <v/>
      </c>
      <c r="AK55" s="185" t="str">
        <f t="shared" si="110"/>
        <v/>
      </c>
      <c r="AL55" s="185" t="str">
        <f t="shared" si="111"/>
        <v/>
      </c>
      <c r="AM55" s="185" t="str">
        <f t="shared" si="112"/>
        <v/>
      </c>
      <c r="AN55" s="185" t="str">
        <f t="shared" si="113"/>
        <v/>
      </c>
    </row>
    <row r="56" spans="1:40" ht="25.5" thickTop="1" thickBot="1" x14ac:dyDescent="0.4">
      <c r="B56" t="s">
        <v>2282</v>
      </c>
      <c r="C56" s="284" t="s">
        <v>2585</v>
      </c>
      <c r="D56" s="227" t="s">
        <v>1122</v>
      </c>
      <c r="E56" s="227"/>
      <c r="F56" s="227" t="s">
        <v>1131</v>
      </c>
      <c r="G56" s="227"/>
      <c r="H56" s="227"/>
      <c r="I56" s="227"/>
      <c r="J56" s="227"/>
      <c r="K56" s="227"/>
      <c r="L56" s="210" t="str">
        <f>IF(C56="","",_xlfn.CONCAT("            { line: ","""",C56,", ",M56:AN56,""", sC: ","""",B56,"""},  ]},"))</f>
        <v xml:space="preserve">            { line: "AMÉN, AMÉN, AMÉN., (Sol,,15)(Do,,250)", sC: "as"},  ]},</v>
      </c>
      <c r="M56" s="218" t="str">
        <f t="shared" si="86"/>
        <v>(</v>
      </c>
      <c r="N56" s="183" t="str">
        <f t="shared" si="87"/>
        <v>Sol</v>
      </c>
      <c r="O56" s="216" t="str">
        <f t="shared" si="88"/>
        <v>,</v>
      </c>
      <c r="P56" s="225" t="str">
        <f t="shared" si="89"/>
        <v/>
      </c>
      <c r="Q56" s="217" t="str">
        <f t="shared" si="90"/>
        <v>,</v>
      </c>
      <c r="R56" s="168">
        <f t="shared" si="91"/>
        <v>15</v>
      </c>
      <c r="S56" s="218" t="str">
        <f t="shared" si="92"/>
        <v>)</v>
      </c>
      <c r="T56" s="219" t="str">
        <f t="shared" si="93"/>
        <v>(</v>
      </c>
      <c r="U56" s="181" t="str">
        <f t="shared" si="94"/>
        <v>Do</v>
      </c>
      <c r="V56" s="185" t="str">
        <f t="shared" si="95"/>
        <v>,</v>
      </c>
      <c r="W56" s="177" t="str">
        <f t="shared" si="96"/>
        <v/>
      </c>
      <c r="X56" s="185" t="str">
        <f t="shared" si="97"/>
        <v>,</v>
      </c>
      <c r="Y56" s="185">
        <f t="shared" si="98"/>
        <v>250</v>
      </c>
      <c r="Z56" s="218" t="str">
        <f t="shared" si="99"/>
        <v>)</v>
      </c>
      <c r="AA56" s="175" t="str">
        <f t="shared" si="100"/>
        <v/>
      </c>
      <c r="AB56" s="183" t="str">
        <f t="shared" si="101"/>
        <v/>
      </c>
      <c r="AC56" s="184" t="str">
        <f t="shared" si="102"/>
        <v/>
      </c>
      <c r="AD56" s="225" t="str">
        <f t="shared" si="103"/>
        <v/>
      </c>
      <c r="AE56" s="176" t="str">
        <f t="shared" si="104"/>
        <v/>
      </c>
      <c r="AF56" s="168" t="str">
        <f t="shared" si="105"/>
        <v/>
      </c>
      <c r="AG56" s="168" t="str">
        <f t="shared" si="106"/>
        <v/>
      </c>
      <c r="AH56" s="179" t="str">
        <f t="shared" si="107"/>
        <v/>
      </c>
      <c r="AI56" s="256" t="str">
        <f t="shared" si="108"/>
        <v/>
      </c>
      <c r="AJ56" s="185" t="str">
        <f t="shared" si="109"/>
        <v/>
      </c>
      <c r="AK56" s="185" t="str">
        <f t="shared" si="110"/>
        <v/>
      </c>
      <c r="AL56" s="185" t="str">
        <f t="shared" si="111"/>
        <v/>
      </c>
      <c r="AM56" s="185" t="str">
        <f t="shared" si="112"/>
        <v/>
      </c>
      <c r="AN56" s="185" t="str">
        <f t="shared" si="113"/>
        <v/>
      </c>
    </row>
    <row r="57" spans="1:40" ht="27.75" thickTop="1" thickBot="1" x14ac:dyDescent="0.4">
      <c r="C57" s="297"/>
      <c r="D57" s="298"/>
      <c r="E57" s="298"/>
      <c r="F57" s="298"/>
      <c r="G57" s="298"/>
      <c r="H57" s="298"/>
      <c r="I57" s="298"/>
      <c r="J57" s="298"/>
      <c r="K57" s="298"/>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36.75" thickTop="1" thickBot="1" x14ac:dyDescent="0.4">
      <c r="C58" s="13"/>
      <c r="D58" s="222"/>
      <c r="E58" s="222"/>
      <c r="F58" s="222"/>
      <c r="G58" s="222"/>
      <c r="H58" s="222"/>
      <c r="I58" s="222"/>
      <c r="J58" s="222"/>
      <c r="K58" s="222"/>
      <c r="L58" s="212" t="s">
        <v>2299</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v>1</v>
      </c>
      <c r="C59" s="13" t="s">
        <v>2596</v>
      </c>
      <c r="D59" s="257" t="s">
        <v>1113</v>
      </c>
      <c r="E59" s="257"/>
      <c r="F59" s="258"/>
      <c r="G59" s="258"/>
      <c r="H59" s="228"/>
      <c r="I59" s="228"/>
      <c r="J59" s="232"/>
      <c r="K59" s="232"/>
      <c r="L59" s="271" t="str">
        <f>IF(C59="","",_xlfn.CONCAT("            { line: ","""",C59,", ",M59:AN59,""", sC: ","""",B59,"""},"))</f>
        <v xml:space="preserve">            { line: "¿Quiénes son, (Fa,,15)", sC: ""},</v>
      </c>
      <c r="M59" s="218" t="str">
        <f t="shared" si="7"/>
        <v>(</v>
      </c>
      <c r="N59" s="183" t="str">
        <f t="shared" si="1"/>
        <v>Fa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+A59+1</f>
        <v>2</v>
      </c>
      <c r="C60" s="13" t="s">
        <v>2597</v>
      </c>
      <c r="D60" s="257" t="s">
        <v>1111</v>
      </c>
      <c r="E60" s="257"/>
      <c r="F60" s="258"/>
      <c r="G60" s="258"/>
      <c r="H60" s="228"/>
      <c r="I60" s="228"/>
      <c r="J60" s="232"/>
      <c r="K60" s="232"/>
      <c r="L60" s="271" t="str">
        <f t="shared" ref="L60:L70" si="114">IF(C60="","",_xlfn.CONCAT("            { line: ","""",C60,", ",M60:AN60,""", sC: ","""",B60,"""},"))</f>
        <v xml:space="preserve">            { line: "y de dónde vienen?, (Mi,,15)", sC: ""},</v>
      </c>
      <c r="M60" s="218" t="str">
        <f t="shared" si="7"/>
        <v>(</v>
      </c>
      <c r="N60" s="183" t="str">
        <f t="shared" si="1"/>
        <v>Mi</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ref="A61:A70" si="115">+A60+1</f>
        <v>3</v>
      </c>
      <c r="C61" s="251" t="s">
        <v>2598</v>
      </c>
      <c r="D61" s="228" t="s">
        <v>1113</v>
      </c>
      <c r="E61" s="228"/>
      <c r="F61" s="230"/>
      <c r="G61" s="258"/>
      <c r="H61" s="228"/>
      <c r="I61" s="228"/>
      <c r="J61" s="232"/>
      <c r="K61" s="232"/>
      <c r="L61" s="271" t="str">
        <f t="shared" si="114"/>
        <v xml:space="preserve">            { line: "¿QUIÉNES SON, (Fa,,15)", sC: ""},</v>
      </c>
      <c r="M61" s="218" t="str">
        <f t="shared" si="7"/>
        <v>(</v>
      </c>
      <c r="N61" s="183" t="str">
        <f t="shared" si="1"/>
        <v>Fa</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115"/>
        <v>4</v>
      </c>
      <c r="B62" t="s">
        <v>1079</v>
      </c>
      <c r="C62" s="251" t="s">
        <v>2599</v>
      </c>
      <c r="D62" s="228" t="s">
        <v>1111</v>
      </c>
      <c r="E62" s="228"/>
      <c r="F62" s="230"/>
      <c r="G62" s="258"/>
      <c r="H62" s="228"/>
      <c r="I62" s="228"/>
      <c r="J62" s="232"/>
      <c r="K62" s="232"/>
      <c r="L62" s="271" t="str">
        <f t="shared" si="114"/>
        <v xml:space="preserve">            { line: "Y DE DÓNDE VIENEN?, (Mi,,15)", sC: "mt"},</v>
      </c>
      <c r="M62" s="218" t="str">
        <f t="shared" si="7"/>
        <v>(</v>
      </c>
      <c r="N62" s="183" t="str">
        <f t="shared" si="1"/>
        <v>Mi</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7.75" thickTop="1" thickBot="1" x14ac:dyDescent="0.4">
      <c r="C63" s="297"/>
      <c r="D63" s="298"/>
      <c r="E63" s="298"/>
      <c r="F63" s="298"/>
      <c r="G63" s="298"/>
      <c r="H63" s="298"/>
      <c r="I63" s="298"/>
      <c r="J63" s="298"/>
      <c r="K63" s="298"/>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5.5" thickTop="1" thickBot="1" x14ac:dyDescent="0.4">
      <c r="A64">
        <f>+A62+1</f>
        <v>5</v>
      </c>
      <c r="C64" s="251" t="s">
        <v>2600</v>
      </c>
      <c r="D64" s="228" t="s">
        <v>1122</v>
      </c>
      <c r="E64" s="228">
        <v>7</v>
      </c>
      <c r="F64" s="230" t="s">
        <v>1131</v>
      </c>
      <c r="G64" s="258"/>
      <c r="H64" s="228"/>
      <c r="I64" s="228"/>
      <c r="J64" s="232"/>
      <c r="K64" s="232"/>
      <c r="L64" s="271" t="str">
        <f t="shared" si="114"/>
        <v xml:space="preserve">            { line: "ESTOS SON LOS QUE VIENEN, (Sol,7,15)(Do,,250)", sC: ""},</v>
      </c>
      <c r="M64" s="218" t="str">
        <f t="shared" si="7"/>
        <v>(</v>
      </c>
      <c r="N64" s="183" t="str">
        <f t="shared" si="1"/>
        <v>Sol</v>
      </c>
      <c r="O64" s="216" t="str">
        <f t="shared" si="8"/>
        <v>,</v>
      </c>
      <c r="P64" s="225">
        <f t="shared" si="2"/>
        <v>7</v>
      </c>
      <c r="Q64" s="217" t="str">
        <f t="shared" si="9"/>
        <v>,</v>
      </c>
      <c r="R64" s="168">
        <f t="shared" si="10"/>
        <v>15</v>
      </c>
      <c r="S64" s="218" t="str">
        <f t="shared" si="11"/>
        <v>)</v>
      </c>
      <c r="T64" s="219" t="str">
        <f t="shared" si="12"/>
        <v>(</v>
      </c>
      <c r="U64" s="181" t="str">
        <f t="shared" si="3"/>
        <v>Do</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115"/>
        <v>6</v>
      </c>
      <c r="C65" s="251" t="s">
        <v>2601</v>
      </c>
      <c r="D65" s="228" t="s">
        <v>1122</v>
      </c>
      <c r="E65" s="228"/>
      <c r="F65" s="230" t="s">
        <v>1131</v>
      </c>
      <c r="G65" s="258"/>
      <c r="H65" s="228"/>
      <c r="I65" s="228"/>
      <c r="J65" s="232"/>
      <c r="K65" s="232"/>
      <c r="L65" s="271" t="str">
        <f t="shared" si="114"/>
        <v xml:space="preserve">            { line: "DE LA GRAN TRIBULACIÓN., (Sol,,15)(Do,,250)",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Do</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7.75" thickTop="1" thickBot="1" x14ac:dyDescent="0.4">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+A65+1</f>
        <v>7</v>
      </c>
      <c r="B67" t="s">
        <v>1079</v>
      </c>
      <c r="C67" s="251" t="s">
        <v>2602</v>
      </c>
      <c r="D67" s="228" t="s">
        <v>1113</v>
      </c>
      <c r="E67" s="228"/>
      <c r="F67" s="230"/>
      <c r="G67" s="258"/>
      <c r="H67" s="228"/>
      <c r="I67" s="228"/>
      <c r="J67" s="232"/>
      <c r="K67" s="232"/>
      <c r="L67" s="271" t="str">
        <f t="shared" si="114"/>
        <v xml:space="preserve">            { line: "Y LAVARON SUS TÚNICAS, (Fa,,15)", sC: "mt"},</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A68">
        <f t="shared" si="115"/>
        <v>8</v>
      </c>
      <c r="C68" s="251" t="s">
        <v>2603</v>
      </c>
      <c r="D68" s="228" t="s">
        <v>1131</v>
      </c>
      <c r="E68" s="228"/>
      <c r="F68" s="230"/>
      <c r="G68" s="258"/>
      <c r="H68" s="228"/>
      <c r="I68" s="228"/>
      <c r="J68" s="232"/>
      <c r="K68" s="232"/>
      <c r="L68" s="271" t="str">
        <f t="shared" si="114"/>
        <v xml:space="preserve">            { line: "Y LAS BLANQUEARON, (Do,,15)", sC: ""},</v>
      </c>
      <c r="M68" s="218" t="str">
        <f t="shared" si="7"/>
        <v>(</v>
      </c>
      <c r="N68" s="183" t="str">
        <f t="shared" si="1"/>
        <v>Do</v>
      </c>
      <c r="O68" s="216" t="str">
        <f t="shared" si="8"/>
        <v>,</v>
      </c>
      <c r="P68" s="225" t="str">
        <f t="shared" si="2"/>
        <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115"/>
        <v>9</v>
      </c>
      <c r="B69" t="s">
        <v>2286</v>
      </c>
      <c r="C69" s="251" t="s">
        <v>2604</v>
      </c>
      <c r="D69" s="228" t="s">
        <v>1113</v>
      </c>
      <c r="E69" s="228"/>
      <c r="F69" s="230" t="s">
        <v>1111</v>
      </c>
      <c r="G69" s="258"/>
      <c r="H69" s="228"/>
      <c r="I69" s="228"/>
      <c r="J69" s="232"/>
      <c r="K69" s="232"/>
      <c r="L69" s="282" t="str">
        <f t="shared" si="114"/>
        <v xml:space="preserve">            { line: "EN LA SANGRE DEL CORDERO,, (Fa,,15)(Mi,,250)", sC: "as mt"},</v>
      </c>
      <c r="M69" s="218" t="str">
        <f t="shared" si="7"/>
        <v>(</v>
      </c>
      <c r="N69" s="183" t="str">
        <f t="shared" si="1"/>
        <v>Fa</v>
      </c>
      <c r="O69" s="216" t="str">
        <f t="shared" si="8"/>
        <v>,</v>
      </c>
      <c r="P69" s="225" t="str">
        <f t="shared" si="2"/>
        <v/>
      </c>
      <c r="Q69" s="217" t="str">
        <f t="shared" si="9"/>
        <v>,</v>
      </c>
      <c r="R69" s="168">
        <f t="shared" si="10"/>
        <v>15</v>
      </c>
      <c r="S69" s="218" t="str">
        <f t="shared" si="11"/>
        <v>)</v>
      </c>
      <c r="T69" s="219" t="str">
        <f t="shared" si="12"/>
        <v>(</v>
      </c>
      <c r="U69" s="181" t="str">
        <f t="shared" si="3"/>
        <v>Mi</v>
      </c>
      <c r="V69" s="185" t="str">
        <f t="shared" si="13"/>
        <v>,</v>
      </c>
      <c r="W69" s="177" t="str">
        <f t="shared" si="4"/>
        <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A70">
        <f t="shared" si="115"/>
        <v>10</v>
      </c>
      <c r="B70" t="s">
        <v>2282</v>
      </c>
      <c r="C70" s="251" t="s">
        <v>2605</v>
      </c>
      <c r="D70" s="228" t="s">
        <v>1113</v>
      </c>
      <c r="E70" s="228"/>
      <c r="F70" s="230" t="s">
        <v>1111</v>
      </c>
      <c r="G70" s="258"/>
      <c r="H70" s="228"/>
      <c r="I70" s="228"/>
      <c r="J70" s="232"/>
      <c r="K70" s="232"/>
      <c r="L70" s="282" t="str">
        <f t="shared" si="114"/>
        <v xml:space="preserve">            { line: "EN LA SANGRE DEL CORDERO., (Fa,,15)(Mi,,250)",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v>
      </c>
      <c r="U70" s="181" t="str">
        <f t="shared" si="3"/>
        <v>Mi</v>
      </c>
      <c r="V70" s="185" t="str">
        <f t="shared" si="13"/>
        <v>,</v>
      </c>
      <c r="W70" s="177" t="str">
        <f t="shared" si="4"/>
        <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7.75" thickTop="1" thickBot="1" x14ac:dyDescent="0.4">
      <c r="C71" s="297"/>
      <c r="D71" s="298"/>
      <c r="E71" s="298"/>
      <c r="F71" s="298"/>
      <c r="G71" s="298"/>
      <c r="H71" s="298"/>
      <c r="I71" s="298"/>
      <c r="J71" s="298"/>
      <c r="K71" s="298"/>
      <c r="L71" s="299" t="s">
        <v>2520</v>
      </c>
      <c r="M71" s="218"/>
      <c r="N71" s="183"/>
      <c r="O71" s="216"/>
      <c r="P71" s="225"/>
      <c r="Q71" s="217"/>
      <c r="R71" s="168"/>
      <c r="S71" s="218"/>
      <c r="T71" s="219"/>
      <c r="U71" s="181"/>
      <c r="V71" s="185"/>
      <c r="W71" s="177"/>
      <c r="X71" s="185"/>
      <c r="Y71" s="185"/>
      <c r="Z71" s="218"/>
      <c r="AA71" s="175"/>
      <c r="AB71" s="183"/>
      <c r="AC71" s="184"/>
      <c r="AD71" s="225"/>
      <c r="AE71" s="176"/>
      <c r="AF71" s="168"/>
      <c r="AG71" s="168"/>
      <c r="AH71" s="179"/>
      <c r="AI71" s="256"/>
      <c r="AJ71" s="185"/>
      <c r="AK71" s="185"/>
      <c r="AL71" s="185"/>
      <c r="AM71" s="185"/>
      <c r="AN71" s="185"/>
    </row>
    <row r="72" spans="1:40" ht="25.5" thickTop="1" thickBot="1" x14ac:dyDescent="0.4">
      <c r="C72" s="203" t="s">
        <v>2422</v>
      </c>
      <c r="D72" s="224"/>
      <c r="E72" s="224"/>
      <c r="F72" s="224"/>
      <c r="G72" s="224"/>
      <c r="H72" s="224"/>
      <c r="I72" s="224"/>
      <c r="J72" s="224"/>
      <c r="K72" s="224"/>
      <c r="L72" s="208" t="s">
        <v>2411</v>
      </c>
      <c r="M72" s="218" t="str">
        <f t="shared" ref="M72:M78" si="116">IF(N72="","","(")</f>
        <v/>
      </c>
      <c r="N72" s="183" t="str">
        <f t="shared" ref="N72:N78" si="117">IF(D72="","",D72)</f>
        <v/>
      </c>
      <c r="O72" s="216" t="str">
        <f t="shared" ref="O72:O78" si="118">IF(N72="","",",")</f>
        <v/>
      </c>
      <c r="P72" s="225" t="str">
        <f t="shared" ref="P72:P78" si="119">IF(E72="","",E72)</f>
        <v/>
      </c>
      <c r="Q72" s="217" t="str">
        <f t="shared" ref="Q72:Q78" si="120">IF(N72="","",",")</f>
        <v/>
      </c>
      <c r="R72" s="168" t="str">
        <f t="shared" ref="R72:R78" si="121">IF(N72="","",15)</f>
        <v/>
      </c>
      <c r="S72" s="218" t="str">
        <f t="shared" ref="S72:S78" si="122">IF(N72="","",")")</f>
        <v/>
      </c>
      <c r="T72" s="219" t="str">
        <f t="shared" ref="T72:T78" si="123">IF(U72="","","(")</f>
        <v/>
      </c>
      <c r="U72" s="181" t="str">
        <f t="shared" ref="U72:U78" si="124">IF(F72="","",F72)</f>
        <v/>
      </c>
      <c r="V72" s="185" t="str">
        <f t="shared" ref="V72:V78" si="125">IF(U72="","",",")</f>
        <v/>
      </c>
      <c r="W72" s="177" t="str">
        <f t="shared" ref="W72:W78" si="126">IF(G72="","",G72)</f>
        <v/>
      </c>
      <c r="X72" s="185" t="str">
        <f t="shared" ref="X72:X78" si="127">IF(U72="","",",")</f>
        <v/>
      </c>
      <c r="Y72" s="185" t="str">
        <f t="shared" ref="Y72:Y78" si="128">IF(U72="","",250)</f>
        <v/>
      </c>
      <c r="Z72" s="218" t="str">
        <f t="shared" ref="Z72:Z78" si="129">IF(U72="","",")")</f>
        <v/>
      </c>
      <c r="AA72" s="175" t="str">
        <f t="shared" ref="AA72:AA78" si="130">IF(AB72="","","(")</f>
        <v/>
      </c>
      <c r="AB72" s="183" t="str">
        <f t="shared" ref="AB72:AB78" si="131">IF(H72="","",H72)</f>
        <v/>
      </c>
      <c r="AC72" s="184" t="str">
        <f t="shared" ref="AC72:AC78" si="132">IF(AB72="","",",")</f>
        <v/>
      </c>
      <c r="AD72" s="225" t="str">
        <f t="shared" ref="AD72:AD78" si="133">IF(I72="","",I72)</f>
        <v/>
      </c>
      <c r="AE72" s="176" t="str">
        <f t="shared" ref="AE72:AE78" si="134">IF(AB72="","",",")</f>
        <v/>
      </c>
      <c r="AF72" s="168" t="str">
        <f t="shared" ref="AF72:AF78" si="135">IF(AB72="","",350)</f>
        <v/>
      </c>
      <c r="AG72" s="168" t="str">
        <f t="shared" ref="AG72:AG78" si="136">IF(AB72="","",")")</f>
        <v/>
      </c>
      <c r="AH72" s="179" t="str">
        <f t="shared" ref="AH72:AH78" si="137">IF(AI72="","","(")</f>
        <v/>
      </c>
      <c r="AI72" s="256" t="str">
        <f t="shared" ref="AI72:AI78" si="138">IF(J72="","",J72)</f>
        <v/>
      </c>
      <c r="AJ72" s="185" t="str">
        <f t="shared" ref="AJ72:AJ78" si="139">IF(AI72="","",",")</f>
        <v/>
      </c>
      <c r="AK72" s="185" t="str">
        <f t="shared" ref="AK72:AK78" si="140">IF(K72="","",K72)</f>
        <v/>
      </c>
      <c r="AL72" s="185" t="str">
        <f t="shared" ref="AL72:AL78" si="141">IF(AI72="","",",")</f>
        <v/>
      </c>
      <c r="AM72" s="185" t="str">
        <f t="shared" ref="AM72:AM78" si="142">IF(AI72="","",450)</f>
        <v/>
      </c>
      <c r="AN72" s="185" t="str">
        <f t="shared" ref="AN72:AN78" si="143">IF(AI72="","",")")</f>
        <v/>
      </c>
    </row>
    <row r="73" spans="1:40" ht="25.5" thickTop="1" thickBot="1" x14ac:dyDescent="0.4">
      <c r="B73" t="s">
        <v>2519</v>
      </c>
      <c r="C73" s="285" t="s">
        <v>2606</v>
      </c>
      <c r="D73" s="227" t="s">
        <v>1122</v>
      </c>
      <c r="E73" s="227">
        <v>7</v>
      </c>
      <c r="F73" s="227" t="s">
        <v>1131</v>
      </c>
      <c r="G73" s="227"/>
      <c r="H73" s="227"/>
      <c r="I73" s="227"/>
      <c r="J73" s="227"/>
      <c r="K73" s="227"/>
      <c r="L73" s="283" t="str">
        <f>IF(C73="","",_xlfn.CONCAT("       triggerLine: ","""",C73,", ",M73:AN73,""", sC: ","""",B73,""", lines: ["))</f>
        <v xml:space="preserve">       triggerLine: "ESTOS SON LOS QUE VIENEN..., (Sol,7,15)(Do,,250)", sC: "as ta", lines: [</v>
      </c>
      <c r="M73" s="218" t="str">
        <f t="shared" si="116"/>
        <v>(</v>
      </c>
      <c r="N73" s="183" t="str">
        <f t="shared" si="117"/>
        <v>Sol</v>
      </c>
      <c r="O73" s="216" t="str">
        <f t="shared" si="118"/>
        <v>,</v>
      </c>
      <c r="P73" s="225">
        <f t="shared" si="119"/>
        <v>7</v>
      </c>
      <c r="Q73" s="217" t="str">
        <f t="shared" si="120"/>
        <v>,</v>
      </c>
      <c r="R73" s="168">
        <f t="shared" si="121"/>
        <v>15</v>
      </c>
      <c r="S73" s="218" t="str">
        <f t="shared" si="122"/>
        <v>)</v>
      </c>
      <c r="T73" s="219" t="str">
        <f t="shared" si="123"/>
        <v>(</v>
      </c>
      <c r="U73" s="181" t="str">
        <f t="shared" si="124"/>
        <v>Do</v>
      </c>
      <c r="V73" s="185" t="str">
        <f t="shared" si="125"/>
        <v>,</v>
      </c>
      <c r="W73" s="177" t="str">
        <f t="shared" si="126"/>
        <v/>
      </c>
      <c r="X73" s="185" t="str">
        <f t="shared" si="127"/>
        <v>,</v>
      </c>
      <c r="Y73" s="185">
        <f t="shared" si="128"/>
        <v>250</v>
      </c>
      <c r="Z73" s="218" t="str">
        <f t="shared" si="129"/>
        <v>)</v>
      </c>
      <c r="AA73" s="175" t="str">
        <f t="shared" si="130"/>
        <v/>
      </c>
      <c r="AB73" s="183" t="str">
        <f t="shared" si="131"/>
        <v/>
      </c>
      <c r="AC73" s="184" t="str">
        <f t="shared" si="132"/>
        <v/>
      </c>
      <c r="AD73" s="225" t="str">
        <f t="shared" si="133"/>
        <v/>
      </c>
      <c r="AE73" s="176" t="str">
        <f t="shared" si="134"/>
        <v/>
      </c>
      <c r="AF73" s="168" t="str">
        <f t="shared" si="135"/>
        <v/>
      </c>
      <c r="AG73" s="168" t="str">
        <f t="shared" si="136"/>
        <v/>
      </c>
      <c r="AH73" s="179" t="str">
        <f t="shared" si="137"/>
        <v/>
      </c>
      <c r="AI73" s="256" t="str">
        <f t="shared" si="138"/>
        <v/>
      </c>
      <c r="AJ73" s="185" t="str">
        <f t="shared" si="139"/>
        <v/>
      </c>
      <c r="AK73" s="185" t="str">
        <f t="shared" si="140"/>
        <v/>
      </c>
      <c r="AL73" s="185" t="str">
        <f t="shared" si="141"/>
        <v/>
      </c>
      <c r="AM73" s="185" t="str">
        <f t="shared" si="142"/>
        <v/>
      </c>
      <c r="AN73" s="185" t="str">
        <f t="shared" si="143"/>
        <v/>
      </c>
    </row>
    <row r="74" spans="1:40" ht="25.5" thickTop="1" thickBot="1" x14ac:dyDescent="0.4">
      <c r="B74" t="s">
        <v>2282</v>
      </c>
      <c r="C74" s="285" t="s">
        <v>2601</v>
      </c>
      <c r="D74" s="227" t="s">
        <v>1122</v>
      </c>
      <c r="E74" s="227"/>
      <c r="F74" s="227" t="s">
        <v>1131</v>
      </c>
      <c r="G74" s="227"/>
      <c r="H74" s="227"/>
      <c r="I74" s="227"/>
      <c r="J74" s="227"/>
      <c r="K74" s="227"/>
      <c r="L74" s="283" t="str">
        <f>IF(C74="","",_xlfn.CONCAT("            { line: ","""",C74,", ",M74:AN74,""", sC: ","""",B74,"""},"))</f>
        <v xml:space="preserve">            { line: "DE LA GRAN TRIBULACIÓN., (Sol,,15)(Do,,250)", sC: "as"},</v>
      </c>
      <c r="M74" s="218" t="str">
        <f t="shared" si="116"/>
        <v>(</v>
      </c>
      <c r="N74" s="183" t="str">
        <f t="shared" si="117"/>
        <v>Sol</v>
      </c>
      <c r="O74" s="216" t="str">
        <f t="shared" si="118"/>
        <v>,</v>
      </c>
      <c r="P74" s="225" t="str">
        <f t="shared" si="119"/>
        <v/>
      </c>
      <c r="Q74" s="217" t="str">
        <f t="shared" si="120"/>
        <v>,</v>
      </c>
      <c r="R74" s="168">
        <f t="shared" si="121"/>
        <v>15</v>
      </c>
      <c r="S74" s="218" t="str">
        <f t="shared" si="122"/>
        <v>)</v>
      </c>
      <c r="T74" s="219" t="str">
        <f t="shared" si="123"/>
        <v>(</v>
      </c>
      <c r="U74" s="181" t="str">
        <f t="shared" si="124"/>
        <v>Do</v>
      </c>
      <c r="V74" s="185" t="str">
        <f t="shared" si="125"/>
        <v>,</v>
      </c>
      <c r="W74" s="177" t="str">
        <f t="shared" si="126"/>
        <v/>
      </c>
      <c r="X74" s="185" t="str">
        <f t="shared" si="127"/>
        <v>,</v>
      </c>
      <c r="Y74" s="185">
        <f t="shared" si="128"/>
        <v>250</v>
      </c>
      <c r="Z74" s="218" t="str">
        <f t="shared" si="129"/>
        <v>)</v>
      </c>
      <c r="AA74" s="175" t="str">
        <f t="shared" si="130"/>
        <v/>
      </c>
      <c r="AB74" s="183" t="str">
        <f t="shared" si="131"/>
        <v/>
      </c>
      <c r="AC74" s="184" t="str">
        <f t="shared" si="132"/>
        <v/>
      </c>
      <c r="AD74" s="225" t="str">
        <f t="shared" si="133"/>
        <v/>
      </c>
      <c r="AE74" s="176" t="str">
        <f t="shared" si="134"/>
        <v/>
      </c>
      <c r="AF74" s="168" t="str">
        <f t="shared" si="135"/>
        <v/>
      </c>
      <c r="AG74" s="168" t="str">
        <f t="shared" si="136"/>
        <v/>
      </c>
      <c r="AH74" s="179" t="str">
        <f t="shared" si="137"/>
        <v/>
      </c>
      <c r="AI74" s="256" t="str">
        <f t="shared" si="138"/>
        <v/>
      </c>
      <c r="AJ74" s="185" t="str">
        <f t="shared" si="139"/>
        <v/>
      </c>
      <c r="AK74" s="185" t="str">
        <f t="shared" si="140"/>
        <v/>
      </c>
      <c r="AL74" s="185" t="str">
        <f t="shared" si="141"/>
        <v/>
      </c>
      <c r="AM74" s="185" t="str">
        <f t="shared" si="142"/>
        <v/>
      </c>
      <c r="AN74" s="185" t="str">
        <f t="shared" si="143"/>
        <v/>
      </c>
    </row>
    <row r="75" spans="1:40" ht="25.5" thickTop="1" thickBot="1" x14ac:dyDescent="0.4">
      <c r="B75" t="s">
        <v>2282</v>
      </c>
      <c r="C75" s="285" t="s">
        <v>2602</v>
      </c>
      <c r="D75" s="227" t="s">
        <v>1113</v>
      </c>
      <c r="E75" s="227"/>
      <c r="F75" s="227"/>
      <c r="G75" s="227"/>
      <c r="H75" s="227"/>
      <c r="I75" s="227"/>
      <c r="J75" s="227"/>
      <c r="K75" s="227"/>
      <c r="L75" s="283" t="str">
        <f>IF(C75="","",_xlfn.CONCAT("            { line: ","""",C75,", ",M75:AN75,""", sC: ","""",B75,"""},"))</f>
        <v xml:space="preserve">            { line: "Y LAVARON SUS TÚNICAS, (Fa,,15)", sC: "as"},</v>
      </c>
      <c r="M75" s="218" t="str">
        <f t="shared" ref="M75" si="144">IF(N75="","","(")</f>
        <v>(</v>
      </c>
      <c r="N75" s="183" t="str">
        <f t="shared" ref="N75" si="145">IF(D75="","",D75)</f>
        <v>Fa</v>
      </c>
      <c r="O75" s="216" t="str">
        <f t="shared" ref="O75" si="146">IF(N75="","",",")</f>
        <v>,</v>
      </c>
      <c r="P75" s="225" t="str">
        <f t="shared" ref="P75" si="147">IF(E75="","",E75)</f>
        <v/>
      </c>
      <c r="Q75" s="217" t="str">
        <f t="shared" ref="Q75" si="148">IF(N75="","",",")</f>
        <v>,</v>
      </c>
      <c r="R75" s="168">
        <f t="shared" ref="R75" si="149">IF(N75="","",15)</f>
        <v>15</v>
      </c>
      <c r="S75" s="218" t="str">
        <f t="shared" ref="S75" si="150">IF(N75="","",")")</f>
        <v>)</v>
      </c>
      <c r="T75" s="219" t="str">
        <f t="shared" ref="T75" si="151">IF(U75="","","(")</f>
        <v/>
      </c>
      <c r="U75" s="181" t="str">
        <f t="shared" ref="U75" si="152">IF(F75="","",F75)</f>
        <v/>
      </c>
      <c r="V75" s="185" t="str">
        <f t="shared" ref="V75" si="153">IF(U75="","",",")</f>
        <v/>
      </c>
      <c r="W75" s="177" t="str">
        <f t="shared" ref="W75" si="154">IF(G75="","",G75)</f>
        <v/>
      </c>
      <c r="X75" s="185" t="str">
        <f t="shared" ref="X75" si="155">IF(U75="","",",")</f>
        <v/>
      </c>
      <c r="Y75" s="185" t="str">
        <f t="shared" ref="Y75" si="156">IF(U75="","",250)</f>
        <v/>
      </c>
      <c r="Z75" s="218" t="str">
        <f t="shared" ref="Z75" si="157">IF(U75="","",")")</f>
        <v/>
      </c>
      <c r="AA75" s="175" t="str">
        <f t="shared" ref="AA75" si="158">IF(AB75="","","(")</f>
        <v/>
      </c>
      <c r="AB75" s="183" t="str">
        <f t="shared" ref="AB75" si="159">IF(H75="","",H75)</f>
        <v/>
      </c>
      <c r="AC75" s="184" t="str">
        <f t="shared" ref="AC75" si="160">IF(AB75="","",",")</f>
        <v/>
      </c>
      <c r="AD75" s="225" t="str">
        <f t="shared" ref="AD75" si="161">IF(I75="","",I75)</f>
        <v/>
      </c>
      <c r="AE75" s="176" t="str">
        <f t="shared" ref="AE75" si="162">IF(AB75="","",",")</f>
        <v/>
      </c>
      <c r="AF75" s="168" t="str">
        <f t="shared" ref="AF75" si="163">IF(AB75="","",350)</f>
        <v/>
      </c>
      <c r="AG75" s="168" t="str">
        <f t="shared" ref="AG75" si="164">IF(AB75="","",")")</f>
        <v/>
      </c>
      <c r="AH75" s="179" t="str">
        <f t="shared" ref="AH75" si="165">IF(AI75="","","(")</f>
        <v/>
      </c>
      <c r="AI75" s="256" t="str">
        <f t="shared" ref="AI75" si="166">IF(J75="","",J75)</f>
        <v/>
      </c>
      <c r="AJ75" s="185" t="str">
        <f t="shared" ref="AJ75" si="167">IF(AI75="","",",")</f>
        <v/>
      </c>
      <c r="AK75" s="185" t="str">
        <f t="shared" ref="AK75" si="168">IF(K75="","",K75)</f>
        <v/>
      </c>
      <c r="AL75" s="185" t="str">
        <f t="shared" ref="AL75" si="169">IF(AI75="","",",")</f>
        <v/>
      </c>
      <c r="AM75" s="185" t="str">
        <f t="shared" ref="AM75" si="170">IF(AI75="","",450)</f>
        <v/>
      </c>
      <c r="AN75" s="185" t="str">
        <f t="shared" ref="AN75" si="171">IF(AI75="","",")")</f>
        <v/>
      </c>
    </row>
    <row r="76" spans="1:40" ht="25.5" thickTop="1" thickBot="1" x14ac:dyDescent="0.4">
      <c r="B76" t="s">
        <v>2282</v>
      </c>
      <c r="C76" s="285" t="s">
        <v>2603</v>
      </c>
      <c r="D76" s="227" t="s">
        <v>1131</v>
      </c>
      <c r="E76" s="227"/>
      <c r="F76" s="227"/>
      <c r="G76" s="227"/>
      <c r="H76" s="227"/>
      <c r="I76" s="227"/>
      <c r="J76" s="227"/>
      <c r="K76" s="227"/>
      <c r="L76" s="283" t="str">
        <f>IF(C76="","",_xlfn.CONCAT("            { line: ","""",C76,", ",M76:AN76,""", sC: ","""",B76,"""},"))</f>
        <v xml:space="preserve">            { line: "Y LAS BLANQUEARON, (Do,,15)", sC: "as"},</v>
      </c>
      <c r="M76" s="218" t="str">
        <f t="shared" si="116"/>
        <v>(</v>
      </c>
      <c r="N76" s="183" t="str">
        <f t="shared" si="117"/>
        <v>Do</v>
      </c>
      <c r="O76" s="216" t="str">
        <f t="shared" si="118"/>
        <v>,</v>
      </c>
      <c r="P76" s="225" t="str">
        <f t="shared" si="119"/>
        <v/>
      </c>
      <c r="Q76" s="217" t="str">
        <f t="shared" si="120"/>
        <v>,</v>
      </c>
      <c r="R76" s="168">
        <f t="shared" si="121"/>
        <v>15</v>
      </c>
      <c r="S76" s="218" t="str">
        <f t="shared" si="122"/>
        <v>)</v>
      </c>
      <c r="T76" s="219" t="str">
        <f t="shared" si="123"/>
        <v/>
      </c>
      <c r="U76" s="181" t="str">
        <f t="shared" si="124"/>
        <v/>
      </c>
      <c r="V76" s="185" t="str">
        <f t="shared" si="125"/>
        <v/>
      </c>
      <c r="W76" s="177" t="str">
        <f t="shared" si="126"/>
        <v/>
      </c>
      <c r="X76" s="185" t="str">
        <f t="shared" si="127"/>
        <v/>
      </c>
      <c r="Y76" s="185" t="str">
        <f t="shared" si="128"/>
        <v/>
      </c>
      <c r="Z76" s="218" t="str">
        <f t="shared" si="129"/>
        <v/>
      </c>
      <c r="AA76" s="175" t="str">
        <f t="shared" si="130"/>
        <v/>
      </c>
      <c r="AB76" s="183" t="str">
        <f t="shared" si="131"/>
        <v/>
      </c>
      <c r="AC76" s="184" t="str">
        <f t="shared" si="132"/>
        <v/>
      </c>
      <c r="AD76" s="225" t="str">
        <f t="shared" si="133"/>
        <v/>
      </c>
      <c r="AE76" s="176" t="str">
        <f t="shared" si="134"/>
        <v/>
      </c>
      <c r="AF76" s="168" t="str">
        <f t="shared" si="135"/>
        <v/>
      </c>
      <c r="AG76" s="168" t="str">
        <f t="shared" si="136"/>
        <v/>
      </c>
      <c r="AH76" s="179" t="str">
        <f t="shared" si="137"/>
        <v/>
      </c>
      <c r="AI76" s="256" t="str">
        <f t="shared" si="138"/>
        <v/>
      </c>
      <c r="AJ76" s="185" t="str">
        <f t="shared" si="139"/>
        <v/>
      </c>
      <c r="AK76" s="185" t="str">
        <f t="shared" si="140"/>
        <v/>
      </c>
      <c r="AL76" s="185" t="str">
        <f t="shared" si="141"/>
        <v/>
      </c>
      <c r="AM76" s="185" t="str">
        <f t="shared" si="142"/>
        <v/>
      </c>
      <c r="AN76" s="185" t="str">
        <f t="shared" si="143"/>
        <v/>
      </c>
    </row>
    <row r="77" spans="1:40" ht="25.5" thickTop="1" thickBot="1" x14ac:dyDescent="0.4">
      <c r="B77" t="s">
        <v>2282</v>
      </c>
      <c r="C77" s="285" t="s">
        <v>2604</v>
      </c>
      <c r="D77" s="227" t="s">
        <v>1113</v>
      </c>
      <c r="E77" s="227"/>
      <c r="F77" s="227" t="s">
        <v>1111</v>
      </c>
      <c r="G77" s="227"/>
      <c r="H77" s="227"/>
      <c r="I77" s="227"/>
      <c r="J77" s="227"/>
      <c r="K77" s="227"/>
      <c r="L77" s="283" t="str">
        <f>IF(C77="","",_xlfn.CONCAT("            { line: ","""",C77,", ",M77:AN77,""", sC: ","""",B77,"""},"))</f>
        <v xml:space="preserve">            { line: "EN LA SANGRE DEL CORDERO,, (Fa,,15)(Mi,,250)", sC: "as"},</v>
      </c>
      <c r="M77" s="218" t="str">
        <f t="shared" si="116"/>
        <v>(</v>
      </c>
      <c r="N77" s="183" t="str">
        <f t="shared" si="117"/>
        <v>Fa</v>
      </c>
      <c r="O77" s="216" t="str">
        <f t="shared" si="118"/>
        <v>,</v>
      </c>
      <c r="P77" s="225" t="str">
        <f t="shared" si="119"/>
        <v/>
      </c>
      <c r="Q77" s="217" t="str">
        <f t="shared" si="120"/>
        <v>,</v>
      </c>
      <c r="R77" s="168">
        <f t="shared" si="121"/>
        <v>15</v>
      </c>
      <c r="S77" s="218" t="str">
        <f t="shared" si="122"/>
        <v>)</v>
      </c>
      <c r="T77" s="219" t="str">
        <f t="shared" si="123"/>
        <v>(</v>
      </c>
      <c r="U77" s="181" t="str">
        <f t="shared" si="124"/>
        <v>Mi</v>
      </c>
      <c r="V77" s="185" t="str">
        <f t="shared" si="125"/>
        <v>,</v>
      </c>
      <c r="W77" s="177" t="str">
        <f t="shared" si="126"/>
        <v/>
      </c>
      <c r="X77" s="185" t="str">
        <f t="shared" si="127"/>
        <v>,</v>
      </c>
      <c r="Y77" s="185">
        <f t="shared" si="128"/>
        <v>250</v>
      </c>
      <c r="Z77" s="218" t="str">
        <f t="shared" si="129"/>
        <v>)</v>
      </c>
      <c r="AA77" s="175" t="str">
        <f t="shared" si="130"/>
        <v/>
      </c>
      <c r="AB77" s="183" t="str">
        <f t="shared" si="131"/>
        <v/>
      </c>
      <c r="AC77" s="184" t="str">
        <f t="shared" si="132"/>
        <v/>
      </c>
      <c r="AD77" s="225" t="str">
        <f t="shared" si="133"/>
        <v/>
      </c>
      <c r="AE77" s="176" t="str">
        <f t="shared" si="134"/>
        <v/>
      </c>
      <c r="AF77" s="168" t="str">
        <f t="shared" si="135"/>
        <v/>
      </c>
      <c r="AG77" s="168" t="str">
        <f t="shared" si="136"/>
        <v/>
      </c>
      <c r="AH77" s="179" t="str">
        <f t="shared" si="137"/>
        <v/>
      </c>
      <c r="AI77" s="256" t="str">
        <f t="shared" si="138"/>
        <v/>
      </c>
      <c r="AJ77" s="185" t="str">
        <f t="shared" si="139"/>
        <v/>
      </c>
      <c r="AK77" s="185" t="str">
        <f t="shared" si="140"/>
        <v/>
      </c>
      <c r="AL77" s="185" t="str">
        <f t="shared" si="141"/>
        <v/>
      </c>
      <c r="AM77" s="185" t="str">
        <f t="shared" si="142"/>
        <v/>
      </c>
      <c r="AN77" s="185" t="str">
        <f t="shared" si="143"/>
        <v/>
      </c>
    </row>
    <row r="78" spans="1:40" ht="25.5" thickTop="1" thickBot="1" x14ac:dyDescent="0.4">
      <c r="B78" t="s">
        <v>2282</v>
      </c>
      <c r="C78" s="284" t="s">
        <v>2605</v>
      </c>
      <c r="D78" s="227" t="s">
        <v>1113</v>
      </c>
      <c r="E78" s="227"/>
      <c r="F78" s="227" t="s">
        <v>1111</v>
      </c>
      <c r="G78" s="227"/>
      <c r="H78" s="227"/>
      <c r="I78" s="227"/>
      <c r="J78" s="227"/>
      <c r="K78" s="227"/>
      <c r="L78" s="210" t="str">
        <f>IF(C78="","",_xlfn.CONCAT("            { line: ","""",C78,", ",M78:AN78,""", sC: ","""",B78,"""},  ]},"))</f>
        <v xml:space="preserve">            { line: "EN LA SANGRE DEL CORDERO., (Fa,,15)(Mi,,250)", sC: "as"},  ]},</v>
      </c>
      <c r="M78" s="218" t="str">
        <f t="shared" si="116"/>
        <v>(</v>
      </c>
      <c r="N78" s="183" t="str">
        <f t="shared" si="117"/>
        <v>Fa</v>
      </c>
      <c r="O78" s="216" t="str">
        <f t="shared" si="118"/>
        <v>,</v>
      </c>
      <c r="P78" s="225" t="str">
        <f t="shared" si="119"/>
        <v/>
      </c>
      <c r="Q78" s="217" t="str">
        <f t="shared" si="120"/>
        <v>,</v>
      </c>
      <c r="R78" s="168">
        <f t="shared" si="121"/>
        <v>15</v>
      </c>
      <c r="S78" s="218" t="str">
        <f t="shared" si="122"/>
        <v>)</v>
      </c>
      <c r="T78" s="219" t="str">
        <f t="shared" si="123"/>
        <v>(</v>
      </c>
      <c r="U78" s="181" t="str">
        <f t="shared" si="124"/>
        <v>Mi</v>
      </c>
      <c r="V78" s="185" t="str">
        <f t="shared" si="125"/>
        <v>,</v>
      </c>
      <c r="W78" s="177" t="str">
        <f t="shared" si="126"/>
        <v/>
      </c>
      <c r="X78" s="185" t="str">
        <f t="shared" si="127"/>
        <v>,</v>
      </c>
      <c r="Y78" s="185">
        <f t="shared" si="128"/>
        <v>250</v>
      </c>
      <c r="Z78" s="218" t="str">
        <f t="shared" si="129"/>
        <v>)</v>
      </c>
      <c r="AA78" s="175" t="str">
        <f t="shared" si="130"/>
        <v/>
      </c>
      <c r="AB78" s="183" t="str">
        <f t="shared" si="131"/>
        <v/>
      </c>
      <c r="AC78" s="184" t="str">
        <f t="shared" si="132"/>
        <v/>
      </c>
      <c r="AD78" s="225" t="str">
        <f t="shared" si="133"/>
        <v/>
      </c>
      <c r="AE78" s="176" t="str">
        <f t="shared" si="134"/>
        <v/>
      </c>
      <c r="AF78" s="168" t="str">
        <f t="shared" si="135"/>
        <v/>
      </c>
      <c r="AG78" s="168" t="str">
        <f t="shared" si="136"/>
        <v/>
      </c>
      <c r="AH78" s="179" t="str">
        <f t="shared" si="137"/>
        <v/>
      </c>
      <c r="AI78" s="256" t="str">
        <f t="shared" si="138"/>
        <v/>
      </c>
      <c r="AJ78" s="185" t="str">
        <f t="shared" si="139"/>
        <v/>
      </c>
      <c r="AK78" s="185" t="str">
        <f t="shared" si="140"/>
        <v/>
      </c>
      <c r="AL78" s="185" t="str">
        <f t="shared" si="141"/>
        <v/>
      </c>
      <c r="AM78" s="185" t="str">
        <f t="shared" si="142"/>
        <v/>
      </c>
      <c r="AN78" s="185" t="str">
        <f t="shared" si="143"/>
        <v/>
      </c>
    </row>
    <row r="79" spans="1:40" ht="27.75" thickTop="1" thickBot="1" x14ac:dyDescent="0.4">
      <c r="C79" s="297"/>
      <c r="D79" s="298"/>
      <c r="E79" s="298"/>
      <c r="F79" s="298"/>
      <c r="G79" s="298"/>
      <c r="H79" s="298"/>
      <c r="I79" s="298"/>
      <c r="J79" s="298"/>
      <c r="K79" s="298"/>
      <c r="L79" s="299" t="s">
        <v>2520</v>
      </c>
      <c r="M79" s="218"/>
      <c r="N79" s="183"/>
      <c r="O79" s="216"/>
      <c r="P79" s="225"/>
      <c r="Q79" s="217"/>
      <c r="R79" s="168"/>
      <c r="S79" s="218"/>
      <c r="T79" s="219"/>
      <c r="U79" s="181"/>
      <c r="V79" s="185"/>
      <c r="W79" s="177"/>
      <c r="X79" s="185"/>
      <c r="Y79" s="185"/>
      <c r="Z79" s="218"/>
      <c r="AA79" s="175"/>
      <c r="AB79" s="183"/>
      <c r="AC79" s="184"/>
      <c r="AD79" s="225"/>
      <c r="AE79" s="176"/>
      <c r="AF79" s="168"/>
      <c r="AG79" s="168"/>
      <c r="AH79" s="179"/>
      <c r="AI79" s="256"/>
      <c r="AJ79" s="185"/>
      <c r="AK79" s="185"/>
      <c r="AL79" s="185"/>
      <c r="AM79" s="185"/>
      <c r="AN79" s="185"/>
    </row>
    <row r="80" spans="1:40" ht="25.5" thickTop="1" thickBot="1" x14ac:dyDescent="0.4">
      <c r="C80" s="203" t="s">
        <v>2422</v>
      </c>
      <c r="D80" s="224"/>
      <c r="E80" s="224"/>
      <c r="F80" s="224"/>
      <c r="G80" s="224"/>
      <c r="H80" s="224"/>
      <c r="I80" s="224"/>
      <c r="J80" s="224"/>
      <c r="K80" s="224"/>
      <c r="L80" s="208" t="s">
        <v>2411</v>
      </c>
      <c r="M80" s="218" t="str">
        <f t="shared" ref="M80:M83" si="172">IF(N80="","","(")</f>
        <v/>
      </c>
      <c r="N80" s="183" t="str">
        <f t="shared" ref="N80:N83" si="173">IF(D80="","",D80)</f>
        <v/>
      </c>
      <c r="O80" s="216" t="str">
        <f t="shared" ref="O80:O83" si="174">IF(N80="","",",")</f>
        <v/>
      </c>
      <c r="P80" s="225" t="str">
        <f t="shared" ref="P80:P83" si="175">IF(E80="","",E80)</f>
        <v/>
      </c>
      <c r="Q80" s="217" t="str">
        <f t="shared" ref="Q80:Q83" si="176">IF(N80="","",",")</f>
        <v/>
      </c>
      <c r="R80" s="168" t="str">
        <f t="shared" ref="R80:R83" si="177">IF(N80="","",15)</f>
        <v/>
      </c>
      <c r="S80" s="218" t="str">
        <f t="shared" ref="S80:S83" si="178">IF(N80="","",")")</f>
        <v/>
      </c>
      <c r="T80" s="219" t="str">
        <f t="shared" ref="T80:T83" si="179">IF(U80="","","(")</f>
        <v/>
      </c>
      <c r="U80" s="181" t="str">
        <f t="shared" ref="U80:U83" si="180">IF(F80="","",F80)</f>
        <v/>
      </c>
      <c r="V80" s="185" t="str">
        <f t="shared" ref="V80:V83" si="181">IF(U80="","",",")</f>
        <v/>
      </c>
      <c r="W80" s="177" t="str">
        <f t="shared" ref="W80:W83" si="182">IF(G80="","",G80)</f>
        <v/>
      </c>
      <c r="X80" s="185" t="str">
        <f t="shared" ref="X80:X83" si="183">IF(U80="","",",")</f>
        <v/>
      </c>
      <c r="Y80" s="185" t="str">
        <f t="shared" ref="Y80:Y83" si="184">IF(U80="","",250)</f>
        <v/>
      </c>
      <c r="Z80" s="218" t="str">
        <f t="shared" ref="Z80:Z83" si="185">IF(U80="","",")")</f>
        <v/>
      </c>
      <c r="AA80" s="175" t="str">
        <f t="shared" ref="AA80:AA83" si="186">IF(AB80="","","(")</f>
        <v/>
      </c>
      <c r="AB80" s="183" t="str">
        <f t="shared" ref="AB80:AB83" si="187">IF(H80="","",H80)</f>
        <v/>
      </c>
      <c r="AC80" s="184" t="str">
        <f t="shared" ref="AC80:AC83" si="188">IF(AB80="","",",")</f>
        <v/>
      </c>
      <c r="AD80" s="225" t="str">
        <f t="shared" ref="AD80:AD83" si="189">IF(I80="","",I80)</f>
        <v/>
      </c>
      <c r="AE80" s="176" t="str">
        <f t="shared" ref="AE80:AE83" si="190">IF(AB80="","",",")</f>
        <v/>
      </c>
      <c r="AF80" s="168" t="str">
        <f t="shared" ref="AF80:AF83" si="191">IF(AB80="","",350)</f>
        <v/>
      </c>
      <c r="AG80" s="168" t="str">
        <f t="shared" ref="AG80:AG83" si="192">IF(AB80="","",")")</f>
        <v/>
      </c>
      <c r="AH80" s="179" t="str">
        <f t="shared" ref="AH80:AH83" si="193">IF(AI80="","","(")</f>
        <v/>
      </c>
      <c r="AI80" s="256" t="str">
        <f t="shared" ref="AI80:AI83" si="194">IF(J80="","",J80)</f>
        <v/>
      </c>
      <c r="AJ80" s="185" t="str">
        <f t="shared" ref="AJ80:AJ83" si="195">IF(AI80="","",",")</f>
        <v/>
      </c>
      <c r="AK80" s="185" t="str">
        <f t="shared" ref="AK80:AK83" si="196">IF(K80="","",K80)</f>
        <v/>
      </c>
      <c r="AL80" s="185" t="str">
        <f t="shared" ref="AL80:AL83" si="197">IF(AI80="","",",")</f>
        <v/>
      </c>
      <c r="AM80" s="185" t="str">
        <f t="shared" ref="AM80:AM83" si="198">IF(AI80="","",450)</f>
        <v/>
      </c>
      <c r="AN80" s="185" t="str">
        <f t="shared" ref="AN80:AN83" si="199">IF(AI80="","",")")</f>
        <v/>
      </c>
    </row>
    <row r="81" spans="2:40" ht="25.5" thickTop="1" thickBot="1" x14ac:dyDescent="0.4">
      <c r="B81" t="s">
        <v>2584</v>
      </c>
      <c r="C81" s="285" t="s">
        <v>2590</v>
      </c>
      <c r="D81" s="227" t="s">
        <v>1131</v>
      </c>
      <c r="E81" s="227"/>
      <c r="F81" s="227"/>
      <c r="G81" s="227"/>
      <c r="H81" s="227"/>
      <c r="I81" s="227"/>
      <c r="J81" s="227"/>
      <c r="K81" s="227"/>
      <c r="L81" s="283" t="str">
        <f>IF(C81="","",_xlfn.CONCAT("       triggerLine: ","""",C81,", ",M81:AN81,""", sC: ","""",B81,""", lines: ["))</f>
        <v xml:space="preserve">       triggerLine: "AMÉN, AMÉN, AMÉN..., (Do,,15)", sC: "ta as", lines: [</v>
      </c>
      <c r="M81" s="218" t="str">
        <f t="shared" si="172"/>
        <v>(</v>
      </c>
      <c r="N81" s="183" t="str">
        <f t="shared" si="173"/>
        <v>Do</v>
      </c>
      <c r="O81" s="216" t="str">
        <f t="shared" si="174"/>
        <v>,</v>
      </c>
      <c r="P81" s="225" t="str">
        <f t="shared" si="175"/>
        <v/>
      </c>
      <c r="Q81" s="217" t="str">
        <f t="shared" si="176"/>
        <v>,</v>
      </c>
      <c r="R81" s="168">
        <f t="shared" si="177"/>
        <v>15</v>
      </c>
      <c r="S81" s="218" t="str">
        <f t="shared" si="178"/>
        <v>)</v>
      </c>
      <c r="T81" s="219" t="str">
        <f t="shared" si="179"/>
        <v/>
      </c>
      <c r="U81" s="181" t="str">
        <f t="shared" si="180"/>
        <v/>
      </c>
      <c r="V81" s="185" t="str">
        <f t="shared" si="181"/>
        <v/>
      </c>
      <c r="W81" s="177" t="str">
        <f t="shared" si="182"/>
        <v/>
      </c>
      <c r="X81" s="185" t="str">
        <f t="shared" si="183"/>
        <v/>
      </c>
      <c r="Y81" s="185" t="str">
        <f t="shared" si="184"/>
        <v/>
      </c>
      <c r="Z81" s="218" t="str">
        <f t="shared" si="185"/>
        <v/>
      </c>
      <c r="AA81" s="175" t="str">
        <f t="shared" si="186"/>
        <v/>
      </c>
      <c r="AB81" s="183" t="str">
        <f t="shared" si="187"/>
        <v/>
      </c>
      <c r="AC81" s="184" t="str">
        <f t="shared" si="188"/>
        <v/>
      </c>
      <c r="AD81" s="225" t="str">
        <f t="shared" si="189"/>
        <v/>
      </c>
      <c r="AE81" s="176" t="str">
        <f t="shared" si="190"/>
        <v/>
      </c>
      <c r="AF81" s="168" t="str">
        <f t="shared" si="191"/>
        <v/>
      </c>
      <c r="AG81" s="168" t="str">
        <f t="shared" si="192"/>
        <v/>
      </c>
      <c r="AH81" s="179" t="str">
        <f t="shared" si="193"/>
        <v/>
      </c>
      <c r="AI81" s="256" t="str">
        <f t="shared" si="194"/>
        <v/>
      </c>
      <c r="AJ81" s="185" t="str">
        <f t="shared" si="195"/>
        <v/>
      </c>
      <c r="AK81" s="185" t="str">
        <f t="shared" si="196"/>
        <v/>
      </c>
      <c r="AL81" s="185" t="str">
        <f t="shared" si="197"/>
        <v/>
      </c>
      <c r="AM81" s="185" t="str">
        <f t="shared" si="198"/>
        <v/>
      </c>
      <c r="AN81" s="185" t="str">
        <f t="shared" si="199"/>
        <v/>
      </c>
    </row>
    <row r="82" spans="2:40" ht="25.5" thickTop="1" thickBot="1" x14ac:dyDescent="0.4">
      <c r="B82" t="s">
        <v>2282</v>
      </c>
      <c r="C82" s="285" t="s">
        <v>2585</v>
      </c>
      <c r="D82" s="227" t="s">
        <v>1112</v>
      </c>
      <c r="E82" s="227" t="s">
        <v>1121</v>
      </c>
      <c r="F82" s="227"/>
      <c r="G82" s="227"/>
      <c r="H82" s="227"/>
      <c r="I82" s="227"/>
      <c r="J82" s="227"/>
      <c r="K82" s="227"/>
      <c r="L82" s="283" t="str">
        <f>IF(C82="","",_xlfn.CONCAT("            { line: ","""",C82,", ",M82:AN82,""", sC: ","""",B82,"""},"))</f>
        <v xml:space="preserve">            { line: "AMÉN, AMÉN, AMÉN., (La,m,15)", sC: "as"},</v>
      </c>
      <c r="M82" s="218" t="str">
        <f t="shared" si="172"/>
        <v>(</v>
      </c>
      <c r="N82" s="183" t="str">
        <f t="shared" si="173"/>
        <v>La</v>
      </c>
      <c r="O82" s="216" t="str">
        <f t="shared" si="174"/>
        <v>,</v>
      </c>
      <c r="P82" s="225" t="str">
        <f t="shared" si="175"/>
        <v>m</v>
      </c>
      <c r="Q82" s="217" t="str">
        <f t="shared" si="176"/>
        <v>,</v>
      </c>
      <c r="R82" s="168">
        <f t="shared" si="177"/>
        <v>15</v>
      </c>
      <c r="S82" s="218" t="str">
        <f t="shared" si="178"/>
        <v>)</v>
      </c>
      <c r="T82" s="219" t="str">
        <f t="shared" si="179"/>
        <v/>
      </c>
      <c r="U82" s="181" t="str">
        <f t="shared" si="180"/>
        <v/>
      </c>
      <c r="V82" s="185" t="str">
        <f t="shared" si="181"/>
        <v/>
      </c>
      <c r="W82" s="177" t="str">
        <f t="shared" si="182"/>
        <v/>
      </c>
      <c r="X82" s="185" t="str">
        <f t="shared" si="183"/>
        <v/>
      </c>
      <c r="Y82" s="185" t="str">
        <f t="shared" si="184"/>
        <v/>
      </c>
      <c r="Z82" s="218" t="str">
        <f t="shared" si="185"/>
        <v/>
      </c>
      <c r="AA82" s="175" t="str">
        <f t="shared" si="186"/>
        <v/>
      </c>
      <c r="AB82" s="183" t="str">
        <f t="shared" si="187"/>
        <v/>
      </c>
      <c r="AC82" s="184" t="str">
        <f t="shared" si="188"/>
        <v/>
      </c>
      <c r="AD82" s="225" t="str">
        <f t="shared" si="189"/>
        <v/>
      </c>
      <c r="AE82" s="176" t="str">
        <f t="shared" si="190"/>
        <v/>
      </c>
      <c r="AF82" s="168" t="str">
        <f t="shared" si="191"/>
        <v/>
      </c>
      <c r="AG82" s="168" t="str">
        <f t="shared" si="192"/>
        <v/>
      </c>
      <c r="AH82" s="179" t="str">
        <f t="shared" si="193"/>
        <v/>
      </c>
      <c r="AI82" s="256" t="str">
        <f t="shared" si="194"/>
        <v/>
      </c>
      <c r="AJ82" s="185" t="str">
        <f t="shared" si="195"/>
        <v/>
      </c>
      <c r="AK82" s="185" t="str">
        <f t="shared" si="196"/>
        <v/>
      </c>
      <c r="AL82" s="185" t="str">
        <f t="shared" si="197"/>
        <v/>
      </c>
      <c r="AM82" s="185" t="str">
        <f t="shared" si="198"/>
        <v/>
      </c>
      <c r="AN82" s="185" t="str">
        <f t="shared" si="199"/>
        <v/>
      </c>
    </row>
    <row r="83" spans="2:40" ht="25.5" thickTop="1" thickBot="1" x14ac:dyDescent="0.4">
      <c r="B83" t="s">
        <v>2282</v>
      </c>
      <c r="C83" s="284" t="s">
        <v>2585</v>
      </c>
      <c r="D83" s="227" t="s">
        <v>1122</v>
      </c>
      <c r="E83" s="227"/>
      <c r="F83" s="227" t="s">
        <v>1131</v>
      </c>
      <c r="G83" s="227"/>
      <c r="H83" s="227"/>
      <c r="I83" s="227"/>
      <c r="J83" s="227"/>
      <c r="K83" s="227"/>
      <c r="L83" s="210" t="str">
        <f>IF(C83="","",_xlfn.CONCAT("            { line: ","""",C83,", ",M83:AN83,""", sC: ","""",B83,"""},  ]},"))</f>
        <v xml:space="preserve">            { line: "AMÉN, AMÉN, AMÉN., (Sol,,15)(Do,,250)", sC: "as"},  ]},</v>
      </c>
      <c r="M83" s="218" t="str">
        <f t="shared" si="172"/>
        <v>(</v>
      </c>
      <c r="N83" s="183" t="str">
        <f t="shared" si="173"/>
        <v>Sol</v>
      </c>
      <c r="O83" s="216" t="str">
        <f t="shared" si="174"/>
        <v>,</v>
      </c>
      <c r="P83" s="225" t="str">
        <f t="shared" si="175"/>
        <v/>
      </c>
      <c r="Q83" s="217" t="str">
        <f t="shared" si="176"/>
        <v>,</v>
      </c>
      <c r="R83" s="168">
        <f t="shared" si="177"/>
        <v>15</v>
      </c>
      <c r="S83" s="218" t="str">
        <f t="shared" si="178"/>
        <v>)</v>
      </c>
      <c r="T83" s="219" t="str">
        <f t="shared" si="179"/>
        <v>(</v>
      </c>
      <c r="U83" s="181" t="str">
        <f t="shared" si="180"/>
        <v>Do</v>
      </c>
      <c r="V83" s="185" t="str">
        <f t="shared" si="181"/>
        <v>,</v>
      </c>
      <c r="W83" s="177" t="str">
        <f t="shared" si="182"/>
        <v/>
      </c>
      <c r="X83" s="185" t="str">
        <f t="shared" si="183"/>
        <v>,</v>
      </c>
      <c r="Y83" s="185">
        <f t="shared" si="184"/>
        <v>250</v>
      </c>
      <c r="Z83" s="218" t="str">
        <f t="shared" si="185"/>
        <v>)</v>
      </c>
      <c r="AA83" s="175" t="str">
        <f t="shared" si="186"/>
        <v/>
      </c>
      <c r="AB83" s="183" t="str">
        <f t="shared" si="187"/>
        <v/>
      </c>
      <c r="AC83" s="184" t="str">
        <f t="shared" si="188"/>
        <v/>
      </c>
      <c r="AD83" s="225" t="str">
        <f t="shared" si="189"/>
        <v/>
      </c>
      <c r="AE83" s="176" t="str">
        <f t="shared" si="190"/>
        <v/>
      </c>
      <c r="AF83" s="168" t="str">
        <f t="shared" si="191"/>
        <v/>
      </c>
      <c r="AG83" s="168" t="str">
        <f t="shared" si="192"/>
        <v/>
      </c>
      <c r="AH83" s="179" t="str">
        <f t="shared" si="193"/>
        <v/>
      </c>
      <c r="AI83" s="256" t="str">
        <f t="shared" si="194"/>
        <v/>
      </c>
      <c r="AJ83" s="185" t="str">
        <f t="shared" si="195"/>
        <v/>
      </c>
      <c r="AK83" s="185" t="str">
        <f t="shared" si="196"/>
        <v/>
      </c>
      <c r="AL83" s="185" t="str">
        <f t="shared" si="197"/>
        <v/>
      </c>
      <c r="AM83" s="185" t="str">
        <f t="shared" si="198"/>
        <v/>
      </c>
      <c r="AN83" s="185" t="str">
        <f t="shared" si="199"/>
        <v/>
      </c>
    </row>
    <row r="84" spans="2:40" ht="27.75" thickTop="1" thickBot="1" x14ac:dyDescent="0.4">
      <c r="C84" s="297"/>
      <c r="D84" s="298"/>
      <c r="E84" s="298"/>
      <c r="F84" s="298"/>
      <c r="G84" s="298"/>
      <c r="H84" s="298"/>
      <c r="I84" s="298"/>
      <c r="J84" s="298"/>
      <c r="K84" s="298"/>
      <c r="L84" s="299" t="s">
        <v>2520</v>
      </c>
      <c r="M84" s="218"/>
      <c r="N84" s="183"/>
      <c r="O84" s="216"/>
      <c r="P84" s="225"/>
      <c r="Q84" s="217"/>
      <c r="R84" s="168"/>
      <c r="S84" s="218"/>
      <c r="T84" s="219"/>
      <c r="U84" s="181"/>
      <c r="V84" s="185"/>
      <c r="W84" s="177"/>
      <c r="X84" s="185"/>
      <c r="Y84" s="185"/>
      <c r="Z84" s="218"/>
      <c r="AA84" s="175"/>
      <c r="AB84" s="183"/>
      <c r="AC84" s="184"/>
      <c r="AD84" s="225"/>
      <c r="AE84" s="176"/>
      <c r="AF84" s="168"/>
      <c r="AG84" s="168"/>
      <c r="AH84" s="179"/>
      <c r="AI84" s="256"/>
      <c r="AJ84" s="185"/>
      <c r="AK84" s="185"/>
      <c r="AL84" s="185"/>
      <c r="AM84" s="185"/>
      <c r="AN84" s="185"/>
    </row>
    <row r="85" spans="2:40" ht="24" customHeight="1" thickTop="1" x14ac:dyDescent="0.4">
      <c r="B85" s="211"/>
      <c r="C85" s="211"/>
      <c r="D85" s="211"/>
      <c r="E85" s="211"/>
      <c r="F85" s="211"/>
      <c r="G85" s="211"/>
      <c r="H85" s="211"/>
      <c r="I85" s="211"/>
      <c r="J85" s="211"/>
      <c r="K85" s="211"/>
      <c r="L85" s="213" t="str">
        <f ca="1">_xlfn.CONCAT("]}, // ULTIMA LINEA DEL CANTO: ",L1)</f>
        <v>]}, // ULTIMA LINEA DEL CANTO: AMÉN, AMÉN, AMÉN</v>
      </c>
      <c r="M85" s="211"/>
    </row>
    <row r="86" spans="2:40" ht="20.25" x14ac:dyDescent="0.25">
      <c r="L86" s="214" t="s">
        <v>2316</v>
      </c>
      <c r="M86" s="166"/>
    </row>
    <row r="87" spans="2:40" x14ac:dyDescent="0.25">
      <c r="M8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390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217D10E-25B9-4396-A418-2E5F50BBA2FA}">
          <x14:formula1>
            <xm:f>List!$B$1:$B$4</xm:f>
          </x14:formula1>
          <xm:sqref>C12</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46C89-9E3B-4562-AC13-84FC342B8AD5}">
  <sheetPr codeName="Sheet35">
    <tabColor rgb="FF00B0F0"/>
  </sheetPr>
  <dimension ref="A1:AN65"/>
  <sheetViews>
    <sheetView zoomScale="85" zoomScaleNormal="85" workbookViewId="0">
      <pane xSplit="2" ySplit="1" topLeftCell="C38" activePane="bottomRight" state="frozen"/>
      <selection pane="topRight" activeCell="C1" sqref="C1"/>
      <selection pane="bottomLeft" activeCell="A2" sqref="A2"/>
      <selection pane="bottomRight" activeCell="C38" sqref="C38"/>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18</v>
      </c>
      <c r="E1" s="148"/>
      <c r="F1" s="148"/>
      <c r="G1" s="148"/>
      <c r="H1" s="148"/>
      <c r="I1" s="148"/>
      <c r="J1" s="148"/>
      <c r="K1" s="148"/>
      <c r="L1" s="165" t="str">
        <f ca="1">VLOOKUP(C1,'Codigo Canto'!A3:AQ236,38,FALSE)</f>
        <v>AMO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AMO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amoalsenor</v>
      </c>
      <c r="L7" s="164" t="str">
        <f ca="1">_xlfn.CONCAT("        id: ","""",C7,"""",",")</f>
        <v xml:space="preserve">        id: "amoalsenor",</v>
      </c>
    </row>
    <row r="8" spans="2:32" ht="23.25" x14ac:dyDescent="0.25">
      <c r="C8" t="str">
        <f ca="1">PROPER(L1)</f>
        <v>Amo Al Señor</v>
      </c>
      <c r="L8" s="164" t="str">
        <f ca="1">_xlfn.CONCAT("        tt: ","""",C8,"""",",")</f>
        <v xml:space="preserve">        tt: "Amo Al Señor",</v>
      </c>
    </row>
    <row r="9" spans="2:32" ht="23.25" x14ac:dyDescent="0.25">
      <c r="C9" t="str">
        <f ca="1">PROPER(L1)</f>
        <v>Amo Al Señor</v>
      </c>
      <c r="L9" s="164" t="str">
        <f ca="1">_xlfn.CONCAT("        title: ","""",C9,"""",",")</f>
        <v xml:space="preserve">        title: "Amo Al Señor",</v>
      </c>
    </row>
    <row r="10" spans="2:32" ht="23.25" x14ac:dyDescent="0.25">
      <c r="C10" t="str">
        <f ca="1">VLOOKUP(C1,'Codigo Canto'!A3:AQ236,12,FALSE)</f>
        <v>Salmo 116 (114-115)</v>
      </c>
      <c r="L10" s="164" t="str">
        <f ca="1">_xlfn.CONCAT("        ","subtitle: ","""",C10,"""",",")</f>
        <v xml:space="preserve">        subtitle: "Salmo 116 (114-115)",</v>
      </c>
    </row>
    <row r="11" spans="2:32" ht="23.25" x14ac:dyDescent="0.25">
      <c r="C11" t="str">
        <f ca="1">VLOOKUP(C1,Codigo!A3:AP240,42,FALSE)</f>
        <v>category: ["PreCatecumenado","Cuaresma"],</v>
      </c>
      <c r="L11" s="164" t="str">
        <f ca="1">_xlfn.CONCAT("        ",C11)</f>
        <v xml:space="preserve">        category: ["PreCatecumenado","Cuaresma"],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18</v>
      </c>
      <c r="L15" s="164" t="str">
        <f ca="1">_xlfn.CONCAT("        dbno: ","""",C15,"""",",")</f>
        <v xml:space="preserve">        dbno: "18",</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amoalsenor</v>
      </c>
      <c r="L18" s="164" t="str">
        <f ca="1">_xlfn.CONCAT("        audioSrc: ","""/audio/",C18,".mp3""",",")</f>
        <v xml:space="preserve">        audioSrc: "/audio/amoalsenor.mp3",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17</v>
      </c>
      <c r="C24" t="str">
        <f ca="1">VLOOKUP(B24,Buscador!A3:AP240,31,FALSE)</f>
        <v>/resucito/src/index.html?canto=amenamenamen</v>
      </c>
      <c r="L24" s="164" t="str">
        <f ca="1">_xlfn.CONCAT("        ant: ","""",C24,"""",",")</f>
        <v xml:space="preserve">        ant: "/resucito/src/index.html?canto=amenamenamen",</v>
      </c>
    </row>
    <row r="25" spans="1:40" ht="23.25" x14ac:dyDescent="0.25">
      <c r="B25">
        <f ca="1">+C1+1</f>
        <v>19</v>
      </c>
      <c r="C25" t="str">
        <f ca="1">VLOOKUP(B25,Buscador!A3:AP240,31,FALSE)</f>
        <v>/resucito/src/index.html?canto=aquedah</v>
      </c>
      <c r="L25" s="164" t="str">
        <f ca="1">_xlfn.CONCAT("        sig: ","""",C25,"""",",")</f>
        <v xml:space="preserve">        sig: "/resucito/src/index.html?canto=aquedah",</v>
      </c>
    </row>
    <row r="26" spans="1:40" ht="23.25" x14ac:dyDescent="0.25">
      <c r="L26" s="48" t="s">
        <v>2279</v>
      </c>
    </row>
    <row r="27" spans="1:40" ht="36" thickBot="1" x14ac:dyDescent="0.3">
      <c r="L27" s="212" t="s">
        <v>2313</v>
      </c>
    </row>
    <row r="28" spans="1:40" ht="25.5" thickTop="1" thickBot="1" x14ac:dyDescent="0.4">
      <c r="A28">
        <v>1</v>
      </c>
      <c r="C28" s="13" t="s">
        <v>2607</v>
      </c>
      <c r="D28" s="257" t="s">
        <v>1114</v>
      </c>
      <c r="E28" s="257"/>
      <c r="F28" s="269" t="s">
        <v>2407</v>
      </c>
      <c r="G28" s="258" t="s">
        <v>1121</v>
      </c>
      <c r="H28" s="228"/>
      <c r="I28" s="228"/>
      <c r="J28" s="231"/>
      <c r="K28" s="232"/>
      <c r="L28" s="271" t="str">
        <f t="shared" ref="L28:L44" si="0">IF(C28="","",_xlfn.CONCAT("            { line: ","""",C28,", ",M28:AN28,""", sC: ","""",B28,"""},"))</f>
        <v xml:space="preserve">            { line: "Amo al Señor, porque escucha, (Re,,15)(Fa#,m,250)", sC: ""},</v>
      </c>
      <c r="M28" s="218" t="str">
        <f>IF(N28="","","(")</f>
        <v>(</v>
      </c>
      <c r="N28" s="183" t="str">
        <f t="shared" ref="N28:N54" si="1">IF(D28="","",D28)</f>
        <v>Re</v>
      </c>
      <c r="O28" s="216" t="str">
        <f>IF(N28="","",",")</f>
        <v>,</v>
      </c>
      <c r="P28" s="225" t="str">
        <f t="shared" ref="P28:P54" si="2">IF(E28="","",E28)</f>
        <v/>
      </c>
      <c r="Q28" s="217" t="str">
        <f>IF(N28="","",",")</f>
        <v>,</v>
      </c>
      <c r="R28" s="168">
        <f>IF(N28="","",15)</f>
        <v>15</v>
      </c>
      <c r="S28" s="218" t="str">
        <f>IF(N28="","",")")</f>
        <v>)</v>
      </c>
      <c r="T28" s="219" t="str">
        <f>IF(U28="","","(")</f>
        <v>(</v>
      </c>
      <c r="U28" s="181" t="str">
        <f t="shared" ref="U28:U54" si="3">IF(F28="","",F28)</f>
        <v>Fa#</v>
      </c>
      <c r="V28" s="185" t="str">
        <f>IF(U28="","",",")</f>
        <v>,</v>
      </c>
      <c r="W28" s="177" t="str">
        <f t="shared" ref="W28:W54" si="4">IF(G28="","",G28)</f>
        <v>m</v>
      </c>
      <c r="X28" s="185" t="str">
        <f>IF(U28="","",",")</f>
        <v>,</v>
      </c>
      <c r="Y28" s="185">
        <f>IF(U28="","",250)</f>
        <v>250</v>
      </c>
      <c r="Z28" s="218" t="str">
        <f>IF(U28="","",")")</f>
        <v>)</v>
      </c>
      <c r="AA28" s="175" t="str">
        <f>IF(AB28="","","(")</f>
        <v/>
      </c>
      <c r="AB28" s="183" t="str">
        <f t="shared" ref="AB28:AB54" si="5">IF(H28="","",H28)</f>
        <v/>
      </c>
      <c r="AC28" s="184" t="str">
        <f>IF(AB28="","",",")</f>
        <v/>
      </c>
      <c r="AD28" s="225" t="str">
        <f>IF(I28="","",I28)</f>
        <v/>
      </c>
      <c r="AE28" s="176" t="str">
        <f>IF(AB28="","",",")</f>
        <v/>
      </c>
      <c r="AF28" s="168" t="str">
        <f>IF(AB28="","",350)</f>
        <v/>
      </c>
      <c r="AG28" s="168" t="str">
        <f>IF(AB28="","",")")</f>
        <v/>
      </c>
      <c r="AH28" s="179" t="str">
        <f>IF(AI28="","","(")</f>
        <v/>
      </c>
      <c r="AI28" s="256" t="str">
        <f t="shared" ref="AI28:AI54" si="6">IF(J28="","",J28)</f>
        <v/>
      </c>
      <c r="AJ28" s="185" t="str">
        <f>IF(AI28="","",",")</f>
        <v/>
      </c>
      <c r="AK28" s="185" t="str">
        <f>IF(K28="","",K28)</f>
        <v/>
      </c>
      <c r="AL28" s="185" t="str">
        <f>IF(AI28="","",",")</f>
        <v/>
      </c>
      <c r="AM28" s="185" t="str">
        <f>IF(AI28="","",450)</f>
        <v/>
      </c>
      <c r="AN28" s="185" t="str">
        <f>IF(AI28="","",")")</f>
        <v/>
      </c>
    </row>
    <row r="29" spans="1:40" ht="25.5" thickTop="1" thickBot="1" x14ac:dyDescent="0.4">
      <c r="A29">
        <f>+A28+1</f>
        <v>2</v>
      </c>
      <c r="C29" s="13" t="s">
        <v>2608</v>
      </c>
      <c r="D29" s="257" t="s">
        <v>1122</v>
      </c>
      <c r="E29" s="257"/>
      <c r="F29" s="258"/>
      <c r="G29" s="258"/>
      <c r="H29" s="228"/>
      <c r="I29" s="228"/>
      <c r="J29" s="232"/>
      <c r="K29" s="232"/>
      <c r="L29" s="271" t="str">
        <f t="shared" si="0"/>
        <v xml:space="preserve">            { line: "mi voz suplicante;, (Sol,,15)", sC: ""},</v>
      </c>
      <c r="M29" s="218" t="str">
        <f t="shared" ref="M29:M54" si="7">IF(N29="","","(")</f>
        <v>(</v>
      </c>
      <c r="N29" s="183" t="str">
        <f t="shared" si="1"/>
        <v>Sol</v>
      </c>
      <c r="O29" s="216" t="str">
        <f t="shared" ref="O29:O54" si="8">IF(N29="","",",")</f>
        <v>,</v>
      </c>
      <c r="P29" s="225" t="str">
        <f t="shared" si="2"/>
        <v/>
      </c>
      <c r="Q29" s="217" t="str">
        <f t="shared" ref="Q29:Q54" si="9">IF(N29="","",",")</f>
        <v>,</v>
      </c>
      <c r="R29" s="168">
        <f t="shared" ref="R29:R54" si="10">IF(N29="","",15)</f>
        <v>15</v>
      </c>
      <c r="S29" s="218" t="str">
        <f t="shared" ref="S29:S54" si="11">IF(N29="","",")")</f>
        <v>)</v>
      </c>
      <c r="T29" s="219" t="str">
        <f t="shared" ref="T29:T54" si="12">IF(U29="","","(")</f>
        <v/>
      </c>
      <c r="U29" s="181" t="str">
        <f t="shared" si="3"/>
        <v/>
      </c>
      <c r="V29" s="185" t="str">
        <f t="shared" ref="V29:V54" si="13">IF(U29="","",",")</f>
        <v/>
      </c>
      <c r="W29" s="177" t="str">
        <f t="shared" si="4"/>
        <v/>
      </c>
      <c r="X29" s="185" t="str">
        <f t="shared" ref="X29:X54" si="14">IF(U29="","",",")</f>
        <v/>
      </c>
      <c r="Y29" s="185" t="str">
        <f t="shared" ref="Y29:Y54" si="15">IF(U29="","",250)</f>
        <v/>
      </c>
      <c r="Z29" s="218" t="str">
        <f t="shared" ref="Z29:Z54" si="16">IF(U29="","",")")</f>
        <v/>
      </c>
      <c r="AA29" s="175" t="str">
        <f t="shared" ref="AA29:AA54" si="17">IF(AB29="","","(")</f>
        <v/>
      </c>
      <c r="AB29" s="183" t="str">
        <f t="shared" si="5"/>
        <v/>
      </c>
      <c r="AC29" s="184" t="str">
        <f t="shared" ref="AC29:AC54" si="18">IF(AB29="","",",")</f>
        <v/>
      </c>
      <c r="AD29" s="225" t="str">
        <f t="shared" ref="AD29:AD54" si="19">IF(I29="","",I29)</f>
        <v/>
      </c>
      <c r="AE29" s="176" t="str">
        <f t="shared" ref="AE29:AE54" si="20">IF(AB29="","",",")</f>
        <v/>
      </c>
      <c r="AF29" s="168" t="str">
        <f t="shared" ref="AF29:AF54" si="21">IF(AB29="","",350)</f>
        <v/>
      </c>
      <c r="AG29" s="168" t="str">
        <f t="shared" ref="AG29:AG54" si="22">IF(AB29="","",")")</f>
        <v/>
      </c>
      <c r="AH29" s="179" t="str">
        <f t="shared" ref="AH29:AH54" si="23">IF(AI29="","","(")</f>
        <v/>
      </c>
      <c r="AI29" s="256" t="str">
        <f t="shared" si="6"/>
        <v/>
      </c>
      <c r="AJ29" s="185" t="str">
        <f t="shared" ref="AJ29:AJ54" si="24">IF(AI29="","",",")</f>
        <v/>
      </c>
      <c r="AK29" s="185" t="str">
        <f t="shared" ref="AK29:AK54" si="25">IF(K29="","",K29)</f>
        <v/>
      </c>
      <c r="AL29" s="185" t="str">
        <f t="shared" ref="AL29:AL54" si="26">IF(AI29="","",",")</f>
        <v/>
      </c>
      <c r="AM29" s="185" t="str">
        <f t="shared" ref="AM29:AM54" si="27">IF(AI29="","",450)</f>
        <v/>
      </c>
      <c r="AN29" s="185" t="str">
        <f t="shared" ref="AN29:AN54" si="28">IF(AI29="","",")")</f>
        <v/>
      </c>
    </row>
    <row r="30" spans="1:40" ht="25.5" thickTop="1" thickBot="1" x14ac:dyDescent="0.4">
      <c r="A30">
        <f t="shared" ref="A30:A44" si="29">+A29+1</f>
        <v>3</v>
      </c>
      <c r="C30" s="13" t="s">
        <v>2609</v>
      </c>
      <c r="D30" s="257" t="s">
        <v>1111</v>
      </c>
      <c r="E30" s="257" t="s">
        <v>2610</v>
      </c>
      <c r="F30" s="258" t="s">
        <v>1112</v>
      </c>
      <c r="G30" s="258">
        <v>7</v>
      </c>
      <c r="H30" s="228"/>
      <c r="I30" s="228"/>
      <c r="J30" s="232"/>
      <c r="K30" s="232"/>
      <c r="L30" s="271" t="str">
        <f t="shared" si="0"/>
        <v xml:space="preserve">            { line: "inclina hacia mí su oído, (Mi,m6,15)(La,7,250)", sC: ""},</v>
      </c>
      <c r="M30" s="218" t="str">
        <f t="shared" si="7"/>
        <v>(</v>
      </c>
      <c r="N30" s="183" t="str">
        <f t="shared" si="1"/>
        <v>Mi</v>
      </c>
      <c r="O30" s="216" t="str">
        <f t="shared" si="8"/>
        <v>,</v>
      </c>
      <c r="P30" s="225" t="str">
        <f t="shared" si="2"/>
        <v>m6</v>
      </c>
      <c r="Q30" s="217" t="str">
        <f t="shared" si="9"/>
        <v>,</v>
      </c>
      <c r="R30" s="168">
        <f t="shared" si="10"/>
        <v>15</v>
      </c>
      <c r="S30" s="218" t="str">
        <f t="shared" si="11"/>
        <v>)</v>
      </c>
      <c r="T30" s="219" t="str">
        <f t="shared" si="12"/>
        <v>(</v>
      </c>
      <c r="U30" s="181" t="str">
        <f t="shared" si="3"/>
        <v>La</v>
      </c>
      <c r="V30" s="185" t="str">
        <f t="shared" si="13"/>
        <v>,</v>
      </c>
      <c r="W30" s="177">
        <f t="shared" si="4"/>
        <v>7</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2611</v>
      </c>
      <c r="D31" s="257" t="s">
        <v>1114</v>
      </c>
      <c r="E31" s="257"/>
      <c r="F31" s="258"/>
      <c r="G31" s="258"/>
      <c r="H31" s="228"/>
      <c r="I31" s="228"/>
      <c r="J31" s="232"/>
      <c r="K31" s="232"/>
      <c r="L31" s="271" t="str">
        <f t="shared" si="0"/>
        <v xml:space="preserve">            { line: "el día en que lo invoco., (Re,,15)", sC: ""},</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7.75" thickTop="1" thickBot="1" x14ac:dyDescent="0.4">
      <c r="C32" s="297"/>
      <c r="D32" s="298"/>
      <c r="E32" s="298"/>
      <c r="F32" s="298"/>
      <c r="G32" s="298"/>
      <c r="H32" s="298"/>
      <c r="I32" s="298"/>
      <c r="J32" s="298"/>
      <c r="K32" s="298"/>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 t="shared" si="29"/>
        <v>1</v>
      </c>
      <c r="C33" s="13" t="s">
        <v>2612</v>
      </c>
      <c r="D33" s="257" t="s">
        <v>1114</v>
      </c>
      <c r="E33" s="257"/>
      <c r="F33" s="258"/>
      <c r="G33" s="258"/>
      <c r="H33" s="228"/>
      <c r="I33" s="228"/>
      <c r="J33" s="232"/>
      <c r="K33" s="232"/>
      <c r="L33" s="271" t="str">
        <f>IF(C33="","",_xlfn.CONCAT("            { line: ","""",C33,", ",M33:AN33,""", sC: ","""",B33,"""},"))</f>
        <v xml:space="preserve">            { line: "Me envolvían redes de muerte,, (Re,,15)", sC: ""},</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2</v>
      </c>
      <c r="C34" s="13" t="s">
        <v>2613</v>
      </c>
      <c r="D34" s="257" t="s">
        <v>2407</v>
      </c>
      <c r="E34" s="257" t="s">
        <v>1121</v>
      </c>
      <c r="F34" s="258"/>
      <c r="G34" s="258"/>
      <c r="H34" s="228"/>
      <c r="I34" s="228"/>
      <c r="J34" s="232"/>
      <c r="K34" s="232"/>
      <c r="L34" s="271" t="str">
        <f t="shared" si="0"/>
        <v xml:space="preserve">            { line: "me alcanzaron los lazos del infierno;,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3</v>
      </c>
      <c r="C35" s="13" t="s">
        <v>2614</v>
      </c>
      <c r="D35" s="257" t="s">
        <v>1122</v>
      </c>
      <c r="E35" s="257"/>
      <c r="F35" s="258" t="s">
        <v>1111</v>
      </c>
      <c r="G35" s="258" t="s">
        <v>2610</v>
      </c>
      <c r="H35" s="228"/>
      <c r="I35" s="228"/>
      <c r="J35" s="232"/>
      <c r="K35" s="232"/>
      <c r="L35" s="271" t="str">
        <f t="shared" si="0"/>
        <v xml:space="preserve">            { line: "me rodeaban tristeza y angustia,, (Sol,,15)(Mi,m6,250)",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Mi</v>
      </c>
      <c r="V35" s="185" t="str">
        <f t="shared" si="13"/>
        <v>,</v>
      </c>
      <c r="W35" s="177" t="str">
        <f t="shared" si="4"/>
        <v>m6</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4</v>
      </c>
      <c r="C36" s="13" t="s">
        <v>2615</v>
      </c>
      <c r="D36" s="257" t="s">
        <v>1112</v>
      </c>
      <c r="E36" s="257">
        <v>7</v>
      </c>
      <c r="F36" s="258"/>
      <c r="G36" s="258"/>
      <c r="H36" s="228"/>
      <c r="I36" s="228"/>
      <c r="J36" s="232"/>
      <c r="K36" s="232"/>
      <c r="L36" s="271" t="str">
        <f>IF(C36="","",_xlfn.CONCAT("            { line: ","""",C36,", ",M36:AN36,""", sC: ","""",B36,"""},"))</f>
        <v xml:space="preserve">            { line: "invoqué el nombre del Señor:, (La,7,15)", sC: ""},</v>
      </c>
      <c r="M36" s="218" t="str">
        <f t="shared" si="7"/>
        <v>(</v>
      </c>
      <c r="N36" s="183" t="str">
        <f t="shared" si="1"/>
        <v>La</v>
      </c>
      <c r="O36" s="216" t="str">
        <f t="shared" si="8"/>
        <v>,</v>
      </c>
      <c r="P36" s="225">
        <f t="shared" si="2"/>
        <v>7</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5</v>
      </c>
      <c r="C37" s="13" t="s">
        <v>2616</v>
      </c>
      <c r="D37" s="257" t="s">
        <v>1114</v>
      </c>
      <c r="E37" s="257"/>
      <c r="F37" s="258"/>
      <c r="G37" s="258"/>
      <c r="H37" s="228"/>
      <c r="I37" s="228"/>
      <c r="J37" s="232"/>
      <c r="K37" s="232"/>
      <c r="L37" s="271" t="str">
        <f t="shared" si="0"/>
        <v xml:space="preserve">            { line: "«¡Te ruego, Señor, sálvame!»., (Re,,15)", sC: ""},</v>
      </c>
      <c r="M37" s="218" t="str">
        <f t="shared" si="7"/>
        <v>(</v>
      </c>
      <c r="N37" s="183" t="str">
        <f t="shared" si="1"/>
        <v>Re</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7.75" thickTop="1" thickBot="1" x14ac:dyDescent="0.4">
      <c r="C38" s="297"/>
      <c r="D38" s="298"/>
      <c r="E38" s="298"/>
      <c r="F38" s="298"/>
      <c r="G38" s="298"/>
      <c r="H38" s="298"/>
      <c r="I38" s="298"/>
      <c r="J38" s="298"/>
      <c r="K38" s="298"/>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5.5" thickTop="1" thickBot="1" x14ac:dyDescent="0.4">
      <c r="A39">
        <f>+A37+1</f>
        <v>6</v>
      </c>
      <c r="B39" t="s">
        <v>2282</v>
      </c>
      <c r="C39" s="251" t="s">
        <v>2617</v>
      </c>
      <c r="D39" s="228" t="s">
        <v>1114</v>
      </c>
      <c r="E39" s="228"/>
      <c r="F39" s="230" t="s">
        <v>2407</v>
      </c>
      <c r="G39" s="230" t="s">
        <v>1121</v>
      </c>
      <c r="H39" s="228"/>
      <c r="I39" s="228"/>
      <c r="J39" s="232"/>
      <c r="K39" s="232"/>
      <c r="L39" s="271" t="str">
        <f t="shared" si="0"/>
        <v xml:space="preserve">            { line: "RECOBRA, ALMA MÍA, TU REPOSO,, (Re,,15)(Fa#,m,250)", sC: "as"},</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Fa#</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7</v>
      </c>
      <c r="B40" t="s">
        <v>2282</v>
      </c>
      <c r="C40" s="251" t="s">
        <v>2618</v>
      </c>
      <c r="D40" s="228" t="s">
        <v>1122</v>
      </c>
      <c r="E40" s="228"/>
      <c r="F40" s="230" t="s">
        <v>1111</v>
      </c>
      <c r="G40" s="230" t="s">
        <v>2610</v>
      </c>
      <c r="H40" s="228" t="s">
        <v>1112</v>
      </c>
      <c r="I40" s="228">
        <v>7</v>
      </c>
      <c r="J40" s="232"/>
      <c r="K40" s="232"/>
      <c r="L40" s="271" t="str">
        <f t="shared" si="0"/>
        <v xml:space="preserve">            { line: "PORQUE EL SEÑOR FUE BUENO CONTIGO., (Sol,,15)(Mi,m6,250)(La,7,350)", sC: "as"},</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m6</v>
      </c>
      <c r="X40" s="185" t="str">
        <f t="shared" si="14"/>
        <v>,</v>
      </c>
      <c r="Y40" s="185">
        <f t="shared" si="15"/>
        <v>250</v>
      </c>
      <c r="Z40" s="218" t="str">
        <f t="shared" si="16"/>
        <v>)</v>
      </c>
      <c r="AA40" s="175" t="str">
        <f t="shared" si="17"/>
        <v>(</v>
      </c>
      <c r="AB40" s="183" t="str">
        <f t="shared" si="5"/>
        <v>La</v>
      </c>
      <c r="AC40" s="184" t="str">
        <f t="shared" si="18"/>
        <v>,</v>
      </c>
      <c r="AD40" s="225">
        <f t="shared" si="19"/>
        <v>7</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8</v>
      </c>
      <c r="B41" t="s">
        <v>2282</v>
      </c>
      <c r="C41" s="251" t="s">
        <v>2619</v>
      </c>
      <c r="D41" s="228" t="s">
        <v>1122</v>
      </c>
      <c r="E41" s="228"/>
      <c r="F41" s="230" t="s">
        <v>1114</v>
      </c>
      <c r="G41" s="230"/>
      <c r="H41" s="228"/>
      <c r="I41" s="228"/>
      <c r="J41" s="232"/>
      <c r="K41" s="232"/>
      <c r="L41" s="271" t="str">
        <f t="shared" si="0"/>
        <v xml:space="preserve">            { line: "ÉL TE HA SALVADO DE LA MUERTE,, (Sol,,15)(Re,,250)", sC: "as"},</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9</v>
      </c>
      <c r="B42" t="s">
        <v>2282</v>
      </c>
      <c r="C42" s="251" t="s">
        <v>2620</v>
      </c>
      <c r="D42" s="228" t="s">
        <v>1112</v>
      </c>
      <c r="E42" s="228">
        <v>7</v>
      </c>
      <c r="F42" s="230" t="s">
        <v>1114</v>
      </c>
      <c r="G42" s="230"/>
      <c r="H42" s="228"/>
      <c r="I42" s="228"/>
      <c r="J42" s="232"/>
      <c r="K42" s="232"/>
      <c r="L42" s="271" t="str">
        <f t="shared" si="0"/>
        <v xml:space="preserve">            { line: "HA PRESERVADO TUS PIES DE LA CAÍDA., (La,7,15)(Re,,250)", sC: "as"},</v>
      </c>
      <c r="M42" s="218" t="str">
        <f t="shared" si="7"/>
        <v>(</v>
      </c>
      <c r="N42" s="183" t="str">
        <f t="shared" si="1"/>
        <v>La</v>
      </c>
      <c r="O42" s="216" t="str">
        <f t="shared" si="8"/>
        <v>,</v>
      </c>
      <c r="P42" s="225">
        <f t="shared" si="2"/>
        <v>7</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+A42+1</f>
        <v>10</v>
      </c>
      <c r="B43" t="s">
        <v>2282</v>
      </c>
      <c r="C43" s="251" t="s">
        <v>2619</v>
      </c>
      <c r="D43" s="228" t="s">
        <v>1122</v>
      </c>
      <c r="E43" s="228"/>
      <c r="F43" s="230" t="s">
        <v>1114</v>
      </c>
      <c r="G43" s="230"/>
      <c r="H43" s="257"/>
      <c r="I43" s="257"/>
      <c r="J43" s="296"/>
      <c r="K43" s="296"/>
      <c r="L43" s="271" t="str">
        <f t="shared" si="0"/>
        <v xml:space="preserve">            { line: "ÉL TE HA SALVADO DE LA MUERTE,, (Sol,,15)(Re,,250)", sC: "as"},</v>
      </c>
      <c r="M43" s="218" t="str">
        <f t="shared" si="7"/>
        <v>(</v>
      </c>
      <c r="N43" s="319" t="str">
        <f t="shared" si="1"/>
        <v>Sol</v>
      </c>
      <c r="O43" s="216" t="str">
        <f t="shared" si="8"/>
        <v>,</v>
      </c>
      <c r="P43" s="320" t="str">
        <f t="shared" si="2"/>
        <v/>
      </c>
      <c r="Q43" s="217" t="str">
        <f t="shared" si="9"/>
        <v>,</v>
      </c>
      <c r="R43" s="259">
        <f t="shared" si="10"/>
        <v>15</v>
      </c>
      <c r="S43" s="218" t="str">
        <f t="shared" si="11"/>
        <v>)</v>
      </c>
      <c r="T43" s="219" t="str">
        <f t="shared" si="12"/>
        <v>(</v>
      </c>
      <c r="U43" s="260" t="str">
        <f t="shared" si="3"/>
        <v>Re</v>
      </c>
      <c r="V43" s="261" t="str">
        <f t="shared" si="13"/>
        <v>,</v>
      </c>
      <c r="W43" s="262" t="str">
        <f t="shared" si="4"/>
        <v/>
      </c>
      <c r="X43" s="261" t="str">
        <f t="shared" si="14"/>
        <v>,</v>
      </c>
      <c r="Y43" s="261">
        <f t="shared" si="15"/>
        <v>250</v>
      </c>
      <c r="Z43" s="218" t="str">
        <f t="shared" si="16"/>
        <v>)</v>
      </c>
      <c r="AA43" s="321" t="str">
        <f t="shared" si="17"/>
        <v/>
      </c>
      <c r="AB43" s="319" t="str">
        <f t="shared" si="5"/>
        <v/>
      </c>
      <c r="AC43" s="322" t="str">
        <f t="shared" si="18"/>
        <v/>
      </c>
      <c r="AD43" s="320" t="str">
        <f t="shared" si="19"/>
        <v/>
      </c>
      <c r="AE43" s="323" t="str">
        <f t="shared" si="20"/>
        <v/>
      </c>
      <c r="AF43" s="259" t="str">
        <f t="shared" si="21"/>
        <v/>
      </c>
      <c r="AG43" s="259" t="str">
        <f t="shared" si="22"/>
        <v/>
      </c>
      <c r="AH43" s="324" t="str">
        <f t="shared" si="23"/>
        <v/>
      </c>
      <c r="AI43" s="325" t="str">
        <f t="shared" si="6"/>
        <v/>
      </c>
      <c r="AJ43" s="261" t="str">
        <f t="shared" si="24"/>
        <v/>
      </c>
      <c r="AK43" s="261" t="str">
        <f t="shared" si="25"/>
        <v/>
      </c>
      <c r="AL43" s="261" t="str">
        <f t="shared" si="26"/>
        <v/>
      </c>
      <c r="AM43" s="261" t="str">
        <f t="shared" si="27"/>
        <v/>
      </c>
      <c r="AN43" s="261" t="str">
        <f t="shared" si="28"/>
        <v/>
      </c>
    </row>
    <row r="44" spans="1:40" ht="25.5" thickTop="1" thickBot="1" x14ac:dyDescent="0.4">
      <c r="A44">
        <f t="shared" si="29"/>
        <v>11</v>
      </c>
      <c r="B44" t="s">
        <v>2282</v>
      </c>
      <c r="C44" s="251" t="s">
        <v>2620</v>
      </c>
      <c r="D44" s="228" t="s">
        <v>1112</v>
      </c>
      <c r="E44" s="228">
        <v>7</v>
      </c>
      <c r="F44" s="230" t="s">
        <v>1114</v>
      </c>
      <c r="G44" s="230"/>
      <c r="H44" s="257"/>
      <c r="I44" s="257"/>
      <c r="J44" s="296"/>
      <c r="K44" s="296"/>
      <c r="L44" s="271" t="str">
        <f t="shared" si="0"/>
        <v xml:space="preserve">            { line: "HA PRESERVADO TUS PIES DE LA CAÍDA., (La,7,15)(Re,,250)", sC: "as"},</v>
      </c>
      <c r="M44" s="218" t="str">
        <f t="shared" si="7"/>
        <v>(</v>
      </c>
      <c r="N44" s="319" t="str">
        <f t="shared" si="1"/>
        <v>La</v>
      </c>
      <c r="O44" s="216" t="str">
        <f t="shared" si="8"/>
        <v>,</v>
      </c>
      <c r="P44" s="320">
        <f t="shared" si="2"/>
        <v>7</v>
      </c>
      <c r="Q44" s="217" t="str">
        <f t="shared" si="9"/>
        <v>,</v>
      </c>
      <c r="R44" s="259">
        <f t="shared" si="10"/>
        <v>15</v>
      </c>
      <c r="S44" s="218" t="str">
        <f t="shared" si="11"/>
        <v>)</v>
      </c>
      <c r="T44" s="219" t="str">
        <f t="shared" si="12"/>
        <v>(</v>
      </c>
      <c r="U44" s="260" t="str">
        <f t="shared" si="3"/>
        <v>Re</v>
      </c>
      <c r="V44" s="261" t="str">
        <f t="shared" si="13"/>
        <v>,</v>
      </c>
      <c r="W44" s="262" t="str">
        <f t="shared" si="4"/>
        <v/>
      </c>
      <c r="X44" s="261" t="str">
        <f t="shared" si="14"/>
        <v>,</v>
      </c>
      <c r="Y44" s="261">
        <f t="shared" si="15"/>
        <v>250</v>
      </c>
      <c r="Z44" s="218" t="str">
        <f t="shared" si="16"/>
        <v>)</v>
      </c>
      <c r="AA44" s="321" t="str">
        <f t="shared" si="17"/>
        <v/>
      </c>
      <c r="AB44" s="319" t="str">
        <f t="shared" si="5"/>
        <v/>
      </c>
      <c r="AC44" s="322" t="str">
        <f t="shared" si="18"/>
        <v/>
      </c>
      <c r="AD44" s="320" t="str">
        <f t="shared" si="19"/>
        <v/>
      </c>
      <c r="AE44" s="323" t="str">
        <f t="shared" si="20"/>
        <v/>
      </c>
      <c r="AF44" s="259" t="str">
        <f t="shared" si="21"/>
        <v/>
      </c>
      <c r="AG44" s="259" t="str">
        <f t="shared" si="22"/>
        <v/>
      </c>
      <c r="AH44" s="324" t="str">
        <f t="shared" si="23"/>
        <v/>
      </c>
      <c r="AI44" s="325" t="str">
        <f t="shared" si="6"/>
        <v/>
      </c>
      <c r="AJ44" s="261" t="str">
        <f t="shared" si="24"/>
        <v/>
      </c>
      <c r="AK44" s="261" t="str">
        <f t="shared" si="25"/>
        <v/>
      </c>
      <c r="AL44" s="261" t="str">
        <f t="shared" si="26"/>
        <v/>
      </c>
      <c r="AM44" s="261" t="str">
        <f t="shared" si="27"/>
        <v/>
      </c>
      <c r="AN44" s="261" t="str">
        <f t="shared" si="28"/>
        <v/>
      </c>
    </row>
    <row r="45" spans="1:40" ht="36.75" thickTop="1" thickBot="1" x14ac:dyDescent="0.4">
      <c r="C45" s="13"/>
      <c r="D45" s="222"/>
      <c r="E45" s="222"/>
      <c r="F45" s="222"/>
      <c r="G45" s="222"/>
      <c r="H45" s="222"/>
      <c r="I45" s="222"/>
      <c r="J45" s="222"/>
      <c r="K45" s="222"/>
      <c r="L45" s="212" t="s">
        <v>2299</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v>1</v>
      </c>
      <c r="C46" s="13" t="s">
        <v>2621</v>
      </c>
      <c r="D46" s="257" t="s">
        <v>1114</v>
      </c>
      <c r="E46" s="257"/>
      <c r="F46" s="258" t="s">
        <v>2407</v>
      </c>
      <c r="G46" s="258" t="s">
        <v>1121</v>
      </c>
      <c r="H46" s="228"/>
      <c r="I46" s="228"/>
      <c r="J46" s="232"/>
      <c r="K46" s="232"/>
      <c r="L46" s="271" t="str">
        <f>IF(C46="","",_xlfn.CONCAT("            { line: ","""",C46,", ",M46:AN46,""", sC: ","""",B46,"""},"))</f>
        <v xml:space="preserve">            { line: "¡Tenía fe, aun cuando dije:, (Re,,15)(Fa#,m,250)", sC: ""},</v>
      </c>
      <c r="M46" s="218" t="str">
        <f t="shared" si="7"/>
        <v>(</v>
      </c>
      <c r="N46" s="183" t="str">
        <f t="shared" si="1"/>
        <v>Re</v>
      </c>
      <c r="O46" s="216" t="str">
        <f t="shared" si="8"/>
        <v>,</v>
      </c>
      <c r="P46" s="225" t="str">
        <f t="shared" si="2"/>
        <v/>
      </c>
      <c r="Q46" s="217" t="str">
        <f t="shared" si="9"/>
        <v>,</v>
      </c>
      <c r="R46" s="168">
        <f t="shared" si="10"/>
        <v>15</v>
      </c>
      <c r="S46" s="218" t="str">
        <f t="shared" si="11"/>
        <v>)</v>
      </c>
      <c r="T46" s="219" t="str">
        <f t="shared" si="12"/>
        <v>(</v>
      </c>
      <c r="U46" s="181" t="str">
        <f t="shared" si="3"/>
        <v>Fa#</v>
      </c>
      <c r="V46" s="185" t="str">
        <f t="shared" si="13"/>
        <v>,</v>
      </c>
      <c r="W46" s="177" t="str">
        <f t="shared" si="4"/>
        <v>m</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+A46+1</f>
        <v>2</v>
      </c>
      <c r="C47" s="13" t="s">
        <v>2622</v>
      </c>
      <c r="D47" s="257"/>
      <c r="E47" s="257"/>
      <c r="F47" s="258"/>
      <c r="G47" s="258"/>
      <c r="H47" s="228"/>
      <c r="I47" s="228"/>
      <c r="J47" s="232"/>
      <c r="K47" s="232"/>
      <c r="L47" s="271" t="str">
        <f t="shared" ref="L47:L54" si="30">IF(C47="","",_xlfn.CONCAT("            { line: ","""",C47,", ",M47:AN47,""", sC: ","""",B47,"""},"))</f>
        <v xml:space="preserve">            { line: "«Yo soy un desgraciado»!,, ", sC: ""},</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ref="A48:A54" si="31">+A47+1</f>
        <v>3</v>
      </c>
      <c r="C48" s="13" t="s">
        <v>2623</v>
      </c>
      <c r="D48" s="257" t="s">
        <v>1122</v>
      </c>
      <c r="E48" s="257"/>
      <c r="F48" s="258"/>
      <c r="G48" s="258"/>
      <c r="H48" s="228"/>
      <c r="I48" s="228"/>
      <c r="J48" s="232"/>
      <c r="K48" s="232"/>
      <c r="L48" s="271" t="str">
        <f t="shared" si="30"/>
        <v xml:space="preserve">            { line: "y pensaba lleno de angustia:, (Sol,,15)", sC: ""},</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31"/>
        <v>4</v>
      </c>
      <c r="C49" s="13" t="s">
        <v>2624</v>
      </c>
      <c r="D49" s="257" t="s">
        <v>1111</v>
      </c>
      <c r="E49" s="257" t="s">
        <v>2610</v>
      </c>
      <c r="F49" s="258" t="s">
        <v>1112</v>
      </c>
      <c r="G49" s="258">
        <v>7</v>
      </c>
      <c r="H49" s="228"/>
      <c r="I49" s="228"/>
      <c r="J49" s="232"/>
      <c r="K49" s="232"/>
      <c r="L49" s="271" t="str">
        <f t="shared" si="30"/>
        <v xml:space="preserve">            { line: "«todo hombre es falso»., (Mi,m6,15)(La,7,250)", sC: ""},</v>
      </c>
      <c r="M49" s="218" t="str">
        <f t="shared" si="7"/>
        <v>(</v>
      </c>
      <c r="N49" s="183" t="str">
        <f t="shared" si="1"/>
        <v>Mi</v>
      </c>
      <c r="O49" s="216" t="str">
        <f t="shared" si="8"/>
        <v>,</v>
      </c>
      <c r="P49" s="225" t="str">
        <f t="shared" si="2"/>
        <v>m6</v>
      </c>
      <c r="Q49" s="217" t="str">
        <f t="shared" si="9"/>
        <v>,</v>
      </c>
      <c r="R49" s="168">
        <f t="shared" si="10"/>
        <v>15</v>
      </c>
      <c r="S49" s="218" t="str">
        <f t="shared" si="11"/>
        <v>)</v>
      </c>
      <c r="T49" s="219" t="str">
        <f t="shared" si="12"/>
        <v>(</v>
      </c>
      <c r="U49" s="181" t="str">
        <f t="shared" si="3"/>
        <v>La</v>
      </c>
      <c r="V49" s="185" t="str">
        <f t="shared" si="13"/>
        <v>,</v>
      </c>
      <c r="W49" s="177">
        <f t="shared" si="4"/>
        <v>7</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7.75" thickTop="1" thickBot="1" x14ac:dyDescent="0.4">
      <c r="C50" s="297"/>
      <c r="D50" s="298"/>
      <c r="E50" s="298"/>
      <c r="F50" s="298"/>
      <c r="G50" s="298"/>
      <c r="H50" s="298"/>
      <c r="I50" s="298"/>
      <c r="J50" s="298"/>
      <c r="K50" s="298"/>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5.5" thickTop="1" thickBot="1" x14ac:dyDescent="0.4">
      <c r="A51">
        <f t="shared" si="31"/>
        <v>1</v>
      </c>
      <c r="C51" s="13" t="s">
        <v>2625</v>
      </c>
      <c r="D51" s="257" t="s">
        <v>1114</v>
      </c>
      <c r="E51" s="257"/>
      <c r="F51" s="258"/>
      <c r="G51" s="258"/>
      <c r="H51" s="228"/>
      <c r="I51" s="228"/>
      <c r="J51" s="232"/>
      <c r="K51" s="232"/>
      <c r="L51" s="271" t="str">
        <f t="shared" si="30"/>
        <v xml:space="preserve">            { line: "¿Cómo pagaré al Señor, (Re,,15)", sC: ""},</v>
      </c>
      <c r="M51" s="218" t="str">
        <f t="shared" si="7"/>
        <v>(</v>
      </c>
      <c r="N51" s="183" t="str">
        <f t="shared" si="1"/>
        <v>Re</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31"/>
        <v>2</v>
      </c>
      <c r="C52" s="13" t="s">
        <v>2626</v>
      </c>
      <c r="D52" s="257" t="s">
        <v>2407</v>
      </c>
      <c r="E52" s="257" t="s">
        <v>1121</v>
      </c>
      <c r="F52" s="258"/>
      <c r="G52" s="258"/>
      <c r="H52" s="228"/>
      <c r="I52" s="228"/>
      <c r="J52" s="232"/>
      <c r="K52" s="232"/>
      <c r="L52" s="271" t="str">
        <f t="shared" si="30"/>
        <v xml:space="preserve">            { line: "todo el bien que me ha hecho?, (Fa#,m,15)", sC: ""},</v>
      </c>
      <c r="M52" s="218" t="str">
        <f t="shared" si="7"/>
        <v>(</v>
      </c>
      <c r="N52" s="183" t="str">
        <f t="shared" si="1"/>
        <v>Fa#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31"/>
        <v>3</v>
      </c>
      <c r="C53" s="13" t="s">
        <v>2627</v>
      </c>
      <c r="D53" s="257" t="s">
        <v>1122</v>
      </c>
      <c r="E53" s="257"/>
      <c r="F53" s="258" t="s">
        <v>1111</v>
      </c>
      <c r="G53" s="258" t="s">
        <v>2610</v>
      </c>
      <c r="H53" s="228"/>
      <c r="I53" s="228"/>
      <c r="J53" s="232"/>
      <c r="K53" s="232"/>
      <c r="L53" s="271" t="str">
        <f t="shared" si="30"/>
        <v xml:space="preserve">            { line: "Alzaré la copa de la bendición, (Sol,,15)(Mi,m6,250)", sC: ""},</v>
      </c>
      <c r="M53" s="218" t="str">
        <f t="shared" si="7"/>
        <v>(</v>
      </c>
      <c r="N53" s="183" t="str">
        <f t="shared" si="1"/>
        <v>Sol</v>
      </c>
      <c r="O53" s="216" t="str">
        <f t="shared" si="8"/>
        <v>,</v>
      </c>
      <c r="P53" s="225" t="str">
        <f t="shared" si="2"/>
        <v/>
      </c>
      <c r="Q53" s="217" t="str">
        <f t="shared" si="9"/>
        <v>,</v>
      </c>
      <c r="R53" s="168">
        <f t="shared" si="10"/>
        <v>15</v>
      </c>
      <c r="S53" s="218" t="str">
        <f t="shared" si="11"/>
        <v>)</v>
      </c>
      <c r="T53" s="219" t="str">
        <f t="shared" si="12"/>
        <v>(</v>
      </c>
      <c r="U53" s="181" t="str">
        <f t="shared" si="3"/>
        <v>Mi</v>
      </c>
      <c r="V53" s="185" t="str">
        <f t="shared" si="13"/>
        <v>,</v>
      </c>
      <c r="W53" s="177" t="str">
        <f t="shared" si="4"/>
        <v>m6</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31"/>
        <v>4</v>
      </c>
      <c r="C54" s="13" t="s">
        <v>2628</v>
      </c>
      <c r="D54" s="257" t="s">
        <v>1112</v>
      </c>
      <c r="E54" s="257">
        <v>7</v>
      </c>
      <c r="F54" s="258"/>
      <c r="G54" s="258"/>
      <c r="H54" s="228"/>
      <c r="I54" s="228"/>
      <c r="J54" s="232"/>
      <c r="K54" s="232"/>
      <c r="L54" s="282" t="str">
        <f t="shared" si="30"/>
        <v xml:space="preserve">            { line: "e invocaré el nombre del Señor., (La,7,15)", sC: ""},</v>
      </c>
      <c r="M54" s="218" t="str">
        <f t="shared" si="7"/>
        <v>(</v>
      </c>
      <c r="N54" s="183" t="str">
        <f t="shared" si="1"/>
        <v>La</v>
      </c>
      <c r="O54" s="216" t="str">
        <f t="shared" si="8"/>
        <v>,</v>
      </c>
      <c r="P54" s="225">
        <f t="shared" si="2"/>
        <v>7</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C56" s="203" t="s">
        <v>2422</v>
      </c>
      <c r="D56" s="224"/>
      <c r="E56" s="224"/>
      <c r="F56" s="224"/>
      <c r="G56" s="224"/>
      <c r="H56" s="224"/>
      <c r="I56" s="224"/>
      <c r="J56" s="224"/>
      <c r="K56" s="224"/>
      <c r="L56" s="208" t="s">
        <v>2411</v>
      </c>
      <c r="M56" s="218" t="str">
        <f t="shared" ref="M56:M62" si="32">IF(N56="","","(")</f>
        <v/>
      </c>
      <c r="N56" s="183" t="str">
        <f t="shared" ref="N56:N62" si="33">IF(D56="","",D56)</f>
        <v/>
      </c>
      <c r="O56" s="216" t="str">
        <f t="shared" ref="O56:O62" si="34">IF(N56="","",",")</f>
        <v/>
      </c>
      <c r="P56" s="225" t="str">
        <f t="shared" ref="P56:P62" si="35">IF(E56="","",E56)</f>
        <v/>
      </c>
      <c r="Q56" s="217" t="str">
        <f t="shared" ref="Q56:Q62" si="36">IF(N56="","",",")</f>
        <v/>
      </c>
      <c r="R56" s="168" t="str">
        <f t="shared" ref="R56:R62" si="37">IF(N56="","",15)</f>
        <v/>
      </c>
      <c r="S56" s="218" t="str">
        <f t="shared" ref="S56:S62" si="38">IF(N56="","",")")</f>
        <v/>
      </c>
      <c r="T56" s="219" t="str">
        <f t="shared" ref="T56:T62" si="39">IF(U56="","","(")</f>
        <v/>
      </c>
      <c r="U56" s="181" t="str">
        <f t="shared" ref="U56:U62" si="40">IF(F56="","",F56)</f>
        <v/>
      </c>
      <c r="V56" s="185" t="str">
        <f t="shared" ref="V56:V62" si="41">IF(U56="","",",")</f>
        <v/>
      </c>
      <c r="W56" s="177" t="str">
        <f t="shared" ref="W56:W62" si="42">IF(G56="","",G56)</f>
        <v/>
      </c>
      <c r="X56" s="185" t="str">
        <f t="shared" ref="X56:X62" si="43">IF(U56="","",",")</f>
        <v/>
      </c>
      <c r="Y56" s="185" t="str">
        <f t="shared" ref="Y56:Y62" si="44">IF(U56="","",250)</f>
        <v/>
      </c>
      <c r="Z56" s="218" t="str">
        <f t="shared" ref="Z56:Z62" si="45">IF(U56="","",")")</f>
        <v/>
      </c>
      <c r="AA56" s="175" t="str">
        <f t="shared" ref="AA56:AA62" si="46">IF(AB56="","","(")</f>
        <v/>
      </c>
      <c r="AB56" s="183" t="str">
        <f t="shared" ref="AB56:AB62" si="47">IF(H56="","",H56)</f>
        <v/>
      </c>
      <c r="AC56" s="184" t="str">
        <f t="shared" ref="AC56:AC62" si="48">IF(AB56="","",",")</f>
        <v/>
      </c>
      <c r="AD56" s="225" t="str">
        <f t="shared" ref="AD56:AD62" si="49">IF(I56="","",I56)</f>
        <v/>
      </c>
      <c r="AE56" s="176" t="str">
        <f t="shared" ref="AE56:AE62" si="50">IF(AB56="","",",")</f>
        <v/>
      </c>
      <c r="AF56" s="168" t="str">
        <f t="shared" ref="AF56:AF62" si="51">IF(AB56="","",350)</f>
        <v/>
      </c>
      <c r="AG56" s="168" t="str">
        <f t="shared" ref="AG56:AG62" si="52">IF(AB56="","",")")</f>
        <v/>
      </c>
      <c r="AH56" s="179" t="str">
        <f t="shared" ref="AH56:AH62" si="53">IF(AI56="","","(")</f>
        <v/>
      </c>
      <c r="AI56" s="256" t="str">
        <f t="shared" ref="AI56:AI62" si="54">IF(J56="","",J56)</f>
        <v/>
      </c>
      <c r="AJ56" s="185" t="str">
        <f t="shared" ref="AJ56:AJ62" si="55">IF(AI56="","",",")</f>
        <v/>
      </c>
      <c r="AK56" s="185" t="str">
        <f t="shared" ref="AK56:AK62" si="56">IF(K56="","",K56)</f>
        <v/>
      </c>
      <c r="AL56" s="185" t="str">
        <f t="shared" ref="AL56:AL62" si="57">IF(AI56="","",",")</f>
        <v/>
      </c>
      <c r="AM56" s="185" t="str">
        <f t="shared" ref="AM56:AM62" si="58">IF(AI56="","",450)</f>
        <v/>
      </c>
      <c r="AN56" s="185" t="str">
        <f t="shared" ref="AN56:AN62" si="59">IF(AI56="","",")")</f>
        <v/>
      </c>
    </row>
    <row r="57" spans="1:40" ht="25.5" thickTop="1" thickBot="1" x14ac:dyDescent="0.4">
      <c r="B57" t="s">
        <v>2584</v>
      </c>
      <c r="C57" s="285" t="s">
        <v>2617</v>
      </c>
      <c r="D57" s="227" t="s">
        <v>1114</v>
      </c>
      <c r="E57" s="227"/>
      <c r="F57" s="227" t="s">
        <v>2407</v>
      </c>
      <c r="G57" s="227" t="s">
        <v>1121</v>
      </c>
      <c r="H57" s="227"/>
      <c r="I57" s="227"/>
      <c r="J57" s="227"/>
      <c r="K57" s="227"/>
      <c r="L57" s="283" t="str">
        <f>IF(C57="","",_xlfn.CONCAT("       triggerLine: ","""",C57,", ",M57:AN57,""", sC: ","""",B57,""", lines: ["))</f>
        <v xml:space="preserve">       triggerLine: "RECOBRA, ALMA MÍA, TU REPOSO,, (Re,,15)(Fa#,m,250)", sC: "ta as", lines: [</v>
      </c>
      <c r="M57" s="218" t="str">
        <f t="shared" si="32"/>
        <v>(</v>
      </c>
      <c r="N57" s="183" t="str">
        <f t="shared" si="33"/>
        <v>Re</v>
      </c>
      <c r="O57" s="216" t="str">
        <f t="shared" si="34"/>
        <v>,</v>
      </c>
      <c r="P57" s="225" t="str">
        <f t="shared" si="35"/>
        <v/>
      </c>
      <c r="Q57" s="217" t="str">
        <f t="shared" si="36"/>
        <v>,</v>
      </c>
      <c r="R57" s="168">
        <f t="shared" si="37"/>
        <v>15</v>
      </c>
      <c r="S57" s="218" t="str">
        <f t="shared" si="38"/>
        <v>)</v>
      </c>
      <c r="T57" s="219" t="str">
        <f t="shared" si="39"/>
        <v>(</v>
      </c>
      <c r="U57" s="181" t="str">
        <f t="shared" si="40"/>
        <v>Fa#</v>
      </c>
      <c r="V57" s="185" t="str">
        <f t="shared" si="41"/>
        <v>,</v>
      </c>
      <c r="W57" s="177" t="str">
        <f t="shared" si="42"/>
        <v>m</v>
      </c>
      <c r="X57" s="185" t="str">
        <f t="shared" si="43"/>
        <v>,</v>
      </c>
      <c r="Y57" s="185">
        <f t="shared" si="44"/>
        <v>250</v>
      </c>
      <c r="Z57" s="218" t="str">
        <f t="shared" si="45"/>
        <v>)</v>
      </c>
      <c r="AA57" s="175" t="str">
        <f t="shared" si="46"/>
        <v/>
      </c>
      <c r="AB57" s="183" t="str">
        <f t="shared" si="47"/>
        <v/>
      </c>
      <c r="AC57" s="184" t="str">
        <f t="shared" si="48"/>
        <v/>
      </c>
      <c r="AD57" s="225" t="str">
        <f t="shared" si="49"/>
        <v/>
      </c>
      <c r="AE57" s="176" t="str">
        <f t="shared" si="50"/>
        <v/>
      </c>
      <c r="AF57" s="168" t="str">
        <f t="shared" si="51"/>
        <v/>
      </c>
      <c r="AG57" s="168" t="str">
        <f t="shared" si="52"/>
        <v/>
      </c>
      <c r="AH57" s="179" t="str">
        <f t="shared" si="53"/>
        <v/>
      </c>
      <c r="AI57" s="256" t="str">
        <f t="shared" si="54"/>
        <v/>
      </c>
      <c r="AJ57" s="185" t="str">
        <f t="shared" si="55"/>
        <v/>
      </c>
      <c r="AK57" s="185" t="str">
        <f t="shared" si="56"/>
        <v/>
      </c>
      <c r="AL57" s="185" t="str">
        <f t="shared" si="57"/>
        <v/>
      </c>
      <c r="AM57" s="185" t="str">
        <f t="shared" si="58"/>
        <v/>
      </c>
      <c r="AN57" s="185" t="str">
        <f t="shared" si="59"/>
        <v/>
      </c>
    </row>
    <row r="58" spans="1:40" ht="25.5" thickTop="1" thickBot="1" x14ac:dyDescent="0.4">
      <c r="B58" t="s">
        <v>2282</v>
      </c>
      <c r="C58" s="285" t="s">
        <v>2618</v>
      </c>
      <c r="D58" s="227" t="s">
        <v>1122</v>
      </c>
      <c r="E58" s="227"/>
      <c r="F58" s="227" t="s">
        <v>1111</v>
      </c>
      <c r="G58" s="227" t="s">
        <v>2610</v>
      </c>
      <c r="H58" s="227" t="s">
        <v>1112</v>
      </c>
      <c r="I58" s="227">
        <v>7</v>
      </c>
      <c r="J58" s="227"/>
      <c r="K58" s="227"/>
      <c r="L58" s="283" t="str">
        <f>IF(C58="","",_xlfn.CONCAT("            { line: ","""",C58,", ",M58:AN58,""", sC: ","""",B58,"""},"))</f>
        <v xml:space="preserve">            { line: "PORQUE EL SEÑOR FUE BUENO CONTIGO., (Sol,,15)(Mi,m6,250)(La,7,350)", sC: "as"},</v>
      </c>
      <c r="M58" s="218" t="str">
        <f t="shared" si="32"/>
        <v>(</v>
      </c>
      <c r="N58" s="183" t="str">
        <f t="shared" si="33"/>
        <v>Sol</v>
      </c>
      <c r="O58" s="216" t="str">
        <f t="shared" si="34"/>
        <v>,</v>
      </c>
      <c r="P58" s="225" t="str">
        <f t="shared" si="35"/>
        <v/>
      </c>
      <c r="Q58" s="217" t="str">
        <f t="shared" si="36"/>
        <v>,</v>
      </c>
      <c r="R58" s="168">
        <f t="shared" si="37"/>
        <v>15</v>
      </c>
      <c r="S58" s="218" t="str">
        <f t="shared" si="38"/>
        <v>)</v>
      </c>
      <c r="T58" s="219" t="str">
        <f t="shared" si="39"/>
        <v>(</v>
      </c>
      <c r="U58" s="181" t="str">
        <f t="shared" si="40"/>
        <v>Mi</v>
      </c>
      <c r="V58" s="185" t="str">
        <f t="shared" si="41"/>
        <v>,</v>
      </c>
      <c r="W58" s="177" t="str">
        <f t="shared" si="42"/>
        <v>m6</v>
      </c>
      <c r="X58" s="185" t="str">
        <f t="shared" si="43"/>
        <v>,</v>
      </c>
      <c r="Y58" s="185">
        <f t="shared" si="44"/>
        <v>250</v>
      </c>
      <c r="Z58" s="218" t="str">
        <f t="shared" si="45"/>
        <v>)</v>
      </c>
      <c r="AA58" s="175" t="str">
        <f t="shared" si="46"/>
        <v>(</v>
      </c>
      <c r="AB58" s="183" t="str">
        <f t="shared" si="47"/>
        <v>La</v>
      </c>
      <c r="AC58" s="184" t="str">
        <f t="shared" si="48"/>
        <v>,</v>
      </c>
      <c r="AD58" s="225">
        <f t="shared" si="49"/>
        <v>7</v>
      </c>
      <c r="AE58" s="176" t="str">
        <f t="shared" si="50"/>
        <v>,</v>
      </c>
      <c r="AF58" s="168">
        <f t="shared" si="51"/>
        <v>350</v>
      </c>
      <c r="AG58" s="168" t="str">
        <f t="shared" si="52"/>
        <v>)</v>
      </c>
      <c r="AH58" s="179" t="str">
        <f t="shared" si="53"/>
        <v/>
      </c>
      <c r="AI58" s="256" t="str">
        <f t="shared" si="54"/>
        <v/>
      </c>
      <c r="AJ58" s="185" t="str">
        <f t="shared" si="55"/>
        <v/>
      </c>
      <c r="AK58" s="185" t="str">
        <f t="shared" si="56"/>
        <v/>
      </c>
      <c r="AL58" s="185" t="str">
        <f t="shared" si="57"/>
        <v/>
      </c>
      <c r="AM58" s="185" t="str">
        <f t="shared" si="58"/>
        <v/>
      </c>
      <c r="AN58" s="185" t="str">
        <f t="shared" si="59"/>
        <v/>
      </c>
    </row>
    <row r="59" spans="1:40" ht="25.5" thickTop="1" thickBot="1" x14ac:dyDescent="0.4">
      <c r="B59" t="s">
        <v>2282</v>
      </c>
      <c r="C59" s="285" t="s">
        <v>2619</v>
      </c>
      <c r="D59" s="227" t="s">
        <v>1122</v>
      </c>
      <c r="E59" s="227"/>
      <c r="F59" s="227" t="s">
        <v>1114</v>
      </c>
      <c r="G59" s="227"/>
      <c r="H59" s="227"/>
      <c r="I59" s="227"/>
      <c r="J59" s="227"/>
      <c r="K59" s="227"/>
      <c r="L59" s="283" t="str">
        <f>IF(C59="","",_xlfn.CONCAT("            { line: ","""",C59,", ",M59:AN59,""", sC: ","""",B59,"""},"))</f>
        <v xml:space="preserve">            { line: "ÉL TE HA SALVADO DE LA MUERTE,, (Sol,,15)(Re,,250)", sC: "as"},</v>
      </c>
      <c r="M59" s="218" t="str">
        <f t="shared" ref="M59" si="60">IF(N59="","","(")</f>
        <v>(</v>
      </c>
      <c r="N59" s="183" t="str">
        <f t="shared" ref="N59" si="61">IF(D59="","",D59)</f>
        <v>Sol</v>
      </c>
      <c r="O59" s="216" t="str">
        <f t="shared" ref="O59" si="62">IF(N59="","",",")</f>
        <v>,</v>
      </c>
      <c r="P59" s="225" t="str">
        <f t="shared" ref="P59" si="63">IF(E59="","",E59)</f>
        <v/>
      </c>
      <c r="Q59" s="217" t="str">
        <f t="shared" ref="Q59" si="64">IF(N59="","",",")</f>
        <v>,</v>
      </c>
      <c r="R59" s="168">
        <f t="shared" ref="R59" si="65">IF(N59="","",15)</f>
        <v>15</v>
      </c>
      <c r="S59" s="218" t="str">
        <f t="shared" ref="S59" si="66">IF(N59="","",")")</f>
        <v>)</v>
      </c>
      <c r="T59" s="219" t="str">
        <f t="shared" ref="T59" si="67">IF(U59="","","(")</f>
        <v>(</v>
      </c>
      <c r="U59" s="181" t="str">
        <f t="shared" ref="U59" si="68">IF(F59="","",F59)</f>
        <v>Re</v>
      </c>
      <c r="V59" s="185" t="str">
        <f t="shared" ref="V59" si="69">IF(U59="","",",")</f>
        <v>,</v>
      </c>
      <c r="W59" s="177" t="str">
        <f t="shared" ref="W59" si="70">IF(G59="","",G59)</f>
        <v/>
      </c>
      <c r="X59" s="185" t="str">
        <f t="shared" ref="X59" si="71">IF(U59="","",",")</f>
        <v>,</v>
      </c>
      <c r="Y59" s="185">
        <f t="shared" ref="Y59" si="72">IF(U59="","",250)</f>
        <v>250</v>
      </c>
      <c r="Z59" s="218" t="str">
        <f t="shared" ref="Z59" si="73">IF(U59="","",")")</f>
        <v>)</v>
      </c>
      <c r="AA59" s="175" t="str">
        <f t="shared" ref="AA59" si="74">IF(AB59="","","(")</f>
        <v/>
      </c>
      <c r="AB59" s="183" t="str">
        <f t="shared" ref="AB59" si="75">IF(H59="","",H59)</f>
        <v/>
      </c>
      <c r="AC59" s="184" t="str">
        <f t="shared" ref="AC59" si="76">IF(AB59="","",",")</f>
        <v/>
      </c>
      <c r="AD59" s="225" t="str">
        <f t="shared" ref="AD59" si="77">IF(I59="","",I59)</f>
        <v/>
      </c>
      <c r="AE59" s="176" t="str">
        <f t="shared" ref="AE59" si="78">IF(AB59="","",",")</f>
        <v/>
      </c>
      <c r="AF59" s="168" t="str">
        <f t="shared" ref="AF59" si="79">IF(AB59="","",350)</f>
        <v/>
      </c>
      <c r="AG59" s="168" t="str">
        <f t="shared" ref="AG59" si="80">IF(AB59="","",")")</f>
        <v/>
      </c>
      <c r="AH59" s="179" t="str">
        <f t="shared" ref="AH59" si="81">IF(AI59="","","(")</f>
        <v/>
      </c>
      <c r="AI59" s="256" t="str">
        <f t="shared" ref="AI59" si="82">IF(J59="","",J59)</f>
        <v/>
      </c>
      <c r="AJ59" s="185" t="str">
        <f t="shared" ref="AJ59" si="83">IF(AI59="","",",")</f>
        <v/>
      </c>
      <c r="AK59" s="185" t="str">
        <f t="shared" ref="AK59" si="84">IF(K59="","",K59)</f>
        <v/>
      </c>
      <c r="AL59" s="185" t="str">
        <f t="shared" ref="AL59" si="85">IF(AI59="","",",")</f>
        <v/>
      </c>
      <c r="AM59" s="185" t="str">
        <f t="shared" ref="AM59" si="86">IF(AI59="","",450)</f>
        <v/>
      </c>
      <c r="AN59" s="185" t="str">
        <f t="shared" ref="AN59" si="87">IF(AI59="","",")")</f>
        <v/>
      </c>
    </row>
    <row r="60" spans="1:40" ht="25.5" thickTop="1" thickBot="1" x14ac:dyDescent="0.4">
      <c r="B60" t="s">
        <v>2282</v>
      </c>
      <c r="C60" s="285" t="s">
        <v>2620</v>
      </c>
      <c r="D60" s="227" t="s">
        <v>1112</v>
      </c>
      <c r="E60" s="227">
        <v>7</v>
      </c>
      <c r="F60" s="227" t="s">
        <v>1114</v>
      </c>
      <c r="G60" s="227"/>
      <c r="H60" s="227"/>
      <c r="I60" s="227"/>
      <c r="J60" s="227"/>
      <c r="K60" s="227"/>
      <c r="L60" s="283" t="str">
        <f>IF(C60="","",_xlfn.CONCAT("            { line: ","""",C60,", ",M60:AN60,""", sC: ","""",B60,"""},"))</f>
        <v xml:space="preserve">            { line: "HA PRESERVADO TUS PIES DE LA CAÍDA., (La,7,15)(Re,,250)", sC: "as"},</v>
      </c>
      <c r="M60" s="218" t="str">
        <f t="shared" si="32"/>
        <v>(</v>
      </c>
      <c r="N60" s="183" t="str">
        <f t="shared" si="33"/>
        <v>La</v>
      </c>
      <c r="O60" s="216" t="str">
        <f t="shared" si="34"/>
        <v>,</v>
      </c>
      <c r="P60" s="225">
        <f t="shared" si="35"/>
        <v>7</v>
      </c>
      <c r="Q60" s="217" t="str">
        <f t="shared" si="36"/>
        <v>,</v>
      </c>
      <c r="R60" s="168">
        <f t="shared" si="37"/>
        <v>15</v>
      </c>
      <c r="S60" s="218" t="str">
        <f t="shared" si="38"/>
        <v>)</v>
      </c>
      <c r="T60" s="219" t="str">
        <f t="shared" si="39"/>
        <v>(</v>
      </c>
      <c r="U60" s="181" t="str">
        <f t="shared" si="40"/>
        <v>Re</v>
      </c>
      <c r="V60" s="185" t="str">
        <f t="shared" si="41"/>
        <v>,</v>
      </c>
      <c r="W60" s="177" t="str">
        <f t="shared" si="42"/>
        <v/>
      </c>
      <c r="X60" s="185" t="str">
        <f t="shared" si="43"/>
        <v>,</v>
      </c>
      <c r="Y60" s="185">
        <f t="shared" si="44"/>
        <v>250</v>
      </c>
      <c r="Z60" s="218" t="str">
        <f t="shared" si="45"/>
        <v>)</v>
      </c>
      <c r="AA60" s="175" t="str">
        <f t="shared" si="46"/>
        <v/>
      </c>
      <c r="AB60" s="183" t="str">
        <f t="shared" si="47"/>
        <v/>
      </c>
      <c r="AC60" s="184" t="str">
        <f t="shared" si="48"/>
        <v/>
      </c>
      <c r="AD60" s="225" t="str">
        <f t="shared" si="49"/>
        <v/>
      </c>
      <c r="AE60" s="176" t="str">
        <f t="shared" si="50"/>
        <v/>
      </c>
      <c r="AF60" s="168" t="str">
        <f t="shared" si="51"/>
        <v/>
      </c>
      <c r="AG60" s="168" t="str">
        <f t="shared" si="52"/>
        <v/>
      </c>
      <c r="AH60" s="179" t="str">
        <f t="shared" si="53"/>
        <v/>
      </c>
      <c r="AI60" s="256" t="str">
        <f t="shared" si="54"/>
        <v/>
      </c>
      <c r="AJ60" s="185" t="str">
        <f t="shared" si="55"/>
        <v/>
      </c>
      <c r="AK60" s="185" t="str">
        <f t="shared" si="56"/>
        <v/>
      </c>
      <c r="AL60" s="185" t="str">
        <f t="shared" si="57"/>
        <v/>
      </c>
      <c r="AM60" s="185" t="str">
        <f t="shared" si="58"/>
        <v/>
      </c>
      <c r="AN60" s="185" t="str">
        <f t="shared" si="59"/>
        <v/>
      </c>
    </row>
    <row r="61" spans="1:40" ht="25.5" thickTop="1" thickBot="1" x14ac:dyDescent="0.4">
      <c r="B61" t="s">
        <v>2282</v>
      </c>
      <c r="C61" s="285" t="s">
        <v>2619</v>
      </c>
      <c r="D61" s="227" t="s">
        <v>1122</v>
      </c>
      <c r="E61" s="227"/>
      <c r="F61" s="227" t="s">
        <v>1114</v>
      </c>
      <c r="G61" s="227"/>
      <c r="H61" s="227"/>
      <c r="I61" s="227"/>
      <c r="J61" s="227"/>
      <c r="K61" s="227"/>
      <c r="L61" s="283" t="str">
        <f>IF(C61="","",_xlfn.CONCAT("            { line: ","""",C61,", ",M61:AN61,""", sC: ","""",B61,"""},"))</f>
        <v xml:space="preserve">            { line: "ÉL TE HA SALVADO DE LA MUERTE,, (Sol,,15)(Re,,250)", sC: "as"},</v>
      </c>
      <c r="M61" s="218" t="str">
        <f t="shared" si="32"/>
        <v>(</v>
      </c>
      <c r="N61" s="183" t="str">
        <f t="shared" si="33"/>
        <v>Sol</v>
      </c>
      <c r="O61" s="216" t="str">
        <f t="shared" si="34"/>
        <v>,</v>
      </c>
      <c r="P61" s="225" t="str">
        <f t="shared" si="35"/>
        <v/>
      </c>
      <c r="Q61" s="217" t="str">
        <f t="shared" si="36"/>
        <v>,</v>
      </c>
      <c r="R61" s="168">
        <f t="shared" si="37"/>
        <v>15</v>
      </c>
      <c r="S61" s="218" t="str">
        <f t="shared" si="38"/>
        <v>)</v>
      </c>
      <c r="T61" s="219" t="str">
        <f t="shared" si="39"/>
        <v>(</v>
      </c>
      <c r="U61" s="181" t="str">
        <f t="shared" si="40"/>
        <v>Re</v>
      </c>
      <c r="V61" s="185" t="str">
        <f t="shared" si="41"/>
        <v>,</v>
      </c>
      <c r="W61" s="177" t="str">
        <f t="shared" si="42"/>
        <v/>
      </c>
      <c r="X61" s="185" t="str">
        <f t="shared" si="43"/>
        <v>,</v>
      </c>
      <c r="Y61" s="185">
        <f t="shared" si="44"/>
        <v>250</v>
      </c>
      <c r="Z61" s="218" t="str">
        <f t="shared" si="45"/>
        <v>)</v>
      </c>
      <c r="AA61" s="175" t="str">
        <f t="shared" si="46"/>
        <v/>
      </c>
      <c r="AB61" s="183" t="str">
        <f t="shared" si="47"/>
        <v/>
      </c>
      <c r="AC61" s="184" t="str">
        <f t="shared" si="48"/>
        <v/>
      </c>
      <c r="AD61" s="225" t="str">
        <f t="shared" si="49"/>
        <v/>
      </c>
      <c r="AE61" s="176" t="str">
        <f t="shared" si="50"/>
        <v/>
      </c>
      <c r="AF61" s="168" t="str">
        <f t="shared" si="51"/>
        <v/>
      </c>
      <c r="AG61" s="168" t="str">
        <f t="shared" si="52"/>
        <v/>
      </c>
      <c r="AH61" s="179" t="str">
        <f t="shared" si="53"/>
        <v/>
      </c>
      <c r="AI61" s="256" t="str">
        <f t="shared" si="54"/>
        <v/>
      </c>
      <c r="AJ61" s="185" t="str">
        <f t="shared" si="55"/>
        <v/>
      </c>
      <c r="AK61" s="185" t="str">
        <f t="shared" si="56"/>
        <v/>
      </c>
      <c r="AL61" s="185" t="str">
        <f t="shared" si="57"/>
        <v/>
      </c>
      <c r="AM61" s="185" t="str">
        <f t="shared" si="58"/>
        <v/>
      </c>
      <c r="AN61" s="185" t="str">
        <f t="shared" si="59"/>
        <v/>
      </c>
    </row>
    <row r="62" spans="1:40" ht="25.5" thickTop="1" thickBot="1" x14ac:dyDescent="0.4">
      <c r="B62" t="s">
        <v>2282</v>
      </c>
      <c r="C62" s="284" t="s">
        <v>2620</v>
      </c>
      <c r="D62" s="227" t="s">
        <v>1112</v>
      </c>
      <c r="E62" s="227">
        <v>7</v>
      </c>
      <c r="F62" s="227" t="s">
        <v>1114</v>
      </c>
      <c r="G62" s="227"/>
      <c r="H62" s="227"/>
      <c r="I62" s="227"/>
      <c r="J62" s="227"/>
      <c r="K62" s="227"/>
      <c r="L62" s="210" t="str">
        <f>IF(C62="","",_xlfn.CONCAT("            { line: ","""",C62,", ",M62:AN62,""", sC: ","""",B62,"""},  ]},"))</f>
        <v xml:space="preserve">            { line: "HA PRESERVADO TUS PIES DE LA CAÍDA., (La,7,15)(Re,,250)", sC: "as"},  ]},</v>
      </c>
      <c r="M62" s="218" t="str">
        <f t="shared" si="32"/>
        <v>(</v>
      </c>
      <c r="N62" s="183" t="str">
        <f t="shared" si="33"/>
        <v>La</v>
      </c>
      <c r="O62" s="216" t="str">
        <f t="shared" si="34"/>
        <v>,</v>
      </c>
      <c r="P62" s="225">
        <f t="shared" si="35"/>
        <v>7</v>
      </c>
      <c r="Q62" s="217" t="str">
        <f t="shared" si="36"/>
        <v>,</v>
      </c>
      <c r="R62" s="168">
        <f t="shared" si="37"/>
        <v>15</v>
      </c>
      <c r="S62" s="218" t="str">
        <f t="shared" si="38"/>
        <v>)</v>
      </c>
      <c r="T62" s="219" t="str">
        <f t="shared" si="39"/>
        <v>(</v>
      </c>
      <c r="U62" s="181" t="str">
        <f t="shared" si="40"/>
        <v>Re</v>
      </c>
      <c r="V62" s="185" t="str">
        <f t="shared" si="41"/>
        <v>,</v>
      </c>
      <c r="W62" s="177" t="str">
        <f t="shared" si="42"/>
        <v/>
      </c>
      <c r="X62" s="185" t="str">
        <f t="shared" si="43"/>
        <v>,</v>
      </c>
      <c r="Y62" s="185">
        <f t="shared" si="44"/>
        <v>250</v>
      </c>
      <c r="Z62" s="218" t="str">
        <f t="shared" si="45"/>
        <v>)</v>
      </c>
      <c r="AA62" s="175" t="str">
        <f t="shared" si="46"/>
        <v/>
      </c>
      <c r="AB62" s="183" t="str">
        <f t="shared" si="47"/>
        <v/>
      </c>
      <c r="AC62" s="184" t="str">
        <f t="shared" si="48"/>
        <v/>
      </c>
      <c r="AD62" s="225" t="str">
        <f t="shared" si="49"/>
        <v/>
      </c>
      <c r="AE62" s="176" t="str">
        <f t="shared" si="50"/>
        <v/>
      </c>
      <c r="AF62" s="168" t="str">
        <f t="shared" si="51"/>
        <v/>
      </c>
      <c r="AG62" s="168" t="str">
        <f t="shared" si="52"/>
        <v/>
      </c>
      <c r="AH62" s="179" t="str">
        <f t="shared" si="53"/>
        <v/>
      </c>
      <c r="AI62" s="256" t="str">
        <f t="shared" si="54"/>
        <v/>
      </c>
      <c r="AJ62" s="185" t="str">
        <f t="shared" si="55"/>
        <v/>
      </c>
      <c r="AK62" s="185" t="str">
        <f t="shared" si="56"/>
        <v/>
      </c>
      <c r="AL62" s="185" t="str">
        <f t="shared" si="57"/>
        <v/>
      </c>
      <c r="AM62" s="185" t="str">
        <f t="shared" si="58"/>
        <v/>
      </c>
      <c r="AN62" s="185" t="str">
        <f t="shared" si="59"/>
        <v/>
      </c>
    </row>
    <row r="63" spans="1:40" ht="24" customHeight="1" x14ac:dyDescent="0.4">
      <c r="B63" s="211"/>
      <c r="C63" s="211"/>
      <c r="D63" s="211"/>
      <c r="E63" s="211"/>
      <c r="F63" s="211"/>
      <c r="G63" s="211"/>
      <c r="H63" s="211"/>
      <c r="I63" s="211"/>
      <c r="J63" s="211"/>
      <c r="K63" s="211"/>
      <c r="L63" s="213" t="str">
        <f ca="1">_xlfn.CONCAT("]}, // ULTIMA LINEA DEL CANTO: ",L1)</f>
        <v>]}, // ULTIMA LINEA DEL CANTO: AMO AL SEÑOR</v>
      </c>
      <c r="M63" s="211"/>
    </row>
    <row r="64" spans="1:40" ht="20.25" x14ac:dyDescent="0.25">
      <c r="L64" s="214" t="s">
        <v>2316</v>
      </c>
      <c r="M64" s="166"/>
    </row>
    <row r="65" spans="13:13" x14ac:dyDescent="0.25">
      <c r="M6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697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0B3FAF7-0CE3-4FA2-B924-5292C26A1BEB}">
          <x14:formula1>
            <xm:f>List!$B$1:$B$4</xm:f>
          </x14:formula1>
          <xm:sqref>C12</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8AA48-1727-4140-A320-E2911B8A4E13}">
  <sheetPr codeName="Sheet36">
    <tabColor rgb="FF00B0F0"/>
  </sheetPr>
  <dimension ref="A1:AN59"/>
  <sheetViews>
    <sheetView zoomScale="85" zoomScaleNormal="85" workbookViewId="0">
      <pane xSplit="2" ySplit="1" topLeftCell="C21"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19</v>
      </c>
      <c r="E1" s="148"/>
      <c r="F1" s="148"/>
      <c r="G1" s="148"/>
      <c r="H1" s="148"/>
      <c r="I1" s="148"/>
      <c r="J1" s="148"/>
      <c r="K1" s="148"/>
      <c r="L1" s="165" t="str">
        <f ca="1">VLOOKUP(C1,'Codigo Canto'!A3:AQ236,38,FALSE)</f>
        <v>AQUEDAH</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AQUEDAH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aquedah</v>
      </c>
      <c r="L7" s="164" t="str">
        <f ca="1">_xlfn.CONCAT("        id: ","""",C7,"""",",")</f>
        <v xml:space="preserve">        id: "aquedah",</v>
      </c>
    </row>
    <row r="8" spans="2:32" ht="23.25" x14ac:dyDescent="0.25">
      <c r="C8" t="str">
        <f ca="1">PROPER(L1)</f>
        <v>Aquedah</v>
      </c>
      <c r="L8" s="164" t="str">
        <f ca="1">_xlfn.CONCAT("        tt: ","""",C8,"""",",")</f>
        <v xml:space="preserve">        tt: "Aquedah",</v>
      </c>
    </row>
    <row r="9" spans="2:32" ht="23.25" x14ac:dyDescent="0.25">
      <c r="C9" t="str">
        <f ca="1">PROPER(L1)</f>
        <v>Aquedah</v>
      </c>
      <c r="L9" s="164" t="str">
        <f ca="1">_xlfn.CONCAT("        title: ","""",C9,"""",",")</f>
        <v xml:space="preserve">        title: "Aquedah",</v>
      </c>
    </row>
    <row r="10" spans="2:32" ht="23.25" x14ac:dyDescent="0.25">
      <c r="C10" t="str">
        <f ca="1">VLOOKUP(C1,'Codigo Canto'!A3:AQ236,12,FALSE)</f>
        <v>Gn 22,1-19 - Del Targum Neofiti sobre el sacrificio de Isaac</v>
      </c>
      <c r="L10" s="164" t="str">
        <f ca="1">_xlfn.CONCAT("        ","subtitle: ","""",C10,"""",",")</f>
        <v xml:space="preserve">        subtitle: "Gn 22,1-19 - Del Targum Neofiti sobre el sacrificio de Isaac",</v>
      </c>
    </row>
    <row r="11" spans="2:32" ht="23.25" x14ac:dyDescent="0.25">
      <c r="C11" t="str">
        <f ca="1">VLOOKUP(C1,Codigo!A3:AP240,42,FALSE)</f>
        <v>category: ["PreCatecumenado","Cuaresma"],</v>
      </c>
      <c r="L11" s="164" t="str">
        <f ca="1">_xlfn.CONCAT("        ",C11)</f>
        <v xml:space="preserve">        category: ["PreCatecumenado","Cuaresma"],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19</v>
      </c>
      <c r="L15" s="164" t="str">
        <f ca="1">_xlfn.CONCAT("        dbno: ","""",C15,"""",",")</f>
        <v xml:space="preserve">        dbno: "19",</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aquedah</v>
      </c>
      <c r="L18" s="164" t="str">
        <f ca="1">_xlfn.CONCAT("        audioSrc: ","""/audio/",C18,".mp3""",",")</f>
        <v xml:space="preserve">        audioSrc: "/audio/aquedah.mp3",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18</v>
      </c>
      <c r="C24" t="str">
        <f ca="1">VLOOKUP(B24,Buscador!A3:AP240,31,FALSE)</f>
        <v>/resucito/src/index.html?canto=amoalsenor</v>
      </c>
      <c r="L24" s="164" t="str">
        <f ca="1">_xlfn.CONCAT("        ant: ","""",C24,"""",",")</f>
        <v xml:space="preserve">        ant: "/resucito/src/index.html?canto=amoalsenor",</v>
      </c>
    </row>
    <row r="25" spans="1:40" ht="23.25" x14ac:dyDescent="0.25">
      <c r="B25">
        <f ca="1">+C1+1</f>
        <v>20</v>
      </c>
      <c r="C25" t="str">
        <f ca="1">VLOOKUP(B25,Buscador!A3:AP240,31,FALSE)</f>
        <v>/resucito/src/index.html?canto=asihablaelamen</v>
      </c>
      <c r="L25" s="164" t="str">
        <f ca="1">_xlfn.CONCAT("        sig: ","""",C25,"""",",")</f>
        <v xml:space="preserve">        sig: "/resucito/src/index.html?canto=asihablaelamen",</v>
      </c>
    </row>
    <row r="26" spans="1:40" ht="23.25" x14ac:dyDescent="0.25">
      <c r="L26" s="48" t="s">
        <v>2279</v>
      </c>
    </row>
    <row r="27" spans="1:40" ht="36" thickBot="1" x14ac:dyDescent="0.3">
      <c r="L27" s="212" t="s">
        <v>2313</v>
      </c>
    </row>
    <row r="28" spans="1:40" ht="25.5" thickTop="1" thickBot="1" x14ac:dyDescent="0.4">
      <c r="A28">
        <v>1</v>
      </c>
      <c r="B28" t="s">
        <v>2540</v>
      </c>
      <c r="C28" s="13" t="s">
        <v>2630</v>
      </c>
      <c r="D28" s="257" t="s">
        <v>1112</v>
      </c>
      <c r="E28" s="257" t="s">
        <v>1121</v>
      </c>
      <c r="F28" s="269" t="s">
        <v>1114</v>
      </c>
      <c r="G28" s="258" t="s">
        <v>2631</v>
      </c>
      <c r="H28" s="228"/>
      <c r="I28" s="228"/>
      <c r="J28" s="231"/>
      <c r="K28" s="232"/>
      <c r="L28" s="271" t="str">
        <f t="shared" ref="L28:L52" si="0">IF(C28="","",_xlfn.CONCAT("            { line: ","""",C28,", ",M28:AN28,""", sC: ","""",B28,"""},"))</f>
        <v xml:space="preserve">            { line: "Era todavía de noche cuando Abraham, (La,m,15)(Re,m9,250)", sC: "tc"},</v>
      </c>
      <c r="M28" s="218" t="str">
        <f>IF(N28="","","(")</f>
        <v>(</v>
      </c>
      <c r="N28" s="183" t="str">
        <f t="shared" ref="N28:N52" si="1">IF(D28="","",D28)</f>
        <v>La</v>
      </c>
      <c r="O28" s="216" t="str">
        <f>IF(N28="","",",")</f>
        <v>,</v>
      </c>
      <c r="P28" s="225" t="str">
        <f t="shared" ref="P28:P52" si="2">IF(E28="","",E28)</f>
        <v>m</v>
      </c>
      <c r="Q28" s="217" t="str">
        <f>IF(N28="","",",")</f>
        <v>,</v>
      </c>
      <c r="R28" s="168">
        <f>IF(N28="","",15)</f>
        <v>15</v>
      </c>
      <c r="S28" s="218" t="str">
        <f>IF(N28="","",")")</f>
        <v>)</v>
      </c>
      <c r="T28" s="219" t="str">
        <f>IF(U28="","","(")</f>
        <v>(</v>
      </c>
      <c r="U28" s="181" t="str">
        <f t="shared" ref="U28:U52" si="3">IF(F28="","",F28)</f>
        <v>Re</v>
      </c>
      <c r="V28" s="185" t="str">
        <f>IF(U28="","",",")</f>
        <v>,</v>
      </c>
      <c r="W28" s="177" t="str">
        <f t="shared" ref="W28:W52" si="4">IF(G28="","",G28)</f>
        <v>m9</v>
      </c>
      <c r="X28" s="185" t="str">
        <f>IF(U28="","",",")</f>
        <v>,</v>
      </c>
      <c r="Y28" s="185">
        <f>IF(U28="","",250)</f>
        <v>250</v>
      </c>
      <c r="Z28" s="218" t="str">
        <f>IF(U28="","",")")</f>
        <v>)</v>
      </c>
      <c r="AA28" s="175" t="str">
        <f>IF(AB28="","","(")</f>
        <v/>
      </c>
      <c r="AB28" s="183" t="str">
        <f t="shared" ref="AB28:AB52" si="5">IF(H28="","",H28)</f>
        <v/>
      </c>
      <c r="AC28" s="184" t="str">
        <f>IF(AB28="","",",")</f>
        <v/>
      </c>
      <c r="AD28" s="225" t="str">
        <f>IF(I28="","",I28)</f>
        <v/>
      </c>
      <c r="AE28" s="176" t="str">
        <f>IF(AB28="","",",")</f>
        <v/>
      </c>
      <c r="AF28" s="168" t="str">
        <f>IF(AB28="","",350)</f>
        <v/>
      </c>
      <c r="AG28" s="168" t="str">
        <f>IF(AB28="","",")")</f>
        <v/>
      </c>
      <c r="AH28" s="179" t="str">
        <f>IF(AI28="","","(")</f>
        <v/>
      </c>
      <c r="AI28" s="256" t="str">
        <f t="shared" ref="AI28:AI52" si="6">IF(J28="","",J28)</f>
        <v/>
      </c>
      <c r="AJ28" s="185" t="str">
        <f>IF(AI28="","",",")</f>
        <v/>
      </c>
      <c r="AK28" s="185" t="str">
        <f>IF(K28="","",K28)</f>
        <v/>
      </c>
      <c r="AL28" s="185" t="str">
        <f>IF(AI28="","",",")</f>
        <v/>
      </c>
      <c r="AM28" s="185" t="str">
        <f>IF(AI28="","",450)</f>
        <v/>
      </c>
      <c r="AN28" s="185" t="str">
        <f>IF(AI28="","",")")</f>
        <v/>
      </c>
    </row>
    <row r="29" spans="1:40" ht="25.5" thickTop="1" thickBot="1" x14ac:dyDescent="0.4">
      <c r="A29">
        <f>+A28+1</f>
        <v>2</v>
      </c>
      <c r="C29" s="13" t="s">
        <v>2632</v>
      </c>
      <c r="D29" s="257" t="s">
        <v>1112</v>
      </c>
      <c r="E29" s="257" t="s">
        <v>1121</v>
      </c>
      <c r="F29" s="258"/>
      <c r="G29" s="258"/>
      <c r="H29" s="228"/>
      <c r="I29" s="228"/>
      <c r="J29" s="232"/>
      <c r="K29" s="232"/>
      <c r="L29" s="271" t="str">
        <f t="shared" si="0"/>
        <v xml:space="preserve">            { line: "se disponía a sacrificar a su hijo;, (La,m,15)", sC: ""},</v>
      </c>
      <c r="M29" s="218" t="str">
        <f t="shared" ref="M29:M52" si="7">IF(N29="","","(")</f>
        <v>(</v>
      </c>
      <c r="N29" s="183" t="str">
        <f t="shared" si="1"/>
        <v>La</v>
      </c>
      <c r="O29" s="216" t="str">
        <f t="shared" ref="O29:O52" si="8">IF(N29="","",",")</f>
        <v>,</v>
      </c>
      <c r="P29" s="225" t="str">
        <f t="shared" si="2"/>
        <v>m</v>
      </c>
      <c r="Q29" s="217" t="str">
        <f t="shared" ref="Q29:Q52" si="9">IF(N29="","",",")</f>
        <v>,</v>
      </c>
      <c r="R29" s="168">
        <f t="shared" ref="R29:R52" si="10">IF(N29="","",15)</f>
        <v>15</v>
      </c>
      <c r="S29" s="218" t="str">
        <f t="shared" ref="S29:S52" si="11">IF(N29="","",")")</f>
        <v>)</v>
      </c>
      <c r="T29" s="219" t="str">
        <f t="shared" ref="T29:T52" si="12">IF(U29="","","(")</f>
        <v/>
      </c>
      <c r="U29" s="181" t="str">
        <f t="shared" si="3"/>
        <v/>
      </c>
      <c r="V29" s="185" t="str">
        <f t="shared" ref="V29:V52" si="13">IF(U29="","",",")</f>
        <v/>
      </c>
      <c r="W29" s="177" t="str">
        <f t="shared" si="4"/>
        <v/>
      </c>
      <c r="X29" s="185" t="str">
        <f t="shared" ref="X29:X52" si="14">IF(U29="","",",")</f>
        <v/>
      </c>
      <c r="Y29" s="185" t="str">
        <f t="shared" ref="Y29:Y52" si="15">IF(U29="","",250)</f>
        <v/>
      </c>
      <c r="Z29" s="218" t="str">
        <f t="shared" ref="Z29:Z52" si="16">IF(U29="","",")")</f>
        <v/>
      </c>
      <c r="AA29" s="175" t="str">
        <f t="shared" ref="AA29:AA52" si="17">IF(AB29="","","(")</f>
        <v/>
      </c>
      <c r="AB29" s="183" t="str">
        <f t="shared" si="5"/>
        <v/>
      </c>
      <c r="AC29" s="184" t="str">
        <f t="shared" ref="AC29:AC52" si="18">IF(AB29="","",",")</f>
        <v/>
      </c>
      <c r="AD29" s="225" t="str">
        <f t="shared" ref="AD29:AD52" si="19">IF(I29="","",I29)</f>
        <v/>
      </c>
      <c r="AE29" s="176" t="str">
        <f t="shared" ref="AE29:AE52" si="20">IF(AB29="","",",")</f>
        <v/>
      </c>
      <c r="AF29" s="168" t="str">
        <f t="shared" ref="AF29:AF52" si="21">IF(AB29="","",350)</f>
        <v/>
      </c>
      <c r="AG29" s="168" t="str">
        <f t="shared" ref="AG29:AG52" si="22">IF(AB29="","",")")</f>
        <v/>
      </c>
      <c r="AH29" s="179" t="str">
        <f t="shared" ref="AH29:AH52" si="23">IF(AI29="","","(")</f>
        <v/>
      </c>
      <c r="AI29" s="256" t="str">
        <f t="shared" si="6"/>
        <v/>
      </c>
      <c r="AJ29" s="185" t="str">
        <f t="shared" ref="AJ29:AJ52" si="24">IF(AI29="","",",")</f>
        <v/>
      </c>
      <c r="AK29" s="185" t="str">
        <f t="shared" ref="AK29:AK52" si="25">IF(K29="","",K29)</f>
        <v/>
      </c>
      <c r="AL29" s="185" t="str">
        <f t="shared" ref="AL29:AL52" si="26">IF(AI29="","",",")</f>
        <v/>
      </c>
      <c r="AM29" s="185" t="str">
        <f t="shared" ref="AM29:AM52" si="27">IF(AI29="","",450)</f>
        <v/>
      </c>
      <c r="AN29" s="185" t="str">
        <f t="shared" ref="AN29:AN52" si="28">IF(AI29="","",")")</f>
        <v/>
      </c>
    </row>
    <row r="30" spans="1:40" ht="25.5" thickTop="1" thickBot="1" x14ac:dyDescent="0.4">
      <c r="A30">
        <f t="shared" ref="A30:A52" si="29">+A29+1</f>
        <v>3</v>
      </c>
      <c r="C30" s="13" t="s">
        <v>2633</v>
      </c>
      <c r="D30" s="257" t="s">
        <v>1114</v>
      </c>
      <c r="E30" s="257" t="s">
        <v>2631</v>
      </c>
      <c r="F30" s="258"/>
      <c r="G30" s="258"/>
      <c r="H30" s="228"/>
      <c r="I30" s="228"/>
      <c r="J30" s="232"/>
      <c r="K30" s="232"/>
      <c r="L30" s="271" t="str">
        <f t="shared" si="0"/>
        <v xml:space="preserve">            { line: "los dos se miraban fijamente, (Re,m9,15)", sC: ""},</v>
      </c>
      <c r="M30" s="218" t="str">
        <f t="shared" si="7"/>
        <v>(</v>
      </c>
      <c r="N30" s="183" t="str">
        <f t="shared" si="1"/>
        <v>Re</v>
      </c>
      <c r="O30" s="216" t="str">
        <f t="shared" si="8"/>
        <v>,</v>
      </c>
      <c r="P30" s="225" t="str">
        <f t="shared" si="2"/>
        <v>m9</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2634</v>
      </c>
      <c r="D31" s="257" t="s">
        <v>1111</v>
      </c>
      <c r="E31" s="257"/>
      <c r="F31" s="258"/>
      <c r="G31" s="258"/>
      <c r="H31" s="228"/>
      <c r="I31" s="228"/>
      <c r="J31" s="232"/>
      <c r="K31" s="232"/>
      <c r="L31" s="271" t="str">
        <f t="shared" si="0"/>
        <v xml:space="preserve">            { line: "cuando le dijo su hijo Isaac:, (Mi,,15)", sC: ""},</v>
      </c>
      <c r="M31" s="218" t="str">
        <f t="shared" si="7"/>
        <v>(</v>
      </c>
      <c r="N31" s="183" t="str">
        <f t="shared" si="1"/>
        <v>Mi</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7.75" thickTop="1" thickBot="1" x14ac:dyDescent="0.4">
      <c r="C32" s="297"/>
      <c r="D32" s="298"/>
      <c r="E32" s="298"/>
      <c r="F32" s="298"/>
      <c r="G32" s="298"/>
      <c r="H32" s="298"/>
      <c r="I32" s="298"/>
      <c r="J32" s="298"/>
      <c r="K32" s="298"/>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+A31+1</f>
        <v>5</v>
      </c>
      <c r="B33" t="s">
        <v>2584</v>
      </c>
      <c r="C33" s="251" t="s">
        <v>2635</v>
      </c>
      <c r="D33" s="228" t="s">
        <v>1112</v>
      </c>
      <c r="E33" s="228" t="s">
        <v>1121</v>
      </c>
      <c r="F33" s="230" t="s">
        <v>1114</v>
      </c>
      <c r="G33" s="230" t="s">
        <v>2631</v>
      </c>
      <c r="H33" s="228"/>
      <c r="I33" s="228"/>
      <c r="J33" s="232"/>
      <c r="K33" s="232"/>
      <c r="L33" s="271" t="str">
        <f>IF(C33="","",_xlfn.CONCAT("            { line: ","""",C33,", ",M33:AN33,""", sC: ","""",B33,"""},"))</f>
        <v xml:space="preserve">            { line: "AQUEDAH, AQUEDAH,, (La,m,15)(Re,m9,250)", sC: "ta as"},</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v>
      </c>
      <c r="U33" s="181" t="str">
        <f t="shared" si="3"/>
        <v>Re</v>
      </c>
      <c r="V33" s="185" t="str">
        <f t="shared" si="13"/>
        <v>,</v>
      </c>
      <c r="W33" s="177" t="str">
        <f t="shared" si="4"/>
        <v>m9</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B34" t="s">
        <v>2282</v>
      </c>
      <c r="C34" s="251" t="s">
        <v>2636</v>
      </c>
      <c r="D34" s="228" t="s">
        <v>1112</v>
      </c>
      <c r="E34" s="228" t="s">
        <v>1121</v>
      </c>
      <c r="F34" s="230"/>
      <c r="G34" s="230"/>
      <c r="H34" s="228"/>
      <c r="I34" s="228"/>
      <c r="J34" s="232"/>
      <c r="K34" s="232"/>
      <c r="L34" s="271" t="str">
        <f>IF(C34="","",_xlfn.CONCAT("            { line: ","""",C34,", ",M34:AN34,""", sC: ","""",B34,"""},"))</f>
        <v xml:space="preserve">            { line: "AQUEDAH, AQUEDAH., (La,m,15)", sC: "as"},</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7</v>
      </c>
      <c r="B36" t="s">
        <v>2540</v>
      </c>
      <c r="C36" s="13" t="s">
        <v>2637</v>
      </c>
      <c r="D36" s="257" t="s">
        <v>1112</v>
      </c>
      <c r="E36" s="257" t="s">
        <v>1121</v>
      </c>
      <c r="F36" s="258" t="s">
        <v>1114</v>
      </c>
      <c r="G36" s="258" t="s">
        <v>2631</v>
      </c>
      <c r="H36" s="228"/>
      <c r="I36" s="228"/>
      <c r="J36" s="232"/>
      <c r="K36" s="232"/>
      <c r="L36" s="271" t="str">
        <f t="shared" si="0"/>
        <v xml:space="preserve">            { line: "«Átame, átame fuerte, padre mío,, (La,m,15)(Re,m9,250)", sC: "tc"},</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v>
      </c>
      <c r="U36" s="181" t="str">
        <f t="shared" si="3"/>
        <v>Re</v>
      </c>
      <c r="V36" s="185" t="str">
        <f t="shared" si="13"/>
        <v>,</v>
      </c>
      <c r="W36" s="177" t="str">
        <f t="shared" si="4"/>
        <v>m9</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2638</v>
      </c>
      <c r="D37" s="257" t="s">
        <v>1112</v>
      </c>
      <c r="E37" s="257" t="s">
        <v>1121</v>
      </c>
      <c r="F37" s="258"/>
      <c r="G37" s="258"/>
      <c r="H37" s="228"/>
      <c r="I37" s="228"/>
      <c r="J37" s="232"/>
      <c r="K37" s="232"/>
      <c r="L37" s="271" t="str">
        <f t="shared" si="0"/>
        <v xml:space="preserve">            { line: "no sea que por el miedo me resista,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2639</v>
      </c>
      <c r="D38" s="257" t="s">
        <v>1114</v>
      </c>
      <c r="E38" s="257" t="s">
        <v>2631</v>
      </c>
      <c r="F38" s="258"/>
      <c r="G38" s="258"/>
      <c r="H38" s="228"/>
      <c r="I38" s="228"/>
      <c r="J38" s="232"/>
      <c r="K38" s="232"/>
      <c r="L38" s="271" t="str">
        <f>IF(C38="","",_xlfn.CONCAT("            { line: ","""",C38,", ",M38:AN38,""", sC: ","""",B38,"""},"))</f>
        <v xml:space="preserve">            { line: "y no sea válido tu sacrificio, (Re,m9,15)", sC: ""},</v>
      </c>
      <c r="M38" s="218" t="str">
        <f t="shared" si="7"/>
        <v>(</v>
      </c>
      <c r="N38" s="183" t="str">
        <f t="shared" si="1"/>
        <v>Re</v>
      </c>
      <c r="O38" s="216" t="str">
        <f t="shared" si="8"/>
        <v>,</v>
      </c>
      <c r="P38" s="225" t="str">
        <f t="shared" si="2"/>
        <v>m9</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2640</v>
      </c>
      <c r="D39" s="257" t="s">
        <v>1111</v>
      </c>
      <c r="E39" s="257"/>
      <c r="F39" s="258"/>
      <c r="G39" s="258"/>
      <c r="H39" s="228"/>
      <c r="I39" s="228"/>
      <c r="J39" s="232"/>
      <c r="K39" s="232"/>
      <c r="L39" s="271" t="str">
        <f t="shared" si="0"/>
        <v xml:space="preserve">            { line: "y los dos seamos rechazados.», (Mi,,15)",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7.75" thickTop="1" thickBot="1" x14ac:dyDescent="0.4">
      <c r="C40" s="297"/>
      <c r="D40" s="298"/>
      <c r="E40" s="298"/>
      <c r="F40" s="298"/>
      <c r="G40" s="298"/>
      <c r="H40" s="298"/>
      <c r="I40" s="298"/>
      <c r="J40" s="298"/>
      <c r="K40" s="298"/>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C41" s="203" t="s">
        <v>2422</v>
      </c>
      <c r="D41" s="224"/>
      <c r="E41" s="224"/>
      <c r="F41" s="224"/>
      <c r="G41" s="224"/>
      <c r="H41" s="224"/>
      <c r="I41" s="224"/>
      <c r="J41" s="224"/>
      <c r="K41" s="224"/>
      <c r="L41" s="208" t="s">
        <v>2411</v>
      </c>
      <c r="M41" s="218" t="str">
        <f t="shared" ref="M41:M43" si="30">IF(N41="","","(")</f>
        <v/>
      </c>
      <c r="N41" s="183" t="str">
        <f t="shared" ref="N41:N43" si="31">IF(D41="","",D41)</f>
        <v/>
      </c>
      <c r="O41" s="216" t="str">
        <f t="shared" ref="O41:O43" si="32">IF(N41="","",",")</f>
        <v/>
      </c>
      <c r="P41" s="225" t="str">
        <f t="shared" ref="P41:P43" si="33">IF(E41="","",E41)</f>
        <v/>
      </c>
      <c r="Q41" s="217" t="str">
        <f t="shared" ref="Q41:Q43" si="34">IF(N41="","",",")</f>
        <v/>
      </c>
      <c r="R41" s="168" t="str">
        <f t="shared" ref="R41:R43" si="35">IF(N41="","",15)</f>
        <v/>
      </c>
      <c r="S41" s="218" t="str">
        <f t="shared" ref="S41:S43" si="36">IF(N41="","",")")</f>
        <v/>
      </c>
      <c r="T41" s="219" t="str">
        <f t="shared" ref="T41:T43" si="37">IF(U41="","","(")</f>
        <v/>
      </c>
      <c r="U41" s="181" t="str">
        <f t="shared" ref="U41:U43" si="38">IF(F41="","",F41)</f>
        <v/>
      </c>
      <c r="V41" s="185" t="str">
        <f t="shared" ref="V41:V43" si="39">IF(U41="","",",")</f>
        <v/>
      </c>
      <c r="W41" s="177" t="str">
        <f t="shared" ref="W41:W43" si="40">IF(G41="","",G41)</f>
        <v/>
      </c>
      <c r="X41" s="185" t="str">
        <f t="shared" ref="X41:X43" si="41">IF(U41="","",",")</f>
        <v/>
      </c>
      <c r="Y41" s="185" t="str">
        <f t="shared" ref="Y41:Y43" si="42">IF(U41="","",250)</f>
        <v/>
      </c>
      <c r="Z41" s="218" t="str">
        <f t="shared" ref="Z41:Z43" si="43">IF(U41="","",")")</f>
        <v/>
      </c>
      <c r="AA41" s="175" t="str">
        <f t="shared" ref="AA41:AA43" si="44">IF(AB41="","","(")</f>
        <v/>
      </c>
      <c r="AB41" s="183" t="str">
        <f t="shared" ref="AB41:AB43" si="45">IF(H41="","",H41)</f>
        <v/>
      </c>
      <c r="AC41" s="184" t="str">
        <f t="shared" ref="AC41:AC43" si="46">IF(AB41="","",",")</f>
        <v/>
      </c>
      <c r="AD41" s="225" t="str">
        <f t="shared" ref="AD41:AD43" si="47">IF(I41="","",I41)</f>
        <v/>
      </c>
      <c r="AE41" s="176" t="str">
        <f t="shared" ref="AE41:AE43" si="48">IF(AB41="","",",")</f>
        <v/>
      </c>
      <c r="AF41" s="168" t="str">
        <f t="shared" ref="AF41:AF43" si="49">IF(AB41="","",350)</f>
        <v/>
      </c>
      <c r="AG41" s="168" t="str">
        <f t="shared" ref="AG41:AG43" si="50">IF(AB41="","",")")</f>
        <v/>
      </c>
      <c r="AH41" s="179" t="str">
        <f t="shared" ref="AH41:AH43" si="51">IF(AI41="","","(")</f>
        <v/>
      </c>
      <c r="AI41" s="256" t="str">
        <f t="shared" ref="AI41:AI43" si="52">IF(J41="","",J41)</f>
        <v/>
      </c>
      <c r="AJ41" s="185" t="str">
        <f t="shared" ref="AJ41:AJ43" si="53">IF(AI41="","",",")</f>
        <v/>
      </c>
      <c r="AK41" s="185" t="str">
        <f t="shared" ref="AK41:AK43" si="54">IF(K41="","",K41)</f>
        <v/>
      </c>
      <c r="AL41" s="185" t="str">
        <f t="shared" ref="AL41:AL43" si="55">IF(AI41="","",",")</f>
        <v/>
      </c>
      <c r="AM41" s="185" t="str">
        <f t="shared" ref="AM41:AM43" si="56">IF(AI41="","",450)</f>
        <v/>
      </c>
      <c r="AN41" s="185" t="str">
        <f t="shared" ref="AN41:AN43" si="57">IF(AI41="","",")")</f>
        <v/>
      </c>
    </row>
    <row r="42" spans="1:40" ht="25.5" thickTop="1" thickBot="1" x14ac:dyDescent="0.4">
      <c r="B42" t="s">
        <v>2584</v>
      </c>
      <c r="C42" s="285" t="s">
        <v>2635</v>
      </c>
      <c r="D42" s="227" t="s">
        <v>1112</v>
      </c>
      <c r="E42" s="227" t="s">
        <v>1121</v>
      </c>
      <c r="F42" s="227" t="s">
        <v>1114</v>
      </c>
      <c r="G42" s="227" t="s">
        <v>2631</v>
      </c>
      <c r="H42" s="227"/>
      <c r="I42" s="227"/>
      <c r="J42" s="227"/>
      <c r="K42" s="227"/>
      <c r="L42" s="283" t="str">
        <f>IF(C42="","",_xlfn.CONCAT("       triggerLine: ","""",C42,", ",M42:AN42,""", sC: ","""",B42,""", lines: ["))</f>
        <v xml:space="preserve">       triggerLine: "AQUEDAH, AQUEDAH,, (La,m,15)(Re,m9,250)", sC: "ta as", lines: [</v>
      </c>
      <c r="M42" s="218" t="str">
        <f t="shared" si="30"/>
        <v>(</v>
      </c>
      <c r="N42" s="183" t="str">
        <f t="shared" si="31"/>
        <v>La</v>
      </c>
      <c r="O42" s="216" t="str">
        <f t="shared" si="32"/>
        <v>,</v>
      </c>
      <c r="P42" s="225" t="str">
        <f t="shared" si="33"/>
        <v>m</v>
      </c>
      <c r="Q42" s="217" t="str">
        <f t="shared" si="34"/>
        <v>,</v>
      </c>
      <c r="R42" s="168">
        <f t="shared" si="35"/>
        <v>15</v>
      </c>
      <c r="S42" s="218" t="str">
        <f t="shared" si="36"/>
        <v>)</v>
      </c>
      <c r="T42" s="219" t="str">
        <f t="shared" si="37"/>
        <v>(</v>
      </c>
      <c r="U42" s="181" t="str">
        <f t="shared" si="38"/>
        <v>Re</v>
      </c>
      <c r="V42" s="185" t="str">
        <f t="shared" si="39"/>
        <v>,</v>
      </c>
      <c r="W42" s="177" t="str">
        <f t="shared" si="40"/>
        <v>m9</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5.5" thickTop="1" thickBot="1" x14ac:dyDescent="0.4">
      <c r="B43" t="s">
        <v>2282</v>
      </c>
      <c r="C43" s="284" t="s">
        <v>2636</v>
      </c>
      <c r="D43" s="227" t="s">
        <v>1112</v>
      </c>
      <c r="E43" s="227" t="s">
        <v>1121</v>
      </c>
      <c r="F43" s="227"/>
      <c r="G43" s="227"/>
      <c r="H43" s="227"/>
      <c r="I43" s="227"/>
      <c r="J43" s="227"/>
      <c r="K43" s="227"/>
      <c r="L43" s="210" t="str">
        <f>IF(C43="","",_xlfn.CONCAT("            { line: ","""",C43,", ",M43:AN43,""", sC: ","""",B43,"""},  ]},"))</f>
        <v xml:space="preserve">            { line: "AQUEDAH, AQUEDAH., (La,m,15)", sC: "as"},  ]},</v>
      </c>
      <c r="M43" s="218" t="str">
        <f t="shared" si="30"/>
        <v>(</v>
      </c>
      <c r="N43" s="183" t="str">
        <f t="shared" si="31"/>
        <v>La</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7.75" thickTop="1" thickBot="1" x14ac:dyDescent="0.4">
      <c r="C44" s="297"/>
      <c r="D44" s="298"/>
      <c r="E44" s="298"/>
      <c r="F44" s="298"/>
      <c r="G44" s="298"/>
      <c r="H44" s="298"/>
      <c r="I44" s="298"/>
      <c r="J44" s="298"/>
      <c r="K44" s="298"/>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5.5" thickTop="1" thickBot="1" x14ac:dyDescent="0.4">
      <c r="A45">
        <f>+A39+1</f>
        <v>11</v>
      </c>
      <c r="B45" t="s">
        <v>2584</v>
      </c>
      <c r="C45" s="251" t="s">
        <v>2641</v>
      </c>
      <c r="D45" s="228" t="s">
        <v>1112</v>
      </c>
      <c r="E45" s="228" t="s">
        <v>1121</v>
      </c>
      <c r="F45" s="230" t="s">
        <v>1114</v>
      </c>
      <c r="G45" s="230" t="s">
        <v>2631</v>
      </c>
      <c r="H45" s="228"/>
      <c r="I45" s="228"/>
      <c r="J45" s="232"/>
      <c r="K45" s="232"/>
      <c r="L45" s="271" t="str">
        <f t="shared" si="0"/>
        <v xml:space="preserve">            { line: "«ÁTAME, ÁTAME FUERTE,, (La,m,15)(Re,m9,250)", sC: "ta as"},</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v>
      </c>
      <c r="U45" s="181" t="str">
        <f t="shared" si="3"/>
        <v>Re</v>
      </c>
      <c r="V45" s="185" t="str">
        <f t="shared" si="13"/>
        <v>,</v>
      </c>
      <c r="W45" s="177" t="str">
        <f t="shared" si="4"/>
        <v>m9</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12</v>
      </c>
      <c r="B46" t="s">
        <v>2282</v>
      </c>
      <c r="C46" s="251" t="s">
        <v>2642</v>
      </c>
      <c r="D46" s="228" t="s">
        <v>1112</v>
      </c>
      <c r="E46" s="228" t="s">
        <v>1121</v>
      </c>
      <c r="F46" s="230"/>
      <c r="G46" s="230"/>
      <c r="H46" s="228"/>
      <c r="I46" s="228"/>
      <c r="J46" s="232"/>
      <c r="K46" s="232"/>
      <c r="L46" s="271" t="str">
        <f t="shared" si="0"/>
        <v xml:space="preserve">            { line: "PADRE MÍO, QUE YO NO ME RESISTA.», (La,m,15)", sC: "as"},</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36.75" thickTop="1" thickBot="1" x14ac:dyDescent="0.4">
      <c r="C47" s="293"/>
      <c r="D47" s="300"/>
      <c r="E47" s="300"/>
      <c r="F47" s="300"/>
      <c r="G47" s="300"/>
      <c r="H47" s="300"/>
      <c r="I47" s="300"/>
      <c r="J47" s="300"/>
      <c r="K47" s="300"/>
      <c r="L47" s="212" t="s">
        <v>2299</v>
      </c>
      <c r="M47" s="218" t="str">
        <f t="shared" ref="M47" si="58">IF(N47="","","(")</f>
        <v/>
      </c>
      <c r="N47" s="183" t="str">
        <f t="shared" ref="N47" si="59">IF(D47="","",D47)</f>
        <v/>
      </c>
      <c r="O47" s="216" t="str">
        <f t="shared" ref="O47" si="60">IF(N47="","",",")</f>
        <v/>
      </c>
      <c r="P47" s="225" t="str">
        <f t="shared" ref="P47" si="61">IF(E47="","",E47)</f>
        <v/>
      </c>
      <c r="Q47" s="217" t="str">
        <f t="shared" ref="Q47" si="62">IF(N47="","",",")</f>
        <v/>
      </c>
      <c r="R47" s="168" t="str">
        <f t="shared" ref="R47" si="63">IF(N47="","",15)</f>
        <v/>
      </c>
      <c r="S47" s="218" t="str">
        <f t="shared" ref="S47" si="64">IF(N47="","",")")</f>
        <v/>
      </c>
      <c r="T47" s="219" t="str">
        <f t="shared" ref="T47" si="65">IF(U47="","","(")</f>
        <v/>
      </c>
      <c r="U47" s="181" t="str">
        <f t="shared" ref="U47" si="66">IF(F47="","",F47)</f>
        <v/>
      </c>
      <c r="V47" s="185" t="str">
        <f t="shared" ref="V47" si="67">IF(U47="","",",")</f>
        <v/>
      </c>
      <c r="W47" s="177" t="str">
        <f t="shared" ref="W47" si="68">IF(G47="","",G47)</f>
        <v/>
      </c>
      <c r="X47" s="185" t="str">
        <f t="shared" ref="X47" si="69">IF(U47="","",",")</f>
        <v/>
      </c>
      <c r="Y47" s="185" t="str">
        <f t="shared" ref="Y47" si="70">IF(U47="","",250)</f>
        <v/>
      </c>
      <c r="Z47" s="218" t="str">
        <f t="shared" ref="Z47" si="71">IF(U47="","",")")</f>
        <v/>
      </c>
      <c r="AA47" s="175" t="str">
        <f t="shared" ref="AA47" si="72">IF(AB47="","","(")</f>
        <v/>
      </c>
      <c r="AB47" s="183" t="str">
        <f t="shared" ref="AB47" si="73">IF(H47="","",H47)</f>
        <v/>
      </c>
      <c r="AC47" s="184" t="str">
        <f t="shared" ref="AC47" si="74">IF(AB47="","",",")</f>
        <v/>
      </c>
      <c r="AD47" s="225" t="str">
        <f t="shared" ref="AD47" si="75">IF(I47="","",I47)</f>
        <v/>
      </c>
      <c r="AE47" s="176" t="str">
        <f t="shared" ref="AE47" si="76">IF(AB47="","",",")</f>
        <v/>
      </c>
      <c r="AF47" s="168" t="str">
        <f t="shared" ref="AF47" si="77">IF(AB47="","",350)</f>
        <v/>
      </c>
      <c r="AG47" s="168" t="str">
        <f t="shared" ref="AG47" si="78">IF(AB47="","",")")</f>
        <v/>
      </c>
      <c r="AH47" s="179" t="str">
        <f t="shared" ref="AH47" si="79">IF(AI47="","","(")</f>
        <v/>
      </c>
      <c r="AI47" s="256" t="str">
        <f t="shared" ref="AI47" si="80">IF(J47="","",J47)</f>
        <v/>
      </c>
      <c r="AJ47" s="185" t="str">
        <f t="shared" ref="AJ47" si="81">IF(AI47="","",",")</f>
        <v/>
      </c>
      <c r="AK47" s="185" t="str">
        <f t="shared" ref="AK47" si="82">IF(K47="","",K47)</f>
        <v/>
      </c>
      <c r="AL47" s="185" t="str">
        <f t="shared" ref="AL47" si="83">IF(AI47="","",",")</f>
        <v/>
      </c>
      <c r="AM47" s="185" t="str">
        <f t="shared" ref="AM47" si="84">IF(AI47="","",450)</f>
        <v/>
      </c>
      <c r="AN47" s="185" t="str">
        <f t="shared" ref="AN47" si="85">IF(AI47="","",")")</f>
        <v/>
      </c>
    </row>
    <row r="48" spans="1:40" ht="25.5" thickTop="1" thickBot="1" x14ac:dyDescent="0.4">
      <c r="A48">
        <f>+A44+1</f>
        <v>1</v>
      </c>
      <c r="B48" t="s">
        <v>2540</v>
      </c>
      <c r="C48" s="13" t="s">
        <v>2643</v>
      </c>
      <c r="D48" s="257" t="s">
        <v>1112</v>
      </c>
      <c r="E48" s="257" t="s">
        <v>1121</v>
      </c>
      <c r="F48" s="230"/>
      <c r="G48" s="230"/>
      <c r="H48" s="228"/>
      <c r="I48" s="228"/>
      <c r="J48" s="232"/>
      <c r="K48" s="232"/>
      <c r="L48" s="271" t="str">
        <f t="shared" ref="L48:L50" si="86">IF(C48="","",_xlfn.CONCAT("            { line: ","""",C48,", ",M48:AN48,""", sC: ","""",B48,"""},"))</f>
        <v xml:space="preserve">            { line: "Venid y ved la fe sobre la tierra,, (La,m,15)", sC: "tc"},</v>
      </c>
      <c r="M48" s="218" t="str">
        <f t="shared" ref="M48:M50" si="87">IF(N48="","","(")</f>
        <v>(</v>
      </c>
      <c r="N48" s="183" t="str">
        <f t="shared" ref="N48:N50" si="88">IF(D48="","",D48)</f>
        <v>La</v>
      </c>
      <c r="O48" s="216" t="str">
        <f t="shared" ref="O48:O50" si="89">IF(N48="","",",")</f>
        <v>,</v>
      </c>
      <c r="P48" s="225" t="str">
        <f t="shared" ref="P48:P50" si="90">IF(E48="","",E48)</f>
        <v>m</v>
      </c>
      <c r="Q48" s="217" t="str">
        <f t="shared" ref="Q48:Q50" si="91">IF(N48="","",",")</f>
        <v>,</v>
      </c>
      <c r="R48" s="168">
        <f t="shared" ref="R48:R50" si="92">IF(N48="","",15)</f>
        <v>15</v>
      </c>
      <c r="S48" s="218" t="str">
        <f t="shared" ref="S48:S50" si="93">IF(N48="","",")")</f>
        <v>)</v>
      </c>
      <c r="T48" s="219" t="str">
        <f t="shared" ref="T48:T50" si="94">IF(U48="","","(")</f>
        <v/>
      </c>
      <c r="U48" s="181" t="str">
        <f t="shared" ref="U48:U50" si="95">IF(F48="","",F48)</f>
        <v/>
      </c>
      <c r="V48" s="185" t="str">
        <f t="shared" ref="V48:V50" si="96">IF(U48="","",",")</f>
        <v/>
      </c>
      <c r="W48" s="177" t="str">
        <f t="shared" ref="W48:W50" si="97">IF(G48="","",G48)</f>
        <v/>
      </c>
      <c r="X48" s="185" t="str">
        <f t="shared" ref="X48:X50" si="98">IF(U48="","",",")</f>
        <v/>
      </c>
      <c r="Y48" s="185" t="str">
        <f t="shared" ref="Y48:Y50" si="99">IF(U48="","",250)</f>
        <v/>
      </c>
      <c r="Z48" s="218" t="str">
        <f t="shared" ref="Z48:Z50" si="100">IF(U48="","",")")</f>
        <v/>
      </c>
      <c r="AA48" s="175" t="str">
        <f t="shared" ref="AA48:AA50" si="101">IF(AB48="","","(")</f>
        <v/>
      </c>
      <c r="AB48" s="183" t="str">
        <f t="shared" ref="AB48:AB50" si="102">IF(H48="","",H48)</f>
        <v/>
      </c>
      <c r="AC48" s="184" t="str">
        <f t="shared" ref="AC48:AC50" si="103">IF(AB48="","",",")</f>
        <v/>
      </c>
      <c r="AD48" s="225" t="str">
        <f t="shared" ref="AD48:AD50" si="104">IF(I48="","",I48)</f>
        <v/>
      </c>
      <c r="AE48" s="176" t="str">
        <f t="shared" ref="AE48:AE50" si="105">IF(AB48="","",",")</f>
        <v/>
      </c>
      <c r="AF48" s="168" t="str">
        <f t="shared" ref="AF48:AF50" si="106">IF(AB48="","",350)</f>
        <v/>
      </c>
      <c r="AG48" s="168" t="str">
        <f t="shared" ref="AG48:AG50" si="107">IF(AB48="","",")")</f>
        <v/>
      </c>
      <c r="AH48" s="179" t="str">
        <f t="shared" ref="AH48:AH50" si="108">IF(AI48="","","(")</f>
        <v/>
      </c>
      <c r="AI48" s="256" t="str">
        <f t="shared" ref="AI48:AI50" si="109">IF(J48="","",J48)</f>
        <v/>
      </c>
      <c r="AJ48" s="185" t="str">
        <f t="shared" ref="AJ48:AJ50" si="110">IF(AI48="","",",")</f>
        <v/>
      </c>
      <c r="AK48" s="185" t="str">
        <f t="shared" ref="AK48:AK50" si="111">IF(K48="","",K48)</f>
        <v/>
      </c>
      <c r="AL48" s="185" t="str">
        <f t="shared" ref="AL48:AL50" si="112">IF(AI48="","",",")</f>
        <v/>
      </c>
      <c r="AM48" s="185" t="str">
        <f t="shared" ref="AM48:AM50" si="113">IF(AI48="","",450)</f>
        <v/>
      </c>
      <c r="AN48" s="185" t="str">
        <f t="shared" ref="AN48:AN50" si="114">IF(AI48="","",")")</f>
        <v/>
      </c>
    </row>
    <row r="49" spans="1:40" ht="25.5" thickTop="1" thickBot="1" x14ac:dyDescent="0.4">
      <c r="A49">
        <f t="shared" si="29"/>
        <v>2</v>
      </c>
      <c r="C49" s="13" t="s">
        <v>2644</v>
      </c>
      <c r="D49" s="257" t="s">
        <v>1114</v>
      </c>
      <c r="E49" s="257" t="s">
        <v>1121</v>
      </c>
      <c r="F49" s="230"/>
      <c r="G49" s="230"/>
      <c r="H49" s="228"/>
      <c r="I49" s="228"/>
      <c r="J49" s="232"/>
      <c r="K49" s="232"/>
      <c r="L49" s="271" t="str">
        <f t="shared" si="86"/>
        <v xml:space="preserve">            { line: "venid y ved la fe sobre la tierra,, (Re,m,15)", sC: ""},</v>
      </c>
      <c r="M49" s="218" t="str">
        <f t="shared" si="87"/>
        <v>(</v>
      </c>
      <c r="N49" s="183" t="str">
        <f t="shared" si="88"/>
        <v>Re</v>
      </c>
      <c r="O49" s="216" t="str">
        <f t="shared" si="89"/>
        <v>,</v>
      </c>
      <c r="P49" s="225" t="str">
        <f t="shared" si="90"/>
        <v>m</v>
      </c>
      <c r="Q49" s="217" t="str">
        <f t="shared" si="91"/>
        <v>,</v>
      </c>
      <c r="R49" s="168">
        <f t="shared" si="92"/>
        <v>15</v>
      </c>
      <c r="S49" s="218" t="str">
        <f t="shared" si="93"/>
        <v>)</v>
      </c>
      <c r="T49" s="219" t="str">
        <f t="shared" si="94"/>
        <v/>
      </c>
      <c r="U49" s="181" t="str">
        <f t="shared" si="95"/>
        <v/>
      </c>
      <c r="V49" s="185" t="str">
        <f t="shared" si="96"/>
        <v/>
      </c>
      <c r="W49" s="177" t="str">
        <f t="shared" si="97"/>
        <v/>
      </c>
      <c r="X49" s="185" t="str">
        <f t="shared" si="98"/>
        <v/>
      </c>
      <c r="Y49" s="185" t="str">
        <f t="shared" si="99"/>
        <v/>
      </c>
      <c r="Z49" s="218" t="str">
        <f t="shared" si="100"/>
        <v/>
      </c>
      <c r="AA49" s="175" t="str">
        <f t="shared" si="101"/>
        <v/>
      </c>
      <c r="AB49" s="183" t="str">
        <f t="shared" si="102"/>
        <v/>
      </c>
      <c r="AC49" s="184" t="str">
        <f t="shared" si="103"/>
        <v/>
      </c>
      <c r="AD49" s="225" t="str">
        <f t="shared" si="104"/>
        <v/>
      </c>
      <c r="AE49" s="176" t="str">
        <f t="shared" si="105"/>
        <v/>
      </c>
      <c r="AF49" s="168" t="str">
        <f t="shared" si="106"/>
        <v/>
      </c>
      <c r="AG49" s="168" t="str">
        <f t="shared" si="107"/>
        <v/>
      </c>
      <c r="AH49" s="179" t="str">
        <f t="shared" si="108"/>
        <v/>
      </c>
      <c r="AI49" s="256" t="str">
        <f t="shared" si="109"/>
        <v/>
      </c>
      <c r="AJ49" s="185" t="str">
        <f t="shared" si="110"/>
        <v/>
      </c>
      <c r="AK49" s="185" t="str">
        <f t="shared" si="111"/>
        <v/>
      </c>
      <c r="AL49" s="185" t="str">
        <f t="shared" si="112"/>
        <v/>
      </c>
      <c r="AM49" s="185" t="str">
        <f t="shared" si="113"/>
        <v/>
      </c>
      <c r="AN49" s="185" t="str">
        <f t="shared" si="114"/>
        <v/>
      </c>
    </row>
    <row r="50" spans="1:40" ht="25.5" thickTop="1" thickBot="1" x14ac:dyDescent="0.4">
      <c r="A50">
        <f>+A45+1</f>
        <v>12</v>
      </c>
      <c r="C50" s="13" t="s">
        <v>2645</v>
      </c>
      <c r="D50" s="257" t="s">
        <v>1114</v>
      </c>
      <c r="E50" s="257" t="s">
        <v>2631</v>
      </c>
      <c r="F50" s="230"/>
      <c r="G50" s="230"/>
      <c r="H50" s="228"/>
      <c r="I50" s="228"/>
      <c r="J50" s="232"/>
      <c r="K50" s="232"/>
      <c r="L50" s="271" t="str">
        <f t="shared" si="86"/>
        <v xml:space="preserve">            { line: "el Padre que sacrifica a su hijo,, (Re,m9,15)", sC: ""},</v>
      </c>
      <c r="M50" s="218" t="str">
        <f t="shared" si="87"/>
        <v>(</v>
      </c>
      <c r="N50" s="183" t="str">
        <f t="shared" si="88"/>
        <v>Re</v>
      </c>
      <c r="O50" s="216" t="str">
        <f t="shared" si="89"/>
        <v>,</v>
      </c>
      <c r="P50" s="225" t="str">
        <f t="shared" si="90"/>
        <v>m9</v>
      </c>
      <c r="Q50" s="217" t="str">
        <f t="shared" si="91"/>
        <v>,</v>
      </c>
      <c r="R50" s="168">
        <f t="shared" si="92"/>
        <v>15</v>
      </c>
      <c r="S50" s="218" t="str">
        <f t="shared" si="93"/>
        <v>)</v>
      </c>
      <c r="T50" s="219" t="str">
        <f t="shared" si="94"/>
        <v/>
      </c>
      <c r="U50" s="181" t="str">
        <f t="shared" si="95"/>
        <v/>
      </c>
      <c r="V50" s="185" t="str">
        <f t="shared" si="96"/>
        <v/>
      </c>
      <c r="W50" s="177" t="str">
        <f t="shared" si="97"/>
        <v/>
      </c>
      <c r="X50" s="185" t="str">
        <f t="shared" si="98"/>
        <v/>
      </c>
      <c r="Y50" s="185" t="str">
        <f t="shared" si="99"/>
        <v/>
      </c>
      <c r="Z50" s="218" t="str">
        <f t="shared" si="100"/>
        <v/>
      </c>
      <c r="AA50" s="175" t="str">
        <f t="shared" si="101"/>
        <v/>
      </c>
      <c r="AB50" s="183" t="str">
        <f t="shared" si="102"/>
        <v/>
      </c>
      <c r="AC50" s="184" t="str">
        <f t="shared" si="103"/>
        <v/>
      </c>
      <c r="AD50" s="225" t="str">
        <f t="shared" si="104"/>
        <v/>
      </c>
      <c r="AE50" s="176" t="str">
        <f t="shared" si="105"/>
        <v/>
      </c>
      <c r="AF50" s="168" t="str">
        <f t="shared" si="106"/>
        <v/>
      </c>
      <c r="AG50" s="168" t="str">
        <f t="shared" si="107"/>
        <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1:40" ht="25.5" thickTop="1" thickBot="1" x14ac:dyDescent="0.4">
      <c r="A51">
        <f>+A46+1</f>
        <v>13</v>
      </c>
      <c r="C51" s="13" t="s">
        <v>2646</v>
      </c>
      <c r="D51" s="257"/>
      <c r="E51" s="257"/>
      <c r="F51" s="230"/>
      <c r="G51" s="230"/>
      <c r="H51" s="228"/>
      <c r="I51" s="228"/>
      <c r="J51" s="232"/>
      <c r="K51" s="232"/>
      <c r="L51" s="271" t="str">
        <f t="shared" si="0"/>
        <v xml:space="preserve">            { line: "y el hijo querido,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29"/>
        <v>14</v>
      </c>
      <c r="C52" s="13" t="s">
        <v>2647</v>
      </c>
      <c r="D52" s="257" t="s">
        <v>1111</v>
      </c>
      <c r="E52" s="257">
        <v>7</v>
      </c>
      <c r="F52" s="230"/>
      <c r="G52" s="230"/>
      <c r="H52" s="228"/>
      <c r="I52" s="228"/>
      <c r="J52" s="232"/>
      <c r="K52" s="232"/>
      <c r="L52" s="271" t="str">
        <f t="shared" si="0"/>
        <v xml:space="preserve">            { line: "que le ofrece su cuello., (Mi,7,15)", sC: ""},</v>
      </c>
      <c r="M52" s="218" t="str">
        <f t="shared" si="7"/>
        <v>(</v>
      </c>
      <c r="N52" s="183" t="str">
        <f t="shared" si="1"/>
        <v>Mi</v>
      </c>
      <c r="O52" s="216" t="str">
        <f t="shared" si="8"/>
        <v>,</v>
      </c>
      <c r="P52" s="225">
        <f t="shared" si="2"/>
        <v>7</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7.75" thickTop="1" thickBot="1" x14ac:dyDescent="0.4">
      <c r="C53" s="297"/>
      <c r="D53" s="298"/>
      <c r="E53" s="298"/>
      <c r="F53" s="298"/>
      <c r="G53" s="298"/>
      <c r="H53" s="298"/>
      <c r="I53" s="298"/>
      <c r="J53" s="298"/>
      <c r="K53" s="298"/>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1:40" ht="25.5" thickTop="1" thickBot="1" x14ac:dyDescent="0.4">
      <c r="C54" s="203" t="s">
        <v>2422</v>
      </c>
      <c r="D54" s="224"/>
      <c r="E54" s="224"/>
      <c r="F54" s="224"/>
      <c r="G54" s="224"/>
      <c r="H54" s="224"/>
      <c r="I54" s="224"/>
      <c r="J54" s="224"/>
      <c r="K54" s="224"/>
      <c r="L54" s="208" t="s">
        <v>2411</v>
      </c>
      <c r="M54" s="218" t="str">
        <f t="shared" ref="M54:M56" si="115">IF(N54="","","(")</f>
        <v/>
      </c>
      <c r="N54" s="183" t="str">
        <f t="shared" ref="N54:N56" si="116">IF(D54="","",D54)</f>
        <v/>
      </c>
      <c r="O54" s="216" t="str">
        <f t="shared" ref="O54:O56" si="117">IF(N54="","",",")</f>
        <v/>
      </c>
      <c r="P54" s="225" t="str">
        <f t="shared" ref="P54:P56" si="118">IF(E54="","",E54)</f>
        <v/>
      </c>
      <c r="Q54" s="217" t="str">
        <f t="shared" ref="Q54:Q56" si="119">IF(N54="","",",")</f>
        <v/>
      </c>
      <c r="R54" s="168" t="str">
        <f t="shared" ref="R54:R56" si="120">IF(N54="","",15)</f>
        <v/>
      </c>
      <c r="S54" s="218" t="str">
        <f t="shared" ref="S54:S56" si="121">IF(N54="","",")")</f>
        <v/>
      </c>
      <c r="T54" s="219" t="str">
        <f t="shared" ref="T54:T56" si="122">IF(U54="","","(")</f>
        <v/>
      </c>
      <c r="U54" s="181" t="str">
        <f t="shared" ref="U54:U56" si="123">IF(F54="","",F54)</f>
        <v/>
      </c>
      <c r="V54" s="185" t="str">
        <f t="shared" ref="V54:V56" si="124">IF(U54="","",",")</f>
        <v/>
      </c>
      <c r="W54" s="177" t="str">
        <f t="shared" ref="W54:W56" si="125">IF(G54="","",G54)</f>
        <v/>
      </c>
      <c r="X54" s="185" t="str">
        <f t="shared" ref="X54:X56" si="126">IF(U54="","",",")</f>
        <v/>
      </c>
      <c r="Y54" s="185" t="str">
        <f t="shared" ref="Y54:Y56" si="127">IF(U54="","",250)</f>
        <v/>
      </c>
      <c r="Z54" s="218" t="str">
        <f t="shared" ref="Z54:Z56" si="128">IF(U54="","",")")</f>
        <v/>
      </c>
      <c r="AA54" s="175" t="str">
        <f t="shared" ref="AA54:AA56" si="129">IF(AB54="","","(")</f>
        <v/>
      </c>
      <c r="AB54" s="183" t="str">
        <f t="shared" ref="AB54:AB56" si="130">IF(H54="","",H54)</f>
        <v/>
      </c>
      <c r="AC54" s="184" t="str">
        <f t="shared" ref="AC54:AC56" si="131">IF(AB54="","",",")</f>
        <v/>
      </c>
      <c r="AD54" s="225" t="str">
        <f t="shared" ref="AD54:AD56" si="132">IF(I54="","",I54)</f>
        <v/>
      </c>
      <c r="AE54" s="176" t="str">
        <f t="shared" ref="AE54:AE56" si="133">IF(AB54="","",",")</f>
        <v/>
      </c>
      <c r="AF54" s="168" t="str">
        <f t="shared" ref="AF54:AF56" si="134">IF(AB54="","",350)</f>
        <v/>
      </c>
      <c r="AG54" s="168" t="str">
        <f t="shared" ref="AG54:AG56" si="135">IF(AB54="","",")")</f>
        <v/>
      </c>
      <c r="AH54" s="179" t="str">
        <f t="shared" ref="AH54:AH56" si="136">IF(AI54="","","(")</f>
        <v/>
      </c>
      <c r="AI54" s="256" t="str">
        <f t="shared" ref="AI54:AI56" si="137">IF(J54="","",J54)</f>
        <v/>
      </c>
      <c r="AJ54" s="185" t="str">
        <f t="shared" ref="AJ54:AJ56" si="138">IF(AI54="","",",")</f>
        <v/>
      </c>
      <c r="AK54" s="185" t="str">
        <f t="shared" ref="AK54:AK56" si="139">IF(K54="","",K54)</f>
        <v/>
      </c>
      <c r="AL54" s="185" t="str">
        <f t="shared" ref="AL54:AL56" si="140">IF(AI54="","",",")</f>
        <v/>
      </c>
      <c r="AM54" s="185" t="str">
        <f t="shared" ref="AM54:AM56" si="141">IF(AI54="","",450)</f>
        <v/>
      </c>
      <c r="AN54" s="185" t="str">
        <f t="shared" ref="AN54:AN56" si="142">IF(AI54="","",")")</f>
        <v/>
      </c>
    </row>
    <row r="55" spans="1:40" ht="25.5" thickTop="1" thickBot="1" x14ac:dyDescent="0.4">
      <c r="B55" t="s">
        <v>2584</v>
      </c>
      <c r="C55" s="285" t="s">
        <v>2635</v>
      </c>
      <c r="D55" s="227" t="s">
        <v>1112</v>
      </c>
      <c r="E55" s="227" t="s">
        <v>1121</v>
      </c>
      <c r="F55" s="227" t="s">
        <v>1114</v>
      </c>
      <c r="G55" s="227" t="s">
        <v>2631</v>
      </c>
      <c r="H55" s="227"/>
      <c r="I55" s="227"/>
      <c r="J55" s="227"/>
      <c r="K55" s="227"/>
      <c r="L55" s="283" t="str">
        <f>IF(C55="","",_xlfn.CONCAT("       triggerLine: ","""",C55,", ",M55:AN55,""", sC: ","""",B55,""", lines: ["))</f>
        <v xml:space="preserve">       triggerLine: "AQUEDAH, AQUEDAH,, (La,m,15)(Re,m9,250)", sC: "ta as", lines: [</v>
      </c>
      <c r="M55" s="218" t="str">
        <f t="shared" si="115"/>
        <v>(</v>
      </c>
      <c r="N55" s="183" t="str">
        <f t="shared" si="116"/>
        <v>La</v>
      </c>
      <c r="O55" s="216" t="str">
        <f t="shared" si="117"/>
        <v>,</v>
      </c>
      <c r="P55" s="225" t="str">
        <f t="shared" si="118"/>
        <v>m</v>
      </c>
      <c r="Q55" s="217" t="str">
        <f t="shared" si="119"/>
        <v>,</v>
      </c>
      <c r="R55" s="168">
        <f t="shared" si="120"/>
        <v>15</v>
      </c>
      <c r="S55" s="218" t="str">
        <f t="shared" si="121"/>
        <v>)</v>
      </c>
      <c r="T55" s="219" t="str">
        <f t="shared" si="122"/>
        <v>(</v>
      </c>
      <c r="U55" s="181" t="str">
        <f t="shared" si="123"/>
        <v>Re</v>
      </c>
      <c r="V55" s="185" t="str">
        <f t="shared" si="124"/>
        <v>,</v>
      </c>
      <c r="W55" s="177" t="str">
        <f t="shared" si="125"/>
        <v>m9</v>
      </c>
      <c r="X55" s="185" t="str">
        <f t="shared" si="126"/>
        <v>,</v>
      </c>
      <c r="Y55" s="185">
        <f t="shared" si="127"/>
        <v>250</v>
      </c>
      <c r="Z55" s="218" t="str">
        <f t="shared" si="128"/>
        <v>)</v>
      </c>
      <c r="AA55" s="175" t="str">
        <f t="shared" si="129"/>
        <v/>
      </c>
      <c r="AB55" s="183" t="str">
        <f t="shared" si="130"/>
        <v/>
      </c>
      <c r="AC55" s="184" t="str">
        <f t="shared" si="131"/>
        <v/>
      </c>
      <c r="AD55" s="225" t="str">
        <f t="shared" si="132"/>
        <v/>
      </c>
      <c r="AE55" s="176" t="str">
        <f t="shared" si="133"/>
        <v/>
      </c>
      <c r="AF55" s="168" t="str">
        <f t="shared" si="134"/>
        <v/>
      </c>
      <c r="AG55" s="168" t="str">
        <f t="shared" si="135"/>
        <v/>
      </c>
      <c r="AH55" s="179" t="str">
        <f t="shared" si="136"/>
        <v/>
      </c>
      <c r="AI55" s="256" t="str">
        <f t="shared" si="137"/>
        <v/>
      </c>
      <c r="AJ55" s="185" t="str">
        <f t="shared" si="138"/>
        <v/>
      </c>
      <c r="AK55" s="185" t="str">
        <f t="shared" si="139"/>
        <v/>
      </c>
      <c r="AL55" s="185" t="str">
        <f t="shared" si="140"/>
        <v/>
      </c>
      <c r="AM55" s="185" t="str">
        <f t="shared" si="141"/>
        <v/>
      </c>
      <c r="AN55" s="185" t="str">
        <f t="shared" si="142"/>
        <v/>
      </c>
    </row>
    <row r="56" spans="1:40" ht="25.5" thickTop="1" thickBot="1" x14ac:dyDescent="0.4">
      <c r="B56" t="s">
        <v>2282</v>
      </c>
      <c r="C56" s="284" t="s">
        <v>2636</v>
      </c>
      <c r="D56" s="227" t="s">
        <v>1112</v>
      </c>
      <c r="E56" s="227" t="s">
        <v>1121</v>
      </c>
      <c r="F56" s="227"/>
      <c r="G56" s="227"/>
      <c r="H56" s="227"/>
      <c r="I56" s="227"/>
      <c r="J56" s="227"/>
      <c r="K56" s="227"/>
      <c r="L56" s="210" t="str">
        <f>IF(C56="","",_xlfn.CONCAT("            { line: ","""",C56,", ",M56:AN56,""", sC: ","""",B56,"""},  ]},"))</f>
        <v xml:space="preserve">            { line: "AQUEDAH, AQUEDAH., (La,m,15)", sC: "as"},  ]},</v>
      </c>
      <c r="M56" s="218" t="str">
        <f t="shared" si="115"/>
        <v>(</v>
      </c>
      <c r="N56" s="183" t="str">
        <f t="shared" si="116"/>
        <v>La</v>
      </c>
      <c r="O56" s="216" t="str">
        <f t="shared" si="117"/>
        <v>,</v>
      </c>
      <c r="P56" s="225" t="str">
        <f t="shared" si="118"/>
        <v>m</v>
      </c>
      <c r="Q56" s="217" t="str">
        <f t="shared" si="119"/>
        <v>,</v>
      </c>
      <c r="R56" s="168">
        <f t="shared" si="120"/>
        <v>15</v>
      </c>
      <c r="S56" s="218" t="str">
        <f t="shared" si="121"/>
        <v>)</v>
      </c>
      <c r="T56" s="219" t="str">
        <f t="shared" si="122"/>
        <v/>
      </c>
      <c r="U56" s="181" t="str">
        <f t="shared" si="123"/>
        <v/>
      </c>
      <c r="V56" s="185" t="str">
        <f t="shared" si="124"/>
        <v/>
      </c>
      <c r="W56" s="177" t="str">
        <f t="shared" si="125"/>
        <v/>
      </c>
      <c r="X56" s="185" t="str">
        <f t="shared" si="126"/>
        <v/>
      </c>
      <c r="Y56" s="185" t="str">
        <f t="shared" si="127"/>
        <v/>
      </c>
      <c r="Z56" s="218" t="str">
        <f t="shared" si="128"/>
        <v/>
      </c>
      <c r="AA56" s="175" t="str">
        <f t="shared" si="129"/>
        <v/>
      </c>
      <c r="AB56" s="183" t="str">
        <f t="shared" si="130"/>
        <v/>
      </c>
      <c r="AC56" s="184" t="str">
        <f t="shared" si="131"/>
        <v/>
      </c>
      <c r="AD56" s="225" t="str">
        <f t="shared" si="132"/>
        <v/>
      </c>
      <c r="AE56" s="176" t="str">
        <f t="shared" si="133"/>
        <v/>
      </c>
      <c r="AF56" s="168" t="str">
        <f t="shared" si="134"/>
        <v/>
      </c>
      <c r="AG56" s="168" t="str">
        <f t="shared" si="135"/>
        <v/>
      </c>
      <c r="AH56" s="179" t="str">
        <f t="shared" si="136"/>
        <v/>
      </c>
      <c r="AI56" s="256" t="str">
        <f t="shared" si="137"/>
        <v/>
      </c>
      <c r="AJ56" s="185" t="str">
        <f t="shared" si="138"/>
        <v/>
      </c>
      <c r="AK56" s="185" t="str">
        <f t="shared" si="139"/>
        <v/>
      </c>
      <c r="AL56" s="185" t="str">
        <f t="shared" si="140"/>
        <v/>
      </c>
      <c r="AM56" s="185" t="str">
        <f t="shared" si="141"/>
        <v/>
      </c>
      <c r="AN56" s="185" t="str">
        <f t="shared" si="142"/>
        <v/>
      </c>
    </row>
    <row r="57" spans="1:40" ht="24" customHeight="1" x14ac:dyDescent="0.4">
      <c r="B57" s="211"/>
      <c r="C57" s="211"/>
      <c r="D57" s="211"/>
      <c r="E57" s="211"/>
      <c r="F57" s="211"/>
      <c r="G57" s="211"/>
      <c r="H57" s="211"/>
      <c r="I57" s="211"/>
      <c r="J57" s="211"/>
      <c r="K57" s="211"/>
      <c r="L57" s="213" t="str">
        <f ca="1">_xlfn.CONCAT("]}, // ULTIMA LINEA DEL CANTO: ",L1)</f>
        <v>]}, // ULTIMA LINEA DEL CANTO: AQUEDAH</v>
      </c>
      <c r="M57" s="211"/>
    </row>
    <row r="58" spans="1:40" ht="20.25" x14ac:dyDescent="0.25">
      <c r="L58" s="214" t="s">
        <v>2316</v>
      </c>
      <c r="M58" s="166"/>
    </row>
    <row r="59" spans="1:40" x14ac:dyDescent="0.25">
      <c r="M5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800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C18DAEC-7952-4593-AC97-EC9184F96D42}">
          <x14:formula1>
            <xm:f>List!$B$1:$B$4</xm:f>
          </x14:formula1>
          <xm:sqref>C12</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3B467-D28E-4C50-8724-196066F0DF49}">
  <sheetPr codeName="Sheet38">
    <tabColor rgb="FF00B0F0"/>
  </sheetPr>
  <dimension ref="A1:AN77"/>
  <sheetViews>
    <sheetView zoomScale="85" zoomScaleNormal="85" workbookViewId="0">
      <pane xSplit="2" ySplit="1" topLeftCell="C3"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20</v>
      </c>
      <c r="E1" s="148"/>
      <c r="F1" s="148"/>
      <c r="G1" s="148"/>
      <c r="H1" s="148"/>
      <c r="I1" s="148"/>
      <c r="J1" s="148"/>
      <c r="K1" s="148"/>
      <c r="L1" s="165" t="str">
        <f ca="1">VLOOKUP(C1,'Codigo Canto'!A3:AQ236,38,FALSE)</f>
        <v>ASÍ HABLA EL AMÉN</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ASÍ HABLA EL AMÉN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asihablaelamen</v>
      </c>
      <c r="L7" s="164" t="str">
        <f ca="1">_xlfn.CONCAT("        id: ","""",C7,"""",",")</f>
        <v xml:space="preserve">        id: "asihablaelamen",</v>
      </c>
    </row>
    <row r="8" spans="2:32" ht="23.25" x14ac:dyDescent="0.25">
      <c r="C8" t="str">
        <f ca="1">PROPER(L1)</f>
        <v>Así Habla El Amén</v>
      </c>
      <c r="L8" s="164" t="str">
        <f ca="1">_xlfn.CONCAT("        tt: ","""",C8,"""",",")</f>
        <v xml:space="preserve">        tt: "Así Habla El Amén",</v>
      </c>
    </row>
    <row r="9" spans="2:32" ht="23.25" x14ac:dyDescent="0.25">
      <c r="C9" t="str">
        <f ca="1">PROPER(L1)</f>
        <v>Así Habla El Amén</v>
      </c>
      <c r="L9" s="164" t="str">
        <f ca="1">_xlfn.CONCAT("        title: ","""",C9,"""",",")</f>
        <v xml:space="preserve">        title: "Así Habla El Amén",</v>
      </c>
    </row>
    <row r="10" spans="2:32" ht="23.25" x14ac:dyDescent="0.25">
      <c r="C10" t="str">
        <f ca="1">VLOOKUP(C1,'Codigo Canto'!A3:AQ236,12,FALSE)</f>
        <v>Ap 3,14-20</v>
      </c>
      <c r="L10" s="164" t="str">
        <f ca="1">_xlfn.CONCAT("        ","subtitle: ","""",C10,"""",",")</f>
        <v xml:space="preserve">        subtitle: "Ap 3,14-20",</v>
      </c>
    </row>
    <row r="11" spans="2:32" ht="23.25" x14ac:dyDescent="0.25">
      <c r="C11" t="str">
        <f ca="1">VLOOKUP(C1,Codigo!A3:AP240,42,FALSE)</f>
        <v>category: ["PreCatecumenado","Virgen","Nuevo Testamento"],</v>
      </c>
      <c r="L11" s="164" t="str">
        <f ca="1">_xlfn.CONCAT("        ",C11)</f>
        <v xml:space="preserve">        category: ["PreCatecumenado","Virgen","Nuevo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20</v>
      </c>
      <c r="L15" s="164" t="str">
        <f ca="1">_xlfn.CONCAT("        dbno: ","""",C15,"""",",")</f>
        <v xml:space="preserve">        dbno: "20",</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asihablaelamen</v>
      </c>
      <c r="L18" s="164" t="str">
        <f ca="1">_xlfn.CONCAT("        audioSrc: ","""/audio/",C18,".mp3""",",")</f>
        <v xml:space="preserve">        audioSrc: "/audio/asihablaelamen.mp3",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19</v>
      </c>
      <c r="C24" t="str">
        <f ca="1">VLOOKUP(B24,Buscador!A3:AP240,31,FALSE)</f>
        <v>/resucito/src/index.html?canto=aquedah</v>
      </c>
      <c r="L24" s="164" t="str">
        <f ca="1">_xlfn.CONCAT("        ant: ","""",C24,"""",",")</f>
        <v xml:space="preserve">        ant: "/resucito/src/index.html?canto=aquedah",</v>
      </c>
    </row>
    <row r="25" spans="1:40" ht="23.25" x14ac:dyDescent="0.25">
      <c r="B25">
        <f ca="1">+C1+1</f>
        <v>21</v>
      </c>
      <c r="C25" t="str">
        <f ca="1">VLOOKUP(B25,Buscador!A3:AP240,31,FALSE)</f>
        <v>/resucito/src/index.html?canto=avemariai</v>
      </c>
      <c r="L25" s="164" t="str">
        <f ca="1">_xlfn.CONCAT("        sig: ","""",C25,"""",",")</f>
        <v xml:space="preserve">        sig: "/resucito/src/index.html?canto=avemariai",</v>
      </c>
    </row>
    <row r="26" spans="1:40" ht="23.25" x14ac:dyDescent="0.25">
      <c r="L26" s="48" t="s">
        <v>2279</v>
      </c>
    </row>
    <row r="27" spans="1:40" ht="36" thickBot="1" x14ac:dyDescent="0.3">
      <c r="L27" s="212" t="s">
        <v>2313</v>
      </c>
    </row>
    <row r="28" spans="1:40" ht="25.5" thickTop="1" thickBot="1" x14ac:dyDescent="0.4">
      <c r="A28">
        <v>1</v>
      </c>
      <c r="C28" s="13" t="s">
        <v>2348</v>
      </c>
      <c r="D28" s="228" t="s">
        <v>1112</v>
      </c>
      <c r="E28" s="228" t="s">
        <v>1121</v>
      </c>
      <c r="F28" s="229"/>
      <c r="G28" s="230"/>
      <c r="H28" s="228"/>
      <c r="I28" s="228"/>
      <c r="J28" s="231"/>
      <c r="K28" s="232"/>
      <c r="L28" s="271" t="str">
        <f t="shared" ref="L28:L45" si="0">IF(C28="","",_xlfn.CONCAT("            { line: ","""",C28,", ",M28:AN28,""", sC: ","""",B28,"""},"))</f>
        <v xml:space="preserve">            { line: "Hacía calor aquel día, (La,m,15)", sC: ""},</v>
      </c>
      <c r="M28" s="218" t="str">
        <f>IF(N28="","","(")</f>
        <v>(</v>
      </c>
      <c r="N28" s="183" t="str">
        <f t="shared" ref="N28:N74" si="1">IF(D28="","",D28)</f>
        <v>La</v>
      </c>
      <c r="O28" s="216" t="str">
        <f>IF(N28="","",",")</f>
        <v>,</v>
      </c>
      <c r="P28" s="225" t="str">
        <f t="shared" ref="P28:P74" si="2">IF(E28="","",E28)</f>
        <v>m</v>
      </c>
      <c r="Q28" s="217" t="str">
        <f>IF(N28="","",",")</f>
        <v>,</v>
      </c>
      <c r="R28" s="168">
        <f>IF(N28="","",15)</f>
        <v>15</v>
      </c>
      <c r="S28" s="218" t="str">
        <f>IF(N28="","",")")</f>
        <v>)</v>
      </c>
      <c r="T28" s="219" t="str">
        <f>IF(U28="","","(")</f>
        <v/>
      </c>
      <c r="U28" s="181" t="str">
        <f t="shared" ref="U28:U74" si="3">IF(F28="","",F28)</f>
        <v/>
      </c>
      <c r="V28" s="185" t="str">
        <f>IF(U28="","",",")</f>
        <v/>
      </c>
      <c r="W28" s="177" t="str">
        <f t="shared" ref="W28:W74" si="4">IF(G28="","",G28)</f>
        <v/>
      </c>
      <c r="X28" s="185" t="str">
        <f>IF(U28="","",",")</f>
        <v/>
      </c>
      <c r="Y28" s="185" t="str">
        <f>IF(U28="","",250)</f>
        <v/>
      </c>
      <c r="Z28" s="218" t="str">
        <f>IF(U28="","",")")</f>
        <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row>
    <row r="29" spans="1:40" ht="25.5" thickTop="1" thickBot="1" x14ac:dyDescent="0.4">
      <c r="A29">
        <f>+A28+1</f>
        <v>2</v>
      </c>
      <c r="C29" s="13" t="s">
        <v>2349</v>
      </c>
      <c r="D29" s="228" t="s">
        <v>1114</v>
      </c>
      <c r="E29" s="228" t="s">
        <v>1121</v>
      </c>
      <c r="F29" s="230"/>
      <c r="G29" s="230"/>
      <c r="H29" s="228"/>
      <c r="I29" s="228"/>
      <c r="J29" s="232"/>
      <c r="K29" s="232"/>
      <c r="L29" s="271" t="str">
        <f t="shared" si="0"/>
        <v xml:space="preserve">            { line: "cuando Abraham, (Re,m,15)", sC: ""},</v>
      </c>
      <c r="M29" s="218" t="str">
        <f t="shared" ref="M29:M74" si="7">IF(N29="","","(")</f>
        <v>(</v>
      </c>
      <c r="N29" s="183" t="str">
        <f t="shared" si="1"/>
        <v>Re</v>
      </c>
      <c r="O29" s="216" t="str">
        <f t="shared" ref="O29:O74" si="8">IF(N29="","",",")</f>
        <v>,</v>
      </c>
      <c r="P29" s="225" t="str">
        <f t="shared" si="2"/>
        <v>m</v>
      </c>
      <c r="Q29" s="217" t="str">
        <f t="shared" ref="Q29:Q74" si="9">IF(N29="","",",")</f>
        <v>,</v>
      </c>
      <c r="R29" s="168">
        <f t="shared" ref="R29:R74" si="10">IF(N29="","",15)</f>
        <v>15</v>
      </c>
      <c r="S29" s="218" t="str">
        <f t="shared" ref="S29:S74" si="11">IF(N29="","",")")</f>
        <v>)</v>
      </c>
      <c r="T29" s="219" t="str">
        <f t="shared" ref="T29:T74" si="12">IF(U29="","","(")</f>
        <v/>
      </c>
      <c r="U29" s="181" t="str">
        <f t="shared" si="3"/>
        <v/>
      </c>
      <c r="V29" s="185" t="str">
        <f t="shared" ref="V29:V74" si="13">IF(U29="","",",")</f>
        <v/>
      </c>
      <c r="W29" s="177" t="str">
        <f t="shared" si="4"/>
        <v/>
      </c>
      <c r="X29" s="185" t="str">
        <f t="shared" ref="X29:X74" si="14">IF(U29="","",",")</f>
        <v/>
      </c>
      <c r="Y29" s="185" t="str">
        <f t="shared" ref="Y29:Y74" si="15">IF(U29="","",250)</f>
        <v/>
      </c>
      <c r="Z29" s="218" t="str">
        <f t="shared" ref="Z29:Z74" si="16">IF(U29="","",")")</f>
        <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row>
    <row r="30" spans="1:40" ht="25.5" thickTop="1" thickBot="1" x14ac:dyDescent="0.4">
      <c r="A30">
        <f t="shared" ref="A30:A45" si="29">+A29+1</f>
        <v>3</v>
      </c>
      <c r="C30" s="13" t="s">
        <v>2350</v>
      </c>
      <c r="D30" s="228" t="s">
        <v>1112</v>
      </c>
      <c r="E30" s="228" t="s">
        <v>1121</v>
      </c>
      <c r="F30" s="230"/>
      <c r="G30" s="230"/>
      <c r="H30" s="228"/>
      <c r="I30" s="228"/>
      <c r="J30" s="232"/>
      <c r="K30" s="232"/>
      <c r="L30" s="271" t="str">
        <f t="shared" si="0"/>
        <v xml:space="preserve">            { line: "estaba sentado delante de su tienda., (La,m,15)", sC: ""},</v>
      </c>
      <c r="M30" s="218" t="str">
        <f t="shared" si="7"/>
        <v>(</v>
      </c>
      <c r="N30" s="183" t="str">
        <f t="shared" si="1"/>
        <v>La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2348</v>
      </c>
      <c r="D31" s="228" t="s">
        <v>1114</v>
      </c>
      <c r="E31" s="228"/>
      <c r="F31" s="230"/>
      <c r="G31" s="230"/>
      <c r="H31" s="228"/>
      <c r="I31" s="228"/>
      <c r="J31" s="232"/>
      <c r="K31" s="232"/>
      <c r="L31" s="271" t="str">
        <f t="shared" si="0"/>
        <v xml:space="preserve">            { line: "Hacía calor aquel día, (Re,,15)", sC: ""},</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2349</v>
      </c>
      <c r="D32" s="228" t="s">
        <v>1114</v>
      </c>
      <c r="E32" s="228" t="s">
        <v>1121</v>
      </c>
      <c r="F32" s="230"/>
      <c r="G32" s="230"/>
      <c r="H32" s="228"/>
      <c r="I32" s="228"/>
      <c r="J32" s="232"/>
      <c r="K32" s="232"/>
      <c r="L32" s="271" t="str">
        <f>IF(C32="","",_xlfn.CONCAT("            { line: ","""",C32,", ",M32:AN32,""", sC: ","""",B32,"""},"))</f>
        <v xml:space="preserve">            { line: "cuando Abraham, (Re,m,15)", sC: ""},</v>
      </c>
      <c r="M32" s="218" t="str">
        <f t="shared" si="7"/>
        <v>(</v>
      </c>
      <c r="N32" s="183" t="str">
        <f t="shared" si="1"/>
        <v>Re</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2351</v>
      </c>
      <c r="D33" s="228" t="s">
        <v>1111</v>
      </c>
      <c r="E33" s="228"/>
      <c r="F33" s="230"/>
      <c r="G33" s="230"/>
      <c r="H33" s="228"/>
      <c r="I33" s="228"/>
      <c r="J33" s="232"/>
      <c r="K33" s="232"/>
      <c r="L33" s="271" t="str">
        <f>IF(C33="","",_xlfn.CONCAT("            { line: ","""",C33,", ",M33:AN33,""", sC: ","""",B33,"""},"))</f>
        <v xml:space="preserve">            { line: "estaba sentado, (Mi,,15)", sC: ""},</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2352</v>
      </c>
      <c r="D34" s="228" t="s">
        <v>1112</v>
      </c>
      <c r="E34" s="228" t="s">
        <v>1121</v>
      </c>
      <c r="F34" s="230"/>
      <c r="G34" s="230"/>
      <c r="H34" s="228"/>
      <c r="I34" s="228"/>
      <c r="J34" s="232"/>
      <c r="K34" s="232"/>
      <c r="L34" s="271" t="str">
        <f t="shared" si="0"/>
        <v xml:space="preserve">            { line: "cerca del encinar de Mambré.,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8</v>
      </c>
      <c r="C35" s="13" t="s">
        <v>2353</v>
      </c>
      <c r="D35" s="228" t="s">
        <v>1122</v>
      </c>
      <c r="E35" s="228"/>
      <c r="F35" s="230"/>
      <c r="G35" s="230"/>
      <c r="H35" s="228"/>
      <c r="I35" s="228"/>
      <c r="J35" s="232"/>
      <c r="K35" s="232"/>
      <c r="L35" s="271" t="str">
        <f t="shared" si="0"/>
        <v xml:space="preserve">            { line: "Alzando los ojos, miró, (Sol,,15)",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9</v>
      </c>
      <c r="C36" s="13" t="s">
        <v>2354</v>
      </c>
      <c r="D36" s="228" t="s">
        <v>1111</v>
      </c>
      <c r="E36" s="228"/>
      <c r="F36" s="230"/>
      <c r="G36" s="230"/>
      <c r="H36" s="228"/>
      <c r="I36" s="228"/>
      <c r="J36" s="232"/>
      <c r="K36" s="232"/>
      <c r="L36" s="271" t="str">
        <f>IF(C36="","",_xlfn.CONCAT("            { line: ","""",C36,", ",M36:AN36,""", sC: ","""",B36,"""},"))</f>
        <v xml:space="preserve">            { line: "y tres hombres de pie, (Mi,,15)", sC: ""},</v>
      </c>
      <c r="M36" s="218" t="str">
        <f t="shared" si="7"/>
        <v>(</v>
      </c>
      <c r="N36" s="183" t="str">
        <f t="shared" si="1"/>
        <v>Mi</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10</v>
      </c>
      <c r="C37" s="13" t="s">
        <v>2355</v>
      </c>
      <c r="D37" s="228" t="s">
        <v>1112</v>
      </c>
      <c r="E37" s="228" t="s">
        <v>1121</v>
      </c>
      <c r="F37" s="230"/>
      <c r="G37" s="230"/>
      <c r="H37" s="228"/>
      <c r="I37" s="228"/>
      <c r="J37" s="232"/>
      <c r="K37" s="232"/>
      <c r="L37" s="271" t="str">
        <f t="shared" si="0"/>
        <v xml:space="preserve">            { line: "estaban delante.,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11</v>
      </c>
      <c r="C38" s="13" t="s">
        <v>2356</v>
      </c>
      <c r="D38" s="228" t="s">
        <v>1111</v>
      </c>
      <c r="E38" s="228"/>
      <c r="F38" s="230"/>
      <c r="G38" s="230"/>
      <c r="H38" s="228"/>
      <c r="I38" s="228"/>
      <c r="J38" s="232"/>
      <c r="K38" s="232"/>
      <c r="L38" s="271" t="str">
        <f t="shared" si="0"/>
        <v xml:space="preserve">            { line: "En cuanto los vio,, (Mi,,15)", sC: ""},</v>
      </c>
      <c r="M38" s="218" t="str">
        <f t="shared" si="7"/>
        <v>(</v>
      </c>
      <c r="N38" s="183" t="str">
        <f t="shared" si="1"/>
        <v>Mi</v>
      </c>
      <c r="O38" s="216" t="str">
        <f t="shared" si="8"/>
        <v>,</v>
      </c>
      <c r="P38" s="225" t="str">
        <f t="shared" si="2"/>
        <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12</v>
      </c>
      <c r="C39" s="13" t="s">
        <v>2357</v>
      </c>
      <c r="D39" s="228" t="s">
        <v>1112</v>
      </c>
      <c r="E39" s="228" t="s">
        <v>1121</v>
      </c>
      <c r="F39" s="230"/>
      <c r="G39" s="230"/>
      <c r="H39" s="228"/>
      <c r="I39" s="228"/>
      <c r="J39" s="232"/>
      <c r="K39" s="232"/>
      <c r="L39" s="271" t="str">
        <f t="shared" si="0"/>
        <v xml:space="preserve">            { line: "se inclinó hasta el suelo y dijo:,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13</v>
      </c>
      <c r="C40" s="13" t="s">
        <v>2358</v>
      </c>
      <c r="D40" s="228" t="s">
        <v>1122</v>
      </c>
      <c r="E40" s="228"/>
      <c r="F40" s="230"/>
      <c r="G40" s="230"/>
      <c r="H40" s="228"/>
      <c r="I40" s="228"/>
      <c r="J40" s="232"/>
      <c r="K40" s="232"/>
      <c r="L40" s="271" t="str">
        <f t="shared" si="0"/>
        <v xml:space="preserve">            { line: "«Oh Señor mío,, (Sol,,15)", sC: ""},</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14</v>
      </c>
      <c r="C41" s="13" t="s">
        <v>2359</v>
      </c>
      <c r="D41" s="228" t="s">
        <v>1113</v>
      </c>
      <c r="E41" s="228"/>
      <c r="F41" s="230"/>
      <c r="G41" s="230"/>
      <c r="H41" s="228"/>
      <c r="I41" s="228"/>
      <c r="J41" s="232"/>
      <c r="K41" s="232"/>
      <c r="L41" s="271" t="str">
        <f t="shared" si="0"/>
        <v xml:space="preserve">            { line: "no pases, te ruego, sin detenerte., (Fa,,15)", sC: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7.75" thickTop="1" thickBot="1" x14ac:dyDescent="0.4">
      <c r="C42" s="297"/>
      <c r="D42" s="298"/>
      <c r="E42" s="298"/>
      <c r="F42" s="298"/>
      <c r="G42" s="298"/>
      <c r="H42" s="298"/>
      <c r="I42" s="298"/>
      <c r="J42" s="298"/>
      <c r="K42" s="298"/>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5.5" thickTop="1" thickBot="1" x14ac:dyDescent="0.4">
      <c r="A43">
        <f>+A41+1</f>
        <v>15</v>
      </c>
      <c r="B43" t="s">
        <v>2282</v>
      </c>
      <c r="C43" s="13" t="s">
        <v>2360</v>
      </c>
      <c r="D43" s="228" t="s">
        <v>1112</v>
      </c>
      <c r="E43" s="228" t="s">
        <v>1121</v>
      </c>
      <c r="F43" s="230"/>
      <c r="G43" s="230"/>
      <c r="H43" s="228"/>
      <c r="I43" s="228"/>
      <c r="J43" s="232"/>
      <c r="K43" s="232"/>
      <c r="L43" s="282" t="str">
        <f t="shared" si="0"/>
        <v xml:space="preserve">            { line: "«SIN DETENERTE,, (La,m,15)", sC: "as"},</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16</v>
      </c>
      <c r="B44" t="s">
        <v>2282</v>
      </c>
      <c r="C44" s="13" t="s">
        <v>2361</v>
      </c>
      <c r="D44" s="228" t="s">
        <v>1122</v>
      </c>
      <c r="E44" s="228"/>
      <c r="F44" s="230"/>
      <c r="G44" s="230"/>
      <c r="H44" s="228"/>
      <c r="I44" s="228"/>
      <c r="J44" s="232"/>
      <c r="K44" s="232"/>
      <c r="L44" s="282" t="str">
        <f t="shared" si="0"/>
        <v xml:space="preserve">            { line: "NO PASES, TE RUEGO,, (Sol,,15)", sC: "as"},</v>
      </c>
      <c r="M44" s="218" t="str">
        <f t="shared" si="7"/>
        <v>(</v>
      </c>
      <c r="N44" s="183" t="str">
        <f t="shared" si="1"/>
        <v>Sol</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17</v>
      </c>
      <c r="B45" t="s">
        <v>2282</v>
      </c>
      <c r="C45" s="13" t="s">
        <v>2362</v>
      </c>
      <c r="D45" s="228" t="s">
        <v>1113</v>
      </c>
      <c r="E45" s="228"/>
      <c r="F45" s="230"/>
      <c r="G45" s="230"/>
      <c r="H45" s="228"/>
      <c r="I45" s="228"/>
      <c r="J45" s="232"/>
      <c r="K45" s="232"/>
      <c r="L45" s="282" t="str">
        <f t="shared" si="0"/>
        <v xml:space="preserve">            { line: "SIN DETENERTE, SIN DETENERTE»., (Fa,,15)", sC: "as"},</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36.75" thickTop="1" thickBot="1" x14ac:dyDescent="0.4">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v>1</v>
      </c>
      <c r="C47" s="13" t="s">
        <v>2363</v>
      </c>
      <c r="D47" s="228" t="s">
        <v>1112</v>
      </c>
      <c r="E47" s="228" t="s">
        <v>1121</v>
      </c>
      <c r="F47" s="230"/>
      <c r="G47" s="230"/>
      <c r="H47" s="228"/>
      <c r="I47" s="228"/>
      <c r="J47" s="232"/>
      <c r="K47" s="232"/>
      <c r="L47" s="271" t="str">
        <f>IF(C47="","",_xlfn.CONCAT("            { line: ","""",C47,", ",M47:AN47,""", sC: ","""",B47,"""},"))</f>
        <v xml:space="preserve">            { line: "«Os traeré un poco de agua,,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+A47+1</f>
        <v>2</v>
      </c>
      <c r="C48" s="13" t="s">
        <v>2364</v>
      </c>
      <c r="D48" s="228" t="s">
        <v>1131</v>
      </c>
      <c r="E48" s="228"/>
      <c r="F48" s="230"/>
      <c r="G48" s="230"/>
      <c r="H48" s="228"/>
      <c r="I48" s="228"/>
      <c r="J48" s="232"/>
      <c r="K48" s="232"/>
      <c r="L48" s="271" t="str">
        <f t="shared" ref="L48:L60" si="30">IF(C48="","",_xlfn.CONCAT("            { line: ","""",C48,", ",M48:AN48,""", sC: ","""",B48,"""},"))</f>
        <v xml:space="preserve">            { line: "os lavaré los pies, (Do,,15)", sC: ""},</v>
      </c>
      <c r="M48" s="218" t="str">
        <f t="shared" si="7"/>
        <v>(</v>
      </c>
      <c r="N48" s="183" t="str">
        <f t="shared" si="1"/>
        <v>Do</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ref="A49:A60" si="31">+A48+1</f>
        <v>3</v>
      </c>
      <c r="C49" s="13" t="s">
        <v>2365</v>
      </c>
      <c r="D49" s="228" t="s">
        <v>1112</v>
      </c>
      <c r="E49" s="228" t="s">
        <v>1121</v>
      </c>
      <c r="F49" s="230"/>
      <c r="G49" s="230"/>
      <c r="H49" s="228"/>
      <c r="I49" s="228"/>
      <c r="J49" s="232"/>
      <c r="K49" s="232"/>
      <c r="L49" s="271" t="str">
        <f t="shared" si="30"/>
        <v xml:space="preserve">            { line: "y reposaréis a la sombra., (La,m,15)", sC: ""},</v>
      </c>
      <c r="M49" s="218" t="str">
        <f t="shared" si="7"/>
        <v>(</v>
      </c>
      <c r="N49" s="183" t="str">
        <f t="shared" si="1"/>
        <v>La</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 t="shared" si="31"/>
        <v>4</v>
      </c>
      <c r="C50" s="13" t="s">
        <v>2366</v>
      </c>
      <c r="D50" s="228" t="s">
        <v>1111</v>
      </c>
      <c r="E50" s="228"/>
      <c r="F50" s="230"/>
      <c r="G50" s="230"/>
      <c r="H50" s="228"/>
      <c r="I50" s="228"/>
      <c r="J50" s="232"/>
      <c r="K50" s="232"/>
      <c r="L50" s="271" t="str">
        <f t="shared" si="30"/>
        <v xml:space="preserve">            { line: "Os traeré un bocado,, (Mi,,15)", sC: ""},</v>
      </c>
      <c r="M50" s="218" t="str">
        <f t="shared" si="7"/>
        <v>(</v>
      </c>
      <c r="N50" s="183" t="str">
        <f t="shared" si="1"/>
        <v>Mi</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si="31"/>
        <v>5</v>
      </c>
      <c r="C51" s="13" t="s">
        <v>2367</v>
      </c>
      <c r="D51" s="228" t="s">
        <v>1113</v>
      </c>
      <c r="E51" s="228"/>
      <c r="F51" s="230"/>
      <c r="G51" s="230"/>
      <c r="H51" s="228"/>
      <c r="I51" s="228"/>
      <c r="J51" s="232"/>
      <c r="K51" s="232"/>
      <c r="L51" s="271" t="str">
        <f t="shared" si="30"/>
        <v xml:space="preserve">            { line: "os reconfortaréis, (Fa,,15)", sC: ""},</v>
      </c>
      <c r="M51" s="218" t="str">
        <f t="shared" si="7"/>
        <v>(</v>
      </c>
      <c r="N51" s="183" t="str">
        <f t="shared" si="1"/>
        <v>Fa</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31"/>
        <v>6</v>
      </c>
      <c r="C52" s="13" t="s">
        <v>2368</v>
      </c>
      <c r="D52" s="228" t="s">
        <v>1112</v>
      </c>
      <c r="E52" s="228" t="s">
        <v>1121</v>
      </c>
      <c r="F52" s="230"/>
      <c r="G52" s="230"/>
      <c r="H52" s="228"/>
      <c r="I52" s="228"/>
      <c r="J52" s="232"/>
      <c r="K52" s="232"/>
      <c r="L52" s="271" t="str">
        <f t="shared" si="30"/>
        <v xml:space="preserve">            { line: "y lúego seguiréis adelante., (La,m,15)", sC: ""},</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31"/>
        <v>7</v>
      </c>
      <c r="B53" t="s">
        <v>1079</v>
      </c>
      <c r="C53" s="13" t="s">
        <v>2369</v>
      </c>
      <c r="D53" s="228" t="s">
        <v>1122</v>
      </c>
      <c r="E53" s="228"/>
      <c r="F53" s="230"/>
      <c r="G53" s="230"/>
      <c r="H53" s="228"/>
      <c r="I53" s="228"/>
      <c r="J53" s="232"/>
      <c r="K53" s="232"/>
      <c r="L53" s="271" t="str">
        <f t="shared" si="30"/>
        <v xml:space="preserve">            { line: "No por casualidad, (Sol,,15)", sC: "mt"},</v>
      </c>
      <c r="M53" s="218" t="str">
        <f t="shared" si="7"/>
        <v>(</v>
      </c>
      <c r="N53" s="183" t="str">
        <f t="shared" si="1"/>
        <v>Sol</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31"/>
        <v>8</v>
      </c>
      <c r="C54" s="13" t="s">
        <v>2370</v>
      </c>
      <c r="D54" s="228" t="s">
        <v>1113</v>
      </c>
      <c r="E54" s="228"/>
      <c r="F54" s="230"/>
      <c r="G54" s="230"/>
      <c r="H54" s="228"/>
      <c r="I54" s="228"/>
      <c r="J54" s="232"/>
      <c r="K54" s="232"/>
      <c r="L54" s="271" t="str">
        <f t="shared" si="30"/>
        <v xml:space="preserve">            { line: "habéis pasado hoy delante de mí., (Fa,,15)", sC: ""},</v>
      </c>
      <c r="M54" s="218" t="str">
        <f t="shared" si="7"/>
        <v>(</v>
      </c>
      <c r="N54" s="183" t="str">
        <f t="shared" si="1"/>
        <v>Fa</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 t="shared" si="31"/>
        <v>9</v>
      </c>
      <c r="B55" t="s">
        <v>2282</v>
      </c>
      <c r="C55" s="13" t="s">
        <v>2371</v>
      </c>
      <c r="D55" s="228" t="s">
        <v>1112</v>
      </c>
      <c r="E55" s="228" t="s">
        <v>1121</v>
      </c>
      <c r="F55" s="230"/>
      <c r="G55" s="230"/>
      <c r="H55" s="228"/>
      <c r="I55" s="228"/>
      <c r="J55" s="232"/>
      <c r="K55" s="232"/>
      <c r="L55" s="282" t="str">
        <f t="shared" si="30"/>
        <v xml:space="preserve">            { line: "«OH SEÑOR MÍO,, (La,m,15)", sC: "as"},</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 t="shared" si="31"/>
        <v>10</v>
      </c>
      <c r="B56" t="s">
        <v>2282</v>
      </c>
      <c r="C56" s="13" t="s">
        <v>2361</v>
      </c>
      <c r="D56" s="228" t="s">
        <v>1122</v>
      </c>
      <c r="E56" s="228"/>
      <c r="F56" s="230"/>
      <c r="G56" s="230"/>
      <c r="H56" s="228"/>
      <c r="I56" s="228"/>
      <c r="J56" s="232"/>
      <c r="K56" s="232"/>
      <c r="L56" s="282" t="str">
        <f t="shared" si="30"/>
        <v xml:space="preserve">            { line: "NO PASES, TE RUEGO,, (Sol,,15)", sC: "as"},</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si="31"/>
        <v>11</v>
      </c>
      <c r="B57" t="s">
        <v>2282</v>
      </c>
      <c r="C57" s="13" t="s">
        <v>2372</v>
      </c>
      <c r="D57" s="228" t="s">
        <v>1113</v>
      </c>
      <c r="E57" s="228"/>
      <c r="F57" s="230"/>
      <c r="G57" s="230"/>
      <c r="H57" s="228"/>
      <c r="I57" s="228"/>
      <c r="J57" s="232"/>
      <c r="K57" s="232"/>
      <c r="L57" s="282" t="str">
        <f t="shared" si="30"/>
        <v xml:space="preserve">            { line: "SIN DETENERTE, SIN DETENERTE., (Fa,,15)", sC: "as"},</v>
      </c>
      <c r="M57" s="218" t="str">
        <f t="shared" si="7"/>
        <v>(</v>
      </c>
      <c r="N57" s="183" t="str">
        <f t="shared" si="1"/>
        <v>Fa</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31"/>
        <v>12</v>
      </c>
      <c r="B58" t="s">
        <v>2286</v>
      </c>
      <c r="C58" s="13" t="s">
        <v>2373</v>
      </c>
      <c r="D58" s="228" t="s">
        <v>1112</v>
      </c>
      <c r="E58" s="228" t="s">
        <v>1121</v>
      </c>
      <c r="F58" s="230"/>
      <c r="G58" s="230"/>
      <c r="H58" s="228"/>
      <c r="I58" s="228"/>
      <c r="J58" s="232"/>
      <c r="K58" s="232"/>
      <c r="L58" s="282" t="str">
        <f t="shared" si="30"/>
        <v xml:space="preserve">            { line: "SIN DETENERTE,, (La,m,15)", sC: "as mt"},</v>
      </c>
      <c r="M58" s="218" t="str">
        <f t="shared" si="7"/>
        <v>(</v>
      </c>
      <c r="N58" s="183" t="str">
        <f t="shared" si="1"/>
        <v>La</v>
      </c>
      <c r="O58" s="216" t="str">
        <f t="shared" si="8"/>
        <v>,</v>
      </c>
      <c r="P58" s="225" t="str">
        <f t="shared" si="2"/>
        <v>m</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31"/>
        <v>13</v>
      </c>
      <c r="B59" t="s">
        <v>2282</v>
      </c>
      <c r="C59" s="13" t="s">
        <v>2361</v>
      </c>
      <c r="D59" s="228" t="s">
        <v>1122</v>
      </c>
      <c r="E59" s="228"/>
      <c r="F59" s="230"/>
      <c r="G59" s="230"/>
      <c r="H59" s="228"/>
      <c r="I59" s="228"/>
      <c r="J59" s="232"/>
      <c r="K59" s="232"/>
      <c r="L59" s="282" t="str">
        <f t="shared" si="30"/>
        <v xml:space="preserve">            { line: "NO PASES, TE RUEGO,, (Sol,,15)", sC: "as"},</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 t="shared" si="31"/>
        <v>14</v>
      </c>
      <c r="B60" t="s">
        <v>2282</v>
      </c>
      <c r="C60" s="13" t="s">
        <v>2362</v>
      </c>
      <c r="D60" s="228" t="s">
        <v>1113</v>
      </c>
      <c r="E60" s="228"/>
      <c r="F60" s="230"/>
      <c r="G60" s="230"/>
      <c r="H60" s="228"/>
      <c r="I60" s="228"/>
      <c r="J60" s="232"/>
      <c r="K60" s="232"/>
      <c r="L60" s="282" t="str">
        <f t="shared" si="30"/>
        <v xml:space="preserve">            { line: "SIN DETENERTE, SIN DETENERTE»., (Fa,,15)", sC: "as"},</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2.5" customHeight="1" thickTop="1" thickBot="1" x14ac:dyDescent="0.3">
      <c r="B61" s="211"/>
      <c r="C61" s="211"/>
      <c r="D61" s="223"/>
      <c r="E61" s="223"/>
      <c r="F61" s="223"/>
      <c r="G61" s="223"/>
      <c r="H61" s="223"/>
      <c r="I61" s="223"/>
      <c r="J61" s="223"/>
      <c r="K61" s="223"/>
      <c r="L61" s="211" t="s">
        <v>2314</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C62" s="203" t="s">
        <v>2422</v>
      </c>
      <c r="D62" s="224"/>
      <c r="E62" s="224"/>
      <c r="F62" s="224"/>
      <c r="G62" s="224"/>
      <c r="H62" s="224"/>
      <c r="I62" s="224"/>
      <c r="J62" s="224"/>
      <c r="K62" s="224"/>
      <c r="L62" s="208" t="s">
        <v>2411</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B63" t="s">
        <v>2309</v>
      </c>
      <c r="C63" s="285" t="s">
        <v>2280</v>
      </c>
      <c r="D63" s="227" t="s">
        <v>1112</v>
      </c>
      <c r="E63" s="227" t="s">
        <v>1121</v>
      </c>
      <c r="F63" s="227"/>
      <c r="G63" s="227"/>
      <c r="H63" s="227"/>
      <c r="I63" s="227"/>
      <c r="J63" s="227"/>
      <c r="K63" s="227"/>
      <c r="L63" s="283" t="str">
        <f>IF(C63="","",_xlfn.CONCAT("       triggerLine: ","""",C63,", ",M63:AN63,""", sC: ","""",B63,""", lines: ["))</f>
        <v xml:space="preserve">       triggerLine: "A TI, SEÑOR, EN MI CLAMOR IMPLORO,, (La,m,15)", sC: "mt as ta", lines: [</v>
      </c>
      <c r="M63" s="218" t="str">
        <f t="shared" si="7"/>
        <v>(</v>
      </c>
      <c r="N63" s="183" t="str">
        <f t="shared" si="1"/>
        <v>La</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B64" t="s">
        <v>2282</v>
      </c>
      <c r="C64" s="285" t="s">
        <v>2283</v>
      </c>
      <c r="D64" s="227" t="s">
        <v>1113</v>
      </c>
      <c r="E64" s="227"/>
      <c r="F64" s="227"/>
      <c r="G64" s="227"/>
      <c r="H64" s="227"/>
      <c r="I64" s="227"/>
      <c r="J64" s="227"/>
      <c r="K64" s="227"/>
      <c r="L64" s="283" t="str">
        <f>IF(C64="","",_xlfn.CONCAT("            { line: ","""",C64,", ",M64:AN64,""", sC: ","""",B64,"""},"))</f>
        <v xml:space="preserve">            { line: "A TI, SEÑOR, EN MI CLAMOR SUPLICO,,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thickTop="1" thickBot="1" x14ac:dyDescent="0.4">
      <c r="B65" t="s">
        <v>2282</v>
      </c>
      <c r="C65" s="285" t="s">
        <v>2283</v>
      </c>
      <c r="D65" s="227" t="s">
        <v>1111</v>
      </c>
      <c r="E65" s="227">
        <v>7</v>
      </c>
      <c r="F65" s="227"/>
      <c r="G65" s="227"/>
      <c r="H65" s="227"/>
      <c r="I65" s="227"/>
      <c r="J65" s="227"/>
      <c r="K65" s="227"/>
      <c r="L65" s="283" t="str">
        <f>IF(C65="","",_xlfn.CONCAT("            { line: ","""",C65,", ",M65:AN65,""", sC: ","""",B65,"""},"))</f>
        <v xml:space="preserve">            { line: "A TI, SEÑOR, EN MI CLAMOR SUPLICO,, (Mi,7,15)", sC: "as"},</v>
      </c>
      <c r="M65" s="218" t="str">
        <f t="shared" si="7"/>
        <v>(</v>
      </c>
      <c r="N65" s="183" t="str">
        <f t="shared" si="1"/>
        <v>Mi</v>
      </c>
      <c r="O65" s="216" t="str">
        <f t="shared" si="8"/>
        <v>,</v>
      </c>
      <c r="P65" s="225">
        <f t="shared" si="2"/>
        <v>7</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5.5" thickTop="1" thickBot="1" x14ac:dyDescent="0.4">
      <c r="B66" t="s">
        <v>2282</v>
      </c>
      <c r="C66" s="285" t="s">
        <v>2284</v>
      </c>
      <c r="D66" s="227" t="s">
        <v>1113</v>
      </c>
      <c r="E66" s="227"/>
      <c r="F66" s="227"/>
      <c r="G66" s="227"/>
      <c r="H66" s="227"/>
      <c r="I66" s="227"/>
      <c r="J66" s="227"/>
      <c r="K66" s="227"/>
      <c r="L66" s="283" t="str">
        <f>IF(C66="","",_xlfn.CONCAT("            { line: ","""",C66,", ",M66:AN66,""", sC: ","""",B66,"""},"))</f>
        <v xml:space="preserve">            { line: "A TI DERRAMO MI LAMENTO,, (Fa,,15)", sC: "as"},</v>
      </c>
      <c r="M66" s="218" t="str">
        <f t="shared" si="7"/>
        <v>(</v>
      </c>
      <c r="N66" s="183" t="str">
        <f t="shared" si="1"/>
        <v>Fa</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thickTop="1" thickBot="1" x14ac:dyDescent="0.4">
      <c r="B67" t="s">
        <v>2282</v>
      </c>
      <c r="C67" s="284" t="s">
        <v>2285</v>
      </c>
      <c r="D67" s="227" t="s">
        <v>1113</v>
      </c>
      <c r="E67" s="227"/>
      <c r="F67" s="227"/>
      <c r="G67" s="227"/>
      <c r="H67" s="227"/>
      <c r="I67" s="227"/>
      <c r="J67" s="227"/>
      <c r="K67" s="227"/>
      <c r="L67" s="210" t="str">
        <f>IF(C67="","",_xlfn.CONCAT("            { line: ","""",C67,", ",M67:AN67,""", sC: ","""",B67,"""},  ]},"))</f>
        <v xml:space="preserve">            { line: "A TI MI ANGUSTIA EXPONGO. , (Fa,,15)", sC: "as"},  ]},</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4.95" customHeight="1" thickTop="1" thickBot="1" x14ac:dyDescent="0.3">
      <c r="B68" s="211"/>
      <c r="C68" s="211"/>
      <c r="D68" s="223"/>
      <c r="E68" s="223"/>
      <c r="F68" s="223"/>
      <c r="G68" s="223"/>
      <c r="H68" s="223"/>
      <c r="I68" s="223"/>
      <c r="J68" s="223"/>
      <c r="K68" s="223"/>
      <c r="L68" s="211" t="s">
        <v>2315</v>
      </c>
      <c r="M68" s="218" t="str">
        <f t="shared" si="7"/>
        <v/>
      </c>
      <c r="N68" s="183" t="str">
        <f t="shared" si="1"/>
        <v/>
      </c>
      <c r="O68" s="216" t="str">
        <f t="shared" si="8"/>
        <v/>
      </c>
      <c r="P68" s="225" t="str">
        <f t="shared" si="2"/>
        <v/>
      </c>
      <c r="Q68" s="217" t="str">
        <f t="shared" si="9"/>
        <v/>
      </c>
      <c r="R68" s="168" t="str">
        <f t="shared" si="10"/>
        <v/>
      </c>
      <c r="S68" s="218" t="str">
        <f t="shared" si="11"/>
        <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thickTop="1" thickBot="1" x14ac:dyDescent="0.4">
      <c r="C69" s="203" t="s">
        <v>2312</v>
      </c>
      <c r="D69" s="224"/>
      <c r="E69" s="224"/>
      <c r="F69" s="224"/>
      <c r="G69" s="224"/>
      <c r="H69" s="224"/>
      <c r="I69" s="224"/>
      <c r="J69" s="224"/>
      <c r="K69" s="224"/>
      <c r="L69" s="208" t="s">
        <v>2411</v>
      </c>
      <c r="M69" s="218" t="str">
        <f t="shared" si="7"/>
        <v/>
      </c>
      <c r="N69" s="183" t="str">
        <f t="shared" si="1"/>
        <v/>
      </c>
      <c r="O69" s="216" t="str">
        <f t="shared" si="8"/>
        <v/>
      </c>
      <c r="P69" s="225" t="str">
        <f t="shared" si="2"/>
        <v/>
      </c>
      <c r="Q69" s="217" t="str">
        <f t="shared" si="9"/>
        <v/>
      </c>
      <c r="R69" s="168" t="str">
        <f t="shared" si="10"/>
        <v/>
      </c>
      <c r="S69" s="218" t="str">
        <f t="shared" si="11"/>
        <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thickTop="1" thickBot="1" x14ac:dyDescent="0.4">
      <c r="B70" t="s">
        <v>2309</v>
      </c>
      <c r="C70" s="285" t="s">
        <v>2295</v>
      </c>
      <c r="D70" s="286" t="s">
        <v>1112</v>
      </c>
      <c r="E70" s="286" t="s">
        <v>1121</v>
      </c>
      <c r="F70" s="286"/>
      <c r="G70" s="286"/>
      <c r="H70" s="227"/>
      <c r="I70" s="227"/>
      <c r="J70" s="227"/>
      <c r="K70" s="227"/>
      <c r="L70" s="283" t="str">
        <f>IF(C70="","",_xlfn.CONCAT("       triggerLine: ","""",C70,", ",M70:AN70,""", sC: ","""",B70,""", lines: ["))</f>
        <v xml:space="preserve">       triggerLine: "A TI, YO CLAMO SEÑOR,, (La,m,15)", sC: "mt as ta", lines: [</v>
      </c>
      <c r="M70" s="218" t="str">
        <f t="shared" si="7"/>
        <v>(</v>
      </c>
      <c r="N70" s="183" t="str">
        <f t="shared" si="1"/>
        <v>La</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thickTop="1" thickBot="1" x14ac:dyDescent="0.4">
      <c r="B71" t="s">
        <v>2282</v>
      </c>
      <c r="C71" s="285" t="s">
        <v>2296</v>
      </c>
      <c r="D71" s="286" t="s">
        <v>1111</v>
      </c>
      <c r="E71" s="286" t="s">
        <v>1121</v>
      </c>
      <c r="F71" s="286"/>
      <c r="G71" s="286"/>
      <c r="H71" s="227"/>
      <c r="I71" s="227"/>
      <c r="J71" s="227"/>
      <c r="K71" s="227"/>
      <c r="L71" s="283" t="str">
        <f>IF(C71="","",_xlfn.CONCAT("            { line: ","""",C71,", ",M71:AN71,""", sC: ","""",B71,"""},"))</f>
        <v xml:space="preserve">            { line: "A TI, YO DIGO: TÚ SOLO ERES MI REFUGIO,, (Mi,m,15)", sC: "as"},</v>
      </c>
      <c r="M71" s="218" t="str">
        <f t="shared" si="7"/>
        <v>(</v>
      </c>
      <c r="N71" s="183" t="str">
        <f t="shared" si="1"/>
        <v>Mi</v>
      </c>
      <c r="O71" s="216" t="str">
        <f t="shared" si="8"/>
        <v>,</v>
      </c>
      <c r="P71" s="225" t="str">
        <f t="shared" si="2"/>
        <v>m</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thickTop="1" thickBot="1" x14ac:dyDescent="0.4">
      <c r="B72" t="s">
        <v>2282</v>
      </c>
      <c r="C72" s="285" t="s">
        <v>2296</v>
      </c>
      <c r="D72" s="286" t="s">
        <v>1113</v>
      </c>
      <c r="E72" s="286"/>
      <c r="F72" s="286"/>
      <c r="G72" s="286"/>
      <c r="H72" s="227"/>
      <c r="I72" s="227"/>
      <c r="J72" s="227"/>
      <c r="K72" s="227"/>
      <c r="L72" s="283" t="str">
        <f>IF(C72="","",_xlfn.CONCAT("            { line: ","""",C72,", ",M72:AN72,""", sC: ","""",B72,"""},"))</f>
        <v xml:space="preserve">            { line: "A TI, YO DIGO: TÚ SOLO ERES MI REFUGIO,, (Fa,,15)", sC: "as"},</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5.5" thickTop="1" thickBot="1" x14ac:dyDescent="0.4">
      <c r="B73" t="s">
        <v>2282</v>
      </c>
      <c r="C73" s="285" t="s">
        <v>2297</v>
      </c>
      <c r="D73" s="286" t="s">
        <v>1113</v>
      </c>
      <c r="E73" s="286"/>
      <c r="F73" s="286"/>
      <c r="G73" s="286"/>
      <c r="H73" s="227"/>
      <c r="I73" s="227"/>
      <c r="J73" s="227"/>
      <c r="K73" s="227"/>
      <c r="L73" s="283" t="str">
        <f>IF(C73="","",_xlfn.CONCAT("            { line: ","""",C73,", ",M73:AN73,""", sC: ","""",B73,"""},"))</f>
        <v xml:space="preserve">            { line: "TÚ ERES MI PORCIÓN EN ESTA TIERRA,, (Fa,,15)", sC: "as"},</v>
      </c>
      <c r="M73" s="218" t="str">
        <f t="shared" si="7"/>
        <v>(</v>
      </c>
      <c r="N73" s="183" t="str">
        <f t="shared" si="1"/>
        <v>Fa</v>
      </c>
      <c r="O73" s="216" t="str">
        <f t="shared" si="8"/>
        <v>,</v>
      </c>
      <c r="P73" s="225" t="str">
        <f t="shared" si="2"/>
        <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40" ht="25.5" thickTop="1" thickBot="1" x14ac:dyDescent="0.4">
      <c r="B74" t="s">
        <v>2282</v>
      </c>
      <c r="C74" s="284" t="s">
        <v>2298</v>
      </c>
      <c r="D74" s="286" t="s">
        <v>1113</v>
      </c>
      <c r="E74" s="286"/>
      <c r="F74" s="286"/>
      <c r="G74" s="286"/>
      <c r="H74" s="227"/>
      <c r="I74" s="227"/>
      <c r="J74" s="227"/>
      <c r="K74" s="227"/>
      <c r="L74" s="210" t="str">
        <f>IF(C74="","",_xlfn.CONCAT("            { line: ","""",C74,", ",M74:AN74,""", sC: ","""",B74,"""},  ]},"))</f>
        <v xml:space="preserve">            { line: "MI ÚNICA FELICIDAD., (Fa,,15)", sC: "as"},  ]},</v>
      </c>
      <c r="M74" s="218" t="str">
        <f t="shared" si="7"/>
        <v>(</v>
      </c>
      <c r="N74" s="183" t="str">
        <f t="shared" si="1"/>
        <v>Fa</v>
      </c>
      <c r="O74" s="216" t="str">
        <f t="shared" si="8"/>
        <v>,</v>
      </c>
      <c r="P74" s="225" t="str">
        <f t="shared" si="2"/>
        <v/>
      </c>
      <c r="Q74" s="217" t="str">
        <f t="shared" si="9"/>
        <v>,</v>
      </c>
      <c r="R74" s="168">
        <f t="shared" si="10"/>
        <v>15</v>
      </c>
      <c r="S74" s="218" t="str">
        <f t="shared" si="11"/>
        <v>)</v>
      </c>
      <c r="T74" s="219" t="str">
        <f t="shared" si="12"/>
        <v/>
      </c>
      <c r="U74" s="181" t="str">
        <f t="shared" si="3"/>
        <v/>
      </c>
      <c r="V74" s="185" t="str">
        <f t="shared" si="13"/>
        <v/>
      </c>
      <c r="W74" s="177" t="str">
        <f t="shared" si="4"/>
        <v/>
      </c>
      <c r="X74" s="185" t="str">
        <f t="shared" si="14"/>
        <v/>
      </c>
      <c r="Y74" s="185" t="str">
        <f t="shared" si="15"/>
        <v/>
      </c>
      <c r="Z74" s="218" t="str">
        <f t="shared" si="16"/>
        <v/>
      </c>
      <c r="AA74" s="175" t="str">
        <f t="shared" si="17"/>
        <v/>
      </c>
      <c r="AB74" s="183" t="str">
        <f t="shared" si="5"/>
        <v/>
      </c>
      <c r="AC74" s="184" t="str">
        <f t="shared" si="18"/>
        <v/>
      </c>
      <c r="AD74" s="225" t="str">
        <f t="shared" si="19"/>
        <v/>
      </c>
      <c r="AE74" s="176" t="str">
        <f t="shared" si="20"/>
        <v/>
      </c>
      <c r="AF74" s="168" t="str">
        <f t="shared" si="21"/>
        <v/>
      </c>
      <c r="AG74" s="168" t="str">
        <f t="shared" si="22"/>
        <v/>
      </c>
      <c r="AH74" s="179" t="str">
        <f t="shared" si="23"/>
        <v/>
      </c>
      <c r="AI74" s="256" t="str">
        <f t="shared" si="6"/>
        <v/>
      </c>
      <c r="AJ74" s="185" t="str">
        <f t="shared" si="24"/>
        <v/>
      </c>
      <c r="AK74" s="185" t="str">
        <f t="shared" si="25"/>
        <v/>
      </c>
      <c r="AL74" s="185" t="str">
        <f t="shared" si="26"/>
        <v/>
      </c>
      <c r="AM74" s="185" t="str">
        <f t="shared" si="27"/>
        <v/>
      </c>
      <c r="AN74" s="185" t="str">
        <f t="shared" si="28"/>
        <v/>
      </c>
    </row>
    <row r="75" spans="2:40" ht="24" customHeight="1" x14ac:dyDescent="0.4">
      <c r="B75" s="211"/>
      <c r="C75" s="211"/>
      <c r="D75" s="211"/>
      <c r="E75" s="211"/>
      <c r="F75" s="211"/>
      <c r="G75" s="211"/>
      <c r="H75" s="211"/>
      <c r="I75" s="211"/>
      <c r="J75" s="211"/>
      <c r="K75" s="211"/>
      <c r="L75" s="213" t="str">
        <f ca="1">_xlfn.CONCAT("]}, // ULTIMA LINEA DEL CANTO: ",L1)</f>
        <v>]}, // ULTIMA LINEA DEL CANTO: ASÍ HABLA EL AMÉN</v>
      </c>
      <c r="M75" s="211"/>
    </row>
    <row r="76" spans="2:40" ht="20.25" x14ac:dyDescent="0.25">
      <c r="L76" s="214" t="s">
        <v>2316</v>
      </c>
      <c r="M76" s="166"/>
    </row>
    <row r="77" spans="2:40" x14ac:dyDescent="0.25">
      <c r="M7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516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A54EAD2-6F8F-4898-A07A-AFB00267B170}">
          <x14:formula1>
            <xm:f>List!$B$1:$B$4</xm:f>
          </x14:formula1>
          <xm:sqref>C12</xm:sqref>
        </x14:dataValidation>
      </x14:dataValidation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6E4A0-39F7-449F-84EA-7F731504D943}">
  <sheetPr codeName="Sheet39">
    <tabColor rgb="FF00B0F0"/>
  </sheetPr>
  <dimension ref="A1:AN75"/>
  <sheetViews>
    <sheetView zoomScale="85" zoomScaleNormal="85" workbookViewId="0">
      <pane xSplit="2" ySplit="1" topLeftCell="C17" activePane="bottomRight" state="frozen"/>
      <selection pane="topRight" activeCell="C1" sqref="C1"/>
      <selection pane="bottomLeft" activeCell="A2" sqref="A2"/>
      <selection pane="bottomRight" activeCell="F42" sqref="F4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21</v>
      </c>
      <c r="E1" s="148"/>
      <c r="F1" s="148"/>
      <c r="G1" s="148"/>
      <c r="H1" s="148"/>
      <c r="I1" s="148"/>
      <c r="J1" s="148"/>
      <c r="K1" s="148"/>
      <c r="L1" s="165" t="str">
        <f ca="1">VLOOKUP(C1,'Codigo Canto'!A3:AQ236,38,FALSE)</f>
        <v>AVE MARÍA I</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AVE MARÍA I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avemariai</v>
      </c>
      <c r="L7" s="164" t="str">
        <f ca="1">_xlfn.CONCAT("        id: ","""",C7,"""",",")</f>
        <v xml:space="preserve">        id: "avemariai",</v>
      </c>
    </row>
    <row r="8" spans="2:32" ht="23.25" x14ac:dyDescent="0.25">
      <c r="C8" t="str">
        <f ca="1">PROPER(L1)</f>
        <v>Ave María I</v>
      </c>
      <c r="L8" s="164" t="str">
        <f ca="1">_xlfn.CONCAT("        tt: ","""",C8,"""",",")</f>
        <v xml:space="preserve">        tt: "Ave María I",</v>
      </c>
    </row>
    <row r="9" spans="2:32" ht="23.25" x14ac:dyDescent="0.25">
      <c r="C9" t="str">
        <f ca="1">PROPER(L1)</f>
        <v>Ave María I</v>
      </c>
      <c r="L9" s="164" t="str">
        <f ca="1">_xlfn.CONCAT("        title: ","""",C9,"""",",")</f>
        <v xml:space="preserve">        title: "Ave María I",</v>
      </c>
    </row>
    <row r="10" spans="2:32" ht="23.25" x14ac:dyDescent="0.25">
      <c r="C10" t="str">
        <f ca="1">VLOOKUP(C1,'Codigo Canto'!A3:AQ236,12,FALSE)</f>
        <v>Lc 1,28ss</v>
      </c>
      <c r="L10" s="164" t="str">
        <f ca="1">_xlfn.CONCAT("        ","subtitle: ","""",C10,"""",",")</f>
        <v xml:space="preserve">        subtitle: "Lc 1,28ss",</v>
      </c>
    </row>
    <row r="11" spans="2:32" ht="23.25" x14ac:dyDescent="0.25">
      <c r="C11" t="str">
        <f ca="1">VLOOKUP(C1,Codigo!A3:AP240,42,FALSE)</f>
        <v>category: ["PreCatecumenado","Virgen","Final","Nuevo Testamento"],</v>
      </c>
      <c r="L11" s="164" t="str">
        <f ca="1">_xlfn.CONCAT("        ",C11)</f>
        <v xml:space="preserve">        category: ["PreCatecumenado","Virgen","Final","Nuevo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21</v>
      </c>
      <c r="L15" s="164" t="str">
        <f ca="1">_xlfn.CONCAT("        dbno: ","""",C15,"""",",")</f>
        <v xml:space="preserve">        dbno: "21",</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avemariai</v>
      </c>
      <c r="L18" s="164" t="str">
        <f ca="1">_xlfn.CONCAT("        audioSrc: ","""/audio/",C18,".mp3""",",")</f>
        <v xml:space="preserve">        audioSrc: "/audio/avemariai.mp3",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20</v>
      </c>
      <c r="C24" t="str">
        <f ca="1">VLOOKUP(B24,Buscador!A3:AP240,31,FALSE)</f>
        <v>/resucito/src/index.html?canto=asihablaelamen</v>
      </c>
      <c r="L24" s="164" t="str">
        <f ca="1">_xlfn.CONCAT("        ant: ","""",C24,"""",",")</f>
        <v xml:space="preserve">        ant: "/resucito/src/index.html?canto=asihablaelamen",</v>
      </c>
    </row>
    <row r="25" spans="1:40" ht="23.25" x14ac:dyDescent="0.25">
      <c r="B25">
        <f ca="1">+C1+1</f>
        <v>22</v>
      </c>
      <c r="C25" t="str">
        <f ca="1">VLOOKUP(B25,Buscador!A3:AP240,31,FALSE)</f>
        <v>/resucito/src/index.html?canto=avemariaii(1984)</v>
      </c>
      <c r="L25" s="164" t="str">
        <f ca="1">_xlfn.CONCAT("        sig: ","""",C25,"""",",")</f>
        <v xml:space="preserve">        sig: "/resucito/src/index.html?canto=avemariaii(1984)",</v>
      </c>
    </row>
    <row r="26" spans="1:40" ht="23.25" x14ac:dyDescent="0.25">
      <c r="L26" s="48" t="s">
        <v>2279</v>
      </c>
    </row>
    <row r="27" spans="1:40" ht="36" thickBot="1" x14ac:dyDescent="0.3">
      <c r="L27" s="212" t="s">
        <v>2313</v>
      </c>
    </row>
    <row r="28" spans="1:40" ht="25.5" thickTop="1" thickBot="1" x14ac:dyDescent="0.4">
      <c r="A28">
        <v>1</v>
      </c>
      <c r="C28" s="13" t="s">
        <v>2674</v>
      </c>
      <c r="D28" s="257" t="s">
        <v>1131</v>
      </c>
      <c r="E28" s="257"/>
      <c r="F28" s="269" t="s">
        <v>1111</v>
      </c>
      <c r="G28" s="258"/>
      <c r="H28" s="257" t="s">
        <v>1112</v>
      </c>
      <c r="I28" s="257" t="s">
        <v>1121</v>
      </c>
      <c r="J28" s="231"/>
      <c r="K28" s="232"/>
      <c r="L28" s="271" t="str">
        <f t="shared" ref="L28:L42" si="0">IF(C28="","",_xlfn.CONCAT("            { line: ","""",C28,", ",M28:AN28,""", sC: ","""",B28,"""},"))</f>
        <v xml:space="preserve">            { line: "Ave María,, (Do,,15)(Mi,,250)(La,m,350)", sC: ""},</v>
      </c>
      <c r="M28" s="218" t="str">
        <f>IF(N28="","","(")</f>
        <v>(</v>
      </c>
      <c r="N28" s="183" t="str">
        <f t="shared" ref="N28:N72" si="1">IF(D28="","",D28)</f>
        <v>Do</v>
      </c>
      <c r="O28" s="216" t="str">
        <f>IF(N28="","",",")</f>
        <v>,</v>
      </c>
      <c r="P28" s="225" t="str">
        <f t="shared" ref="P28:P72" si="2">IF(E28="","",E28)</f>
        <v/>
      </c>
      <c r="Q28" s="217" t="str">
        <f>IF(N28="","",",")</f>
        <v>,</v>
      </c>
      <c r="R28" s="168">
        <f>IF(N28="","",15)</f>
        <v>15</v>
      </c>
      <c r="S28" s="218" t="str">
        <f>IF(N28="","",")")</f>
        <v>)</v>
      </c>
      <c r="T28" s="219" t="str">
        <f>IF(U28="","","(")</f>
        <v>(</v>
      </c>
      <c r="U28" s="181" t="str">
        <f t="shared" ref="U28:U72" si="3">IF(F28="","",F28)</f>
        <v>Mi</v>
      </c>
      <c r="V28" s="185" t="str">
        <f>IF(U28="","",",")</f>
        <v>,</v>
      </c>
      <c r="W28" s="177" t="str">
        <f t="shared" ref="W28:W72" si="4">IF(G28="","",G28)</f>
        <v/>
      </c>
      <c r="X28" s="185" t="str">
        <f>IF(U28="","",",")</f>
        <v>,</v>
      </c>
      <c r="Y28" s="185">
        <f>IF(U28="","",250)</f>
        <v>250</v>
      </c>
      <c r="Z28" s="218" t="str">
        <f>IF(U28="","",")")</f>
        <v>)</v>
      </c>
      <c r="AA28" s="175" t="str">
        <f>IF(AB28="","","(")</f>
        <v>(</v>
      </c>
      <c r="AB28" s="183" t="str">
        <f t="shared" ref="AB28:AB72" si="5">IF(H28="","",H28)</f>
        <v>La</v>
      </c>
      <c r="AC28" s="184" t="str">
        <f>IF(AB28="","",",")</f>
        <v>,</v>
      </c>
      <c r="AD28" s="225" t="str">
        <f>IF(I28="","",I28)</f>
        <v>m</v>
      </c>
      <c r="AE28" s="176" t="str">
        <f>IF(AB28="","",",")</f>
        <v>,</v>
      </c>
      <c r="AF28" s="168">
        <f>IF(AB28="","",350)</f>
        <v>350</v>
      </c>
      <c r="AG28" s="168" t="str">
        <f>IF(AB28="","",")")</f>
        <v>)</v>
      </c>
      <c r="AH28" s="179" t="str">
        <f>IF(AI28="","","(")</f>
        <v/>
      </c>
      <c r="AI28" s="256" t="str">
        <f t="shared" ref="AI28:AI72" si="6">IF(J28="","",J28)</f>
        <v/>
      </c>
      <c r="AJ28" s="185" t="str">
        <f>IF(AI28="","",",")</f>
        <v/>
      </c>
      <c r="AK28" s="185" t="str">
        <f>IF(K28="","",K28)</f>
        <v/>
      </c>
      <c r="AL28" s="185" t="str">
        <f>IF(AI28="","",",")</f>
        <v/>
      </c>
      <c r="AM28" s="185" t="str">
        <f>IF(AI28="","",450)</f>
        <v/>
      </c>
      <c r="AN28" s="185" t="str">
        <f>IF(AI28="","",")")</f>
        <v/>
      </c>
    </row>
    <row r="29" spans="1:40" ht="25.5" thickTop="1" thickBot="1" x14ac:dyDescent="0.4">
      <c r="A29">
        <f>+A28+1</f>
        <v>2</v>
      </c>
      <c r="C29" s="13" t="s">
        <v>2675</v>
      </c>
      <c r="D29" s="257" t="s">
        <v>1131</v>
      </c>
      <c r="E29" s="257"/>
      <c r="F29" s="269" t="s">
        <v>1111</v>
      </c>
      <c r="G29" s="258"/>
      <c r="H29" s="257" t="s">
        <v>1112</v>
      </c>
      <c r="I29" s="257" t="s">
        <v>1121</v>
      </c>
      <c r="J29" s="232"/>
      <c r="K29" s="232"/>
      <c r="L29" s="271" t="str">
        <f t="shared" si="0"/>
        <v xml:space="preserve">            { line: "llena de gracia,, (Do,,15)(Mi,,250)(La,m,350)", sC: ""},</v>
      </c>
      <c r="M29" s="218" t="str">
        <f t="shared" ref="M29:M72" si="7">IF(N29="","","(")</f>
        <v>(</v>
      </c>
      <c r="N29" s="183" t="str">
        <f t="shared" si="1"/>
        <v>Do</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Mi</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v>
      </c>
      <c r="AB29" s="183" t="str">
        <f t="shared" si="5"/>
        <v>La</v>
      </c>
      <c r="AC29" s="184" t="str">
        <f t="shared" ref="AC29:AC72" si="18">IF(AB29="","",",")</f>
        <v>,</v>
      </c>
      <c r="AD29" s="225" t="str">
        <f t="shared" ref="AD29:AD72" si="19">IF(I29="","",I29)</f>
        <v>m</v>
      </c>
      <c r="AE29" s="176" t="str">
        <f t="shared" ref="AE29:AE72" si="20">IF(AB29="","",",")</f>
        <v>,</v>
      </c>
      <c r="AF29" s="168">
        <f t="shared" ref="AF29:AF72" si="21">IF(AB29="","",350)</f>
        <v>350</v>
      </c>
      <c r="AG29" s="168" t="str">
        <f t="shared" ref="AG29:AG72" si="22">IF(AB29="","",")")</f>
        <v>)</v>
      </c>
      <c r="AH29" s="179" t="str">
        <f t="shared" ref="AH29:AH72" si="23">IF(AI29="","","(")</f>
        <v/>
      </c>
      <c r="AI29" s="256" t="str">
        <f t="shared" si="6"/>
        <v/>
      </c>
      <c r="AJ29" s="185" t="str">
        <f t="shared" ref="AJ29:AJ72" si="24">IF(AI29="","",",")</f>
        <v/>
      </c>
      <c r="AK29" s="185" t="str">
        <f t="shared" ref="AK29:AK72" si="25">IF(K29="","",K29)</f>
        <v/>
      </c>
      <c r="AL29" s="185" t="str">
        <f t="shared" ref="AL29:AL72" si="26">IF(AI29="","",",")</f>
        <v/>
      </c>
      <c r="AM29" s="185" t="str">
        <f t="shared" ref="AM29:AM72" si="27">IF(AI29="","",450)</f>
        <v/>
      </c>
      <c r="AN29" s="185" t="str">
        <f t="shared" ref="AN29:AN72" si="28">IF(AI29="","",")")</f>
        <v/>
      </c>
    </row>
    <row r="30" spans="1:40" ht="25.5" thickTop="1" thickBot="1" x14ac:dyDescent="0.4">
      <c r="A30">
        <f t="shared" ref="A30:A42" si="29">+A29+1</f>
        <v>3</v>
      </c>
      <c r="C30" s="13" t="s">
        <v>2676</v>
      </c>
      <c r="D30" s="257" t="s">
        <v>1113</v>
      </c>
      <c r="E30" s="257"/>
      <c r="F30" s="258" t="s">
        <v>1111</v>
      </c>
      <c r="G30" s="258"/>
      <c r="H30" s="257"/>
      <c r="I30" s="257"/>
      <c r="J30" s="232"/>
      <c r="K30" s="232"/>
      <c r="L30" s="271" t="str">
        <f t="shared" si="0"/>
        <v xml:space="preserve">            { line: "el Señor es contigo,, (Fa,,15)(Mi,,250)", sC: ""},</v>
      </c>
      <c r="M30" s="218" t="str">
        <f t="shared" si="7"/>
        <v>(</v>
      </c>
      <c r="N30" s="183" t="str">
        <f t="shared" si="1"/>
        <v>Fa</v>
      </c>
      <c r="O30" s="216" t="str">
        <f t="shared" si="8"/>
        <v>,</v>
      </c>
      <c r="P30" s="225" t="str">
        <f t="shared" si="2"/>
        <v/>
      </c>
      <c r="Q30" s="217" t="str">
        <f t="shared" si="9"/>
        <v>,</v>
      </c>
      <c r="R30" s="168">
        <f t="shared" si="10"/>
        <v>15</v>
      </c>
      <c r="S30" s="218" t="str">
        <f t="shared" si="11"/>
        <v>)</v>
      </c>
      <c r="T30" s="219" t="str">
        <f t="shared" si="12"/>
        <v>(</v>
      </c>
      <c r="U30" s="181" t="str">
        <f t="shared" si="3"/>
        <v>Mi</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2677</v>
      </c>
      <c r="D31" s="257" t="s">
        <v>1112</v>
      </c>
      <c r="E31" s="257" t="s">
        <v>1121</v>
      </c>
      <c r="F31" s="258"/>
      <c r="G31" s="258"/>
      <c r="H31" s="257"/>
      <c r="I31" s="257"/>
      <c r="J31" s="232"/>
      <c r="K31" s="232"/>
      <c r="L31" s="271" t="str">
        <f t="shared" si="0"/>
        <v xml:space="preserve">            { line: "bendita tú eres, (La,m,15)", sC: ""},</v>
      </c>
      <c r="M31" s="218" t="str">
        <f t="shared" si="7"/>
        <v>(</v>
      </c>
      <c r="N31" s="183" t="str">
        <f t="shared" si="1"/>
        <v>La</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2678</v>
      </c>
      <c r="D32" s="257" t="s">
        <v>2679</v>
      </c>
      <c r="E32" s="257"/>
      <c r="F32" s="258" t="s">
        <v>1111</v>
      </c>
      <c r="G32" s="258"/>
      <c r="H32" s="257"/>
      <c r="I32" s="257"/>
      <c r="J32" s="232"/>
      <c r="K32" s="232"/>
      <c r="L32" s="271" t="str">
        <f>IF(C32="","",_xlfn.CONCAT("            { line: ","""",C32,", ",M32:AN32,""", sC: ","""",B32,"""},"))</f>
        <v xml:space="preserve">            { line: "entre todas las mujeres,, (Rem,,15)(Mi,,250)", sC: ""},</v>
      </c>
      <c r="M32" s="218" t="str">
        <f t="shared" si="7"/>
        <v>(</v>
      </c>
      <c r="N32" s="183" t="str">
        <f t="shared" si="1"/>
        <v>Rem</v>
      </c>
      <c r="O32" s="216" t="str">
        <f t="shared" si="8"/>
        <v>,</v>
      </c>
      <c r="P32" s="225" t="str">
        <f t="shared" si="2"/>
        <v/>
      </c>
      <c r="Q32" s="217" t="str">
        <f t="shared" si="9"/>
        <v>,</v>
      </c>
      <c r="R32" s="168">
        <f t="shared" si="10"/>
        <v>15</v>
      </c>
      <c r="S32" s="218" t="str">
        <f t="shared" si="11"/>
        <v>)</v>
      </c>
      <c r="T32" s="219" t="str">
        <f t="shared" si="12"/>
        <v>(</v>
      </c>
      <c r="U32" s="181" t="str">
        <f t="shared" si="3"/>
        <v>Mi</v>
      </c>
      <c r="V32" s="185" t="str">
        <f t="shared" si="13"/>
        <v>,</v>
      </c>
      <c r="W32" s="177" t="str">
        <f t="shared" si="4"/>
        <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2680</v>
      </c>
      <c r="D33" s="257" t="s">
        <v>1112</v>
      </c>
      <c r="E33" s="257" t="s">
        <v>1121</v>
      </c>
      <c r="F33" s="258"/>
      <c r="G33" s="258"/>
      <c r="H33" s="257"/>
      <c r="I33" s="257"/>
      <c r="J33" s="232"/>
      <c r="K33" s="232"/>
      <c r="L33" s="271" t="str">
        <f>IF(C33="","",_xlfn.CONCAT("            { line: ","""",C33,", ",M33:AN33,""", sC: ","""",B33,"""},"))</f>
        <v xml:space="preserve">            { line: "y bendito es el fruto, (La,m,15)", sC: ""},</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2681</v>
      </c>
      <c r="D34" s="257" t="s">
        <v>2679</v>
      </c>
      <c r="E34" s="257"/>
      <c r="F34" s="258" t="s">
        <v>1111</v>
      </c>
      <c r="G34" s="258"/>
      <c r="H34" s="257"/>
      <c r="I34" s="257"/>
      <c r="J34" s="232"/>
      <c r="K34" s="232"/>
      <c r="L34" s="271" t="str">
        <f t="shared" si="0"/>
        <v xml:space="preserve">            { line: "de tu vientre, Jesús., (Rem,,15)(Mi,,250)", sC: ""},</v>
      </c>
      <c r="M34" s="218" t="str">
        <f t="shared" si="7"/>
        <v>(</v>
      </c>
      <c r="N34" s="183" t="str">
        <f t="shared" si="1"/>
        <v>Rem</v>
      </c>
      <c r="O34" s="216" t="str">
        <f t="shared" si="8"/>
        <v>,</v>
      </c>
      <c r="P34" s="225" t="str">
        <f t="shared" si="2"/>
        <v/>
      </c>
      <c r="Q34" s="217" t="str">
        <f t="shared" si="9"/>
        <v>,</v>
      </c>
      <c r="R34" s="168">
        <f t="shared" si="10"/>
        <v>15</v>
      </c>
      <c r="S34" s="218" t="str">
        <f t="shared" si="11"/>
        <v>)</v>
      </c>
      <c r="T34" s="219" t="str">
        <f t="shared" si="12"/>
        <v>(</v>
      </c>
      <c r="U34" s="181" t="str">
        <f t="shared" si="3"/>
        <v>Mi</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8</v>
      </c>
      <c r="C36" s="13" t="s">
        <v>2682</v>
      </c>
      <c r="D36" s="257" t="s">
        <v>1131</v>
      </c>
      <c r="E36" s="257"/>
      <c r="F36" s="258" t="s">
        <v>1111</v>
      </c>
      <c r="G36" s="258"/>
      <c r="H36" s="257" t="s">
        <v>1112</v>
      </c>
      <c r="I36" s="257" t="s">
        <v>1121</v>
      </c>
      <c r="J36" s="232"/>
      <c r="K36" s="232"/>
      <c r="L36" s="271" t="str">
        <f t="shared" si="0"/>
        <v xml:space="preserve">            { line: "SANTA MARÍA,, (Do,,15)(Mi,,250)(La,m,350)", sC: ""},</v>
      </c>
      <c r="M36" s="218" t="str">
        <f t="shared" si="7"/>
        <v>(</v>
      </c>
      <c r="N36" s="183" t="str">
        <f t="shared" si="1"/>
        <v>Do</v>
      </c>
      <c r="O36" s="216" t="str">
        <f t="shared" si="8"/>
        <v>,</v>
      </c>
      <c r="P36" s="225" t="str">
        <f t="shared" si="2"/>
        <v/>
      </c>
      <c r="Q36" s="217" t="str">
        <f t="shared" si="9"/>
        <v>,</v>
      </c>
      <c r="R36" s="168">
        <f t="shared" si="10"/>
        <v>15</v>
      </c>
      <c r="S36" s="218" t="str">
        <f t="shared" si="11"/>
        <v>)</v>
      </c>
      <c r="T36" s="219" t="str">
        <f t="shared" si="12"/>
        <v>(</v>
      </c>
      <c r="U36" s="181" t="str">
        <f t="shared" si="3"/>
        <v>Mi</v>
      </c>
      <c r="V36" s="185" t="str">
        <f t="shared" si="13"/>
        <v>,</v>
      </c>
      <c r="W36" s="177" t="str">
        <f t="shared" si="4"/>
        <v/>
      </c>
      <c r="X36" s="185" t="str">
        <f t="shared" si="14"/>
        <v>,</v>
      </c>
      <c r="Y36" s="185">
        <f t="shared" si="15"/>
        <v>250</v>
      </c>
      <c r="Z36" s="218" t="str">
        <f t="shared" si="16"/>
        <v>)</v>
      </c>
      <c r="AA36" s="175" t="str">
        <f t="shared" si="17"/>
        <v>(</v>
      </c>
      <c r="AB36" s="183" t="str">
        <f t="shared" si="5"/>
        <v>La</v>
      </c>
      <c r="AC36" s="184" t="str">
        <f t="shared" si="18"/>
        <v>,</v>
      </c>
      <c r="AD36" s="225" t="str">
        <f t="shared" si="19"/>
        <v>m</v>
      </c>
      <c r="AE36" s="176" t="str">
        <f t="shared" si="20"/>
        <v>,</v>
      </c>
      <c r="AF36" s="168">
        <f t="shared" si="21"/>
        <v>350</v>
      </c>
      <c r="AG36" s="168" t="str">
        <f t="shared" si="22"/>
        <v>)</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9</v>
      </c>
      <c r="C37" s="13" t="s">
        <v>2683</v>
      </c>
      <c r="D37" s="257" t="s">
        <v>1131</v>
      </c>
      <c r="E37" s="257"/>
      <c r="F37" s="258" t="s">
        <v>1111</v>
      </c>
      <c r="G37" s="258"/>
      <c r="H37" s="257" t="s">
        <v>1112</v>
      </c>
      <c r="I37" s="257" t="s">
        <v>1121</v>
      </c>
      <c r="J37" s="232"/>
      <c r="K37" s="232"/>
      <c r="L37" s="271" t="str">
        <f>IF(C37="","",_xlfn.CONCAT("            { line: ","""",C37,", ",M37:AN37,""", sC: ","""",B37,"""},"))</f>
        <v xml:space="preserve">            { line: "MADRE DE DIOS,, (Do,,15)(Mi,,250)(La,m,350)",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v>
      </c>
      <c r="U37" s="181" t="str">
        <f t="shared" si="3"/>
        <v>Mi</v>
      </c>
      <c r="V37" s="185" t="str">
        <f t="shared" si="13"/>
        <v>,</v>
      </c>
      <c r="W37" s="177" t="str">
        <f t="shared" si="4"/>
        <v/>
      </c>
      <c r="X37" s="185" t="str">
        <f t="shared" si="14"/>
        <v>,</v>
      </c>
      <c r="Y37" s="185">
        <f t="shared" si="15"/>
        <v>250</v>
      </c>
      <c r="Z37" s="218" t="str">
        <f t="shared" si="16"/>
        <v>)</v>
      </c>
      <c r="AA37" s="175" t="str">
        <f t="shared" si="17"/>
        <v>(</v>
      </c>
      <c r="AB37" s="183" t="str">
        <f t="shared" si="5"/>
        <v>La</v>
      </c>
      <c r="AC37" s="184" t="str">
        <f t="shared" si="18"/>
        <v>,</v>
      </c>
      <c r="AD37" s="225" t="str">
        <f t="shared" si="19"/>
        <v>m</v>
      </c>
      <c r="AE37" s="176" t="str">
        <f t="shared" si="20"/>
        <v>,</v>
      </c>
      <c r="AF37" s="168">
        <f t="shared" si="21"/>
        <v>350</v>
      </c>
      <c r="AG37" s="168" t="str">
        <f t="shared" si="22"/>
        <v>)</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10</v>
      </c>
      <c r="C38" s="13" t="s">
        <v>2684</v>
      </c>
      <c r="D38" s="257" t="s">
        <v>1113</v>
      </c>
      <c r="E38" s="257"/>
      <c r="F38" s="258" t="s">
        <v>1111</v>
      </c>
      <c r="G38" s="258"/>
      <c r="H38" s="257"/>
      <c r="I38" s="257"/>
      <c r="J38" s="232"/>
      <c r="K38" s="232"/>
      <c r="L38" s="271" t="str">
        <f t="shared" si="0"/>
        <v xml:space="preserve">            { line: "RUEGA POR NOSOTROS, (Fa,,15)(Mi,,250)",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11</v>
      </c>
      <c r="C39" s="13" t="s">
        <v>2685</v>
      </c>
      <c r="D39" s="257" t="s">
        <v>1112</v>
      </c>
      <c r="E39" s="257" t="s">
        <v>1121</v>
      </c>
      <c r="F39" s="258"/>
      <c r="G39" s="258"/>
      <c r="H39" s="257"/>
      <c r="I39" s="257"/>
      <c r="J39" s="232"/>
      <c r="K39" s="232"/>
      <c r="L39" s="271" t="str">
        <f t="shared" si="0"/>
        <v xml:space="preserve">            { line: "QUE SOMOS PECADORES,,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12</v>
      </c>
      <c r="C40" s="13" t="s">
        <v>2686</v>
      </c>
      <c r="D40" s="257" t="s">
        <v>1114</v>
      </c>
      <c r="E40" s="257" t="s">
        <v>1121</v>
      </c>
      <c r="F40" s="258"/>
      <c r="G40" s="258"/>
      <c r="H40" s="257"/>
      <c r="I40" s="257"/>
      <c r="J40" s="232"/>
      <c r="K40" s="232"/>
      <c r="L40" s="271" t="str">
        <f t="shared" si="0"/>
        <v xml:space="preserve">            { line: "RUEGA AHORA, (Re,m,15)", sC: ""},</v>
      </c>
      <c r="M40" s="218" t="str">
        <f t="shared" si="7"/>
        <v>(</v>
      </c>
      <c r="N40" s="183" t="str">
        <f t="shared" si="1"/>
        <v>Re</v>
      </c>
      <c r="O40" s="216" t="str">
        <f t="shared" si="8"/>
        <v>,</v>
      </c>
      <c r="P40" s="225" t="str">
        <f t="shared" si="2"/>
        <v>m</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13</v>
      </c>
      <c r="C41" s="13" t="s">
        <v>2687</v>
      </c>
      <c r="D41" s="257" t="s">
        <v>1111</v>
      </c>
      <c r="E41" s="257"/>
      <c r="F41" s="258"/>
      <c r="G41" s="258"/>
      <c r="H41" s="257"/>
      <c r="I41" s="257"/>
      <c r="J41" s="232"/>
      <c r="K41" s="232"/>
      <c r="L41" s="271" t="str">
        <f t="shared" si="0"/>
        <v xml:space="preserve">            { line: "Y EN LA HORA DE NUESTRA MUERTE., (Mi,,15)", sC: ""},</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14</v>
      </c>
      <c r="C42" s="13" t="s">
        <v>2585</v>
      </c>
      <c r="D42" s="257" t="s">
        <v>1112</v>
      </c>
      <c r="E42" s="257" t="s">
        <v>1121</v>
      </c>
      <c r="F42" s="258" t="s">
        <v>1113</v>
      </c>
      <c r="G42" s="258"/>
      <c r="H42" s="257" t="s">
        <v>1111</v>
      </c>
      <c r="I42" s="257"/>
      <c r="J42" s="296" t="s">
        <v>1112</v>
      </c>
      <c r="K42" s="296" t="s">
        <v>1121</v>
      </c>
      <c r="L42" s="271" t="str">
        <f t="shared" si="0"/>
        <v xml:space="preserve">            { line: "AMÉN, AMÉN, AMÉN., (La,m,15)(Fa,,250)(Mi,,350)(La,m,450)", sC: ""},</v>
      </c>
      <c r="M42" s="218" t="str">
        <f t="shared" si="7"/>
        <v>(</v>
      </c>
      <c r="N42" s="183" t="str">
        <f t="shared" si="1"/>
        <v>La</v>
      </c>
      <c r="O42" s="216" t="str">
        <f t="shared" si="8"/>
        <v>,</v>
      </c>
      <c r="P42" s="225" t="str">
        <f t="shared" si="2"/>
        <v>m</v>
      </c>
      <c r="Q42" s="217" t="str">
        <f t="shared" si="9"/>
        <v>,</v>
      </c>
      <c r="R42" s="168">
        <f t="shared" si="10"/>
        <v>15</v>
      </c>
      <c r="S42" s="218" t="str">
        <f t="shared" si="11"/>
        <v>)</v>
      </c>
      <c r="T42" s="219" t="str">
        <f t="shared" si="12"/>
        <v>(</v>
      </c>
      <c r="U42" s="181" t="str">
        <f t="shared" si="3"/>
        <v>Fa</v>
      </c>
      <c r="V42" s="185" t="str">
        <f t="shared" si="13"/>
        <v>,</v>
      </c>
      <c r="W42" s="177" t="str">
        <f t="shared" si="4"/>
        <v/>
      </c>
      <c r="X42" s="185" t="str">
        <f t="shared" si="14"/>
        <v>,</v>
      </c>
      <c r="Y42" s="185">
        <f t="shared" si="15"/>
        <v>250</v>
      </c>
      <c r="Z42" s="218" t="str">
        <f t="shared" si="16"/>
        <v>)</v>
      </c>
      <c r="AA42" s="175" t="str">
        <f t="shared" si="17"/>
        <v>(</v>
      </c>
      <c r="AB42" s="183" t="str">
        <f t="shared" si="5"/>
        <v>Mi</v>
      </c>
      <c r="AC42" s="184" t="str">
        <f t="shared" si="18"/>
        <v>,</v>
      </c>
      <c r="AD42" s="225" t="str">
        <f t="shared" si="19"/>
        <v/>
      </c>
      <c r="AE42" s="176" t="str">
        <f t="shared" si="20"/>
        <v>,</v>
      </c>
      <c r="AF42" s="168">
        <f t="shared" si="21"/>
        <v>350</v>
      </c>
      <c r="AG42" s="168" t="str">
        <f t="shared" si="22"/>
        <v>)</v>
      </c>
      <c r="AH42" s="179" t="str">
        <f t="shared" si="23"/>
        <v>(</v>
      </c>
      <c r="AI42" s="256" t="str">
        <f t="shared" si="6"/>
        <v>La</v>
      </c>
      <c r="AJ42" s="185" t="str">
        <f t="shared" si="24"/>
        <v>,</v>
      </c>
      <c r="AK42" s="185" t="str">
        <f t="shared" si="25"/>
        <v>m</v>
      </c>
      <c r="AL42" s="185" t="str">
        <f t="shared" si="26"/>
        <v>,</v>
      </c>
      <c r="AM42" s="185">
        <f t="shared" si="27"/>
        <v>450</v>
      </c>
      <c r="AN42" s="185" t="str">
        <f t="shared" si="28"/>
        <v>)</v>
      </c>
    </row>
    <row r="43" spans="1:40" ht="27.75" hidden="1"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36.75" thickTop="1" thickBot="1" x14ac:dyDescent="0.4">
      <c r="C44" s="13"/>
      <c r="D44" s="222"/>
      <c r="E44" s="222"/>
      <c r="F44" s="222"/>
      <c r="G44" s="222"/>
      <c r="H44" s="222"/>
      <c r="I44" s="222"/>
      <c r="J44" s="222"/>
      <c r="K44" s="222"/>
      <c r="L44" s="212" t="s">
        <v>2299</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hidden="1" thickTop="1" thickBot="1" x14ac:dyDescent="0.4">
      <c r="A45">
        <v>1</v>
      </c>
      <c r="C45" s="13" t="s">
        <v>2363</v>
      </c>
      <c r="D45" s="228" t="s">
        <v>1112</v>
      </c>
      <c r="E45" s="228" t="s">
        <v>1121</v>
      </c>
      <c r="F45" s="230"/>
      <c r="G45" s="230"/>
      <c r="H45" s="228"/>
      <c r="I45" s="228"/>
      <c r="J45" s="232"/>
      <c r="K45" s="232"/>
      <c r="L45" s="271" t="str">
        <f>IF(C45="","",_xlfn.CONCAT("            { line: ","""",C45,", ",M45:AN45,""", sC: ","""",B45,"""},"))</f>
        <v xml:space="preserve">            { line: "«Os traeré un poco de agua,, (La,m,15)", sC: ""},</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hidden="1" thickTop="1" thickBot="1" x14ac:dyDescent="0.4">
      <c r="A46">
        <f>+A45+1</f>
        <v>2</v>
      </c>
      <c r="C46" s="13" t="s">
        <v>2364</v>
      </c>
      <c r="D46" s="228" t="s">
        <v>1131</v>
      </c>
      <c r="E46" s="228"/>
      <c r="F46" s="230"/>
      <c r="G46" s="230"/>
      <c r="H46" s="228"/>
      <c r="I46" s="228"/>
      <c r="J46" s="232"/>
      <c r="K46" s="232"/>
      <c r="L46" s="271" t="str">
        <f t="shared" ref="L46:L58" si="30">IF(C46="","",_xlfn.CONCAT("            { line: ","""",C46,", ",M46:AN46,""", sC: ","""",B46,"""},"))</f>
        <v xml:space="preserve">            { line: "os lavaré los pies, (Do,,15)", sC: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hidden="1" thickTop="1" thickBot="1" x14ac:dyDescent="0.4">
      <c r="A47">
        <f t="shared" ref="A47:A58" si="31">+A46+1</f>
        <v>3</v>
      </c>
      <c r="C47" s="13" t="s">
        <v>2365</v>
      </c>
      <c r="D47" s="228" t="s">
        <v>1112</v>
      </c>
      <c r="E47" s="228" t="s">
        <v>1121</v>
      </c>
      <c r="F47" s="230"/>
      <c r="G47" s="230"/>
      <c r="H47" s="228"/>
      <c r="I47" s="228"/>
      <c r="J47" s="232"/>
      <c r="K47" s="232"/>
      <c r="L47" s="271" t="str">
        <f t="shared" si="30"/>
        <v xml:space="preserve">            { line: "y reposaréis a la sombra.,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hidden="1" thickTop="1" thickBot="1" x14ac:dyDescent="0.4">
      <c r="A48">
        <f t="shared" si="31"/>
        <v>4</v>
      </c>
      <c r="C48" s="13" t="s">
        <v>2366</v>
      </c>
      <c r="D48" s="228" t="s">
        <v>1111</v>
      </c>
      <c r="E48" s="228"/>
      <c r="F48" s="230"/>
      <c r="G48" s="230"/>
      <c r="H48" s="228"/>
      <c r="I48" s="228"/>
      <c r="J48" s="232"/>
      <c r="K48" s="232"/>
      <c r="L48" s="271" t="str">
        <f t="shared" si="30"/>
        <v xml:space="preserve">            { line: "Os traeré un bocado,, (Mi,,15)", sC: ""},</v>
      </c>
      <c r="M48" s="218" t="str">
        <f t="shared" si="7"/>
        <v>(</v>
      </c>
      <c r="N48" s="183" t="str">
        <f t="shared" si="1"/>
        <v>Mi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hidden="1" thickTop="1" thickBot="1" x14ac:dyDescent="0.4">
      <c r="A49">
        <f t="shared" si="31"/>
        <v>5</v>
      </c>
      <c r="C49" s="13" t="s">
        <v>2367</v>
      </c>
      <c r="D49" s="228" t="s">
        <v>1113</v>
      </c>
      <c r="E49" s="228"/>
      <c r="F49" s="230"/>
      <c r="G49" s="230"/>
      <c r="H49" s="228"/>
      <c r="I49" s="228"/>
      <c r="J49" s="232"/>
      <c r="K49" s="232"/>
      <c r="L49" s="271" t="str">
        <f t="shared" si="30"/>
        <v xml:space="preserve">            { line: "os reconfortaréis, (Fa,,15)", sC: ""},</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hidden="1" thickTop="1" thickBot="1" x14ac:dyDescent="0.4">
      <c r="A50">
        <f t="shared" si="31"/>
        <v>6</v>
      </c>
      <c r="C50" s="13" t="s">
        <v>2368</v>
      </c>
      <c r="D50" s="228" t="s">
        <v>1112</v>
      </c>
      <c r="E50" s="228" t="s">
        <v>1121</v>
      </c>
      <c r="F50" s="230"/>
      <c r="G50" s="230"/>
      <c r="H50" s="228"/>
      <c r="I50" s="228"/>
      <c r="J50" s="232"/>
      <c r="K50" s="232"/>
      <c r="L50" s="271" t="str">
        <f t="shared" si="30"/>
        <v xml:space="preserve">            { line: "y lúego seguiréis adelante., (La,m,15)", sC: ""},</v>
      </c>
      <c r="M50" s="218" t="str">
        <f t="shared" si="7"/>
        <v>(</v>
      </c>
      <c r="N50" s="183" t="str">
        <f t="shared" si="1"/>
        <v>La</v>
      </c>
      <c r="O50" s="216" t="str">
        <f t="shared" si="8"/>
        <v>,</v>
      </c>
      <c r="P50" s="225" t="str">
        <f t="shared" si="2"/>
        <v>m</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hidden="1" thickTop="1" thickBot="1" x14ac:dyDescent="0.4">
      <c r="A51">
        <f t="shared" si="31"/>
        <v>7</v>
      </c>
      <c r="B51" t="s">
        <v>1079</v>
      </c>
      <c r="C51" s="13" t="s">
        <v>2369</v>
      </c>
      <c r="D51" s="228" t="s">
        <v>1122</v>
      </c>
      <c r="E51" s="228"/>
      <c r="F51" s="230"/>
      <c r="G51" s="230"/>
      <c r="H51" s="228"/>
      <c r="I51" s="228"/>
      <c r="J51" s="232"/>
      <c r="K51" s="232"/>
      <c r="L51" s="271" t="str">
        <f t="shared" si="30"/>
        <v xml:space="preserve">            { line: "No por casualidad, (Sol,,15)", sC: "mt"},</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hidden="1" thickTop="1" thickBot="1" x14ac:dyDescent="0.4">
      <c r="A52">
        <f t="shared" si="31"/>
        <v>8</v>
      </c>
      <c r="C52" s="13" t="s">
        <v>2370</v>
      </c>
      <c r="D52" s="228" t="s">
        <v>1113</v>
      </c>
      <c r="E52" s="228"/>
      <c r="F52" s="230"/>
      <c r="G52" s="230"/>
      <c r="H52" s="228"/>
      <c r="I52" s="228"/>
      <c r="J52" s="232"/>
      <c r="K52" s="232"/>
      <c r="L52" s="271" t="str">
        <f t="shared" si="30"/>
        <v xml:space="preserve">            { line: "habéis pasado hoy delante de mí., (Fa,,15)", sC: ""},</v>
      </c>
      <c r="M52" s="218" t="str">
        <f t="shared" si="7"/>
        <v>(</v>
      </c>
      <c r="N52" s="183" t="str">
        <f t="shared" si="1"/>
        <v>Fa</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hidden="1" thickTop="1" thickBot="1" x14ac:dyDescent="0.4">
      <c r="A53">
        <f t="shared" si="31"/>
        <v>9</v>
      </c>
      <c r="B53" t="s">
        <v>2282</v>
      </c>
      <c r="C53" s="13" t="s">
        <v>2371</v>
      </c>
      <c r="D53" s="228" t="s">
        <v>1112</v>
      </c>
      <c r="E53" s="228" t="s">
        <v>1121</v>
      </c>
      <c r="F53" s="230"/>
      <c r="G53" s="230"/>
      <c r="H53" s="228"/>
      <c r="I53" s="228"/>
      <c r="J53" s="232"/>
      <c r="K53" s="232"/>
      <c r="L53" s="282" t="str">
        <f t="shared" si="30"/>
        <v xml:space="preserve">            { line: "«OH SEÑOR MÍO,, (La,m,15)", sC: "as"},</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hidden="1" thickTop="1" thickBot="1" x14ac:dyDescent="0.4">
      <c r="A54">
        <f t="shared" si="31"/>
        <v>10</v>
      </c>
      <c r="B54" t="s">
        <v>2282</v>
      </c>
      <c r="C54" s="13" t="s">
        <v>2361</v>
      </c>
      <c r="D54" s="228" t="s">
        <v>1122</v>
      </c>
      <c r="E54" s="228"/>
      <c r="F54" s="230"/>
      <c r="G54" s="230"/>
      <c r="H54" s="228"/>
      <c r="I54" s="228"/>
      <c r="J54" s="232"/>
      <c r="K54" s="232"/>
      <c r="L54" s="282" t="str">
        <f t="shared" si="30"/>
        <v xml:space="preserve">            { line: "NO PASES, TE RUEGO,,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hidden="1" thickTop="1" thickBot="1" x14ac:dyDescent="0.4">
      <c r="A55">
        <f t="shared" si="31"/>
        <v>11</v>
      </c>
      <c r="B55" t="s">
        <v>2282</v>
      </c>
      <c r="C55" s="13" t="s">
        <v>2372</v>
      </c>
      <c r="D55" s="228" t="s">
        <v>1113</v>
      </c>
      <c r="E55" s="228"/>
      <c r="F55" s="230"/>
      <c r="G55" s="230"/>
      <c r="H55" s="228"/>
      <c r="I55" s="228"/>
      <c r="J55" s="232"/>
      <c r="K55" s="232"/>
      <c r="L55" s="282" t="str">
        <f t="shared" si="30"/>
        <v xml:space="preserve">            { line: "SIN DETENERTE, SIN DETENERTE., (Fa,,15)", sC: "as"},</v>
      </c>
      <c r="M55" s="218" t="str">
        <f t="shared" si="7"/>
        <v>(</v>
      </c>
      <c r="N55" s="183" t="str">
        <f t="shared" si="1"/>
        <v>Fa</v>
      </c>
      <c r="O55" s="216" t="str">
        <f t="shared" si="8"/>
        <v>,</v>
      </c>
      <c r="P55" s="225" t="str">
        <f t="shared" si="2"/>
        <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hidden="1" thickTop="1" thickBot="1" x14ac:dyDescent="0.4">
      <c r="A56">
        <f t="shared" si="31"/>
        <v>12</v>
      </c>
      <c r="B56" t="s">
        <v>2286</v>
      </c>
      <c r="C56" s="13" t="s">
        <v>2373</v>
      </c>
      <c r="D56" s="228" t="s">
        <v>1112</v>
      </c>
      <c r="E56" s="228" t="s">
        <v>1121</v>
      </c>
      <c r="F56" s="230"/>
      <c r="G56" s="230"/>
      <c r="H56" s="228"/>
      <c r="I56" s="228"/>
      <c r="J56" s="232"/>
      <c r="K56" s="232"/>
      <c r="L56" s="282" t="str">
        <f t="shared" si="30"/>
        <v xml:space="preserve">            { line: "SIN DETENERTE,, (La,m,15)", sC: "as mt"},</v>
      </c>
      <c r="M56" s="218" t="str">
        <f t="shared" si="7"/>
        <v>(</v>
      </c>
      <c r="N56" s="183" t="str">
        <f t="shared" si="1"/>
        <v>La</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hidden="1" thickTop="1" thickBot="1" x14ac:dyDescent="0.4">
      <c r="A57">
        <f t="shared" si="31"/>
        <v>13</v>
      </c>
      <c r="B57" t="s">
        <v>2282</v>
      </c>
      <c r="C57" s="13" t="s">
        <v>2361</v>
      </c>
      <c r="D57" s="228" t="s">
        <v>1122</v>
      </c>
      <c r="E57" s="228"/>
      <c r="F57" s="230"/>
      <c r="G57" s="230"/>
      <c r="H57" s="228"/>
      <c r="I57" s="228"/>
      <c r="J57" s="232"/>
      <c r="K57" s="232"/>
      <c r="L57" s="282" t="str">
        <f t="shared" si="30"/>
        <v xml:space="preserve">            { line: "NO PASES, TE RUEGO,, (Sol,,15)", sC: "as"},</v>
      </c>
      <c r="M57" s="218" t="str">
        <f t="shared" si="7"/>
        <v>(</v>
      </c>
      <c r="N57" s="183" t="str">
        <f t="shared" si="1"/>
        <v>Sol</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hidden="1" thickTop="1" thickBot="1" x14ac:dyDescent="0.4">
      <c r="A58">
        <f t="shared" si="31"/>
        <v>14</v>
      </c>
      <c r="B58" t="s">
        <v>2282</v>
      </c>
      <c r="C58" s="13" t="s">
        <v>2362</v>
      </c>
      <c r="D58" s="228" t="s">
        <v>1113</v>
      </c>
      <c r="E58" s="228"/>
      <c r="F58" s="230"/>
      <c r="G58" s="230"/>
      <c r="H58" s="228"/>
      <c r="I58" s="228"/>
      <c r="J58" s="232"/>
      <c r="K58" s="232"/>
      <c r="L58" s="282" t="str">
        <f t="shared" si="30"/>
        <v xml:space="preserve">            { line: "SIN DETENERTE, SIN DETENERTE»., (Fa,,15)", sC: "as"},</v>
      </c>
      <c r="M58" s="218" t="str">
        <f t="shared" si="7"/>
        <v>(</v>
      </c>
      <c r="N58" s="183" t="str">
        <f t="shared" si="1"/>
        <v>Fa</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2.5" hidden="1" customHeight="1" thickTop="1" thickBot="1" x14ac:dyDescent="0.3">
      <c r="B59" s="211"/>
      <c r="C59" s="211"/>
      <c r="D59" s="223"/>
      <c r="E59" s="223"/>
      <c r="F59" s="223"/>
      <c r="G59" s="223"/>
      <c r="H59" s="223"/>
      <c r="I59" s="223"/>
      <c r="J59" s="223"/>
      <c r="K59" s="223"/>
      <c r="L59" s="211" t="s">
        <v>2314</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hidden="1" thickTop="1" thickBot="1" x14ac:dyDescent="0.4">
      <c r="C60" s="203" t="s">
        <v>2422</v>
      </c>
      <c r="D60" s="224"/>
      <c r="E60" s="224"/>
      <c r="F60" s="224"/>
      <c r="G60" s="224"/>
      <c r="H60" s="224"/>
      <c r="I60" s="224"/>
      <c r="J60" s="224"/>
      <c r="K60" s="224"/>
      <c r="L60" s="208" t="s">
        <v>2411</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hidden="1" thickTop="1" thickBot="1" x14ac:dyDescent="0.4">
      <c r="B61" t="s">
        <v>2309</v>
      </c>
      <c r="C61" s="285" t="s">
        <v>2280</v>
      </c>
      <c r="D61" s="227" t="s">
        <v>1112</v>
      </c>
      <c r="E61" s="227" t="s">
        <v>1121</v>
      </c>
      <c r="F61" s="227"/>
      <c r="G61" s="227"/>
      <c r="H61" s="227"/>
      <c r="I61" s="227"/>
      <c r="J61" s="227"/>
      <c r="K61" s="227"/>
      <c r="L61" s="283" t="str">
        <f>IF(C61="","",_xlfn.CONCAT("       triggerLine: ","""",C61,", ",M61:AN61,""", sC: ","""",B61,""", lines: ["))</f>
        <v xml:space="preserve">       triggerLine: "A TI, SEÑOR, EN MI CLAMOR IMPLORO,, (La,m,15)", sC: "mt as ta", lines: [</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hidden="1" thickTop="1" thickBot="1" x14ac:dyDescent="0.4">
      <c r="B62" t="s">
        <v>2282</v>
      </c>
      <c r="C62" s="285" t="s">
        <v>2283</v>
      </c>
      <c r="D62" s="227" t="s">
        <v>1113</v>
      </c>
      <c r="E62" s="227"/>
      <c r="F62" s="227"/>
      <c r="G62" s="227"/>
      <c r="H62" s="227"/>
      <c r="I62" s="227"/>
      <c r="J62" s="227"/>
      <c r="K62" s="227"/>
      <c r="L62" s="283" t="str">
        <f>IF(C62="","",_xlfn.CONCAT("            { line: ","""",C62,", ",M62:AN62,""", sC: ","""",B62,"""},"))</f>
        <v xml:space="preserve">            { line: "A TI, SEÑOR, EN MI CLAMOR SUPLICO,, (Fa,,15)", sC: "as"},</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hidden="1" thickTop="1" thickBot="1" x14ac:dyDescent="0.4">
      <c r="B63" t="s">
        <v>2282</v>
      </c>
      <c r="C63" s="285" t="s">
        <v>2283</v>
      </c>
      <c r="D63" s="227" t="s">
        <v>1111</v>
      </c>
      <c r="E63" s="227">
        <v>7</v>
      </c>
      <c r="F63" s="227"/>
      <c r="G63" s="227"/>
      <c r="H63" s="227"/>
      <c r="I63" s="227"/>
      <c r="J63" s="227"/>
      <c r="K63" s="227"/>
      <c r="L63" s="283" t="str">
        <f>IF(C63="","",_xlfn.CONCAT("            { line: ","""",C63,", ",M63:AN63,""", sC: ","""",B63,"""},"))</f>
        <v xml:space="preserve">            { line: "A TI, SEÑOR, EN MI CLAMOR SUPLICO,, (Mi,7,15)", sC: "as"},</v>
      </c>
      <c r="M63" s="218" t="str">
        <f t="shared" si="7"/>
        <v>(</v>
      </c>
      <c r="N63" s="183" t="str">
        <f t="shared" si="1"/>
        <v>Mi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hidden="1" thickTop="1" thickBot="1" x14ac:dyDescent="0.4">
      <c r="B64" t="s">
        <v>2282</v>
      </c>
      <c r="C64" s="285" t="s">
        <v>2284</v>
      </c>
      <c r="D64" s="227" t="s">
        <v>1113</v>
      </c>
      <c r="E64" s="227"/>
      <c r="F64" s="227"/>
      <c r="G64" s="227"/>
      <c r="H64" s="227"/>
      <c r="I64" s="227"/>
      <c r="J64" s="227"/>
      <c r="K64" s="227"/>
      <c r="L64" s="283" t="str">
        <f>IF(C64="","",_xlfn.CONCAT("            { line: ","""",C64,", ",M64:AN64,""", sC: ","""",B64,"""},"))</f>
        <v xml:space="preserve">            { line: "A TI DERRAMO MI LAMENTO,,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hidden="1" thickTop="1" thickBot="1" x14ac:dyDescent="0.4">
      <c r="B65" t="s">
        <v>2282</v>
      </c>
      <c r="C65" s="284" t="s">
        <v>2285</v>
      </c>
      <c r="D65" s="227" t="s">
        <v>1113</v>
      </c>
      <c r="E65" s="227"/>
      <c r="F65" s="227"/>
      <c r="G65" s="227"/>
      <c r="H65" s="227"/>
      <c r="I65" s="227"/>
      <c r="J65" s="227"/>
      <c r="K65" s="227"/>
      <c r="L65" s="210" t="str">
        <f>IF(C65="","",_xlfn.CONCAT("            { line: ","""",C65,", ",M65:AN65,""", sC: ","""",B65,"""},  ]},"))</f>
        <v xml:space="preserve">            { line: "A TI MI ANGUSTIA EXPONGO. , (Fa,,15)", sC: "as"},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4.95" hidden="1" customHeight="1" thickTop="1" thickBot="1" x14ac:dyDescent="0.3">
      <c r="B66" s="211"/>
      <c r="C66" s="211"/>
      <c r="D66" s="223"/>
      <c r="E66" s="223"/>
      <c r="F66" s="223"/>
      <c r="G66" s="223"/>
      <c r="H66" s="223"/>
      <c r="I66" s="223"/>
      <c r="J66" s="223"/>
      <c r="K66" s="223"/>
      <c r="L66" s="211" t="s">
        <v>2315</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hidden="1" thickTop="1" thickBot="1" x14ac:dyDescent="0.4">
      <c r="C67" s="203" t="s">
        <v>2312</v>
      </c>
      <c r="D67" s="224"/>
      <c r="E67" s="224"/>
      <c r="F67" s="224"/>
      <c r="G67" s="224"/>
      <c r="H67" s="224"/>
      <c r="I67" s="224"/>
      <c r="J67" s="224"/>
      <c r="K67" s="224"/>
      <c r="L67" s="208" t="s">
        <v>2411</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5" hidden="1" thickTop="1" thickBot="1" x14ac:dyDescent="0.4">
      <c r="B68" t="s">
        <v>2309</v>
      </c>
      <c r="C68" s="285" t="s">
        <v>2295</v>
      </c>
      <c r="D68" s="286" t="s">
        <v>1112</v>
      </c>
      <c r="E68" s="286" t="s">
        <v>1121</v>
      </c>
      <c r="F68" s="286"/>
      <c r="G68" s="286"/>
      <c r="H68" s="227"/>
      <c r="I68" s="227"/>
      <c r="J68" s="227"/>
      <c r="K68" s="227"/>
      <c r="L68" s="283" t="str">
        <f>IF(C68="","",_xlfn.CONCAT("       triggerLine: ","""",C68,", ",M68:AN68,""", sC: ","""",B68,""", lines: ["))</f>
        <v xml:space="preserve">       triggerLine: "A TI, YO CLAMO SEÑOR,, (La,m,15)", sC: "mt as ta", lines: [</v>
      </c>
      <c r="M68" s="218" t="str">
        <f t="shared" si="7"/>
        <v>(</v>
      </c>
      <c r="N68" s="183" t="str">
        <f t="shared" si="1"/>
        <v>La</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hidden="1" thickTop="1" thickBot="1" x14ac:dyDescent="0.4">
      <c r="B69" t="s">
        <v>2282</v>
      </c>
      <c r="C69" s="285" t="s">
        <v>2296</v>
      </c>
      <c r="D69" s="286" t="s">
        <v>1111</v>
      </c>
      <c r="E69" s="286" t="s">
        <v>1121</v>
      </c>
      <c r="F69" s="286"/>
      <c r="G69" s="286"/>
      <c r="H69" s="227"/>
      <c r="I69" s="227"/>
      <c r="J69" s="227"/>
      <c r="K69" s="227"/>
      <c r="L69" s="283" t="str">
        <f>IF(C69="","",_xlfn.CONCAT("            { line: ","""",C69,", ",M69:AN69,""", sC: ","""",B69,"""},"))</f>
        <v xml:space="preserve">            { line: "A TI, YO DIGO: TÚ SOLO ERES MI REFUGIO,,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hidden="1" thickTop="1" thickBot="1" x14ac:dyDescent="0.4">
      <c r="B70" t="s">
        <v>2282</v>
      </c>
      <c r="C70" s="285" t="s">
        <v>2296</v>
      </c>
      <c r="D70" s="286" t="s">
        <v>1113</v>
      </c>
      <c r="E70" s="286"/>
      <c r="F70" s="286"/>
      <c r="G70" s="286"/>
      <c r="H70" s="227"/>
      <c r="I70" s="227"/>
      <c r="J70" s="227"/>
      <c r="K70" s="227"/>
      <c r="L70" s="283" t="str">
        <f>IF(C70="","",_xlfn.CONCAT("            { line: ","""",C70,", ",M70:AN70,""", sC: ","""",B70,"""},"))</f>
        <v xml:space="preserve">            { line: "A TI, YO DIGO: TÚ SOLO ERES MI REFUGIO,, (Fa,,15)",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hidden="1" thickTop="1" thickBot="1" x14ac:dyDescent="0.4">
      <c r="B71" t="s">
        <v>2282</v>
      </c>
      <c r="C71" s="285" t="s">
        <v>2297</v>
      </c>
      <c r="D71" s="286" t="s">
        <v>1113</v>
      </c>
      <c r="E71" s="286"/>
      <c r="F71" s="286"/>
      <c r="G71" s="286"/>
      <c r="H71" s="227"/>
      <c r="I71" s="227"/>
      <c r="J71" s="227"/>
      <c r="K71" s="227"/>
      <c r="L71" s="283" t="str">
        <f>IF(C71="","",_xlfn.CONCAT("            { line: ","""",C71,", ",M71:AN71,""", sC: ","""",B71,"""},"))</f>
        <v xml:space="preserve">            { line: "TÚ ERES MI PORCIÓN EN ESTA TIERRA,, (Fa,,15)", sC: "as"},</v>
      </c>
      <c r="M71" s="218" t="str">
        <f t="shared" si="7"/>
        <v>(</v>
      </c>
      <c r="N71" s="183" t="str">
        <f t="shared" si="1"/>
        <v>Fa</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hidden="1" thickTop="1" thickBot="1" x14ac:dyDescent="0.4">
      <c r="B72" t="s">
        <v>2282</v>
      </c>
      <c r="C72" s="284" t="s">
        <v>2298</v>
      </c>
      <c r="D72" s="286" t="s">
        <v>1113</v>
      </c>
      <c r="E72" s="286"/>
      <c r="F72" s="286"/>
      <c r="G72" s="286"/>
      <c r="H72" s="227"/>
      <c r="I72" s="227"/>
      <c r="J72" s="227"/>
      <c r="K72" s="227"/>
      <c r="L72" s="210" t="str">
        <f>IF(C72="","",_xlfn.CONCAT("            { line: ","""",C72,", ",M72:AN72,""", sC: ","""",B72,"""},  ]},"))</f>
        <v xml:space="preserve">            { line: "MI ÚNICA FELICIDAD., (Fa,,15)", sC: "as"},  ]},</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 customHeight="1" thickTop="1" x14ac:dyDescent="0.4">
      <c r="B73" s="211"/>
      <c r="C73" s="211"/>
      <c r="D73" s="211"/>
      <c r="E73" s="211"/>
      <c r="F73" s="211"/>
      <c r="G73" s="211"/>
      <c r="H73" s="211"/>
      <c r="I73" s="211"/>
      <c r="J73" s="211"/>
      <c r="K73" s="211"/>
      <c r="L73" s="213" t="str">
        <f ca="1">_xlfn.CONCAT("]}, // ULTIMA LINEA DEL CANTO: ",L1)</f>
        <v>]}, // ULTIMA LINEA DEL CANTO: AVE MARÍA I</v>
      </c>
      <c r="M73" s="211"/>
    </row>
    <row r="74" spans="2:40" ht="20.25" x14ac:dyDescent="0.25">
      <c r="L74" s="214" t="s">
        <v>2316</v>
      </c>
      <c r="M74" s="166"/>
    </row>
    <row r="75" spans="2: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6193" r:id="rId4" name="Button 1">
              <controlPr defaultSize="0" print="0" autoFill="0" autoPict="0" macro="[0]!Button_JS_Click">
                <anchor moveWithCells="1" sizeWithCells="1">
                  <from>
                    <xdr:col>3</xdr:col>
                    <xdr:colOff>390525</xdr:colOff>
                    <xdr:row>0</xdr:row>
                    <xdr:rowOff>66675</xdr:rowOff>
                  </from>
                  <to>
                    <xdr:col>8</xdr:col>
                    <xdr:colOff>447675</xdr:colOff>
                    <xdr:row>0</xdr:row>
                    <xdr:rowOff>790575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3D5BA2B-5FF3-4902-A08E-42381667C665}">
          <x14:formula1>
            <xm:f>List!$B$1:$B$4</xm:f>
          </x14:formula1>
          <xm:sqref>C12</xm:sqref>
        </x14:dataValidation>
      </x14:dataValidation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6D0-7A60-48AC-8112-55FDBBD0EBA9}">
  <sheetPr codeName="Sheet40">
    <tabColor rgb="FF00B0F0"/>
  </sheetPr>
  <dimension ref="A1:AN75"/>
  <sheetViews>
    <sheetView zoomScale="85" zoomScaleNormal="85" workbookViewId="0">
      <pane xSplit="2" ySplit="1" topLeftCell="C2" activePane="bottomRight" state="frozen"/>
      <selection pane="topRight" activeCell="C1" sqref="C1"/>
      <selection pane="bottomLeft" activeCell="A2" sqref="A2"/>
      <selection pane="bottomRight" activeCell="B2" sqref="B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22</v>
      </c>
      <c r="E1" s="148"/>
      <c r="F1" s="148"/>
      <c r="G1" s="148"/>
      <c r="H1" s="148"/>
      <c r="I1" s="148"/>
      <c r="J1" s="148"/>
      <c r="K1" s="148"/>
      <c r="L1" s="165" t="str">
        <f ca="1">VLOOKUP(C1,'Codigo Canto'!A3:AQ236,38,FALSE)</f>
        <v>AVE MARÍA II (1984)</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AVE MARÍA II (1984)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avemariaii(1984)</v>
      </c>
      <c r="L7" s="164" t="str">
        <f ca="1">_xlfn.CONCAT("        id: ","""",C7,"""",",")</f>
        <v xml:space="preserve">        id: "avemariaii(1984)",</v>
      </c>
    </row>
    <row r="8" spans="2:32" ht="23.25" x14ac:dyDescent="0.25">
      <c r="C8" t="str">
        <f ca="1">PROPER(L1)</f>
        <v>Ave María Ii (1984)</v>
      </c>
      <c r="L8" s="164" t="str">
        <f ca="1">_xlfn.CONCAT("        tt: ","""",C8,"""",",")</f>
        <v xml:space="preserve">        tt: "Ave María Ii (1984)",</v>
      </c>
    </row>
    <row r="9" spans="2:32" ht="23.25" x14ac:dyDescent="0.25">
      <c r="C9" t="str">
        <f ca="1">PROPER(L1)</f>
        <v>Ave María Ii (1984)</v>
      </c>
      <c r="L9" s="164" t="str">
        <f ca="1">_xlfn.CONCAT("        title: ","""",C9,"""",",")</f>
        <v xml:space="preserve">        title: "Ave María Ii (1984)",</v>
      </c>
    </row>
    <row r="10" spans="2:32" ht="23.25" x14ac:dyDescent="0.25">
      <c r="C10" t="str">
        <f ca="1">VLOOKUP(C1,'Codigo Canto'!A3:AQ236,12,FALSE)</f>
        <v xml:space="preserve">Lc 1,28ss - 1984 </v>
      </c>
      <c r="L10" s="164" t="str">
        <f ca="1">_xlfn.CONCAT("        ","subtitle: ","""",C10,"""",",")</f>
        <v xml:space="preserve">        subtitle: "Lc 1,28ss - 1984 ",</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22</v>
      </c>
      <c r="L15" s="164" t="str">
        <f ca="1">_xlfn.CONCAT("        dbno: ","""",C15,"""",",")</f>
        <v xml:space="preserve">        dbno: "22",</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avemariaii(1984)</v>
      </c>
      <c r="L18" s="164" t="str">
        <f ca="1">_xlfn.CONCAT("        audioSrc: ","""/audio/",C18,".mp3""",",")</f>
        <v xml:space="preserve">        audioSrc: "/audio/avemariaii(1984).mp3",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21</v>
      </c>
      <c r="C24" t="str">
        <f ca="1">VLOOKUP(B24,Buscador!A3:AP240,31,FALSE)</f>
        <v>/resucito/src/index.html?canto=avemariai</v>
      </c>
      <c r="L24" s="164" t="str">
        <f ca="1">_xlfn.CONCAT("        ant: ","""",C24,"""",",")</f>
        <v xml:space="preserve">        ant: "/resucito/src/index.html?canto=avemariai",</v>
      </c>
    </row>
    <row r="25" spans="1:40" ht="23.25" x14ac:dyDescent="0.25">
      <c r="B25">
        <f ca="1">+C1+1</f>
        <v>23</v>
      </c>
      <c r="C25" t="str">
        <f ca="1">VLOOKUP(B25,Buscador!A3:AP240,31,FALSE)</f>
        <v>/resucito/src/index.html?canto=babiloniacriminal</v>
      </c>
      <c r="L25" s="164" t="str">
        <f ca="1">_xlfn.CONCAT("        sig: ","""",C25,"""",",")</f>
        <v xml:space="preserve">        sig: "/resucito/src/index.html?canto=babiloniacriminal",</v>
      </c>
    </row>
    <row r="26" spans="1:40" ht="23.25" x14ac:dyDescent="0.25">
      <c r="L26" s="48" t="s">
        <v>2279</v>
      </c>
    </row>
    <row r="27" spans="1:40" ht="36" thickBot="1" x14ac:dyDescent="0.3">
      <c r="L27" s="212" t="s">
        <v>2313</v>
      </c>
    </row>
    <row r="28" spans="1:40" ht="25.5" thickTop="1" thickBot="1" x14ac:dyDescent="0.4">
      <c r="A28">
        <v>1</v>
      </c>
      <c r="C28" s="13" t="s">
        <v>2674</v>
      </c>
      <c r="D28" s="257" t="s">
        <v>1131</v>
      </c>
      <c r="E28" s="257"/>
      <c r="F28" s="269" t="s">
        <v>1111</v>
      </c>
      <c r="G28" s="258"/>
      <c r="H28" s="257" t="s">
        <v>1113</v>
      </c>
      <c r="I28" s="257"/>
      <c r="J28" s="270" t="s">
        <v>1111</v>
      </c>
      <c r="K28" s="232"/>
      <c r="L28" s="271" t="str">
        <f t="shared" ref="L28:L42" si="0">IF(C28="","",_xlfn.CONCAT("            { line: ","""",C28,", ",M28:AN28,""", sC: ","""",B28,"""},"))</f>
        <v xml:space="preserve">            { line: "Ave María,, (Do,,15)(Mi,,250)(Fa,,350)(Mi,,450)", sC: ""},</v>
      </c>
      <c r="M28" s="218" t="str">
        <f>IF(N28="","","(")</f>
        <v>(</v>
      </c>
      <c r="N28" s="183" t="str">
        <f t="shared" ref="N28:N72" si="1">IF(D28="","",D28)</f>
        <v>Do</v>
      </c>
      <c r="O28" s="216" t="str">
        <f>IF(N28="","",",")</f>
        <v>,</v>
      </c>
      <c r="P28" s="225" t="str">
        <f t="shared" ref="P28:P72" si="2">IF(E28="","",E28)</f>
        <v/>
      </c>
      <c r="Q28" s="217" t="str">
        <f>IF(N28="","",",")</f>
        <v>,</v>
      </c>
      <c r="R28" s="168">
        <f>IF(N28="","",15)</f>
        <v>15</v>
      </c>
      <c r="S28" s="218" t="str">
        <f>IF(N28="","",")")</f>
        <v>)</v>
      </c>
      <c r="T28" s="219" t="str">
        <f>IF(U28="","","(")</f>
        <v>(</v>
      </c>
      <c r="U28" s="181" t="str">
        <f t="shared" ref="U28:U72" si="3">IF(F28="","",F28)</f>
        <v>Mi</v>
      </c>
      <c r="V28" s="185" t="str">
        <f>IF(U28="","",",")</f>
        <v>,</v>
      </c>
      <c r="W28" s="177" t="str">
        <f t="shared" ref="W28:W72" si="4">IF(G28="","",G28)</f>
        <v/>
      </c>
      <c r="X28" s="185" t="str">
        <f>IF(U28="","",",")</f>
        <v>,</v>
      </c>
      <c r="Y28" s="185">
        <f>IF(U28="","",250)</f>
        <v>250</v>
      </c>
      <c r="Z28" s="218" t="str">
        <f>IF(U28="","",")")</f>
        <v>)</v>
      </c>
      <c r="AA28" s="175" t="str">
        <f>IF(AB28="","","(")</f>
        <v>(</v>
      </c>
      <c r="AB28" s="183" t="str">
        <f t="shared" ref="AB28:AB72" si="5">IF(H28="","",H28)</f>
        <v>Fa</v>
      </c>
      <c r="AC28" s="184" t="str">
        <f>IF(AB28="","",",")</f>
        <v>,</v>
      </c>
      <c r="AD28" s="225" t="str">
        <f>IF(I28="","",I28)</f>
        <v/>
      </c>
      <c r="AE28" s="176" t="str">
        <f>IF(AB28="","",",")</f>
        <v>,</v>
      </c>
      <c r="AF28" s="168">
        <f>IF(AB28="","",350)</f>
        <v>350</v>
      </c>
      <c r="AG28" s="168" t="str">
        <f>IF(AB28="","",")")</f>
        <v>)</v>
      </c>
      <c r="AH28" s="179" t="str">
        <f>IF(AI28="","","(")</f>
        <v>(</v>
      </c>
      <c r="AI28" s="256" t="str">
        <f t="shared" ref="AI28:AI72" si="6">IF(J28="","",J28)</f>
        <v>Mi</v>
      </c>
      <c r="AJ28" s="185" t="str">
        <f>IF(AI28="","",",")</f>
        <v>,</v>
      </c>
      <c r="AK28" s="185" t="str">
        <f>IF(K28="","",K28)</f>
        <v/>
      </c>
      <c r="AL28" s="185" t="str">
        <f>IF(AI28="","",",")</f>
        <v>,</v>
      </c>
      <c r="AM28" s="185">
        <f>IF(AI28="","",450)</f>
        <v>450</v>
      </c>
      <c r="AN28" s="185" t="str">
        <f>IF(AI28="","",")")</f>
        <v>)</v>
      </c>
    </row>
    <row r="29" spans="1:40" ht="25.5" thickTop="1" thickBot="1" x14ac:dyDescent="0.4">
      <c r="A29">
        <f>+A28+1</f>
        <v>2</v>
      </c>
      <c r="C29" s="13" t="s">
        <v>2675</v>
      </c>
      <c r="D29" s="257" t="s">
        <v>1131</v>
      </c>
      <c r="E29" s="257"/>
      <c r="F29" s="258" t="s">
        <v>1111</v>
      </c>
      <c r="G29" s="258"/>
      <c r="H29" s="257" t="s">
        <v>1113</v>
      </c>
      <c r="I29" s="257"/>
      <c r="J29" s="296" t="s">
        <v>1111</v>
      </c>
      <c r="K29" s="232"/>
      <c r="L29" s="271" t="str">
        <f t="shared" si="0"/>
        <v xml:space="preserve">            { line: "llena de gracia,, (Do,,15)(Mi,,250)(Fa,,350)(Mi,,450)", sC: ""},</v>
      </c>
      <c r="M29" s="218" t="str">
        <f t="shared" ref="M29:M72" si="7">IF(N29="","","(")</f>
        <v>(</v>
      </c>
      <c r="N29" s="183" t="str">
        <f t="shared" si="1"/>
        <v>Do</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Mi</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v>
      </c>
      <c r="AB29" s="183" t="str">
        <f t="shared" si="5"/>
        <v>Fa</v>
      </c>
      <c r="AC29" s="184" t="str">
        <f t="shared" ref="AC29:AC72" si="18">IF(AB29="","",",")</f>
        <v>,</v>
      </c>
      <c r="AD29" s="225" t="str">
        <f t="shared" ref="AD29:AD72" si="19">IF(I29="","",I29)</f>
        <v/>
      </c>
      <c r="AE29" s="176" t="str">
        <f t="shared" ref="AE29:AE72" si="20">IF(AB29="","",",")</f>
        <v>,</v>
      </c>
      <c r="AF29" s="168">
        <f t="shared" ref="AF29:AF72" si="21">IF(AB29="","",350)</f>
        <v>350</v>
      </c>
      <c r="AG29" s="168" t="str">
        <f t="shared" ref="AG29:AG72" si="22">IF(AB29="","",")")</f>
        <v>)</v>
      </c>
      <c r="AH29" s="179" t="str">
        <f t="shared" ref="AH29:AH72" si="23">IF(AI29="","","(")</f>
        <v>(</v>
      </c>
      <c r="AI29" s="256" t="str">
        <f t="shared" si="6"/>
        <v>Mi</v>
      </c>
      <c r="AJ29" s="185" t="str">
        <f t="shared" ref="AJ29:AJ72" si="24">IF(AI29="","",",")</f>
        <v>,</v>
      </c>
      <c r="AK29" s="185" t="str">
        <f t="shared" ref="AK29:AK72" si="25">IF(K29="","",K29)</f>
        <v/>
      </c>
      <c r="AL29" s="185" t="str">
        <f t="shared" ref="AL29:AL72" si="26">IF(AI29="","",",")</f>
        <v>,</v>
      </c>
      <c r="AM29" s="185">
        <f t="shared" ref="AM29:AM72" si="27">IF(AI29="","",450)</f>
        <v>450</v>
      </c>
      <c r="AN29" s="185" t="str">
        <f t="shared" ref="AN29:AN72" si="28">IF(AI29="","",")")</f>
        <v>)</v>
      </c>
    </row>
    <row r="30" spans="1:40" ht="25.5" thickTop="1" thickBot="1" x14ac:dyDescent="0.4">
      <c r="A30">
        <f t="shared" ref="A30:A42" si="29">+A29+1</f>
        <v>3</v>
      </c>
      <c r="C30" s="13" t="s">
        <v>2676</v>
      </c>
      <c r="D30" s="257" t="s">
        <v>1113</v>
      </c>
      <c r="E30" s="257"/>
      <c r="F30" s="258" t="s">
        <v>1111</v>
      </c>
      <c r="G30" s="258"/>
      <c r="H30" s="257"/>
      <c r="I30" s="257"/>
      <c r="J30" s="296"/>
      <c r="K30" s="232"/>
      <c r="L30" s="271" t="str">
        <f t="shared" si="0"/>
        <v xml:space="preserve">            { line: "el Señor es contigo,, (Fa,,15)(Mi,,250)", sC: ""},</v>
      </c>
      <c r="M30" s="218" t="str">
        <f t="shared" si="7"/>
        <v>(</v>
      </c>
      <c r="N30" s="183" t="str">
        <f t="shared" si="1"/>
        <v>Fa</v>
      </c>
      <c r="O30" s="216" t="str">
        <f t="shared" si="8"/>
        <v>,</v>
      </c>
      <c r="P30" s="225" t="str">
        <f t="shared" si="2"/>
        <v/>
      </c>
      <c r="Q30" s="217" t="str">
        <f t="shared" si="9"/>
        <v>,</v>
      </c>
      <c r="R30" s="168">
        <f t="shared" si="10"/>
        <v>15</v>
      </c>
      <c r="S30" s="218" t="str">
        <f t="shared" si="11"/>
        <v>)</v>
      </c>
      <c r="T30" s="219" t="str">
        <f t="shared" si="12"/>
        <v>(</v>
      </c>
      <c r="U30" s="181" t="str">
        <f t="shared" si="3"/>
        <v>Mi</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2677</v>
      </c>
      <c r="D31" s="257" t="s">
        <v>1113</v>
      </c>
      <c r="E31" s="257"/>
      <c r="F31" s="258"/>
      <c r="G31" s="258"/>
      <c r="H31" s="257"/>
      <c r="I31" s="257"/>
      <c r="J31" s="296"/>
      <c r="K31" s="232"/>
      <c r="L31" s="271" t="str">
        <f t="shared" si="0"/>
        <v xml:space="preserve">            { line: "bendita tú eres, (Fa,,15)", sC: ""},</v>
      </c>
      <c r="M31" s="218" t="str">
        <f t="shared" si="7"/>
        <v>(</v>
      </c>
      <c r="N31" s="183" t="str">
        <f t="shared" si="1"/>
        <v>Fa</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2678</v>
      </c>
      <c r="D32" s="257" t="s">
        <v>1111</v>
      </c>
      <c r="E32" s="257"/>
      <c r="F32" s="258"/>
      <c r="G32" s="258"/>
      <c r="H32" s="257"/>
      <c r="I32" s="257"/>
      <c r="J32" s="296"/>
      <c r="K32" s="232"/>
      <c r="L32" s="271" t="str">
        <f>IF(C32="","",_xlfn.CONCAT("            { line: ","""",C32,", ",M32:AN32,""", sC: ","""",B32,"""},"))</f>
        <v xml:space="preserve">            { line: "entre todas las mujeres,, (Mi,,15)", sC: ""},</v>
      </c>
      <c r="M32" s="218" t="str">
        <f t="shared" si="7"/>
        <v>(</v>
      </c>
      <c r="N32" s="183" t="str">
        <f t="shared" si="1"/>
        <v>Mi</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2680</v>
      </c>
      <c r="D33" s="257" t="s">
        <v>1113</v>
      </c>
      <c r="E33" s="257"/>
      <c r="F33" s="258"/>
      <c r="G33" s="258"/>
      <c r="H33" s="257"/>
      <c r="I33" s="257"/>
      <c r="J33" s="296"/>
      <c r="K33" s="232"/>
      <c r="L33" s="271" t="str">
        <f>IF(C33="","",_xlfn.CONCAT("            { line: ","""",C33,", ",M33:AN33,""", sC: ","""",B33,"""},"))</f>
        <v xml:space="preserve">            { line: "y bendito es el fruto, (Fa,,15)", sC: ""},</v>
      </c>
      <c r="M33" s="218" t="str">
        <f t="shared" si="7"/>
        <v>(</v>
      </c>
      <c r="N33" s="183" t="str">
        <f t="shared" si="1"/>
        <v>Fa</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2681</v>
      </c>
      <c r="D34" s="257" t="s">
        <v>1111</v>
      </c>
      <c r="E34" s="257"/>
      <c r="F34" s="258"/>
      <c r="G34" s="258"/>
      <c r="H34" s="257"/>
      <c r="I34" s="257"/>
      <c r="J34" s="296"/>
      <c r="K34" s="232"/>
      <c r="L34" s="271" t="str">
        <f t="shared" si="0"/>
        <v xml:space="preserve">            { line: "de tu vientre, Jesús., (Mi,,15)", sC: ""},</v>
      </c>
      <c r="M34" s="218" t="str">
        <f t="shared" si="7"/>
        <v>(</v>
      </c>
      <c r="N34" s="183" t="str">
        <f t="shared" si="1"/>
        <v>Mi</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326"/>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8</v>
      </c>
      <c r="C36" s="13" t="s">
        <v>2682</v>
      </c>
      <c r="D36" s="257" t="s">
        <v>1131</v>
      </c>
      <c r="E36" s="257"/>
      <c r="F36" s="258" t="s">
        <v>1111</v>
      </c>
      <c r="G36" s="258"/>
      <c r="H36" s="257" t="s">
        <v>1113</v>
      </c>
      <c r="I36" s="257"/>
      <c r="J36" s="296" t="s">
        <v>1111</v>
      </c>
      <c r="K36" s="232"/>
      <c r="L36" s="271" t="str">
        <f t="shared" si="0"/>
        <v xml:space="preserve">            { line: "SANTA MARÍA,, (Do,,15)(Mi,,250)(Fa,,350)(Mi,,450)", sC: ""},</v>
      </c>
      <c r="M36" s="218" t="str">
        <f t="shared" si="7"/>
        <v>(</v>
      </c>
      <c r="N36" s="183" t="str">
        <f t="shared" si="1"/>
        <v>Do</v>
      </c>
      <c r="O36" s="216" t="str">
        <f t="shared" si="8"/>
        <v>,</v>
      </c>
      <c r="P36" s="225" t="str">
        <f t="shared" si="2"/>
        <v/>
      </c>
      <c r="Q36" s="217" t="str">
        <f t="shared" si="9"/>
        <v>,</v>
      </c>
      <c r="R36" s="168">
        <f t="shared" si="10"/>
        <v>15</v>
      </c>
      <c r="S36" s="218" t="str">
        <f t="shared" si="11"/>
        <v>)</v>
      </c>
      <c r="T36" s="219" t="str">
        <f t="shared" si="12"/>
        <v>(</v>
      </c>
      <c r="U36" s="181" t="str">
        <f t="shared" si="3"/>
        <v>Mi</v>
      </c>
      <c r="V36" s="185" t="str">
        <f t="shared" si="13"/>
        <v>,</v>
      </c>
      <c r="W36" s="177" t="str">
        <f t="shared" si="4"/>
        <v/>
      </c>
      <c r="X36" s="185" t="str">
        <f t="shared" si="14"/>
        <v>,</v>
      </c>
      <c r="Y36" s="185">
        <f t="shared" si="15"/>
        <v>250</v>
      </c>
      <c r="Z36" s="218" t="str">
        <f t="shared" si="16"/>
        <v>)</v>
      </c>
      <c r="AA36" s="175" t="str">
        <f t="shared" si="17"/>
        <v>(</v>
      </c>
      <c r="AB36" s="183" t="str">
        <f t="shared" si="5"/>
        <v>Fa</v>
      </c>
      <c r="AC36" s="184" t="str">
        <f t="shared" si="18"/>
        <v>,</v>
      </c>
      <c r="AD36" s="225" t="str">
        <f t="shared" si="19"/>
        <v/>
      </c>
      <c r="AE36" s="176" t="str">
        <f t="shared" si="20"/>
        <v>,</v>
      </c>
      <c r="AF36" s="168">
        <f t="shared" si="21"/>
        <v>350</v>
      </c>
      <c r="AG36" s="168" t="str">
        <f t="shared" si="22"/>
        <v>)</v>
      </c>
      <c r="AH36" s="179" t="str">
        <f t="shared" si="23"/>
        <v>(</v>
      </c>
      <c r="AI36" s="256" t="str">
        <f t="shared" si="6"/>
        <v>Mi</v>
      </c>
      <c r="AJ36" s="185" t="str">
        <f t="shared" si="24"/>
        <v>,</v>
      </c>
      <c r="AK36" s="185" t="str">
        <f t="shared" si="25"/>
        <v/>
      </c>
      <c r="AL36" s="185" t="str">
        <f t="shared" si="26"/>
        <v>,</v>
      </c>
      <c r="AM36" s="185">
        <f t="shared" si="27"/>
        <v>450</v>
      </c>
      <c r="AN36" s="185" t="str">
        <f t="shared" si="28"/>
        <v>)</v>
      </c>
    </row>
    <row r="37" spans="1:40" ht="25.5" thickTop="1" thickBot="1" x14ac:dyDescent="0.4">
      <c r="A37">
        <f t="shared" si="29"/>
        <v>9</v>
      </c>
      <c r="C37" s="13" t="s">
        <v>2683</v>
      </c>
      <c r="D37" s="257" t="s">
        <v>1131</v>
      </c>
      <c r="E37" s="257"/>
      <c r="F37" s="258" t="s">
        <v>1111</v>
      </c>
      <c r="G37" s="258"/>
      <c r="H37" s="257" t="s">
        <v>1113</v>
      </c>
      <c r="I37" s="257"/>
      <c r="J37" s="296" t="s">
        <v>1111</v>
      </c>
      <c r="K37" s="232"/>
      <c r="L37" s="271" t="str">
        <f>IF(C37="","",_xlfn.CONCAT("            { line: ","""",C37,", ",M37:AN37,""", sC: ","""",B37,"""},"))</f>
        <v xml:space="preserve">            { line: "MADRE DE DIOS,, (Do,,15)(Mi,,250)(Fa,,350)(Mi,,450)",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v>
      </c>
      <c r="U37" s="181" t="str">
        <f t="shared" si="3"/>
        <v>Mi</v>
      </c>
      <c r="V37" s="185" t="str">
        <f t="shared" si="13"/>
        <v>,</v>
      </c>
      <c r="W37" s="177" t="str">
        <f t="shared" si="4"/>
        <v/>
      </c>
      <c r="X37" s="185" t="str">
        <f t="shared" si="14"/>
        <v>,</v>
      </c>
      <c r="Y37" s="185">
        <f t="shared" si="15"/>
        <v>250</v>
      </c>
      <c r="Z37" s="218" t="str">
        <f t="shared" si="16"/>
        <v>)</v>
      </c>
      <c r="AA37" s="175" t="str">
        <f t="shared" si="17"/>
        <v>(</v>
      </c>
      <c r="AB37" s="183" t="str">
        <f t="shared" si="5"/>
        <v>Fa</v>
      </c>
      <c r="AC37" s="184" t="str">
        <f t="shared" si="18"/>
        <v>,</v>
      </c>
      <c r="AD37" s="225" t="str">
        <f t="shared" si="19"/>
        <v/>
      </c>
      <c r="AE37" s="176" t="str">
        <f t="shared" si="20"/>
        <v>,</v>
      </c>
      <c r="AF37" s="168">
        <f t="shared" si="21"/>
        <v>350</v>
      </c>
      <c r="AG37" s="168" t="str">
        <f t="shared" si="22"/>
        <v>)</v>
      </c>
      <c r="AH37" s="179" t="str">
        <f t="shared" si="23"/>
        <v>(</v>
      </c>
      <c r="AI37" s="256" t="str">
        <f t="shared" si="6"/>
        <v>Mi</v>
      </c>
      <c r="AJ37" s="185" t="str">
        <f t="shared" si="24"/>
        <v>,</v>
      </c>
      <c r="AK37" s="185" t="str">
        <f t="shared" si="25"/>
        <v/>
      </c>
      <c r="AL37" s="185" t="str">
        <f t="shared" si="26"/>
        <v>,</v>
      </c>
      <c r="AM37" s="185">
        <f t="shared" si="27"/>
        <v>450</v>
      </c>
      <c r="AN37" s="185" t="str">
        <f t="shared" si="28"/>
        <v>)</v>
      </c>
    </row>
    <row r="38" spans="1:40" ht="25.5" thickTop="1" thickBot="1" x14ac:dyDescent="0.4">
      <c r="A38">
        <f t="shared" si="29"/>
        <v>10</v>
      </c>
      <c r="C38" s="13" t="s">
        <v>2684</v>
      </c>
      <c r="D38" s="257" t="s">
        <v>1113</v>
      </c>
      <c r="E38" s="257"/>
      <c r="F38" s="258" t="s">
        <v>1111</v>
      </c>
      <c r="G38" s="258"/>
      <c r="H38" s="257"/>
      <c r="I38" s="257"/>
      <c r="J38" s="296"/>
      <c r="K38" s="232"/>
      <c r="L38" s="271" t="str">
        <f t="shared" si="0"/>
        <v xml:space="preserve">            { line: "RUEGA POR NOSOTROS, (Fa,,15)(Mi,,250)",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11</v>
      </c>
      <c r="C39" s="13" t="s">
        <v>2685</v>
      </c>
      <c r="D39" s="257" t="s">
        <v>1113</v>
      </c>
      <c r="E39" s="257"/>
      <c r="F39" s="258" t="s">
        <v>1111</v>
      </c>
      <c r="G39" s="258"/>
      <c r="H39" s="257"/>
      <c r="I39" s="257"/>
      <c r="J39" s="232"/>
      <c r="K39" s="232"/>
      <c r="L39" s="271" t="str">
        <f t="shared" si="0"/>
        <v xml:space="preserve">            { line: "QUE SOMOS PECADORES,, (Fa,,15)(Mi,,250)", sC: ""},</v>
      </c>
      <c r="M39" s="218" t="str">
        <f t="shared" si="7"/>
        <v>(</v>
      </c>
      <c r="N39" s="183" t="str">
        <f t="shared" si="1"/>
        <v>Fa</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12</v>
      </c>
      <c r="C40" s="13" t="s">
        <v>2686</v>
      </c>
      <c r="D40" s="257" t="s">
        <v>1113</v>
      </c>
      <c r="E40" s="257"/>
      <c r="F40" s="258"/>
      <c r="G40" s="258"/>
      <c r="H40" s="257"/>
      <c r="I40" s="257"/>
      <c r="J40" s="232"/>
      <c r="K40" s="232"/>
      <c r="L40" s="271" t="str">
        <f t="shared" si="0"/>
        <v xml:space="preserve">            { line: "RUEGA AHORA, (Fa,,15)",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13</v>
      </c>
      <c r="C41" s="13" t="s">
        <v>2687</v>
      </c>
      <c r="D41" s="257" t="s">
        <v>1111</v>
      </c>
      <c r="E41" s="257"/>
      <c r="F41" s="258" t="s">
        <v>1113</v>
      </c>
      <c r="G41" s="258"/>
      <c r="H41" s="257"/>
      <c r="I41" s="257"/>
      <c r="J41" s="232"/>
      <c r="K41" s="232"/>
      <c r="L41" s="271" t="str">
        <f t="shared" si="0"/>
        <v xml:space="preserve">            { line: "Y EN LA HORA DE NUESTRA MUERTE., (Mi,,15)(Fa,,250)", sC: ""},</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v>
      </c>
      <c r="U41" s="181" t="str">
        <f t="shared" si="3"/>
        <v>Fa</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14</v>
      </c>
      <c r="C42" s="13" t="s">
        <v>2689</v>
      </c>
      <c r="D42" s="257" t="s">
        <v>1111</v>
      </c>
      <c r="E42" s="257"/>
      <c r="F42" s="258"/>
      <c r="G42" s="258"/>
      <c r="H42" s="257"/>
      <c r="I42" s="257"/>
      <c r="J42" s="232"/>
      <c r="K42" s="232"/>
      <c r="L42" s="271" t="str">
        <f t="shared" si="0"/>
        <v xml:space="preserve">            { line: "AMÉN., (Mi,,15)", sC: ""},</v>
      </c>
      <c r="M42" s="218" t="str">
        <f t="shared" si="7"/>
        <v>(</v>
      </c>
      <c r="N42" s="183" t="str">
        <f t="shared" si="1"/>
        <v>Mi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hidden="1"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36.75" thickTop="1" thickBot="1" x14ac:dyDescent="0.4">
      <c r="C44" s="13"/>
      <c r="D44" s="222"/>
      <c r="E44" s="222"/>
      <c r="F44" s="222"/>
      <c r="G44" s="222"/>
      <c r="H44" s="222"/>
      <c r="I44" s="222"/>
      <c r="J44" s="222"/>
      <c r="K44" s="222"/>
      <c r="L44" s="212" t="s">
        <v>2299</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hidden="1" thickTop="1" thickBot="1" x14ac:dyDescent="0.4">
      <c r="A45">
        <v>1</v>
      </c>
      <c r="C45" s="13" t="s">
        <v>2363</v>
      </c>
      <c r="D45" s="228" t="s">
        <v>1112</v>
      </c>
      <c r="E45" s="228" t="s">
        <v>1121</v>
      </c>
      <c r="F45" s="230"/>
      <c r="G45" s="230"/>
      <c r="H45" s="228"/>
      <c r="I45" s="228"/>
      <c r="J45" s="232"/>
      <c r="K45" s="232"/>
      <c r="L45" s="271" t="str">
        <f>IF(C45="","",_xlfn.CONCAT("            { line: ","""",C45,", ",M45:AN45,""", sC: ","""",B45,"""},"))</f>
        <v xml:space="preserve">            { line: "«Os traeré un poco de agua,, (La,m,15)", sC: ""},</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hidden="1" thickTop="1" thickBot="1" x14ac:dyDescent="0.4">
      <c r="A46">
        <f>+A45+1</f>
        <v>2</v>
      </c>
      <c r="C46" s="13" t="s">
        <v>2364</v>
      </c>
      <c r="D46" s="228" t="s">
        <v>1131</v>
      </c>
      <c r="E46" s="228"/>
      <c r="F46" s="230"/>
      <c r="G46" s="230"/>
      <c r="H46" s="228"/>
      <c r="I46" s="228"/>
      <c r="J46" s="232"/>
      <c r="K46" s="232"/>
      <c r="L46" s="271" t="str">
        <f t="shared" ref="L46:L58" si="30">IF(C46="","",_xlfn.CONCAT("            { line: ","""",C46,", ",M46:AN46,""", sC: ","""",B46,"""},"))</f>
        <v xml:space="preserve">            { line: "os lavaré los pies, (Do,,15)", sC: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hidden="1" thickTop="1" thickBot="1" x14ac:dyDescent="0.4">
      <c r="A47">
        <f t="shared" ref="A47:A58" si="31">+A46+1</f>
        <v>3</v>
      </c>
      <c r="C47" s="13" t="s">
        <v>2365</v>
      </c>
      <c r="D47" s="228" t="s">
        <v>1112</v>
      </c>
      <c r="E47" s="228" t="s">
        <v>1121</v>
      </c>
      <c r="F47" s="230"/>
      <c r="G47" s="230"/>
      <c r="H47" s="228"/>
      <c r="I47" s="228"/>
      <c r="J47" s="232"/>
      <c r="K47" s="232"/>
      <c r="L47" s="271" t="str">
        <f t="shared" si="30"/>
        <v xml:space="preserve">            { line: "y reposaréis a la sombra.,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hidden="1" thickTop="1" thickBot="1" x14ac:dyDescent="0.4">
      <c r="A48">
        <f t="shared" si="31"/>
        <v>4</v>
      </c>
      <c r="C48" s="13" t="s">
        <v>2366</v>
      </c>
      <c r="D48" s="228" t="s">
        <v>1111</v>
      </c>
      <c r="E48" s="228"/>
      <c r="F48" s="230"/>
      <c r="G48" s="230"/>
      <c r="H48" s="228"/>
      <c r="I48" s="228"/>
      <c r="J48" s="232"/>
      <c r="K48" s="232"/>
      <c r="L48" s="271" t="str">
        <f t="shared" si="30"/>
        <v xml:space="preserve">            { line: "Os traeré un bocado,, (Mi,,15)", sC: ""},</v>
      </c>
      <c r="M48" s="218" t="str">
        <f t="shared" si="7"/>
        <v>(</v>
      </c>
      <c r="N48" s="183" t="str">
        <f t="shared" si="1"/>
        <v>Mi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hidden="1" thickTop="1" thickBot="1" x14ac:dyDescent="0.4">
      <c r="A49">
        <f t="shared" si="31"/>
        <v>5</v>
      </c>
      <c r="C49" s="13" t="s">
        <v>2367</v>
      </c>
      <c r="D49" s="228" t="s">
        <v>1113</v>
      </c>
      <c r="E49" s="228"/>
      <c r="F49" s="230"/>
      <c r="G49" s="230"/>
      <c r="H49" s="228"/>
      <c r="I49" s="228"/>
      <c r="J49" s="232"/>
      <c r="K49" s="232"/>
      <c r="L49" s="271" t="str">
        <f t="shared" si="30"/>
        <v xml:space="preserve">            { line: "os reconfortaréis, (Fa,,15)", sC: ""},</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hidden="1" thickTop="1" thickBot="1" x14ac:dyDescent="0.4">
      <c r="A50">
        <f t="shared" si="31"/>
        <v>6</v>
      </c>
      <c r="C50" s="13" t="s">
        <v>2368</v>
      </c>
      <c r="D50" s="228" t="s">
        <v>1112</v>
      </c>
      <c r="E50" s="228" t="s">
        <v>1121</v>
      </c>
      <c r="F50" s="230"/>
      <c r="G50" s="230"/>
      <c r="H50" s="228"/>
      <c r="I50" s="228"/>
      <c r="J50" s="232"/>
      <c r="K50" s="232"/>
      <c r="L50" s="271" t="str">
        <f t="shared" si="30"/>
        <v xml:space="preserve">            { line: "y lúego seguiréis adelante., (La,m,15)", sC: ""},</v>
      </c>
      <c r="M50" s="218" t="str">
        <f t="shared" si="7"/>
        <v>(</v>
      </c>
      <c r="N50" s="183" t="str">
        <f t="shared" si="1"/>
        <v>La</v>
      </c>
      <c r="O50" s="216" t="str">
        <f t="shared" si="8"/>
        <v>,</v>
      </c>
      <c r="P50" s="225" t="str">
        <f t="shared" si="2"/>
        <v>m</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hidden="1" thickTop="1" thickBot="1" x14ac:dyDescent="0.4">
      <c r="A51">
        <f t="shared" si="31"/>
        <v>7</v>
      </c>
      <c r="B51" t="s">
        <v>1079</v>
      </c>
      <c r="C51" s="13" t="s">
        <v>2369</v>
      </c>
      <c r="D51" s="228" t="s">
        <v>1122</v>
      </c>
      <c r="E51" s="228"/>
      <c r="F51" s="230"/>
      <c r="G51" s="230"/>
      <c r="H51" s="228"/>
      <c r="I51" s="228"/>
      <c r="J51" s="232"/>
      <c r="K51" s="232"/>
      <c r="L51" s="271" t="str">
        <f t="shared" si="30"/>
        <v xml:space="preserve">            { line: "No por casualidad, (Sol,,15)", sC: "mt"},</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hidden="1" thickTop="1" thickBot="1" x14ac:dyDescent="0.4">
      <c r="A52">
        <f t="shared" si="31"/>
        <v>8</v>
      </c>
      <c r="C52" s="13" t="s">
        <v>2370</v>
      </c>
      <c r="D52" s="228" t="s">
        <v>1113</v>
      </c>
      <c r="E52" s="228"/>
      <c r="F52" s="230"/>
      <c r="G52" s="230"/>
      <c r="H52" s="228"/>
      <c r="I52" s="228"/>
      <c r="J52" s="232"/>
      <c r="K52" s="232"/>
      <c r="L52" s="271" t="str">
        <f t="shared" si="30"/>
        <v xml:space="preserve">            { line: "habéis pasado hoy delante de mí., (Fa,,15)", sC: ""},</v>
      </c>
      <c r="M52" s="218" t="str">
        <f t="shared" si="7"/>
        <v>(</v>
      </c>
      <c r="N52" s="183" t="str">
        <f t="shared" si="1"/>
        <v>Fa</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hidden="1" thickTop="1" thickBot="1" x14ac:dyDescent="0.4">
      <c r="A53">
        <f t="shared" si="31"/>
        <v>9</v>
      </c>
      <c r="B53" t="s">
        <v>2282</v>
      </c>
      <c r="C53" s="13" t="s">
        <v>2371</v>
      </c>
      <c r="D53" s="228" t="s">
        <v>1112</v>
      </c>
      <c r="E53" s="228" t="s">
        <v>1121</v>
      </c>
      <c r="F53" s="230"/>
      <c r="G53" s="230"/>
      <c r="H53" s="228"/>
      <c r="I53" s="228"/>
      <c r="J53" s="232"/>
      <c r="K53" s="232"/>
      <c r="L53" s="282" t="str">
        <f t="shared" si="30"/>
        <v xml:space="preserve">            { line: "«OH SEÑOR MÍO,, (La,m,15)", sC: "as"},</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hidden="1" thickTop="1" thickBot="1" x14ac:dyDescent="0.4">
      <c r="A54">
        <f t="shared" si="31"/>
        <v>10</v>
      </c>
      <c r="B54" t="s">
        <v>2282</v>
      </c>
      <c r="C54" s="13" t="s">
        <v>2361</v>
      </c>
      <c r="D54" s="228" t="s">
        <v>1122</v>
      </c>
      <c r="E54" s="228"/>
      <c r="F54" s="230"/>
      <c r="G54" s="230"/>
      <c r="H54" s="228"/>
      <c r="I54" s="228"/>
      <c r="J54" s="232"/>
      <c r="K54" s="232"/>
      <c r="L54" s="282" t="str">
        <f t="shared" si="30"/>
        <v xml:space="preserve">            { line: "NO PASES, TE RUEGO,,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hidden="1" thickTop="1" thickBot="1" x14ac:dyDescent="0.4">
      <c r="A55">
        <f t="shared" si="31"/>
        <v>11</v>
      </c>
      <c r="B55" t="s">
        <v>2282</v>
      </c>
      <c r="C55" s="13" t="s">
        <v>2372</v>
      </c>
      <c r="D55" s="228" t="s">
        <v>1113</v>
      </c>
      <c r="E55" s="228"/>
      <c r="F55" s="230"/>
      <c r="G55" s="230"/>
      <c r="H55" s="228"/>
      <c r="I55" s="228"/>
      <c r="J55" s="232"/>
      <c r="K55" s="232"/>
      <c r="L55" s="282" t="str">
        <f t="shared" si="30"/>
        <v xml:space="preserve">            { line: "SIN DETENERTE, SIN DETENERTE., (Fa,,15)", sC: "as"},</v>
      </c>
      <c r="M55" s="218" t="str">
        <f t="shared" si="7"/>
        <v>(</v>
      </c>
      <c r="N55" s="183" t="str">
        <f t="shared" si="1"/>
        <v>Fa</v>
      </c>
      <c r="O55" s="216" t="str">
        <f t="shared" si="8"/>
        <v>,</v>
      </c>
      <c r="P55" s="225" t="str">
        <f t="shared" si="2"/>
        <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hidden="1" thickTop="1" thickBot="1" x14ac:dyDescent="0.4">
      <c r="A56">
        <f t="shared" si="31"/>
        <v>12</v>
      </c>
      <c r="B56" t="s">
        <v>2286</v>
      </c>
      <c r="C56" s="13" t="s">
        <v>2373</v>
      </c>
      <c r="D56" s="228" t="s">
        <v>1112</v>
      </c>
      <c r="E56" s="228" t="s">
        <v>1121</v>
      </c>
      <c r="F56" s="230"/>
      <c r="G56" s="230"/>
      <c r="H56" s="228"/>
      <c r="I56" s="228"/>
      <c r="J56" s="232"/>
      <c r="K56" s="232"/>
      <c r="L56" s="282" t="str">
        <f t="shared" si="30"/>
        <v xml:space="preserve">            { line: "SIN DETENERTE,, (La,m,15)", sC: "as mt"},</v>
      </c>
      <c r="M56" s="218" t="str">
        <f t="shared" si="7"/>
        <v>(</v>
      </c>
      <c r="N56" s="183" t="str">
        <f t="shared" si="1"/>
        <v>La</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hidden="1" thickTop="1" thickBot="1" x14ac:dyDescent="0.4">
      <c r="A57">
        <f t="shared" si="31"/>
        <v>13</v>
      </c>
      <c r="B57" t="s">
        <v>2282</v>
      </c>
      <c r="C57" s="13" t="s">
        <v>2361</v>
      </c>
      <c r="D57" s="228" t="s">
        <v>1122</v>
      </c>
      <c r="E57" s="228"/>
      <c r="F57" s="230"/>
      <c r="G57" s="230"/>
      <c r="H57" s="228"/>
      <c r="I57" s="228"/>
      <c r="J57" s="232"/>
      <c r="K57" s="232"/>
      <c r="L57" s="282" t="str">
        <f t="shared" si="30"/>
        <v xml:space="preserve">            { line: "NO PASES, TE RUEGO,, (Sol,,15)", sC: "as"},</v>
      </c>
      <c r="M57" s="218" t="str">
        <f t="shared" si="7"/>
        <v>(</v>
      </c>
      <c r="N57" s="183" t="str">
        <f t="shared" si="1"/>
        <v>Sol</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hidden="1" thickTop="1" thickBot="1" x14ac:dyDescent="0.4">
      <c r="A58">
        <f t="shared" si="31"/>
        <v>14</v>
      </c>
      <c r="B58" t="s">
        <v>2282</v>
      </c>
      <c r="C58" s="13" t="s">
        <v>2362</v>
      </c>
      <c r="D58" s="228" t="s">
        <v>1113</v>
      </c>
      <c r="E58" s="228"/>
      <c r="F58" s="230"/>
      <c r="G58" s="230"/>
      <c r="H58" s="228"/>
      <c r="I58" s="228"/>
      <c r="J58" s="232"/>
      <c r="K58" s="232"/>
      <c r="L58" s="282" t="str">
        <f t="shared" si="30"/>
        <v xml:space="preserve">            { line: "SIN DETENERTE, SIN DETENERTE»., (Fa,,15)", sC: "as"},</v>
      </c>
      <c r="M58" s="218" t="str">
        <f t="shared" si="7"/>
        <v>(</v>
      </c>
      <c r="N58" s="183" t="str">
        <f t="shared" si="1"/>
        <v>Fa</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2.5" hidden="1" customHeight="1" thickTop="1" thickBot="1" x14ac:dyDescent="0.3">
      <c r="B59" s="211"/>
      <c r="C59" s="211"/>
      <c r="D59" s="223"/>
      <c r="E59" s="223"/>
      <c r="F59" s="223"/>
      <c r="G59" s="223"/>
      <c r="H59" s="223"/>
      <c r="I59" s="223"/>
      <c r="J59" s="223"/>
      <c r="K59" s="223"/>
      <c r="L59" s="211" t="s">
        <v>2314</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hidden="1" thickTop="1" thickBot="1" x14ac:dyDescent="0.4">
      <c r="C60" s="203" t="s">
        <v>2422</v>
      </c>
      <c r="D60" s="224"/>
      <c r="E60" s="224"/>
      <c r="F60" s="224"/>
      <c r="G60" s="224"/>
      <c r="H60" s="224"/>
      <c r="I60" s="224"/>
      <c r="J60" s="224"/>
      <c r="K60" s="224"/>
      <c r="L60" s="208" t="s">
        <v>2411</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hidden="1" thickTop="1" thickBot="1" x14ac:dyDescent="0.4">
      <c r="B61" t="s">
        <v>2309</v>
      </c>
      <c r="C61" s="285" t="s">
        <v>2280</v>
      </c>
      <c r="D61" s="227" t="s">
        <v>1112</v>
      </c>
      <c r="E61" s="227" t="s">
        <v>1121</v>
      </c>
      <c r="F61" s="227"/>
      <c r="G61" s="227"/>
      <c r="H61" s="227"/>
      <c r="I61" s="227"/>
      <c r="J61" s="227"/>
      <c r="K61" s="227"/>
      <c r="L61" s="283" t="str">
        <f>IF(C61="","",_xlfn.CONCAT("       triggerLine: ","""",C61,", ",M61:AN61,""", sC: ","""",B61,""", lines: ["))</f>
        <v xml:space="preserve">       triggerLine: "A TI, SEÑOR, EN MI CLAMOR IMPLORO,, (La,m,15)", sC: "mt as ta", lines: [</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hidden="1" thickTop="1" thickBot="1" x14ac:dyDescent="0.4">
      <c r="B62" t="s">
        <v>2282</v>
      </c>
      <c r="C62" s="285" t="s">
        <v>2283</v>
      </c>
      <c r="D62" s="227" t="s">
        <v>1113</v>
      </c>
      <c r="E62" s="227"/>
      <c r="F62" s="227"/>
      <c r="G62" s="227"/>
      <c r="H62" s="227"/>
      <c r="I62" s="227"/>
      <c r="J62" s="227"/>
      <c r="K62" s="227"/>
      <c r="L62" s="283" t="str">
        <f>IF(C62="","",_xlfn.CONCAT("            { line: ","""",C62,", ",M62:AN62,""", sC: ","""",B62,"""},"))</f>
        <v xml:space="preserve">            { line: "A TI, SEÑOR, EN MI CLAMOR SUPLICO,, (Fa,,15)", sC: "as"},</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hidden="1" thickTop="1" thickBot="1" x14ac:dyDescent="0.4">
      <c r="B63" t="s">
        <v>2282</v>
      </c>
      <c r="C63" s="285" t="s">
        <v>2283</v>
      </c>
      <c r="D63" s="227" t="s">
        <v>1111</v>
      </c>
      <c r="E63" s="227">
        <v>7</v>
      </c>
      <c r="F63" s="227"/>
      <c r="G63" s="227"/>
      <c r="H63" s="227"/>
      <c r="I63" s="227"/>
      <c r="J63" s="227"/>
      <c r="K63" s="227"/>
      <c r="L63" s="283" t="str">
        <f>IF(C63="","",_xlfn.CONCAT("            { line: ","""",C63,", ",M63:AN63,""", sC: ","""",B63,"""},"))</f>
        <v xml:space="preserve">            { line: "A TI, SEÑOR, EN MI CLAMOR SUPLICO,, (Mi,7,15)", sC: "as"},</v>
      </c>
      <c r="M63" s="218" t="str">
        <f t="shared" si="7"/>
        <v>(</v>
      </c>
      <c r="N63" s="183" t="str">
        <f t="shared" si="1"/>
        <v>Mi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hidden="1" thickTop="1" thickBot="1" x14ac:dyDescent="0.4">
      <c r="B64" t="s">
        <v>2282</v>
      </c>
      <c r="C64" s="285" t="s">
        <v>2284</v>
      </c>
      <c r="D64" s="227" t="s">
        <v>1113</v>
      </c>
      <c r="E64" s="227"/>
      <c r="F64" s="227"/>
      <c r="G64" s="227"/>
      <c r="H64" s="227"/>
      <c r="I64" s="227"/>
      <c r="J64" s="227"/>
      <c r="K64" s="227"/>
      <c r="L64" s="283" t="str">
        <f>IF(C64="","",_xlfn.CONCAT("            { line: ","""",C64,", ",M64:AN64,""", sC: ","""",B64,"""},"))</f>
        <v xml:space="preserve">            { line: "A TI DERRAMO MI LAMENTO,,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hidden="1" thickTop="1" thickBot="1" x14ac:dyDescent="0.4">
      <c r="B65" t="s">
        <v>2282</v>
      </c>
      <c r="C65" s="284" t="s">
        <v>2285</v>
      </c>
      <c r="D65" s="227" t="s">
        <v>1113</v>
      </c>
      <c r="E65" s="227"/>
      <c r="F65" s="227"/>
      <c r="G65" s="227"/>
      <c r="H65" s="227"/>
      <c r="I65" s="227"/>
      <c r="J65" s="227"/>
      <c r="K65" s="227"/>
      <c r="L65" s="210" t="str">
        <f>IF(C65="","",_xlfn.CONCAT("            { line: ","""",C65,", ",M65:AN65,""", sC: ","""",B65,"""},  ]},"))</f>
        <v xml:space="preserve">            { line: "A TI MI ANGUSTIA EXPONGO. , (Fa,,15)", sC: "as"},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4.95" hidden="1" customHeight="1" thickTop="1" thickBot="1" x14ac:dyDescent="0.3">
      <c r="B66" s="211"/>
      <c r="C66" s="211"/>
      <c r="D66" s="223"/>
      <c r="E66" s="223"/>
      <c r="F66" s="223"/>
      <c r="G66" s="223"/>
      <c r="H66" s="223"/>
      <c r="I66" s="223"/>
      <c r="J66" s="223"/>
      <c r="K66" s="223"/>
      <c r="L66" s="211" t="s">
        <v>2315</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hidden="1" thickTop="1" thickBot="1" x14ac:dyDescent="0.4">
      <c r="C67" s="203" t="s">
        <v>2312</v>
      </c>
      <c r="D67" s="224"/>
      <c r="E67" s="224"/>
      <c r="F67" s="224"/>
      <c r="G67" s="224"/>
      <c r="H67" s="224"/>
      <c r="I67" s="224"/>
      <c r="J67" s="224"/>
      <c r="K67" s="224"/>
      <c r="L67" s="208" t="s">
        <v>2411</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5" hidden="1" thickTop="1" thickBot="1" x14ac:dyDescent="0.4">
      <c r="B68" t="s">
        <v>2309</v>
      </c>
      <c r="C68" s="285" t="s">
        <v>2295</v>
      </c>
      <c r="D68" s="286" t="s">
        <v>1112</v>
      </c>
      <c r="E68" s="286" t="s">
        <v>1121</v>
      </c>
      <c r="F68" s="286"/>
      <c r="G68" s="286"/>
      <c r="H68" s="227"/>
      <c r="I68" s="227"/>
      <c r="J68" s="227"/>
      <c r="K68" s="227"/>
      <c r="L68" s="283" t="str">
        <f>IF(C68="","",_xlfn.CONCAT("       triggerLine: ","""",C68,", ",M68:AN68,""", sC: ","""",B68,""", lines: ["))</f>
        <v xml:space="preserve">       triggerLine: "A TI, YO CLAMO SEÑOR,, (La,m,15)", sC: "mt as ta", lines: [</v>
      </c>
      <c r="M68" s="218" t="str">
        <f t="shared" si="7"/>
        <v>(</v>
      </c>
      <c r="N68" s="183" t="str">
        <f t="shared" si="1"/>
        <v>La</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hidden="1" thickTop="1" thickBot="1" x14ac:dyDescent="0.4">
      <c r="B69" t="s">
        <v>2282</v>
      </c>
      <c r="C69" s="285" t="s">
        <v>2296</v>
      </c>
      <c r="D69" s="286" t="s">
        <v>1111</v>
      </c>
      <c r="E69" s="286" t="s">
        <v>1121</v>
      </c>
      <c r="F69" s="286"/>
      <c r="G69" s="286"/>
      <c r="H69" s="227"/>
      <c r="I69" s="227"/>
      <c r="J69" s="227"/>
      <c r="K69" s="227"/>
      <c r="L69" s="283" t="str">
        <f>IF(C69="","",_xlfn.CONCAT("            { line: ","""",C69,", ",M69:AN69,""", sC: ","""",B69,"""},"))</f>
        <v xml:space="preserve">            { line: "A TI, YO DIGO: TÚ SOLO ERES MI REFUGIO,,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hidden="1" thickTop="1" thickBot="1" x14ac:dyDescent="0.4">
      <c r="B70" t="s">
        <v>2282</v>
      </c>
      <c r="C70" s="285" t="s">
        <v>2296</v>
      </c>
      <c r="D70" s="286" t="s">
        <v>1113</v>
      </c>
      <c r="E70" s="286"/>
      <c r="F70" s="286"/>
      <c r="G70" s="286"/>
      <c r="H70" s="227"/>
      <c r="I70" s="227"/>
      <c r="J70" s="227"/>
      <c r="K70" s="227"/>
      <c r="L70" s="283" t="str">
        <f>IF(C70="","",_xlfn.CONCAT("            { line: ","""",C70,", ",M70:AN70,""", sC: ","""",B70,"""},"))</f>
        <v xml:space="preserve">            { line: "A TI, YO DIGO: TÚ SOLO ERES MI REFUGIO,, (Fa,,15)",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hidden="1" thickTop="1" thickBot="1" x14ac:dyDescent="0.4">
      <c r="B71" t="s">
        <v>2282</v>
      </c>
      <c r="C71" s="285" t="s">
        <v>2297</v>
      </c>
      <c r="D71" s="286" t="s">
        <v>1113</v>
      </c>
      <c r="E71" s="286"/>
      <c r="F71" s="286"/>
      <c r="G71" s="286"/>
      <c r="H71" s="227"/>
      <c r="I71" s="227"/>
      <c r="J71" s="227"/>
      <c r="K71" s="227"/>
      <c r="L71" s="283" t="str">
        <f>IF(C71="","",_xlfn.CONCAT("            { line: ","""",C71,", ",M71:AN71,""", sC: ","""",B71,"""},"))</f>
        <v xml:space="preserve">            { line: "TÚ ERES MI PORCIÓN EN ESTA TIERRA,, (Fa,,15)", sC: "as"},</v>
      </c>
      <c r="M71" s="218" t="str">
        <f t="shared" si="7"/>
        <v>(</v>
      </c>
      <c r="N71" s="183" t="str">
        <f t="shared" si="1"/>
        <v>Fa</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hidden="1" thickTop="1" thickBot="1" x14ac:dyDescent="0.4">
      <c r="B72" t="s">
        <v>2282</v>
      </c>
      <c r="C72" s="284" t="s">
        <v>2298</v>
      </c>
      <c r="D72" s="286" t="s">
        <v>1113</v>
      </c>
      <c r="E72" s="286"/>
      <c r="F72" s="286"/>
      <c r="G72" s="286"/>
      <c r="H72" s="227"/>
      <c r="I72" s="227"/>
      <c r="J72" s="227"/>
      <c r="K72" s="227"/>
      <c r="L72" s="210" t="str">
        <f>IF(C72="","",_xlfn.CONCAT("            { line: ","""",C72,", ",M72:AN72,""", sC: ","""",B72,"""},  ]},"))</f>
        <v xml:space="preserve">            { line: "MI ÚNICA FELICIDAD., (Fa,,15)", sC: "as"},  ]},</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 customHeight="1" thickTop="1" x14ac:dyDescent="0.4">
      <c r="B73" s="211"/>
      <c r="C73" s="211"/>
      <c r="D73" s="211"/>
      <c r="E73" s="211"/>
      <c r="F73" s="211"/>
      <c r="G73" s="211"/>
      <c r="H73" s="211"/>
      <c r="I73" s="211"/>
      <c r="J73" s="211"/>
      <c r="K73" s="211"/>
      <c r="L73" s="213" t="str">
        <f ca="1">_xlfn.CONCAT("]}, // ULTIMA LINEA DEL CANTO: ",L1)</f>
        <v>]}, // ULTIMA LINEA DEL CANTO: AVE MARÍA II (1984)</v>
      </c>
      <c r="M73" s="211"/>
    </row>
    <row r="74" spans="2:40" ht="20.25" x14ac:dyDescent="0.25">
      <c r="L74" s="214" t="s">
        <v>2316</v>
      </c>
      <c r="M74" s="166"/>
    </row>
    <row r="75" spans="2: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721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6BE88D59-07A4-4F08-B170-EB03928BB3A4}">
          <x14:formula1>
            <xm:f>List!$B$1:$B$4</xm:f>
          </x14:formula1>
          <xm:sqref>C12</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4CB03-C2FD-412A-9087-D073ECD21207}">
  <sheetPr codeName="Sheet41">
    <tabColor rgb="FF00B0F0"/>
  </sheetPr>
  <dimension ref="A1:AN72"/>
  <sheetViews>
    <sheetView zoomScale="85" zoomScaleNormal="85" workbookViewId="0">
      <pane xSplit="2" ySplit="1" topLeftCell="C2" activePane="bottomRight" state="frozen"/>
      <selection pane="topRight" activeCell="C1" sqref="C1"/>
      <selection pane="bottomLeft" activeCell="A2" sqref="A2"/>
      <selection pane="bottomRight" activeCell="C4" sqref="C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23</v>
      </c>
      <c r="E1" s="148"/>
      <c r="F1" s="148"/>
      <c r="G1" s="148"/>
      <c r="H1" s="148"/>
      <c r="I1" s="148"/>
      <c r="J1" s="148"/>
      <c r="K1" s="148"/>
      <c r="L1" s="165" t="str">
        <f ca="1">VLOOKUP(C1,'Codigo Canto'!A3:AQ236,38,FALSE)</f>
        <v>BABILONIA CRIMINAL</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BABILONIA CRIMINAL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babiloniacriminal</v>
      </c>
      <c r="L7" s="164" t="str">
        <f ca="1">_xlfn.CONCAT("        id: ","""",C7,"""",",")</f>
        <v xml:space="preserve">        id: "babiloniacriminal",</v>
      </c>
    </row>
    <row r="8" spans="2:32" ht="23.25" x14ac:dyDescent="0.25">
      <c r="C8" t="str">
        <f ca="1">PROPER(L1)</f>
        <v>Babilonia Criminal</v>
      </c>
      <c r="L8" s="164" t="str">
        <f ca="1">_xlfn.CONCAT("        tt: ","""",C8,"""",",")</f>
        <v xml:space="preserve">        tt: "Babilonia Criminal",</v>
      </c>
    </row>
    <row r="9" spans="2:32" ht="23.25" x14ac:dyDescent="0.25">
      <c r="C9" t="str">
        <f ca="1">PROPER(L1)</f>
        <v>Babilonia Criminal</v>
      </c>
      <c r="L9" s="164" t="str">
        <f ca="1">_xlfn.CONCAT("        title: ","""",C9,"""",",")</f>
        <v xml:space="preserve">        title: "Babilonia Criminal",</v>
      </c>
    </row>
    <row r="10" spans="2:32" ht="23.25" x14ac:dyDescent="0.25">
      <c r="C10" t="str">
        <f ca="1">VLOOKUP(C1,'Codigo Canto'!A3:AQ236,12,FALSE)</f>
        <v>Sal 137 (136)</v>
      </c>
      <c r="L10" s="164" t="str">
        <f ca="1">_xlfn.CONCAT("        ","subtitle: ","""",C10,"""",",")</f>
        <v xml:space="preserve">        subtitle: "Sal 137 (136)",</v>
      </c>
    </row>
    <row r="11" spans="2:32" ht="23.25" x14ac:dyDescent="0.25">
      <c r="C11" t="str">
        <f ca="1">VLOOKUP(C1,Codigo!A3:AP240,42,FALSE)</f>
        <v>category: ["PreCatecumenado","Paz","Comunión","Final","Antiguo Testamento"],</v>
      </c>
      <c r="L11" s="164" t="str">
        <f ca="1">_xlfn.CONCAT("        ",C11)</f>
        <v xml:space="preserve">        category: ["PreCatecumenado","Paz","Comunión","Final","Antiguo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23</v>
      </c>
      <c r="L15" s="164" t="str">
        <f ca="1">_xlfn.CONCAT("        dbno: ","""",C15,"""",",")</f>
        <v xml:space="preserve">        dbno: "23",</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babiloniacriminal</v>
      </c>
      <c r="L18" s="164" t="str">
        <f ca="1">_xlfn.CONCAT("        audioSrc: ","""/audio/",C18,".mp3""",",")</f>
        <v xml:space="preserve">        audioSrc: "/audio/babiloniacriminal.mp3",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22</v>
      </c>
      <c r="C24" t="str">
        <f ca="1">VLOOKUP(B24,Buscador!A3:AP240,31,FALSE)</f>
        <v>/resucito/src/index.html?canto=avemariaii(1984)</v>
      </c>
      <c r="L24" s="164" t="str">
        <f ca="1">_xlfn.CONCAT("        ant: ","""",C24,"""",",")</f>
        <v xml:space="preserve">        ant: "/resucito/src/index.html?canto=avemariaii(1984)",</v>
      </c>
    </row>
    <row r="25" spans="1:40" ht="23.25" x14ac:dyDescent="0.25">
      <c r="B25">
        <f ca="1">+C1+1</f>
        <v>24</v>
      </c>
      <c r="C25" t="str">
        <f ca="1">VLOOKUP(B25,Buscador!A3:AP240,31,FALSE)</f>
        <v>/resucito/src/index.html?canto=balaam</v>
      </c>
      <c r="L25" s="164" t="str">
        <f ca="1">_xlfn.CONCAT("        sig: ","""",C25,"""",",")</f>
        <v xml:space="preserve">        sig: "/resucito/src/index.html?canto=balaam",</v>
      </c>
    </row>
    <row r="26" spans="1:40" ht="23.25" x14ac:dyDescent="0.25">
      <c r="L26" s="48" t="s">
        <v>2279</v>
      </c>
    </row>
    <row r="27" spans="1:40" ht="36" thickBot="1" x14ac:dyDescent="0.3">
      <c r="L27" s="212" t="s">
        <v>2313</v>
      </c>
    </row>
    <row r="28" spans="1:40" ht="25.5" thickTop="1" thickBot="1" x14ac:dyDescent="0.4">
      <c r="A28">
        <v>1</v>
      </c>
      <c r="B28" t="s">
        <v>2584</v>
      </c>
      <c r="C28" s="13" t="s">
        <v>2690</v>
      </c>
      <c r="D28" s="228" t="s">
        <v>1111</v>
      </c>
      <c r="E28" s="228" t="s">
        <v>1121</v>
      </c>
      <c r="F28" s="229" t="s">
        <v>1112</v>
      </c>
      <c r="G28" s="230" t="s">
        <v>1121</v>
      </c>
      <c r="H28" s="228" t="s">
        <v>1111</v>
      </c>
      <c r="I28" s="228" t="s">
        <v>1121</v>
      </c>
      <c r="J28" s="231"/>
      <c r="K28" s="232"/>
      <c r="L28" s="271" t="str">
        <f t="shared" ref="L28:L46" si="0">IF(C28="","",_xlfn.CONCAT("            { line: ","""",C28,", ",M28:AN28,""", sC: ","""",B28,"""},"))</f>
        <v xml:space="preserve">            { line: "JUNTO A LOS CANALES DE BABILONIA,, (Mi,m,15)(La,m,250)(Mi,m,350)", sC: "ta as"},</v>
      </c>
      <c r="M28" s="218" t="str">
        <f>IF(N28="","","(")</f>
        <v>(</v>
      </c>
      <c r="N28" s="183" t="str">
        <f t="shared" ref="N28:N69" si="1">IF(D28="","",D28)</f>
        <v>Mi</v>
      </c>
      <c r="O28" s="216" t="str">
        <f>IF(N28="","",",")</f>
        <v>,</v>
      </c>
      <c r="P28" s="225" t="str">
        <f t="shared" ref="P28:P69" si="2">IF(E28="","",E28)</f>
        <v>m</v>
      </c>
      <c r="Q28" s="217" t="str">
        <f>IF(N28="","",",")</f>
        <v>,</v>
      </c>
      <c r="R28" s="168">
        <f>IF(N28="","",15)</f>
        <v>15</v>
      </c>
      <c r="S28" s="218" t="str">
        <f>IF(N28="","",")")</f>
        <v>)</v>
      </c>
      <c r="T28" s="219" t="str">
        <f>IF(U28="","","(")</f>
        <v>(</v>
      </c>
      <c r="U28" s="181" t="str">
        <f t="shared" ref="U28:U69" si="3">IF(F28="","",F28)</f>
        <v>La</v>
      </c>
      <c r="V28" s="185" t="str">
        <f>IF(U28="","",",")</f>
        <v>,</v>
      </c>
      <c r="W28" s="177" t="str">
        <f t="shared" ref="W28:W69" si="4">IF(G28="","",G28)</f>
        <v>m</v>
      </c>
      <c r="X28" s="185" t="str">
        <f>IF(U28="","",",")</f>
        <v>,</v>
      </c>
      <c r="Y28" s="185">
        <f>IF(U28="","",250)</f>
        <v>250</v>
      </c>
      <c r="Z28" s="218" t="str">
        <f>IF(U28="","",")")</f>
        <v>)</v>
      </c>
      <c r="AA28" s="175" t="str">
        <f>IF(AB28="","","(")</f>
        <v>(</v>
      </c>
      <c r="AB28" s="183" t="str">
        <f t="shared" ref="AB28:AB69" si="5">IF(H28="","",H28)</f>
        <v>Mi</v>
      </c>
      <c r="AC28" s="184" t="str">
        <f>IF(AB28="","",",")</f>
        <v>,</v>
      </c>
      <c r="AD28" s="225" t="str">
        <f>IF(I28="","",I28)</f>
        <v>m</v>
      </c>
      <c r="AE28" s="176" t="str">
        <f>IF(AB28="","",",")</f>
        <v>,</v>
      </c>
      <c r="AF28" s="168">
        <f>IF(AB28="","",350)</f>
        <v>350</v>
      </c>
      <c r="AG28" s="168" t="str">
        <f>IF(AB28="","",")")</f>
        <v>)</v>
      </c>
      <c r="AH28" s="179" t="str">
        <f>IF(AI28="","","(")</f>
        <v/>
      </c>
      <c r="AI28" s="256" t="str">
        <f t="shared" ref="AI28:AI69" si="6">IF(J28="","",J28)</f>
        <v/>
      </c>
      <c r="AJ28" s="185" t="str">
        <f>IF(AI28="","",",")</f>
        <v/>
      </c>
      <c r="AK28" s="185" t="str">
        <f>IF(K28="","",K28)</f>
        <v/>
      </c>
      <c r="AL28" s="185" t="str">
        <f>IF(AI28="","",",")</f>
        <v/>
      </c>
      <c r="AM28" s="185" t="str">
        <f>IF(AI28="","",450)</f>
        <v/>
      </c>
      <c r="AN28" s="185" t="str">
        <f>IF(AI28="","",")")</f>
        <v/>
      </c>
    </row>
    <row r="29" spans="1:40" ht="25.5" thickTop="1" thickBot="1" x14ac:dyDescent="0.4">
      <c r="A29">
        <f>+A28+1</f>
        <v>2</v>
      </c>
      <c r="B29" t="s">
        <v>2282</v>
      </c>
      <c r="C29" s="13" t="s">
        <v>2691</v>
      </c>
      <c r="D29" s="228" t="s">
        <v>2347</v>
      </c>
      <c r="E29" s="228">
        <v>7</v>
      </c>
      <c r="F29" s="230"/>
      <c r="G29" s="230"/>
      <c r="H29" s="228"/>
      <c r="I29" s="228"/>
      <c r="J29" s="232"/>
      <c r="K29" s="232"/>
      <c r="L29" s="271" t="str">
        <f t="shared" si="0"/>
        <v xml:space="preserve">            { line: "ACORDÁNDONOS DE TI,, (Si,7,15)", sC: "as"},</v>
      </c>
      <c r="M29" s="218" t="str">
        <f t="shared" ref="M29:M69" si="7">IF(N29="","","(")</f>
        <v>(</v>
      </c>
      <c r="N29" s="183" t="str">
        <f t="shared" si="1"/>
        <v>Si</v>
      </c>
      <c r="O29" s="216" t="str">
        <f t="shared" ref="O29:O69" si="8">IF(N29="","",",")</f>
        <v>,</v>
      </c>
      <c r="P29" s="225">
        <f t="shared" si="2"/>
        <v>7</v>
      </c>
      <c r="Q29" s="217" t="str">
        <f t="shared" ref="Q29:Q69" si="9">IF(N29="","",",")</f>
        <v>,</v>
      </c>
      <c r="R29" s="168">
        <f t="shared" ref="R29:R69" si="10">IF(N29="","",15)</f>
        <v>15</v>
      </c>
      <c r="S29" s="218" t="str">
        <f t="shared" ref="S29:S69" si="11">IF(N29="","",")")</f>
        <v>)</v>
      </c>
      <c r="T29" s="219" t="str">
        <f t="shared" ref="T29:T69" si="12">IF(U29="","","(")</f>
        <v/>
      </c>
      <c r="U29" s="181" t="str">
        <f t="shared" si="3"/>
        <v/>
      </c>
      <c r="V29" s="185" t="str">
        <f t="shared" ref="V29:V69" si="13">IF(U29="","",",")</f>
        <v/>
      </c>
      <c r="W29" s="177" t="str">
        <f t="shared" si="4"/>
        <v/>
      </c>
      <c r="X29" s="185" t="str">
        <f t="shared" ref="X29:X69" si="14">IF(U29="","",",")</f>
        <v/>
      </c>
      <c r="Y29" s="185" t="str">
        <f t="shared" ref="Y29:Y69" si="15">IF(U29="","",250)</f>
        <v/>
      </c>
      <c r="Z29" s="218" t="str">
        <f t="shared" ref="Z29:Z69" si="16">IF(U29="","",")")</f>
        <v/>
      </c>
      <c r="AA29" s="175" t="str">
        <f t="shared" ref="AA29:AA69" si="17">IF(AB29="","","(")</f>
        <v/>
      </c>
      <c r="AB29" s="183" t="str">
        <f t="shared" si="5"/>
        <v/>
      </c>
      <c r="AC29" s="184" t="str">
        <f t="shared" ref="AC29:AC69" si="18">IF(AB29="","",",")</f>
        <v/>
      </c>
      <c r="AD29" s="225" t="str">
        <f t="shared" ref="AD29:AD69" si="19">IF(I29="","",I29)</f>
        <v/>
      </c>
      <c r="AE29" s="176" t="str">
        <f t="shared" ref="AE29:AE69" si="20">IF(AB29="","",",")</f>
        <v/>
      </c>
      <c r="AF29" s="168" t="str">
        <f t="shared" ref="AF29:AF69" si="21">IF(AB29="","",350)</f>
        <v/>
      </c>
      <c r="AG29" s="168" t="str">
        <f t="shared" ref="AG29:AG69" si="22">IF(AB29="","",")")</f>
        <v/>
      </c>
      <c r="AH29" s="179" t="str">
        <f t="shared" ref="AH29:AH69" si="23">IF(AI29="","","(")</f>
        <v/>
      </c>
      <c r="AI29" s="256" t="str">
        <f t="shared" si="6"/>
        <v/>
      </c>
      <c r="AJ29" s="185" t="str">
        <f t="shared" ref="AJ29:AJ69" si="24">IF(AI29="","",",")</f>
        <v/>
      </c>
      <c r="AK29" s="185" t="str">
        <f t="shared" ref="AK29:AK69" si="25">IF(K29="","",K29)</f>
        <v/>
      </c>
      <c r="AL29" s="185" t="str">
        <f t="shared" ref="AL29:AL69" si="26">IF(AI29="","",",")</f>
        <v/>
      </c>
      <c r="AM29" s="185" t="str">
        <f t="shared" ref="AM29:AM69" si="27">IF(AI29="","",450)</f>
        <v/>
      </c>
      <c r="AN29" s="185" t="str">
        <f t="shared" ref="AN29:AN69" si="28">IF(AI29="","",")")</f>
        <v/>
      </c>
    </row>
    <row r="30" spans="1:40" ht="25.5" thickTop="1" thickBot="1" x14ac:dyDescent="0.4">
      <c r="A30">
        <f t="shared" ref="A30:A42" si="29">+A29+1</f>
        <v>3</v>
      </c>
      <c r="B30" t="s">
        <v>2282</v>
      </c>
      <c r="C30" s="13" t="s">
        <v>2692</v>
      </c>
      <c r="D30" s="228" t="s">
        <v>1111</v>
      </c>
      <c r="E30" s="228" t="s">
        <v>1121</v>
      </c>
      <c r="F30" s="230"/>
      <c r="G30" s="230"/>
      <c r="H30" s="228"/>
      <c r="I30" s="228"/>
      <c r="J30" s="232"/>
      <c r="K30" s="232"/>
      <c r="L30" s="271" t="str">
        <f t="shared" si="0"/>
        <v xml:space="preserve">            { line: "NOS SENTAMOS A LLORAR., (Mi,m,15)", sC: "as"},</v>
      </c>
      <c r="M30" s="218" t="str">
        <f t="shared" si="7"/>
        <v>(</v>
      </c>
      <c r="N30" s="183" t="str">
        <f t="shared" si="1"/>
        <v>Mi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7.75" thickTop="1" thickBot="1" x14ac:dyDescent="0.4">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4</v>
      </c>
      <c r="B32" t="s">
        <v>2282</v>
      </c>
      <c r="C32" s="13" t="s">
        <v>2693</v>
      </c>
      <c r="D32" s="228" t="s">
        <v>1112</v>
      </c>
      <c r="E32" s="228" t="s">
        <v>1121</v>
      </c>
      <c r="F32" s="230"/>
      <c r="G32" s="230"/>
      <c r="H32" s="228"/>
      <c r="I32" s="228"/>
      <c r="J32" s="232"/>
      <c r="K32" s="232"/>
      <c r="L32" s="271" t="str">
        <f t="shared" si="0"/>
        <v xml:space="preserve">            { line: "DE LOS SAUCES COLGABAN, (La,m,15)", sC: "as"},</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B33" t="s">
        <v>2282</v>
      </c>
      <c r="C33" s="13" t="s">
        <v>2694</v>
      </c>
      <c r="D33" s="228" t="s">
        <v>1111</v>
      </c>
      <c r="E33" s="228" t="s">
        <v>1121</v>
      </c>
      <c r="F33" s="230"/>
      <c r="G33" s="230"/>
      <c r="H33" s="228"/>
      <c r="I33" s="228"/>
      <c r="J33" s="232"/>
      <c r="K33" s="232"/>
      <c r="L33" s="271" t="str">
        <f>IF(C33="","",_xlfn.CONCAT("            { line: ","""",C33,", ",M33:AN33,""", sC: ","""",B33,"""},"))</f>
        <v xml:space="preserve">            { line: "LAS GUITARRAS,, (Mi,m,15)", sC: "as"},</v>
      </c>
      <c r="M33" s="218" t="str">
        <f t="shared" si="7"/>
        <v>(</v>
      </c>
      <c r="N33" s="183" t="str">
        <f t="shared" si="1"/>
        <v>Mi</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B34" t="s">
        <v>2282</v>
      </c>
      <c r="C34" s="13" t="s">
        <v>2691</v>
      </c>
      <c r="D34" s="228" t="s">
        <v>2347</v>
      </c>
      <c r="E34" s="228">
        <v>7</v>
      </c>
      <c r="F34" s="230"/>
      <c r="G34" s="230"/>
      <c r="H34" s="228"/>
      <c r="I34" s="228"/>
      <c r="J34" s="232"/>
      <c r="K34" s="232"/>
      <c r="L34" s="271" t="str">
        <f>IF(C34="","",_xlfn.CONCAT("            { line: ","""",C34,", ",M34:AN34,""", sC: ","""",B34,"""},"))</f>
        <v xml:space="preserve">            { line: "ACORDÁNDONOS DE TI,, (Si,7,15)", sC: "as"},</v>
      </c>
      <c r="M34" s="218" t="str">
        <f t="shared" si="7"/>
        <v>(</v>
      </c>
      <c r="N34" s="183" t="str">
        <f t="shared" si="1"/>
        <v>Si</v>
      </c>
      <c r="O34" s="216" t="str">
        <f t="shared" si="8"/>
        <v>,</v>
      </c>
      <c r="P34" s="225">
        <f t="shared" si="2"/>
        <v>7</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B35" t="s">
        <v>2282</v>
      </c>
      <c r="C35" s="13" t="s">
        <v>2692</v>
      </c>
      <c r="D35" s="228" t="s">
        <v>1111</v>
      </c>
      <c r="E35" s="228" t="s">
        <v>1121</v>
      </c>
      <c r="F35" s="230"/>
      <c r="G35" s="230"/>
      <c r="H35" s="228"/>
      <c r="I35" s="228"/>
      <c r="J35" s="232"/>
      <c r="K35" s="232"/>
      <c r="L35" s="271" t="str">
        <f t="shared" si="0"/>
        <v xml:space="preserve">            { line: "NOS SENTAMOS A LLORAR., (Mi,m,15)", sC: "as"},</v>
      </c>
      <c r="M35" s="218" t="str">
        <f t="shared" si="7"/>
        <v>(</v>
      </c>
      <c r="N35" s="183" t="str">
        <f t="shared" si="1"/>
        <v>Mi</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7.75" thickTop="1" thickBot="1" x14ac:dyDescent="0.4">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A37">
        <f>+A35+1</f>
        <v>8</v>
      </c>
      <c r="B37" t="s">
        <v>2282</v>
      </c>
      <c r="C37" s="13" t="s">
        <v>2695</v>
      </c>
      <c r="D37" s="228" t="s">
        <v>1112</v>
      </c>
      <c r="E37" s="228" t="s">
        <v>1121</v>
      </c>
      <c r="F37" s="230"/>
      <c r="G37" s="230"/>
      <c r="H37" s="228"/>
      <c r="I37" s="228"/>
      <c r="J37" s="232"/>
      <c r="K37" s="232"/>
      <c r="L37" s="271" t="str">
        <f t="shared" si="0"/>
        <v xml:space="preserve">            { line: "«CANTADNOS», NOS DECÍAN, (La,m,15)", sC: "as"},</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B38" t="s">
        <v>2282</v>
      </c>
      <c r="C38" s="13" t="s">
        <v>2696</v>
      </c>
      <c r="D38" s="228" t="s">
        <v>1111</v>
      </c>
      <c r="E38" s="228" t="s">
        <v>1121</v>
      </c>
      <c r="F38" s="230"/>
      <c r="G38" s="230"/>
      <c r="H38" s="228"/>
      <c r="I38" s="228"/>
      <c r="J38" s="232"/>
      <c r="K38" s="232"/>
      <c r="L38" s="271" t="str">
        <f>IF(C38="","",_xlfn.CONCAT("            { line: ","""",C38,", ",M38:AN38,""", sC: ","""",B38,"""},"))</f>
        <v xml:space="preserve">            { line: "NUESTROS ENEMIGOS., (Mi,m,15)", sC: "as"},</v>
      </c>
      <c r="M38" s="218" t="str">
        <f t="shared" si="7"/>
        <v>(</v>
      </c>
      <c r="N38" s="183" t="str">
        <f t="shared" si="1"/>
        <v>Mi</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B39" t="s">
        <v>2282</v>
      </c>
      <c r="C39" s="13" t="s">
        <v>2695</v>
      </c>
      <c r="D39" s="228" t="s">
        <v>1112</v>
      </c>
      <c r="E39" s="228" t="s">
        <v>1121</v>
      </c>
      <c r="F39" s="230"/>
      <c r="G39" s="230"/>
      <c r="H39" s="228"/>
      <c r="I39" s="228"/>
      <c r="J39" s="232"/>
      <c r="K39" s="232"/>
      <c r="L39" s="271" t="str">
        <f t="shared" si="0"/>
        <v xml:space="preserve">            { line: "«CANTADNOS», NOS DECÍAN, (La,m,15)", sC: "as"},</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11</v>
      </c>
      <c r="B40" t="s">
        <v>2282</v>
      </c>
      <c r="C40" s="13" t="s">
        <v>2697</v>
      </c>
      <c r="D40" s="228" t="s">
        <v>1111</v>
      </c>
      <c r="E40" s="228" t="s">
        <v>1121</v>
      </c>
      <c r="F40" s="230"/>
      <c r="G40" s="230"/>
      <c r="H40" s="228"/>
      <c r="I40" s="228"/>
      <c r="J40" s="232"/>
      <c r="K40" s="232"/>
      <c r="L40" s="271" t="str">
        <f t="shared" si="0"/>
        <v xml:space="preserve">            { line: "NUESTROS OPRESORES., (Mi,m,15)", sC: "as"},</v>
      </c>
      <c r="M40" s="218" t="str">
        <f t="shared" si="7"/>
        <v>(</v>
      </c>
      <c r="N40" s="183" t="str">
        <f t="shared" si="1"/>
        <v>Mi</v>
      </c>
      <c r="O40" s="216" t="str">
        <f t="shared" si="8"/>
        <v>,</v>
      </c>
      <c r="P40" s="225" t="str">
        <f t="shared" si="2"/>
        <v>m</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12</v>
      </c>
      <c r="B41" t="s">
        <v>2282</v>
      </c>
      <c r="C41" s="13" t="s">
        <v>2698</v>
      </c>
      <c r="D41" s="228" t="s">
        <v>2347</v>
      </c>
      <c r="E41" s="228">
        <v>7</v>
      </c>
      <c r="F41" s="230"/>
      <c r="G41" s="230"/>
      <c r="H41" s="228"/>
      <c r="I41" s="228"/>
      <c r="J41" s="232"/>
      <c r="K41" s="232"/>
      <c r="L41" s="271" t="str">
        <f t="shared" si="0"/>
        <v xml:space="preserve">            { line: "ELLOS QUERÍAN QUE NOSOTROS, (Si,7,15)", sC: "as"},</v>
      </c>
      <c r="M41" s="218" t="str">
        <f t="shared" si="7"/>
        <v>(</v>
      </c>
      <c r="N41" s="183" t="str">
        <f t="shared" si="1"/>
        <v>Si</v>
      </c>
      <c r="O41" s="216" t="str">
        <f t="shared" si="8"/>
        <v>,</v>
      </c>
      <c r="P41" s="225">
        <f t="shared" si="2"/>
        <v>7</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13</v>
      </c>
      <c r="B42" t="s">
        <v>2282</v>
      </c>
      <c r="C42" s="13" t="s">
        <v>2699</v>
      </c>
      <c r="D42" s="228" t="s">
        <v>1111</v>
      </c>
      <c r="E42" s="228" t="s">
        <v>1121</v>
      </c>
      <c r="F42" s="230"/>
      <c r="G42" s="230"/>
      <c r="H42" s="228"/>
      <c r="I42" s="228"/>
      <c r="J42" s="232"/>
      <c r="K42" s="232"/>
      <c r="L42" s="271" t="str">
        <f t="shared" si="0"/>
        <v xml:space="preserve">            { line: "LES DIVIRTIÉRAMOS., (Mi,m,15)", sC: "as"},</v>
      </c>
      <c r="M42" s="218" t="str">
        <f t="shared" si="7"/>
        <v>(</v>
      </c>
      <c r="N42" s="183" t="str">
        <f t="shared" si="1"/>
        <v>Mi</v>
      </c>
      <c r="O42" s="216" t="str">
        <f t="shared" si="8"/>
        <v>,</v>
      </c>
      <c r="P42" s="225" t="str">
        <f t="shared" si="2"/>
        <v>m</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A44">
        <f>+A42+1</f>
        <v>14</v>
      </c>
      <c r="B44" t="s">
        <v>2540</v>
      </c>
      <c r="C44" s="13" t="s">
        <v>2700</v>
      </c>
      <c r="D44" s="257" t="s">
        <v>1114</v>
      </c>
      <c r="E44" s="257"/>
      <c r="F44" s="230"/>
      <c r="G44" s="230"/>
      <c r="H44" s="228"/>
      <c r="I44" s="228"/>
      <c r="J44" s="232"/>
      <c r="K44" s="232"/>
      <c r="L44" s="271" t="str">
        <f t="shared" si="0"/>
        <v xml:space="preserve">            { line: "¿Cómo cantar un cántico del Señor, (Re,,15)", sC: "tc"},</v>
      </c>
      <c r="M44" s="218" t="str">
        <f t="shared" si="7"/>
        <v>(</v>
      </c>
      <c r="N44" s="183" t="str">
        <f t="shared" si="1"/>
        <v>Re</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+A41+1</f>
        <v>13</v>
      </c>
      <c r="C45" s="13" t="s">
        <v>2701</v>
      </c>
      <c r="D45" s="257" t="s">
        <v>1111</v>
      </c>
      <c r="E45" s="257" t="s">
        <v>1121</v>
      </c>
      <c r="F45" s="230"/>
      <c r="G45" s="230"/>
      <c r="H45" s="228"/>
      <c r="I45" s="228"/>
      <c r="J45" s="232"/>
      <c r="K45" s="232"/>
      <c r="L45" s="271" t="str">
        <f t="shared" ref="L45" si="30">IF(C45="","",_xlfn.CONCAT("            { line: ","""",C45,", ",M45:AN45,""", sC: ","""",B45,"""},"))</f>
        <v xml:space="preserve">            { line: "en tierra extraña?, (Mi,m,15)", sC: ""},</v>
      </c>
      <c r="M45" s="218" t="str">
        <f t="shared" ref="M45" si="31">IF(N45="","","(")</f>
        <v>(</v>
      </c>
      <c r="N45" s="183" t="str">
        <f t="shared" ref="N45" si="32">IF(D45="","",D45)</f>
        <v>Mi</v>
      </c>
      <c r="O45" s="216" t="str">
        <f t="shared" ref="O45" si="33">IF(N45="","",",")</f>
        <v>,</v>
      </c>
      <c r="P45" s="225" t="str">
        <f t="shared" ref="P45" si="34">IF(E45="","",E45)</f>
        <v>m</v>
      </c>
      <c r="Q45" s="217" t="str">
        <f t="shared" ref="Q45" si="35">IF(N45="","",",")</f>
        <v>,</v>
      </c>
      <c r="R45" s="168">
        <f t="shared" ref="R45" si="36">IF(N45="","",15)</f>
        <v>15</v>
      </c>
      <c r="S45" s="218" t="str">
        <f t="shared" ref="S45" si="37">IF(N45="","",")")</f>
        <v>)</v>
      </c>
      <c r="T45" s="219" t="str">
        <f t="shared" ref="T45" si="38">IF(U45="","","(")</f>
        <v/>
      </c>
      <c r="U45" s="181" t="str">
        <f t="shared" ref="U45" si="39">IF(F45="","",F45)</f>
        <v/>
      </c>
      <c r="V45" s="185" t="str">
        <f t="shared" ref="V45" si="40">IF(U45="","",",")</f>
        <v/>
      </c>
      <c r="W45" s="177" t="str">
        <f t="shared" ref="W45" si="41">IF(G45="","",G45)</f>
        <v/>
      </c>
      <c r="X45" s="185" t="str">
        <f t="shared" ref="X45" si="42">IF(U45="","",",")</f>
        <v/>
      </c>
      <c r="Y45" s="185" t="str">
        <f t="shared" ref="Y45" si="43">IF(U45="","",250)</f>
        <v/>
      </c>
      <c r="Z45" s="218" t="str">
        <f t="shared" ref="Z45" si="44">IF(U45="","",")")</f>
        <v/>
      </c>
      <c r="AA45" s="175" t="str">
        <f t="shared" ref="AA45" si="45">IF(AB45="","","(")</f>
        <v/>
      </c>
      <c r="AB45" s="183" t="str">
        <f t="shared" ref="AB45" si="46">IF(H45="","",H45)</f>
        <v/>
      </c>
      <c r="AC45" s="184" t="str">
        <f t="shared" ref="AC45" si="47">IF(AB45="","",",")</f>
        <v/>
      </c>
      <c r="AD45" s="225" t="str">
        <f t="shared" ref="AD45" si="48">IF(I45="","",I45)</f>
        <v/>
      </c>
      <c r="AE45" s="176" t="str">
        <f t="shared" ref="AE45" si="49">IF(AB45="","",",")</f>
        <v/>
      </c>
      <c r="AF45" s="168" t="str">
        <f t="shared" ref="AF45" si="50">IF(AB45="","",350)</f>
        <v/>
      </c>
      <c r="AG45" s="168" t="str">
        <f t="shared" ref="AG45" si="51">IF(AB45="","",")")</f>
        <v/>
      </c>
      <c r="AH45" s="179" t="str">
        <f t="shared" ref="AH45" si="52">IF(AI45="","","(")</f>
        <v/>
      </c>
      <c r="AI45" s="256" t="str">
        <f t="shared" ref="AI45" si="53">IF(J45="","",J45)</f>
        <v/>
      </c>
      <c r="AJ45" s="185" t="str">
        <f t="shared" ref="AJ45" si="54">IF(AI45="","",",")</f>
        <v/>
      </c>
      <c r="AK45" s="185" t="str">
        <f t="shared" ref="AK45" si="55">IF(K45="","",K45)</f>
        <v/>
      </c>
      <c r="AL45" s="185" t="str">
        <f t="shared" ref="AL45" si="56">IF(AI45="","",",")</f>
        <v/>
      </c>
      <c r="AM45" s="185" t="str">
        <f t="shared" ref="AM45" si="57">IF(AI45="","",450)</f>
        <v/>
      </c>
      <c r="AN45" s="185" t="str">
        <f t="shared" ref="AN45" si="58">IF(AI45="","",")")</f>
        <v/>
      </c>
    </row>
    <row r="46" spans="1:40" ht="25.5" thickTop="1" thickBot="1" x14ac:dyDescent="0.4">
      <c r="A46">
        <f>+A42+1</f>
        <v>14</v>
      </c>
      <c r="C46" s="13" t="s">
        <v>2702</v>
      </c>
      <c r="D46" s="257" t="s">
        <v>2347</v>
      </c>
      <c r="E46" s="257">
        <v>7</v>
      </c>
      <c r="F46" s="230"/>
      <c r="G46" s="230"/>
      <c r="H46" s="228"/>
      <c r="I46" s="228"/>
      <c r="J46" s="232"/>
      <c r="K46" s="232"/>
      <c r="L46" s="271" t="str">
        <f t="shared" si="0"/>
        <v xml:space="preserve">            { line: "Si de Ti yo me olvidare,, (Si,7,15)", sC: ""},</v>
      </c>
      <c r="M46" s="218" t="str">
        <f t="shared" si="7"/>
        <v>(</v>
      </c>
      <c r="N46" s="183" t="str">
        <f t="shared" si="1"/>
        <v>Si</v>
      </c>
      <c r="O46" s="216" t="str">
        <f t="shared" si="8"/>
        <v>,</v>
      </c>
      <c r="P46" s="225">
        <f t="shared" si="2"/>
        <v>7</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+A43+1</f>
        <v>1</v>
      </c>
      <c r="C47" s="13" t="s">
        <v>2703</v>
      </c>
      <c r="D47" s="257" t="s">
        <v>1111</v>
      </c>
      <c r="E47" s="257" t="s">
        <v>1121</v>
      </c>
      <c r="F47" s="230"/>
      <c r="G47" s="230"/>
      <c r="H47" s="228"/>
      <c r="I47" s="228"/>
      <c r="J47" s="232"/>
      <c r="K47" s="232"/>
      <c r="L47" s="271" t="str">
        <f t="shared" ref="L47" si="59">IF(C47="","",_xlfn.CONCAT("            { line: ","""",C47,", ",M47:AN47,""", sC: ","""",B47,"""},"))</f>
        <v xml:space="preserve">            { line: "que se me seque la mano derecha, (Mi,m,15)", sC: ""},</v>
      </c>
      <c r="M47" s="218" t="str">
        <f t="shared" ref="M47" si="60">IF(N47="","","(")</f>
        <v>(</v>
      </c>
      <c r="N47" s="183" t="str">
        <f t="shared" ref="N47" si="61">IF(D47="","",D47)</f>
        <v>Mi</v>
      </c>
      <c r="O47" s="216" t="str">
        <f t="shared" ref="O47" si="62">IF(N47="","",",")</f>
        <v>,</v>
      </c>
      <c r="P47" s="225" t="str">
        <f t="shared" ref="P47" si="63">IF(E47="","",E47)</f>
        <v>m</v>
      </c>
      <c r="Q47" s="217" t="str">
        <f t="shared" ref="Q47" si="64">IF(N47="","",",")</f>
        <v>,</v>
      </c>
      <c r="R47" s="168">
        <f t="shared" ref="R47" si="65">IF(N47="","",15)</f>
        <v>15</v>
      </c>
      <c r="S47" s="218" t="str">
        <f t="shared" ref="S47" si="66">IF(N47="","",")")</f>
        <v>)</v>
      </c>
      <c r="T47" s="219" t="str">
        <f t="shared" ref="T47" si="67">IF(U47="","","(")</f>
        <v/>
      </c>
      <c r="U47" s="181" t="str">
        <f t="shared" ref="U47" si="68">IF(F47="","",F47)</f>
        <v/>
      </c>
      <c r="V47" s="185" t="str">
        <f t="shared" ref="V47" si="69">IF(U47="","",",")</f>
        <v/>
      </c>
      <c r="W47" s="177" t="str">
        <f t="shared" ref="W47" si="70">IF(G47="","",G47)</f>
        <v/>
      </c>
      <c r="X47" s="185" t="str">
        <f t="shared" ref="X47" si="71">IF(U47="","",",")</f>
        <v/>
      </c>
      <c r="Y47" s="185" t="str">
        <f t="shared" ref="Y47" si="72">IF(U47="","",250)</f>
        <v/>
      </c>
      <c r="Z47" s="218" t="str">
        <f t="shared" ref="Z47" si="73">IF(U47="","",")")</f>
        <v/>
      </c>
      <c r="AA47" s="175" t="str">
        <f t="shared" ref="AA47" si="74">IF(AB47="","","(")</f>
        <v/>
      </c>
      <c r="AB47" s="183" t="str">
        <f t="shared" ref="AB47" si="75">IF(H47="","",H47)</f>
        <v/>
      </c>
      <c r="AC47" s="184" t="str">
        <f t="shared" ref="AC47" si="76">IF(AB47="","",",")</f>
        <v/>
      </c>
      <c r="AD47" s="225" t="str">
        <f t="shared" ref="AD47" si="77">IF(I47="","",I47)</f>
        <v/>
      </c>
      <c r="AE47" s="176" t="str">
        <f t="shared" ref="AE47" si="78">IF(AB47="","",",")</f>
        <v/>
      </c>
      <c r="AF47" s="168" t="str">
        <f t="shared" ref="AF47" si="79">IF(AB47="","",350)</f>
        <v/>
      </c>
      <c r="AG47" s="168" t="str">
        <f t="shared" ref="AG47" si="80">IF(AB47="","",")")</f>
        <v/>
      </c>
      <c r="AH47" s="179" t="str">
        <f t="shared" ref="AH47" si="81">IF(AI47="","","(")</f>
        <v/>
      </c>
      <c r="AI47" s="256" t="str">
        <f t="shared" ref="AI47" si="82">IF(J47="","",J47)</f>
        <v/>
      </c>
      <c r="AJ47" s="185" t="str">
        <f t="shared" ref="AJ47" si="83">IF(AI47="","",",")</f>
        <v/>
      </c>
      <c r="AK47" s="185" t="str">
        <f t="shared" ref="AK47" si="84">IF(K47="","",K47)</f>
        <v/>
      </c>
      <c r="AL47" s="185" t="str">
        <f t="shared" ref="AL47" si="85">IF(AI47="","",",")</f>
        <v/>
      </c>
      <c r="AM47" s="185" t="str">
        <f t="shared" ref="AM47" si="86">IF(AI47="","",450)</f>
        <v/>
      </c>
      <c r="AN47" s="185" t="str">
        <f t="shared" ref="AN47" si="87">IF(AI47="","",")")</f>
        <v/>
      </c>
    </row>
    <row r="48" spans="1:40" ht="36.75" thickTop="1" thickBot="1" x14ac:dyDescent="0.4">
      <c r="C48" s="13"/>
      <c r="D48" s="222"/>
      <c r="E48" s="222"/>
      <c r="F48" s="222"/>
      <c r="G48" s="222"/>
      <c r="H48" s="222"/>
      <c r="I48" s="222"/>
      <c r="J48" s="222"/>
      <c r="K48" s="222"/>
      <c r="L48" s="212"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v>1</v>
      </c>
      <c r="C49" s="13" t="s">
        <v>2704</v>
      </c>
      <c r="D49" s="257" t="s">
        <v>1111</v>
      </c>
      <c r="E49" s="257" t="s">
        <v>1121</v>
      </c>
      <c r="F49" s="258" t="s">
        <v>1112</v>
      </c>
      <c r="G49" s="258" t="s">
        <v>1121</v>
      </c>
      <c r="H49" s="257" t="s">
        <v>1111</v>
      </c>
      <c r="I49" s="257" t="s">
        <v>1121</v>
      </c>
      <c r="J49" s="232"/>
      <c r="K49" s="232"/>
      <c r="L49" s="271" t="str">
        <f>IF(C49="","",_xlfn.CONCAT("            { line: ","""",C49,", ",M49:AN49,""", sC: ","""",B49,"""},"))</f>
        <v xml:space="preserve">            { line: "Que se me pegue la lengua al paladar,, (Mi,m,15)(La,m,250)(Mi,m,350)", sC: ""},</v>
      </c>
      <c r="M49" s="218" t="str">
        <f t="shared" si="7"/>
        <v>(</v>
      </c>
      <c r="N49" s="183" t="str">
        <f t="shared" si="1"/>
        <v>Mi</v>
      </c>
      <c r="O49" s="216" t="str">
        <f t="shared" si="8"/>
        <v>,</v>
      </c>
      <c r="P49" s="225" t="str">
        <f t="shared" si="2"/>
        <v>m</v>
      </c>
      <c r="Q49" s="217" t="str">
        <f t="shared" si="9"/>
        <v>,</v>
      </c>
      <c r="R49" s="168">
        <f t="shared" si="10"/>
        <v>15</v>
      </c>
      <c r="S49" s="218" t="str">
        <f t="shared" si="11"/>
        <v>)</v>
      </c>
      <c r="T49" s="219" t="str">
        <f t="shared" si="12"/>
        <v>(</v>
      </c>
      <c r="U49" s="181" t="str">
        <f t="shared" si="3"/>
        <v>La</v>
      </c>
      <c r="V49" s="185" t="str">
        <f t="shared" si="13"/>
        <v>,</v>
      </c>
      <c r="W49" s="177" t="str">
        <f t="shared" si="4"/>
        <v>m</v>
      </c>
      <c r="X49" s="185" t="str">
        <f t="shared" si="14"/>
        <v>,</v>
      </c>
      <c r="Y49" s="185">
        <f t="shared" si="15"/>
        <v>250</v>
      </c>
      <c r="Z49" s="218" t="str">
        <f t="shared" si="16"/>
        <v>)</v>
      </c>
      <c r="AA49" s="175" t="str">
        <f t="shared" si="17"/>
        <v>(</v>
      </c>
      <c r="AB49" s="183" t="str">
        <f t="shared" si="5"/>
        <v>Mi</v>
      </c>
      <c r="AC49" s="184" t="str">
        <f t="shared" si="18"/>
        <v>,</v>
      </c>
      <c r="AD49" s="225" t="str">
        <f t="shared" si="19"/>
        <v>m</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+A49+1</f>
        <v>2</v>
      </c>
      <c r="C50" s="13" t="s">
        <v>2705</v>
      </c>
      <c r="D50" s="257" t="s">
        <v>2347</v>
      </c>
      <c r="E50" s="257">
        <v>7</v>
      </c>
      <c r="F50" s="258"/>
      <c r="G50" s="258"/>
      <c r="H50" s="257"/>
      <c r="I50" s="257"/>
      <c r="J50" s="232"/>
      <c r="K50" s="232"/>
      <c r="L50" s="271" t="str">
        <f t="shared" ref="L50:L64" si="88">IF(C50="","",_xlfn.CONCAT("            { line: ","""",C50,", ",M50:AN50,""", sC: ","""",B50,"""},"))</f>
        <v xml:space="preserve">            { line: "si de ti yo me olvidare, Jerusalén,, (Si,7,15)", sC: ""},</v>
      </c>
      <c r="M50" s="218" t="str">
        <f t="shared" si="7"/>
        <v>(</v>
      </c>
      <c r="N50" s="183" t="str">
        <f t="shared" si="1"/>
        <v>Si</v>
      </c>
      <c r="O50" s="216" t="str">
        <f t="shared" si="8"/>
        <v>,</v>
      </c>
      <c r="P50" s="225">
        <f t="shared" si="2"/>
        <v>7</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ref="A51:A64" si="89">+A50+1</f>
        <v>3</v>
      </c>
      <c r="C51" s="13" t="s">
        <v>2706</v>
      </c>
      <c r="D51" s="257" t="s">
        <v>1111</v>
      </c>
      <c r="E51" s="257" t="s">
        <v>1121</v>
      </c>
      <c r="F51" s="258"/>
      <c r="G51" s="258"/>
      <c r="H51" s="257"/>
      <c r="I51" s="257"/>
      <c r="J51" s="232"/>
      <c r="K51" s="232"/>
      <c r="L51" s="271" t="str">
        <f t="shared" si="88"/>
        <v xml:space="preserve">            { line: "en la cumbre de mi alegría., (Mi,m,15)", sC: ""},</v>
      </c>
      <c r="M51" s="218" t="str">
        <f t="shared" si="7"/>
        <v>(</v>
      </c>
      <c r="N51" s="183" t="str">
        <f t="shared" si="1"/>
        <v>Mi</v>
      </c>
      <c r="O51" s="216" t="str">
        <f t="shared" si="8"/>
        <v>,</v>
      </c>
      <c r="P51" s="225" t="str">
        <f t="shared" si="2"/>
        <v>m</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7.75" thickTop="1" thickBot="1" x14ac:dyDescent="0.4">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5.5" thickTop="1" thickBot="1" x14ac:dyDescent="0.4">
      <c r="A53">
        <f>+A51+1</f>
        <v>4</v>
      </c>
      <c r="B53" t="s">
        <v>2584</v>
      </c>
      <c r="C53" s="13" t="s">
        <v>2707</v>
      </c>
      <c r="D53" s="228" t="s">
        <v>1111</v>
      </c>
      <c r="E53" s="228" t="s">
        <v>1121</v>
      </c>
      <c r="F53" s="230" t="s">
        <v>1112</v>
      </c>
      <c r="G53" s="230" t="s">
        <v>1121</v>
      </c>
      <c r="H53" s="228"/>
      <c r="I53" s="228"/>
      <c r="J53" s="232"/>
      <c r="K53" s="232"/>
      <c r="L53" s="271" t="str">
        <f t="shared" si="88"/>
        <v xml:space="preserve">            { line: "SEÑOR, TOMA CUENTAS, (Mi,m,15)(La,m,250)", sC: "ta as"},</v>
      </c>
      <c r="M53" s="218" t="str">
        <f t="shared" si="7"/>
        <v>(</v>
      </c>
      <c r="N53" s="183" t="str">
        <f t="shared" si="1"/>
        <v>Mi</v>
      </c>
      <c r="O53" s="216" t="str">
        <f t="shared" si="8"/>
        <v>,</v>
      </c>
      <c r="P53" s="225" t="str">
        <f t="shared" si="2"/>
        <v>m</v>
      </c>
      <c r="Q53" s="217" t="str">
        <f t="shared" si="9"/>
        <v>,</v>
      </c>
      <c r="R53" s="168">
        <f t="shared" si="10"/>
        <v>15</v>
      </c>
      <c r="S53" s="218" t="str">
        <f t="shared" si="11"/>
        <v>)</v>
      </c>
      <c r="T53" s="219" t="str">
        <f t="shared" si="12"/>
        <v>(</v>
      </c>
      <c r="U53" s="181" t="str">
        <f t="shared" si="3"/>
        <v>La</v>
      </c>
      <c r="V53" s="185" t="str">
        <f t="shared" si="13"/>
        <v>,</v>
      </c>
      <c r="W53" s="177" t="str">
        <f t="shared" si="4"/>
        <v>m</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89"/>
        <v>5</v>
      </c>
      <c r="B54" t="s">
        <v>2282</v>
      </c>
      <c r="C54" s="13" t="s">
        <v>2708</v>
      </c>
      <c r="D54" s="228" t="s">
        <v>1111</v>
      </c>
      <c r="E54" s="228" t="s">
        <v>1121</v>
      </c>
      <c r="F54" s="230"/>
      <c r="G54" s="230"/>
      <c r="H54" s="228"/>
      <c r="I54" s="228"/>
      <c r="J54" s="232"/>
      <c r="K54" s="232"/>
      <c r="L54" s="271" t="str">
        <f t="shared" si="88"/>
        <v xml:space="preserve">            { line: "A NUESTROS ENEMIGOS., (Mi,m,15)", sC: "as"},</v>
      </c>
      <c r="M54" s="218" t="str">
        <f t="shared" si="7"/>
        <v>(</v>
      </c>
      <c r="N54" s="183" t="str">
        <f t="shared" si="1"/>
        <v>Mi</v>
      </c>
      <c r="O54" s="216" t="str">
        <f t="shared" si="8"/>
        <v>,</v>
      </c>
      <c r="P54" s="225" t="str">
        <f t="shared" si="2"/>
        <v>m</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 t="shared" si="89"/>
        <v>6</v>
      </c>
      <c r="B55" t="s">
        <v>2282</v>
      </c>
      <c r="C55" s="13" t="s">
        <v>2707</v>
      </c>
      <c r="D55" s="228" t="s">
        <v>1112</v>
      </c>
      <c r="E55" s="228" t="s">
        <v>1121</v>
      </c>
      <c r="F55" s="230"/>
      <c r="G55" s="230"/>
      <c r="H55" s="228"/>
      <c r="I55" s="228"/>
      <c r="J55" s="232"/>
      <c r="K55" s="232"/>
      <c r="L55" s="271" t="str">
        <f t="shared" si="88"/>
        <v xml:space="preserve">            { line: "SEÑOR, TOMA CUENTAS, (La,m,15)", sC: "as"},</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 t="shared" si="89"/>
        <v>7</v>
      </c>
      <c r="B56" t="s">
        <v>2282</v>
      </c>
      <c r="C56" s="13" t="s">
        <v>2709</v>
      </c>
      <c r="D56" s="228" t="s">
        <v>1111</v>
      </c>
      <c r="E56" s="228" t="s">
        <v>1121</v>
      </c>
      <c r="F56" s="230"/>
      <c r="G56" s="230"/>
      <c r="H56" s="228"/>
      <c r="I56" s="228"/>
      <c r="J56" s="232"/>
      <c r="K56" s="232"/>
      <c r="L56" s="271" t="str">
        <f t="shared" si="88"/>
        <v xml:space="preserve">            { line: "A NUESTROS OPRESORES., (Mi,m,15)", sC: "as"},</v>
      </c>
      <c r="M56" s="218" t="str">
        <f t="shared" si="7"/>
        <v>(</v>
      </c>
      <c r="N56" s="183" t="str">
        <f t="shared" si="1"/>
        <v>Mi</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si="89"/>
        <v>8</v>
      </c>
      <c r="B57" t="s">
        <v>2282</v>
      </c>
      <c r="C57" s="13" t="s">
        <v>2710</v>
      </c>
      <c r="D57" s="228" t="s">
        <v>2347</v>
      </c>
      <c r="E57" s="228">
        <v>7</v>
      </c>
      <c r="F57" s="230"/>
      <c r="G57" s="230"/>
      <c r="H57" s="228"/>
      <c r="I57" s="228"/>
      <c r="J57" s="232"/>
      <c r="K57" s="232"/>
      <c r="L57" s="271" t="str">
        <f t="shared" si="88"/>
        <v xml:space="preserve">            { line: "CUANDO ELLOS SE DECÍAN:, (Si,7,15)", sC: "as"},</v>
      </c>
      <c r="M57" s="218" t="str">
        <f t="shared" si="7"/>
        <v>(</v>
      </c>
      <c r="N57" s="183" t="str">
        <f t="shared" si="1"/>
        <v>Si</v>
      </c>
      <c r="O57" s="216" t="str">
        <f t="shared" si="8"/>
        <v>,</v>
      </c>
      <c r="P57" s="225">
        <f t="shared" si="2"/>
        <v>7</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89"/>
        <v>9</v>
      </c>
      <c r="B58" t="s">
        <v>2282</v>
      </c>
      <c r="C58" s="13" t="s">
        <v>2711</v>
      </c>
      <c r="D58" s="228" t="s">
        <v>1111</v>
      </c>
      <c r="E58" s="228" t="s">
        <v>1121</v>
      </c>
      <c r="F58" s="230"/>
      <c r="G58" s="230"/>
      <c r="H58" s="228"/>
      <c r="I58" s="228"/>
      <c r="J58" s="232"/>
      <c r="K58" s="232"/>
      <c r="L58" s="282" t="str">
        <f t="shared" si="88"/>
        <v xml:space="preserve">            { line: "¡ARRASADLA HASTA EL CIMIENTO!, (Mi,m,15)", sC: "as"},</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7.75" thickTop="1" thickBot="1" x14ac:dyDescent="0.4">
      <c r="C59" s="297"/>
      <c r="D59" s="298"/>
      <c r="E59" s="298"/>
      <c r="F59" s="298"/>
      <c r="G59" s="298"/>
      <c r="H59" s="298"/>
      <c r="I59" s="298"/>
      <c r="J59" s="298"/>
      <c r="K59" s="298"/>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A60">
        <f>+A58+1</f>
        <v>10</v>
      </c>
      <c r="B60" t="s">
        <v>2540</v>
      </c>
      <c r="C60" s="13" t="s">
        <v>2712</v>
      </c>
      <c r="D60" s="257" t="s">
        <v>1114</v>
      </c>
      <c r="E60" s="257" t="s">
        <v>1111</v>
      </c>
      <c r="F60" s="258" t="s">
        <v>1121</v>
      </c>
      <c r="G60" s="230"/>
      <c r="H60" s="228"/>
      <c r="I60" s="228"/>
      <c r="J60" s="232"/>
      <c r="K60" s="232"/>
      <c r="L60" s="282" t="str">
        <f t="shared" si="88"/>
        <v xml:space="preserve">            { line: "Capital de Babilonia criminal,, (Re,Mi,15)(m,,250)", sC: "tc"},</v>
      </c>
      <c r="M60" s="218" t="str">
        <f t="shared" si="7"/>
        <v>(</v>
      </c>
      <c r="N60" s="183" t="str">
        <f t="shared" si="1"/>
        <v>Re</v>
      </c>
      <c r="O60" s="216" t="str">
        <f t="shared" si="8"/>
        <v>,</v>
      </c>
      <c r="P60" s="225" t="str">
        <f t="shared" si="2"/>
        <v>Mi</v>
      </c>
      <c r="Q60" s="217" t="str">
        <f t="shared" si="9"/>
        <v>,</v>
      </c>
      <c r="R60" s="168">
        <f t="shared" si="10"/>
        <v>15</v>
      </c>
      <c r="S60" s="218" t="str">
        <f t="shared" si="11"/>
        <v>)</v>
      </c>
      <c r="T60" s="219" t="str">
        <f t="shared" si="12"/>
        <v>(</v>
      </c>
      <c r="U60" s="181" t="str">
        <f t="shared" si="3"/>
        <v>m</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si="89"/>
        <v>11</v>
      </c>
      <c r="C61" s="13" t="s">
        <v>2713</v>
      </c>
      <c r="D61" s="257" t="s">
        <v>1114</v>
      </c>
      <c r="E61" s="257"/>
      <c r="F61" s="258"/>
      <c r="G61" s="230"/>
      <c r="H61" s="228"/>
      <c r="I61" s="228"/>
      <c r="J61" s="232"/>
      <c r="K61" s="232"/>
      <c r="L61" s="282" t="str">
        <f t="shared" si="88"/>
        <v xml:space="preserve">            { line: "¡quién pudiera pagarte, (Re,,15)", sC: ""},</v>
      </c>
      <c r="M61" s="218" t="str">
        <f t="shared" si="7"/>
        <v>(</v>
      </c>
      <c r="N61" s="183" t="str">
        <f t="shared" si="1"/>
        <v>Re</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89"/>
        <v>12</v>
      </c>
      <c r="C62" s="13" t="s">
        <v>2714</v>
      </c>
      <c r="D62" s="257" t="s">
        <v>1111</v>
      </c>
      <c r="E62" s="257" t="s">
        <v>1121</v>
      </c>
      <c r="F62" s="258"/>
      <c r="G62" s="230"/>
      <c r="H62" s="228"/>
      <c r="I62" s="228"/>
      <c r="J62" s="232"/>
      <c r="K62" s="232"/>
      <c r="L62" s="282" t="str">
        <f t="shared" si="88"/>
        <v xml:space="preserve">            { line: "los males que nos has hecho!, (Mi,m,15)", sC: ""},</v>
      </c>
      <c r="M62" s="218" t="str">
        <f t="shared" si="7"/>
        <v>(</v>
      </c>
      <c r="N62" s="183" t="str">
        <f t="shared" si="1"/>
        <v>Mi</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89"/>
        <v>13</v>
      </c>
      <c r="C63" s="13" t="s">
        <v>2715</v>
      </c>
      <c r="D63" s="257" t="s">
        <v>2347</v>
      </c>
      <c r="E63" s="257">
        <v>7</v>
      </c>
      <c r="F63" s="258"/>
      <c r="G63" s="230"/>
      <c r="H63" s="228"/>
      <c r="I63" s="228"/>
      <c r="J63" s="232"/>
      <c r="K63" s="232"/>
      <c r="L63" s="282" t="str">
        <f t="shared" si="88"/>
        <v xml:space="preserve">            { line: "¡Quién pudiera estrellar, (Si,7,15)", sC: ""},</v>
      </c>
      <c r="M63" s="218" t="str">
        <f t="shared" si="7"/>
        <v>(</v>
      </c>
      <c r="N63" s="183" t="str">
        <f t="shared" si="1"/>
        <v>Si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89"/>
        <v>14</v>
      </c>
      <c r="C64" s="13" t="s">
        <v>2716</v>
      </c>
      <c r="D64" s="257" t="s">
        <v>1111</v>
      </c>
      <c r="E64" s="257" t="s">
        <v>1121</v>
      </c>
      <c r="F64" s="258"/>
      <c r="G64" s="230"/>
      <c r="H64" s="228"/>
      <c r="I64" s="228"/>
      <c r="J64" s="232"/>
      <c r="K64" s="232"/>
      <c r="L64" s="282" t="str">
        <f t="shared" si="88"/>
        <v xml:space="preserve">            { line: "tus hijos contra la piedra!, (Mi,m,15)",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7.75" thickTop="1" thickBot="1" x14ac:dyDescent="0.4">
      <c r="C65" s="297"/>
      <c r="D65" s="298"/>
      <c r="E65" s="298"/>
      <c r="F65" s="298"/>
      <c r="G65" s="298"/>
      <c r="H65" s="298"/>
      <c r="I65" s="298"/>
      <c r="J65" s="298"/>
      <c r="K65" s="298"/>
      <c r="L65" s="299" t="s">
        <v>2520</v>
      </c>
      <c r="M65" s="218"/>
      <c r="N65" s="183"/>
      <c r="O65" s="216"/>
      <c r="P65" s="225"/>
      <c r="Q65" s="217"/>
      <c r="R65" s="168"/>
      <c r="S65" s="218"/>
      <c r="T65" s="219"/>
      <c r="U65" s="181"/>
      <c r="V65" s="185"/>
      <c r="W65" s="177"/>
      <c r="X65" s="185"/>
      <c r="Y65" s="185"/>
      <c r="Z65" s="218"/>
      <c r="AA65" s="175"/>
      <c r="AB65" s="183"/>
      <c r="AC65" s="184"/>
      <c r="AD65" s="225"/>
      <c r="AE65" s="176"/>
      <c r="AF65" s="168"/>
      <c r="AG65" s="168"/>
      <c r="AH65" s="179"/>
      <c r="AI65" s="256"/>
      <c r="AJ65" s="185"/>
      <c r="AK65" s="185"/>
      <c r="AL65" s="185"/>
      <c r="AM65" s="185"/>
      <c r="AN65" s="185"/>
    </row>
    <row r="66" spans="2:40" ht="25.5" thickTop="1" thickBot="1" x14ac:dyDescent="0.4">
      <c r="C66" s="203" t="s">
        <v>2312</v>
      </c>
      <c r="D66" s="224"/>
      <c r="E66" s="224"/>
      <c r="F66" s="224"/>
      <c r="G66" s="224"/>
      <c r="H66" s="224"/>
      <c r="I66" s="224"/>
      <c r="J66" s="224"/>
      <c r="K66" s="224"/>
      <c r="L66" s="208" t="s">
        <v>2411</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thickTop="1" thickBot="1" x14ac:dyDescent="0.4">
      <c r="B67" t="s">
        <v>2584</v>
      </c>
      <c r="C67" s="285" t="s">
        <v>2690</v>
      </c>
      <c r="D67" s="286" t="s">
        <v>1111</v>
      </c>
      <c r="E67" s="286" t="s">
        <v>1121</v>
      </c>
      <c r="F67" s="286" t="s">
        <v>1112</v>
      </c>
      <c r="G67" s="286" t="s">
        <v>1121</v>
      </c>
      <c r="H67" s="227" t="s">
        <v>1111</v>
      </c>
      <c r="I67" s="227" t="s">
        <v>1121</v>
      </c>
      <c r="J67" s="227"/>
      <c r="K67" s="227"/>
      <c r="L67" s="283" t="str">
        <f>IF(C67="","",_xlfn.CONCAT("       triggerLine: ","""",C67,", ",M67:AN67,""", sC: ","""",B67,""", lines: ["))</f>
        <v xml:space="preserve">       triggerLine: "JUNTO A LOS CANALES DE BABILONIA,, (Mi,m,15)(La,m,250)(Mi,m,350)", sC: "ta as", lines: [</v>
      </c>
      <c r="M67" s="218" t="str">
        <f t="shared" si="7"/>
        <v>(</v>
      </c>
      <c r="N67" s="183" t="str">
        <f t="shared" si="1"/>
        <v>Mi</v>
      </c>
      <c r="O67" s="216" t="str">
        <f t="shared" si="8"/>
        <v>,</v>
      </c>
      <c r="P67" s="225" t="str">
        <f t="shared" si="2"/>
        <v>m</v>
      </c>
      <c r="Q67" s="217" t="str">
        <f t="shared" si="9"/>
        <v>,</v>
      </c>
      <c r="R67" s="168">
        <f t="shared" si="10"/>
        <v>15</v>
      </c>
      <c r="S67" s="218" t="str">
        <f t="shared" si="11"/>
        <v>)</v>
      </c>
      <c r="T67" s="219" t="str">
        <f t="shared" si="12"/>
        <v>(</v>
      </c>
      <c r="U67" s="181" t="str">
        <f t="shared" si="3"/>
        <v>La</v>
      </c>
      <c r="V67" s="185" t="str">
        <f t="shared" si="13"/>
        <v>,</v>
      </c>
      <c r="W67" s="177" t="str">
        <f t="shared" si="4"/>
        <v>m</v>
      </c>
      <c r="X67" s="185" t="str">
        <f t="shared" si="14"/>
        <v>,</v>
      </c>
      <c r="Y67" s="185">
        <f t="shared" si="15"/>
        <v>250</v>
      </c>
      <c r="Z67" s="218" t="str">
        <f t="shared" si="16"/>
        <v>)</v>
      </c>
      <c r="AA67" s="175" t="str">
        <f t="shared" si="17"/>
        <v>(</v>
      </c>
      <c r="AB67" s="183" t="str">
        <f t="shared" si="5"/>
        <v>Mi</v>
      </c>
      <c r="AC67" s="184" t="str">
        <f t="shared" si="18"/>
        <v>,</v>
      </c>
      <c r="AD67" s="225" t="str">
        <f t="shared" si="19"/>
        <v>m</v>
      </c>
      <c r="AE67" s="176" t="str">
        <f t="shared" si="20"/>
        <v>,</v>
      </c>
      <c r="AF67" s="168">
        <f t="shared" si="21"/>
        <v>350</v>
      </c>
      <c r="AG67" s="168" t="str">
        <f t="shared" si="22"/>
        <v>)</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5" thickTop="1" thickBot="1" x14ac:dyDescent="0.4">
      <c r="B68" t="s">
        <v>2282</v>
      </c>
      <c r="C68" s="285" t="s">
        <v>2691</v>
      </c>
      <c r="D68" s="286" t="s">
        <v>2347</v>
      </c>
      <c r="E68" s="286">
        <v>7</v>
      </c>
      <c r="F68" s="286"/>
      <c r="G68" s="286"/>
      <c r="H68" s="227"/>
      <c r="I68" s="227"/>
      <c r="J68" s="227"/>
      <c r="K68" s="227"/>
      <c r="L68" s="283" t="str">
        <f>IF(C68="","",_xlfn.CONCAT("            { line: ","""",C68,", ",M68:AN68,""", sC: ","""",B68,"""},"))</f>
        <v xml:space="preserve">            { line: "ACORDÁNDONOS DE TI,, (Si,7,15)", sC: "as"},</v>
      </c>
      <c r="M68" s="218" t="str">
        <f t="shared" si="7"/>
        <v>(</v>
      </c>
      <c r="N68" s="183" t="str">
        <f t="shared" si="1"/>
        <v>Si</v>
      </c>
      <c r="O68" s="216" t="str">
        <f t="shared" si="8"/>
        <v>,</v>
      </c>
      <c r="P68" s="225">
        <f t="shared" si="2"/>
        <v>7</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thickTop="1" thickBot="1" x14ac:dyDescent="0.4">
      <c r="B69" t="s">
        <v>2282</v>
      </c>
      <c r="C69" s="284" t="s">
        <v>2692</v>
      </c>
      <c r="D69" s="286" t="s">
        <v>1111</v>
      </c>
      <c r="E69" s="286" t="s">
        <v>1121</v>
      </c>
      <c r="F69" s="286"/>
      <c r="G69" s="286"/>
      <c r="H69" s="227"/>
      <c r="I69" s="227"/>
      <c r="J69" s="227"/>
      <c r="K69" s="227"/>
      <c r="L69" s="210" t="str">
        <f>IF(C69="","",_xlfn.CONCAT("            { line: ","""",C69,", ",M69:AN69,""", sC: ","""",B69,"""},  ]},"))</f>
        <v xml:space="preserve">            { line: "NOS SENTAMOS A LLORAR., (Mi,m,15)", sC: "as"},  ]},</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 customHeight="1" x14ac:dyDescent="0.4">
      <c r="B70" s="211"/>
      <c r="C70" s="211"/>
      <c r="D70" s="211"/>
      <c r="E70" s="211"/>
      <c r="F70" s="211"/>
      <c r="G70" s="211"/>
      <c r="H70" s="211"/>
      <c r="I70" s="211"/>
      <c r="J70" s="211"/>
      <c r="K70" s="211"/>
      <c r="L70" s="213" t="str">
        <f ca="1">_xlfn.CONCAT("]}, // ULTIMA LINEA DEL CANTO: ",L1)</f>
        <v>]}, // ULTIMA LINEA DEL CANTO: BABILONIA CRIMINAL</v>
      </c>
      <c r="M70" s="211"/>
    </row>
    <row r="71" spans="2:40" ht="20.25" x14ac:dyDescent="0.25">
      <c r="L71" s="214" t="s">
        <v>2316</v>
      </c>
      <c r="M71" s="166"/>
    </row>
    <row r="72" spans="2:40" x14ac:dyDescent="0.25">
      <c r="M72"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4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965A0CB-2BE8-4835-A67C-CF6755D4A205}">
          <x14:formula1>
            <xm:f>List!$B$1:$B$4</xm:f>
          </x14:formula1>
          <xm:sqref>C12</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977E5B-05A3-4630-9E45-6826BFB236AE}">
  <sheetPr codeName="Sheet42">
    <tabColor rgb="FF00B0F0"/>
  </sheetPr>
  <dimension ref="A1:AN83"/>
  <sheetViews>
    <sheetView zoomScale="85" zoomScaleNormal="85" workbookViewId="0">
      <pane xSplit="2" ySplit="1" topLeftCell="C2" activePane="bottomRight" state="frozen"/>
      <selection pane="topRight" activeCell="C1" sqref="C1"/>
      <selection pane="bottomLeft" activeCell="A2" sqref="A2"/>
      <selection pane="bottomRight" activeCell="L18" sqref="L18"/>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24</v>
      </c>
      <c r="E1" s="148"/>
      <c r="F1" s="148"/>
      <c r="G1" s="148"/>
      <c r="H1" s="148"/>
      <c r="I1" s="148"/>
      <c r="J1" s="148"/>
      <c r="K1" s="148"/>
      <c r="L1" s="165" t="str">
        <f ca="1">VLOOKUP(C1,'Codigo Canto'!A3:AQ236,38,FALSE)</f>
        <v>BALAAM</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BALAAM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balaam</v>
      </c>
      <c r="L7" s="164" t="str">
        <f ca="1">_xlfn.CONCAT("        id: ","""",C7,"""",",")</f>
        <v xml:space="preserve">        id: "balaam",</v>
      </c>
    </row>
    <row r="8" spans="2:32" ht="23.25" x14ac:dyDescent="0.25">
      <c r="C8" t="str">
        <f ca="1">PROPER(L1)</f>
        <v>Balaam</v>
      </c>
      <c r="L8" s="164" t="str">
        <f ca="1">_xlfn.CONCAT("        tt: ","""",C8,"""",",")</f>
        <v xml:space="preserve">        tt: "Balaam",</v>
      </c>
    </row>
    <row r="9" spans="2:32" ht="23.25" x14ac:dyDescent="0.25">
      <c r="C9" t="str">
        <f ca="1">PROPER(L1)</f>
        <v>Balaam</v>
      </c>
      <c r="L9" s="164" t="str">
        <f ca="1">_xlfn.CONCAT("        title: ","""",C9,"""",",")</f>
        <v xml:space="preserve">        title: "Balaam",</v>
      </c>
    </row>
    <row r="10" spans="2:32" ht="23.25" x14ac:dyDescent="0.25">
      <c r="C10" t="str">
        <f ca="1">VLOOKUP(C1,'Codigo Canto'!A3:AQ236,12,FALSE)</f>
        <v>Nm 23,7-24</v>
      </c>
      <c r="L10" s="164" t="str">
        <f ca="1">_xlfn.CONCAT("        ","subtitle: ","""",C10,"""",",")</f>
        <v xml:space="preserve">        subtitle: "Nm 23,7-24",</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24</v>
      </c>
      <c r="L15" s="164" t="str">
        <f ca="1">_xlfn.CONCAT("        dbno: ","""",C15,"""",",")</f>
        <v xml:space="preserve">        dbno: "24",</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balaam</v>
      </c>
      <c r="L18" s="164" t="str">
        <f ca="1">_xlfn.CONCAT("        audioSrc: ","""/audio/",C18,".mp3""",",")</f>
        <v xml:space="preserve">        audioSrc: "/audio/balaam.mp3",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23</v>
      </c>
      <c r="C24" t="str">
        <f ca="1">VLOOKUP(B24,Buscador!A3:AP240,31,FALSE)</f>
        <v>/resucito/src/index.html?canto=babiloniacriminal</v>
      </c>
      <c r="L24" s="164" t="str">
        <f ca="1">_xlfn.CONCAT("        ant: ","""",C24,"""",",")</f>
        <v xml:space="preserve">        ant: "/resucito/src/index.html?canto=babiloniacriminal",</v>
      </c>
    </row>
    <row r="25" spans="1:40" ht="23.25" x14ac:dyDescent="0.25">
      <c r="B25">
        <f ca="1">+C1+1</f>
        <v>25</v>
      </c>
      <c r="C25" t="str">
        <f ca="1">VLOOKUP(B25,Buscador!A3:AP240,31,FALSE)</f>
        <v>/resucito/src/index.html?canto=bendecirealsenorentodotiempo</v>
      </c>
      <c r="L25" s="164" t="str">
        <f ca="1">_xlfn.CONCAT("        sig: ","""",C25,"""",",")</f>
        <v xml:space="preserve">        sig: "/resucito/src/index.html?canto=bendecirealsenorentodotiempo",</v>
      </c>
    </row>
    <row r="26" spans="1:40" ht="23.25" x14ac:dyDescent="0.25">
      <c r="L26" s="48" t="s">
        <v>2279</v>
      </c>
    </row>
    <row r="27" spans="1:40" ht="36" thickBot="1" x14ac:dyDescent="0.3">
      <c r="L27" s="212" t="s">
        <v>2313</v>
      </c>
    </row>
    <row r="28" spans="1:40" ht="25.5" thickTop="1" thickBot="1" x14ac:dyDescent="0.4">
      <c r="A28">
        <v>1</v>
      </c>
      <c r="B28" t="s">
        <v>2540</v>
      </c>
      <c r="C28" s="13" t="s">
        <v>2717</v>
      </c>
      <c r="D28" s="257" t="s">
        <v>1111</v>
      </c>
      <c r="E28" s="257" t="s">
        <v>1121</v>
      </c>
      <c r="F28" s="269" t="s">
        <v>1114</v>
      </c>
      <c r="G28" s="230"/>
      <c r="H28" s="228"/>
      <c r="I28" s="228"/>
      <c r="J28" s="231"/>
      <c r="K28" s="232"/>
      <c r="L28" s="271" t="str">
        <f t="shared" ref="L28:L49" si="0">IF(C28="","",_xlfn.CONCAT("            { line: ","""",C28,", ",M28:AN28,""", sC: ","""",B28,"""},"))</f>
        <v xml:space="preserve">            { line: "De Aram me ha hecho venir, (Mi,m,15)(Re,,250)", sC: "tc"},</v>
      </c>
      <c r="M28" s="218" t="str">
        <f>IF(N28="","","(")</f>
        <v>(</v>
      </c>
      <c r="N28" s="183" t="str">
        <f t="shared" ref="N28:N74" si="1">IF(D28="","",D28)</f>
        <v>Mi</v>
      </c>
      <c r="O28" s="216" t="str">
        <f>IF(N28="","",",")</f>
        <v>,</v>
      </c>
      <c r="P28" s="225" t="str">
        <f t="shared" ref="P28:P74" si="2">IF(E28="","",E28)</f>
        <v>m</v>
      </c>
      <c r="Q28" s="217" t="str">
        <f>IF(N28="","",",")</f>
        <v>,</v>
      </c>
      <c r="R28" s="168">
        <f>IF(N28="","",15)</f>
        <v>15</v>
      </c>
      <c r="S28" s="218" t="str">
        <f>IF(N28="","",")")</f>
        <v>)</v>
      </c>
      <c r="T28" s="219" t="str">
        <f>IF(U28="","","(")</f>
        <v>(</v>
      </c>
      <c r="U28" s="181" t="str">
        <f t="shared" ref="U28:U74" si="3">IF(F28="","",F28)</f>
        <v>Re</v>
      </c>
      <c r="V28" s="185" t="str">
        <f>IF(U28="","",",")</f>
        <v>,</v>
      </c>
      <c r="W28" s="177" t="str">
        <f t="shared" ref="W28:W74" si="4">IF(G28="","",G28)</f>
        <v/>
      </c>
      <c r="X28" s="185" t="str">
        <f>IF(U28="","",",")</f>
        <v>,</v>
      </c>
      <c r="Y28" s="185">
        <f>IF(U28="","",250)</f>
        <v>250</v>
      </c>
      <c r="Z28" s="218" t="str">
        <f>IF(U28="","",")")</f>
        <v>)</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row>
    <row r="29" spans="1:40" ht="25.5" thickTop="1" thickBot="1" x14ac:dyDescent="0.4">
      <c r="A29">
        <f>+A28+1</f>
        <v>2</v>
      </c>
      <c r="C29" s="13" t="s">
        <v>2718</v>
      </c>
      <c r="D29" s="257" t="s">
        <v>1111</v>
      </c>
      <c r="E29" s="257" t="s">
        <v>1121</v>
      </c>
      <c r="F29" s="258" t="s">
        <v>1114</v>
      </c>
      <c r="G29" s="230"/>
      <c r="H29" s="228"/>
      <c r="I29" s="228"/>
      <c r="J29" s="232"/>
      <c r="K29" s="232"/>
      <c r="L29" s="271" t="str">
        <f t="shared" si="0"/>
        <v xml:space="preserve">            { line: "Balaq, el rey de Moab,, (Mi,m,15)(Re,,250)", sC: ""},</v>
      </c>
      <c r="M29" s="218" t="str">
        <f t="shared" ref="M29:M74" si="7">IF(N29="","","(")</f>
        <v>(</v>
      </c>
      <c r="N29" s="183" t="str">
        <f t="shared" si="1"/>
        <v>Mi</v>
      </c>
      <c r="O29" s="216" t="str">
        <f t="shared" ref="O29:O74" si="8">IF(N29="","",",")</f>
        <v>,</v>
      </c>
      <c r="P29" s="225" t="str">
        <f t="shared" si="2"/>
        <v>m</v>
      </c>
      <c r="Q29" s="217" t="str">
        <f t="shared" ref="Q29:Q74" si="9">IF(N29="","",",")</f>
        <v>,</v>
      </c>
      <c r="R29" s="168">
        <f t="shared" ref="R29:R74" si="10">IF(N29="","",15)</f>
        <v>15</v>
      </c>
      <c r="S29" s="218" t="str">
        <f t="shared" ref="S29:S74" si="11">IF(N29="","",")")</f>
        <v>)</v>
      </c>
      <c r="T29" s="219" t="str">
        <f t="shared" ref="T29:T74" si="12">IF(U29="","","(")</f>
        <v>(</v>
      </c>
      <c r="U29" s="181" t="str">
        <f t="shared" si="3"/>
        <v>Re</v>
      </c>
      <c r="V29" s="185" t="str">
        <f t="shared" ref="V29:V74" si="13">IF(U29="","",",")</f>
        <v>,</v>
      </c>
      <c r="W29" s="177" t="str">
        <f t="shared" si="4"/>
        <v/>
      </c>
      <c r="X29" s="185" t="str">
        <f t="shared" ref="X29:X74" si="14">IF(U29="","",",")</f>
        <v>,</v>
      </c>
      <c r="Y29" s="185">
        <f t="shared" ref="Y29:Y74" si="15">IF(U29="","",250)</f>
        <v>250</v>
      </c>
      <c r="Z29" s="218" t="str">
        <f t="shared" ref="Z29:Z74" si="16">IF(U29="","",")")</f>
        <v>)</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row>
    <row r="30" spans="1:40" ht="25.5" thickTop="1" thickBot="1" x14ac:dyDescent="0.4">
      <c r="A30">
        <f t="shared" ref="A30:A49" si="29">+A29+1</f>
        <v>3</v>
      </c>
      <c r="C30" s="13" t="s">
        <v>2719</v>
      </c>
      <c r="D30" s="257" t="s">
        <v>1111</v>
      </c>
      <c r="E30" s="257" t="s">
        <v>1121</v>
      </c>
      <c r="F30" s="258"/>
      <c r="G30" s="230"/>
      <c r="H30" s="228"/>
      <c r="I30" s="228"/>
      <c r="J30" s="232"/>
      <c r="K30" s="232"/>
      <c r="L30" s="271" t="str">
        <f t="shared" si="0"/>
        <v xml:space="preserve">            { line: "desde los montes de Oriente:, (Mi,m,15)", sC: ""},</v>
      </c>
      <c r="M30" s="218" t="str">
        <f t="shared" si="7"/>
        <v>(</v>
      </c>
      <c r="N30" s="183" t="str">
        <f t="shared" si="1"/>
        <v>Mi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7.75" thickTop="1" thickBot="1" x14ac:dyDescent="0.4">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4</v>
      </c>
      <c r="C32" s="13" t="s">
        <v>2720</v>
      </c>
      <c r="D32" s="257" t="s">
        <v>1114</v>
      </c>
      <c r="E32" s="257"/>
      <c r="F32" s="258" t="s">
        <v>1111</v>
      </c>
      <c r="G32" s="258" t="s">
        <v>1121</v>
      </c>
      <c r="H32" s="228"/>
      <c r="I32" s="228"/>
      <c r="J32" s="232"/>
      <c r="K32" s="232"/>
      <c r="L32" s="271" t="str">
        <f t="shared" si="0"/>
        <v xml:space="preserve">            { line: "«Ven y maldice a Jacob;, (Re,,15)(Mi,m,250)", sC: ""},</v>
      </c>
      <c r="M32" s="218" t="str">
        <f t="shared" si="7"/>
        <v>(</v>
      </c>
      <c r="N32" s="183" t="str">
        <f t="shared" si="1"/>
        <v>Re</v>
      </c>
      <c r="O32" s="216" t="str">
        <f t="shared" si="8"/>
        <v>,</v>
      </c>
      <c r="P32" s="225" t="str">
        <f t="shared" si="2"/>
        <v/>
      </c>
      <c r="Q32" s="217" t="str">
        <f t="shared" si="9"/>
        <v>,</v>
      </c>
      <c r="R32" s="168">
        <f t="shared" si="10"/>
        <v>15</v>
      </c>
      <c r="S32" s="218" t="str">
        <f t="shared" si="11"/>
        <v>)</v>
      </c>
      <c r="T32" s="219" t="str">
        <f t="shared" si="12"/>
        <v>(</v>
      </c>
      <c r="U32" s="181" t="str">
        <f t="shared" si="3"/>
        <v>Mi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2721</v>
      </c>
      <c r="D33" s="257" t="s">
        <v>1114</v>
      </c>
      <c r="E33" s="257"/>
      <c r="F33" s="258" t="s">
        <v>1111</v>
      </c>
      <c r="G33" s="258" t="s">
        <v>1121</v>
      </c>
      <c r="H33" s="228"/>
      <c r="I33" s="228"/>
      <c r="J33" s="232"/>
      <c r="K33" s="232"/>
      <c r="L33" s="271" t="str">
        <f>IF(C33="","",_xlfn.CONCAT("            { line: ","""",C33,", ",M33:AN33,""", sC: ","""",B33,"""},"))</f>
        <v xml:space="preserve">            { line: "ven y profetiza contra Israel»., (Re,,15)(Mi,m,250)", sC: ""},</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m</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7.75" thickTop="1" thickBot="1" x14ac:dyDescent="0.4">
      <c r="C34" s="297"/>
      <c r="D34" s="298"/>
      <c r="E34" s="298"/>
      <c r="F34" s="298"/>
      <c r="G34" s="298"/>
      <c r="H34" s="298"/>
      <c r="I34" s="298"/>
      <c r="J34" s="298"/>
      <c r="K34" s="298"/>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6</v>
      </c>
      <c r="C35" s="13" t="s">
        <v>2722</v>
      </c>
      <c r="D35" s="228" t="s">
        <v>1122</v>
      </c>
      <c r="E35" s="228"/>
      <c r="F35" s="230" t="s">
        <v>1114</v>
      </c>
      <c r="G35" s="230"/>
      <c r="H35" s="228" t="s">
        <v>1122</v>
      </c>
      <c r="I35" s="228"/>
      <c r="J35" s="232" t="s">
        <v>2347</v>
      </c>
      <c r="K35" s="232" t="s">
        <v>2730</v>
      </c>
      <c r="L35" s="271" t="str">
        <f>IF(C35="","",_xlfn.CONCAT("            { line: ","""",C35,", ",M35:AN35,""", sC: ","""",B35,"""},"))</f>
        <v xml:space="preserve">            { line: "¿Cómo maldeciré, si Dios no quiere?, mSol,,15)(Re,,250)(Sol,,350)(Si,m Mi,450)", sC: ""},</v>
      </c>
      <c r="M35" s="218" t="s">
        <v>1121</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Re</v>
      </c>
      <c r="V35" s="185" t="str">
        <f t="shared" si="13"/>
        <v>,</v>
      </c>
      <c r="W35" s="177" t="str">
        <f t="shared" si="4"/>
        <v/>
      </c>
      <c r="X35" s="185" t="str">
        <f t="shared" si="14"/>
        <v>,</v>
      </c>
      <c r="Y35" s="185">
        <f t="shared" si="15"/>
        <v>250</v>
      </c>
      <c r="Z35" s="218" t="str">
        <f t="shared" si="16"/>
        <v>)</v>
      </c>
      <c r="AA35" s="175" t="str">
        <f t="shared" si="17"/>
        <v>(</v>
      </c>
      <c r="AB35" s="183" t="str">
        <f t="shared" si="5"/>
        <v>Sol</v>
      </c>
      <c r="AC35" s="184" t="str">
        <f t="shared" si="18"/>
        <v>,</v>
      </c>
      <c r="AD35" s="225" t="str">
        <f t="shared" si="19"/>
        <v/>
      </c>
      <c r="AE35" s="176" t="str">
        <f t="shared" si="20"/>
        <v>,</v>
      </c>
      <c r="AF35" s="168">
        <f t="shared" si="21"/>
        <v>350</v>
      </c>
      <c r="AG35" s="168" t="str">
        <f t="shared" si="22"/>
        <v>)</v>
      </c>
      <c r="AH35" s="179" t="str">
        <f t="shared" si="23"/>
        <v>(</v>
      </c>
      <c r="AI35" s="256" t="str">
        <f t="shared" si="6"/>
        <v>Si</v>
      </c>
      <c r="AJ35" s="185" t="str">
        <f t="shared" si="24"/>
        <v>,</v>
      </c>
      <c r="AK35" s="185" t="str">
        <f t="shared" si="25"/>
        <v>m Mi</v>
      </c>
      <c r="AL35" s="185" t="str">
        <f t="shared" si="26"/>
        <v>,</v>
      </c>
      <c r="AM35" s="185">
        <f t="shared" si="27"/>
        <v>450</v>
      </c>
      <c r="AN35" s="185" t="str">
        <f t="shared" si="28"/>
        <v>)</v>
      </c>
    </row>
    <row r="36" spans="1:40" ht="25.5" thickTop="1" thickBot="1" x14ac:dyDescent="0.4">
      <c r="A36">
        <f t="shared" si="29"/>
        <v>7</v>
      </c>
      <c r="C36" s="13" t="s">
        <v>2723</v>
      </c>
      <c r="D36" s="228" t="s">
        <v>1122</v>
      </c>
      <c r="E36" s="228"/>
      <c r="F36" s="230" t="s">
        <v>1114</v>
      </c>
      <c r="G36" s="230"/>
      <c r="H36" s="228" t="s">
        <v>1122</v>
      </c>
      <c r="I36" s="228"/>
      <c r="J36" s="232" t="s">
        <v>2347</v>
      </c>
      <c r="K36" s="232" t="s">
        <v>2730</v>
      </c>
      <c r="L36" s="271" t="str">
        <f>IF(C36="","",_xlfn.CONCAT("            { line: ","""",C36,", ",M36:AN36,""", sC: ","""",B36,"""},"))</f>
        <v xml:space="preserve">            { line: "¿Cómo profetizaré, si Dios no me deja?, mSol,,15)(Re,,250)(Sol,,350)(Si,m Mi,450)", sC: ""},</v>
      </c>
      <c r="M36" s="218" t="s">
        <v>1121</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Re</v>
      </c>
      <c r="V36" s="185" t="str">
        <f t="shared" si="13"/>
        <v>,</v>
      </c>
      <c r="W36" s="177" t="str">
        <f t="shared" si="4"/>
        <v/>
      </c>
      <c r="X36" s="185" t="str">
        <f t="shared" si="14"/>
        <v>,</v>
      </c>
      <c r="Y36" s="185">
        <f t="shared" si="15"/>
        <v>250</v>
      </c>
      <c r="Z36" s="218" t="str">
        <f t="shared" si="16"/>
        <v>)</v>
      </c>
      <c r="AA36" s="175" t="str">
        <f t="shared" si="17"/>
        <v>(</v>
      </c>
      <c r="AB36" s="183" t="str">
        <f t="shared" si="5"/>
        <v>Sol</v>
      </c>
      <c r="AC36" s="184" t="str">
        <f t="shared" si="18"/>
        <v>,</v>
      </c>
      <c r="AD36" s="225" t="str">
        <f t="shared" si="19"/>
        <v/>
      </c>
      <c r="AE36" s="176" t="str">
        <f t="shared" si="20"/>
        <v>,</v>
      </c>
      <c r="AF36" s="168">
        <f t="shared" si="21"/>
        <v>350</v>
      </c>
      <c r="AG36" s="168" t="str">
        <f t="shared" si="22"/>
        <v>)</v>
      </c>
      <c r="AH36" s="179" t="str">
        <f t="shared" si="23"/>
        <v>(</v>
      </c>
      <c r="AI36" s="256" t="str">
        <f t="shared" si="6"/>
        <v>Si</v>
      </c>
      <c r="AJ36" s="185" t="str">
        <f t="shared" si="24"/>
        <v>,</v>
      </c>
      <c r="AK36" s="185" t="str">
        <f t="shared" si="25"/>
        <v>m Mi</v>
      </c>
      <c r="AL36" s="185" t="str">
        <f t="shared" si="26"/>
        <v>,</v>
      </c>
      <c r="AM36" s="185">
        <f t="shared" si="27"/>
        <v>450</v>
      </c>
      <c r="AN36" s="185" t="str">
        <f t="shared" si="28"/>
        <v>)</v>
      </c>
    </row>
    <row r="37" spans="1:40" ht="27.75" thickTop="1" thickBot="1" x14ac:dyDescent="0.4">
      <c r="C37" s="297"/>
      <c r="D37" s="298"/>
      <c r="E37" s="298"/>
      <c r="F37" s="298"/>
      <c r="G37" s="298"/>
      <c r="H37" s="298"/>
      <c r="I37" s="298"/>
      <c r="J37" s="298"/>
      <c r="K37" s="298"/>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8</v>
      </c>
      <c r="C38" s="13" t="s">
        <v>2724</v>
      </c>
      <c r="D38" s="257" t="s">
        <v>1114</v>
      </c>
      <c r="E38" s="257"/>
      <c r="F38" s="258" t="s">
        <v>1111</v>
      </c>
      <c r="G38" s="258" t="s">
        <v>1121</v>
      </c>
      <c r="H38" s="228"/>
      <c r="I38" s="228"/>
      <c r="J38" s="232"/>
      <c r="K38" s="232"/>
      <c r="L38" s="271" t="str">
        <f t="shared" si="0"/>
        <v xml:space="preserve">            { line: "De lo alto de esta cima yo diviso,, (Re,,15)(Mi,m,250)", sC: ""},</v>
      </c>
      <c r="M38" s="218" t="str">
        <f t="shared" si="7"/>
        <v>(</v>
      </c>
      <c r="N38" s="183" t="str">
        <f t="shared" si="1"/>
        <v>Re</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m</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9</v>
      </c>
      <c r="C39" s="13" t="s">
        <v>2725</v>
      </c>
      <c r="D39" s="257" t="s">
        <v>1114</v>
      </c>
      <c r="E39" s="257"/>
      <c r="F39" s="258" t="s">
        <v>1111</v>
      </c>
      <c r="G39" s="258" t="s">
        <v>1121</v>
      </c>
      <c r="H39" s="228"/>
      <c r="I39" s="228"/>
      <c r="J39" s="232"/>
      <c r="K39" s="232"/>
      <c r="L39" s="271" t="str">
        <f>IF(C39="","",_xlfn.CONCAT("            { line: ","""",C39,", ",M39:AN39,""", sC: ","""",B39,"""},"))</f>
        <v xml:space="preserve">            { line: "desde lo alto de esta roca yo contemplo:, (Re,,15)(Mi,m,250)", sC: ""},</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C40" s="13" t="s">
        <v>2726</v>
      </c>
      <c r="D40" s="257" t="s">
        <v>1114</v>
      </c>
      <c r="E40" s="257"/>
      <c r="F40" s="258"/>
      <c r="G40" s="258"/>
      <c r="H40" s="228"/>
      <c r="I40" s="228"/>
      <c r="J40" s="232"/>
      <c r="K40" s="232"/>
      <c r="L40" s="271" t="str">
        <f t="shared" si="0"/>
        <v xml:space="preserve">            { line: "este es un pueblo distinto, (Re,,15)", sC: ""},</v>
      </c>
      <c r="M40" s="218" t="str">
        <f t="shared" si="7"/>
        <v>(</v>
      </c>
      <c r="N40" s="183" t="str">
        <f t="shared" si="1"/>
        <v>Re</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11</v>
      </c>
      <c r="C41" s="13" t="s">
        <v>2727</v>
      </c>
      <c r="D41" s="257" t="s">
        <v>1111</v>
      </c>
      <c r="E41" s="257" t="s">
        <v>1121</v>
      </c>
      <c r="F41" s="258"/>
      <c r="G41" s="258"/>
      <c r="H41" s="228"/>
      <c r="I41" s="228"/>
      <c r="J41" s="232"/>
      <c r="K41" s="232"/>
      <c r="L41" s="271" t="str">
        <f t="shared" si="0"/>
        <v xml:space="preserve">            { line: "a todas las naciones., (Mi,m,15)", sC: ""},</v>
      </c>
      <c r="M41" s="218" t="str">
        <f t="shared" si="7"/>
        <v>(</v>
      </c>
      <c r="N41" s="183" t="str">
        <f t="shared" si="1"/>
        <v>Mi</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7.75" thickTop="1" thickBot="1" x14ac:dyDescent="0.4">
      <c r="C42" s="297"/>
      <c r="D42" s="298"/>
      <c r="E42" s="298"/>
      <c r="F42" s="298"/>
      <c r="G42" s="298"/>
      <c r="H42" s="298"/>
      <c r="I42" s="298"/>
      <c r="J42" s="298"/>
      <c r="K42" s="298"/>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5.5" thickTop="1" thickBot="1" x14ac:dyDescent="0.4">
      <c r="A43">
        <f>+A41+1</f>
        <v>12</v>
      </c>
      <c r="B43" t="s">
        <v>2731</v>
      </c>
      <c r="C43" s="251" t="s">
        <v>2728</v>
      </c>
      <c r="D43" s="257" t="s">
        <v>1111</v>
      </c>
      <c r="E43" s="257" t="s">
        <v>1121</v>
      </c>
      <c r="F43" s="230" t="s">
        <v>1114</v>
      </c>
      <c r="G43" s="230"/>
      <c r="H43" s="228"/>
      <c r="I43" s="228"/>
      <c r="J43" s="232"/>
      <c r="K43" s="232"/>
      <c r="L43" s="271" t="str">
        <f t="shared" si="0"/>
        <v xml:space="preserve">            { line: "¡QUÉ BELLAS SON TUS TIENDAS,, (Mi,m,15)(Re,,250)", sC: "ta as b24"},</v>
      </c>
      <c r="M43" s="218" t="str">
        <f t="shared" si="7"/>
        <v>(</v>
      </c>
      <c r="N43" s="183" t="str">
        <f t="shared" si="1"/>
        <v>Mi</v>
      </c>
      <c r="O43" s="216" t="str">
        <f t="shared" si="8"/>
        <v>,</v>
      </c>
      <c r="P43" s="225" t="str">
        <f t="shared" si="2"/>
        <v>m</v>
      </c>
      <c r="Q43" s="217" t="str">
        <f t="shared" si="9"/>
        <v>,</v>
      </c>
      <c r="R43" s="168">
        <f t="shared" si="10"/>
        <v>15</v>
      </c>
      <c r="S43" s="218" t="str">
        <f t="shared" si="11"/>
        <v>)</v>
      </c>
      <c r="T43" s="219" t="str">
        <f t="shared" si="12"/>
        <v>(</v>
      </c>
      <c r="U43" s="181" t="str">
        <f t="shared" si="3"/>
        <v>Re</v>
      </c>
      <c r="V43" s="185" t="str">
        <f t="shared" si="13"/>
        <v>,</v>
      </c>
      <c r="W43" s="177" t="str">
        <f t="shared" si="4"/>
        <v/>
      </c>
      <c r="X43" s="185" t="str">
        <f t="shared" si="14"/>
        <v>,</v>
      </c>
      <c r="Y43" s="185">
        <f t="shared" si="15"/>
        <v>250</v>
      </c>
      <c r="Z43" s="218" t="str">
        <f t="shared" si="16"/>
        <v>)</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+A42+1</f>
        <v>1</v>
      </c>
      <c r="B44" t="s">
        <v>2282</v>
      </c>
      <c r="C44" s="251" t="s">
        <v>2729</v>
      </c>
      <c r="D44" s="257" t="s">
        <v>1111</v>
      </c>
      <c r="E44" s="257" t="s">
        <v>1121</v>
      </c>
      <c r="F44" s="230"/>
      <c r="G44" s="230"/>
      <c r="H44" s="228"/>
      <c r="I44" s="228"/>
      <c r="J44" s="232"/>
      <c r="K44" s="232"/>
      <c r="L44" s="271" t="str">
        <f t="shared" ref="L44" si="30">IF(C44="","",_xlfn.CONCAT("            { line: ","""",C44,", ",M44:AN44,""", sC: ","""",B44,"""},"))</f>
        <v xml:space="preserve">            { line: "QUÉ BELLAS SON, ISRAEL!, (Mi,m,15)", sC: "as"},</v>
      </c>
      <c r="M44" s="218" t="str">
        <f t="shared" ref="M44" si="31">IF(N44="","","(")</f>
        <v>(</v>
      </c>
      <c r="N44" s="183" t="str">
        <f t="shared" ref="N44" si="32">IF(D44="","",D44)</f>
        <v>Mi</v>
      </c>
      <c r="O44" s="216" t="str">
        <f t="shared" ref="O44" si="33">IF(N44="","",",")</f>
        <v>,</v>
      </c>
      <c r="P44" s="225" t="str">
        <f t="shared" ref="P44" si="34">IF(E44="","",E44)</f>
        <v>m</v>
      </c>
      <c r="Q44" s="217" t="str">
        <f t="shared" ref="Q44" si="35">IF(N44="","",",")</f>
        <v>,</v>
      </c>
      <c r="R44" s="168">
        <f t="shared" ref="R44" si="36">IF(N44="","",15)</f>
        <v>15</v>
      </c>
      <c r="S44" s="218" t="str">
        <f t="shared" ref="S44" si="37">IF(N44="","",")")</f>
        <v>)</v>
      </c>
      <c r="T44" s="219" t="str">
        <f t="shared" ref="T44" si="38">IF(U44="","","(")</f>
        <v/>
      </c>
      <c r="U44" s="181" t="str">
        <f t="shared" ref="U44" si="39">IF(F44="","",F44)</f>
        <v/>
      </c>
      <c r="V44" s="185" t="str">
        <f t="shared" ref="V44" si="40">IF(U44="","",",")</f>
        <v/>
      </c>
      <c r="W44" s="177" t="str">
        <f t="shared" ref="W44" si="41">IF(G44="","",G44)</f>
        <v/>
      </c>
      <c r="X44" s="185" t="str">
        <f t="shared" ref="X44" si="42">IF(U44="","",",")</f>
        <v/>
      </c>
      <c r="Y44" s="185" t="str">
        <f t="shared" ref="Y44" si="43">IF(U44="","",250)</f>
        <v/>
      </c>
      <c r="Z44" s="218" t="str">
        <f t="shared" ref="Z44" si="44">IF(U44="","",")")</f>
        <v/>
      </c>
      <c r="AA44" s="175" t="str">
        <f t="shared" ref="AA44" si="45">IF(AB44="","","(")</f>
        <v/>
      </c>
      <c r="AB44" s="183" t="str">
        <f t="shared" ref="AB44" si="46">IF(H44="","",H44)</f>
        <v/>
      </c>
      <c r="AC44" s="184" t="str">
        <f t="shared" ref="AC44" si="47">IF(AB44="","",",")</f>
        <v/>
      </c>
      <c r="AD44" s="225" t="str">
        <f t="shared" ref="AD44" si="48">IF(I44="","",I44)</f>
        <v/>
      </c>
      <c r="AE44" s="176" t="str">
        <f t="shared" ref="AE44" si="49">IF(AB44="","",",")</f>
        <v/>
      </c>
      <c r="AF44" s="168" t="str">
        <f t="shared" ref="AF44" si="50">IF(AB44="","",350)</f>
        <v/>
      </c>
      <c r="AG44" s="168" t="str">
        <f t="shared" ref="AG44" si="51">IF(AB44="","",")")</f>
        <v/>
      </c>
      <c r="AH44" s="179" t="str">
        <f t="shared" ref="AH44" si="52">IF(AI44="","","(")</f>
        <v/>
      </c>
      <c r="AI44" s="256" t="str">
        <f t="shared" ref="AI44" si="53">IF(J44="","",J44)</f>
        <v/>
      </c>
      <c r="AJ44" s="185" t="str">
        <f t="shared" ref="AJ44" si="54">IF(AI44="","",",")</f>
        <v/>
      </c>
      <c r="AK44" s="185" t="str">
        <f t="shared" ref="AK44" si="55">IF(K44="","",K44)</f>
        <v/>
      </c>
      <c r="AL44" s="185" t="str">
        <f t="shared" ref="AL44" si="56">IF(AI44="","",",")</f>
        <v/>
      </c>
      <c r="AM44" s="185" t="str">
        <f t="shared" ref="AM44" si="57">IF(AI44="","",450)</f>
        <v/>
      </c>
      <c r="AN44" s="185" t="str">
        <f t="shared" ref="AN44" si="58">IF(AI44="","",")")</f>
        <v/>
      </c>
    </row>
    <row r="45" spans="1:40" ht="25.5" thickTop="1" thickBot="1" x14ac:dyDescent="0.4">
      <c r="A45">
        <f>+A43+1</f>
        <v>13</v>
      </c>
      <c r="B45" t="s">
        <v>2282</v>
      </c>
      <c r="C45" s="251" t="s">
        <v>2728</v>
      </c>
      <c r="D45" s="257" t="s">
        <v>1114</v>
      </c>
      <c r="E45" s="257"/>
      <c r="F45" s="230"/>
      <c r="G45" s="230"/>
      <c r="H45" s="228"/>
      <c r="I45" s="228"/>
      <c r="J45" s="232"/>
      <c r="K45" s="232"/>
      <c r="L45" s="271" t="str">
        <f t="shared" si="0"/>
        <v xml:space="preserve">            { line: "¡QUÉ BELLAS SON TUS TIENDAS,, (Re,,15)", sC: "as"},</v>
      </c>
      <c r="M45" s="218" t="str">
        <f t="shared" si="7"/>
        <v>(</v>
      </c>
      <c r="N45" s="183" t="str">
        <f t="shared" si="1"/>
        <v>Re</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14</v>
      </c>
      <c r="B46" t="s">
        <v>2282</v>
      </c>
      <c r="C46" s="251" t="s">
        <v>2729</v>
      </c>
      <c r="D46" s="257" t="s">
        <v>1111</v>
      </c>
      <c r="E46" s="257" t="s">
        <v>1121</v>
      </c>
      <c r="F46" s="230"/>
      <c r="G46" s="230"/>
      <c r="H46" s="228"/>
      <c r="I46" s="228"/>
      <c r="J46" s="232"/>
      <c r="K46" s="232"/>
      <c r="L46" s="271" t="str">
        <f t="shared" si="0"/>
        <v xml:space="preserve">            { line: "QUÉ BELLAS SON, ISRAEL!, (Mi,m,15)", sC: "as"},</v>
      </c>
      <c r="M46" s="218" t="str">
        <f t="shared" si="7"/>
        <v>(</v>
      </c>
      <c r="N46" s="183" t="str">
        <f t="shared" si="1"/>
        <v>Mi</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7.75" thickTop="1" thickBot="1" x14ac:dyDescent="0.4">
      <c r="C47" s="297"/>
      <c r="D47" s="298"/>
      <c r="E47" s="298"/>
      <c r="F47" s="298"/>
      <c r="G47" s="298"/>
      <c r="H47" s="298"/>
      <c r="I47" s="298"/>
      <c r="J47" s="298"/>
      <c r="K47" s="298"/>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5.5" thickTop="1" thickBot="1" x14ac:dyDescent="0.4">
      <c r="A48">
        <f>+A46+1</f>
        <v>15</v>
      </c>
      <c r="B48" t="s">
        <v>2540</v>
      </c>
      <c r="C48" s="13" t="s">
        <v>2732</v>
      </c>
      <c r="D48" s="257" t="s">
        <v>1122</v>
      </c>
      <c r="E48" s="257"/>
      <c r="F48" s="258" t="s">
        <v>1114</v>
      </c>
      <c r="G48" s="258"/>
      <c r="H48" s="257" t="s">
        <v>1122</v>
      </c>
      <c r="I48" s="257"/>
      <c r="J48" s="296" t="s">
        <v>2347</v>
      </c>
      <c r="K48" s="296" t="s">
        <v>2735</v>
      </c>
      <c r="L48" s="282" t="str">
        <f t="shared" si="0"/>
        <v xml:space="preserve">            { line: "¿Quién contará, contará tu multitud?, (Sol,,15)(Re,,250)(Sol,,350)(Si,m  Mi m,450)", sC: "tc"},</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v>
      </c>
      <c r="U48" s="181" t="str">
        <f t="shared" si="3"/>
        <v>Re</v>
      </c>
      <c r="V48" s="185" t="str">
        <f t="shared" si="13"/>
        <v>,</v>
      </c>
      <c r="W48" s="177" t="str">
        <f t="shared" si="4"/>
        <v/>
      </c>
      <c r="X48" s="185" t="str">
        <f t="shared" si="14"/>
        <v>,</v>
      </c>
      <c r="Y48" s="185">
        <f t="shared" si="15"/>
        <v>250</v>
      </c>
      <c r="Z48" s="218" t="str">
        <f t="shared" si="16"/>
        <v>)</v>
      </c>
      <c r="AA48" s="175" t="str">
        <f t="shared" si="17"/>
        <v>(</v>
      </c>
      <c r="AB48" s="183" t="str">
        <f t="shared" si="5"/>
        <v>Sol</v>
      </c>
      <c r="AC48" s="184" t="str">
        <f t="shared" si="18"/>
        <v>,</v>
      </c>
      <c r="AD48" s="225" t="str">
        <f t="shared" si="19"/>
        <v/>
      </c>
      <c r="AE48" s="176" t="str">
        <f t="shared" si="20"/>
        <v>,</v>
      </c>
      <c r="AF48" s="168">
        <f t="shared" si="21"/>
        <v>350</v>
      </c>
      <c r="AG48" s="168" t="str">
        <f t="shared" si="22"/>
        <v>)</v>
      </c>
      <c r="AH48" s="179" t="str">
        <f t="shared" si="23"/>
        <v>(</v>
      </c>
      <c r="AI48" s="256" t="str">
        <f t="shared" si="6"/>
        <v>Si</v>
      </c>
      <c r="AJ48" s="185" t="str">
        <f t="shared" si="24"/>
        <v>,</v>
      </c>
      <c r="AK48" s="185" t="str">
        <f t="shared" si="25"/>
        <v>m  Mi m</v>
      </c>
      <c r="AL48" s="185" t="str">
        <f t="shared" si="26"/>
        <v>,</v>
      </c>
      <c r="AM48" s="185">
        <f t="shared" si="27"/>
        <v>450</v>
      </c>
      <c r="AN48" s="185" t="str">
        <f t="shared" si="28"/>
        <v>)</v>
      </c>
    </row>
    <row r="49" spans="1:40" ht="25.5" thickTop="1" thickBot="1" x14ac:dyDescent="0.4">
      <c r="A49">
        <f t="shared" si="29"/>
        <v>16</v>
      </c>
      <c r="B49" t="s">
        <v>2584</v>
      </c>
      <c r="C49" s="251" t="s">
        <v>2734</v>
      </c>
      <c r="D49" s="257" t="s">
        <v>1114</v>
      </c>
      <c r="E49" s="257"/>
      <c r="F49" s="258" t="s">
        <v>1111</v>
      </c>
      <c r="G49" s="258" t="s">
        <v>1121</v>
      </c>
      <c r="H49" s="257" t="s">
        <v>1114</v>
      </c>
      <c r="I49" s="257" t="s">
        <v>1111</v>
      </c>
      <c r="J49" s="296" t="s">
        <v>1121</v>
      </c>
      <c r="K49" s="296"/>
      <c r="L49" s="282" t="str">
        <f t="shared" si="0"/>
        <v xml:space="preserve">            { line: "JACOB, JACOB, JACOB, JACOB., (Re,,15)(Mi,m,250)(Re,Mi,350)(m,,450)", sC: "ta as"},</v>
      </c>
      <c r="M49" s="218" t="str">
        <f t="shared" si="7"/>
        <v>(</v>
      </c>
      <c r="N49" s="183" t="str">
        <f t="shared" si="1"/>
        <v>Re</v>
      </c>
      <c r="O49" s="216" t="str">
        <f t="shared" si="8"/>
        <v>,</v>
      </c>
      <c r="P49" s="225" t="str">
        <f t="shared" si="2"/>
        <v/>
      </c>
      <c r="Q49" s="217" t="str">
        <f t="shared" si="9"/>
        <v>,</v>
      </c>
      <c r="R49" s="168">
        <f t="shared" si="10"/>
        <v>15</v>
      </c>
      <c r="S49" s="218" t="str">
        <f t="shared" si="11"/>
        <v>)</v>
      </c>
      <c r="T49" s="219" t="str">
        <f t="shared" si="12"/>
        <v>(</v>
      </c>
      <c r="U49" s="181" t="str">
        <f t="shared" si="3"/>
        <v>Mi</v>
      </c>
      <c r="V49" s="185" t="str">
        <f t="shared" si="13"/>
        <v>,</v>
      </c>
      <c r="W49" s="177" t="str">
        <f t="shared" si="4"/>
        <v>m</v>
      </c>
      <c r="X49" s="185" t="str">
        <f t="shared" si="14"/>
        <v>,</v>
      </c>
      <c r="Y49" s="185">
        <f t="shared" si="15"/>
        <v>250</v>
      </c>
      <c r="Z49" s="218" t="str">
        <f t="shared" si="16"/>
        <v>)</v>
      </c>
      <c r="AA49" s="175" t="str">
        <f t="shared" si="17"/>
        <v>(</v>
      </c>
      <c r="AB49" s="183" t="str">
        <f t="shared" si="5"/>
        <v>Re</v>
      </c>
      <c r="AC49" s="184" t="str">
        <f t="shared" si="18"/>
        <v>,</v>
      </c>
      <c r="AD49" s="225" t="str">
        <f t="shared" si="19"/>
        <v>Mi</v>
      </c>
      <c r="AE49" s="176" t="str">
        <f t="shared" si="20"/>
        <v>,</v>
      </c>
      <c r="AF49" s="168">
        <f t="shared" si="21"/>
        <v>350</v>
      </c>
      <c r="AG49" s="168" t="str">
        <f t="shared" si="22"/>
        <v>)</v>
      </c>
      <c r="AH49" s="179" t="str">
        <f t="shared" si="23"/>
        <v>(</v>
      </c>
      <c r="AI49" s="256" t="str">
        <f t="shared" si="6"/>
        <v>m</v>
      </c>
      <c r="AJ49" s="185" t="str">
        <f t="shared" si="24"/>
        <v>,</v>
      </c>
      <c r="AK49" s="185" t="str">
        <f t="shared" si="25"/>
        <v/>
      </c>
      <c r="AL49" s="185" t="str">
        <f t="shared" si="26"/>
        <v>,</v>
      </c>
      <c r="AM49" s="185">
        <f t="shared" si="27"/>
        <v>450</v>
      </c>
      <c r="AN49" s="185" t="str">
        <f t="shared" si="28"/>
        <v>)</v>
      </c>
    </row>
    <row r="50" spans="1:40" ht="36.75" thickTop="1" thickBot="1" x14ac:dyDescent="0.4">
      <c r="C50" s="13"/>
      <c r="D50" s="222"/>
      <c r="E50" s="222"/>
      <c r="F50" s="222"/>
      <c r="G50" s="222"/>
      <c r="H50" s="222"/>
      <c r="I50" s="222"/>
      <c r="J50" s="222"/>
      <c r="K50" s="222"/>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v>1</v>
      </c>
      <c r="B51" t="s">
        <v>2540</v>
      </c>
      <c r="C51" s="13" t="s">
        <v>2736</v>
      </c>
      <c r="D51" s="257" t="s">
        <v>1122</v>
      </c>
      <c r="E51" s="257"/>
      <c r="F51" s="258" t="s">
        <v>1114</v>
      </c>
      <c r="G51" s="258"/>
      <c r="H51" s="257"/>
      <c r="I51" s="257"/>
      <c r="J51" s="296"/>
      <c r="K51" s="296"/>
      <c r="L51" s="271" t="str">
        <f>IF(C51="","",_xlfn.CONCAT("            { line: ","""",C51,", ",M51:AN51,""", sC: ","""",B51,"""},"))</f>
        <v xml:space="preserve">            { line: "Sea, sea mi muerte, (Sol,,15)(Re,,250)", sC: "tc"},</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v>
      </c>
      <c r="U51" s="181" t="str">
        <f t="shared" si="3"/>
        <v>Re</v>
      </c>
      <c r="V51" s="185" t="str">
        <f t="shared" si="13"/>
        <v>,</v>
      </c>
      <c r="W51" s="177" t="str">
        <f t="shared" si="4"/>
        <v/>
      </c>
      <c r="X51" s="185" t="str">
        <f t="shared" si="14"/>
        <v>,</v>
      </c>
      <c r="Y51" s="185">
        <f t="shared" si="15"/>
        <v>250</v>
      </c>
      <c r="Z51" s="218" t="str">
        <f t="shared" si="16"/>
        <v>)</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+A51+1</f>
        <v>2</v>
      </c>
      <c r="C52" s="13" t="s">
        <v>2737</v>
      </c>
      <c r="D52" s="257" t="s">
        <v>1122</v>
      </c>
      <c r="E52" s="257"/>
      <c r="F52" s="258" t="s">
        <v>2347</v>
      </c>
      <c r="G52" s="258" t="s">
        <v>1121</v>
      </c>
      <c r="H52" s="257" t="s">
        <v>1111</v>
      </c>
      <c r="I52" s="257" t="s">
        <v>1121</v>
      </c>
      <c r="J52" s="296"/>
      <c r="K52" s="296"/>
      <c r="L52" s="271" t="str">
        <f t="shared" ref="L52:L74" si="59">IF(C52="","",_xlfn.CONCAT("            { line: ","""",C52,", ",M52:AN52,""", sC: ","""",B52,"""},"))</f>
        <v xml:space="preserve">            { line: "como la muerte de su Justo., (Sol,,15)(Si,m,250)(Mi,m,350)", sC: ""},</v>
      </c>
      <c r="M52" s="218" t="str">
        <f t="shared" si="7"/>
        <v>(</v>
      </c>
      <c r="N52" s="183" t="str">
        <f t="shared" si="1"/>
        <v>Sol</v>
      </c>
      <c r="O52" s="216" t="str">
        <f t="shared" si="8"/>
        <v>,</v>
      </c>
      <c r="P52" s="225" t="str">
        <f t="shared" si="2"/>
        <v/>
      </c>
      <c r="Q52" s="217" t="str">
        <f t="shared" si="9"/>
        <v>,</v>
      </c>
      <c r="R52" s="168">
        <f t="shared" si="10"/>
        <v>15</v>
      </c>
      <c r="S52" s="218" t="str">
        <f t="shared" si="11"/>
        <v>)</v>
      </c>
      <c r="T52" s="219" t="str">
        <f t="shared" si="12"/>
        <v>(</v>
      </c>
      <c r="U52" s="181" t="str">
        <f t="shared" si="3"/>
        <v>Si</v>
      </c>
      <c r="V52" s="185" t="str">
        <f t="shared" si="13"/>
        <v>,</v>
      </c>
      <c r="W52" s="177" t="str">
        <f t="shared" si="4"/>
        <v>m</v>
      </c>
      <c r="X52" s="185" t="str">
        <f t="shared" si="14"/>
        <v>,</v>
      </c>
      <c r="Y52" s="185">
        <f t="shared" si="15"/>
        <v>250</v>
      </c>
      <c r="Z52" s="218" t="str">
        <f t="shared" si="16"/>
        <v>)</v>
      </c>
      <c r="AA52" s="175" t="str">
        <f t="shared" si="17"/>
        <v>(</v>
      </c>
      <c r="AB52" s="183" t="str">
        <f t="shared" si="5"/>
        <v>Mi</v>
      </c>
      <c r="AC52" s="184" t="str">
        <f t="shared" si="18"/>
        <v>,</v>
      </c>
      <c r="AD52" s="225" t="str">
        <f t="shared" si="19"/>
        <v>m</v>
      </c>
      <c r="AE52" s="176" t="str">
        <f t="shared" si="20"/>
        <v>,</v>
      </c>
      <c r="AF52" s="168">
        <f t="shared" si="21"/>
        <v>350</v>
      </c>
      <c r="AG52" s="168" t="str">
        <f t="shared" si="22"/>
        <v>)</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ref="A53:A74" si="60">+A52+1</f>
        <v>3</v>
      </c>
      <c r="C53" s="13" t="s">
        <v>2738</v>
      </c>
      <c r="D53" s="257" t="s">
        <v>1114</v>
      </c>
      <c r="E53" s="257"/>
      <c r="F53" s="258" t="s">
        <v>1111</v>
      </c>
      <c r="G53" s="258" t="s">
        <v>1121</v>
      </c>
      <c r="H53" s="257"/>
      <c r="I53" s="257"/>
      <c r="J53" s="296"/>
      <c r="K53" s="296"/>
      <c r="L53" s="271" t="str">
        <f t="shared" si="59"/>
        <v xml:space="preserve">            { line: "Vaya mi vida donde Él,, (Re,,15)(Mi,m,250)", sC: ""},</v>
      </c>
      <c r="M53" s="218" t="str">
        <f t="shared" si="7"/>
        <v>(</v>
      </c>
      <c r="N53" s="183" t="str">
        <f t="shared" si="1"/>
        <v>Re</v>
      </c>
      <c r="O53" s="216" t="str">
        <f t="shared" si="8"/>
        <v>,</v>
      </c>
      <c r="P53" s="225" t="str">
        <f t="shared" si="2"/>
        <v/>
      </c>
      <c r="Q53" s="217" t="str">
        <f t="shared" si="9"/>
        <v>,</v>
      </c>
      <c r="R53" s="168">
        <f t="shared" si="10"/>
        <v>15</v>
      </c>
      <c r="S53" s="218" t="str">
        <f t="shared" si="11"/>
        <v>)</v>
      </c>
      <c r="T53" s="219" t="str">
        <f t="shared" si="12"/>
        <v>(</v>
      </c>
      <c r="U53" s="181" t="str">
        <f t="shared" si="3"/>
        <v>Mi</v>
      </c>
      <c r="V53" s="185" t="str">
        <f t="shared" si="13"/>
        <v>,</v>
      </c>
      <c r="W53" s="177" t="str">
        <f t="shared" si="4"/>
        <v>m</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60"/>
        <v>4</v>
      </c>
      <c r="B54" t="s">
        <v>2584</v>
      </c>
      <c r="C54" s="251" t="s">
        <v>2739</v>
      </c>
      <c r="D54" s="257" t="s">
        <v>1114</v>
      </c>
      <c r="E54" s="257"/>
      <c r="F54" s="258" t="s">
        <v>1111</v>
      </c>
      <c r="G54" s="258" t="s">
        <v>1121</v>
      </c>
      <c r="H54" s="257"/>
      <c r="I54" s="257"/>
      <c r="J54" s="296"/>
      <c r="K54" s="296"/>
      <c r="L54" s="271" t="str">
        <f t="shared" si="59"/>
        <v xml:space="preserve">            { line: "VAYA MI VIDA DONDE ÉL., (Re,,15)(Mi,m,250)", sC: "ta as"},</v>
      </c>
      <c r="M54" s="218" t="str">
        <f t="shared" si="7"/>
        <v>(</v>
      </c>
      <c r="N54" s="183" t="str">
        <f t="shared" si="1"/>
        <v>Re</v>
      </c>
      <c r="O54" s="216" t="str">
        <f t="shared" si="8"/>
        <v>,</v>
      </c>
      <c r="P54" s="225" t="str">
        <f t="shared" si="2"/>
        <v/>
      </c>
      <c r="Q54" s="217" t="str">
        <f t="shared" si="9"/>
        <v>,</v>
      </c>
      <c r="R54" s="168">
        <f t="shared" si="10"/>
        <v>15</v>
      </c>
      <c r="S54" s="218" t="str">
        <f t="shared" si="11"/>
        <v>)</v>
      </c>
      <c r="T54" s="219" t="str">
        <f t="shared" si="12"/>
        <v>(</v>
      </c>
      <c r="U54" s="181" t="str">
        <f t="shared" si="3"/>
        <v>Mi</v>
      </c>
      <c r="V54" s="185" t="str">
        <f t="shared" si="13"/>
        <v>,</v>
      </c>
      <c r="W54" s="177" t="str">
        <f t="shared" si="4"/>
        <v>m</v>
      </c>
      <c r="X54" s="185" t="str">
        <f t="shared" si="14"/>
        <v>,</v>
      </c>
      <c r="Y54" s="185">
        <f t="shared" si="15"/>
        <v>250</v>
      </c>
      <c r="Z54" s="218" t="str">
        <f t="shared" si="16"/>
        <v>)</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C56" s="203" t="s">
        <v>2422</v>
      </c>
      <c r="D56" s="224"/>
      <c r="E56" s="224"/>
      <c r="F56" s="224"/>
      <c r="G56" s="224"/>
      <c r="H56" s="224"/>
      <c r="I56" s="224"/>
      <c r="J56" s="224"/>
      <c r="K56" s="224"/>
      <c r="L56" s="208" t="s">
        <v>2411</v>
      </c>
      <c r="M56" s="218" t="str">
        <f t="shared" ref="M56:M60" si="61">IF(N56="","","(")</f>
        <v/>
      </c>
      <c r="N56" s="183" t="str">
        <f t="shared" ref="N56:N60" si="62">IF(D56="","",D56)</f>
        <v/>
      </c>
      <c r="O56" s="216" t="str">
        <f t="shared" ref="O56:O60" si="63">IF(N56="","",",")</f>
        <v/>
      </c>
      <c r="P56" s="225" t="str">
        <f t="shared" ref="P56:P60" si="64">IF(E56="","",E56)</f>
        <v/>
      </c>
      <c r="Q56" s="217" t="str">
        <f t="shared" ref="Q56:Q60" si="65">IF(N56="","",",")</f>
        <v/>
      </c>
      <c r="R56" s="168" t="str">
        <f t="shared" ref="R56:R60" si="66">IF(N56="","",15)</f>
        <v/>
      </c>
      <c r="S56" s="218" t="str">
        <f t="shared" ref="S56:S60" si="67">IF(N56="","",")")</f>
        <v/>
      </c>
      <c r="T56" s="219" t="str">
        <f t="shared" ref="T56:T60" si="68">IF(U56="","","(")</f>
        <v/>
      </c>
      <c r="U56" s="181" t="str">
        <f t="shared" ref="U56:U60" si="69">IF(F56="","",F56)</f>
        <v/>
      </c>
      <c r="V56" s="185" t="str">
        <f t="shared" ref="V56:V60" si="70">IF(U56="","",",")</f>
        <v/>
      </c>
      <c r="W56" s="177" t="str">
        <f t="shared" ref="W56:W60" si="71">IF(G56="","",G56)</f>
        <v/>
      </c>
      <c r="X56" s="185" t="str">
        <f t="shared" ref="X56:X60" si="72">IF(U56="","",",")</f>
        <v/>
      </c>
      <c r="Y56" s="185" t="str">
        <f t="shared" ref="Y56:Y60" si="73">IF(U56="","",250)</f>
        <v/>
      </c>
      <c r="Z56" s="218" t="str">
        <f t="shared" ref="Z56:Z60" si="74">IF(U56="","",")")</f>
        <v/>
      </c>
      <c r="AA56" s="175" t="str">
        <f t="shared" ref="AA56:AA60" si="75">IF(AB56="","","(")</f>
        <v/>
      </c>
      <c r="AB56" s="183" t="str">
        <f t="shared" ref="AB56:AB60" si="76">IF(H56="","",H56)</f>
        <v/>
      </c>
      <c r="AC56" s="184" t="str">
        <f t="shared" ref="AC56:AC60" si="77">IF(AB56="","",",")</f>
        <v/>
      </c>
      <c r="AD56" s="225" t="str">
        <f t="shared" ref="AD56:AD60" si="78">IF(I56="","",I56)</f>
        <v/>
      </c>
      <c r="AE56" s="176" t="str">
        <f t="shared" ref="AE56:AE60" si="79">IF(AB56="","",",")</f>
        <v/>
      </c>
      <c r="AF56" s="168" t="str">
        <f t="shared" ref="AF56:AF60" si="80">IF(AB56="","",350)</f>
        <v/>
      </c>
      <c r="AG56" s="168" t="str">
        <f t="shared" ref="AG56:AG60" si="81">IF(AB56="","",")")</f>
        <v/>
      </c>
      <c r="AH56" s="179" t="str">
        <f t="shared" ref="AH56:AH60" si="82">IF(AI56="","","(")</f>
        <v/>
      </c>
      <c r="AI56" s="256" t="str">
        <f t="shared" ref="AI56:AI60" si="83">IF(J56="","",J56)</f>
        <v/>
      </c>
      <c r="AJ56" s="185" t="str">
        <f t="shared" ref="AJ56:AJ60" si="84">IF(AI56="","",",")</f>
        <v/>
      </c>
      <c r="AK56" s="185" t="str">
        <f t="shared" ref="AK56:AK60" si="85">IF(K56="","",K56)</f>
        <v/>
      </c>
      <c r="AL56" s="185" t="str">
        <f t="shared" ref="AL56:AL60" si="86">IF(AI56="","",",")</f>
        <v/>
      </c>
      <c r="AM56" s="185" t="str">
        <f t="shared" ref="AM56:AM60" si="87">IF(AI56="","",450)</f>
        <v/>
      </c>
      <c r="AN56" s="185" t="str">
        <f t="shared" ref="AN56:AN60" si="88">IF(AI56="","",")")</f>
        <v/>
      </c>
    </row>
    <row r="57" spans="1:40" ht="25.5" thickTop="1" thickBot="1" x14ac:dyDescent="0.4">
      <c r="B57" t="s">
        <v>2584</v>
      </c>
      <c r="C57" s="285" t="s">
        <v>2728</v>
      </c>
      <c r="D57" s="227" t="s">
        <v>1111</v>
      </c>
      <c r="E57" s="227" t="s">
        <v>1121</v>
      </c>
      <c r="F57" s="227" t="s">
        <v>1114</v>
      </c>
      <c r="G57" s="227"/>
      <c r="H57" s="227"/>
      <c r="I57" s="227"/>
      <c r="J57" s="227"/>
      <c r="K57" s="227"/>
      <c r="L57" s="283" t="str">
        <f>IF(C57="","",_xlfn.CONCAT("       triggerLine: ","""",C57,", ",M57:AN57,""", sC: ","""",B57,""", lines: ["))</f>
        <v xml:space="preserve">       triggerLine: "¡QUÉ BELLAS SON TUS TIENDAS,, (Mi,m,15)(Re,,250)", sC: "ta as", lines: [</v>
      </c>
      <c r="M57" s="218" t="str">
        <f t="shared" si="61"/>
        <v>(</v>
      </c>
      <c r="N57" s="183" t="str">
        <f t="shared" si="62"/>
        <v>Mi</v>
      </c>
      <c r="O57" s="216" t="str">
        <f t="shared" si="63"/>
        <v>,</v>
      </c>
      <c r="P57" s="225" t="str">
        <f t="shared" si="64"/>
        <v>m</v>
      </c>
      <c r="Q57" s="217" t="str">
        <f t="shared" si="65"/>
        <v>,</v>
      </c>
      <c r="R57" s="168">
        <f t="shared" si="66"/>
        <v>15</v>
      </c>
      <c r="S57" s="218" t="str">
        <f t="shared" si="67"/>
        <v>)</v>
      </c>
      <c r="T57" s="219" t="str">
        <f t="shared" si="68"/>
        <v>(</v>
      </c>
      <c r="U57" s="181" t="str">
        <f t="shared" si="69"/>
        <v>Re</v>
      </c>
      <c r="V57" s="185" t="str">
        <f t="shared" si="70"/>
        <v>,</v>
      </c>
      <c r="W57" s="177" t="str">
        <f t="shared" si="71"/>
        <v/>
      </c>
      <c r="X57" s="185" t="str">
        <f t="shared" si="72"/>
        <v>,</v>
      </c>
      <c r="Y57" s="185">
        <f t="shared" si="73"/>
        <v>250</v>
      </c>
      <c r="Z57" s="218" t="str">
        <f t="shared" si="74"/>
        <v>)</v>
      </c>
      <c r="AA57" s="175" t="str">
        <f t="shared" si="75"/>
        <v/>
      </c>
      <c r="AB57" s="183" t="str">
        <f t="shared" si="76"/>
        <v/>
      </c>
      <c r="AC57" s="184" t="str">
        <f t="shared" si="77"/>
        <v/>
      </c>
      <c r="AD57" s="225" t="str">
        <f t="shared" si="78"/>
        <v/>
      </c>
      <c r="AE57" s="176" t="str">
        <f t="shared" si="79"/>
        <v/>
      </c>
      <c r="AF57" s="168" t="str">
        <f t="shared" si="80"/>
        <v/>
      </c>
      <c r="AG57" s="168" t="str">
        <f t="shared" si="81"/>
        <v/>
      </c>
      <c r="AH57" s="179" t="str">
        <f t="shared" si="82"/>
        <v/>
      </c>
      <c r="AI57" s="256" t="str">
        <f t="shared" si="83"/>
        <v/>
      </c>
      <c r="AJ57" s="185" t="str">
        <f t="shared" si="84"/>
        <v/>
      </c>
      <c r="AK57" s="185" t="str">
        <f t="shared" si="85"/>
        <v/>
      </c>
      <c r="AL57" s="185" t="str">
        <f t="shared" si="86"/>
        <v/>
      </c>
      <c r="AM57" s="185" t="str">
        <f t="shared" si="87"/>
        <v/>
      </c>
      <c r="AN57" s="185" t="str">
        <f t="shared" si="88"/>
        <v/>
      </c>
    </row>
    <row r="58" spans="1:40" ht="25.5" thickTop="1" thickBot="1" x14ac:dyDescent="0.4">
      <c r="B58" t="s">
        <v>2282</v>
      </c>
      <c r="C58" s="285" t="s">
        <v>2729</v>
      </c>
      <c r="D58" s="227" t="s">
        <v>1111</v>
      </c>
      <c r="E58" s="227" t="s">
        <v>1121</v>
      </c>
      <c r="F58" s="227"/>
      <c r="G58" s="227"/>
      <c r="H58" s="227"/>
      <c r="I58" s="227"/>
      <c r="J58" s="227"/>
      <c r="K58" s="227"/>
      <c r="L58" s="283" t="str">
        <f>IF(C58="","",_xlfn.CONCAT("            { line: ","""",C58,", ",M58:AN58,""", sC: ","""",B58,"""},"))</f>
        <v xml:space="preserve">            { line: "QUÉ BELLAS SON, ISRAEL!, (Mi,m,15)", sC: "as"},</v>
      </c>
      <c r="M58" s="218" t="str">
        <f t="shared" si="61"/>
        <v>(</v>
      </c>
      <c r="N58" s="183" t="str">
        <f t="shared" si="62"/>
        <v>Mi</v>
      </c>
      <c r="O58" s="216" t="str">
        <f t="shared" si="63"/>
        <v>,</v>
      </c>
      <c r="P58" s="225" t="str">
        <f t="shared" si="64"/>
        <v>m</v>
      </c>
      <c r="Q58" s="217" t="str">
        <f t="shared" si="65"/>
        <v>,</v>
      </c>
      <c r="R58" s="168">
        <f t="shared" si="66"/>
        <v>15</v>
      </c>
      <c r="S58" s="218" t="str">
        <f t="shared" si="67"/>
        <v>)</v>
      </c>
      <c r="T58" s="219" t="str">
        <f t="shared" si="68"/>
        <v/>
      </c>
      <c r="U58" s="181" t="str">
        <f t="shared" si="69"/>
        <v/>
      </c>
      <c r="V58" s="185" t="str">
        <f t="shared" si="70"/>
        <v/>
      </c>
      <c r="W58" s="177" t="str">
        <f t="shared" si="71"/>
        <v/>
      </c>
      <c r="X58" s="185" t="str">
        <f t="shared" si="72"/>
        <v/>
      </c>
      <c r="Y58" s="185" t="str">
        <f t="shared" si="73"/>
        <v/>
      </c>
      <c r="Z58" s="218" t="str">
        <f t="shared" si="74"/>
        <v/>
      </c>
      <c r="AA58" s="175" t="str">
        <f t="shared" si="75"/>
        <v/>
      </c>
      <c r="AB58" s="183" t="str">
        <f t="shared" si="76"/>
        <v/>
      </c>
      <c r="AC58" s="184" t="str">
        <f t="shared" si="77"/>
        <v/>
      </c>
      <c r="AD58" s="225" t="str">
        <f t="shared" si="78"/>
        <v/>
      </c>
      <c r="AE58" s="176" t="str">
        <f t="shared" si="79"/>
        <v/>
      </c>
      <c r="AF58" s="168" t="str">
        <f t="shared" si="80"/>
        <v/>
      </c>
      <c r="AG58" s="168" t="str">
        <f t="shared" si="81"/>
        <v/>
      </c>
      <c r="AH58" s="179" t="str">
        <f t="shared" si="82"/>
        <v/>
      </c>
      <c r="AI58" s="256" t="str">
        <f t="shared" si="83"/>
        <v/>
      </c>
      <c r="AJ58" s="185" t="str">
        <f t="shared" si="84"/>
        <v/>
      </c>
      <c r="AK58" s="185" t="str">
        <f t="shared" si="85"/>
        <v/>
      </c>
      <c r="AL58" s="185" t="str">
        <f t="shared" si="86"/>
        <v/>
      </c>
      <c r="AM58" s="185" t="str">
        <f t="shared" si="87"/>
        <v/>
      </c>
      <c r="AN58" s="185" t="str">
        <f t="shared" si="88"/>
        <v/>
      </c>
    </row>
    <row r="59" spans="1:40" ht="25.5" thickTop="1" thickBot="1" x14ac:dyDescent="0.4">
      <c r="B59" t="s">
        <v>2282</v>
      </c>
      <c r="C59" s="285" t="s">
        <v>2728</v>
      </c>
      <c r="D59" s="227" t="s">
        <v>1114</v>
      </c>
      <c r="E59" s="227"/>
      <c r="F59" s="227"/>
      <c r="G59" s="227"/>
      <c r="H59" s="227"/>
      <c r="I59" s="227"/>
      <c r="J59" s="227"/>
      <c r="K59" s="227"/>
      <c r="L59" s="283" t="str">
        <f>IF(C59="","",_xlfn.CONCAT("            { line: ","""",C59,", ",M59:AN59,""", sC: ","""",B59,"""},"))</f>
        <v xml:space="preserve">            { line: "¡QUÉ BELLAS SON TUS TIENDAS,, (Re,,15)", sC: "as"},</v>
      </c>
      <c r="M59" s="218" t="str">
        <f t="shared" si="61"/>
        <v>(</v>
      </c>
      <c r="N59" s="183" t="str">
        <f t="shared" si="62"/>
        <v>Re</v>
      </c>
      <c r="O59" s="216" t="str">
        <f t="shared" si="63"/>
        <v>,</v>
      </c>
      <c r="P59" s="225" t="str">
        <f t="shared" si="64"/>
        <v/>
      </c>
      <c r="Q59" s="217" t="str">
        <f t="shared" si="65"/>
        <v>,</v>
      </c>
      <c r="R59" s="168">
        <f t="shared" si="66"/>
        <v>15</v>
      </c>
      <c r="S59" s="218" t="str">
        <f t="shared" si="67"/>
        <v>)</v>
      </c>
      <c r="T59" s="219" t="str">
        <f t="shared" si="68"/>
        <v/>
      </c>
      <c r="U59" s="181" t="str">
        <f t="shared" si="69"/>
        <v/>
      </c>
      <c r="V59" s="185" t="str">
        <f t="shared" si="70"/>
        <v/>
      </c>
      <c r="W59" s="177" t="str">
        <f t="shared" si="71"/>
        <v/>
      </c>
      <c r="X59" s="185" t="str">
        <f t="shared" si="72"/>
        <v/>
      </c>
      <c r="Y59" s="185" t="str">
        <f t="shared" si="73"/>
        <v/>
      </c>
      <c r="Z59" s="218" t="str">
        <f t="shared" si="74"/>
        <v/>
      </c>
      <c r="AA59" s="175" t="str">
        <f t="shared" si="75"/>
        <v/>
      </c>
      <c r="AB59" s="183" t="str">
        <f t="shared" si="76"/>
        <v/>
      </c>
      <c r="AC59" s="184" t="str">
        <f t="shared" si="77"/>
        <v/>
      </c>
      <c r="AD59" s="225" t="str">
        <f t="shared" si="78"/>
        <v/>
      </c>
      <c r="AE59" s="176" t="str">
        <f t="shared" si="79"/>
        <v/>
      </c>
      <c r="AF59" s="168" t="str">
        <f t="shared" si="80"/>
        <v/>
      </c>
      <c r="AG59" s="168" t="str">
        <f t="shared" si="81"/>
        <v/>
      </c>
      <c r="AH59" s="179" t="str">
        <f t="shared" si="82"/>
        <v/>
      </c>
      <c r="AI59" s="256" t="str">
        <f t="shared" si="83"/>
        <v/>
      </c>
      <c r="AJ59" s="185" t="str">
        <f t="shared" si="84"/>
        <v/>
      </c>
      <c r="AK59" s="185" t="str">
        <f t="shared" si="85"/>
        <v/>
      </c>
      <c r="AL59" s="185" t="str">
        <f t="shared" si="86"/>
        <v/>
      </c>
      <c r="AM59" s="185" t="str">
        <f t="shared" si="87"/>
        <v/>
      </c>
      <c r="AN59" s="185" t="str">
        <f t="shared" si="88"/>
        <v/>
      </c>
    </row>
    <row r="60" spans="1:40" ht="25.5" thickTop="1" thickBot="1" x14ac:dyDescent="0.4">
      <c r="B60" t="s">
        <v>2282</v>
      </c>
      <c r="C60" s="284" t="s">
        <v>2729</v>
      </c>
      <c r="D60" s="227" t="s">
        <v>1111</v>
      </c>
      <c r="E60" s="227" t="s">
        <v>1121</v>
      </c>
      <c r="F60" s="227"/>
      <c r="G60" s="227"/>
      <c r="H60" s="227"/>
      <c r="I60" s="227"/>
      <c r="J60" s="227"/>
      <c r="K60" s="227"/>
      <c r="L60" s="210" t="str">
        <f>IF(C60="","",_xlfn.CONCAT("            { line: ","""",C60,", ",M60:AN60,""", sC: ","""",B60,"""},  ]},"))</f>
        <v xml:space="preserve">            { line: "QUÉ BELLAS SON, ISRAEL!, (Mi,m,15)", sC: "as"},  ]},</v>
      </c>
      <c r="M60" s="218" t="str">
        <f t="shared" si="61"/>
        <v>(</v>
      </c>
      <c r="N60" s="183" t="str">
        <f t="shared" si="62"/>
        <v>Mi</v>
      </c>
      <c r="O60" s="216" t="str">
        <f t="shared" si="63"/>
        <v>,</v>
      </c>
      <c r="P60" s="225" t="str">
        <f t="shared" si="64"/>
        <v>m</v>
      </c>
      <c r="Q60" s="217" t="str">
        <f t="shared" si="65"/>
        <v>,</v>
      </c>
      <c r="R60" s="168">
        <f t="shared" si="66"/>
        <v>15</v>
      </c>
      <c r="S60" s="218" t="str">
        <f t="shared" si="67"/>
        <v>)</v>
      </c>
      <c r="T60" s="219" t="str">
        <f t="shared" si="68"/>
        <v/>
      </c>
      <c r="U60" s="181" t="str">
        <f t="shared" si="69"/>
        <v/>
      </c>
      <c r="V60" s="185" t="str">
        <f t="shared" si="70"/>
        <v/>
      </c>
      <c r="W60" s="177" t="str">
        <f t="shared" si="71"/>
        <v/>
      </c>
      <c r="X60" s="185" t="str">
        <f t="shared" si="72"/>
        <v/>
      </c>
      <c r="Y60" s="185" t="str">
        <f t="shared" si="73"/>
        <v/>
      </c>
      <c r="Z60" s="218" t="str">
        <f t="shared" si="74"/>
        <v/>
      </c>
      <c r="AA60" s="175" t="str">
        <f t="shared" si="75"/>
        <v/>
      </c>
      <c r="AB60" s="183" t="str">
        <f t="shared" si="76"/>
        <v/>
      </c>
      <c r="AC60" s="184" t="str">
        <f t="shared" si="77"/>
        <v/>
      </c>
      <c r="AD60" s="225" t="str">
        <f t="shared" si="78"/>
        <v/>
      </c>
      <c r="AE60" s="176" t="str">
        <f t="shared" si="79"/>
        <v/>
      </c>
      <c r="AF60" s="168" t="str">
        <f t="shared" si="80"/>
        <v/>
      </c>
      <c r="AG60" s="168" t="str">
        <f t="shared" si="81"/>
        <v/>
      </c>
      <c r="AH60" s="179" t="str">
        <f t="shared" si="82"/>
        <v/>
      </c>
      <c r="AI60" s="256" t="str">
        <f t="shared" si="83"/>
        <v/>
      </c>
      <c r="AJ60" s="185" t="str">
        <f t="shared" si="84"/>
        <v/>
      </c>
      <c r="AK60" s="185" t="str">
        <f t="shared" si="85"/>
        <v/>
      </c>
      <c r="AL60" s="185" t="str">
        <f t="shared" si="86"/>
        <v/>
      </c>
      <c r="AM60" s="185" t="str">
        <f t="shared" si="87"/>
        <v/>
      </c>
      <c r="AN60" s="185" t="str">
        <f t="shared" si="88"/>
        <v/>
      </c>
    </row>
    <row r="61" spans="1:40" ht="27.75" thickTop="1" thickBot="1" x14ac:dyDescent="0.4">
      <c r="C61" s="297"/>
      <c r="D61" s="298"/>
      <c r="E61" s="298"/>
      <c r="F61" s="298"/>
      <c r="G61" s="298"/>
      <c r="H61" s="298"/>
      <c r="I61" s="298"/>
      <c r="J61" s="298"/>
      <c r="K61" s="298"/>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5.5" thickTop="1" thickBot="1" x14ac:dyDescent="0.4">
      <c r="A62">
        <f>+A54+1</f>
        <v>5</v>
      </c>
      <c r="B62" t="s">
        <v>2540</v>
      </c>
      <c r="C62" s="13" t="s">
        <v>2740</v>
      </c>
      <c r="D62" s="257" t="s">
        <v>1111</v>
      </c>
      <c r="E62" s="257" t="s">
        <v>1121</v>
      </c>
      <c r="F62" s="258" t="s">
        <v>1114</v>
      </c>
      <c r="G62" s="258"/>
      <c r="H62" s="257"/>
      <c r="I62" s="257"/>
      <c r="J62" s="296"/>
      <c r="K62" s="296"/>
      <c r="L62" s="271" t="str">
        <f t="shared" si="59"/>
        <v xml:space="preserve">            { line: "«¿Pero qué es lo que estás haciendo?, (Mi,m,15)(Re,,250)", sC: "tc"},</v>
      </c>
      <c r="M62" s="218" t="str">
        <f t="shared" si="7"/>
        <v>(</v>
      </c>
      <c r="N62" s="183" t="str">
        <f t="shared" si="1"/>
        <v>Mi</v>
      </c>
      <c r="O62" s="216" t="str">
        <f t="shared" si="8"/>
        <v>,</v>
      </c>
      <c r="P62" s="225" t="str">
        <f t="shared" si="2"/>
        <v>m</v>
      </c>
      <c r="Q62" s="217" t="str">
        <f t="shared" si="9"/>
        <v>,</v>
      </c>
      <c r="R62" s="168">
        <f t="shared" si="10"/>
        <v>15</v>
      </c>
      <c r="S62" s="218" t="str">
        <f t="shared" si="11"/>
        <v>)</v>
      </c>
      <c r="T62" s="219" t="str">
        <f t="shared" si="12"/>
        <v>(</v>
      </c>
      <c r="U62" s="181" t="str">
        <f t="shared" si="3"/>
        <v>Re</v>
      </c>
      <c r="V62" s="185" t="str">
        <f t="shared" si="13"/>
        <v>,</v>
      </c>
      <c r="W62" s="177" t="str">
        <f t="shared" si="4"/>
        <v/>
      </c>
      <c r="X62" s="185" t="str">
        <f t="shared" si="14"/>
        <v>,</v>
      </c>
      <c r="Y62" s="185">
        <f t="shared" si="15"/>
        <v>250</v>
      </c>
      <c r="Z62" s="218" t="str">
        <f t="shared" si="16"/>
        <v>)</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60"/>
        <v>6</v>
      </c>
      <c r="C63" s="13" t="s">
        <v>2741</v>
      </c>
      <c r="D63" s="257" t="s">
        <v>1111</v>
      </c>
      <c r="E63" s="257" t="s">
        <v>1121</v>
      </c>
      <c r="F63" s="258"/>
      <c r="G63" s="258"/>
      <c r="H63" s="257"/>
      <c r="I63" s="257"/>
      <c r="J63" s="296"/>
      <c r="K63" s="296"/>
      <c r="L63" s="271" t="str">
        <f t="shared" si="59"/>
        <v xml:space="preserve">            { line: "¡Tú lo estás bendiciendo!, (Mi,m,15)",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60"/>
        <v>7</v>
      </c>
      <c r="C64" s="13" t="s">
        <v>2742</v>
      </c>
      <c r="D64" s="257" t="s">
        <v>1114</v>
      </c>
      <c r="E64" s="257"/>
      <c r="F64" s="258"/>
      <c r="G64" s="258"/>
      <c r="H64" s="257"/>
      <c r="I64" s="257"/>
      <c r="J64" s="296"/>
      <c r="K64" s="296"/>
      <c r="L64" s="271" t="str">
        <f t="shared" si="59"/>
        <v xml:space="preserve">            { line: "Ven, quizá desde otra parte, (Re,,15)", sC: ""},</v>
      </c>
      <c r="M64" s="218" t="str">
        <f t="shared" si="7"/>
        <v>(</v>
      </c>
      <c r="N64" s="183" t="str">
        <f t="shared" si="1"/>
        <v>Re</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60"/>
        <v>8</v>
      </c>
      <c r="C65" s="13" t="s">
        <v>2743</v>
      </c>
      <c r="D65" s="257" t="s">
        <v>1111</v>
      </c>
      <c r="E65" s="257" t="s">
        <v>1121</v>
      </c>
      <c r="F65" s="258"/>
      <c r="G65" s="258"/>
      <c r="H65" s="257"/>
      <c r="I65" s="257"/>
      <c r="J65" s="296"/>
      <c r="K65" s="296"/>
      <c r="L65" s="271" t="str">
        <f t="shared" si="59"/>
        <v xml:space="preserve">            { line: "Dios lo quiera maldecir»., (Mi,m,15)", sC: ""},</v>
      </c>
      <c r="M65" s="218" t="str">
        <f t="shared" si="7"/>
        <v>(</v>
      </c>
      <c r="N65" s="183" t="str">
        <f t="shared" si="1"/>
        <v>Mi</v>
      </c>
      <c r="O65" s="216" t="str">
        <f t="shared" si="8"/>
        <v>,</v>
      </c>
      <c r="P65" s="225" t="str">
        <f t="shared" si="2"/>
        <v>m</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7.75" thickTop="1" thickBot="1" x14ac:dyDescent="0.4">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+A65+1</f>
        <v>9</v>
      </c>
      <c r="B67" t="s">
        <v>2540</v>
      </c>
      <c r="C67" s="13" t="s">
        <v>2744</v>
      </c>
      <c r="D67" s="257" t="s">
        <v>1122</v>
      </c>
      <c r="E67" s="257"/>
      <c r="F67" s="258" t="s">
        <v>1114</v>
      </c>
      <c r="G67" s="258"/>
      <c r="H67" s="257" t="s">
        <v>1122</v>
      </c>
      <c r="I67" s="257"/>
      <c r="J67" s="296" t="s">
        <v>2347</v>
      </c>
      <c r="K67" s="296" t="s">
        <v>2733</v>
      </c>
      <c r="L67" s="282" t="str">
        <f t="shared" si="59"/>
        <v xml:space="preserve">            { line: "Escucha, hijo de Sippor, pon el oído rey Balaq;, (Sol,,15)(Re,,250)(Sol,,350)(Si,mMim,450)", sC: "tc"},</v>
      </c>
      <c r="M67" s="218" t="str">
        <f t="shared" si="7"/>
        <v>(</v>
      </c>
      <c r="N67" s="183" t="str">
        <f t="shared" si="1"/>
        <v>Sol</v>
      </c>
      <c r="O67" s="216" t="str">
        <f t="shared" si="8"/>
        <v>,</v>
      </c>
      <c r="P67" s="225" t="str">
        <f t="shared" si="2"/>
        <v/>
      </c>
      <c r="Q67" s="217" t="str">
        <f t="shared" si="9"/>
        <v>,</v>
      </c>
      <c r="R67" s="168">
        <f t="shared" si="10"/>
        <v>15</v>
      </c>
      <c r="S67" s="218" t="str">
        <f t="shared" si="11"/>
        <v>)</v>
      </c>
      <c r="T67" s="219" t="str">
        <f t="shared" si="12"/>
        <v>(</v>
      </c>
      <c r="U67" s="181" t="str">
        <f t="shared" si="3"/>
        <v>Re</v>
      </c>
      <c r="V67" s="185" t="str">
        <f t="shared" si="13"/>
        <v>,</v>
      </c>
      <c r="W67" s="177" t="str">
        <f t="shared" si="4"/>
        <v/>
      </c>
      <c r="X67" s="185" t="str">
        <f t="shared" si="14"/>
        <v>,</v>
      </c>
      <c r="Y67" s="185">
        <f t="shared" si="15"/>
        <v>250</v>
      </c>
      <c r="Z67" s="218" t="str">
        <f t="shared" si="16"/>
        <v>)</v>
      </c>
      <c r="AA67" s="175" t="str">
        <f t="shared" si="17"/>
        <v>(</v>
      </c>
      <c r="AB67" s="183" t="str">
        <f t="shared" si="5"/>
        <v>Sol</v>
      </c>
      <c r="AC67" s="184" t="str">
        <f t="shared" si="18"/>
        <v>,</v>
      </c>
      <c r="AD67" s="225" t="str">
        <f t="shared" si="19"/>
        <v/>
      </c>
      <c r="AE67" s="176" t="str">
        <f t="shared" si="20"/>
        <v>,</v>
      </c>
      <c r="AF67" s="168">
        <f t="shared" si="21"/>
        <v>350</v>
      </c>
      <c r="AG67" s="168" t="str">
        <f t="shared" si="22"/>
        <v>)</v>
      </c>
      <c r="AH67" s="179" t="str">
        <f t="shared" si="23"/>
        <v>(</v>
      </c>
      <c r="AI67" s="256" t="str">
        <f t="shared" si="6"/>
        <v>Si</v>
      </c>
      <c r="AJ67" s="185" t="str">
        <f t="shared" si="24"/>
        <v>,</v>
      </c>
      <c r="AK67" s="185" t="str">
        <f t="shared" si="25"/>
        <v>mMim</v>
      </c>
      <c r="AL67" s="185" t="str">
        <f t="shared" si="26"/>
        <v>,</v>
      </c>
      <c r="AM67" s="185">
        <f t="shared" si="27"/>
        <v>450</v>
      </c>
      <c r="AN67" s="185" t="str">
        <f t="shared" si="28"/>
        <v>)</v>
      </c>
    </row>
    <row r="68" spans="1:40" ht="25.5" thickTop="1" thickBot="1" x14ac:dyDescent="0.4">
      <c r="A68">
        <f>+A65+1</f>
        <v>9</v>
      </c>
      <c r="C68" s="13" t="s">
        <v>2745</v>
      </c>
      <c r="D68" s="257" t="s">
        <v>1114</v>
      </c>
      <c r="E68" s="257"/>
      <c r="F68" s="258"/>
      <c r="G68" s="258"/>
      <c r="H68" s="257"/>
      <c r="I68" s="257"/>
      <c r="J68" s="296"/>
      <c r="K68" s="296"/>
      <c r="L68" s="282" t="str">
        <f t="shared" ref="L68:L69" si="89">IF(C68="","",_xlfn.CONCAT("            { line: ","""",C68,", ",M68:AN68,""", sC: ","""",B68,"""},"))</f>
        <v xml:space="preserve">            { line: "que Dios no es un hombre, (Re,,15)", sC: ""},</v>
      </c>
      <c r="M68" s="218" t="str">
        <f t="shared" ref="M68:M69" si="90">IF(N68="","","(")</f>
        <v>(</v>
      </c>
      <c r="N68" s="183" t="str">
        <f t="shared" ref="N68:N69" si="91">IF(D68="","",D68)</f>
        <v>Re</v>
      </c>
      <c r="O68" s="216" t="str">
        <f t="shared" ref="O68:O69" si="92">IF(N68="","",",")</f>
        <v>,</v>
      </c>
      <c r="P68" s="225" t="str">
        <f t="shared" ref="P68:P69" si="93">IF(E68="","",E68)</f>
        <v/>
      </c>
      <c r="Q68" s="217" t="str">
        <f t="shared" ref="Q68:Q69" si="94">IF(N68="","",",")</f>
        <v>,</v>
      </c>
      <c r="R68" s="168">
        <f t="shared" ref="R68:R69" si="95">IF(N68="","",15)</f>
        <v>15</v>
      </c>
      <c r="S68" s="218" t="str">
        <f t="shared" ref="S68:S69" si="96">IF(N68="","",")")</f>
        <v>)</v>
      </c>
      <c r="T68" s="219" t="str">
        <f t="shared" ref="T68:T69" si="97">IF(U68="","","(")</f>
        <v/>
      </c>
      <c r="U68" s="181" t="str">
        <f t="shared" ref="U68:U69" si="98">IF(F68="","",F68)</f>
        <v/>
      </c>
      <c r="V68" s="185" t="str">
        <f t="shared" ref="V68:V69" si="99">IF(U68="","",",")</f>
        <v/>
      </c>
      <c r="W68" s="177" t="str">
        <f t="shared" ref="W68:W69" si="100">IF(G68="","",G68)</f>
        <v/>
      </c>
      <c r="X68" s="185" t="str">
        <f t="shared" ref="X68:X69" si="101">IF(U68="","",",")</f>
        <v/>
      </c>
      <c r="Y68" s="185" t="str">
        <f t="shared" ref="Y68:Y69" si="102">IF(U68="","",250)</f>
        <v/>
      </c>
      <c r="Z68" s="218" t="str">
        <f t="shared" ref="Z68:Z69" si="103">IF(U68="","",")")</f>
        <v/>
      </c>
      <c r="AA68" s="175" t="str">
        <f t="shared" ref="AA68:AA69" si="104">IF(AB68="","","(")</f>
        <v/>
      </c>
      <c r="AB68" s="183" t="str">
        <f t="shared" ref="AB68:AB69" si="105">IF(H68="","",H68)</f>
        <v/>
      </c>
      <c r="AC68" s="184" t="str">
        <f t="shared" ref="AC68:AC69" si="106">IF(AB68="","",",")</f>
        <v/>
      </c>
      <c r="AD68" s="225" t="str">
        <f t="shared" ref="AD68:AD69" si="107">IF(I68="","",I68)</f>
        <v/>
      </c>
      <c r="AE68" s="176" t="str">
        <f t="shared" ref="AE68:AE69" si="108">IF(AB68="","",",")</f>
        <v/>
      </c>
      <c r="AF68" s="168" t="str">
        <f t="shared" ref="AF68:AF69" si="109">IF(AB68="","",350)</f>
        <v/>
      </c>
      <c r="AG68" s="168" t="str">
        <f t="shared" ref="AG68:AG69" si="110">IF(AB68="","",")")</f>
        <v/>
      </c>
      <c r="AH68" s="179" t="str">
        <f t="shared" ref="AH68:AH69" si="111">IF(AI68="","","(")</f>
        <v/>
      </c>
      <c r="AI68" s="256" t="str">
        <f t="shared" ref="AI68:AI69" si="112">IF(J68="","",J68)</f>
        <v/>
      </c>
      <c r="AJ68" s="185" t="str">
        <f t="shared" ref="AJ68:AJ69" si="113">IF(AI68="","",",")</f>
        <v/>
      </c>
      <c r="AK68" s="185" t="str">
        <f t="shared" ref="AK68:AK69" si="114">IF(K68="","",K68)</f>
        <v/>
      </c>
      <c r="AL68" s="185" t="str">
        <f t="shared" ref="AL68:AL69" si="115">IF(AI68="","",",")</f>
        <v/>
      </c>
      <c r="AM68" s="185" t="str">
        <f t="shared" ref="AM68:AM69" si="116">IF(AI68="","",450)</f>
        <v/>
      </c>
      <c r="AN68" s="185" t="str">
        <f t="shared" ref="AN68:AN69" si="117">IF(AI68="","",")")</f>
        <v/>
      </c>
    </row>
    <row r="69" spans="1:40" ht="25.5" thickTop="1" thickBot="1" x14ac:dyDescent="0.4">
      <c r="A69">
        <f t="shared" si="60"/>
        <v>10</v>
      </c>
      <c r="C69" s="13" t="s">
        <v>2746</v>
      </c>
      <c r="D69" s="257" t="s">
        <v>1111</v>
      </c>
      <c r="E69" s="257" t="s">
        <v>1121</v>
      </c>
      <c r="F69" s="258"/>
      <c r="G69" s="258"/>
      <c r="H69" s="257"/>
      <c r="I69" s="257"/>
      <c r="J69" s="296"/>
      <c r="K69" s="296"/>
      <c r="L69" s="282" t="str">
        <f t="shared" si="89"/>
        <v xml:space="preserve">            { line: "que dice y se arrepiente., (Mi,m,15)", sC: ""},</v>
      </c>
      <c r="M69" s="218" t="str">
        <f t="shared" si="90"/>
        <v>(</v>
      </c>
      <c r="N69" s="183" t="str">
        <f t="shared" si="91"/>
        <v>Mi</v>
      </c>
      <c r="O69" s="216" t="str">
        <f t="shared" si="92"/>
        <v>,</v>
      </c>
      <c r="P69" s="225" t="str">
        <f t="shared" si="93"/>
        <v>m</v>
      </c>
      <c r="Q69" s="217" t="str">
        <f t="shared" si="94"/>
        <v>,</v>
      </c>
      <c r="R69" s="168">
        <f t="shared" si="95"/>
        <v>15</v>
      </c>
      <c r="S69" s="218" t="str">
        <f t="shared" si="96"/>
        <v>)</v>
      </c>
      <c r="T69" s="219" t="str">
        <f t="shared" si="97"/>
        <v/>
      </c>
      <c r="U69" s="181" t="str">
        <f t="shared" si="98"/>
        <v/>
      </c>
      <c r="V69" s="185" t="str">
        <f t="shared" si="99"/>
        <v/>
      </c>
      <c r="W69" s="177" t="str">
        <f t="shared" si="100"/>
        <v/>
      </c>
      <c r="X69" s="185" t="str">
        <f t="shared" si="101"/>
        <v/>
      </c>
      <c r="Y69" s="185" t="str">
        <f t="shared" si="102"/>
        <v/>
      </c>
      <c r="Z69" s="218" t="str">
        <f t="shared" si="103"/>
        <v/>
      </c>
      <c r="AA69" s="175" t="str">
        <f t="shared" si="104"/>
        <v/>
      </c>
      <c r="AB69" s="183" t="str">
        <f t="shared" si="105"/>
        <v/>
      </c>
      <c r="AC69" s="184" t="str">
        <f t="shared" si="106"/>
        <v/>
      </c>
      <c r="AD69" s="225" t="str">
        <f t="shared" si="107"/>
        <v/>
      </c>
      <c r="AE69" s="176" t="str">
        <f t="shared" si="108"/>
        <v/>
      </c>
      <c r="AF69" s="168" t="str">
        <f t="shared" si="109"/>
        <v/>
      </c>
      <c r="AG69" s="168" t="str">
        <f t="shared" si="110"/>
        <v/>
      </c>
      <c r="AH69" s="179" t="str">
        <f t="shared" si="111"/>
        <v/>
      </c>
      <c r="AI69" s="256" t="str">
        <f t="shared" si="112"/>
        <v/>
      </c>
      <c r="AJ69" s="185" t="str">
        <f t="shared" si="113"/>
        <v/>
      </c>
      <c r="AK69" s="185" t="str">
        <f t="shared" si="114"/>
        <v/>
      </c>
      <c r="AL69" s="185" t="str">
        <f t="shared" si="115"/>
        <v/>
      </c>
      <c r="AM69" s="185" t="str">
        <f t="shared" si="116"/>
        <v/>
      </c>
      <c r="AN69" s="185" t="str">
        <f t="shared" si="117"/>
        <v/>
      </c>
    </row>
    <row r="70" spans="1:40" ht="25.5" thickTop="1" thickBot="1" x14ac:dyDescent="0.4">
      <c r="A70">
        <f>+A67+1</f>
        <v>10</v>
      </c>
      <c r="C70" s="13" t="s">
        <v>2747</v>
      </c>
      <c r="D70" s="257" t="s">
        <v>1114</v>
      </c>
      <c r="E70" s="257"/>
      <c r="F70" s="258" t="s">
        <v>1111</v>
      </c>
      <c r="G70" s="258" t="s">
        <v>1121</v>
      </c>
      <c r="H70" s="257"/>
      <c r="I70" s="257"/>
      <c r="J70" s="296"/>
      <c r="K70" s="296"/>
      <c r="L70" s="282" t="str">
        <f t="shared" si="59"/>
        <v xml:space="preserve">            { line: "Una estrella surge de Jacob,, (Re,,15)(Mi,m,250)", sC: ""},</v>
      </c>
      <c r="M70" s="218" t="str">
        <f t="shared" si="7"/>
        <v>(</v>
      </c>
      <c r="N70" s="183" t="str">
        <f t="shared" si="1"/>
        <v>Re</v>
      </c>
      <c r="O70" s="216" t="str">
        <f t="shared" si="8"/>
        <v>,</v>
      </c>
      <c r="P70" s="225" t="str">
        <f t="shared" si="2"/>
        <v/>
      </c>
      <c r="Q70" s="217" t="str">
        <f t="shared" si="9"/>
        <v>,</v>
      </c>
      <c r="R70" s="168">
        <f t="shared" si="10"/>
        <v>15</v>
      </c>
      <c r="S70" s="218" t="str">
        <f t="shared" si="11"/>
        <v>)</v>
      </c>
      <c r="T70" s="219" t="str">
        <f t="shared" si="12"/>
        <v>(</v>
      </c>
      <c r="U70" s="181" t="str">
        <f t="shared" si="3"/>
        <v>Mi</v>
      </c>
      <c r="V70" s="185" t="str">
        <f t="shared" si="13"/>
        <v>,</v>
      </c>
      <c r="W70" s="177" t="str">
        <f t="shared" si="4"/>
        <v>m</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si="60"/>
        <v>11</v>
      </c>
      <c r="C71" s="13" t="s">
        <v>2748</v>
      </c>
      <c r="D71" s="257" t="s">
        <v>1114</v>
      </c>
      <c r="E71" s="257"/>
      <c r="F71" s="258" t="s">
        <v>1111</v>
      </c>
      <c r="G71" s="258" t="s">
        <v>1121</v>
      </c>
      <c r="H71" s="257"/>
      <c r="I71" s="257"/>
      <c r="J71" s="296"/>
      <c r="K71" s="296"/>
      <c r="L71" s="282" t="str">
        <f t="shared" si="59"/>
        <v xml:space="preserve">            { line: "se oyen aclamaciones por su Rey., (Re,,15)(Mi,m,250)", sC: ""},</v>
      </c>
      <c r="M71" s="218" t="str">
        <f t="shared" si="7"/>
        <v>(</v>
      </c>
      <c r="N71" s="183" t="str">
        <f t="shared" si="1"/>
        <v>Re</v>
      </c>
      <c r="O71" s="216" t="str">
        <f t="shared" si="8"/>
        <v>,</v>
      </c>
      <c r="P71" s="225" t="str">
        <f t="shared" si="2"/>
        <v/>
      </c>
      <c r="Q71" s="217" t="str">
        <f t="shared" si="9"/>
        <v>,</v>
      </c>
      <c r="R71" s="168">
        <f t="shared" si="10"/>
        <v>15</v>
      </c>
      <c r="S71" s="218" t="str">
        <f t="shared" si="11"/>
        <v>)</v>
      </c>
      <c r="T71" s="219" t="str">
        <f t="shared" si="12"/>
        <v>(</v>
      </c>
      <c r="U71" s="181" t="str">
        <f t="shared" si="3"/>
        <v>Mi</v>
      </c>
      <c r="V71" s="185" t="str">
        <f t="shared" si="13"/>
        <v>,</v>
      </c>
      <c r="W71" s="177" t="str">
        <f t="shared" si="4"/>
        <v>m</v>
      </c>
      <c r="X71" s="185" t="str">
        <f t="shared" si="14"/>
        <v>,</v>
      </c>
      <c r="Y71" s="185">
        <f t="shared" si="15"/>
        <v>250</v>
      </c>
      <c r="Z71" s="218" t="str">
        <f t="shared" si="16"/>
        <v>)</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5.5" thickTop="1" thickBot="1" x14ac:dyDescent="0.4">
      <c r="A72">
        <f t="shared" si="60"/>
        <v>12</v>
      </c>
      <c r="C72" s="13" t="s">
        <v>2749</v>
      </c>
      <c r="D72" s="257" t="s">
        <v>1114</v>
      </c>
      <c r="E72" s="257"/>
      <c r="F72" s="258" t="s">
        <v>1111</v>
      </c>
      <c r="G72" s="258" t="s">
        <v>1121</v>
      </c>
      <c r="H72" s="257"/>
      <c r="I72" s="257"/>
      <c r="J72" s="296"/>
      <c r="K72" s="296"/>
      <c r="L72" s="282" t="str">
        <f t="shared" si="59"/>
        <v xml:space="preserve">            { line: "Dios es su Padre., (Re,,15)(Mi,m,250)", sC: ""},</v>
      </c>
      <c r="M72" s="218" t="str">
        <f t="shared" si="7"/>
        <v>(</v>
      </c>
      <c r="N72" s="183" t="str">
        <f t="shared" si="1"/>
        <v>Re</v>
      </c>
      <c r="O72" s="216" t="str">
        <f t="shared" si="8"/>
        <v>,</v>
      </c>
      <c r="P72" s="225" t="str">
        <f t="shared" si="2"/>
        <v/>
      </c>
      <c r="Q72" s="217" t="str">
        <f t="shared" si="9"/>
        <v>,</v>
      </c>
      <c r="R72" s="168">
        <f t="shared" si="10"/>
        <v>15</v>
      </c>
      <c r="S72" s="218" t="str">
        <f t="shared" si="11"/>
        <v>)</v>
      </c>
      <c r="T72" s="219" t="str">
        <f t="shared" si="12"/>
        <v>(</v>
      </c>
      <c r="U72" s="181" t="str">
        <f t="shared" si="3"/>
        <v>Mi</v>
      </c>
      <c r="V72" s="185" t="str">
        <f t="shared" si="13"/>
        <v>,</v>
      </c>
      <c r="W72" s="177" t="str">
        <f t="shared" si="4"/>
        <v>m</v>
      </c>
      <c r="X72" s="185" t="str">
        <f t="shared" si="14"/>
        <v>,</v>
      </c>
      <c r="Y72" s="185">
        <f t="shared" si="15"/>
        <v>250</v>
      </c>
      <c r="Z72" s="218" t="str">
        <f t="shared" si="16"/>
        <v>)</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5.5" thickTop="1" thickBot="1" x14ac:dyDescent="0.4">
      <c r="A73">
        <f t="shared" si="60"/>
        <v>13</v>
      </c>
      <c r="C73" s="13" t="s">
        <v>2750</v>
      </c>
      <c r="D73" s="257" t="s">
        <v>1114</v>
      </c>
      <c r="E73" s="257"/>
      <c r="F73" s="258" t="s">
        <v>1111</v>
      </c>
      <c r="G73" s="258" t="s">
        <v>1121</v>
      </c>
      <c r="H73" s="257"/>
      <c r="I73" s="257"/>
      <c r="J73" s="296"/>
      <c r="K73" s="296"/>
      <c r="L73" s="282" t="str">
        <f t="shared" si="59"/>
        <v xml:space="preserve">            { line: "Se acuesta como león,, (Re,,15)(Mi,m,250)", sC: ""},</v>
      </c>
      <c r="M73" s="218" t="str">
        <f t="shared" si="7"/>
        <v>(</v>
      </c>
      <c r="N73" s="183" t="str">
        <f t="shared" si="1"/>
        <v>Re</v>
      </c>
      <c r="O73" s="216" t="str">
        <f t="shared" si="8"/>
        <v>,</v>
      </c>
      <c r="P73" s="225" t="str">
        <f t="shared" si="2"/>
        <v/>
      </c>
      <c r="Q73" s="217" t="str">
        <f t="shared" si="9"/>
        <v>,</v>
      </c>
      <c r="R73" s="168">
        <f t="shared" si="10"/>
        <v>15</v>
      </c>
      <c r="S73" s="218" t="str">
        <f t="shared" si="11"/>
        <v>)</v>
      </c>
      <c r="T73" s="219" t="str">
        <f t="shared" si="12"/>
        <v>(</v>
      </c>
      <c r="U73" s="181" t="str">
        <f t="shared" si="3"/>
        <v>Mi</v>
      </c>
      <c r="V73" s="185" t="str">
        <f t="shared" si="13"/>
        <v>,</v>
      </c>
      <c r="W73" s="177" t="str">
        <f t="shared" si="4"/>
        <v>m</v>
      </c>
      <c r="X73" s="185" t="str">
        <f t="shared" si="14"/>
        <v>,</v>
      </c>
      <c r="Y73" s="185">
        <f t="shared" si="15"/>
        <v>250</v>
      </c>
      <c r="Z73" s="218" t="str">
        <f t="shared" si="16"/>
        <v>)</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5.5" thickTop="1" thickBot="1" x14ac:dyDescent="0.4">
      <c r="A74">
        <f t="shared" si="60"/>
        <v>14</v>
      </c>
      <c r="C74" s="13" t="s">
        <v>2751</v>
      </c>
      <c r="D74" s="257" t="s">
        <v>1114</v>
      </c>
      <c r="E74" s="257"/>
      <c r="F74" s="258" t="s">
        <v>1111</v>
      </c>
      <c r="G74" s="258" t="s">
        <v>1121</v>
      </c>
      <c r="H74" s="257" t="s">
        <v>1114</v>
      </c>
      <c r="I74" s="257"/>
      <c r="J74" s="296" t="s">
        <v>2752</v>
      </c>
      <c r="K74" s="296"/>
      <c r="L74" s="282" t="str">
        <f t="shared" si="59"/>
        <v xml:space="preserve">            { line: "se echa como leona, nadie lo hará levantar»., (Re,,15)(Mi,m,250)(Re,,350)(Mim,,450)", sC: ""},</v>
      </c>
      <c r="M74" s="218" t="str">
        <f t="shared" si="7"/>
        <v>(</v>
      </c>
      <c r="N74" s="183" t="str">
        <f t="shared" si="1"/>
        <v>Re</v>
      </c>
      <c r="O74" s="216" t="str">
        <f t="shared" si="8"/>
        <v>,</v>
      </c>
      <c r="P74" s="225" t="str">
        <f t="shared" si="2"/>
        <v/>
      </c>
      <c r="Q74" s="217" t="str">
        <f t="shared" si="9"/>
        <v>,</v>
      </c>
      <c r="R74" s="168">
        <f t="shared" si="10"/>
        <v>15</v>
      </c>
      <c r="S74" s="218" t="str">
        <f t="shared" si="11"/>
        <v>)</v>
      </c>
      <c r="T74" s="219" t="str">
        <f t="shared" si="12"/>
        <v>(</v>
      </c>
      <c r="U74" s="181" t="str">
        <f t="shared" si="3"/>
        <v>Mi</v>
      </c>
      <c r="V74" s="185" t="str">
        <f t="shared" si="13"/>
        <v>,</v>
      </c>
      <c r="W74" s="177" t="str">
        <f t="shared" si="4"/>
        <v>m</v>
      </c>
      <c r="X74" s="185" t="str">
        <f t="shared" si="14"/>
        <v>,</v>
      </c>
      <c r="Y74" s="185">
        <f t="shared" si="15"/>
        <v>250</v>
      </c>
      <c r="Z74" s="218" t="str">
        <f t="shared" si="16"/>
        <v>)</v>
      </c>
      <c r="AA74" s="175" t="str">
        <f t="shared" si="17"/>
        <v>(</v>
      </c>
      <c r="AB74" s="183" t="str">
        <f t="shared" si="5"/>
        <v>Re</v>
      </c>
      <c r="AC74" s="184" t="str">
        <f t="shared" si="18"/>
        <v>,</v>
      </c>
      <c r="AD74" s="225" t="str">
        <f t="shared" si="19"/>
        <v/>
      </c>
      <c r="AE74" s="176" t="str">
        <f t="shared" si="20"/>
        <v>,</v>
      </c>
      <c r="AF74" s="168">
        <f t="shared" si="21"/>
        <v>350</v>
      </c>
      <c r="AG74" s="168" t="str">
        <f t="shared" si="22"/>
        <v>)</v>
      </c>
      <c r="AH74" s="179" t="str">
        <f t="shared" si="23"/>
        <v>(</v>
      </c>
      <c r="AI74" s="256" t="str">
        <f t="shared" si="6"/>
        <v>Mim</v>
      </c>
      <c r="AJ74" s="185" t="str">
        <f t="shared" si="24"/>
        <v>,</v>
      </c>
      <c r="AK74" s="185" t="str">
        <f t="shared" si="25"/>
        <v/>
      </c>
      <c r="AL74" s="185" t="str">
        <f t="shared" si="26"/>
        <v>,</v>
      </c>
      <c r="AM74" s="185">
        <f t="shared" si="27"/>
        <v>450</v>
      </c>
      <c r="AN74" s="185" t="str">
        <f t="shared" si="28"/>
        <v>)</v>
      </c>
    </row>
    <row r="75" spans="1:40" ht="27.75" thickTop="1" thickBot="1" x14ac:dyDescent="0.4">
      <c r="C75" s="297"/>
      <c r="D75" s="298"/>
      <c r="E75" s="298"/>
      <c r="F75" s="298"/>
      <c r="G75" s="298"/>
      <c r="H75" s="298"/>
      <c r="I75" s="298"/>
      <c r="J75" s="298"/>
      <c r="K75" s="298"/>
      <c r="L75" s="299" t="s">
        <v>2520</v>
      </c>
      <c r="M75" s="218"/>
      <c r="N75" s="183"/>
      <c r="O75" s="216"/>
      <c r="P75" s="225"/>
      <c r="Q75" s="217"/>
      <c r="R75" s="168"/>
      <c r="S75" s="218"/>
      <c r="T75" s="219"/>
      <c r="U75" s="181"/>
      <c r="V75" s="185"/>
      <c r="W75" s="177"/>
      <c r="X75" s="185"/>
      <c r="Y75" s="185"/>
      <c r="Z75" s="218"/>
      <c r="AA75" s="175"/>
      <c r="AB75" s="183"/>
      <c r="AC75" s="184"/>
      <c r="AD75" s="225"/>
      <c r="AE75" s="176"/>
      <c r="AF75" s="168"/>
      <c r="AG75" s="168"/>
      <c r="AH75" s="179"/>
      <c r="AI75" s="256"/>
      <c r="AJ75" s="185"/>
      <c r="AK75" s="185"/>
      <c r="AL75" s="185"/>
      <c r="AM75" s="185"/>
      <c r="AN75" s="185"/>
    </row>
    <row r="76" spans="1:40" ht="25.5" thickTop="1" thickBot="1" x14ac:dyDescent="0.4">
      <c r="C76" s="203" t="s">
        <v>2422</v>
      </c>
      <c r="D76" s="224"/>
      <c r="E76" s="224"/>
      <c r="F76" s="224"/>
      <c r="G76" s="224"/>
      <c r="H76" s="224"/>
      <c r="I76" s="224"/>
      <c r="J76" s="224"/>
      <c r="K76" s="224"/>
      <c r="L76" s="208" t="s">
        <v>2411</v>
      </c>
      <c r="M76" s="218" t="str">
        <f t="shared" ref="M76:M80" si="118">IF(N76="","","(")</f>
        <v/>
      </c>
      <c r="N76" s="183" t="str">
        <f t="shared" ref="N76:N80" si="119">IF(D76="","",D76)</f>
        <v/>
      </c>
      <c r="O76" s="216" t="str">
        <f t="shared" ref="O76:O80" si="120">IF(N76="","",",")</f>
        <v/>
      </c>
      <c r="P76" s="225" t="str">
        <f t="shared" ref="P76:P80" si="121">IF(E76="","",E76)</f>
        <v/>
      </c>
      <c r="Q76" s="217" t="str">
        <f t="shared" ref="Q76:Q80" si="122">IF(N76="","",",")</f>
        <v/>
      </c>
      <c r="R76" s="168" t="str">
        <f t="shared" ref="R76:R80" si="123">IF(N76="","",15)</f>
        <v/>
      </c>
      <c r="S76" s="218" t="str">
        <f t="shared" ref="S76:S80" si="124">IF(N76="","",")")</f>
        <v/>
      </c>
      <c r="T76" s="219" t="str">
        <f t="shared" ref="T76:T80" si="125">IF(U76="","","(")</f>
        <v/>
      </c>
      <c r="U76" s="181" t="str">
        <f t="shared" ref="U76:U80" si="126">IF(F76="","",F76)</f>
        <v/>
      </c>
      <c r="V76" s="185" t="str">
        <f t="shared" ref="V76:V80" si="127">IF(U76="","",",")</f>
        <v/>
      </c>
      <c r="W76" s="177" t="str">
        <f t="shared" ref="W76:W80" si="128">IF(G76="","",G76)</f>
        <v/>
      </c>
      <c r="X76" s="185" t="str">
        <f t="shared" ref="X76:X80" si="129">IF(U76="","",",")</f>
        <v/>
      </c>
      <c r="Y76" s="185" t="str">
        <f t="shared" ref="Y76:Y80" si="130">IF(U76="","",250)</f>
        <v/>
      </c>
      <c r="Z76" s="218" t="str">
        <f t="shared" ref="Z76:Z80" si="131">IF(U76="","",")")</f>
        <v/>
      </c>
      <c r="AA76" s="175" t="str">
        <f t="shared" ref="AA76:AA80" si="132">IF(AB76="","","(")</f>
        <v/>
      </c>
      <c r="AB76" s="183" t="str">
        <f t="shared" ref="AB76:AB80" si="133">IF(H76="","",H76)</f>
        <v/>
      </c>
      <c r="AC76" s="184" t="str">
        <f t="shared" ref="AC76:AC80" si="134">IF(AB76="","",",")</f>
        <v/>
      </c>
      <c r="AD76" s="225" t="str">
        <f t="shared" ref="AD76:AD80" si="135">IF(I76="","",I76)</f>
        <v/>
      </c>
      <c r="AE76" s="176" t="str">
        <f t="shared" ref="AE76:AE80" si="136">IF(AB76="","",",")</f>
        <v/>
      </c>
      <c r="AF76" s="168" t="str">
        <f t="shared" ref="AF76:AF80" si="137">IF(AB76="","",350)</f>
        <v/>
      </c>
      <c r="AG76" s="168" t="str">
        <f t="shared" ref="AG76:AG80" si="138">IF(AB76="","",")")</f>
        <v/>
      </c>
      <c r="AH76" s="179" t="str">
        <f t="shared" ref="AH76:AH80" si="139">IF(AI76="","","(")</f>
        <v/>
      </c>
      <c r="AI76" s="256" t="str">
        <f t="shared" ref="AI76:AI80" si="140">IF(J76="","",J76)</f>
        <v/>
      </c>
      <c r="AJ76" s="185" t="str">
        <f t="shared" ref="AJ76:AJ80" si="141">IF(AI76="","",",")</f>
        <v/>
      </c>
      <c r="AK76" s="185" t="str">
        <f t="shared" ref="AK76:AK80" si="142">IF(K76="","",K76)</f>
        <v/>
      </c>
      <c r="AL76" s="185" t="str">
        <f t="shared" ref="AL76:AL80" si="143">IF(AI76="","",",")</f>
        <v/>
      </c>
      <c r="AM76" s="185" t="str">
        <f t="shared" ref="AM76:AM80" si="144">IF(AI76="","",450)</f>
        <v/>
      </c>
      <c r="AN76" s="185" t="str">
        <f t="shared" ref="AN76:AN80" si="145">IF(AI76="","",")")</f>
        <v/>
      </c>
    </row>
    <row r="77" spans="1:40" ht="25.5" thickTop="1" thickBot="1" x14ac:dyDescent="0.4">
      <c r="B77" t="s">
        <v>2584</v>
      </c>
      <c r="C77" s="285" t="s">
        <v>2728</v>
      </c>
      <c r="D77" s="227" t="s">
        <v>1111</v>
      </c>
      <c r="E77" s="227" t="s">
        <v>1121</v>
      </c>
      <c r="F77" s="227" t="s">
        <v>1114</v>
      </c>
      <c r="G77" s="227"/>
      <c r="H77" s="227"/>
      <c r="I77" s="227"/>
      <c r="J77" s="227"/>
      <c r="K77" s="227"/>
      <c r="L77" s="283" t="str">
        <f>IF(C77="","",_xlfn.CONCAT("       triggerLine: ","""",C77,", ",M77:AN77,""", sC: ","""",B77,""", lines: ["))</f>
        <v xml:space="preserve">       triggerLine: "¡QUÉ BELLAS SON TUS TIENDAS,, (Mi,m,15)(Re,,250)", sC: "ta as", lines: [</v>
      </c>
      <c r="M77" s="218" t="str">
        <f t="shared" si="118"/>
        <v>(</v>
      </c>
      <c r="N77" s="183" t="str">
        <f t="shared" si="119"/>
        <v>Mi</v>
      </c>
      <c r="O77" s="216" t="str">
        <f t="shared" si="120"/>
        <v>,</v>
      </c>
      <c r="P77" s="225" t="str">
        <f t="shared" si="121"/>
        <v>m</v>
      </c>
      <c r="Q77" s="217" t="str">
        <f t="shared" si="122"/>
        <v>,</v>
      </c>
      <c r="R77" s="168">
        <f t="shared" si="123"/>
        <v>15</v>
      </c>
      <c r="S77" s="218" t="str">
        <f t="shared" si="124"/>
        <v>)</v>
      </c>
      <c r="T77" s="219" t="str">
        <f t="shared" si="125"/>
        <v>(</v>
      </c>
      <c r="U77" s="181" t="str">
        <f t="shared" si="126"/>
        <v>Re</v>
      </c>
      <c r="V77" s="185" t="str">
        <f t="shared" si="127"/>
        <v>,</v>
      </c>
      <c r="W77" s="177" t="str">
        <f t="shared" si="128"/>
        <v/>
      </c>
      <c r="X77" s="185" t="str">
        <f t="shared" si="129"/>
        <v>,</v>
      </c>
      <c r="Y77" s="185">
        <f t="shared" si="130"/>
        <v>250</v>
      </c>
      <c r="Z77" s="218" t="str">
        <f t="shared" si="131"/>
        <v>)</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5.5" thickTop="1" thickBot="1" x14ac:dyDescent="0.4">
      <c r="B78" t="s">
        <v>2282</v>
      </c>
      <c r="C78" s="285" t="s">
        <v>2729</v>
      </c>
      <c r="D78" s="227" t="s">
        <v>1111</v>
      </c>
      <c r="E78" s="227" t="s">
        <v>1121</v>
      </c>
      <c r="F78" s="227"/>
      <c r="G78" s="227"/>
      <c r="H78" s="227"/>
      <c r="I78" s="227"/>
      <c r="J78" s="227"/>
      <c r="K78" s="227"/>
      <c r="L78" s="283" t="str">
        <f>IF(C78="","",_xlfn.CONCAT("            { line: ","""",C78,", ",M78:AN78,""", sC: ","""",B78,"""},"))</f>
        <v xml:space="preserve">            { line: "QUÉ BELLAS SON, ISRAEL!, (Mi,m,15)", sC: "as"},</v>
      </c>
      <c r="M78" s="218" t="str">
        <f t="shared" si="118"/>
        <v>(</v>
      </c>
      <c r="N78" s="183" t="str">
        <f t="shared" si="119"/>
        <v>Mi</v>
      </c>
      <c r="O78" s="216" t="str">
        <f t="shared" si="120"/>
        <v>,</v>
      </c>
      <c r="P78" s="225" t="str">
        <f t="shared" si="121"/>
        <v>m</v>
      </c>
      <c r="Q78" s="217" t="str">
        <f t="shared" si="122"/>
        <v>,</v>
      </c>
      <c r="R78" s="168">
        <f t="shared" si="123"/>
        <v>15</v>
      </c>
      <c r="S78" s="218" t="str">
        <f t="shared" si="124"/>
        <v>)</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5.5" thickTop="1" thickBot="1" x14ac:dyDescent="0.4">
      <c r="B79" t="s">
        <v>2282</v>
      </c>
      <c r="C79" s="285" t="s">
        <v>2728</v>
      </c>
      <c r="D79" s="227" t="s">
        <v>1114</v>
      </c>
      <c r="E79" s="227"/>
      <c r="F79" s="227"/>
      <c r="G79" s="227"/>
      <c r="H79" s="227"/>
      <c r="I79" s="227"/>
      <c r="J79" s="227"/>
      <c r="K79" s="227"/>
      <c r="L79" s="283" t="str">
        <f>IF(C79="","",_xlfn.CONCAT("            { line: ","""",C79,", ",M79:AN79,""", sC: ","""",B79,"""},"))</f>
        <v xml:space="preserve">            { line: "¡QUÉ BELLAS SON TUS TIENDAS,, (Re,,15)", sC: "as"},</v>
      </c>
      <c r="M79" s="218" t="str">
        <f t="shared" si="118"/>
        <v>(</v>
      </c>
      <c r="N79" s="183" t="str">
        <f t="shared" si="119"/>
        <v>Re</v>
      </c>
      <c r="O79" s="216" t="str">
        <f t="shared" si="120"/>
        <v>,</v>
      </c>
      <c r="P79" s="225" t="str">
        <f t="shared" si="121"/>
        <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5.5" thickTop="1" thickBot="1" x14ac:dyDescent="0.4">
      <c r="B80" t="s">
        <v>2282</v>
      </c>
      <c r="C80" s="284" t="s">
        <v>2729</v>
      </c>
      <c r="D80" s="227" t="s">
        <v>1111</v>
      </c>
      <c r="E80" s="227" t="s">
        <v>1121</v>
      </c>
      <c r="F80" s="227"/>
      <c r="G80" s="227"/>
      <c r="H80" s="227"/>
      <c r="I80" s="227"/>
      <c r="J80" s="227"/>
      <c r="K80" s="227"/>
      <c r="L80" s="210" t="str">
        <f>IF(C80="","",_xlfn.CONCAT("            { line: ","""",C80,", ",M80:AN80,""", sC: ","""",B80,"""},  ]},"))</f>
        <v xml:space="preserve">            { line: "QUÉ BELLAS SON, ISRAEL!, (Mi,m,15)", sC: "as"},  ]},</v>
      </c>
      <c r="M80" s="218" t="str">
        <f t="shared" si="118"/>
        <v>(</v>
      </c>
      <c r="N80" s="183" t="str">
        <f t="shared" si="119"/>
        <v>Mi</v>
      </c>
      <c r="O80" s="216" t="str">
        <f t="shared" si="120"/>
        <v>,</v>
      </c>
      <c r="P80" s="225" t="str">
        <f t="shared" si="121"/>
        <v>m</v>
      </c>
      <c r="Q80" s="217" t="str">
        <f t="shared" si="122"/>
        <v>,</v>
      </c>
      <c r="R80" s="168">
        <f t="shared" si="123"/>
        <v>15</v>
      </c>
      <c r="S80" s="218" t="str">
        <f t="shared" si="124"/>
        <v>)</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13" ht="24" customHeight="1" x14ac:dyDescent="0.4">
      <c r="B81" s="211"/>
      <c r="C81" s="211"/>
      <c r="D81" s="211"/>
      <c r="E81" s="211"/>
      <c r="F81" s="211"/>
      <c r="G81" s="211"/>
      <c r="H81" s="211"/>
      <c r="I81" s="211"/>
      <c r="J81" s="211"/>
      <c r="K81" s="211"/>
      <c r="L81" s="213" t="str">
        <f ca="1">_xlfn.CONCAT("]}, // ULTIMA LINEA DEL CANTO: ",L1)</f>
        <v>]}, // ULTIMA LINEA DEL CANTO: BALAAM</v>
      </c>
      <c r="M81" s="211"/>
    </row>
    <row r="82" spans="2:13" ht="20.25" x14ac:dyDescent="0.25">
      <c r="L82" s="214" t="s">
        <v>2316</v>
      </c>
      <c r="M82" s="166"/>
    </row>
    <row r="83" spans="2:13" x14ac:dyDescent="0.25">
      <c r="M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926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B25CC78-9B39-4A99-9F2B-D6B648C4E831}">
          <x14:formula1>
            <xm:f>List!$B$1:$B$4</xm:f>
          </x14:formula1>
          <xm:sqref>C12</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8492F-397F-4B6E-9965-D0EABBB5C646}">
  <sheetPr codeName="Sheet43">
    <tabColor rgb="FF00B0F0"/>
  </sheetPr>
  <dimension ref="A1:AN75"/>
  <sheetViews>
    <sheetView zoomScale="85" zoomScaleNormal="85" workbookViewId="0">
      <pane xSplit="2" ySplit="1" topLeftCell="C28" activePane="bottomRight" state="frozen"/>
      <selection pane="topRight" activeCell="C1" sqref="C1"/>
      <selection pane="bottomLeft" activeCell="A2" sqref="A2"/>
      <selection pane="bottomRight" activeCell="E63" sqref="E63"/>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25</v>
      </c>
      <c r="E1" s="148"/>
      <c r="F1" s="148"/>
      <c r="G1" s="148"/>
      <c r="H1" s="148"/>
      <c r="I1" s="148"/>
      <c r="J1" s="148"/>
      <c r="K1" s="148"/>
      <c r="L1" s="165" t="str">
        <f ca="1">VLOOKUP(C1,'Codigo Canto'!A3:AQ236,38,FALSE)</f>
        <v>BENDECIRÉ AL SEÑOR EN TODO TIEMPO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BENDECIRÉ AL SEÑOR EN TODO TIEMPO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bendecirealsenorentodotiempo</v>
      </c>
      <c r="L7" s="164" t="str">
        <f ca="1">_xlfn.CONCAT("        id: ","""",C7,"""",",")</f>
        <v xml:space="preserve">        id: "bendecirealsenorentodotiempo",</v>
      </c>
    </row>
    <row r="8" spans="2:32" ht="23.25" x14ac:dyDescent="0.25">
      <c r="C8" t="str">
        <f ca="1">PROPER(L1)</f>
        <v>Bendeciré Al Señor En Todo Tiempo</v>
      </c>
      <c r="L8" s="164" t="str">
        <f ca="1">_xlfn.CONCAT("        tt: ","""",C8,"""",",")</f>
        <v xml:space="preserve">        tt: "Bendeciré Al Señor En Todo Tiempo",</v>
      </c>
    </row>
    <row r="9" spans="2:32" ht="23.25" x14ac:dyDescent="0.25">
      <c r="C9" t="str">
        <f ca="1">PROPER(L1)</f>
        <v>Bendeciré Al Señor En Todo Tiempo</v>
      </c>
      <c r="L9" s="164" t="str">
        <f ca="1">_xlfn.CONCAT("        title: ","""",C9,"""",",")</f>
        <v xml:space="preserve">        title: "Bendeciré Al Señor En Todo Tiempo",</v>
      </c>
    </row>
    <row r="10" spans="2:32" ht="23.25" x14ac:dyDescent="0.25">
      <c r="C10" t="str">
        <f ca="1">VLOOKUP(C1,'Codigo Canto'!A3:AQ236,12,FALSE)</f>
        <v>Sal 34 (33)</v>
      </c>
      <c r="L10" s="164" t="str">
        <f ca="1">_xlfn.CONCAT("        ","subtitle: ","""",C10,"""",",")</f>
        <v xml:space="preserve">        subtitle: "Sal 34 (33)",</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25</v>
      </c>
      <c r="L15" s="164" t="str">
        <f ca="1">_xlfn.CONCAT("        dbno: ","""",C15,"""",",")</f>
        <v xml:space="preserve">        dbno: "25",</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bendecirealsenorentodotiempo</v>
      </c>
      <c r="L18" s="164" t="str">
        <f ca="1">_xlfn.CONCAT("        audioSrc: ","""/audio/",C18,".mp3""",",")</f>
        <v xml:space="preserve">        audioSrc: "/audio/bendecirealsenorentodotiempo.mp3",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24</v>
      </c>
      <c r="C24" t="str">
        <f ca="1">VLOOKUP(B24,Buscador!A3:AP240,31,FALSE)</f>
        <v>/resucito/src/index.html?canto=balaam</v>
      </c>
      <c r="L24" s="164" t="str">
        <f ca="1">_xlfn.CONCAT("        ant: ","""",C24,"""",",")</f>
        <v xml:space="preserve">        ant: "/resucito/src/index.html?canto=balaam",</v>
      </c>
    </row>
    <row r="25" spans="1:40" ht="23.25" x14ac:dyDescent="0.25">
      <c r="B25">
        <f ca="1">+C1+1</f>
        <v>26</v>
      </c>
      <c r="C25" t="str">
        <f ca="1">VLOOKUP(B25,Buscador!A3:AP240,31,FALSE)</f>
        <v>/resucito/src/index.html?canto=bendicealmamiaayahveh</v>
      </c>
      <c r="L25" s="164" t="str">
        <f ca="1">_xlfn.CONCAT("        sig: ","""",C25,"""",",")</f>
        <v xml:space="preserve">        sig: "/resucito/src/index.html?canto=bendicealmamiaayahveh",</v>
      </c>
    </row>
    <row r="26" spans="1:40" ht="23.25" x14ac:dyDescent="0.25">
      <c r="L26" s="48" t="s">
        <v>2279</v>
      </c>
    </row>
    <row r="27" spans="1:40" ht="36" thickBot="1" x14ac:dyDescent="0.3">
      <c r="L27" s="212" t="s">
        <v>2313</v>
      </c>
    </row>
    <row r="28" spans="1:40" ht="25.5" thickTop="1" thickBot="1" x14ac:dyDescent="0.4">
      <c r="A28">
        <v>1</v>
      </c>
      <c r="B28" t="s">
        <v>2584</v>
      </c>
      <c r="C28" s="13" t="s">
        <v>2753</v>
      </c>
      <c r="D28" s="257" t="s">
        <v>1114</v>
      </c>
      <c r="E28" s="257" t="s">
        <v>1121</v>
      </c>
      <c r="F28" s="269"/>
      <c r="G28" s="258"/>
      <c r="H28" s="257"/>
      <c r="I28" s="257"/>
      <c r="J28" s="270"/>
      <c r="K28" s="296"/>
      <c r="L28" s="271" t="str">
        <f t="shared" ref="L28:L49" si="0">IF(C28="","",_xlfn.CONCAT("            { line: ","""",C28,", ",M28:AN28,""", sC: ","""",B28,"""},"))</f>
        <v xml:space="preserve">            { line: "BENDECIRÉ AL SEÑOR EN TODO TIEMPO,, (Re,m,15)", sC: "ta as"},</v>
      </c>
      <c r="M28" s="218" t="str">
        <f>IF(N28="","","(")</f>
        <v>(</v>
      </c>
      <c r="N28" s="183" t="str">
        <f t="shared" ref="N28:N65" si="1">IF(D28="","",D28)</f>
        <v>Re</v>
      </c>
      <c r="O28" s="216" t="str">
        <f>IF(N28="","",",")</f>
        <v>,</v>
      </c>
      <c r="P28" s="225" t="str">
        <f t="shared" ref="P28:P65" si="2">IF(E28="","",E28)</f>
        <v>m</v>
      </c>
      <c r="Q28" s="217" t="str">
        <f>IF(N28="","",",")</f>
        <v>,</v>
      </c>
      <c r="R28" s="168">
        <f>IF(N28="","",15)</f>
        <v>15</v>
      </c>
      <c r="S28" s="218" t="str">
        <f>IF(N28="","",")")</f>
        <v>)</v>
      </c>
      <c r="T28" s="219" t="str">
        <f>IF(U28="","","(")</f>
        <v/>
      </c>
      <c r="U28" s="181" t="str">
        <f t="shared" ref="U28:U65" si="3">IF(F28="","",F28)</f>
        <v/>
      </c>
      <c r="V28" s="185" t="str">
        <f>IF(U28="","",",")</f>
        <v/>
      </c>
      <c r="W28" s="177" t="str">
        <f t="shared" ref="W28:W65" si="4">IF(G28="","",G28)</f>
        <v/>
      </c>
      <c r="X28" s="185" t="str">
        <f>IF(U28="","",",")</f>
        <v/>
      </c>
      <c r="Y28" s="185" t="str">
        <f>IF(U28="","",250)</f>
        <v/>
      </c>
      <c r="Z28" s="218" t="str">
        <f>IF(U28="","",")")</f>
        <v/>
      </c>
      <c r="AA28" s="175" t="str">
        <f>IF(AB28="","","(")</f>
        <v/>
      </c>
      <c r="AB28" s="183" t="str">
        <f t="shared" ref="AB28:AB65" si="5">IF(H28="","",H28)</f>
        <v/>
      </c>
      <c r="AC28" s="184" t="str">
        <f>IF(AB28="","",",")</f>
        <v/>
      </c>
      <c r="AD28" s="225" t="str">
        <f>IF(I28="","",I28)</f>
        <v/>
      </c>
      <c r="AE28" s="176" t="str">
        <f>IF(AB28="","",",")</f>
        <v/>
      </c>
      <c r="AF28" s="168" t="str">
        <f>IF(AB28="","",350)</f>
        <v/>
      </c>
      <c r="AG28" s="168" t="str">
        <f>IF(AB28="","",")")</f>
        <v/>
      </c>
      <c r="AH28" s="179" t="str">
        <f>IF(AI28="","","(")</f>
        <v/>
      </c>
      <c r="AI28" s="256" t="str">
        <f t="shared" ref="AI28:AI65" si="6">IF(J28="","",J28)</f>
        <v/>
      </c>
      <c r="AJ28" s="185" t="str">
        <f>IF(AI28="","",",")</f>
        <v/>
      </c>
      <c r="AK28" s="185" t="str">
        <f>IF(K28="","",K28)</f>
        <v/>
      </c>
      <c r="AL28" s="185" t="str">
        <f>IF(AI28="","",",")</f>
        <v/>
      </c>
      <c r="AM28" s="185" t="str">
        <f>IF(AI28="","",450)</f>
        <v/>
      </c>
      <c r="AN28" s="185" t="str">
        <f>IF(AI28="","",")")</f>
        <v/>
      </c>
    </row>
    <row r="29" spans="1:40" ht="25.5" thickTop="1" thickBot="1" x14ac:dyDescent="0.4">
      <c r="A29">
        <f>+A28+1</f>
        <v>2</v>
      </c>
      <c r="B29" t="s">
        <v>2282</v>
      </c>
      <c r="C29" s="13" t="s">
        <v>2754</v>
      </c>
      <c r="D29" s="257" t="s">
        <v>1131</v>
      </c>
      <c r="E29" s="257"/>
      <c r="F29" s="258" t="s">
        <v>1112</v>
      </c>
      <c r="G29" s="258"/>
      <c r="H29" s="257"/>
      <c r="I29" s="257"/>
      <c r="J29" s="296"/>
      <c r="K29" s="296"/>
      <c r="L29" s="271" t="str">
        <f t="shared" si="0"/>
        <v xml:space="preserve">            { line: "EN MI BOCA SIEMPRE SU ALABANZA;, (Do,,15)(La,,250)", sC: "as"},</v>
      </c>
      <c r="M29" s="218" t="str">
        <f t="shared" ref="M29:M65" si="7">IF(N29="","","(")</f>
        <v>(</v>
      </c>
      <c r="N29" s="183" t="str">
        <f t="shared" si="1"/>
        <v>Do</v>
      </c>
      <c r="O29" s="216" t="str">
        <f t="shared" ref="O29:O65" si="8">IF(N29="","",",")</f>
        <v>,</v>
      </c>
      <c r="P29" s="225" t="str">
        <f t="shared" si="2"/>
        <v/>
      </c>
      <c r="Q29" s="217" t="str">
        <f t="shared" ref="Q29:Q65" si="9">IF(N29="","",",")</f>
        <v>,</v>
      </c>
      <c r="R29" s="168">
        <f t="shared" ref="R29:R65" si="10">IF(N29="","",15)</f>
        <v>15</v>
      </c>
      <c r="S29" s="218" t="str">
        <f t="shared" ref="S29:S65" si="11">IF(N29="","",")")</f>
        <v>)</v>
      </c>
      <c r="T29" s="219" t="str">
        <f t="shared" ref="T29:T65" si="12">IF(U29="","","(")</f>
        <v>(</v>
      </c>
      <c r="U29" s="181" t="str">
        <f t="shared" si="3"/>
        <v>La</v>
      </c>
      <c r="V29" s="185" t="str">
        <f t="shared" ref="V29:V65" si="13">IF(U29="","",",")</f>
        <v>,</v>
      </c>
      <c r="W29" s="177" t="str">
        <f t="shared" si="4"/>
        <v/>
      </c>
      <c r="X29" s="185" t="str">
        <f t="shared" ref="X29:X65" si="14">IF(U29="","",",")</f>
        <v>,</v>
      </c>
      <c r="Y29" s="185">
        <f t="shared" ref="Y29:Y65" si="15">IF(U29="","",250)</f>
        <v>250</v>
      </c>
      <c r="Z29" s="218" t="str">
        <f t="shared" ref="Z29:Z65" si="16">IF(U29="","",")")</f>
        <v>)</v>
      </c>
      <c r="AA29" s="175" t="str">
        <f t="shared" ref="AA29:AA65" si="17">IF(AB29="","","(")</f>
        <v/>
      </c>
      <c r="AB29" s="183" t="str">
        <f t="shared" si="5"/>
        <v/>
      </c>
      <c r="AC29" s="184" t="str">
        <f t="shared" ref="AC29:AC65" si="18">IF(AB29="","",",")</f>
        <v/>
      </c>
      <c r="AD29" s="225" t="str">
        <f t="shared" ref="AD29:AD65" si="19">IF(I29="","",I29)</f>
        <v/>
      </c>
      <c r="AE29" s="176" t="str">
        <f t="shared" ref="AE29:AE65" si="20">IF(AB29="","",",")</f>
        <v/>
      </c>
      <c r="AF29" s="168" t="str">
        <f t="shared" ref="AF29:AF65" si="21">IF(AB29="","",350)</f>
        <v/>
      </c>
      <c r="AG29" s="168" t="str">
        <f t="shared" ref="AG29:AG65" si="22">IF(AB29="","",")")</f>
        <v/>
      </c>
      <c r="AH29" s="179" t="str">
        <f t="shared" ref="AH29:AH65" si="23">IF(AI29="","","(")</f>
        <v/>
      </c>
      <c r="AI29" s="256" t="str">
        <f t="shared" si="6"/>
        <v/>
      </c>
      <c r="AJ29" s="185" t="str">
        <f t="shared" ref="AJ29:AJ65" si="24">IF(AI29="","",",")</f>
        <v/>
      </c>
      <c r="AK29" s="185" t="str">
        <f t="shared" ref="AK29:AK65" si="25">IF(K29="","",K29)</f>
        <v/>
      </c>
      <c r="AL29" s="185" t="str">
        <f t="shared" ref="AL29:AL65" si="26">IF(AI29="","",",")</f>
        <v/>
      </c>
      <c r="AM29" s="185" t="str">
        <f t="shared" ref="AM29:AM65" si="27">IF(AI29="","",450)</f>
        <v/>
      </c>
      <c r="AN29" s="185" t="str">
        <f t="shared" ref="AN29:AN65" si="28">IF(AI29="","",")")</f>
        <v/>
      </c>
    </row>
    <row r="30" spans="1:40" ht="25.5" thickTop="1" thickBot="1" x14ac:dyDescent="0.4">
      <c r="A30">
        <f t="shared" ref="A30:A49" si="29">+A29+1</f>
        <v>3</v>
      </c>
      <c r="B30" t="s">
        <v>2282</v>
      </c>
      <c r="C30" s="13" t="s">
        <v>2755</v>
      </c>
      <c r="D30" s="257" t="s">
        <v>2488</v>
      </c>
      <c r="E30" s="257"/>
      <c r="F30" s="258" t="s">
        <v>1112</v>
      </c>
      <c r="G30" s="258">
        <v>7</v>
      </c>
      <c r="H30" s="257"/>
      <c r="I30" s="257"/>
      <c r="J30" s="296"/>
      <c r="K30" s="296"/>
      <c r="L30" s="271" t="str">
        <f t="shared" si="0"/>
        <v xml:space="preserve">            { line: "YO ME GLORÍO EN EL SEÑOR,, (Si♭,,15)(La,7,250)", sC: "as"},</v>
      </c>
      <c r="M30" s="218" t="str">
        <f t="shared" si="7"/>
        <v>(</v>
      </c>
      <c r="N30" s="183" t="str">
        <f t="shared" si="1"/>
        <v>Si♭</v>
      </c>
      <c r="O30" s="216" t="str">
        <f t="shared" si="8"/>
        <v>,</v>
      </c>
      <c r="P30" s="225" t="str">
        <f t="shared" si="2"/>
        <v/>
      </c>
      <c r="Q30" s="217" t="str">
        <f t="shared" si="9"/>
        <v>,</v>
      </c>
      <c r="R30" s="168">
        <f t="shared" si="10"/>
        <v>15</v>
      </c>
      <c r="S30" s="218" t="str">
        <f t="shared" si="11"/>
        <v>)</v>
      </c>
      <c r="T30" s="219" t="str">
        <f t="shared" si="12"/>
        <v>(</v>
      </c>
      <c r="U30" s="181" t="str">
        <f t="shared" si="3"/>
        <v>La</v>
      </c>
      <c r="V30" s="185" t="str">
        <f t="shared" si="13"/>
        <v>,</v>
      </c>
      <c r="W30" s="177">
        <f t="shared" si="4"/>
        <v>7</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2282</v>
      </c>
      <c r="C31" s="13" t="s">
        <v>2756</v>
      </c>
      <c r="D31" s="257" t="s">
        <v>2488</v>
      </c>
      <c r="E31" s="257"/>
      <c r="F31" s="258"/>
      <c r="G31" s="258"/>
      <c r="H31" s="257"/>
      <c r="I31" s="257"/>
      <c r="J31" s="296"/>
      <c r="K31" s="296"/>
      <c r="L31" s="271" t="str">
        <f t="shared" si="0"/>
        <v xml:space="preserve">            { line: "LO ESCUCHEN LOS HUMILDES, (Si♭,,15)", sC: "as"},</v>
      </c>
      <c r="M31" s="218" t="str">
        <f t="shared" si="7"/>
        <v>(</v>
      </c>
      <c r="N31" s="183" t="str">
        <f t="shared" si="1"/>
        <v>Si♭</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B32" t="s">
        <v>2282</v>
      </c>
      <c r="C32" s="13" t="s">
        <v>2757</v>
      </c>
      <c r="D32" s="257" t="s">
        <v>1112</v>
      </c>
      <c r="E32" s="257">
        <v>7</v>
      </c>
      <c r="F32" s="258"/>
      <c r="G32" s="258"/>
      <c r="H32" s="257"/>
      <c r="I32" s="257"/>
      <c r="J32" s="296"/>
      <c r="K32" s="296"/>
      <c r="L32" s="271" t="str">
        <f>IF(C32="","",_xlfn.CONCAT("            { line: ","""",C32,", ",M32:AN32,""", sC: ","""",B32,"""},"))</f>
        <v xml:space="preserve">            { line: "Y SE ALEGREN., (La,7,15)", sC: "as"},</v>
      </c>
      <c r="M32" s="218" t="str">
        <f t="shared" si="7"/>
        <v>(</v>
      </c>
      <c r="N32" s="183" t="str">
        <f t="shared" si="1"/>
        <v>La</v>
      </c>
      <c r="O32" s="216" t="str">
        <f t="shared" si="8"/>
        <v>,</v>
      </c>
      <c r="P32" s="225">
        <f t="shared" si="2"/>
        <v>7</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7.75" thickTop="1" thickBot="1" x14ac:dyDescent="0.4">
      <c r="C33" s="297"/>
      <c r="D33" s="326"/>
      <c r="E33" s="326"/>
      <c r="F33" s="326"/>
      <c r="G33" s="326"/>
      <c r="H33" s="326"/>
      <c r="I33" s="326"/>
      <c r="J33" s="326"/>
      <c r="K33" s="326"/>
      <c r="L33" s="299" t="s">
        <v>2520</v>
      </c>
      <c r="M33" s="218"/>
      <c r="N33" s="183"/>
      <c r="O33" s="216"/>
      <c r="P33" s="225"/>
      <c r="Q33" s="217"/>
      <c r="R33" s="168"/>
      <c r="S33" s="218"/>
      <c r="T33" s="219"/>
      <c r="U33" s="181"/>
      <c r="V33" s="185"/>
      <c r="W33" s="177"/>
      <c r="X33" s="185"/>
      <c r="Y33" s="185"/>
      <c r="Z33" s="218"/>
      <c r="AA33" s="175"/>
      <c r="AB33" s="183"/>
      <c r="AC33" s="184"/>
      <c r="AD33" s="225"/>
      <c r="AE33" s="176"/>
      <c r="AF33" s="168"/>
      <c r="AG33" s="168"/>
      <c r="AH33" s="179"/>
      <c r="AI33" s="256"/>
      <c r="AJ33" s="185"/>
      <c r="AK33" s="185"/>
      <c r="AL33" s="185"/>
      <c r="AM33" s="185"/>
      <c r="AN33" s="185"/>
    </row>
    <row r="34" spans="1:40" ht="25.5" thickTop="1" thickBot="1" x14ac:dyDescent="0.4">
      <c r="A34">
        <f>+A32+1</f>
        <v>6</v>
      </c>
      <c r="B34" t="s">
        <v>2540</v>
      </c>
      <c r="C34" s="13" t="s">
        <v>2758</v>
      </c>
      <c r="D34" s="257" t="s">
        <v>1114</v>
      </c>
      <c r="E34" s="257" t="s">
        <v>1121</v>
      </c>
      <c r="F34" s="258"/>
      <c r="G34" s="258"/>
      <c r="H34" s="257"/>
      <c r="I34" s="257"/>
      <c r="J34" s="296"/>
      <c r="K34" s="296"/>
      <c r="L34" s="271" t="str">
        <f>IF(C34="","",_xlfn.CONCAT("            { line: ","""",C34,", ",M34:AN34,""", sC: ","""",B34,"""},"))</f>
        <v xml:space="preserve">            { line: "Cantad conmigo al Señor,, (Re,m,15)", sC: "tc"},</v>
      </c>
      <c r="M34" s="218" t="str">
        <f t="shared" si="7"/>
        <v>(</v>
      </c>
      <c r="N34" s="183" t="str">
        <f t="shared" si="1"/>
        <v>Re</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13" t="s">
        <v>2759</v>
      </c>
      <c r="D35" s="257" t="s">
        <v>1131</v>
      </c>
      <c r="E35" s="257"/>
      <c r="F35" s="258" t="s">
        <v>1112</v>
      </c>
      <c r="G35" s="258"/>
      <c r="H35" s="257"/>
      <c r="I35" s="257"/>
      <c r="J35" s="296"/>
      <c r="K35" s="296"/>
      <c r="L35" s="271" t="str">
        <f t="shared" si="0"/>
        <v xml:space="preserve">            { line: "cantemos juntos a su Nombre., (Do,,15)(La,,250)",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v>
      </c>
      <c r="U35" s="181" t="str">
        <f t="shared" si="3"/>
        <v>La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8</v>
      </c>
      <c r="C36" s="13" t="s">
        <v>2760</v>
      </c>
      <c r="D36" s="257" t="s">
        <v>2488</v>
      </c>
      <c r="E36" s="257"/>
      <c r="F36" s="258" t="s">
        <v>1112</v>
      </c>
      <c r="G36" s="258"/>
      <c r="H36" s="257"/>
      <c r="I36" s="257"/>
      <c r="J36" s="296"/>
      <c r="K36" s="296"/>
      <c r="L36" s="271" t="str">
        <f t="shared" si="0"/>
        <v xml:space="preserve">            { line: "Porque este pobre grita, el Señor le escucha,, (Si♭,,15)(La,,250)", sC: ""},</v>
      </c>
      <c r="M36" s="218" t="str">
        <f t="shared" si="7"/>
        <v>(</v>
      </c>
      <c r="N36" s="183" t="str">
        <f t="shared" si="1"/>
        <v>Si♭</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9</v>
      </c>
      <c r="C37" s="13" t="s">
        <v>2761</v>
      </c>
      <c r="D37" s="257" t="s">
        <v>2488</v>
      </c>
      <c r="E37" s="257"/>
      <c r="F37" s="258" t="s">
        <v>1112</v>
      </c>
      <c r="G37" s="258"/>
      <c r="H37" s="257"/>
      <c r="I37" s="257"/>
      <c r="J37" s="296"/>
      <c r="K37" s="296"/>
      <c r="L37" s="271" t="str">
        <f>IF(C37="","",_xlfn.CONCAT("            { line: ","""",C37,", ",M37:AN37,""", sC: ","""",B37,"""},"))</f>
        <v xml:space="preserve">            { line: "y le libra de todas sus angustias., (Si♭,,15)(La,,250)", sC: ""},</v>
      </c>
      <c r="M37" s="218" t="str">
        <f t="shared" si="7"/>
        <v>(</v>
      </c>
      <c r="N37" s="183" t="str">
        <f t="shared" si="1"/>
        <v>Si♭</v>
      </c>
      <c r="O37" s="216" t="str">
        <f t="shared" si="8"/>
        <v>,</v>
      </c>
      <c r="P37" s="225" t="str">
        <f t="shared" si="2"/>
        <v/>
      </c>
      <c r="Q37" s="217" t="str">
        <f t="shared" si="9"/>
        <v>,</v>
      </c>
      <c r="R37" s="168">
        <f t="shared" si="10"/>
        <v>15</v>
      </c>
      <c r="S37" s="218" t="str">
        <f t="shared" si="11"/>
        <v>)</v>
      </c>
      <c r="T37" s="219" t="str">
        <f t="shared" si="12"/>
        <v>(</v>
      </c>
      <c r="U37" s="181" t="str">
        <f t="shared" si="3"/>
        <v>La</v>
      </c>
      <c r="V37" s="185" t="str">
        <f t="shared" si="13"/>
        <v>,</v>
      </c>
      <c r="W37" s="177" t="str">
        <f t="shared" si="4"/>
        <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7.75" thickTop="1" thickBot="1" x14ac:dyDescent="0.4">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5.5" thickTop="1" thickBot="1" x14ac:dyDescent="0.4">
      <c r="C39" s="203" t="s">
        <v>2422</v>
      </c>
      <c r="D39" s="224"/>
      <c r="E39" s="224"/>
      <c r="F39" s="253"/>
      <c r="G39" s="253"/>
      <c r="H39" s="253"/>
      <c r="I39" s="253"/>
      <c r="J39" s="253"/>
      <c r="K39" s="253"/>
      <c r="L39" s="208" t="s">
        <v>2411</v>
      </c>
      <c r="M39" s="218" t="str">
        <f t="shared" ref="M39:M44" si="30">IF(N39="","","(")</f>
        <v/>
      </c>
      <c r="N39" s="183" t="str">
        <f t="shared" ref="N39:N44" si="31">IF(D39="","",D39)</f>
        <v/>
      </c>
      <c r="O39" s="216" t="str">
        <f t="shared" ref="O39:O44" si="32">IF(N39="","",",")</f>
        <v/>
      </c>
      <c r="P39" s="225" t="str">
        <f t="shared" ref="P39:P44" si="33">IF(E39="","",E39)</f>
        <v/>
      </c>
      <c r="Q39" s="217" t="str">
        <f t="shared" ref="Q39:Q44" si="34">IF(N39="","",",")</f>
        <v/>
      </c>
      <c r="R39" s="168" t="str">
        <f t="shared" ref="R39:R44" si="35">IF(N39="","",15)</f>
        <v/>
      </c>
      <c r="S39" s="218" t="str">
        <f t="shared" ref="S39:S44" si="36">IF(N39="","",")")</f>
        <v/>
      </c>
      <c r="T39" s="219" t="str">
        <f t="shared" ref="T39:T44" si="37">IF(U39="","","(")</f>
        <v/>
      </c>
      <c r="U39" s="181" t="str">
        <f t="shared" ref="U39:U44" si="38">IF(F39="","",F39)</f>
        <v/>
      </c>
      <c r="V39" s="185" t="str">
        <f t="shared" ref="V39:V44" si="39">IF(U39="","",",")</f>
        <v/>
      </c>
      <c r="W39" s="177" t="str">
        <f t="shared" ref="W39:W44" si="40">IF(G39="","",G39)</f>
        <v/>
      </c>
      <c r="X39" s="185" t="str">
        <f t="shared" ref="X39:X44" si="41">IF(U39="","",",")</f>
        <v/>
      </c>
      <c r="Y39" s="185" t="str">
        <f t="shared" ref="Y39:Y44" si="42">IF(U39="","",250)</f>
        <v/>
      </c>
      <c r="Z39" s="218" t="str">
        <f t="shared" ref="Z39:Z44" si="43">IF(U39="","",")")</f>
        <v/>
      </c>
      <c r="AA39" s="175" t="str">
        <f t="shared" ref="AA39:AA44" si="44">IF(AB39="","","(")</f>
        <v/>
      </c>
      <c r="AB39" s="183" t="str">
        <f t="shared" ref="AB39:AB44" si="45">IF(H39="","",H39)</f>
        <v/>
      </c>
      <c r="AC39" s="184" t="str">
        <f t="shared" ref="AC39:AC44" si="46">IF(AB39="","",",")</f>
        <v/>
      </c>
      <c r="AD39" s="225" t="str">
        <f t="shared" ref="AD39:AD44" si="47">IF(I39="","",I39)</f>
        <v/>
      </c>
      <c r="AE39" s="176" t="str">
        <f t="shared" ref="AE39:AE44" si="48">IF(AB39="","",",")</f>
        <v/>
      </c>
      <c r="AF39" s="168" t="str">
        <f t="shared" ref="AF39:AF44" si="49">IF(AB39="","",350)</f>
        <v/>
      </c>
      <c r="AG39" s="168" t="str">
        <f t="shared" ref="AG39:AG44" si="50">IF(AB39="","",")")</f>
        <v/>
      </c>
      <c r="AH39" s="179" t="str">
        <f t="shared" ref="AH39:AH44" si="51">IF(AI39="","","(")</f>
        <v/>
      </c>
      <c r="AI39" s="256" t="str">
        <f t="shared" ref="AI39:AI44" si="52">IF(J39="","",J39)</f>
        <v/>
      </c>
      <c r="AJ39" s="185" t="str">
        <f t="shared" ref="AJ39:AJ44" si="53">IF(AI39="","",",")</f>
        <v/>
      </c>
      <c r="AK39" s="185" t="str">
        <f t="shared" ref="AK39:AK44" si="54">IF(K39="","",K39)</f>
        <v/>
      </c>
      <c r="AL39" s="185" t="str">
        <f t="shared" ref="AL39:AL44" si="55">IF(AI39="","",",")</f>
        <v/>
      </c>
      <c r="AM39" s="185" t="str">
        <f t="shared" ref="AM39:AM44" si="56">IF(AI39="","",450)</f>
        <v/>
      </c>
      <c r="AN39" s="185" t="str">
        <f t="shared" ref="AN39:AN44" si="57">IF(AI39="","",")")</f>
        <v/>
      </c>
    </row>
    <row r="40" spans="1:40" ht="25.5" thickTop="1" thickBot="1" x14ac:dyDescent="0.4">
      <c r="B40" t="s">
        <v>2584</v>
      </c>
      <c r="C40" s="285" t="s">
        <v>2753</v>
      </c>
      <c r="D40" s="227" t="s">
        <v>1114</v>
      </c>
      <c r="E40" s="227" t="s">
        <v>1121</v>
      </c>
      <c r="F40" s="286"/>
      <c r="G40" s="286"/>
      <c r="H40" s="286"/>
      <c r="I40" s="286"/>
      <c r="J40" s="286"/>
      <c r="K40" s="286"/>
      <c r="L40" s="283" t="str">
        <f>IF(C40="","",_xlfn.CONCAT("       triggerLine: ","""",C40,", ",M40:AN40,""", sC: ","""",B40,""", lines: ["))</f>
        <v xml:space="preserve">       triggerLine: "BENDECIRÉ AL SEÑOR EN TODO TIEMPO,, (Re,m,15)", sC: "ta as", lines: [</v>
      </c>
      <c r="M40" s="218" t="str">
        <f t="shared" si="30"/>
        <v>(</v>
      </c>
      <c r="N40" s="183" t="str">
        <f t="shared" si="31"/>
        <v>Re</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5.5" thickTop="1" thickBot="1" x14ac:dyDescent="0.4">
      <c r="B41" t="s">
        <v>2282</v>
      </c>
      <c r="C41" s="285" t="s">
        <v>2754</v>
      </c>
      <c r="D41" s="227" t="s">
        <v>1131</v>
      </c>
      <c r="E41" s="227" t="s">
        <v>1112</v>
      </c>
      <c r="F41" s="286"/>
      <c r="G41" s="286"/>
      <c r="H41" s="286"/>
      <c r="I41" s="286"/>
      <c r="J41" s="286"/>
      <c r="K41" s="286"/>
      <c r="L41" s="283" t="str">
        <f>IF(C41="","",_xlfn.CONCAT("            { line: ","""",C41,", ",M41:AN41,""", sC: ","""",B41,"""},"))</f>
        <v xml:space="preserve">            { line: "EN MI BOCA SIEMPRE SU ALABANZA;, (Do,La,15)", sC: "as"},</v>
      </c>
      <c r="M41" s="218" t="str">
        <f t="shared" si="30"/>
        <v>(</v>
      </c>
      <c r="N41" s="183" t="str">
        <f t="shared" si="31"/>
        <v>Do</v>
      </c>
      <c r="O41" s="216" t="str">
        <f t="shared" si="32"/>
        <v>,</v>
      </c>
      <c r="P41" s="225" t="str">
        <f t="shared" si="33"/>
        <v>La</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5.5" thickTop="1" thickBot="1" x14ac:dyDescent="0.4">
      <c r="B42" t="s">
        <v>2282</v>
      </c>
      <c r="C42" s="285" t="s">
        <v>2755</v>
      </c>
      <c r="D42" s="227" t="s">
        <v>2488</v>
      </c>
      <c r="E42" s="227" t="s">
        <v>1112</v>
      </c>
      <c r="F42" s="286">
        <v>7</v>
      </c>
      <c r="G42" s="286"/>
      <c r="H42" s="286"/>
      <c r="I42" s="286"/>
      <c r="J42" s="286"/>
      <c r="K42" s="286"/>
      <c r="L42" s="283" t="str">
        <f>IF(C42="","",_xlfn.CONCAT("            { line: ","""",C42,", ",M42:AN42,""", sC: ","""",B42,"""},"))</f>
        <v xml:space="preserve">            { line: "YO ME GLORÍO EN EL SEÑOR,, (Si♭,La,15)(7,,250)", sC: "as"},</v>
      </c>
      <c r="M42" s="218" t="str">
        <f t="shared" si="30"/>
        <v>(</v>
      </c>
      <c r="N42" s="183" t="str">
        <f t="shared" si="31"/>
        <v>Si♭</v>
      </c>
      <c r="O42" s="216" t="str">
        <f t="shared" si="32"/>
        <v>,</v>
      </c>
      <c r="P42" s="225" t="str">
        <f t="shared" si="33"/>
        <v>La</v>
      </c>
      <c r="Q42" s="217" t="str">
        <f t="shared" si="34"/>
        <v>,</v>
      </c>
      <c r="R42" s="168">
        <f t="shared" si="35"/>
        <v>15</v>
      </c>
      <c r="S42" s="218" t="str">
        <f t="shared" si="36"/>
        <v>)</v>
      </c>
      <c r="T42" s="219" t="str">
        <f t="shared" si="37"/>
        <v>(</v>
      </c>
      <c r="U42" s="181">
        <f t="shared" si="38"/>
        <v>7</v>
      </c>
      <c r="V42" s="185" t="str">
        <f t="shared" si="39"/>
        <v>,</v>
      </c>
      <c r="W42" s="177" t="str">
        <f t="shared" si="40"/>
        <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5.5" thickTop="1" thickBot="1" x14ac:dyDescent="0.4">
      <c r="B43" t="s">
        <v>2282</v>
      </c>
      <c r="C43" s="285" t="s">
        <v>2756</v>
      </c>
      <c r="D43" s="227" t="s">
        <v>2488</v>
      </c>
      <c r="E43" s="227"/>
      <c r="F43" s="286"/>
      <c r="G43" s="286"/>
      <c r="H43" s="286"/>
      <c r="I43" s="286"/>
      <c r="J43" s="286"/>
      <c r="K43" s="286"/>
      <c r="L43" s="283" t="str">
        <f>IF(C43="","",_xlfn.CONCAT("            { line: ","""",C43,", ",M43:AN43,""", sC: ","""",B43,"""},"))</f>
        <v xml:space="preserve">            { line: "LO ESCUCHEN LOS HUMILDES, (Si♭,,15)", sC: "as"},</v>
      </c>
      <c r="M43" s="218" t="str">
        <f t="shared" si="30"/>
        <v>(</v>
      </c>
      <c r="N43" s="183" t="str">
        <f t="shared" si="31"/>
        <v>Si♭</v>
      </c>
      <c r="O43" s="216" t="str">
        <f t="shared" si="32"/>
        <v>,</v>
      </c>
      <c r="P43" s="225" t="str">
        <f t="shared" si="33"/>
        <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5.5" thickTop="1" thickBot="1" x14ac:dyDescent="0.4">
      <c r="B44" t="s">
        <v>2282</v>
      </c>
      <c r="C44" s="284" t="s">
        <v>2757</v>
      </c>
      <c r="D44" s="227" t="s">
        <v>1112</v>
      </c>
      <c r="E44" s="227">
        <v>7</v>
      </c>
      <c r="F44" s="286"/>
      <c r="G44" s="286"/>
      <c r="H44" s="286"/>
      <c r="I44" s="286"/>
      <c r="J44" s="286"/>
      <c r="K44" s="286"/>
      <c r="L44" s="210" t="str">
        <f>IF(C44="","",_xlfn.CONCAT("            { line: ","""",C44,", ",M44:AN44,""", sC: ","""",B44,"""},  ]},"))</f>
        <v xml:space="preserve">            { line: "Y SE ALEGREN., (La,7,15)", sC: "as"},  ]},</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7.75" thickTop="1" thickBot="1" x14ac:dyDescent="0.4">
      <c r="C45" s="297"/>
      <c r="D45" s="326"/>
      <c r="E45" s="326"/>
      <c r="F45" s="326"/>
      <c r="G45" s="326"/>
      <c r="H45" s="326"/>
      <c r="I45" s="326"/>
      <c r="J45" s="326"/>
      <c r="K45" s="326"/>
      <c r="L45" s="299" t="s">
        <v>2520</v>
      </c>
      <c r="M45" s="218"/>
      <c r="N45" s="183"/>
      <c r="O45" s="216"/>
      <c r="P45" s="225"/>
      <c r="Q45" s="217"/>
      <c r="R45" s="168"/>
      <c r="S45" s="218"/>
      <c r="T45" s="219"/>
      <c r="U45" s="181"/>
      <c r="V45" s="185"/>
      <c r="W45" s="177"/>
      <c r="X45" s="185"/>
      <c r="Y45" s="185"/>
      <c r="Z45" s="218"/>
      <c r="AA45" s="175"/>
      <c r="AB45" s="183"/>
      <c r="AC45" s="184"/>
      <c r="AD45" s="225"/>
      <c r="AE45" s="176"/>
      <c r="AF45" s="168"/>
      <c r="AG45" s="168"/>
      <c r="AH45" s="179"/>
      <c r="AI45" s="256"/>
      <c r="AJ45" s="185"/>
      <c r="AK45" s="185"/>
      <c r="AL45" s="185"/>
      <c r="AM45" s="185"/>
      <c r="AN45" s="185"/>
    </row>
    <row r="46" spans="1:40" ht="25.5" thickTop="1" thickBot="1" x14ac:dyDescent="0.4">
      <c r="A46">
        <f>+A37+1</f>
        <v>10</v>
      </c>
      <c r="B46" t="s">
        <v>2540</v>
      </c>
      <c r="C46" s="13" t="s">
        <v>2762</v>
      </c>
      <c r="D46" s="257" t="s">
        <v>1114</v>
      </c>
      <c r="E46" s="257" t="s">
        <v>1121</v>
      </c>
      <c r="F46" s="258"/>
      <c r="G46" s="258"/>
      <c r="H46" s="257"/>
      <c r="I46" s="257"/>
      <c r="J46" s="296"/>
      <c r="K46" s="296"/>
      <c r="L46" s="271" t="str">
        <f t="shared" si="0"/>
        <v xml:space="preserve">            { line: "Porque el ángel del Señor acampa, (Re,m,15)", sC: "tc"},</v>
      </c>
      <c r="M46" s="218" t="str">
        <f t="shared" si="7"/>
        <v>(</v>
      </c>
      <c r="N46" s="183" t="str">
        <f t="shared" si="1"/>
        <v>Re</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29"/>
        <v>11</v>
      </c>
      <c r="C47" s="13" t="s">
        <v>2763</v>
      </c>
      <c r="D47" s="257" t="s">
        <v>1131</v>
      </c>
      <c r="E47" s="257"/>
      <c r="F47" s="258" t="s">
        <v>1112</v>
      </c>
      <c r="G47" s="258"/>
      <c r="H47" s="257"/>
      <c r="I47" s="257"/>
      <c r="J47" s="296"/>
      <c r="K47" s="296"/>
      <c r="L47" s="271" t="str">
        <f t="shared" si="0"/>
        <v xml:space="preserve">            { line: "en torno a aquellos que le temen y les salva., (Do,,15)(La,,250)", sC: ""},</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29"/>
        <v>12</v>
      </c>
      <c r="C48" s="13" t="s">
        <v>2764</v>
      </c>
      <c r="D48" s="257" t="s">
        <v>2488</v>
      </c>
      <c r="E48" s="257"/>
      <c r="F48" s="258"/>
      <c r="G48" s="258"/>
      <c r="H48" s="257"/>
      <c r="I48" s="257"/>
      <c r="J48" s="296"/>
      <c r="K48" s="296"/>
      <c r="L48" s="271" t="str">
        <f t="shared" si="0"/>
        <v xml:space="preserve">            { line: "Gritan ellos, y el Señor les escucha, (Si♭,,15)", sC: ""},</v>
      </c>
      <c r="M48" s="218" t="str">
        <f t="shared" si="7"/>
        <v>(</v>
      </c>
      <c r="N48" s="183" t="str">
        <f t="shared" si="1"/>
        <v>Si♭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13</v>
      </c>
      <c r="C49" s="13" t="s">
        <v>2765</v>
      </c>
      <c r="D49" s="257" t="s">
        <v>2488</v>
      </c>
      <c r="E49" s="257"/>
      <c r="F49" s="258" t="s">
        <v>1112</v>
      </c>
      <c r="G49" s="258"/>
      <c r="H49" s="257"/>
      <c r="I49" s="257"/>
      <c r="J49" s="296"/>
      <c r="K49" s="296"/>
      <c r="L49" s="271" t="str">
        <f t="shared" si="0"/>
        <v xml:space="preserve">            { line: "y los libra de todas sus angustias., (Si♭,,15)(La,,250)", sC: ""},</v>
      </c>
      <c r="M49" s="218" t="str">
        <f t="shared" si="7"/>
        <v>(</v>
      </c>
      <c r="N49" s="183" t="str">
        <f t="shared" si="1"/>
        <v>Si♭</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36.75" thickTop="1" thickBot="1" x14ac:dyDescent="0.4">
      <c r="C50" s="13"/>
      <c r="D50" s="222"/>
      <c r="E50" s="222"/>
      <c r="F50" s="222"/>
      <c r="G50" s="222"/>
      <c r="H50" s="222"/>
      <c r="I50" s="222"/>
      <c r="J50" s="222"/>
      <c r="K50" s="222"/>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v>1</v>
      </c>
      <c r="B51" t="s">
        <v>2540</v>
      </c>
      <c r="C51" s="13" t="s">
        <v>2766</v>
      </c>
      <c r="D51" s="257"/>
      <c r="E51" s="257"/>
      <c r="F51" s="258"/>
      <c r="G51" s="258"/>
      <c r="H51" s="257"/>
      <c r="I51" s="257"/>
      <c r="J51" s="296"/>
      <c r="K51" s="296"/>
      <c r="L51" s="271" t="str">
        <f>IF(C51="","",_xlfn.CONCAT("            { line: ","""",C51,", ",M51:AN51,""", sC: ","""",B51,"""},"))</f>
        <v xml:space="preserve">            { line: "Gustad y ved, ", sC: "tc"},</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+A51+1</f>
        <v>2</v>
      </c>
      <c r="C52" s="13" t="s">
        <v>2767</v>
      </c>
      <c r="D52" s="257" t="s">
        <v>1131</v>
      </c>
      <c r="E52" s="257"/>
      <c r="F52" s="258" t="s">
        <v>1112</v>
      </c>
      <c r="G52" s="258"/>
      <c r="H52" s="257"/>
      <c r="I52" s="257"/>
      <c r="J52" s="296"/>
      <c r="K52" s="296"/>
      <c r="L52" s="271" t="str">
        <f t="shared" ref="L52:L65" si="58">IF(C52="","",_xlfn.CONCAT("            { line: ","""",C52,", ",M52:AN52,""", sC: ","""",B52,"""},"))</f>
        <v xml:space="preserve">            { line: "qué bueno es el Señor,, (Do,,15)(La,,250)", sC: ""},</v>
      </c>
      <c r="M52" s="218" t="str">
        <f t="shared" si="7"/>
        <v>(</v>
      </c>
      <c r="N52" s="183" t="str">
        <f t="shared" si="1"/>
        <v>Do</v>
      </c>
      <c r="O52" s="216" t="str">
        <f t="shared" si="8"/>
        <v>,</v>
      </c>
      <c r="P52" s="225" t="str">
        <f t="shared" si="2"/>
        <v/>
      </c>
      <c r="Q52" s="217" t="str">
        <f t="shared" si="9"/>
        <v>,</v>
      </c>
      <c r="R52" s="168">
        <f t="shared" si="10"/>
        <v>15</v>
      </c>
      <c r="S52" s="218" t="str">
        <f t="shared" si="11"/>
        <v>)</v>
      </c>
      <c r="T52" s="219" t="str">
        <f t="shared" si="12"/>
        <v>(</v>
      </c>
      <c r="U52" s="181" t="str">
        <f t="shared" si="3"/>
        <v>La</v>
      </c>
      <c r="V52" s="185" t="str">
        <f t="shared" si="13"/>
        <v>,</v>
      </c>
      <c r="W52" s="177" t="str">
        <f t="shared" si="4"/>
        <v/>
      </c>
      <c r="X52" s="185" t="str">
        <f t="shared" si="14"/>
        <v>,</v>
      </c>
      <c r="Y52" s="185">
        <f t="shared" si="15"/>
        <v>250</v>
      </c>
      <c r="Z52" s="218" t="str">
        <f t="shared" si="16"/>
        <v>)</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ref="A53:A65" si="59">+A52+1</f>
        <v>3</v>
      </c>
      <c r="C53" s="13" t="s">
        <v>2768</v>
      </c>
      <c r="D53" s="257" t="s">
        <v>2488</v>
      </c>
      <c r="E53" s="257"/>
      <c r="F53" s="258"/>
      <c r="G53" s="258"/>
      <c r="H53" s="257"/>
      <c r="I53" s="257"/>
      <c r="J53" s="296"/>
      <c r="K53" s="296"/>
      <c r="L53" s="271" t="str">
        <f t="shared" si="58"/>
        <v xml:space="preserve">            { line: "dichoso el hombre, (Si♭,,15)", sC: ""},</v>
      </c>
      <c r="M53" s="218" t="str">
        <f t="shared" si="7"/>
        <v>(</v>
      </c>
      <c r="N53" s="183" t="str">
        <f t="shared" si="1"/>
        <v>Si♭</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59"/>
        <v>4</v>
      </c>
      <c r="C54" s="13" t="s">
        <v>2769</v>
      </c>
      <c r="D54" s="257" t="s">
        <v>1112</v>
      </c>
      <c r="E54" s="257"/>
      <c r="F54" s="258"/>
      <c r="G54" s="258"/>
      <c r="H54" s="257"/>
      <c r="I54" s="257"/>
      <c r="J54" s="296"/>
      <c r="K54" s="296"/>
      <c r="L54" s="271" t="str">
        <f t="shared" si="58"/>
        <v xml:space="preserve">            { line: "que se refugia en Él., (La,,15)", sC: ""},</v>
      </c>
      <c r="M54" s="218" t="str">
        <f t="shared" si="7"/>
        <v>(</v>
      </c>
      <c r="N54" s="183" t="str">
        <f t="shared" si="1"/>
        <v>La</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326"/>
      <c r="E55" s="326"/>
      <c r="F55" s="326"/>
      <c r="G55" s="326"/>
      <c r="H55" s="326"/>
      <c r="I55" s="326"/>
      <c r="J55" s="326"/>
      <c r="K55" s="326"/>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A56">
        <f>+A54+1</f>
        <v>5</v>
      </c>
      <c r="B56" t="s">
        <v>2584</v>
      </c>
      <c r="C56" s="13" t="s">
        <v>2770</v>
      </c>
      <c r="D56" s="257" t="s">
        <v>1114</v>
      </c>
      <c r="E56" s="257" t="s">
        <v>1121</v>
      </c>
      <c r="F56" s="258"/>
      <c r="G56" s="258"/>
      <c r="H56" s="257"/>
      <c r="I56" s="257"/>
      <c r="J56" s="296"/>
      <c r="K56" s="296"/>
      <c r="L56" s="271" t="str">
        <f t="shared" si="58"/>
        <v xml:space="preserve">            { line: "GUSTAD Y VED, (Re,m,15)", sC: "ta as"},</v>
      </c>
      <c r="M56" s="218" t="str">
        <f t="shared" si="7"/>
        <v>(</v>
      </c>
      <c r="N56" s="183" t="str">
        <f t="shared" si="1"/>
        <v>Re</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si="59"/>
        <v>6</v>
      </c>
      <c r="B57" t="s">
        <v>2282</v>
      </c>
      <c r="C57" s="13" t="s">
        <v>2771</v>
      </c>
      <c r="D57" s="257" t="s">
        <v>1131</v>
      </c>
      <c r="E57" s="257"/>
      <c r="F57" s="258" t="s">
        <v>1112</v>
      </c>
      <c r="G57" s="258"/>
      <c r="H57" s="257"/>
      <c r="I57" s="257"/>
      <c r="J57" s="296"/>
      <c r="K57" s="296"/>
      <c r="L57" s="271" t="str">
        <f t="shared" si="58"/>
        <v xml:space="preserve">            { line: "QUÉ BUENO ES EL SEÑOR,, (Do,,15)(La,,250)", sC: "as"},</v>
      </c>
      <c r="M57" s="218" t="str">
        <f t="shared" si="7"/>
        <v>(</v>
      </c>
      <c r="N57" s="183" t="str">
        <f t="shared" si="1"/>
        <v>Do</v>
      </c>
      <c r="O57" s="216" t="str">
        <f t="shared" si="8"/>
        <v>,</v>
      </c>
      <c r="P57" s="225" t="str">
        <f t="shared" si="2"/>
        <v/>
      </c>
      <c r="Q57" s="217" t="str">
        <f t="shared" si="9"/>
        <v>,</v>
      </c>
      <c r="R57" s="168">
        <f t="shared" si="10"/>
        <v>15</v>
      </c>
      <c r="S57" s="218" t="str">
        <f t="shared" si="11"/>
        <v>)</v>
      </c>
      <c r="T57" s="219" t="str">
        <f t="shared" si="12"/>
        <v>(</v>
      </c>
      <c r="U57" s="181" t="str">
        <f t="shared" si="3"/>
        <v>La</v>
      </c>
      <c r="V57" s="185" t="str">
        <f t="shared" si="13"/>
        <v>,</v>
      </c>
      <c r="W57" s="177" t="str">
        <f t="shared" si="4"/>
        <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59"/>
        <v>7</v>
      </c>
      <c r="B58" t="s">
        <v>2282</v>
      </c>
      <c r="C58" s="13" t="s">
        <v>180</v>
      </c>
      <c r="D58" s="257" t="s">
        <v>2488</v>
      </c>
      <c r="E58" s="257"/>
      <c r="F58" s="258"/>
      <c r="G58" s="258"/>
      <c r="H58" s="257"/>
      <c r="I58" s="257"/>
      <c r="J58" s="296"/>
      <c r="K58" s="296"/>
      <c r="L58" s="271" t="str">
        <f t="shared" si="58"/>
        <v xml:space="preserve">            { line: "DICHOSO EL HOMBRE, (Si♭,,15)", sC: "as"},</v>
      </c>
      <c r="M58" s="218" t="str">
        <f t="shared" si="7"/>
        <v>(</v>
      </c>
      <c r="N58" s="183" t="str">
        <f t="shared" si="1"/>
        <v>Si♭</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59"/>
        <v>8</v>
      </c>
      <c r="B59" t="s">
        <v>2282</v>
      </c>
      <c r="C59" s="13" t="s">
        <v>2772</v>
      </c>
      <c r="D59" s="257" t="s">
        <v>1112</v>
      </c>
      <c r="E59" s="257"/>
      <c r="F59" s="258"/>
      <c r="G59" s="258"/>
      <c r="H59" s="257"/>
      <c r="I59" s="257"/>
      <c r="J59" s="296"/>
      <c r="K59" s="296"/>
      <c r="L59" s="271" t="str">
        <f t="shared" si="58"/>
        <v xml:space="preserve">            { line: "QUE SE REFUGIA EN ÉL., (La,,15)", sC: "as"},</v>
      </c>
      <c r="M59" s="218" t="str">
        <f t="shared" si="7"/>
        <v>(</v>
      </c>
      <c r="N59" s="183" t="str">
        <f t="shared" si="1"/>
        <v>La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7.75" thickTop="1" thickBot="1" x14ac:dyDescent="0.4">
      <c r="C60" s="297"/>
      <c r="D60" s="326"/>
      <c r="E60" s="326"/>
      <c r="F60" s="326"/>
      <c r="G60" s="326"/>
      <c r="H60" s="326"/>
      <c r="I60" s="326"/>
      <c r="J60" s="326"/>
      <c r="K60" s="326"/>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25.5" thickTop="1" thickBot="1" x14ac:dyDescent="0.4">
      <c r="A61">
        <f>+A59+1</f>
        <v>9</v>
      </c>
      <c r="B61" t="s">
        <v>2540</v>
      </c>
      <c r="C61" s="13" t="s">
        <v>2773</v>
      </c>
      <c r="D61" s="257" t="s">
        <v>1114</v>
      </c>
      <c r="E61" s="257" t="s">
        <v>1121</v>
      </c>
      <c r="F61" s="258"/>
      <c r="G61" s="258"/>
      <c r="H61" s="257"/>
      <c r="I61" s="257"/>
      <c r="J61" s="296"/>
      <c r="K61" s="296"/>
      <c r="L61" s="282" t="str">
        <f t="shared" si="58"/>
        <v xml:space="preserve">            { line: "Porque muchas son las pruebas, (Re,m,15)", sC: "tc"},</v>
      </c>
      <c r="M61" s="218" t="str">
        <f t="shared" si="7"/>
        <v>(</v>
      </c>
      <c r="N61" s="183" t="str">
        <f t="shared" si="1"/>
        <v>Re</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59"/>
        <v>10</v>
      </c>
      <c r="C62" s="13" t="s">
        <v>2774</v>
      </c>
      <c r="D62" s="257"/>
      <c r="E62" s="257"/>
      <c r="F62" s="258"/>
      <c r="G62" s="258"/>
      <c r="H62" s="257"/>
      <c r="I62" s="257"/>
      <c r="J62" s="296"/>
      <c r="K62" s="296"/>
      <c r="L62" s="282" t="str">
        <f t="shared" si="58"/>
        <v xml:space="preserve">            { line: "que le esperan al Justo,, ", sC: ""},</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59"/>
        <v>11</v>
      </c>
      <c r="C63" s="13" t="s">
        <v>2775</v>
      </c>
      <c r="D63" s="257" t="s">
        <v>1131</v>
      </c>
      <c r="E63" s="257"/>
      <c r="F63" s="258" t="s">
        <v>1112</v>
      </c>
      <c r="G63" s="258"/>
      <c r="H63" s="257"/>
      <c r="I63" s="257"/>
      <c r="J63" s="296"/>
      <c r="K63" s="296"/>
      <c r="L63" s="282" t="str">
        <f t="shared" si="58"/>
        <v xml:space="preserve">            { line: "mas de todas le libra el Señor., (Do,,15)(La,,250)", sC: ""},</v>
      </c>
      <c r="M63" s="218" t="str">
        <f t="shared" si="7"/>
        <v>(</v>
      </c>
      <c r="N63" s="183" t="str">
        <f t="shared" si="1"/>
        <v>Do</v>
      </c>
      <c r="O63" s="216" t="str">
        <f t="shared" si="8"/>
        <v>,</v>
      </c>
      <c r="P63" s="225" t="str">
        <f t="shared" si="2"/>
        <v/>
      </c>
      <c r="Q63" s="217" t="str">
        <f t="shared" si="9"/>
        <v>,</v>
      </c>
      <c r="R63" s="168">
        <f t="shared" si="10"/>
        <v>15</v>
      </c>
      <c r="S63" s="218" t="str">
        <f t="shared" si="11"/>
        <v>)</v>
      </c>
      <c r="T63" s="219" t="str">
        <f t="shared" si="12"/>
        <v>(</v>
      </c>
      <c r="U63" s="181" t="str">
        <f t="shared" si="3"/>
        <v>La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59"/>
        <v>12</v>
      </c>
      <c r="C64" s="13" t="s">
        <v>2764</v>
      </c>
      <c r="D64" s="257" t="s">
        <v>2488</v>
      </c>
      <c r="E64" s="257"/>
      <c r="F64" s="258" t="s">
        <v>1112</v>
      </c>
      <c r="G64" s="258"/>
      <c r="H64" s="257"/>
      <c r="I64" s="257"/>
      <c r="J64" s="296"/>
      <c r="K64" s="296"/>
      <c r="L64" s="282" t="str">
        <f t="shared" si="58"/>
        <v xml:space="preserve">            { line: "Gritan ellos, y el Señor les escucha, (Si♭,,15)(La,,250)", sC: ""},</v>
      </c>
      <c r="M64" s="218" t="str">
        <f t="shared" si="7"/>
        <v>(</v>
      </c>
      <c r="N64" s="183" t="str">
        <f t="shared" si="1"/>
        <v>Si♭</v>
      </c>
      <c r="O64" s="216" t="str">
        <f t="shared" si="8"/>
        <v>,</v>
      </c>
      <c r="P64" s="225" t="str">
        <f t="shared" si="2"/>
        <v/>
      </c>
      <c r="Q64" s="217" t="str">
        <f t="shared" si="9"/>
        <v>,</v>
      </c>
      <c r="R64" s="168">
        <f t="shared" si="10"/>
        <v>15</v>
      </c>
      <c r="S64" s="218" t="str">
        <f t="shared" si="11"/>
        <v>)</v>
      </c>
      <c r="T64" s="219" t="str">
        <f t="shared" si="12"/>
        <v>(</v>
      </c>
      <c r="U64" s="181" t="str">
        <f t="shared" si="3"/>
        <v>La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59"/>
        <v>13</v>
      </c>
      <c r="C65" s="13" t="s">
        <v>2765</v>
      </c>
      <c r="D65" s="257" t="s">
        <v>2488</v>
      </c>
      <c r="E65" s="257"/>
      <c r="F65" s="258" t="s">
        <v>1112</v>
      </c>
      <c r="G65" s="258"/>
      <c r="H65" s="257"/>
      <c r="I65" s="257"/>
      <c r="J65" s="296"/>
      <c r="K65" s="296"/>
      <c r="L65" s="282" t="str">
        <f t="shared" si="58"/>
        <v xml:space="preserve">            { line: "y los libra de todas sus angustias., (Si♭,,15)(La,,250)", sC: ""},</v>
      </c>
      <c r="M65" s="218" t="str">
        <f t="shared" si="7"/>
        <v>(</v>
      </c>
      <c r="N65" s="183" t="str">
        <f t="shared" si="1"/>
        <v>Si♭</v>
      </c>
      <c r="O65" s="216" t="str">
        <f t="shared" si="8"/>
        <v>,</v>
      </c>
      <c r="P65" s="225" t="str">
        <f t="shared" si="2"/>
        <v/>
      </c>
      <c r="Q65" s="217" t="str">
        <f t="shared" si="9"/>
        <v>,</v>
      </c>
      <c r="R65" s="168">
        <f t="shared" si="10"/>
        <v>15</v>
      </c>
      <c r="S65" s="218" t="str">
        <f t="shared" si="11"/>
        <v>)</v>
      </c>
      <c r="T65" s="219" t="str">
        <f t="shared" si="12"/>
        <v>(</v>
      </c>
      <c r="U65" s="181" t="str">
        <f t="shared" si="3"/>
        <v>La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7.75" thickTop="1" thickBot="1" x14ac:dyDescent="0.4">
      <c r="C66" s="297"/>
      <c r="D66" s="326"/>
      <c r="E66" s="326"/>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C67" s="203" t="s">
        <v>2422</v>
      </c>
      <c r="D67" s="224"/>
      <c r="E67" s="224"/>
      <c r="F67" s="224"/>
      <c r="G67" s="224"/>
      <c r="H67" s="224"/>
      <c r="I67" s="224"/>
      <c r="J67" s="224"/>
      <c r="K67" s="224"/>
      <c r="L67" s="208" t="s">
        <v>2411</v>
      </c>
      <c r="M67" s="218" t="str">
        <f t="shared" ref="M67:M72" si="60">IF(N67="","","(")</f>
        <v/>
      </c>
      <c r="N67" s="183" t="str">
        <f t="shared" ref="N67:N72" si="61">IF(D67="","",D67)</f>
        <v/>
      </c>
      <c r="O67" s="216" t="str">
        <f t="shared" ref="O67:O72" si="62">IF(N67="","",",")</f>
        <v/>
      </c>
      <c r="P67" s="225" t="str">
        <f t="shared" ref="P67:P72" si="63">IF(E67="","",E67)</f>
        <v/>
      </c>
      <c r="Q67" s="217" t="str">
        <f t="shared" ref="Q67:Q72" si="64">IF(N67="","",",")</f>
        <v/>
      </c>
      <c r="R67" s="168" t="str">
        <f t="shared" ref="R67:R72" si="65">IF(N67="","",15)</f>
        <v/>
      </c>
      <c r="S67" s="218" t="str">
        <f t="shared" ref="S67:S72" si="66">IF(N67="","",")")</f>
        <v/>
      </c>
      <c r="T67" s="219" t="str">
        <f t="shared" ref="T67:T72" si="67">IF(U67="","","(")</f>
        <v/>
      </c>
      <c r="U67" s="181" t="str">
        <f t="shared" ref="U67:U72" si="68">IF(F67="","",F67)</f>
        <v/>
      </c>
      <c r="V67" s="185" t="str">
        <f t="shared" ref="V67:V72" si="69">IF(U67="","",",")</f>
        <v/>
      </c>
      <c r="W67" s="177" t="str">
        <f t="shared" ref="W67:W72" si="70">IF(G67="","",G67)</f>
        <v/>
      </c>
      <c r="X67" s="185" t="str">
        <f t="shared" ref="X67:X72" si="71">IF(U67="","",",")</f>
        <v/>
      </c>
      <c r="Y67" s="185" t="str">
        <f t="shared" ref="Y67:Y72" si="72">IF(U67="","",250)</f>
        <v/>
      </c>
      <c r="Z67" s="218" t="str">
        <f t="shared" ref="Z67:Z72" si="73">IF(U67="","",")")</f>
        <v/>
      </c>
      <c r="AA67" s="175" t="str">
        <f t="shared" ref="AA67:AA72" si="74">IF(AB67="","","(")</f>
        <v/>
      </c>
      <c r="AB67" s="183" t="str">
        <f t="shared" ref="AB67:AB72" si="75">IF(H67="","",H67)</f>
        <v/>
      </c>
      <c r="AC67" s="184" t="str">
        <f t="shared" ref="AC67:AC72" si="76">IF(AB67="","",",")</f>
        <v/>
      </c>
      <c r="AD67" s="225" t="str">
        <f t="shared" ref="AD67:AD72" si="77">IF(I67="","",I67)</f>
        <v/>
      </c>
      <c r="AE67" s="176" t="str">
        <f t="shared" ref="AE67:AE72" si="78">IF(AB67="","",",")</f>
        <v/>
      </c>
      <c r="AF67" s="168" t="str">
        <f t="shared" ref="AF67:AF72" si="79">IF(AB67="","",350)</f>
        <v/>
      </c>
      <c r="AG67" s="168" t="str">
        <f t="shared" ref="AG67:AG72" si="80">IF(AB67="","",")")</f>
        <v/>
      </c>
      <c r="AH67" s="179" t="str">
        <f t="shared" ref="AH67:AH72" si="81">IF(AI67="","","(")</f>
        <v/>
      </c>
      <c r="AI67" s="256" t="str">
        <f t="shared" ref="AI67:AI72" si="82">IF(J67="","",J67)</f>
        <v/>
      </c>
      <c r="AJ67" s="185" t="str">
        <f t="shared" ref="AJ67:AJ72" si="83">IF(AI67="","",",")</f>
        <v/>
      </c>
      <c r="AK67" s="185" t="str">
        <f t="shared" ref="AK67:AK72" si="84">IF(K67="","",K67)</f>
        <v/>
      </c>
      <c r="AL67" s="185" t="str">
        <f t="shared" ref="AL67:AL72" si="85">IF(AI67="","",",")</f>
        <v/>
      </c>
      <c r="AM67" s="185" t="str">
        <f t="shared" ref="AM67:AM72" si="86">IF(AI67="","",450)</f>
        <v/>
      </c>
      <c r="AN67" s="185" t="str">
        <f t="shared" ref="AN67:AN72" si="87">IF(AI67="","",")")</f>
        <v/>
      </c>
    </row>
    <row r="68" spans="1:40" ht="25.5" thickTop="1" thickBot="1" x14ac:dyDescent="0.4">
      <c r="B68" t="s">
        <v>2584</v>
      </c>
      <c r="C68" s="285" t="s">
        <v>2753</v>
      </c>
      <c r="D68" s="227" t="s">
        <v>1114</v>
      </c>
      <c r="E68" s="227" t="s">
        <v>1121</v>
      </c>
      <c r="F68" s="227"/>
      <c r="G68" s="227"/>
      <c r="H68" s="227"/>
      <c r="I68" s="227"/>
      <c r="J68" s="227"/>
      <c r="K68" s="227"/>
      <c r="L68" s="283" t="str">
        <f>IF(C68="","",_xlfn.CONCAT("       triggerLine: ","""",C68,", ",M68:AN68,""", sC: ","""",B68,""", lines: ["))</f>
        <v xml:space="preserve">       triggerLine: "BENDECIRÉ AL SEÑOR EN TODO TIEMPO,, (Re,m,15)", sC: "ta as", lines: [</v>
      </c>
      <c r="M68" s="218" t="str">
        <f t="shared" si="60"/>
        <v>(</v>
      </c>
      <c r="N68" s="183" t="str">
        <f t="shared" si="61"/>
        <v>Re</v>
      </c>
      <c r="O68" s="216" t="str">
        <f t="shared" si="62"/>
        <v>,</v>
      </c>
      <c r="P68" s="225" t="str">
        <f t="shared" si="63"/>
        <v>m</v>
      </c>
      <c r="Q68" s="217" t="str">
        <f t="shared" si="64"/>
        <v>,</v>
      </c>
      <c r="R68" s="168">
        <f t="shared" si="65"/>
        <v>15</v>
      </c>
      <c r="S68" s="218" t="str">
        <f t="shared" si="66"/>
        <v>)</v>
      </c>
      <c r="T68" s="219" t="str">
        <f t="shared" si="67"/>
        <v/>
      </c>
      <c r="U68" s="181" t="str">
        <f t="shared" si="68"/>
        <v/>
      </c>
      <c r="V68" s="185" t="str">
        <f t="shared" si="69"/>
        <v/>
      </c>
      <c r="W68" s="177" t="str">
        <f t="shared" si="70"/>
        <v/>
      </c>
      <c r="X68" s="185" t="str">
        <f t="shared" si="71"/>
        <v/>
      </c>
      <c r="Y68" s="185" t="str">
        <f t="shared" si="72"/>
        <v/>
      </c>
      <c r="Z68" s="218" t="str">
        <f t="shared" si="73"/>
        <v/>
      </c>
      <c r="AA68" s="175" t="str">
        <f t="shared" si="74"/>
        <v/>
      </c>
      <c r="AB68" s="183" t="str">
        <f t="shared" si="75"/>
        <v/>
      </c>
      <c r="AC68" s="184" t="str">
        <f t="shared" si="76"/>
        <v/>
      </c>
      <c r="AD68" s="225" t="str">
        <f t="shared" si="77"/>
        <v/>
      </c>
      <c r="AE68" s="176" t="str">
        <f t="shared" si="78"/>
        <v/>
      </c>
      <c r="AF68" s="168" t="str">
        <f t="shared" si="79"/>
        <v/>
      </c>
      <c r="AG68" s="168" t="str">
        <f t="shared" si="80"/>
        <v/>
      </c>
      <c r="AH68" s="179" t="str">
        <f t="shared" si="81"/>
        <v/>
      </c>
      <c r="AI68" s="256" t="str">
        <f t="shared" si="82"/>
        <v/>
      </c>
      <c r="AJ68" s="185" t="str">
        <f t="shared" si="83"/>
        <v/>
      </c>
      <c r="AK68" s="185" t="str">
        <f t="shared" si="84"/>
        <v/>
      </c>
      <c r="AL68" s="185" t="str">
        <f t="shared" si="85"/>
        <v/>
      </c>
      <c r="AM68" s="185" t="str">
        <f t="shared" si="86"/>
        <v/>
      </c>
      <c r="AN68" s="185" t="str">
        <f t="shared" si="87"/>
        <v/>
      </c>
    </row>
    <row r="69" spans="1:40" ht="25.5" thickTop="1" thickBot="1" x14ac:dyDescent="0.4">
      <c r="B69" t="s">
        <v>2282</v>
      </c>
      <c r="C69" s="285" t="s">
        <v>2754</v>
      </c>
      <c r="D69" s="227" t="s">
        <v>1131</v>
      </c>
      <c r="E69" s="227" t="s">
        <v>1112</v>
      </c>
      <c r="F69" s="227"/>
      <c r="G69" s="227"/>
      <c r="H69" s="227"/>
      <c r="I69" s="227"/>
      <c r="J69" s="227"/>
      <c r="K69" s="227"/>
      <c r="L69" s="283" t="str">
        <f>IF(C69="","",_xlfn.CONCAT("            { line: ","""",C69,", ",M69:AN69,""", sC: ","""",B69,"""},"))</f>
        <v xml:space="preserve">            { line: "EN MI BOCA SIEMPRE SU ALABANZA;, (Do,La,15)", sC: "as"},</v>
      </c>
      <c r="M69" s="218" t="str">
        <f t="shared" si="60"/>
        <v>(</v>
      </c>
      <c r="N69" s="183" t="str">
        <f t="shared" si="61"/>
        <v>Do</v>
      </c>
      <c r="O69" s="216" t="str">
        <f t="shared" si="62"/>
        <v>,</v>
      </c>
      <c r="P69" s="225" t="str">
        <f t="shared" si="63"/>
        <v>La</v>
      </c>
      <c r="Q69" s="217" t="str">
        <f t="shared" si="64"/>
        <v>,</v>
      </c>
      <c r="R69" s="168">
        <f t="shared" si="65"/>
        <v>15</v>
      </c>
      <c r="S69" s="218" t="str">
        <f t="shared" si="66"/>
        <v>)</v>
      </c>
      <c r="T69" s="219" t="str">
        <f t="shared" si="67"/>
        <v/>
      </c>
      <c r="U69" s="181" t="str">
        <f t="shared" si="68"/>
        <v/>
      </c>
      <c r="V69" s="185" t="str">
        <f t="shared" si="69"/>
        <v/>
      </c>
      <c r="W69" s="177" t="str">
        <f t="shared" si="70"/>
        <v/>
      </c>
      <c r="X69" s="185" t="str">
        <f t="shared" si="71"/>
        <v/>
      </c>
      <c r="Y69" s="185" t="str">
        <f t="shared" si="72"/>
        <v/>
      </c>
      <c r="Z69" s="218" t="str">
        <f t="shared" si="73"/>
        <v/>
      </c>
      <c r="AA69" s="175" t="str">
        <f t="shared" si="74"/>
        <v/>
      </c>
      <c r="AB69" s="183" t="str">
        <f t="shared" si="75"/>
        <v/>
      </c>
      <c r="AC69" s="184" t="str">
        <f t="shared" si="76"/>
        <v/>
      </c>
      <c r="AD69" s="225" t="str">
        <f t="shared" si="77"/>
        <v/>
      </c>
      <c r="AE69" s="176" t="str">
        <f t="shared" si="78"/>
        <v/>
      </c>
      <c r="AF69" s="168" t="str">
        <f t="shared" si="79"/>
        <v/>
      </c>
      <c r="AG69" s="168" t="str">
        <f t="shared" si="80"/>
        <v/>
      </c>
      <c r="AH69" s="179" t="str">
        <f t="shared" si="81"/>
        <v/>
      </c>
      <c r="AI69" s="256" t="str">
        <f t="shared" si="82"/>
        <v/>
      </c>
      <c r="AJ69" s="185" t="str">
        <f t="shared" si="83"/>
        <v/>
      </c>
      <c r="AK69" s="185" t="str">
        <f t="shared" si="84"/>
        <v/>
      </c>
      <c r="AL69" s="185" t="str">
        <f t="shared" si="85"/>
        <v/>
      </c>
      <c r="AM69" s="185" t="str">
        <f t="shared" si="86"/>
        <v/>
      </c>
      <c r="AN69" s="185" t="str">
        <f t="shared" si="87"/>
        <v/>
      </c>
    </row>
    <row r="70" spans="1:40" ht="25.5" thickTop="1" thickBot="1" x14ac:dyDescent="0.4">
      <c r="B70" t="s">
        <v>2282</v>
      </c>
      <c r="C70" s="285" t="s">
        <v>2755</v>
      </c>
      <c r="D70" s="227" t="s">
        <v>2488</v>
      </c>
      <c r="E70" s="227" t="s">
        <v>1112</v>
      </c>
      <c r="F70" s="227">
        <v>7</v>
      </c>
      <c r="G70" s="227"/>
      <c r="H70" s="227"/>
      <c r="I70" s="227"/>
      <c r="J70" s="227"/>
      <c r="K70" s="227"/>
      <c r="L70" s="283" t="str">
        <f>IF(C70="","",_xlfn.CONCAT("            { line: ","""",C70,", ",M70:AN70,""", sC: ","""",B70,"""},"))</f>
        <v xml:space="preserve">            { line: "YO ME GLORÍO EN EL SEÑOR,, (Si♭,La,15)(7,,250)", sC: "as"},</v>
      </c>
      <c r="M70" s="218" t="str">
        <f t="shared" si="60"/>
        <v>(</v>
      </c>
      <c r="N70" s="183" t="str">
        <f t="shared" si="61"/>
        <v>Si♭</v>
      </c>
      <c r="O70" s="216" t="str">
        <f t="shared" si="62"/>
        <v>,</v>
      </c>
      <c r="P70" s="225" t="str">
        <f t="shared" si="63"/>
        <v>La</v>
      </c>
      <c r="Q70" s="217" t="str">
        <f t="shared" si="64"/>
        <v>,</v>
      </c>
      <c r="R70" s="168">
        <f t="shared" si="65"/>
        <v>15</v>
      </c>
      <c r="S70" s="218" t="str">
        <f t="shared" si="66"/>
        <v>)</v>
      </c>
      <c r="T70" s="219" t="str">
        <f t="shared" si="67"/>
        <v>(</v>
      </c>
      <c r="U70" s="181">
        <f t="shared" si="68"/>
        <v>7</v>
      </c>
      <c r="V70" s="185" t="str">
        <f t="shared" si="69"/>
        <v>,</v>
      </c>
      <c r="W70" s="177" t="str">
        <f t="shared" si="70"/>
        <v/>
      </c>
      <c r="X70" s="185" t="str">
        <f t="shared" si="71"/>
        <v>,</v>
      </c>
      <c r="Y70" s="185">
        <f t="shared" si="72"/>
        <v>250</v>
      </c>
      <c r="Z70" s="218" t="str">
        <f t="shared" si="73"/>
        <v>)</v>
      </c>
      <c r="AA70" s="175" t="str">
        <f t="shared" si="74"/>
        <v/>
      </c>
      <c r="AB70" s="183" t="str">
        <f t="shared" si="75"/>
        <v/>
      </c>
      <c r="AC70" s="184" t="str">
        <f t="shared" si="76"/>
        <v/>
      </c>
      <c r="AD70" s="225" t="str">
        <f t="shared" si="77"/>
        <v/>
      </c>
      <c r="AE70" s="176" t="str">
        <f t="shared" si="78"/>
        <v/>
      </c>
      <c r="AF70" s="168" t="str">
        <f t="shared" si="79"/>
        <v/>
      </c>
      <c r="AG70" s="168" t="str">
        <f t="shared" si="80"/>
        <v/>
      </c>
      <c r="AH70" s="179" t="str">
        <f t="shared" si="81"/>
        <v/>
      </c>
      <c r="AI70" s="256" t="str">
        <f t="shared" si="82"/>
        <v/>
      </c>
      <c r="AJ70" s="185" t="str">
        <f t="shared" si="83"/>
        <v/>
      </c>
      <c r="AK70" s="185" t="str">
        <f t="shared" si="84"/>
        <v/>
      </c>
      <c r="AL70" s="185" t="str">
        <f t="shared" si="85"/>
        <v/>
      </c>
      <c r="AM70" s="185" t="str">
        <f t="shared" si="86"/>
        <v/>
      </c>
      <c r="AN70" s="185" t="str">
        <f t="shared" si="87"/>
        <v/>
      </c>
    </row>
    <row r="71" spans="1:40" ht="25.5" thickTop="1" thickBot="1" x14ac:dyDescent="0.4">
      <c r="B71" t="s">
        <v>2282</v>
      </c>
      <c r="C71" s="285" t="s">
        <v>2756</v>
      </c>
      <c r="D71" s="227" t="s">
        <v>2488</v>
      </c>
      <c r="E71" s="227"/>
      <c r="F71" s="227"/>
      <c r="G71" s="227"/>
      <c r="H71" s="227"/>
      <c r="I71" s="227"/>
      <c r="J71" s="227"/>
      <c r="K71" s="227"/>
      <c r="L71" s="283" t="str">
        <f>IF(C71="","",_xlfn.CONCAT("            { line: ","""",C71,", ",M71:AN71,""", sC: ","""",B71,"""},"))</f>
        <v xml:space="preserve">            { line: "LO ESCUCHEN LOS HUMILDES, (Si♭,,15)", sC: "as"},</v>
      </c>
      <c r="M71" s="218" t="str">
        <f t="shared" si="60"/>
        <v>(</v>
      </c>
      <c r="N71" s="183" t="str">
        <f t="shared" si="61"/>
        <v>Si♭</v>
      </c>
      <c r="O71" s="216" t="str">
        <f t="shared" si="62"/>
        <v>,</v>
      </c>
      <c r="P71" s="225" t="str">
        <f t="shared" si="63"/>
        <v/>
      </c>
      <c r="Q71" s="217" t="str">
        <f t="shared" si="64"/>
        <v>,</v>
      </c>
      <c r="R71" s="168">
        <f t="shared" si="65"/>
        <v>15</v>
      </c>
      <c r="S71" s="218" t="str">
        <f t="shared" si="66"/>
        <v>)</v>
      </c>
      <c r="T71" s="219" t="str">
        <f t="shared" si="67"/>
        <v/>
      </c>
      <c r="U71" s="181" t="str">
        <f t="shared" si="68"/>
        <v/>
      </c>
      <c r="V71" s="185" t="str">
        <f t="shared" si="69"/>
        <v/>
      </c>
      <c r="W71" s="177" t="str">
        <f t="shared" si="70"/>
        <v/>
      </c>
      <c r="X71" s="185" t="str">
        <f t="shared" si="71"/>
        <v/>
      </c>
      <c r="Y71" s="185" t="str">
        <f t="shared" si="72"/>
        <v/>
      </c>
      <c r="Z71" s="218" t="str">
        <f t="shared" si="73"/>
        <v/>
      </c>
      <c r="AA71" s="175" t="str">
        <f t="shared" si="74"/>
        <v/>
      </c>
      <c r="AB71" s="183" t="str">
        <f t="shared" si="75"/>
        <v/>
      </c>
      <c r="AC71" s="184" t="str">
        <f t="shared" si="76"/>
        <v/>
      </c>
      <c r="AD71" s="225" t="str">
        <f t="shared" si="77"/>
        <v/>
      </c>
      <c r="AE71" s="176" t="str">
        <f t="shared" si="78"/>
        <v/>
      </c>
      <c r="AF71" s="168" t="str">
        <f t="shared" si="79"/>
        <v/>
      </c>
      <c r="AG71" s="168" t="str">
        <f t="shared" si="80"/>
        <v/>
      </c>
      <c r="AH71" s="179" t="str">
        <f t="shared" si="81"/>
        <v/>
      </c>
      <c r="AI71" s="256" t="str">
        <f t="shared" si="82"/>
        <v/>
      </c>
      <c r="AJ71" s="185" t="str">
        <f t="shared" si="83"/>
        <v/>
      </c>
      <c r="AK71" s="185" t="str">
        <f t="shared" si="84"/>
        <v/>
      </c>
      <c r="AL71" s="185" t="str">
        <f t="shared" si="85"/>
        <v/>
      </c>
      <c r="AM71" s="185" t="str">
        <f t="shared" si="86"/>
        <v/>
      </c>
      <c r="AN71" s="185" t="str">
        <f t="shared" si="87"/>
        <v/>
      </c>
    </row>
    <row r="72" spans="1:40" ht="25.5" thickTop="1" thickBot="1" x14ac:dyDescent="0.4">
      <c r="B72" t="s">
        <v>2282</v>
      </c>
      <c r="C72" s="284" t="s">
        <v>2757</v>
      </c>
      <c r="D72" s="227" t="s">
        <v>1112</v>
      </c>
      <c r="E72" s="227">
        <v>7</v>
      </c>
      <c r="F72" s="227"/>
      <c r="G72" s="227"/>
      <c r="H72" s="227"/>
      <c r="I72" s="227"/>
      <c r="J72" s="227"/>
      <c r="K72" s="227"/>
      <c r="L72" s="210" t="str">
        <f>IF(C72="","",_xlfn.CONCAT("            { line: ","""",C72,", ",M72:AN72,""", sC: ","""",B72,"""},  ]},"))</f>
        <v xml:space="preserve">            { line: "Y SE ALEGREN., (La,7,15)", sC: "as"},  ]},</v>
      </c>
      <c r="M72" s="218" t="str">
        <f t="shared" si="60"/>
        <v>(</v>
      </c>
      <c r="N72" s="183" t="str">
        <f t="shared" si="61"/>
        <v>La</v>
      </c>
      <c r="O72" s="216" t="str">
        <f t="shared" si="62"/>
        <v>,</v>
      </c>
      <c r="P72" s="225">
        <f t="shared" si="63"/>
        <v>7</v>
      </c>
      <c r="Q72" s="217" t="str">
        <f t="shared" si="64"/>
        <v>,</v>
      </c>
      <c r="R72" s="168">
        <f t="shared" si="65"/>
        <v>15</v>
      </c>
      <c r="S72" s="218" t="str">
        <f t="shared" si="66"/>
        <v>)</v>
      </c>
      <c r="T72" s="219" t="str">
        <f t="shared" si="67"/>
        <v/>
      </c>
      <c r="U72" s="181" t="str">
        <f t="shared" si="68"/>
        <v/>
      </c>
      <c r="V72" s="185" t="str">
        <f t="shared" si="69"/>
        <v/>
      </c>
      <c r="W72" s="177" t="str">
        <f t="shared" si="70"/>
        <v/>
      </c>
      <c r="X72" s="185" t="str">
        <f t="shared" si="71"/>
        <v/>
      </c>
      <c r="Y72" s="185" t="str">
        <f t="shared" si="72"/>
        <v/>
      </c>
      <c r="Z72" s="218" t="str">
        <f t="shared" si="73"/>
        <v/>
      </c>
      <c r="AA72" s="175" t="str">
        <f t="shared" si="74"/>
        <v/>
      </c>
      <c r="AB72" s="183" t="str">
        <f t="shared" si="75"/>
        <v/>
      </c>
      <c r="AC72" s="184" t="str">
        <f t="shared" si="76"/>
        <v/>
      </c>
      <c r="AD72" s="225" t="str">
        <f t="shared" si="77"/>
        <v/>
      </c>
      <c r="AE72" s="176" t="str">
        <f t="shared" si="78"/>
        <v/>
      </c>
      <c r="AF72" s="168" t="str">
        <f t="shared" si="79"/>
        <v/>
      </c>
      <c r="AG72" s="168" t="str">
        <f t="shared" si="80"/>
        <v/>
      </c>
      <c r="AH72" s="179" t="str">
        <f t="shared" si="81"/>
        <v/>
      </c>
      <c r="AI72" s="256" t="str">
        <f t="shared" si="82"/>
        <v/>
      </c>
      <c r="AJ72" s="185" t="str">
        <f t="shared" si="83"/>
        <v/>
      </c>
      <c r="AK72" s="185" t="str">
        <f t="shared" si="84"/>
        <v/>
      </c>
      <c r="AL72" s="185" t="str">
        <f t="shared" si="85"/>
        <v/>
      </c>
      <c r="AM72" s="185" t="str">
        <f t="shared" si="86"/>
        <v/>
      </c>
      <c r="AN72" s="185" t="str">
        <f t="shared" si="87"/>
        <v/>
      </c>
    </row>
    <row r="73" spans="1:40" ht="24" customHeight="1" x14ac:dyDescent="0.4">
      <c r="B73" s="211"/>
      <c r="C73" s="211"/>
      <c r="D73" s="211"/>
      <c r="E73" s="211"/>
      <c r="F73" s="211"/>
      <c r="G73" s="211"/>
      <c r="H73" s="211"/>
      <c r="I73" s="211"/>
      <c r="J73" s="211"/>
      <c r="K73" s="211"/>
      <c r="L73" s="213" t="str">
        <f ca="1">_xlfn.CONCAT("]}, // ULTIMA LINEA DEL CANTO: ",L1)</f>
        <v>]}, // ULTIMA LINEA DEL CANTO: BENDECIRÉ AL SEÑOR EN TODO TIEMPO</v>
      </c>
      <c r="M73" s="211"/>
    </row>
    <row r="74" spans="1:40" ht="20.25" x14ac:dyDescent="0.25">
      <c r="L74" s="214" t="s">
        <v>2316</v>
      </c>
      <c r="M74" s="166"/>
    </row>
    <row r="75" spans="1: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028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18F30E7-E5BB-499C-B892-19C74B73FFE8}">
          <x14:formula1>
            <xm:f>List!$B$1:$B$4</xm:f>
          </x14:formula1>
          <xm:sqref>C12</xm:sqref>
        </x14:dataValidation>
      </x14:dataValidation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4C9BC-DBBA-47EF-AFB9-9A73E2C83AF1}">
  <sheetPr codeName="Sheet45">
    <tabColor rgb="FF00B0F0"/>
  </sheetPr>
  <dimension ref="A1:AN65"/>
  <sheetViews>
    <sheetView zoomScale="85" zoomScaleNormal="85" workbookViewId="0">
      <pane xSplit="2" ySplit="1" topLeftCell="C9" activePane="bottomRight" state="frozen"/>
      <selection pane="topRight" activeCell="C1" sqref="C1"/>
      <selection pane="bottomLeft" activeCell="A2" sqref="A2"/>
      <selection pane="bottomRight" activeCell="A24" sqref="A24:XFD2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26</v>
      </c>
      <c r="E1" s="148"/>
      <c r="F1" s="148"/>
      <c r="G1" s="148"/>
      <c r="H1" s="148"/>
      <c r="I1" s="148"/>
      <c r="J1" s="148"/>
      <c r="K1" s="148"/>
      <c r="L1" s="165" t="str">
        <f ca="1">VLOOKUP(C1,'Codigo Canto'!A3:AQ236,38,FALSE)</f>
        <v>BENDICE, ALMA MÍA, A YAHVEH</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BENDICE, ALMA MÍA, A YAHVEH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bendicealmamiaayahveh</v>
      </c>
      <c r="L7" s="164" t="str">
        <f ca="1">_xlfn.CONCAT("        id: ","""",C7,"""",",")</f>
        <v xml:space="preserve">        id: "bendicealmamiaayahveh",</v>
      </c>
    </row>
    <row r="8" spans="2:32" ht="23.25" x14ac:dyDescent="0.25">
      <c r="C8" t="str">
        <f ca="1">PROPER(L1)</f>
        <v>Bendice, Alma Mía, A Yahveh</v>
      </c>
      <c r="L8" s="164" t="str">
        <f ca="1">_xlfn.CONCAT("        tt: ","""",C8,"""",",")</f>
        <v xml:space="preserve">        tt: "Bendice, Alma Mía, A Yahveh",</v>
      </c>
    </row>
    <row r="9" spans="2:32" ht="23.25" x14ac:dyDescent="0.25">
      <c r="C9" t="str">
        <f ca="1">PROPER(L1)</f>
        <v>Bendice, Alma Mía, A Yahveh</v>
      </c>
      <c r="L9" s="164" t="str">
        <f ca="1">_xlfn.CONCAT("        title: ","""",C9,"""",",")</f>
        <v xml:space="preserve">        title: "Bendice, Alma Mía, A Yahveh",</v>
      </c>
    </row>
    <row r="10" spans="2:32" ht="23.25" x14ac:dyDescent="0.25">
      <c r="C10" t="str">
        <f ca="1">VLOOKUP(C1,'Codigo Canto'!A3:AQ236,12,FALSE)</f>
        <v>Sal 103 (102)</v>
      </c>
      <c r="L10" s="164" t="str">
        <f ca="1">_xlfn.CONCAT("        ","subtitle: ","""",C10,"""",",")</f>
        <v xml:space="preserve">        subtitle: "Sal 103 (102)",</v>
      </c>
    </row>
    <row r="11" spans="2:32" ht="23.25" x14ac:dyDescent="0.25">
      <c r="C11" t="str">
        <f ca="1">VLOOKUP(C1,Codigo!A3:AP240,42,FALSE)</f>
        <v>category: ["PreCatecumenado","Pascua"],</v>
      </c>
      <c r="L11" s="164" t="str">
        <f ca="1">_xlfn.CONCAT("        ",C11)</f>
        <v xml:space="preserve">        category: ["PreCatecumenado","Pascua"],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26</v>
      </c>
      <c r="L15" s="164" t="str">
        <f ca="1">_xlfn.CONCAT("        dbno: ","""",C15,"""",",")</f>
        <v xml:space="preserve">        dbno: "26",</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bendicealmamiaayahveh</v>
      </c>
      <c r="L18" s="164" t="str">
        <f ca="1">_xlfn.CONCAT("        audioSrc: ","""/audio/",C18,".mp3""",",")</f>
        <v xml:space="preserve">        audioSrc: "/audio/bendicealmamiaayahveh.mp3",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25</v>
      </c>
      <c r="C24" t="str">
        <f ca="1">VLOOKUP(B24,Buscador!A3:AP240,31,FALSE)</f>
        <v>/resucito/src/index.html?canto=bendecirealsenorentodotiempo</v>
      </c>
      <c r="L24" s="164" t="str">
        <f ca="1">_xlfn.CONCAT("        ant: ","""",C24,"""",",")</f>
        <v xml:space="preserve">        ant: "/resucito/src/index.html?canto=bendecirealsenorentodotiempo",</v>
      </c>
    </row>
    <row r="25" spans="1:40" ht="23.25" x14ac:dyDescent="0.25">
      <c r="B25">
        <f ca="1">+C1+1</f>
        <v>27</v>
      </c>
      <c r="C25" t="str">
        <f ca="1">VLOOKUP(B25,Buscador!A3:AP240,31,FALSE)</f>
        <v>/resucito/src/index.html?canto=benditaerestumaria</v>
      </c>
      <c r="L25" s="164" t="str">
        <f ca="1">_xlfn.CONCAT("        sig: ","""",C25,"""",",")</f>
        <v xml:space="preserve">        sig: "/resucito/src/index.html?canto=benditaerestumaria",</v>
      </c>
    </row>
    <row r="26" spans="1:40" ht="23.25" x14ac:dyDescent="0.25">
      <c r="L26" s="48" t="s">
        <v>2279</v>
      </c>
    </row>
    <row r="27" spans="1:40" ht="36" thickBot="1" x14ac:dyDescent="0.3">
      <c r="L27" s="212" t="s">
        <v>2313</v>
      </c>
    </row>
    <row r="28" spans="1:40" ht="25.5" thickTop="1" thickBot="1" x14ac:dyDescent="0.4">
      <c r="A28">
        <v>1</v>
      </c>
      <c r="B28" t="s">
        <v>2584</v>
      </c>
      <c r="C28" s="251" t="s">
        <v>2776</v>
      </c>
      <c r="D28" s="257" t="s">
        <v>1112</v>
      </c>
      <c r="E28" s="257" t="s">
        <v>1121</v>
      </c>
      <c r="F28" s="269" t="s">
        <v>1111</v>
      </c>
      <c r="G28" s="258"/>
      <c r="H28" s="257"/>
      <c r="I28" s="257"/>
      <c r="J28" s="270"/>
      <c r="K28" s="296"/>
      <c r="L28" s="271" t="str">
        <f t="shared" ref="L28:L41" si="0">IF(C28="","",_xlfn.CONCAT("            { line: ","""",C28,", ",M28:AN28,""", sC: ","""",B28,"""},"))</f>
        <v xml:space="preserve">            { line: "BENDICE, ALMA MÍA, A YAHVEH,, (La,m,15)(Mi,,250)", sC: "ta as"},</v>
      </c>
      <c r="M28" s="218" t="str">
        <f>IF(N28="","","(")</f>
        <v>(</v>
      </c>
      <c r="N28" s="183" t="str">
        <f t="shared" ref="N28:N62" si="1">IF(D28="","",D28)</f>
        <v>La</v>
      </c>
      <c r="O28" s="216" t="str">
        <f>IF(N28="","",",")</f>
        <v>,</v>
      </c>
      <c r="P28" s="225" t="str">
        <f t="shared" ref="P28:P62" si="2">IF(E28="","",E28)</f>
        <v>m</v>
      </c>
      <c r="Q28" s="217" t="str">
        <f>IF(N28="","",",")</f>
        <v>,</v>
      </c>
      <c r="R28" s="168">
        <f>IF(N28="","",15)</f>
        <v>15</v>
      </c>
      <c r="S28" s="218" t="str">
        <f>IF(N28="","",")")</f>
        <v>)</v>
      </c>
      <c r="T28" s="219" t="str">
        <f>IF(U28="","","(")</f>
        <v>(</v>
      </c>
      <c r="U28" s="181" t="str">
        <f t="shared" ref="U28:U62" si="3">IF(F28="","",F28)</f>
        <v>Mi</v>
      </c>
      <c r="V28" s="185" t="str">
        <f>IF(U28="","",",")</f>
        <v>,</v>
      </c>
      <c r="W28" s="177" t="str">
        <f t="shared" ref="W28:W62" si="4">IF(G28="","",G28)</f>
        <v/>
      </c>
      <c r="X28" s="185" t="str">
        <f>IF(U28="","",",")</f>
        <v>,</v>
      </c>
      <c r="Y28" s="185">
        <f>IF(U28="","",250)</f>
        <v>250</v>
      </c>
      <c r="Z28" s="218" t="str">
        <f>IF(U28="","",")")</f>
        <v>)</v>
      </c>
      <c r="AA28" s="175" t="str">
        <f>IF(AB28="","","(")</f>
        <v/>
      </c>
      <c r="AB28" s="183" t="str">
        <f t="shared" ref="AB28:AB62" si="5">IF(H28="","",H28)</f>
        <v/>
      </c>
      <c r="AC28" s="184" t="str">
        <f>IF(AB28="","",",")</f>
        <v/>
      </c>
      <c r="AD28" s="225" t="str">
        <f>IF(I28="","",I28)</f>
        <v/>
      </c>
      <c r="AE28" s="176" t="str">
        <f>IF(AB28="","",",")</f>
        <v/>
      </c>
      <c r="AF28" s="168" t="str">
        <f>IF(AB28="","",350)</f>
        <v/>
      </c>
      <c r="AG28" s="168" t="str">
        <f>IF(AB28="","",")")</f>
        <v/>
      </c>
      <c r="AH28" s="179" t="str">
        <f>IF(AI28="","","(")</f>
        <v/>
      </c>
      <c r="AI28" s="256" t="str">
        <f t="shared" ref="AI28:AI62" si="6">IF(J28="","",J28)</f>
        <v/>
      </c>
      <c r="AJ28" s="185" t="str">
        <f>IF(AI28="","",",")</f>
        <v/>
      </c>
      <c r="AK28" s="185" t="str">
        <f>IF(K28="","",K28)</f>
        <v/>
      </c>
      <c r="AL28" s="185" t="str">
        <f>IF(AI28="","",",")</f>
        <v/>
      </c>
      <c r="AM28" s="185" t="str">
        <f>IF(AI28="","",450)</f>
        <v/>
      </c>
      <c r="AN28" s="185" t="str">
        <f>IF(AI28="","",")")</f>
        <v/>
      </c>
    </row>
    <row r="29" spans="1:40" ht="25.5" thickTop="1" thickBot="1" x14ac:dyDescent="0.4">
      <c r="A29">
        <f>+A28+1</f>
        <v>2</v>
      </c>
      <c r="B29" t="s">
        <v>2282</v>
      </c>
      <c r="C29" s="251" t="s">
        <v>2777</v>
      </c>
      <c r="D29" s="257" t="s">
        <v>1112</v>
      </c>
      <c r="E29" s="257" t="s">
        <v>1121</v>
      </c>
      <c r="F29" s="258"/>
      <c r="G29" s="258"/>
      <c r="H29" s="257"/>
      <c r="I29" s="257"/>
      <c r="J29" s="296"/>
      <c r="K29" s="296"/>
      <c r="L29" s="271" t="str">
        <f t="shared" si="0"/>
        <v xml:space="preserve">            { line: "DEL FONDO DE MI SER, SU NOMBRE., (La,m,15)", sC: "as"},</v>
      </c>
      <c r="M29" s="218" t="str">
        <f t="shared" ref="M29:M62" si="7">IF(N29="","","(")</f>
        <v>(</v>
      </c>
      <c r="N29" s="183" t="str">
        <f t="shared" si="1"/>
        <v>La</v>
      </c>
      <c r="O29" s="216" t="str">
        <f t="shared" ref="O29:O62" si="8">IF(N29="","",",")</f>
        <v>,</v>
      </c>
      <c r="P29" s="225" t="str">
        <f t="shared" si="2"/>
        <v>m</v>
      </c>
      <c r="Q29" s="217" t="str">
        <f t="shared" ref="Q29:Q62" si="9">IF(N29="","",",")</f>
        <v>,</v>
      </c>
      <c r="R29" s="168">
        <f t="shared" ref="R29:R62" si="10">IF(N29="","",15)</f>
        <v>15</v>
      </c>
      <c r="S29" s="218" t="str">
        <f t="shared" ref="S29:S62" si="11">IF(N29="","",")")</f>
        <v>)</v>
      </c>
      <c r="T29" s="219" t="str">
        <f t="shared" ref="T29:T62" si="12">IF(U29="","","(")</f>
        <v/>
      </c>
      <c r="U29" s="181" t="str">
        <f t="shared" si="3"/>
        <v/>
      </c>
      <c r="V29" s="185" t="str">
        <f t="shared" ref="V29:V62" si="13">IF(U29="","",",")</f>
        <v/>
      </c>
      <c r="W29" s="177" t="str">
        <f t="shared" si="4"/>
        <v/>
      </c>
      <c r="X29" s="185" t="str">
        <f t="shared" ref="X29:X62" si="14">IF(U29="","",",")</f>
        <v/>
      </c>
      <c r="Y29" s="185" t="str">
        <f t="shared" ref="Y29:Y62" si="15">IF(U29="","",250)</f>
        <v/>
      </c>
      <c r="Z29" s="218" t="str">
        <f t="shared" ref="Z29:Z62" si="16">IF(U29="","",")")</f>
        <v/>
      </c>
      <c r="AA29" s="175" t="str">
        <f t="shared" ref="AA29:AA62" si="17">IF(AB29="","","(")</f>
        <v/>
      </c>
      <c r="AB29" s="183" t="str">
        <f t="shared" si="5"/>
        <v/>
      </c>
      <c r="AC29" s="184" t="str">
        <f t="shared" ref="AC29:AC62" si="18">IF(AB29="","",",")</f>
        <v/>
      </c>
      <c r="AD29" s="225" t="str">
        <f t="shared" ref="AD29:AD62" si="19">IF(I29="","",I29)</f>
        <v/>
      </c>
      <c r="AE29" s="176" t="str">
        <f t="shared" ref="AE29:AE62" si="20">IF(AB29="","",",")</f>
        <v/>
      </c>
      <c r="AF29" s="168" t="str">
        <f t="shared" ref="AF29:AF62" si="21">IF(AB29="","",350)</f>
        <v/>
      </c>
      <c r="AG29" s="168" t="str">
        <f t="shared" ref="AG29:AG62" si="22">IF(AB29="","",")")</f>
        <v/>
      </c>
      <c r="AH29" s="179" t="str">
        <f t="shared" ref="AH29:AH62" si="23">IF(AI29="","","(")</f>
        <v/>
      </c>
      <c r="AI29" s="256" t="str">
        <f t="shared" si="6"/>
        <v/>
      </c>
      <c r="AJ29" s="185" t="str">
        <f t="shared" ref="AJ29:AJ62" si="24">IF(AI29="","",",")</f>
        <v/>
      </c>
      <c r="AK29" s="185" t="str">
        <f t="shared" ref="AK29:AK62" si="25">IF(K29="","",K29)</f>
        <v/>
      </c>
      <c r="AL29" s="185" t="str">
        <f t="shared" ref="AL29:AL62" si="26">IF(AI29="","",",")</f>
        <v/>
      </c>
      <c r="AM29" s="185" t="str">
        <f t="shared" ref="AM29:AM62" si="27">IF(AI29="","",450)</f>
        <v/>
      </c>
      <c r="AN29" s="185" t="str">
        <f t="shared" ref="AN29:AN62" si="28">IF(AI29="","",")")</f>
        <v/>
      </c>
    </row>
    <row r="30" spans="1:40" ht="25.5" thickTop="1" thickBot="1" x14ac:dyDescent="0.4">
      <c r="A30">
        <f t="shared" ref="A30:A41" si="29">+A29+1</f>
        <v>3</v>
      </c>
      <c r="B30" t="s">
        <v>2282</v>
      </c>
      <c r="C30" s="251" t="s">
        <v>2776</v>
      </c>
      <c r="D30" s="257" t="s">
        <v>1111</v>
      </c>
      <c r="E30" s="257"/>
      <c r="F30" s="258"/>
      <c r="G30" s="258"/>
      <c r="H30" s="257"/>
      <c r="I30" s="257"/>
      <c r="J30" s="296"/>
      <c r="K30" s="296"/>
      <c r="L30" s="271" t="str">
        <f t="shared" si="0"/>
        <v xml:space="preserve">            { line: "BENDICE, ALMA MÍA, A YAHVEH,, (Mi,,15)", sC: "as"},</v>
      </c>
      <c r="M30" s="218" t="str">
        <f t="shared" si="7"/>
        <v>(</v>
      </c>
      <c r="N30" s="183" t="str">
        <f t="shared" si="1"/>
        <v>Mi</v>
      </c>
      <c r="O30" s="216" t="str">
        <f t="shared" si="8"/>
        <v>,</v>
      </c>
      <c r="P30" s="225" t="str">
        <f t="shared" si="2"/>
        <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2282</v>
      </c>
      <c r="C31" s="251" t="s">
        <v>2778</v>
      </c>
      <c r="D31" s="257" t="s">
        <v>1112</v>
      </c>
      <c r="E31" s="257" t="s">
        <v>1121</v>
      </c>
      <c r="F31" s="258"/>
      <c r="G31" s="258"/>
      <c r="H31" s="257"/>
      <c r="I31" s="257"/>
      <c r="J31" s="296"/>
      <c r="K31" s="296"/>
      <c r="L31" s="271" t="str">
        <f t="shared" si="0"/>
        <v xml:space="preserve">            { line: "NO OLVIDES SUS AMORES., (La,m,15)", sC: "as"},</v>
      </c>
      <c r="M31" s="218" t="str">
        <f t="shared" si="7"/>
        <v>(</v>
      </c>
      <c r="N31" s="183" t="str">
        <f t="shared" si="1"/>
        <v>La</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7.75" thickTop="1" thickBot="1" x14ac:dyDescent="0.4">
      <c r="C32" s="297"/>
      <c r="D32" s="326"/>
      <c r="E32" s="326"/>
      <c r="F32" s="326"/>
      <c r="G32" s="326"/>
      <c r="H32" s="326"/>
      <c r="I32" s="326"/>
      <c r="J32" s="326"/>
      <c r="K32" s="326"/>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+A31+1</f>
        <v>5</v>
      </c>
      <c r="B33" t="s">
        <v>2540</v>
      </c>
      <c r="C33" s="13" t="s">
        <v>2779</v>
      </c>
      <c r="D33" s="257" t="s">
        <v>1114</v>
      </c>
      <c r="E33" s="257" t="s">
        <v>1121</v>
      </c>
      <c r="F33" s="258"/>
      <c r="G33" s="258"/>
      <c r="H33" s="257"/>
      <c r="I33" s="257"/>
      <c r="J33" s="296"/>
      <c r="K33" s="296"/>
      <c r="L33" s="271" t="str">
        <f>IF(C33="","",_xlfn.CONCAT("            { line: ","""",C33,", ",M33:AN33,""", sC: ","""",B33,"""},"))</f>
        <v xml:space="preserve">            { line: "Él, que tus culpas perdona,, (Re,m,15)", sC: "tc"},</v>
      </c>
      <c r="M33" s="218" t="str">
        <f t="shared" si="7"/>
        <v>(</v>
      </c>
      <c r="N33" s="183" t="str">
        <f t="shared" si="1"/>
        <v>Re</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2780</v>
      </c>
      <c r="D34" s="257" t="s">
        <v>1112</v>
      </c>
      <c r="E34" s="257" t="s">
        <v>1121</v>
      </c>
      <c r="F34" s="258"/>
      <c r="G34" s="258"/>
      <c r="H34" s="257"/>
      <c r="I34" s="257"/>
      <c r="J34" s="296"/>
      <c r="K34" s="296"/>
      <c r="L34" s="271" t="str">
        <f>IF(C34="","",_xlfn.CONCAT("            { line: ","""",C34,", ",M34:AN34,""", sC: ","""",B34,"""},"))</f>
        <v xml:space="preserve">            { line: "que todas tus dolencias cura,,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13" t="s">
        <v>2781</v>
      </c>
      <c r="D35" s="257" t="s">
        <v>1111</v>
      </c>
      <c r="E35" s="257"/>
      <c r="F35" s="258"/>
      <c r="G35" s="258"/>
      <c r="H35" s="257"/>
      <c r="I35" s="257"/>
      <c r="J35" s="296"/>
      <c r="K35" s="296"/>
      <c r="L35" s="271" t="str">
        <f t="shared" si="0"/>
        <v xml:space="preserve">            { line: "saca tu vida de la muerte,, (Mi,,15)", sC: ""},</v>
      </c>
      <c r="M35" s="218" t="str">
        <f t="shared" si="7"/>
        <v>(</v>
      </c>
      <c r="N35" s="183" t="str">
        <f t="shared" si="1"/>
        <v>Mi</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8</v>
      </c>
      <c r="C36" s="13" t="s">
        <v>2782</v>
      </c>
      <c r="D36" s="257" t="s">
        <v>1112</v>
      </c>
      <c r="E36" s="257" t="s">
        <v>1121</v>
      </c>
      <c r="F36" s="258"/>
      <c r="G36" s="258"/>
      <c r="H36" s="257"/>
      <c r="I36" s="257"/>
      <c r="J36" s="296"/>
      <c r="K36" s="296"/>
      <c r="L36" s="271" t="str">
        <f t="shared" si="0"/>
        <v xml:space="preserve">            { line: "te colma de gracia y amor., (La,m,15)", sC: ""},</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7.75" thickTop="1" thickBot="1" x14ac:dyDescent="0.4">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9</v>
      </c>
      <c r="C38" s="13" t="s">
        <v>2783</v>
      </c>
      <c r="D38" s="257" t="s">
        <v>1114</v>
      </c>
      <c r="E38" s="257" t="s">
        <v>1121</v>
      </c>
      <c r="F38" s="258"/>
      <c r="G38" s="258"/>
      <c r="H38" s="257"/>
      <c r="I38" s="257"/>
      <c r="J38" s="296"/>
      <c r="K38" s="296"/>
      <c r="L38" s="271" t="str">
        <f>IF(C38="","",_xlfn.CONCAT("            { line: ","""",C38,", ",M38:AN38,""", sC: ","""",B38,"""},"))</f>
        <v xml:space="preserve">            { line: "Él, que te hace justicia,, (Re,m,15)", sC: ""},</v>
      </c>
      <c r="M38" s="218" t="str">
        <f t="shared" si="7"/>
        <v>(</v>
      </c>
      <c r="N38" s="183" t="str">
        <f t="shared" si="1"/>
        <v>Re</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2784</v>
      </c>
      <c r="D39" s="257" t="s">
        <v>1112</v>
      </c>
      <c r="E39" s="257" t="s">
        <v>1121</v>
      </c>
      <c r="F39" s="258"/>
      <c r="G39" s="258"/>
      <c r="H39" s="257"/>
      <c r="I39" s="257"/>
      <c r="J39" s="296"/>
      <c r="K39" s="296"/>
      <c r="L39" s="271" t="str">
        <f t="shared" si="0"/>
        <v xml:space="preserve">            { line: "que defiende a los más pobres,,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11</v>
      </c>
      <c r="C40" s="13" t="s">
        <v>2785</v>
      </c>
      <c r="D40" s="257" t="s">
        <v>1111</v>
      </c>
      <c r="E40" s="257"/>
      <c r="F40" s="258"/>
      <c r="G40" s="258"/>
      <c r="H40" s="257"/>
      <c r="I40" s="257"/>
      <c r="J40" s="296"/>
      <c r="K40" s="296"/>
      <c r="L40" s="271" t="str">
        <f t="shared" si="0"/>
        <v xml:space="preserve">            { line: "a Moisés enseñó sus caminos,, (Mi,,15)", sC: ""},</v>
      </c>
      <c r="M40" s="218" t="str">
        <f t="shared" si="7"/>
        <v>(</v>
      </c>
      <c r="N40" s="183" t="str">
        <f t="shared" si="1"/>
        <v>Mi</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12</v>
      </c>
      <c r="C41" s="13" t="s">
        <v>2786</v>
      </c>
      <c r="D41" s="257" t="s">
        <v>1112</v>
      </c>
      <c r="E41" s="257" t="s">
        <v>1121</v>
      </c>
      <c r="F41" s="258"/>
      <c r="G41" s="258"/>
      <c r="H41" s="257"/>
      <c r="I41" s="257"/>
      <c r="J41" s="296"/>
      <c r="K41" s="296"/>
      <c r="L41" s="271" t="str">
        <f t="shared" si="0"/>
        <v xml:space="preserve">            { line: "a Israel sus hazañas mostró.,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C42" s="203" t="s">
        <v>2422</v>
      </c>
      <c r="D42" s="224"/>
      <c r="E42" s="224"/>
      <c r="F42" s="224"/>
      <c r="G42" s="224"/>
      <c r="H42" s="224"/>
      <c r="I42" s="224"/>
      <c r="J42" s="224"/>
      <c r="K42" s="224"/>
      <c r="L42" s="208" t="s">
        <v>2411</v>
      </c>
      <c r="M42" s="218" t="str">
        <f t="shared" ref="M42:M46" si="30">IF(N42="","","(")</f>
        <v/>
      </c>
      <c r="N42" s="183" t="str">
        <f t="shared" ref="N42:N46" si="31">IF(D42="","",D42)</f>
        <v/>
      </c>
      <c r="O42" s="216" t="str">
        <f t="shared" ref="O42:O46" si="32">IF(N42="","",",")</f>
        <v/>
      </c>
      <c r="P42" s="225" t="str">
        <f t="shared" ref="P42:P46" si="33">IF(E42="","",E42)</f>
        <v/>
      </c>
      <c r="Q42" s="217" t="str">
        <f t="shared" ref="Q42:Q46" si="34">IF(N42="","",",")</f>
        <v/>
      </c>
      <c r="R42" s="168" t="str">
        <f t="shared" ref="R42:R46" si="35">IF(N42="","",15)</f>
        <v/>
      </c>
      <c r="S42" s="218" t="str">
        <f t="shared" ref="S42:S46" si="36">IF(N42="","",")")</f>
        <v/>
      </c>
      <c r="T42" s="219" t="str">
        <f t="shared" ref="T42:T46" si="37">IF(U42="","","(")</f>
        <v/>
      </c>
      <c r="U42" s="181" t="str">
        <f t="shared" ref="U42:U46" si="38">IF(F42="","",F42)</f>
        <v/>
      </c>
      <c r="V42" s="185" t="str">
        <f t="shared" ref="V42:V46" si="39">IF(U42="","",",")</f>
        <v/>
      </c>
      <c r="W42" s="177" t="str">
        <f t="shared" ref="W42:W46" si="40">IF(G42="","",G42)</f>
        <v/>
      </c>
      <c r="X42" s="185" t="str">
        <f t="shared" ref="X42:X46" si="41">IF(U42="","",",")</f>
        <v/>
      </c>
      <c r="Y42" s="185" t="str">
        <f t="shared" ref="Y42:Y46" si="42">IF(U42="","",250)</f>
        <v/>
      </c>
      <c r="Z42" s="218" t="str">
        <f t="shared" ref="Z42:Z46" si="43">IF(U42="","",")")</f>
        <v/>
      </c>
      <c r="AA42" s="175" t="str">
        <f t="shared" ref="AA42:AA46" si="44">IF(AB42="","","(")</f>
        <v/>
      </c>
      <c r="AB42" s="183" t="str">
        <f t="shared" ref="AB42:AB46" si="45">IF(H42="","",H42)</f>
        <v/>
      </c>
      <c r="AC42" s="184" t="str">
        <f t="shared" ref="AC42:AC46" si="46">IF(AB42="","",",")</f>
        <v/>
      </c>
      <c r="AD42" s="225" t="str">
        <f t="shared" ref="AD42:AD46" si="47">IF(I42="","",I42)</f>
        <v/>
      </c>
      <c r="AE42" s="176" t="str">
        <f t="shared" ref="AE42:AE46" si="48">IF(AB42="","",",")</f>
        <v/>
      </c>
      <c r="AF42" s="168" t="str">
        <f t="shared" ref="AF42:AF46" si="49">IF(AB42="","",350)</f>
        <v/>
      </c>
      <c r="AG42" s="168" t="str">
        <f t="shared" ref="AG42:AG46" si="50">IF(AB42="","",")")</f>
        <v/>
      </c>
      <c r="AH42" s="179" t="str">
        <f t="shared" ref="AH42:AH46" si="51">IF(AI42="","","(")</f>
        <v/>
      </c>
      <c r="AI42" s="256" t="str">
        <f t="shared" ref="AI42:AI46" si="52">IF(J42="","",J42)</f>
        <v/>
      </c>
      <c r="AJ42" s="185" t="str">
        <f t="shared" ref="AJ42:AJ46" si="53">IF(AI42="","",",")</f>
        <v/>
      </c>
      <c r="AK42" s="185" t="str">
        <f t="shared" ref="AK42:AK46" si="54">IF(K42="","",K42)</f>
        <v/>
      </c>
      <c r="AL42" s="185" t="str">
        <f t="shared" ref="AL42:AL46" si="55">IF(AI42="","",",")</f>
        <v/>
      </c>
      <c r="AM42" s="185" t="str">
        <f t="shared" ref="AM42:AM46" si="56">IF(AI42="","",450)</f>
        <v/>
      </c>
      <c r="AN42" s="185" t="str">
        <f t="shared" ref="AN42:AN46" si="57">IF(AI42="","",")")</f>
        <v/>
      </c>
    </row>
    <row r="43" spans="1:40" ht="25.5" thickTop="1" thickBot="1" x14ac:dyDescent="0.4">
      <c r="B43" t="s">
        <v>2584</v>
      </c>
      <c r="C43" s="285" t="s">
        <v>2776</v>
      </c>
      <c r="D43" s="227" t="s">
        <v>1112</v>
      </c>
      <c r="E43" s="227" t="s">
        <v>1121</v>
      </c>
      <c r="F43" s="227" t="s">
        <v>1111</v>
      </c>
      <c r="G43" s="227"/>
      <c r="H43" s="227"/>
      <c r="I43" s="227"/>
      <c r="J43" s="227"/>
      <c r="K43" s="227"/>
      <c r="L43" s="283" t="str">
        <f>IF(C43="","",_xlfn.CONCAT("       triggerLine: ","""",C43,", ",M43:AN43,""", sC: ","""",B43,""", lines: ["))</f>
        <v xml:space="preserve">       triggerLine: "BENDICE, ALMA MÍA, A YAHVEH,, (La,m,15)(Mi,,250)", sC: "ta as", lines: [</v>
      </c>
      <c r="M43" s="218" t="str">
        <f t="shared" si="30"/>
        <v>(</v>
      </c>
      <c r="N43" s="183" t="str">
        <f t="shared" si="31"/>
        <v>La</v>
      </c>
      <c r="O43" s="216" t="str">
        <f t="shared" si="32"/>
        <v>,</v>
      </c>
      <c r="P43" s="225" t="str">
        <f t="shared" si="33"/>
        <v>m</v>
      </c>
      <c r="Q43" s="217" t="str">
        <f t="shared" si="34"/>
        <v>,</v>
      </c>
      <c r="R43" s="168">
        <f t="shared" si="35"/>
        <v>15</v>
      </c>
      <c r="S43" s="218" t="str">
        <f t="shared" si="36"/>
        <v>)</v>
      </c>
      <c r="T43" s="219" t="str">
        <f t="shared" si="37"/>
        <v>(</v>
      </c>
      <c r="U43" s="181" t="str">
        <f t="shared" si="38"/>
        <v>Mi</v>
      </c>
      <c r="V43" s="185" t="str">
        <f t="shared" si="39"/>
        <v>,</v>
      </c>
      <c r="W43" s="177" t="str">
        <f t="shared" si="40"/>
        <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5.5" thickTop="1" thickBot="1" x14ac:dyDescent="0.4">
      <c r="B44" t="s">
        <v>2282</v>
      </c>
      <c r="C44" s="285" t="s">
        <v>2777</v>
      </c>
      <c r="D44" s="227" t="s">
        <v>1112</v>
      </c>
      <c r="E44" s="227" t="s">
        <v>1121</v>
      </c>
      <c r="F44" s="227"/>
      <c r="G44" s="227"/>
      <c r="H44" s="227"/>
      <c r="I44" s="227"/>
      <c r="J44" s="227"/>
      <c r="K44" s="227"/>
      <c r="L44" s="283" t="str">
        <f>IF(C44="","",_xlfn.CONCAT("            { line: ","""",C44,", ",M44:AN44,""", sC: ","""",B44,"""},"))</f>
        <v xml:space="preserve">            { line: "DEL FONDO DE MI SER, SU NOMBRE., (La,m,15)", sC: "as"},</v>
      </c>
      <c r="M44" s="218" t="str">
        <f t="shared" si="30"/>
        <v>(</v>
      </c>
      <c r="N44" s="183" t="str">
        <f t="shared" si="31"/>
        <v>La</v>
      </c>
      <c r="O44" s="216" t="str">
        <f t="shared" si="32"/>
        <v>,</v>
      </c>
      <c r="P44" s="225" t="str">
        <f t="shared" si="33"/>
        <v>m</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5.5" thickTop="1" thickBot="1" x14ac:dyDescent="0.4">
      <c r="B45" t="s">
        <v>2282</v>
      </c>
      <c r="C45" s="285" t="s">
        <v>2776</v>
      </c>
      <c r="D45" s="227" t="s">
        <v>1111</v>
      </c>
      <c r="E45" s="227"/>
      <c r="F45" s="227"/>
      <c r="G45" s="227"/>
      <c r="H45" s="227"/>
      <c r="I45" s="227"/>
      <c r="J45" s="227"/>
      <c r="K45" s="227"/>
      <c r="L45" s="283" t="str">
        <f>IF(C45="","",_xlfn.CONCAT("            { line: ","""",C45,", ",M45:AN45,""", sC: ","""",B45,"""},"))</f>
        <v xml:space="preserve">            { line: "BENDICE, ALMA MÍA, A YAHVEH,, (Mi,,15)", sC: "as"},</v>
      </c>
      <c r="M45" s="218" t="str">
        <f t="shared" si="30"/>
        <v>(</v>
      </c>
      <c r="N45" s="183" t="str">
        <f t="shared" si="31"/>
        <v>Mi</v>
      </c>
      <c r="O45" s="216" t="str">
        <f t="shared" si="32"/>
        <v>,</v>
      </c>
      <c r="P45" s="225" t="str">
        <f t="shared" si="33"/>
        <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5.5" thickTop="1" thickBot="1" x14ac:dyDescent="0.4">
      <c r="B46" t="s">
        <v>2282</v>
      </c>
      <c r="C46" s="284" t="s">
        <v>2778</v>
      </c>
      <c r="D46" s="227" t="s">
        <v>1112</v>
      </c>
      <c r="E46" s="227" t="s">
        <v>1121</v>
      </c>
      <c r="F46" s="227"/>
      <c r="G46" s="227"/>
      <c r="H46" s="227"/>
      <c r="I46" s="227"/>
      <c r="J46" s="227"/>
      <c r="K46" s="227"/>
      <c r="L46" s="210" t="str">
        <f>IF(C46="","",_xlfn.CONCAT("            { line: ","""",C46,", ",M46:AN46,""", sC: ","""",B46,"""},  ]},"))</f>
        <v xml:space="preserve">            { line: "NO OLVIDES SUS AMORES., (La,m,15)", sC: "as"},  ]},</v>
      </c>
      <c r="M46" s="218" t="str">
        <f t="shared" si="30"/>
        <v>(</v>
      </c>
      <c r="N46" s="183" t="str">
        <f t="shared" si="31"/>
        <v>La</v>
      </c>
      <c r="O46" s="216" t="str">
        <f t="shared" si="32"/>
        <v>,</v>
      </c>
      <c r="P46" s="225" t="str">
        <f t="shared" si="33"/>
        <v>m</v>
      </c>
      <c r="Q46" s="217" t="str">
        <f t="shared" si="34"/>
        <v>,</v>
      </c>
      <c r="R46" s="168">
        <f t="shared" si="35"/>
        <v>15</v>
      </c>
      <c r="S46" s="218" t="str">
        <f t="shared" si="36"/>
        <v>)</v>
      </c>
      <c r="T46" s="219" t="str">
        <f t="shared" si="37"/>
        <v/>
      </c>
      <c r="U46" s="181" t="str">
        <f t="shared" si="38"/>
        <v/>
      </c>
      <c r="V46" s="185" t="str">
        <f t="shared" si="39"/>
        <v/>
      </c>
      <c r="W46" s="177" t="str">
        <f t="shared" si="40"/>
        <v/>
      </c>
      <c r="X46" s="185" t="str">
        <f t="shared" si="41"/>
        <v/>
      </c>
      <c r="Y46" s="185" t="str">
        <f t="shared" si="42"/>
        <v/>
      </c>
      <c r="Z46" s="218" t="str">
        <f t="shared" si="43"/>
        <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1:40" ht="36.75" thickTop="1" thickBot="1" x14ac:dyDescent="0.4">
      <c r="C47" s="293"/>
      <c r="D47" s="300"/>
      <c r="E47" s="300"/>
      <c r="F47" s="300"/>
      <c r="G47" s="300"/>
      <c r="H47" s="300"/>
      <c r="I47" s="300"/>
      <c r="J47" s="300"/>
      <c r="K47" s="300"/>
      <c r="L47" s="212" t="s">
        <v>2299</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hidden="1" thickTop="1" thickBot="1" x14ac:dyDescent="0.4">
      <c r="A48">
        <v>1</v>
      </c>
      <c r="C48" s="13"/>
      <c r="D48" s="257"/>
      <c r="E48" s="257"/>
      <c r="F48" s="258"/>
      <c r="G48" s="258"/>
      <c r="H48" s="257"/>
      <c r="I48" s="257"/>
      <c r="J48" s="296"/>
      <c r="K48" s="296"/>
      <c r="L48" s="271" t="str">
        <f>IF(C48="","",_xlfn.CONCAT("            { line: ","""",C48,", ",M48:AN48,""", sC: ","""",B48,"""},"))</f>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hidden="1" thickTop="1" thickBot="1" x14ac:dyDescent="0.4">
      <c r="A49">
        <f>+A48+1</f>
        <v>2</v>
      </c>
      <c r="C49" s="13"/>
      <c r="D49" s="257"/>
      <c r="E49" s="257"/>
      <c r="F49" s="258"/>
      <c r="G49" s="258"/>
      <c r="H49" s="257"/>
      <c r="I49" s="257"/>
      <c r="J49" s="296"/>
      <c r="K49" s="296"/>
      <c r="L49" s="271" t="str">
        <f t="shared" ref="L49:L61" si="58">IF(C49="","",_xlfn.CONCAT("            { line: ","""",C49,", ",M49:AN49,""", sC: ","""",B49,"""},"))</f>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hidden="1" thickTop="1" thickBot="1" x14ac:dyDescent="0.4">
      <c r="A50">
        <f t="shared" ref="A50:A61" si="59">+A49+1</f>
        <v>3</v>
      </c>
      <c r="C50" s="13"/>
      <c r="D50" s="257"/>
      <c r="E50" s="257"/>
      <c r="F50" s="258"/>
      <c r="G50" s="258"/>
      <c r="H50" s="257"/>
      <c r="I50" s="257"/>
      <c r="J50" s="296"/>
      <c r="K50" s="296"/>
      <c r="L50" s="271" t="str">
        <f t="shared" si="58"/>
        <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hidden="1" thickTop="1" thickBot="1" x14ac:dyDescent="0.4">
      <c r="A51">
        <f t="shared" si="59"/>
        <v>4</v>
      </c>
      <c r="C51" s="13"/>
      <c r="D51" s="257"/>
      <c r="E51" s="257"/>
      <c r="F51" s="258"/>
      <c r="G51" s="258"/>
      <c r="H51" s="257"/>
      <c r="I51" s="257"/>
      <c r="J51" s="296"/>
      <c r="K51" s="296"/>
      <c r="L51" s="271" t="str">
        <f t="shared" si="58"/>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hidden="1" thickTop="1" thickBot="1" x14ac:dyDescent="0.4">
      <c r="A52">
        <f t="shared" si="59"/>
        <v>5</v>
      </c>
      <c r="C52" s="13"/>
      <c r="D52" s="257"/>
      <c r="E52" s="257"/>
      <c r="F52" s="258"/>
      <c r="G52" s="258"/>
      <c r="H52" s="257"/>
      <c r="I52" s="257"/>
      <c r="J52" s="296"/>
      <c r="K52" s="296"/>
      <c r="L52" s="271" t="str">
        <f t="shared" si="58"/>
        <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hidden="1" thickTop="1" thickBot="1" x14ac:dyDescent="0.4">
      <c r="A53">
        <f t="shared" si="59"/>
        <v>6</v>
      </c>
      <c r="C53" s="13"/>
      <c r="D53" s="257"/>
      <c r="E53" s="257"/>
      <c r="F53" s="258"/>
      <c r="G53" s="258"/>
      <c r="H53" s="257"/>
      <c r="I53" s="257"/>
      <c r="J53" s="296"/>
      <c r="K53" s="296"/>
      <c r="L53" s="271" t="str">
        <f t="shared" si="58"/>
        <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hidden="1" thickTop="1" thickBot="1" x14ac:dyDescent="0.4">
      <c r="A54">
        <f t="shared" si="59"/>
        <v>7</v>
      </c>
      <c r="B54" t="s">
        <v>1079</v>
      </c>
      <c r="C54" s="13"/>
      <c r="D54" s="257"/>
      <c r="E54" s="257"/>
      <c r="F54" s="258"/>
      <c r="G54" s="258"/>
      <c r="H54" s="257"/>
      <c r="I54" s="257"/>
      <c r="J54" s="296"/>
      <c r="K54" s="296"/>
      <c r="L54" s="271" t="str">
        <f t="shared" si="58"/>
        <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hidden="1" thickTop="1" thickBot="1" x14ac:dyDescent="0.4">
      <c r="A55">
        <f t="shared" si="59"/>
        <v>8</v>
      </c>
      <c r="C55" s="13"/>
      <c r="D55" s="257"/>
      <c r="E55" s="257"/>
      <c r="F55" s="258"/>
      <c r="G55" s="258"/>
      <c r="H55" s="257"/>
      <c r="I55" s="257"/>
      <c r="J55" s="296"/>
      <c r="K55" s="296"/>
      <c r="L55" s="271" t="str">
        <f t="shared" si="58"/>
        <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hidden="1" thickTop="1" thickBot="1" x14ac:dyDescent="0.4">
      <c r="A56">
        <f t="shared" si="59"/>
        <v>9</v>
      </c>
      <c r="B56" t="s">
        <v>2282</v>
      </c>
      <c r="C56" s="13"/>
      <c r="D56" s="257"/>
      <c r="E56" s="257"/>
      <c r="F56" s="258"/>
      <c r="G56" s="258"/>
      <c r="H56" s="257"/>
      <c r="I56" s="257"/>
      <c r="J56" s="296"/>
      <c r="K56" s="296"/>
      <c r="L56" s="282" t="str">
        <f t="shared" si="58"/>
        <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hidden="1" thickTop="1" thickBot="1" x14ac:dyDescent="0.4">
      <c r="A57">
        <f t="shared" si="59"/>
        <v>10</v>
      </c>
      <c r="B57" t="s">
        <v>2282</v>
      </c>
      <c r="C57" s="13"/>
      <c r="D57" s="257"/>
      <c r="E57" s="257"/>
      <c r="F57" s="258"/>
      <c r="G57" s="258"/>
      <c r="H57" s="257"/>
      <c r="I57" s="257"/>
      <c r="J57" s="296"/>
      <c r="K57" s="296"/>
      <c r="L57" s="282" t="str">
        <f t="shared" si="58"/>
        <v/>
      </c>
      <c r="M57" s="218" t="str">
        <f t="shared" si="7"/>
        <v/>
      </c>
      <c r="N57" s="183" t="str">
        <f t="shared" si="1"/>
        <v/>
      </c>
      <c r="O57" s="216" t="str">
        <f t="shared" si="8"/>
        <v/>
      </c>
      <c r="P57" s="225" t="str">
        <f t="shared" si="2"/>
        <v/>
      </c>
      <c r="Q57" s="217" t="str">
        <f t="shared" si="9"/>
        <v/>
      </c>
      <c r="R57" s="168" t="str">
        <f t="shared" si="10"/>
        <v/>
      </c>
      <c r="S57" s="218" t="str">
        <f t="shared" si="11"/>
        <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hidden="1" thickTop="1" thickBot="1" x14ac:dyDescent="0.4">
      <c r="A58">
        <f t="shared" si="59"/>
        <v>11</v>
      </c>
      <c r="B58" t="s">
        <v>2282</v>
      </c>
      <c r="C58" s="13"/>
      <c r="D58" s="257"/>
      <c r="E58" s="257"/>
      <c r="F58" s="258"/>
      <c r="G58" s="258"/>
      <c r="H58" s="257"/>
      <c r="I58" s="257"/>
      <c r="J58" s="296"/>
      <c r="K58" s="296"/>
      <c r="L58" s="282" t="str">
        <f t="shared" si="58"/>
        <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hidden="1" thickTop="1" thickBot="1" x14ac:dyDescent="0.4">
      <c r="A59">
        <f t="shared" si="59"/>
        <v>12</v>
      </c>
      <c r="B59" t="s">
        <v>2286</v>
      </c>
      <c r="C59" s="13"/>
      <c r="D59" s="257"/>
      <c r="E59" s="257"/>
      <c r="F59" s="258"/>
      <c r="G59" s="258"/>
      <c r="H59" s="257"/>
      <c r="I59" s="257"/>
      <c r="J59" s="296"/>
      <c r="K59" s="296"/>
      <c r="L59" s="282" t="str">
        <f t="shared" si="58"/>
        <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hidden="1" thickTop="1" thickBot="1" x14ac:dyDescent="0.4">
      <c r="A60">
        <f t="shared" si="59"/>
        <v>13</v>
      </c>
      <c r="B60" t="s">
        <v>2282</v>
      </c>
      <c r="C60" s="13"/>
      <c r="D60" s="257"/>
      <c r="E60" s="257"/>
      <c r="F60" s="258"/>
      <c r="G60" s="258"/>
      <c r="H60" s="257"/>
      <c r="I60" s="257"/>
      <c r="J60" s="296"/>
      <c r="K60" s="296"/>
      <c r="L60" s="282" t="str">
        <f t="shared" si="58"/>
        <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hidden="1" thickTop="1" thickBot="1" x14ac:dyDescent="0.4">
      <c r="A61">
        <f t="shared" si="59"/>
        <v>14</v>
      </c>
      <c r="B61" t="s">
        <v>2282</v>
      </c>
      <c r="C61" s="13"/>
      <c r="D61" s="257"/>
      <c r="E61" s="257"/>
      <c r="F61" s="258"/>
      <c r="G61" s="258"/>
      <c r="H61" s="257"/>
      <c r="I61" s="257"/>
      <c r="J61" s="296"/>
      <c r="K61" s="296"/>
      <c r="L61" s="282" t="str">
        <f t="shared" si="58"/>
        <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2.5" customHeight="1" thickTop="1" thickBot="1" x14ac:dyDescent="0.3">
      <c r="B62" s="211"/>
      <c r="C62" s="211"/>
      <c r="D62" s="223"/>
      <c r="E62" s="223"/>
      <c r="F62" s="223"/>
      <c r="G62" s="223"/>
      <c r="H62" s="223"/>
      <c r="I62" s="223"/>
      <c r="J62" s="223"/>
      <c r="K62" s="223"/>
      <c r="L62" s="211" t="s">
        <v>2314</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 customHeight="1" thickTop="1" x14ac:dyDescent="0.4">
      <c r="B63" s="211"/>
      <c r="C63" s="211"/>
      <c r="D63" s="211"/>
      <c r="E63" s="211"/>
      <c r="F63" s="211"/>
      <c r="G63" s="211"/>
      <c r="H63" s="211"/>
      <c r="I63" s="211"/>
      <c r="J63" s="211"/>
      <c r="K63" s="211"/>
      <c r="L63" s="213" t="str">
        <f ca="1">_xlfn.CONCAT("]}, // ULTIMA LINEA DEL CANTO: ",L1)</f>
        <v>]}, // ULTIMA LINEA DEL CANTO: BENDICE, ALMA MÍA, A YAHVEH</v>
      </c>
      <c r="M63" s="211"/>
    </row>
    <row r="64" spans="1:40" ht="20.25" x14ac:dyDescent="0.25">
      <c r="L64" s="214" t="s">
        <v>2316</v>
      </c>
      <c r="M64" s="166"/>
    </row>
    <row r="65" spans="13:13" x14ac:dyDescent="0.25">
      <c r="M6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20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AE847F7-DE6A-4FAC-B875-A0D3149F4C2A}">
          <x14:formula1>
            <xm:f>List!$B$1:$B$4</xm:f>
          </x14:formula1>
          <xm:sqref>C12</xm:sqref>
        </x14:dataValidation>
      </x14:dataValidation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B4019-261B-4B66-BCB8-DA63189EA2CE}">
  <sheetPr codeName="Sheet46">
    <tabColor rgb="FF00B0F0"/>
  </sheetPr>
  <dimension ref="A1:AN61"/>
  <sheetViews>
    <sheetView zoomScale="85" zoomScaleNormal="85" workbookViewId="0">
      <pane xSplit="2" ySplit="1" topLeftCell="C24" activePane="bottomRight" state="frozen"/>
      <selection pane="topRight" activeCell="C1" sqref="C1"/>
      <selection pane="bottomLeft" activeCell="A2" sqref="A2"/>
      <selection pane="bottomRight" activeCell="E58" sqref="E58"/>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27</v>
      </c>
      <c r="E1" s="148"/>
      <c r="F1" s="148"/>
      <c r="G1" s="148"/>
      <c r="H1" s="148"/>
      <c r="I1" s="148"/>
      <c r="J1" s="148"/>
      <c r="K1" s="148"/>
      <c r="L1" s="165" t="str">
        <f ca="1">VLOOKUP(C1,'Codigo Canto'!A3:AQ236,38,FALSE)</f>
        <v>BENDITA ERES TÚ, MARÍA</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BENDITA ERES TÚ, MARÍA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benditaerestumaria</v>
      </c>
      <c r="L7" s="164" t="str">
        <f ca="1">_xlfn.CONCAT("        id: ","""",C7,"""",",")</f>
        <v xml:space="preserve">        id: "benditaerestumaria",</v>
      </c>
    </row>
    <row r="8" spans="2:32" ht="23.25" x14ac:dyDescent="0.25">
      <c r="C8" t="str">
        <f ca="1">PROPER(L1)</f>
        <v>Bendita Eres Tú, María</v>
      </c>
      <c r="L8" s="164" t="str">
        <f ca="1">_xlfn.CONCAT("        tt: ","""",C8,"""",",")</f>
        <v xml:space="preserve">        tt: "Bendita Eres Tú, María",</v>
      </c>
    </row>
    <row r="9" spans="2:32" ht="23.25" x14ac:dyDescent="0.25">
      <c r="C9" t="str">
        <f ca="1">PROPER(L1)</f>
        <v>Bendita Eres Tú, María</v>
      </c>
      <c r="L9" s="164" t="str">
        <f ca="1">_xlfn.CONCAT("        title: ","""",C9,"""",",")</f>
        <v xml:space="preserve">        title: "Bendita Eres Tú, María",</v>
      </c>
    </row>
    <row r="10" spans="2:32" ht="23.25" x14ac:dyDescent="0.25">
      <c r="C10" t="str">
        <f ca="1">VLOOKUP(C1,'Codigo Canto'!A3:AQ236,12,FALSE)</f>
        <v>Lucas 1,42-45</v>
      </c>
      <c r="L10" s="164" t="str">
        <f ca="1">_xlfn.CONCAT("        ","subtitle: ","""",C10,"""",",")</f>
        <v xml:space="preserve">        subtitle: "Lucas 1,42-45",</v>
      </c>
    </row>
    <row r="11" spans="2:32" ht="23.25" x14ac:dyDescent="0.25">
      <c r="C11" t="str">
        <f ca="1">VLOOKUP(C1,Codigo!A3:AP240,42,FALSE)</f>
        <v>category: ["PreCatecumenado","Penitencial"],</v>
      </c>
      <c r="L11" s="164" t="str">
        <f ca="1">_xlfn.CONCAT("        ",C11)</f>
        <v xml:space="preserve">        category: ["PreCatecumenado","Penitencial"],</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27</v>
      </c>
      <c r="L15" s="164" t="str">
        <f ca="1">_xlfn.CONCAT("        dbno: ","""",C15,"""",",")</f>
        <v xml:space="preserve">        dbno: "27",</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benditaerestumaria</v>
      </c>
      <c r="L18" s="164" t="str">
        <f ca="1">_xlfn.CONCAT("        audioSrc: ","""/audio/",C18,".mp3""",",")</f>
        <v xml:space="preserve">        audioSrc: "/audio/benditaerestumaria.mp3",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2788</v>
      </c>
    </row>
    <row r="24" spans="1:40" ht="23.25" x14ac:dyDescent="0.25">
      <c r="L24" s="164" t="s">
        <v>2787</v>
      </c>
    </row>
    <row r="25" spans="1:40" ht="23.25" x14ac:dyDescent="0.25">
      <c r="B25">
        <f ca="1">+C1-1</f>
        <v>26</v>
      </c>
      <c r="C25" t="str">
        <f ca="1">VLOOKUP(B25,Buscador!A3:AP240,31,FALSE)</f>
        <v>/resucito/src/index.html?canto=bendicealmamiaayahveh</v>
      </c>
      <c r="L25" s="164" t="str">
        <f ca="1">_xlfn.CONCAT("        ant: ","""",C25,"""",",")</f>
        <v xml:space="preserve">        ant: "/resucito/src/index.html?canto=bendicealmamiaayahveh",</v>
      </c>
    </row>
    <row r="26" spans="1:40" ht="23.25" x14ac:dyDescent="0.25">
      <c r="B26">
        <f ca="1">+C1+1</f>
        <v>28</v>
      </c>
      <c r="C26" t="str">
        <f ca="1">VLOOKUP(B26,Buscador!A3:AP240,31,FALSE)</f>
        <v>/resucito/src/index.html?canto=benditoeressenor</v>
      </c>
      <c r="L26" s="164" t="str">
        <f ca="1">_xlfn.CONCAT("        sig: ","""",C26,"""",",")</f>
        <v xml:space="preserve">        sig: "/resucito/src/index.html?canto=benditoeressenor",</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2789</v>
      </c>
      <c r="D29" s="257" t="s">
        <v>1112</v>
      </c>
      <c r="E29" s="257" t="s">
        <v>1121</v>
      </c>
      <c r="F29" s="269" t="s">
        <v>1122</v>
      </c>
      <c r="G29" s="258"/>
      <c r="H29" s="257" t="s">
        <v>1112</v>
      </c>
      <c r="I29" s="257" t="s">
        <v>1121</v>
      </c>
      <c r="J29" s="270"/>
      <c r="K29" s="296"/>
      <c r="L29" s="271" t="str">
        <f t="shared" ref="L29:L43" si="0">IF(C29="","",_xlfn.CONCAT("            { line: ","""",C29,", ",M29:AN29,""", sC: ","""",B29,"""},"))</f>
        <v xml:space="preserve">            { line: "Bendita eres tú, María,, (La,m,15)(Sol,,250)(La,m,350)", sC: "tc"},</v>
      </c>
      <c r="M29" s="218" t="str">
        <f>IF(N29="","","(")</f>
        <v>(</v>
      </c>
      <c r="N29" s="183" t="str">
        <f t="shared" ref="N29:N58" si="1">IF(D29="","",D29)</f>
        <v>La</v>
      </c>
      <c r="O29" s="216" t="str">
        <f>IF(N29="","",",")</f>
        <v>,</v>
      </c>
      <c r="P29" s="225" t="str">
        <f t="shared" ref="P29:P58" si="2">IF(E29="","",E29)</f>
        <v>m</v>
      </c>
      <c r="Q29" s="217" t="str">
        <f>IF(N29="","",",")</f>
        <v>,</v>
      </c>
      <c r="R29" s="168">
        <f>IF(N29="","",15)</f>
        <v>15</v>
      </c>
      <c r="S29" s="218" t="str">
        <f>IF(N29="","",")")</f>
        <v>)</v>
      </c>
      <c r="T29" s="219" t="str">
        <f>IF(U29="","","(")</f>
        <v>(</v>
      </c>
      <c r="U29" s="181" t="str">
        <f t="shared" ref="U29:U58" si="3">IF(F29="","",F29)</f>
        <v>Sol</v>
      </c>
      <c r="V29" s="185" t="str">
        <f>IF(U29="","",",")</f>
        <v>,</v>
      </c>
      <c r="W29" s="177" t="str">
        <f t="shared" ref="W29:W58" si="4">IF(G29="","",G29)</f>
        <v/>
      </c>
      <c r="X29" s="185" t="str">
        <f>IF(U29="","",",")</f>
        <v>,</v>
      </c>
      <c r="Y29" s="185">
        <f>IF(U29="","",250)</f>
        <v>250</v>
      </c>
      <c r="Z29" s="218" t="str">
        <f>IF(U29="","",")")</f>
        <v>)</v>
      </c>
      <c r="AA29" s="175" t="str">
        <f>IF(AB29="","","(")</f>
        <v>(</v>
      </c>
      <c r="AB29" s="183" t="str">
        <f t="shared" ref="AB29:AB58" si="5">IF(H29="","",H29)</f>
        <v>La</v>
      </c>
      <c r="AC29" s="184" t="str">
        <f>IF(AB29="","",",")</f>
        <v>,</v>
      </c>
      <c r="AD29" s="225" t="str">
        <f>IF(I29="","",I29)</f>
        <v>m</v>
      </c>
      <c r="AE29" s="176" t="str">
        <f>IF(AB29="","",",")</f>
        <v>,</v>
      </c>
      <c r="AF29" s="168">
        <f>IF(AB29="","",350)</f>
        <v>350</v>
      </c>
      <c r="AG29" s="168" t="str">
        <f>IF(AB29="","",")")</f>
        <v>)</v>
      </c>
      <c r="AH29" s="179" t="str">
        <f>IF(AI29="","","(")</f>
        <v/>
      </c>
      <c r="AI29" s="256" t="str">
        <f t="shared" ref="AI29:AI58" si="6">IF(J29="","",J29)</f>
        <v/>
      </c>
      <c r="AJ29" s="185" t="str">
        <f>IF(AI29="","",",")</f>
        <v/>
      </c>
      <c r="AK29" s="185" t="str">
        <f>IF(K29="","",K29)</f>
        <v/>
      </c>
      <c r="AL29" s="185" t="str">
        <f>IF(AI29="","",",")</f>
        <v/>
      </c>
      <c r="AM29" s="185" t="str">
        <f>IF(AI29="","",450)</f>
        <v/>
      </c>
      <c r="AN29" s="185" t="str">
        <f>IF(AI29="","",")")</f>
        <v/>
      </c>
    </row>
    <row r="30" spans="1:40" ht="25.5" thickTop="1" thickBot="1" x14ac:dyDescent="0.4">
      <c r="A30">
        <f>+A29+1</f>
        <v>2</v>
      </c>
      <c r="C30" s="13" t="s">
        <v>2790</v>
      </c>
      <c r="D30" s="257" t="s">
        <v>1122</v>
      </c>
      <c r="E30" s="257"/>
      <c r="F30" s="258" t="s">
        <v>1112</v>
      </c>
      <c r="G30" s="258" t="s">
        <v>1121</v>
      </c>
      <c r="H30" s="257"/>
      <c r="I30" s="257"/>
      <c r="J30" s="296"/>
      <c r="K30" s="296"/>
      <c r="L30" s="271" t="str">
        <f t="shared" si="0"/>
        <v xml:space="preserve">            { line: "entre todas las mujeres, María., (Sol,,15)(La,m,250)", sC: ""},</v>
      </c>
      <c r="M30" s="218" t="str">
        <f t="shared" ref="M30:M58" si="7">IF(N30="","","(")</f>
        <v>(</v>
      </c>
      <c r="N30" s="183" t="str">
        <f t="shared" si="1"/>
        <v>Sol</v>
      </c>
      <c r="O30" s="216" t="str">
        <f t="shared" ref="O30:O58" si="8">IF(N30="","",",")</f>
        <v>,</v>
      </c>
      <c r="P30" s="225" t="str">
        <f t="shared" si="2"/>
        <v/>
      </c>
      <c r="Q30" s="217" t="str">
        <f t="shared" ref="Q30:Q58" si="9">IF(N30="","",",")</f>
        <v>,</v>
      </c>
      <c r="R30" s="168">
        <f t="shared" ref="R30:R58" si="10">IF(N30="","",15)</f>
        <v>15</v>
      </c>
      <c r="S30" s="218" t="str">
        <f t="shared" ref="S30:S58" si="11">IF(N30="","",")")</f>
        <v>)</v>
      </c>
      <c r="T30" s="219" t="str">
        <f t="shared" ref="T30:T58" si="12">IF(U30="","","(")</f>
        <v>(</v>
      </c>
      <c r="U30" s="181" t="str">
        <f t="shared" si="3"/>
        <v>La</v>
      </c>
      <c r="V30" s="185" t="str">
        <f t="shared" ref="V30:V58" si="13">IF(U30="","",",")</f>
        <v>,</v>
      </c>
      <c r="W30" s="177" t="str">
        <f t="shared" si="4"/>
        <v>m</v>
      </c>
      <c r="X30" s="185" t="str">
        <f t="shared" ref="X30:X58" si="14">IF(U30="","",",")</f>
        <v>,</v>
      </c>
      <c r="Y30" s="185">
        <f t="shared" ref="Y30:Y58" si="15">IF(U30="","",250)</f>
        <v>250</v>
      </c>
      <c r="Z30" s="218" t="str">
        <f t="shared" ref="Z30:Z58" si="16">IF(U30="","",")")</f>
        <v>)</v>
      </c>
      <c r="AA30" s="175" t="str">
        <f t="shared" ref="AA30:AA58" si="17">IF(AB30="","","(")</f>
        <v/>
      </c>
      <c r="AB30" s="183" t="str">
        <f t="shared" si="5"/>
        <v/>
      </c>
      <c r="AC30" s="184" t="str">
        <f t="shared" ref="AC30:AC58" si="18">IF(AB30="","",",")</f>
        <v/>
      </c>
      <c r="AD30" s="225" t="str">
        <f t="shared" ref="AD30:AD58" si="19">IF(I30="","",I30)</f>
        <v/>
      </c>
      <c r="AE30" s="176" t="str">
        <f t="shared" ref="AE30:AE58" si="20">IF(AB30="","",",")</f>
        <v/>
      </c>
      <c r="AF30" s="168" t="str">
        <f t="shared" ref="AF30:AF58" si="21">IF(AB30="","",350)</f>
        <v/>
      </c>
      <c r="AG30" s="168" t="str">
        <f t="shared" ref="AG30:AG58" si="22">IF(AB30="","",")")</f>
        <v/>
      </c>
      <c r="AH30" s="179" t="str">
        <f t="shared" ref="AH30:AH58" si="23">IF(AI30="","","(")</f>
        <v/>
      </c>
      <c r="AI30" s="256" t="str">
        <f t="shared" si="6"/>
        <v/>
      </c>
      <c r="AJ30" s="185" t="str">
        <f t="shared" ref="AJ30:AJ58" si="24">IF(AI30="","",",")</f>
        <v/>
      </c>
      <c r="AK30" s="185" t="str">
        <f t="shared" ref="AK30:AK58" si="25">IF(K30="","",K30)</f>
        <v/>
      </c>
      <c r="AL30" s="185" t="str">
        <f t="shared" ref="AL30:AL58" si="26">IF(AI30="","",",")</f>
        <v/>
      </c>
      <c r="AM30" s="185" t="str">
        <f t="shared" ref="AM30:AM58" si="27">IF(AI30="","",450)</f>
        <v/>
      </c>
      <c r="AN30" s="185" t="str">
        <f t="shared" ref="AN30:AN58" si="28">IF(AI30="","",")")</f>
        <v/>
      </c>
    </row>
    <row r="31" spans="1:40" ht="25.5" thickTop="1" thickBot="1" x14ac:dyDescent="0.4">
      <c r="A31">
        <f t="shared" ref="A31:A43" si="29">+A30+1</f>
        <v>3</v>
      </c>
      <c r="C31" s="13" t="s">
        <v>2791</v>
      </c>
      <c r="D31" s="257" t="s">
        <v>1122</v>
      </c>
      <c r="E31" s="257"/>
      <c r="F31" s="258" t="s">
        <v>1112</v>
      </c>
      <c r="G31" s="258" t="s">
        <v>1121</v>
      </c>
      <c r="H31" s="257"/>
      <c r="I31" s="257"/>
      <c r="J31" s="296"/>
      <c r="K31" s="296"/>
      <c r="L31" s="271" t="str">
        <f t="shared" si="0"/>
        <v xml:space="preserve">            { line: "Y bendito es el fruto, María,, (Sol,,15)(La,m,250)", sC: ""},</v>
      </c>
      <c r="M31" s="218" t="str">
        <f t="shared" si="7"/>
        <v>(</v>
      </c>
      <c r="N31" s="183" t="str">
        <f t="shared" si="1"/>
        <v>Sol</v>
      </c>
      <c r="O31" s="216" t="str">
        <f t="shared" si="8"/>
        <v>,</v>
      </c>
      <c r="P31" s="225" t="str">
        <f t="shared" si="2"/>
        <v/>
      </c>
      <c r="Q31" s="217" t="str">
        <f t="shared" si="9"/>
        <v>,</v>
      </c>
      <c r="R31" s="168">
        <f t="shared" si="10"/>
        <v>15</v>
      </c>
      <c r="S31" s="218" t="str">
        <f t="shared" si="11"/>
        <v>)</v>
      </c>
      <c r="T31" s="219" t="str">
        <f t="shared" si="12"/>
        <v>(</v>
      </c>
      <c r="U31" s="181" t="str">
        <f t="shared" si="3"/>
        <v>La</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C32" s="13" t="s">
        <v>2792</v>
      </c>
      <c r="D32" s="257" t="s">
        <v>1122</v>
      </c>
      <c r="E32" s="257"/>
      <c r="F32" s="258" t="s">
        <v>1112</v>
      </c>
      <c r="G32" s="258" t="s">
        <v>1121</v>
      </c>
      <c r="H32" s="257"/>
      <c r="I32" s="257"/>
      <c r="J32" s="296"/>
      <c r="K32" s="296"/>
      <c r="L32" s="271" t="str">
        <f t="shared" si="0"/>
        <v xml:space="preserve">            { line: "el fruto de tu seno, Jesús., (Sol,,15)(La,m,250)", sC: ""},</v>
      </c>
      <c r="M32" s="218" t="str">
        <f t="shared" si="7"/>
        <v>(</v>
      </c>
      <c r="N32" s="183" t="str">
        <f t="shared" si="1"/>
        <v>Sol</v>
      </c>
      <c r="O32" s="216" t="str">
        <f t="shared" si="8"/>
        <v>,</v>
      </c>
      <c r="P32" s="225" t="str">
        <f t="shared" si="2"/>
        <v/>
      </c>
      <c r="Q32" s="217" t="str">
        <f t="shared" si="9"/>
        <v>,</v>
      </c>
      <c r="R32" s="168">
        <f t="shared" si="10"/>
        <v>15</v>
      </c>
      <c r="S32" s="218" t="str">
        <f t="shared" si="11"/>
        <v>)</v>
      </c>
      <c r="T32" s="219" t="str">
        <f t="shared" si="12"/>
        <v>(</v>
      </c>
      <c r="U32" s="181" t="str">
        <f t="shared" si="3"/>
        <v>La</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2793</v>
      </c>
      <c r="D33" s="257" t="s">
        <v>1113</v>
      </c>
      <c r="E33" s="257"/>
      <c r="F33" s="258" t="s">
        <v>1111</v>
      </c>
      <c r="G33" s="258"/>
      <c r="H33" s="257"/>
      <c r="I33" s="257"/>
      <c r="J33" s="296"/>
      <c r="K33" s="296"/>
      <c r="L33" s="271" t="str">
        <f>IF(C33="","",_xlfn.CONCAT("            { line: ","""",C33,", ",M33:AN33,""", sC: ","""",B33,"""},"))</f>
        <v xml:space="preserve">            { line: "María, tú has creído., (Fa,,15)(Mi,,250)", sC: ""},</v>
      </c>
      <c r="M33" s="218" t="str">
        <f t="shared" si="7"/>
        <v>(</v>
      </c>
      <c r="N33" s="183" t="str">
        <f t="shared" si="1"/>
        <v>Fa</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6</v>
      </c>
      <c r="B35" t="s">
        <v>2584</v>
      </c>
      <c r="C35" s="13" t="s">
        <v>2794</v>
      </c>
      <c r="D35" s="257" t="s">
        <v>1112</v>
      </c>
      <c r="E35" s="257" t="s">
        <v>1121</v>
      </c>
      <c r="F35" s="258"/>
      <c r="G35" s="258"/>
      <c r="H35" s="257"/>
      <c r="I35" s="257"/>
      <c r="J35" s="296"/>
      <c r="K35" s="296"/>
      <c r="L35" s="271" t="str">
        <f>IF(C35="","",_xlfn.CONCAT("            { line: ","""",C35,", ",M35:AN35,""", sC: ","""",B35,"""},"))</f>
        <v xml:space="preserve">            { line: "Y CÓMO ES QUE LA MADRE DEL SEÑOR, (La,m,15)", sC: "ta as"},</v>
      </c>
      <c r="M35" s="218" t="str">
        <f t="shared" si="7"/>
        <v>(</v>
      </c>
      <c r="N35" s="183" t="str">
        <f t="shared" si="1"/>
        <v>La</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7</v>
      </c>
      <c r="B36" t="s">
        <v>2282</v>
      </c>
      <c r="C36" s="13" t="s">
        <v>2795</v>
      </c>
      <c r="D36" s="257" t="s">
        <v>1122</v>
      </c>
      <c r="E36" s="257"/>
      <c r="F36" s="258" t="s">
        <v>1112</v>
      </c>
      <c r="G36" s="258" t="s">
        <v>1121</v>
      </c>
      <c r="H36" s="257"/>
      <c r="I36" s="257"/>
      <c r="J36" s="296"/>
      <c r="K36" s="296"/>
      <c r="L36" s="271" t="str">
        <f t="shared" si="0"/>
        <v xml:space="preserve">            { line: "VIENE A MÍ, VIENE A MÍ., (Sol,,15)(La,m,250)", sC: "as"},</v>
      </c>
      <c r="M36" s="218" t="str">
        <f t="shared" si="7"/>
        <v>(</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m</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7.75" thickTop="1" thickBot="1" x14ac:dyDescent="0.4">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8</v>
      </c>
      <c r="B38" t="s">
        <v>2540</v>
      </c>
      <c r="C38" s="13" t="s">
        <v>2796</v>
      </c>
      <c r="D38" s="257" t="s">
        <v>1112</v>
      </c>
      <c r="E38" s="257" t="s">
        <v>1121</v>
      </c>
      <c r="F38" s="258" t="s">
        <v>1111</v>
      </c>
      <c r="G38" s="258"/>
      <c r="H38" s="257"/>
      <c r="I38" s="257"/>
      <c r="J38" s="296"/>
      <c r="K38" s="296"/>
      <c r="L38" s="271" t="str">
        <f t="shared" si="0"/>
        <v xml:space="preserve">            { line: "Porque apenas he sentido tu voz,, (La,m,15)(Mi,,250)", sC: "tc"},</v>
      </c>
      <c r="M38" s="218" t="str">
        <f t="shared" si="7"/>
        <v>(</v>
      </c>
      <c r="N38" s="183" t="str">
        <f t="shared" si="1"/>
        <v>La</v>
      </c>
      <c r="O38" s="216" t="str">
        <f t="shared" si="8"/>
        <v>,</v>
      </c>
      <c r="P38" s="225" t="str">
        <f t="shared" si="2"/>
        <v>m</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9</v>
      </c>
      <c r="C39" s="13" t="s">
        <v>2797</v>
      </c>
      <c r="D39" s="257" t="s">
        <v>1114</v>
      </c>
      <c r="E39" s="257" t="s">
        <v>1121</v>
      </c>
      <c r="F39" s="258" t="s">
        <v>1111</v>
      </c>
      <c r="G39" s="258"/>
      <c r="H39" s="257"/>
      <c r="I39" s="257"/>
      <c r="J39" s="296"/>
      <c r="K39" s="296"/>
      <c r="L39" s="271" t="str">
        <f>IF(C39="","",_xlfn.CONCAT("            { line: ","""",C39,", ",M39:AN39,""", sC: ","""",B39,"""},"))</f>
        <v xml:space="preserve">            { line: "algo se ha movido dentro de mí,, (Re,m,15)(Mi,,250)",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C40" s="13" t="s">
        <v>2798</v>
      </c>
      <c r="D40" s="257" t="s">
        <v>1114</v>
      </c>
      <c r="E40" s="257" t="s">
        <v>1121</v>
      </c>
      <c r="F40" s="258" t="s">
        <v>1111</v>
      </c>
      <c r="G40" s="258"/>
      <c r="H40" s="257"/>
      <c r="I40" s="257"/>
      <c r="J40" s="296"/>
      <c r="K40" s="296"/>
      <c r="L40" s="271" t="str">
        <f t="shared" si="0"/>
        <v xml:space="preserve">            { line: "mi niño ha exultado de gozo., (Re,m,15)(Mi,,250)", sC: ""},</v>
      </c>
      <c r="M40" s="218" t="str">
        <f t="shared" si="7"/>
        <v>(</v>
      </c>
      <c r="N40" s="183" t="str">
        <f t="shared" si="1"/>
        <v>Re</v>
      </c>
      <c r="O40" s="216" t="str">
        <f t="shared" si="8"/>
        <v>,</v>
      </c>
      <c r="P40" s="225" t="str">
        <f t="shared" si="2"/>
        <v>m</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7.75" thickTop="1" thickBot="1" x14ac:dyDescent="0.4">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+A40+1</f>
        <v>11</v>
      </c>
      <c r="B42" t="s">
        <v>2584</v>
      </c>
      <c r="C42" s="13" t="s">
        <v>2799</v>
      </c>
      <c r="D42" s="257" t="s">
        <v>1112</v>
      </c>
      <c r="E42" s="257" t="s">
        <v>1121</v>
      </c>
      <c r="F42" s="258" t="s">
        <v>1113</v>
      </c>
      <c r="G42" s="258"/>
      <c r="H42" s="257"/>
      <c r="I42" s="257"/>
      <c r="J42" s="296"/>
      <c r="K42" s="296"/>
      <c r="L42" s="271" t="str">
        <f t="shared" si="0"/>
        <v xml:space="preserve">            { line: "MARÍA, BENDITA MARÍA,, (La,m,15)(Fa,,250)", sC: "ta as"},</v>
      </c>
      <c r="M42" s="218" t="str">
        <f t="shared" si="7"/>
        <v>(</v>
      </c>
      <c r="N42" s="183" t="str">
        <f t="shared" si="1"/>
        <v>La</v>
      </c>
      <c r="O42" s="216" t="str">
        <f t="shared" si="8"/>
        <v>,</v>
      </c>
      <c r="P42" s="225" t="str">
        <f t="shared" si="2"/>
        <v>m</v>
      </c>
      <c r="Q42" s="217" t="str">
        <f t="shared" si="9"/>
        <v>,</v>
      </c>
      <c r="R42" s="168">
        <f t="shared" si="10"/>
        <v>15</v>
      </c>
      <c r="S42" s="218" t="str">
        <f t="shared" si="11"/>
        <v>)</v>
      </c>
      <c r="T42" s="219" t="str">
        <f t="shared" si="12"/>
        <v>(</v>
      </c>
      <c r="U42" s="181" t="str">
        <f t="shared" si="3"/>
        <v>Fa</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12</v>
      </c>
      <c r="B43" t="s">
        <v>2282</v>
      </c>
      <c r="C43" s="13" t="s">
        <v>2800</v>
      </c>
      <c r="D43" s="257" t="s">
        <v>1111</v>
      </c>
      <c r="E43" s="257"/>
      <c r="F43" s="258"/>
      <c r="G43" s="258"/>
      <c r="H43" s="257"/>
      <c r="I43" s="257"/>
      <c r="J43" s="296"/>
      <c r="K43" s="296"/>
      <c r="L43" s="271" t="str">
        <f t="shared" si="0"/>
        <v xml:space="preserve">            { line: "TÚ HAS CREÍDO LA PALABRA DEL SEÑOR., (Mi,,15)", sC: "as"},</v>
      </c>
      <c r="M43" s="218" t="str">
        <f t="shared" si="7"/>
        <v>(</v>
      </c>
      <c r="N43" s="183" t="str">
        <f t="shared" si="1"/>
        <v>Mi</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7.75" thickTop="1" thickBot="1" x14ac:dyDescent="0.4">
      <c r="C44" s="297"/>
      <c r="D44" s="326"/>
      <c r="E44" s="326"/>
      <c r="F44" s="326"/>
      <c r="G44" s="326"/>
      <c r="H44" s="326"/>
      <c r="I44" s="326"/>
      <c r="J44" s="326"/>
      <c r="K44" s="326"/>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5.5" thickTop="1" thickBot="1" x14ac:dyDescent="0.4">
      <c r="C45" s="203" t="s">
        <v>2422</v>
      </c>
      <c r="D45" s="224"/>
      <c r="E45" s="224"/>
      <c r="F45" s="224"/>
      <c r="G45" s="224"/>
      <c r="H45" s="224"/>
      <c r="I45" s="224"/>
      <c r="J45" s="224"/>
      <c r="K45" s="224"/>
      <c r="L45" s="208" t="s">
        <v>2411</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B46" t="s">
        <v>2584</v>
      </c>
      <c r="C46" s="285" t="s">
        <v>2794</v>
      </c>
      <c r="D46" s="227" t="s">
        <v>1112</v>
      </c>
      <c r="E46" s="227" t="s">
        <v>1121</v>
      </c>
      <c r="F46" s="227"/>
      <c r="G46" s="227"/>
      <c r="H46" s="227"/>
      <c r="I46" s="227"/>
      <c r="J46" s="227"/>
      <c r="K46" s="227"/>
      <c r="L46" s="283" t="str">
        <f>IF(C46="","",_xlfn.CONCAT("       triggerLine: ","""",C46,", ",M46:AN46,""", sC: ","""",B46,""", lines: ["))</f>
        <v xml:space="preserve">       triggerLine: "Y CÓMO ES QUE LA MADRE DEL SEÑOR, (La,m,15)", sC: "ta as", lines: [</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B47" t="s">
        <v>2282</v>
      </c>
      <c r="C47" s="285" t="s">
        <v>2795</v>
      </c>
      <c r="D47" s="227" t="s">
        <v>1122</v>
      </c>
      <c r="E47" s="227"/>
      <c r="F47" s="227" t="s">
        <v>1112</v>
      </c>
      <c r="G47" s="227" t="s">
        <v>1121</v>
      </c>
      <c r="H47" s="227"/>
      <c r="I47" s="227"/>
      <c r="J47" s="227"/>
      <c r="K47" s="227"/>
      <c r="L47" s="210" t="str">
        <f>IF(C47="","",_xlfn.CONCAT("            { line: ","""",C47,", ",M47:AN47,""", sC: ","""",B47,"""},  ]},"))</f>
        <v xml:space="preserve">            { line: "VIENE A MÍ, VIENE A MÍ., (Sol,,15)(La,m,250)", sC: "as"},  ]},</v>
      </c>
      <c r="M47" s="218" t="str">
        <f t="shared" si="7"/>
        <v>(</v>
      </c>
      <c r="N47" s="183" t="str">
        <f t="shared" si="1"/>
        <v>Sol</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7.75" thickTop="1" thickBot="1" x14ac:dyDescent="0.4">
      <c r="C48" s="297"/>
      <c r="D48" s="326"/>
      <c r="E48" s="326"/>
      <c r="F48" s="326"/>
      <c r="G48" s="326"/>
      <c r="H48" s="326"/>
      <c r="I48" s="326"/>
      <c r="J48" s="326"/>
      <c r="K48" s="326"/>
      <c r="L48" s="299" t="s">
        <v>2520</v>
      </c>
      <c r="M48" s="218"/>
      <c r="N48" s="183"/>
      <c r="O48" s="216"/>
      <c r="P48" s="225"/>
      <c r="Q48" s="217"/>
      <c r="R48" s="168"/>
      <c r="S48" s="218"/>
      <c r="T48" s="219"/>
      <c r="U48" s="181"/>
      <c r="V48" s="185"/>
      <c r="W48" s="177"/>
      <c r="X48" s="185"/>
      <c r="Y48" s="185"/>
      <c r="Z48" s="218"/>
      <c r="AA48" s="175"/>
      <c r="AB48" s="183"/>
      <c r="AC48" s="184"/>
      <c r="AD48" s="225"/>
      <c r="AE48" s="176"/>
      <c r="AF48" s="168"/>
      <c r="AG48" s="168"/>
      <c r="AH48" s="179"/>
      <c r="AI48" s="256"/>
      <c r="AJ48" s="185"/>
      <c r="AK48" s="185"/>
      <c r="AL48" s="185"/>
      <c r="AM48" s="185"/>
      <c r="AN48" s="185"/>
    </row>
    <row r="49" spans="2:40" ht="25.5" thickTop="1" thickBot="1" x14ac:dyDescent="0.4">
      <c r="C49" s="203" t="s">
        <v>2422</v>
      </c>
      <c r="D49" s="224"/>
      <c r="E49" s="224"/>
      <c r="F49" s="224"/>
      <c r="G49" s="224"/>
      <c r="H49" s="224"/>
      <c r="I49" s="224"/>
      <c r="J49" s="224"/>
      <c r="K49" s="224"/>
      <c r="L49" s="208" t="s">
        <v>2411</v>
      </c>
      <c r="M49" s="218" t="str">
        <f t="shared" ref="M49:M52" si="30">IF(N49="","","(")</f>
        <v/>
      </c>
      <c r="N49" s="183" t="str">
        <f t="shared" ref="N49:N52" si="31">IF(D49="","",D49)</f>
        <v/>
      </c>
      <c r="O49" s="216" t="str">
        <f t="shared" ref="O49:O52" si="32">IF(N49="","",",")</f>
        <v/>
      </c>
      <c r="P49" s="225" t="str">
        <f t="shared" ref="P49:P52" si="33">IF(E49="","",E49)</f>
        <v/>
      </c>
      <c r="Q49" s="217" t="str">
        <f t="shared" ref="Q49:Q52" si="34">IF(N49="","",",")</f>
        <v/>
      </c>
      <c r="R49" s="168" t="str">
        <f t="shared" ref="R49:R52" si="35">IF(N49="","",15)</f>
        <v/>
      </c>
      <c r="S49" s="218" t="str">
        <f t="shared" ref="S49:S52" si="36">IF(N49="","",")")</f>
        <v/>
      </c>
      <c r="T49" s="219" t="str">
        <f t="shared" ref="T49:T52" si="37">IF(U49="","","(")</f>
        <v/>
      </c>
      <c r="U49" s="181" t="str">
        <f t="shared" ref="U49:U52" si="38">IF(F49="","",F49)</f>
        <v/>
      </c>
      <c r="V49" s="185" t="str">
        <f t="shared" ref="V49:V52" si="39">IF(U49="","",",")</f>
        <v/>
      </c>
      <c r="W49" s="177" t="str">
        <f t="shared" ref="W49:W52" si="40">IF(G49="","",G49)</f>
        <v/>
      </c>
      <c r="X49" s="185" t="str">
        <f t="shared" ref="X49:X52" si="41">IF(U49="","",",")</f>
        <v/>
      </c>
      <c r="Y49" s="185" t="str">
        <f t="shared" ref="Y49:Y52" si="42">IF(U49="","",250)</f>
        <v/>
      </c>
      <c r="Z49" s="218" t="str">
        <f t="shared" ref="Z49:Z52" si="43">IF(U49="","",")")</f>
        <v/>
      </c>
      <c r="AA49" s="175" t="str">
        <f t="shared" ref="AA49:AA52" si="44">IF(AB49="","","(")</f>
        <v/>
      </c>
      <c r="AB49" s="183" t="str">
        <f t="shared" ref="AB49:AB52" si="45">IF(H49="","",H49)</f>
        <v/>
      </c>
      <c r="AC49" s="184" t="str">
        <f t="shared" ref="AC49:AC52" si="46">IF(AB49="","",",")</f>
        <v/>
      </c>
      <c r="AD49" s="225" t="str">
        <f t="shared" ref="AD49:AD52" si="47">IF(I49="","",I49)</f>
        <v/>
      </c>
      <c r="AE49" s="176" t="str">
        <f t="shared" ref="AE49:AE52" si="48">IF(AB49="","",",")</f>
        <v/>
      </c>
      <c r="AF49" s="168" t="str">
        <f t="shared" ref="AF49:AF52" si="49">IF(AB49="","",350)</f>
        <v/>
      </c>
      <c r="AG49" s="168" t="str">
        <f t="shared" ref="AG49:AG52" si="50">IF(AB49="","",")")</f>
        <v/>
      </c>
      <c r="AH49" s="179" t="str">
        <f t="shared" ref="AH49:AH52" si="51">IF(AI49="","","(")</f>
        <v/>
      </c>
      <c r="AI49" s="256" t="str">
        <f t="shared" ref="AI49:AI52" si="52">IF(J49="","",J49)</f>
        <v/>
      </c>
      <c r="AJ49" s="185" t="str">
        <f t="shared" ref="AJ49:AJ52" si="53">IF(AI49="","",",")</f>
        <v/>
      </c>
      <c r="AK49" s="185" t="str">
        <f t="shared" ref="AK49:AK52" si="54">IF(K49="","",K49)</f>
        <v/>
      </c>
      <c r="AL49" s="185" t="str">
        <f t="shared" ref="AL49:AL52" si="55">IF(AI49="","",",")</f>
        <v/>
      </c>
      <c r="AM49" s="185" t="str">
        <f t="shared" ref="AM49:AM52" si="56">IF(AI49="","",450)</f>
        <v/>
      </c>
      <c r="AN49" s="185" t="str">
        <f t="shared" ref="AN49:AN52" si="57">IF(AI49="","",")")</f>
        <v/>
      </c>
    </row>
    <row r="50" spans="2:40" ht="25.5" thickTop="1" thickBot="1" x14ac:dyDescent="0.4">
      <c r="B50" t="s">
        <v>2540</v>
      </c>
      <c r="C50" s="285" t="s">
        <v>2802</v>
      </c>
      <c r="D50" s="227" t="s">
        <v>1112</v>
      </c>
      <c r="E50" s="227" t="s">
        <v>1121</v>
      </c>
      <c r="F50" s="227" t="s">
        <v>1113</v>
      </c>
      <c r="G50" s="227"/>
      <c r="H50" s="227"/>
      <c r="I50" s="227"/>
      <c r="J50" s="227"/>
      <c r="K50" s="227"/>
      <c r="L50" s="283" t="str">
        <f>IF(C50="","",_xlfn.CONCAT("       triggerLine: ","""",C50,", ",M50:AN50,""", sC: ","""",B50,""", lines: ["))</f>
        <v xml:space="preserve">       triggerLine: "Porque apenas he sentido tu voz, (La,m,15)(Fa,,250)", sC: "tc", lines: [</v>
      </c>
      <c r="M50" s="218" t="str">
        <f t="shared" si="30"/>
        <v>(</v>
      </c>
      <c r="N50" s="183" t="str">
        <f t="shared" si="31"/>
        <v>La</v>
      </c>
      <c r="O50" s="216" t="str">
        <f t="shared" si="32"/>
        <v>,</v>
      </c>
      <c r="P50" s="225" t="str">
        <f t="shared" si="33"/>
        <v>m</v>
      </c>
      <c r="Q50" s="217" t="str">
        <f t="shared" si="34"/>
        <v>,</v>
      </c>
      <c r="R50" s="168">
        <f t="shared" si="35"/>
        <v>15</v>
      </c>
      <c r="S50" s="218" t="str">
        <f t="shared" si="36"/>
        <v>)</v>
      </c>
      <c r="T50" s="219" t="str">
        <f t="shared" si="37"/>
        <v>(</v>
      </c>
      <c r="U50" s="181" t="str">
        <f t="shared" si="38"/>
        <v>Fa</v>
      </c>
      <c r="V50" s="185" t="str">
        <f t="shared" si="39"/>
        <v>,</v>
      </c>
      <c r="W50" s="177" t="str">
        <f t="shared" si="40"/>
        <v/>
      </c>
      <c r="X50" s="185" t="str">
        <f t="shared" si="41"/>
        <v>,</v>
      </c>
      <c r="Y50" s="185">
        <f t="shared" si="42"/>
        <v>250</v>
      </c>
      <c r="Z50" s="218" t="str">
        <f t="shared" si="43"/>
        <v>)</v>
      </c>
      <c r="AA50" s="175" t="str">
        <f t="shared" si="44"/>
        <v/>
      </c>
      <c r="AB50" s="183" t="str">
        <f t="shared" si="45"/>
        <v/>
      </c>
      <c r="AC50" s="184" t="str">
        <f t="shared" si="46"/>
        <v/>
      </c>
      <c r="AD50" s="225" t="str">
        <f t="shared" si="47"/>
        <v/>
      </c>
      <c r="AE50" s="176" t="str">
        <f t="shared" si="48"/>
        <v/>
      </c>
      <c r="AF50" s="168" t="str">
        <f t="shared" si="49"/>
        <v/>
      </c>
      <c r="AG50" s="168" t="str">
        <f t="shared" si="50"/>
        <v/>
      </c>
      <c r="AH50" s="179" t="str">
        <f t="shared" si="51"/>
        <v/>
      </c>
      <c r="AI50" s="256" t="str">
        <f t="shared" si="52"/>
        <v/>
      </c>
      <c r="AJ50" s="185" t="str">
        <f t="shared" si="53"/>
        <v/>
      </c>
      <c r="AK50" s="185" t="str">
        <f t="shared" si="54"/>
        <v/>
      </c>
      <c r="AL50" s="185" t="str">
        <f t="shared" si="55"/>
        <v/>
      </c>
      <c r="AM50" s="185" t="str">
        <f t="shared" si="56"/>
        <v/>
      </c>
      <c r="AN50" s="185" t="str">
        <f t="shared" si="57"/>
        <v/>
      </c>
    </row>
    <row r="51" spans="2:40" ht="25.5" thickTop="1" thickBot="1" x14ac:dyDescent="0.4">
      <c r="C51" s="285" t="s">
        <v>2797</v>
      </c>
      <c r="D51" s="227" t="s">
        <v>1111</v>
      </c>
      <c r="E51" s="227"/>
      <c r="F51" s="227"/>
      <c r="G51" s="227"/>
      <c r="H51" s="227"/>
      <c r="I51" s="227"/>
      <c r="J51" s="227"/>
      <c r="K51" s="227"/>
      <c r="L51" s="283" t="str">
        <f>IF(C51="","",_xlfn.CONCAT("            { line: ","""",C51,", ",M51:AN51,""", sC: ","""",B51,"""},"))</f>
        <v xml:space="preserve">            { line: "algo se ha movido dentro de mí,, (Mi,,15)", sC: ""},</v>
      </c>
      <c r="M51" s="218" t="str">
        <f t="shared" si="30"/>
        <v>(</v>
      </c>
      <c r="N51" s="183" t="str">
        <f t="shared" si="31"/>
        <v>Mi</v>
      </c>
      <c r="O51" s="216" t="str">
        <f t="shared" si="32"/>
        <v>,</v>
      </c>
      <c r="P51" s="225" t="str">
        <f t="shared" si="33"/>
        <v/>
      </c>
      <c r="Q51" s="217" t="str">
        <f t="shared" si="34"/>
        <v>,</v>
      </c>
      <c r="R51" s="168">
        <f t="shared" si="35"/>
        <v>15</v>
      </c>
      <c r="S51" s="218" t="str">
        <f t="shared" si="36"/>
        <v>)</v>
      </c>
      <c r="T51" s="219" t="str">
        <f t="shared" si="37"/>
        <v/>
      </c>
      <c r="U51" s="181" t="str">
        <f t="shared" si="38"/>
        <v/>
      </c>
      <c r="V51" s="185" t="str">
        <f t="shared" si="39"/>
        <v/>
      </c>
      <c r="W51" s="177" t="str">
        <f t="shared" si="40"/>
        <v/>
      </c>
      <c r="X51" s="185" t="str">
        <f t="shared" si="41"/>
        <v/>
      </c>
      <c r="Y51" s="185" t="str">
        <f t="shared" si="42"/>
        <v/>
      </c>
      <c r="Z51" s="218" t="str">
        <f t="shared" si="43"/>
        <v/>
      </c>
      <c r="AA51" s="175" t="str">
        <f t="shared" si="44"/>
        <v/>
      </c>
      <c r="AB51" s="183" t="str">
        <f t="shared" si="45"/>
        <v/>
      </c>
      <c r="AC51" s="184" t="str">
        <f t="shared" si="46"/>
        <v/>
      </c>
      <c r="AD51" s="225" t="str">
        <f t="shared" si="47"/>
        <v/>
      </c>
      <c r="AE51" s="176" t="str">
        <f t="shared" si="48"/>
        <v/>
      </c>
      <c r="AF51" s="168" t="str">
        <f t="shared" si="49"/>
        <v/>
      </c>
      <c r="AG51" s="168" t="str">
        <f t="shared" si="50"/>
        <v/>
      </c>
      <c r="AH51" s="179" t="str">
        <f t="shared" si="51"/>
        <v/>
      </c>
      <c r="AI51" s="256" t="str">
        <f t="shared" si="52"/>
        <v/>
      </c>
      <c r="AJ51" s="185" t="str">
        <f t="shared" si="53"/>
        <v/>
      </c>
      <c r="AK51" s="185" t="str">
        <f t="shared" si="54"/>
        <v/>
      </c>
      <c r="AL51" s="185" t="str">
        <f t="shared" si="55"/>
        <v/>
      </c>
      <c r="AM51" s="185" t="str">
        <f t="shared" si="56"/>
        <v/>
      </c>
      <c r="AN51" s="185" t="str">
        <f t="shared" si="57"/>
        <v/>
      </c>
    </row>
    <row r="52" spans="2:40" ht="25.5" thickTop="1" thickBot="1" x14ac:dyDescent="0.4">
      <c r="C52" s="284" t="s">
        <v>2798</v>
      </c>
      <c r="D52" s="227" t="s">
        <v>1112</v>
      </c>
      <c r="E52" s="227" t="s">
        <v>1121</v>
      </c>
      <c r="F52" s="227"/>
      <c r="G52" s="227"/>
      <c r="H52" s="227"/>
      <c r="I52" s="227"/>
      <c r="J52" s="227"/>
      <c r="K52" s="227"/>
      <c r="L52" s="210" t="str">
        <f>IF(C52="","",_xlfn.CONCAT("            { line: ","""",C52,", ",M52:AN52,""", sC: ","""",B52,"""},  ]},"))</f>
        <v xml:space="preserve">            { line: "mi niño ha exultado de gozo., (La,m,15)", sC: ""},  ]},</v>
      </c>
      <c r="M52" s="218" t="str">
        <f t="shared" si="30"/>
        <v>(</v>
      </c>
      <c r="N52" s="183" t="str">
        <f t="shared" si="31"/>
        <v>La</v>
      </c>
      <c r="O52" s="216" t="str">
        <f t="shared" si="32"/>
        <v>,</v>
      </c>
      <c r="P52" s="225" t="str">
        <f t="shared" si="33"/>
        <v>m</v>
      </c>
      <c r="Q52" s="217" t="str">
        <f t="shared" si="34"/>
        <v>,</v>
      </c>
      <c r="R52" s="168">
        <f t="shared" si="35"/>
        <v>15</v>
      </c>
      <c r="S52" s="218" t="str">
        <f t="shared" si="36"/>
        <v>)</v>
      </c>
      <c r="T52" s="219" t="str">
        <f t="shared" si="37"/>
        <v/>
      </c>
      <c r="U52" s="181" t="str">
        <f t="shared" si="38"/>
        <v/>
      </c>
      <c r="V52" s="185" t="str">
        <f t="shared" si="39"/>
        <v/>
      </c>
      <c r="W52" s="177" t="str">
        <f t="shared" si="40"/>
        <v/>
      </c>
      <c r="X52" s="185" t="str">
        <f t="shared" si="41"/>
        <v/>
      </c>
      <c r="Y52" s="185" t="str">
        <f t="shared" si="42"/>
        <v/>
      </c>
      <c r="Z52" s="218" t="str">
        <f t="shared" si="43"/>
        <v/>
      </c>
      <c r="AA52" s="175" t="str">
        <f t="shared" si="44"/>
        <v/>
      </c>
      <c r="AB52" s="183" t="str">
        <f t="shared" si="45"/>
        <v/>
      </c>
      <c r="AC52" s="184" t="str">
        <f t="shared" si="46"/>
        <v/>
      </c>
      <c r="AD52" s="225" t="str">
        <f t="shared" si="47"/>
        <v/>
      </c>
      <c r="AE52" s="176" t="str">
        <f t="shared" si="48"/>
        <v/>
      </c>
      <c r="AF52" s="168" t="str">
        <f t="shared" si="49"/>
        <v/>
      </c>
      <c r="AG52" s="168" t="str">
        <f t="shared" si="50"/>
        <v/>
      </c>
      <c r="AH52" s="179" t="str">
        <f t="shared" si="51"/>
        <v/>
      </c>
      <c r="AI52" s="256" t="str">
        <f t="shared" si="52"/>
        <v/>
      </c>
      <c r="AJ52" s="185" t="str">
        <f t="shared" si="53"/>
        <v/>
      </c>
      <c r="AK52" s="185" t="str">
        <f t="shared" si="54"/>
        <v/>
      </c>
      <c r="AL52" s="185" t="str">
        <f t="shared" si="55"/>
        <v/>
      </c>
      <c r="AM52" s="185" t="str">
        <f t="shared" si="56"/>
        <v/>
      </c>
      <c r="AN52" s="185" t="str">
        <f t="shared" si="57"/>
        <v/>
      </c>
    </row>
    <row r="53" spans="2:40" ht="27.75" thickTop="1" thickBot="1" x14ac:dyDescent="0.4">
      <c r="C53" s="297"/>
      <c r="D53" s="326"/>
      <c r="E53" s="326"/>
      <c r="F53" s="326"/>
      <c r="G53" s="326"/>
      <c r="H53" s="326"/>
      <c r="I53" s="326"/>
      <c r="J53" s="326"/>
      <c r="K53" s="326"/>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2:40" ht="25.5" thickTop="1" thickBot="1" x14ac:dyDescent="0.4">
      <c r="C54" s="203" t="s">
        <v>2422</v>
      </c>
      <c r="D54" s="224"/>
      <c r="E54" s="224"/>
      <c r="F54" s="224"/>
      <c r="G54" s="224"/>
      <c r="H54" s="224"/>
      <c r="I54" s="224"/>
      <c r="J54" s="224"/>
      <c r="K54" s="224"/>
      <c r="L54" s="208" t="s">
        <v>2411</v>
      </c>
      <c r="M54" s="218" t="str">
        <f t="shared" ref="M54:M57" si="58">IF(N54="","","(")</f>
        <v/>
      </c>
      <c r="N54" s="183" t="str">
        <f t="shared" ref="N54:N57" si="59">IF(D54="","",D54)</f>
        <v/>
      </c>
      <c r="O54" s="216" t="str">
        <f t="shared" ref="O54:O57" si="60">IF(N54="","",",")</f>
        <v/>
      </c>
      <c r="P54" s="225" t="str">
        <f t="shared" ref="P54:P57" si="61">IF(E54="","",E54)</f>
        <v/>
      </c>
      <c r="Q54" s="217" t="str">
        <f t="shared" ref="Q54:Q57" si="62">IF(N54="","",",")</f>
        <v/>
      </c>
      <c r="R54" s="168" t="str">
        <f t="shared" ref="R54:R57" si="63">IF(N54="","",15)</f>
        <v/>
      </c>
      <c r="S54" s="218" t="str">
        <f t="shared" ref="S54:S57" si="64">IF(N54="","",")")</f>
        <v/>
      </c>
      <c r="T54" s="219" t="str">
        <f t="shared" ref="T54:T57" si="65">IF(U54="","","(")</f>
        <v/>
      </c>
      <c r="U54" s="181" t="str">
        <f t="shared" ref="U54:U57" si="66">IF(F54="","",F54)</f>
        <v/>
      </c>
      <c r="V54" s="185" t="str">
        <f t="shared" ref="V54:V57" si="67">IF(U54="","",",")</f>
        <v/>
      </c>
      <c r="W54" s="177" t="str">
        <f t="shared" ref="W54:W57" si="68">IF(G54="","",G54)</f>
        <v/>
      </c>
      <c r="X54" s="185" t="str">
        <f t="shared" ref="X54:X57" si="69">IF(U54="","",",")</f>
        <v/>
      </c>
      <c r="Y54" s="185" t="str">
        <f t="shared" ref="Y54:Y57" si="70">IF(U54="","",250)</f>
        <v/>
      </c>
      <c r="Z54" s="218" t="str">
        <f t="shared" ref="Z54:Z57" si="71">IF(U54="","",")")</f>
        <v/>
      </c>
      <c r="AA54" s="175" t="str">
        <f t="shared" ref="AA54:AA57" si="72">IF(AB54="","","(")</f>
        <v/>
      </c>
      <c r="AB54" s="183" t="str">
        <f t="shared" ref="AB54:AB57" si="73">IF(H54="","",H54)</f>
        <v/>
      </c>
      <c r="AC54" s="184" t="str">
        <f t="shared" ref="AC54:AC57" si="74">IF(AB54="","",",")</f>
        <v/>
      </c>
      <c r="AD54" s="225" t="str">
        <f t="shared" ref="AD54:AD57" si="75">IF(I54="","",I54)</f>
        <v/>
      </c>
      <c r="AE54" s="176" t="str">
        <f t="shared" ref="AE54:AE57" si="76">IF(AB54="","",",")</f>
        <v/>
      </c>
      <c r="AF54" s="168" t="str">
        <f t="shared" ref="AF54:AF57" si="77">IF(AB54="","",350)</f>
        <v/>
      </c>
      <c r="AG54" s="168" t="str">
        <f t="shared" ref="AG54:AG57" si="78">IF(AB54="","",")")</f>
        <v/>
      </c>
      <c r="AH54" s="179" t="str">
        <f t="shared" ref="AH54:AH57" si="79">IF(AI54="","","(")</f>
        <v/>
      </c>
      <c r="AI54" s="256" t="str">
        <f t="shared" ref="AI54:AI57" si="80">IF(J54="","",J54)</f>
        <v/>
      </c>
      <c r="AJ54" s="185" t="str">
        <f t="shared" ref="AJ54:AJ57" si="81">IF(AI54="","",",")</f>
        <v/>
      </c>
      <c r="AK54" s="185" t="str">
        <f t="shared" ref="AK54:AK57" si="82">IF(K54="","",K54)</f>
        <v/>
      </c>
      <c r="AL54" s="185" t="str">
        <f t="shared" ref="AL54:AL57" si="83">IF(AI54="","",",")</f>
        <v/>
      </c>
      <c r="AM54" s="185" t="str">
        <f t="shared" ref="AM54:AM57" si="84">IF(AI54="","",450)</f>
        <v/>
      </c>
      <c r="AN54" s="185" t="str">
        <f t="shared" ref="AN54:AN57" si="85">IF(AI54="","",")")</f>
        <v/>
      </c>
    </row>
    <row r="55" spans="2:40" ht="25.5" thickTop="1" thickBot="1" x14ac:dyDescent="0.4">
      <c r="B55" t="s">
        <v>2584</v>
      </c>
      <c r="C55" s="285" t="s">
        <v>2799</v>
      </c>
      <c r="D55" s="227" t="s">
        <v>1112</v>
      </c>
      <c r="E55" s="227" t="s">
        <v>1121</v>
      </c>
      <c r="F55" s="227" t="s">
        <v>1113</v>
      </c>
      <c r="G55" s="227"/>
      <c r="H55" s="227"/>
      <c r="I55" s="227"/>
      <c r="J55" s="227"/>
      <c r="K55" s="227"/>
      <c r="L55" s="283" t="str">
        <f>IF(C55="","",_xlfn.CONCAT("       triggerLine: ","""",C55,", ",M55:AN55,""", sC: ","""",B55,""", lines: ["))</f>
        <v xml:space="preserve">       triggerLine: "MARÍA, BENDITA MARÍA,, (La,m,15)(Fa,,250)", sC: "ta as", lines: [</v>
      </c>
      <c r="M55" s="218" t="str">
        <f t="shared" si="58"/>
        <v>(</v>
      </c>
      <c r="N55" s="183" t="str">
        <f t="shared" si="59"/>
        <v>La</v>
      </c>
      <c r="O55" s="216" t="str">
        <f t="shared" si="60"/>
        <v>,</v>
      </c>
      <c r="P55" s="225" t="str">
        <f t="shared" si="61"/>
        <v>m</v>
      </c>
      <c r="Q55" s="217" t="str">
        <f t="shared" si="62"/>
        <v>,</v>
      </c>
      <c r="R55" s="168">
        <f t="shared" si="63"/>
        <v>15</v>
      </c>
      <c r="S55" s="218" t="str">
        <f t="shared" si="64"/>
        <v>)</v>
      </c>
      <c r="T55" s="219" t="str">
        <f t="shared" si="65"/>
        <v>(</v>
      </c>
      <c r="U55" s="181" t="str">
        <f t="shared" si="66"/>
        <v>Fa</v>
      </c>
      <c r="V55" s="185" t="str">
        <f t="shared" si="67"/>
        <v>,</v>
      </c>
      <c r="W55" s="177" t="str">
        <f t="shared" si="68"/>
        <v/>
      </c>
      <c r="X55" s="185" t="str">
        <f t="shared" si="69"/>
        <v>,</v>
      </c>
      <c r="Y55" s="185">
        <f t="shared" si="70"/>
        <v>250</v>
      </c>
      <c r="Z55" s="218" t="str">
        <f t="shared" si="71"/>
        <v>)</v>
      </c>
      <c r="AA55" s="175" t="str">
        <f t="shared" si="72"/>
        <v/>
      </c>
      <c r="AB55" s="183" t="str">
        <f t="shared" si="73"/>
        <v/>
      </c>
      <c r="AC55" s="184" t="str">
        <f t="shared" si="74"/>
        <v/>
      </c>
      <c r="AD55" s="225" t="str">
        <f t="shared" si="75"/>
        <v/>
      </c>
      <c r="AE55" s="176" t="str">
        <f t="shared" si="76"/>
        <v/>
      </c>
      <c r="AF55" s="168" t="str">
        <f t="shared" si="77"/>
        <v/>
      </c>
      <c r="AG55" s="168" t="str">
        <f t="shared" si="78"/>
        <v/>
      </c>
      <c r="AH55" s="179" t="str">
        <f t="shared" si="79"/>
        <v/>
      </c>
      <c r="AI55" s="256" t="str">
        <f t="shared" si="80"/>
        <v/>
      </c>
      <c r="AJ55" s="185" t="str">
        <f t="shared" si="81"/>
        <v/>
      </c>
      <c r="AK55" s="185" t="str">
        <f t="shared" si="82"/>
        <v/>
      </c>
      <c r="AL55" s="185" t="str">
        <f t="shared" si="83"/>
        <v/>
      </c>
      <c r="AM55" s="185" t="str">
        <f t="shared" si="84"/>
        <v/>
      </c>
      <c r="AN55" s="185" t="str">
        <f t="shared" si="85"/>
        <v/>
      </c>
    </row>
    <row r="56" spans="2:40" ht="25.5" thickTop="1" thickBot="1" x14ac:dyDescent="0.4">
      <c r="B56" t="s">
        <v>2282</v>
      </c>
      <c r="C56" s="285" t="s">
        <v>2800</v>
      </c>
      <c r="D56" s="227" t="s">
        <v>1111</v>
      </c>
      <c r="E56" s="227"/>
      <c r="F56" s="227"/>
      <c r="G56" s="227"/>
      <c r="H56" s="227"/>
      <c r="I56" s="227"/>
      <c r="J56" s="227"/>
      <c r="K56" s="227"/>
      <c r="L56" s="283" t="str">
        <f>IF(C56="","",_xlfn.CONCAT("            { line: ","""",C56,", ",M56:AN56,""", sC: ","""",B56,"""},"))</f>
        <v xml:space="preserve">            { line: "TÚ HAS CREÍDO LA PALABRA DEL SEÑOR., (Mi,,15)", sC: "as"},</v>
      </c>
      <c r="M56" s="218" t="str">
        <f t="shared" si="58"/>
        <v>(</v>
      </c>
      <c r="N56" s="183" t="str">
        <f t="shared" si="59"/>
        <v>Mi</v>
      </c>
      <c r="O56" s="216" t="str">
        <f t="shared" si="60"/>
        <v>,</v>
      </c>
      <c r="P56" s="225" t="str">
        <f t="shared" si="61"/>
        <v/>
      </c>
      <c r="Q56" s="217" t="str">
        <f t="shared" si="62"/>
        <v>,</v>
      </c>
      <c r="R56" s="168">
        <f t="shared" si="63"/>
        <v>15</v>
      </c>
      <c r="S56" s="218" t="str">
        <f t="shared" si="64"/>
        <v>)</v>
      </c>
      <c r="T56" s="219" t="str">
        <f t="shared" si="65"/>
        <v/>
      </c>
      <c r="U56" s="181" t="str">
        <f t="shared" si="66"/>
        <v/>
      </c>
      <c r="V56" s="185" t="str">
        <f t="shared" si="67"/>
        <v/>
      </c>
      <c r="W56" s="177" t="str">
        <f t="shared" si="68"/>
        <v/>
      </c>
      <c r="X56" s="185" t="str">
        <f t="shared" si="69"/>
        <v/>
      </c>
      <c r="Y56" s="185" t="str">
        <f t="shared" si="70"/>
        <v/>
      </c>
      <c r="Z56" s="218" t="str">
        <f t="shared" si="71"/>
        <v/>
      </c>
      <c r="AA56" s="175" t="str">
        <f t="shared" si="72"/>
        <v/>
      </c>
      <c r="AB56" s="183" t="str">
        <f t="shared" si="73"/>
        <v/>
      </c>
      <c r="AC56" s="184" t="str">
        <f t="shared" si="74"/>
        <v/>
      </c>
      <c r="AD56" s="225" t="str">
        <f t="shared" si="75"/>
        <v/>
      </c>
      <c r="AE56" s="176" t="str">
        <f t="shared" si="76"/>
        <v/>
      </c>
      <c r="AF56" s="168" t="str">
        <f t="shared" si="77"/>
        <v/>
      </c>
      <c r="AG56" s="168" t="str">
        <f t="shared" si="78"/>
        <v/>
      </c>
      <c r="AH56" s="179" t="str">
        <f t="shared" si="79"/>
        <v/>
      </c>
      <c r="AI56" s="256" t="str">
        <f t="shared" si="80"/>
        <v/>
      </c>
      <c r="AJ56" s="185" t="str">
        <f t="shared" si="81"/>
        <v/>
      </c>
      <c r="AK56" s="185" t="str">
        <f t="shared" si="82"/>
        <v/>
      </c>
      <c r="AL56" s="185" t="str">
        <f t="shared" si="83"/>
        <v/>
      </c>
      <c r="AM56" s="185" t="str">
        <f t="shared" si="84"/>
        <v/>
      </c>
      <c r="AN56" s="185" t="str">
        <f t="shared" si="85"/>
        <v/>
      </c>
    </row>
    <row r="57" spans="2:40" ht="25.5" thickTop="1" thickBot="1" x14ac:dyDescent="0.4">
      <c r="B57" t="s">
        <v>2282</v>
      </c>
      <c r="C57" s="284" t="s">
        <v>2801</v>
      </c>
      <c r="D57" s="227" t="s">
        <v>1112</v>
      </c>
      <c r="E57" s="227" t="s">
        <v>1121</v>
      </c>
      <c r="F57" s="227"/>
      <c r="G57" s="227"/>
      <c r="H57" s="227"/>
      <c r="I57" s="227"/>
      <c r="J57" s="227"/>
      <c r="K57" s="227"/>
      <c r="L57" s="210" t="str">
        <f>IF(C57="","",_xlfn.CONCAT("            { line: ","""",C57,", ",M57:AN57,""", sC: ","""",B57,"""},  ]},"))</f>
        <v xml:space="preserve">            { line: "Y CÓMO ES QUE LA MADRE DEL SEÑOR ..., (La,m,15)", sC: "as"},  ]},</v>
      </c>
      <c r="M57" s="218" t="str">
        <f t="shared" si="58"/>
        <v>(</v>
      </c>
      <c r="N57" s="183" t="str">
        <f t="shared" si="59"/>
        <v>La</v>
      </c>
      <c r="O57" s="216" t="str">
        <f t="shared" si="60"/>
        <v>,</v>
      </c>
      <c r="P57" s="225" t="str">
        <f t="shared" si="61"/>
        <v>m</v>
      </c>
      <c r="Q57" s="217" t="str">
        <f t="shared" si="62"/>
        <v>,</v>
      </c>
      <c r="R57" s="168">
        <f t="shared" si="63"/>
        <v>15</v>
      </c>
      <c r="S57" s="218" t="str">
        <f t="shared" si="64"/>
        <v>)</v>
      </c>
      <c r="T57" s="219" t="str">
        <f t="shared" si="65"/>
        <v/>
      </c>
      <c r="U57" s="181" t="str">
        <f t="shared" si="66"/>
        <v/>
      </c>
      <c r="V57" s="185" t="str">
        <f t="shared" si="67"/>
        <v/>
      </c>
      <c r="W57" s="177" t="str">
        <f t="shared" si="68"/>
        <v/>
      </c>
      <c r="X57" s="185" t="str">
        <f t="shared" si="69"/>
        <v/>
      </c>
      <c r="Y57" s="185" t="str">
        <f t="shared" si="70"/>
        <v/>
      </c>
      <c r="Z57" s="218" t="str">
        <f t="shared" si="71"/>
        <v/>
      </c>
      <c r="AA57" s="175" t="str">
        <f t="shared" si="72"/>
        <v/>
      </c>
      <c r="AB57" s="183" t="str">
        <f t="shared" si="73"/>
        <v/>
      </c>
      <c r="AC57" s="184" t="str">
        <f t="shared" si="74"/>
        <v/>
      </c>
      <c r="AD57" s="225" t="str">
        <f t="shared" si="75"/>
        <v/>
      </c>
      <c r="AE57" s="176" t="str">
        <f t="shared" si="76"/>
        <v/>
      </c>
      <c r="AF57" s="168" t="str">
        <f t="shared" si="77"/>
        <v/>
      </c>
      <c r="AG57" s="168" t="str">
        <f t="shared" si="78"/>
        <v/>
      </c>
      <c r="AH57" s="179" t="str">
        <f t="shared" si="79"/>
        <v/>
      </c>
      <c r="AI57" s="256" t="str">
        <f t="shared" si="80"/>
        <v/>
      </c>
      <c r="AJ57" s="185" t="str">
        <f t="shared" si="81"/>
        <v/>
      </c>
      <c r="AK57" s="185" t="str">
        <f t="shared" si="82"/>
        <v/>
      </c>
      <c r="AL57" s="185" t="str">
        <f t="shared" si="83"/>
        <v/>
      </c>
      <c r="AM57" s="185" t="str">
        <f t="shared" si="84"/>
        <v/>
      </c>
      <c r="AN57" s="185" t="str">
        <f t="shared" si="85"/>
        <v/>
      </c>
    </row>
    <row r="58" spans="2:40" ht="36.75" thickTop="1" thickBot="1" x14ac:dyDescent="0.4">
      <c r="C58" s="293"/>
      <c r="D58" s="300"/>
      <c r="E58" s="300"/>
      <c r="F58" s="300"/>
      <c r="G58" s="300"/>
      <c r="H58" s="300"/>
      <c r="I58" s="300"/>
      <c r="J58" s="300"/>
      <c r="K58" s="300"/>
      <c r="L58" s="212" t="s">
        <v>2299</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2:40" ht="24" customHeight="1" thickTop="1" x14ac:dyDescent="0.4">
      <c r="B59" s="211"/>
      <c r="C59" s="211"/>
      <c r="D59" s="211"/>
      <c r="E59" s="211"/>
      <c r="F59" s="211"/>
      <c r="G59" s="211"/>
      <c r="H59" s="211"/>
      <c r="I59" s="211"/>
      <c r="J59" s="211"/>
      <c r="K59" s="211"/>
      <c r="L59" s="213" t="str">
        <f ca="1">_xlfn.CONCAT("]}, // ULTIMA LINEA DEL CANTO: ",L1)</f>
        <v>]}, // ULTIMA LINEA DEL CANTO: BENDITA ERES TÚ, MARÍA</v>
      </c>
      <c r="M59" s="211"/>
    </row>
    <row r="60" spans="2:40" ht="20.25" x14ac:dyDescent="0.25">
      <c r="L60" s="214" t="s">
        <v>2316</v>
      </c>
      <c r="M60" s="166"/>
    </row>
    <row r="61" spans="2:40" x14ac:dyDescent="0.25">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227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1582668-3F8F-4E61-BEF1-742504FCBE76}">
          <x14:formula1>
            <xm:f>List!$B$1:$B$4</xm:f>
          </x14:formula1>
          <xm:sqref>C12</xm:sqref>
        </x14:dataValidation>
      </x14:dataValidations>
    </ext>
  </extLs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BA9EC-8A62-47D9-B6F8-E801A91BE1A6}">
  <sheetPr codeName="Sheet47">
    <tabColor rgb="FF00B0F0"/>
  </sheetPr>
  <dimension ref="A1:AN76"/>
  <sheetViews>
    <sheetView zoomScale="85" zoomScaleNormal="85" workbookViewId="0">
      <pane xSplit="2" ySplit="1" topLeftCell="C54" activePane="bottomRight" state="frozen"/>
      <selection pane="topRight" activeCell="C1" sqref="C1"/>
      <selection pane="bottomLeft" activeCell="A2" sqref="A2"/>
      <selection pane="bottomRight" activeCell="E42" sqref="E4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28</v>
      </c>
      <c r="E1" s="148"/>
      <c r="F1" s="148"/>
      <c r="G1" s="148"/>
      <c r="H1" s="148"/>
      <c r="I1" s="148"/>
      <c r="J1" s="148"/>
      <c r="K1" s="148"/>
      <c r="L1" s="165" t="str">
        <f ca="1">VLOOKUP(C1,'Codigo Canto'!A3:AQ236,38,FALSE)</f>
        <v>BENDITO ERES,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BENDITO ERES,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benditoeressenor</v>
      </c>
      <c r="L7" s="164" t="str">
        <f ca="1">_xlfn.CONCAT("        id: ","""",C7,"""",",")</f>
        <v xml:space="preserve">        id: "benditoeressenor",</v>
      </c>
    </row>
    <row r="8" spans="2:32" ht="23.25" x14ac:dyDescent="0.25">
      <c r="C8" t="str">
        <f ca="1">PROPER(L1)</f>
        <v>Bendito Eres, Señor</v>
      </c>
      <c r="L8" s="164" t="str">
        <f ca="1">_xlfn.CONCAT("        tt: ","""",C8,"""",",")</f>
        <v xml:space="preserve">        tt: "Bendito Eres, Señor",</v>
      </c>
    </row>
    <row r="9" spans="2:32" ht="23.25" x14ac:dyDescent="0.25">
      <c r="C9" t="str">
        <f ca="1">PROPER(L1)</f>
        <v>Bendito Eres, Señor</v>
      </c>
      <c r="L9" s="164" t="str">
        <f ca="1">_xlfn.CONCAT("        title: ","""",C9,"""",",")</f>
        <v xml:space="preserve">        title: "Bendito Eres, Señor",</v>
      </c>
    </row>
    <row r="10" spans="2:32" ht="23.25" x14ac:dyDescent="0.25">
      <c r="C10" t="str">
        <f ca="1">VLOOKUP(C1,'Codigo Canto'!A3:AQ236,12,FALSE)</f>
        <v>Daniel 3,52-57</v>
      </c>
      <c r="L10" s="164" t="str">
        <f ca="1">_xlfn.CONCAT("        ","subtitle: ","""",C10,"""",",")</f>
        <v xml:space="preserve">        subtitle: "Daniel 3,52-57",</v>
      </c>
    </row>
    <row r="11" spans="2:32" ht="23.25" x14ac:dyDescent="0.25">
      <c r="C11" t="str">
        <f ca="1">VLOOKUP(C1,Codigo!A3:AP240,42,FALSE)</f>
        <v>category: ["PreCatecumenado","Virgen","Entrada","Final","Nuevo Testamento"],</v>
      </c>
      <c r="L11" s="164" t="str">
        <f ca="1">_xlfn.CONCAT("        ",C11)</f>
        <v xml:space="preserve">        category: ["PreCatecumenado","Virgen","Entrada","Final","Nuevo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28</v>
      </c>
      <c r="L15" s="164" t="str">
        <f ca="1">_xlfn.CONCAT("        dbno: ","""",C15,"""",",")</f>
        <v xml:space="preserve">        dbno: "28",</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benditoeressenor</v>
      </c>
      <c r="L18" s="164" t="str">
        <f ca="1">_xlfn.CONCAT("        audioSrc: ","""/audio/",C18,".mp3""",",")</f>
        <v xml:space="preserve">        audioSrc: "/audio/benditoeressenor.mp3",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2788</v>
      </c>
    </row>
    <row r="24" spans="1:40" ht="23.25" x14ac:dyDescent="0.25">
      <c r="L24" s="164" t="s">
        <v>2787</v>
      </c>
    </row>
    <row r="25" spans="1:40" ht="23.25" x14ac:dyDescent="0.25">
      <c r="B25">
        <f ca="1">+C1-1</f>
        <v>27</v>
      </c>
      <c r="C25" t="str">
        <f ca="1">VLOOKUP(B25,Buscador!A3:AP240,31,FALSE)</f>
        <v>/resucito/src/index.html?canto=benditaerestumaria</v>
      </c>
      <c r="L25" s="164" t="str">
        <f ca="1">_xlfn.CONCAT("        ant: ","""",C25,"""",",")</f>
        <v xml:space="preserve">        ant: "/resucito/src/index.html?canto=benditaerestumaria",</v>
      </c>
    </row>
    <row r="26" spans="1:40" ht="23.25" x14ac:dyDescent="0.25">
      <c r="B26">
        <f ca="1">+C1+1</f>
        <v>29</v>
      </c>
      <c r="C26" t="str">
        <f ca="1">VLOOKUP(B26,Buscador!A3:AP240,31,FALSE)</f>
        <v>/resucito/src/index.html?canto=benditoseadios</v>
      </c>
      <c r="L26" s="164" t="str">
        <f ca="1">_xlfn.CONCAT("        sig: ","""",C26,"""",",")</f>
        <v xml:space="preserve">        sig: "/resucito/src/index.html?canto=benditoseadios",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2803</v>
      </c>
      <c r="D29" s="257" t="s">
        <v>1122</v>
      </c>
      <c r="E29" s="257"/>
      <c r="F29" s="269" t="s">
        <v>2407</v>
      </c>
      <c r="G29" s="258" t="s">
        <v>1121</v>
      </c>
      <c r="H29" s="257" t="s">
        <v>1111</v>
      </c>
      <c r="I29" s="257"/>
      <c r="J29" s="270"/>
      <c r="K29" s="296"/>
      <c r="L29" s="271" t="str">
        <f t="shared" ref="L29:L65" si="0">IF(C29="","",_xlfn.CONCAT("            { line: ","""",C29,", ",M29:AN29,""", sC: ","""",B29,"""},"))</f>
        <v xml:space="preserve">            { line: "Bendito eres, Señor,, (Sol,,15)(Fa#,m,250)(Mi,,350)", sC: "tc"},</v>
      </c>
      <c r="M29" s="218" t="str">
        <f>IF(N29="","","(")</f>
        <v>(</v>
      </c>
      <c r="N29" s="183" t="str">
        <f t="shared" ref="N29:N73" si="1">IF(D29="","",D29)</f>
        <v>Sol</v>
      </c>
      <c r="O29" s="216" t="str">
        <f>IF(N29="","",",")</f>
        <v>,</v>
      </c>
      <c r="P29" s="225" t="str">
        <f t="shared" ref="P29:P73" si="2">IF(E29="","",E29)</f>
        <v/>
      </c>
      <c r="Q29" s="217" t="str">
        <f>IF(N29="","",",")</f>
        <v>,</v>
      </c>
      <c r="R29" s="168">
        <f>IF(N29="","",15)</f>
        <v>15</v>
      </c>
      <c r="S29" s="218" t="str">
        <f>IF(N29="","",")")</f>
        <v>)</v>
      </c>
      <c r="T29" s="219" t="str">
        <f>IF(U29="","","(")</f>
        <v>(</v>
      </c>
      <c r="U29" s="181" t="str">
        <f t="shared" ref="U29:U73" si="3">IF(F29="","",F29)</f>
        <v>Fa#</v>
      </c>
      <c r="V29" s="185" t="str">
        <f>IF(U29="","",",")</f>
        <v>,</v>
      </c>
      <c r="W29" s="177" t="str">
        <f t="shared" ref="W29:W73" si="4">IF(G29="","",G29)</f>
        <v>m</v>
      </c>
      <c r="X29" s="185" t="str">
        <f>IF(U29="","",",")</f>
        <v>,</v>
      </c>
      <c r="Y29" s="185">
        <f>IF(U29="","",250)</f>
        <v>250</v>
      </c>
      <c r="Z29" s="218" t="str">
        <f>IF(U29="","",")")</f>
        <v>)</v>
      </c>
      <c r="AA29" s="175" t="str">
        <f>IF(AB29="","","(")</f>
        <v>(</v>
      </c>
      <c r="AB29" s="183" t="str">
        <f t="shared" ref="AB29:AB73" si="5">IF(H29="","",H29)</f>
        <v>Mi</v>
      </c>
      <c r="AC29" s="184" t="str">
        <f>IF(AB29="","",",")</f>
        <v>,</v>
      </c>
      <c r="AD29" s="225" t="str">
        <f>IF(I29="","",I29)</f>
        <v/>
      </c>
      <c r="AE29" s="176" t="str">
        <f>IF(AB29="","",",")</f>
        <v>,</v>
      </c>
      <c r="AF29" s="168">
        <f>IF(AB29="","",350)</f>
        <v>350</v>
      </c>
      <c r="AG29" s="168" t="str">
        <f>IF(AB29="","",")")</f>
        <v>)</v>
      </c>
      <c r="AH29" s="179" t="str">
        <f>IF(AI29="","","(")</f>
        <v/>
      </c>
      <c r="AI29" s="256" t="str">
        <f t="shared" ref="AI29:AI73" si="6">IF(J29="","",J29)</f>
        <v/>
      </c>
      <c r="AJ29" s="185" t="str">
        <f>IF(AI29="","",",")</f>
        <v/>
      </c>
      <c r="AK29" s="185" t="str">
        <f>IF(K29="","",K29)</f>
        <v/>
      </c>
      <c r="AL29" s="185" t="str">
        <f>IF(AI29="","",",")</f>
        <v/>
      </c>
      <c r="AM29" s="185" t="str">
        <f>IF(AI29="","",450)</f>
        <v/>
      </c>
      <c r="AN29" s="185" t="str">
        <f>IF(AI29="","",")")</f>
        <v/>
      </c>
    </row>
    <row r="30" spans="1:40" ht="25.5" thickTop="1" thickBot="1" x14ac:dyDescent="0.4">
      <c r="A30">
        <f>+A29+1</f>
        <v>2</v>
      </c>
      <c r="C30" s="13" t="s">
        <v>2804</v>
      </c>
      <c r="D30" s="257" t="s">
        <v>1122</v>
      </c>
      <c r="E30" s="257"/>
      <c r="F30" s="258" t="s">
        <v>1112</v>
      </c>
      <c r="G30" s="258"/>
      <c r="H30" s="257" t="s">
        <v>2347</v>
      </c>
      <c r="I30" s="257"/>
      <c r="J30" s="296"/>
      <c r="K30" s="296"/>
      <c r="L30" s="271" t="str">
        <f t="shared" si="0"/>
        <v xml:space="preserve">            { line: "Dios de nuestros padres:, (Sol,,15)(La,,250)(Si,,350)", sC: ""},</v>
      </c>
      <c r="M30" s="218" t="str">
        <f t="shared" ref="M30:M73" si="7">IF(N30="","","(")</f>
        <v>(</v>
      </c>
      <c r="N30" s="183" t="str">
        <f t="shared" si="1"/>
        <v>Sol</v>
      </c>
      <c r="O30" s="216" t="str">
        <f t="shared" ref="O30:O73" si="8">IF(N30="","",",")</f>
        <v>,</v>
      </c>
      <c r="P30" s="225" t="str">
        <f t="shared" si="2"/>
        <v/>
      </c>
      <c r="Q30" s="217" t="str">
        <f t="shared" ref="Q30:Q73" si="9">IF(N30="","",",")</f>
        <v>,</v>
      </c>
      <c r="R30" s="168">
        <f t="shared" ref="R30:R73" si="10">IF(N30="","",15)</f>
        <v>15</v>
      </c>
      <c r="S30" s="218" t="str">
        <f t="shared" ref="S30:S73" si="11">IF(N30="","",")")</f>
        <v>)</v>
      </c>
      <c r="T30" s="219" t="str">
        <f t="shared" ref="T30:T73" si="12">IF(U30="","","(")</f>
        <v>(</v>
      </c>
      <c r="U30" s="181" t="str">
        <f t="shared" si="3"/>
        <v>La</v>
      </c>
      <c r="V30" s="185" t="str">
        <f t="shared" ref="V30:V73" si="13">IF(U30="","",",")</f>
        <v>,</v>
      </c>
      <c r="W30" s="177" t="str">
        <f t="shared" si="4"/>
        <v/>
      </c>
      <c r="X30" s="185" t="str">
        <f t="shared" ref="X30:X73" si="14">IF(U30="","",",")</f>
        <v>,</v>
      </c>
      <c r="Y30" s="185">
        <f t="shared" ref="Y30:Y73" si="15">IF(U30="","",250)</f>
        <v>250</v>
      </c>
      <c r="Z30" s="218" t="str">
        <f t="shared" ref="Z30:Z73" si="16">IF(U30="","",")")</f>
        <v>)</v>
      </c>
      <c r="AA30" s="175" t="str">
        <f t="shared" ref="AA30:AA73" si="17">IF(AB30="","","(")</f>
        <v>(</v>
      </c>
      <c r="AB30" s="183" t="str">
        <f t="shared" si="5"/>
        <v>Si</v>
      </c>
      <c r="AC30" s="184" t="str">
        <f t="shared" ref="AC30:AC73" si="18">IF(AB30="","",",")</f>
        <v>,</v>
      </c>
      <c r="AD30" s="225" t="str">
        <f t="shared" ref="AD30:AD73" si="19">IF(I30="","",I30)</f>
        <v/>
      </c>
      <c r="AE30" s="176" t="str">
        <f t="shared" ref="AE30:AE73" si="20">IF(AB30="","",",")</f>
        <v>,</v>
      </c>
      <c r="AF30" s="168">
        <f t="shared" ref="AF30:AF73" si="21">IF(AB30="","",350)</f>
        <v>350</v>
      </c>
      <c r="AG30" s="168" t="str">
        <f t="shared" ref="AG30:AG73" si="22">IF(AB30="","",")")</f>
        <v>)</v>
      </c>
      <c r="AH30" s="179" t="str">
        <f t="shared" ref="AH30:AH73" si="23">IF(AI30="","","(")</f>
        <v/>
      </c>
      <c r="AI30" s="256" t="str">
        <f t="shared" si="6"/>
        <v/>
      </c>
      <c r="AJ30" s="185" t="str">
        <f t="shared" ref="AJ30:AJ73" si="24">IF(AI30="","",",")</f>
        <v/>
      </c>
      <c r="AK30" s="185" t="str">
        <f t="shared" ref="AK30:AK73" si="25">IF(K30="","",K30)</f>
        <v/>
      </c>
      <c r="AL30" s="185" t="str">
        <f t="shared" ref="AL30:AL73" si="26">IF(AI30="","",",")</f>
        <v/>
      </c>
      <c r="AM30" s="185" t="str">
        <f t="shared" ref="AM30:AM73" si="27">IF(AI30="","",450)</f>
        <v/>
      </c>
      <c r="AN30" s="185" t="str">
        <f t="shared" ref="AN30:AN73" si="28">IF(AI30="","",")")</f>
        <v/>
      </c>
    </row>
    <row r="31" spans="1:40" ht="27.75" thickTop="1" thickBot="1" x14ac:dyDescent="0.4">
      <c r="C31" s="297"/>
      <c r="D31" s="326"/>
      <c r="E31" s="326"/>
      <c r="F31" s="326"/>
      <c r="G31" s="326"/>
      <c r="H31" s="326"/>
      <c r="I31" s="326"/>
      <c r="J31" s="326"/>
      <c r="K31" s="326"/>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3</v>
      </c>
      <c r="B32" t="s">
        <v>2584</v>
      </c>
      <c r="C32" s="251" t="s">
        <v>2805</v>
      </c>
      <c r="D32" s="257" t="s">
        <v>1111</v>
      </c>
      <c r="E32" s="257" t="s">
        <v>1121</v>
      </c>
      <c r="F32" s="258" t="s">
        <v>1114</v>
      </c>
      <c r="G32" s="258"/>
      <c r="H32" s="257" t="s">
        <v>1111</v>
      </c>
      <c r="I32" s="257" t="s">
        <v>1121</v>
      </c>
      <c r="J32" s="296"/>
      <c r="K32" s="296"/>
      <c r="L32" s="271" t="str">
        <f t="shared" si="0"/>
        <v xml:space="preserve">            { line: "A TI GLORIA Y ALABANZA,, (Mi,m,15)(Re,,250)(Mi,m,350)", sC: "ta as"},</v>
      </c>
      <c r="M32" s="218" t="str">
        <f t="shared" si="7"/>
        <v>(</v>
      </c>
      <c r="N32" s="183" t="str">
        <f t="shared" si="1"/>
        <v>Mi</v>
      </c>
      <c r="O32" s="216" t="str">
        <f t="shared" si="8"/>
        <v>,</v>
      </c>
      <c r="P32" s="225" t="str">
        <f t="shared" si="2"/>
        <v>m</v>
      </c>
      <c r="Q32" s="217" t="str">
        <f t="shared" si="9"/>
        <v>,</v>
      </c>
      <c r="R32" s="168">
        <f t="shared" si="10"/>
        <v>15</v>
      </c>
      <c r="S32" s="218" t="str">
        <f t="shared" si="11"/>
        <v>)</v>
      </c>
      <c r="T32" s="219" t="str">
        <f t="shared" si="12"/>
        <v>(</v>
      </c>
      <c r="U32" s="181" t="str">
        <f t="shared" si="3"/>
        <v>Re</v>
      </c>
      <c r="V32" s="185" t="str">
        <f t="shared" si="13"/>
        <v>,</v>
      </c>
      <c r="W32" s="177" t="str">
        <f t="shared" si="4"/>
        <v/>
      </c>
      <c r="X32" s="185" t="str">
        <f t="shared" si="14"/>
        <v>,</v>
      </c>
      <c r="Y32" s="185">
        <f t="shared" si="15"/>
        <v>250</v>
      </c>
      <c r="Z32" s="218" t="str">
        <f t="shared" si="16"/>
        <v>)</v>
      </c>
      <c r="AA32" s="175" t="str">
        <f t="shared" si="17"/>
        <v>(</v>
      </c>
      <c r="AB32" s="183" t="str">
        <f t="shared" si="5"/>
        <v>Mi</v>
      </c>
      <c r="AC32" s="184" t="str">
        <f t="shared" si="18"/>
        <v>,</v>
      </c>
      <c r="AD32" s="225" t="str">
        <f t="shared" si="19"/>
        <v>m</v>
      </c>
      <c r="AE32" s="176" t="str">
        <f t="shared" si="20"/>
        <v>,</v>
      </c>
      <c r="AF32" s="168">
        <f t="shared" si="21"/>
        <v>350</v>
      </c>
      <c r="AG32" s="168" t="str">
        <f t="shared" si="22"/>
        <v>)</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ref="A33:A63" si="29">+A32+1</f>
        <v>4</v>
      </c>
      <c r="B33" t="s">
        <v>2282</v>
      </c>
      <c r="C33" s="251" t="s">
        <v>2806</v>
      </c>
      <c r="D33" s="257" t="s">
        <v>1114</v>
      </c>
      <c r="E33" s="257"/>
      <c r="F33" s="258" t="s">
        <v>2813</v>
      </c>
      <c r="G33" s="258"/>
      <c r="H33" s="257" t="s">
        <v>2347</v>
      </c>
      <c r="I33" s="257">
        <v>7</v>
      </c>
      <c r="J33" s="296" t="s">
        <v>1111</v>
      </c>
      <c r="K33" s="296" t="s">
        <v>1121</v>
      </c>
      <c r="L33" s="271" t="str">
        <f t="shared" si="0"/>
        <v xml:space="preserve">            { line: "A TI GLORIA POR LOS SIGLOS., (Re,,15)(So,,250)(Si,7,350)(Mi,m,450)", sC: "as"},</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v>
      </c>
      <c r="U33" s="181" t="str">
        <f t="shared" si="3"/>
        <v>So</v>
      </c>
      <c r="V33" s="185" t="str">
        <f t="shared" si="13"/>
        <v>,</v>
      </c>
      <c r="W33" s="177" t="str">
        <f t="shared" si="4"/>
        <v/>
      </c>
      <c r="X33" s="185" t="str">
        <f t="shared" si="14"/>
        <v>,</v>
      </c>
      <c r="Y33" s="185">
        <f t="shared" si="15"/>
        <v>250</v>
      </c>
      <c r="Z33" s="218" t="str">
        <f t="shared" si="16"/>
        <v>)</v>
      </c>
      <c r="AA33" s="175" t="str">
        <f t="shared" si="17"/>
        <v>(</v>
      </c>
      <c r="AB33" s="183" t="str">
        <f t="shared" si="5"/>
        <v>Si</v>
      </c>
      <c r="AC33" s="184" t="str">
        <f t="shared" si="18"/>
        <v>,</v>
      </c>
      <c r="AD33" s="225">
        <f t="shared" si="19"/>
        <v>7</v>
      </c>
      <c r="AE33" s="176" t="str">
        <f t="shared" si="20"/>
        <v>,</v>
      </c>
      <c r="AF33" s="168">
        <f t="shared" si="21"/>
        <v>350</v>
      </c>
      <c r="AG33" s="168" t="str">
        <f t="shared" si="22"/>
        <v>)</v>
      </c>
      <c r="AH33" s="179" t="str">
        <f t="shared" si="23"/>
        <v>(</v>
      </c>
      <c r="AI33" s="256" t="str">
        <f t="shared" si="6"/>
        <v>Mi</v>
      </c>
      <c r="AJ33" s="185" t="str">
        <f t="shared" si="24"/>
        <v>,</v>
      </c>
      <c r="AK33" s="185" t="str">
        <f t="shared" si="25"/>
        <v>m</v>
      </c>
      <c r="AL33" s="185" t="str">
        <f t="shared" si="26"/>
        <v>,</v>
      </c>
      <c r="AM33" s="185">
        <f t="shared" si="27"/>
        <v>450</v>
      </c>
      <c r="AN33" s="185" t="str">
        <f t="shared" si="28"/>
        <v>)</v>
      </c>
    </row>
    <row r="34" spans="1: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5</v>
      </c>
      <c r="B35" t="s">
        <v>2540</v>
      </c>
      <c r="C35" s="13" t="s">
        <v>2807</v>
      </c>
      <c r="D35" s="257" t="s">
        <v>1122</v>
      </c>
      <c r="E35" s="257"/>
      <c r="F35" s="258" t="s">
        <v>2407</v>
      </c>
      <c r="G35" s="258" t="s">
        <v>1121</v>
      </c>
      <c r="H35" s="257"/>
      <c r="I35" s="257" t="s">
        <v>1111</v>
      </c>
      <c r="J35" s="296"/>
      <c r="K35" s="296"/>
      <c r="L35" s="271" t="str">
        <f>IF(C35="","",_xlfn.CONCAT("            { line: ","""",C35,", ",M35:AN35,""", sC: ","""",B35,"""},"))</f>
        <v xml:space="preserve">            { line: "Bendito sea tu nombre,, (Sol,,15)(Fa#,m,250)Mi", sC: "tc"},</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Fa#</v>
      </c>
      <c r="V35" s="185" t="str">
        <f t="shared" si="13"/>
        <v>,</v>
      </c>
      <c r="W35" s="177" t="str">
        <f t="shared" si="4"/>
        <v>m</v>
      </c>
      <c r="X35" s="185" t="str">
        <f t="shared" si="14"/>
        <v>,</v>
      </c>
      <c r="Y35" s="185">
        <f t="shared" si="15"/>
        <v>250</v>
      </c>
      <c r="Z35" s="218" t="str">
        <f t="shared" si="16"/>
        <v>)</v>
      </c>
      <c r="AA35" s="175" t="str">
        <f t="shared" si="17"/>
        <v/>
      </c>
      <c r="AB35" s="183" t="str">
        <f t="shared" si="5"/>
        <v/>
      </c>
      <c r="AC35" s="184" t="str">
        <f t="shared" si="18"/>
        <v/>
      </c>
      <c r="AD35" s="225" t="str">
        <f t="shared" si="19"/>
        <v>Mi</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6</v>
      </c>
      <c r="C36" s="13" t="s">
        <v>2808</v>
      </c>
      <c r="D36" s="257" t="s">
        <v>1122</v>
      </c>
      <c r="E36" s="257"/>
      <c r="F36" s="258" t="s">
        <v>1112</v>
      </c>
      <c r="G36" s="258"/>
      <c r="H36" s="257" t="s">
        <v>2347</v>
      </c>
      <c r="I36" s="257"/>
      <c r="J36" s="296"/>
      <c r="K36" s="296"/>
      <c r="L36" s="271" t="str">
        <f>IF(C36="","",_xlfn.CONCAT("            { line: ","""",C36,", ",M36:AN36,""", sC: ","""",B36,"""},"))</f>
        <v xml:space="preserve">            { line: "tu nombre santo y glorioso:, (Sol,,15)(La,,250)(Si,,350)", sC: ""},</v>
      </c>
      <c r="M36" s="218" t="str">
        <f t="shared" si="7"/>
        <v>(</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
      </c>
      <c r="X36" s="185" t="str">
        <f t="shared" si="14"/>
        <v>,</v>
      </c>
      <c r="Y36" s="185">
        <f t="shared" si="15"/>
        <v>250</v>
      </c>
      <c r="Z36" s="218" t="str">
        <f t="shared" si="16"/>
        <v>)</v>
      </c>
      <c r="AA36" s="175" t="str">
        <f t="shared" si="17"/>
        <v>(</v>
      </c>
      <c r="AB36" s="183" t="str">
        <f t="shared" si="5"/>
        <v>Si</v>
      </c>
      <c r="AC36" s="184" t="str">
        <f t="shared" si="18"/>
        <v>,</v>
      </c>
      <c r="AD36" s="225" t="str">
        <f t="shared" si="19"/>
        <v/>
      </c>
      <c r="AE36" s="176" t="str">
        <f t="shared" si="20"/>
        <v>,</v>
      </c>
      <c r="AF36" s="168">
        <f t="shared" si="21"/>
        <v>350</v>
      </c>
      <c r="AG36" s="168" t="str">
        <f t="shared" si="22"/>
        <v>)</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7.75" thickTop="1" thickBot="1" x14ac:dyDescent="0.4">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7</v>
      </c>
      <c r="B38" t="s">
        <v>2584</v>
      </c>
      <c r="C38" s="251" t="s">
        <v>2809</v>
      </c>
      <c r="D38" s="257" t="s">
        <v>1111</v>
      </c>
      <c r="E38" s="257" t="s">
        <v>1121</v>
      </c>
      <c r="F38" s="258" t="s">
        <v>1114</v>
      </c>
      <c r="G38" s="258"/>
      <c r="H38" s="257" t="s">
        <v>1111</v>
      </c>
      <c r="I38" s="257" t="s">
        <v>1121</v>
      </c>
      <c r="J38" s="296"/>
      <c r="K38" s="296"/>
      <c r="L38" s="271" t="str">
        <f t="shared" si="0"/>
        <v xml:space="preserve">            { line: "A ÉL GLORIA Y ALABANZA,, (Mi,m,15)(Re,,250)(Mi,m,350)", sC: "ta as"},</v>
      </c>
      <c r="M38" s="218" t="str">
        <f t="shared" si="7"/>
        <v>(</v>
      </c>
      <c r="N38" s="183" t="str">
        <f t="shared" si="1"/>
        <v>Mi</v>
      </c>
      <c r="O38" s="216" t="str">
        <f t="shared" si="8"/>
        <v>,</v>
      </c>
      <c r="P38" s="225" t="str">
        <f t="shared" si="2"/>
        <v>m</v>
      </c>
      <c r="Q38" s="217" t="str">
        <f t="shared" si="9"/>
        <v>,</v>
      </c>
      <c r="R38" s="168">
        <f t="shared" si="10"/>
        <v>15</v>
      </c>
      <c r="S38" s="218" t="str">
        <f t="shared" si="11"/>
        <v>)</v>
      </c>
      <c r="T38" s="219" t="str">
        <f t="shared" si="12"/>
        <v>(</v>
      </c>
      <c r="U38" s="181" t="str">
        <f t="shared" si="3"/>
        <v>Re</v>
      </c>
      <c r="V38" s="185" t="str">
        <f t="shared" si="13"/>
        <v>,</v>
      </c>
      <c r="W38" s="177" t="str">
        <f t="shared" si="4"/>
        <v/>
      </c>
      <c r="X38" s="185" t="str">
        <f t="shared" si="14"/>
        <v>,</v>
      </c>
      <c r="Y38" s="185">
        <f t="shared" si="15"/>
        <v>250</v>
      </c>
      <c r="Z38" s="218" t="str">
        <f t="shared" si="16"/>
        <v>)</v>
      </c>
      <c r="AA38" s="175" t="str">
        <f t="shared" si="17"/>
        <v>(</v>
      </c>
      <c r="AB38" s="183" t="str">
        <f t="shared" si="5"/>
        <v>Mi</v>
      </c>
      <c r="AC38" s="184" t="str">
        <f t="shared" si="18"/>
        <v>,</v>
      </c>
      <c r="AD38" s="225" t="str">
        <f t="shared" si="19"/>
        <v>m</v>
      </c>
      <c r="AE38" s="176" t="str">
        <f t="shared" si="20"/>
        <v>,</v>
      </c>
      <c r="AF38" s="168">
        <f t="shared" si="21"/>
        <v>350</v>
      </c>
      <c r="AG38" s="168" t="str">
        <f t="shared" si="22"/>
        <v>)</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8</v>
      </c>
      <c r="B39" t="s">
        <v>2282</v>
      </c>
      <c r="C39" s="251" t="s">
        <v>2810</v>
      </c>
      <c r="D39" s="257" t="s">
        <v>1114</v>
      </c>
      <c r="E39" s="257"/>
      <c r="F39" s="258" t="s">
        <v>1131</v>
      </c>
      <c r="G39" s="258"/>
      <c r="H39" s="257" t="s">
        <v>2347</v>
      </c>
      <c r="I39" s="257">
        <v>7</v>
      </c>
      <c r="J39" s="296" t="s">
        <v>1111</v>
      </c>
      <c r="K39" s="296" t="s">
        <v>1121</v>
      </c>
      <c r="L39" s="271" t="str">
        <f t="shared" si="0"/>
        <v xml:space="preserve">            { line: "A ÉL GLORIA POR LOS SIGLOS., (Re,,15)(Do,,250)(Si,7,350)(Mi,m,450)", sC: "as"},</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Do</v>
      </c>
      <c r="V39" s="185" t="str">
        <f t="shared" si="13"/>
        <v>,</v>
      </c>
      <c r="W39" s="177" t="str">
        <f t="shared" si="4"/>
        <v/>
      </c>
      <c r="X39" s="185" t="str">
        <f t="shared" si="14"/>
        <v>,</v>
      </c>
      <c r="Y39" s="185">
        <f t="shared" si="15"/>
        <v>250</v>
      </c>
      <c r="Z39" s="218" t="str">
        <f t="shared" si="16"/>
        <v>)</v>
      </c>
      <c r="AA39" s="175" t="str">
        <f t="shared" si="17"/>
        <v>(</v>
      </c>
      <c r="AB39" s="183" t="str">
        <f t="shared" si="5"/>
        <v>Si</v>
      </c>
      <c r="AC39" s="184" t="str">
        <f t="shared" si="18"/>
        <v>,</v>
      </c>
      <c r="AD39" s="225">
        <f t="shared" si="19"/>
        <v>7</v>
      </c>
      <c r="AE39" s="176" t="str">
        <f t="shared" si="20"/>
        <v>,</v>
      </c>
      <c r="AF39" s="168">
        <f t="shared" si="21"/>
        <v>350</v>
      </c>
      <c r="AG39" s="168" t="str">
        <f t="shared" si="22"/>
        <v>)</v>
      </c>
      <c r="AH39" s="179" t="str">
        <f t="shared" si="23"/>
        <v>(</v>
      </c>
      <c r="AI39" s="256" t="str">
        <f t="shared" si="6"/>
        <v>Mi</v>
      </c>
      <c r="AJ39" s="185" t="str">
        <f t="shared" si="24"/>
        <v>,</v>
      </c>
      <c r="AK39" s="185" t="str">
        <f t="shared" si="25"/>
        <v>m</v>
      </c>
      <c r="AL39" s="185" t="str">
        <f t="shared" si="26"/>
        <v>,</v>
      </c>
      <c r="AM39" s="185">
        <f t="shared" si="27"/>
        <v>450</v>
      </c>
      <c r="AN39" s="185" t="str">
        <f t="shared" si="28"/>
        <v>)</v>
      </c>
    </row>
    <row r="40" spans="1:40" ht="27.75" thickTop="1" thickBot="1" x14ac:dyDescent="0.4">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A41">
        <f>+A39+1</f>
        <v>9</v>
      </c>
      <c r="B41" t="s">
        <v>2540</v>
      </c>
      <c r="C41" s="13" t="s">
        <v>2811</v>
      </c>
      <c r="D41" s="257" t="s">
        <v>1122</v>
      </c>
      <c r="E41" s="257"/>
      <c r="F41" s="258" t="s">
        <v>2407</v>
      </c>
      <c r="G41" s="258" t="s">
        <v>1121</v>
      </c>
      <c r="H41" s="257" t="s">
        <v>1111</v>
      </c>
      <c r="I41" s="257"/>
      <c r="J41" s="296"/>
      <c r="K41" s="296"/>
      <c r="L41" s="271" t="str">
        <f>IF(C41="","",_xlfn.CONCAT("            { line: ","""",C41,", ",M41:AN41,""", sC: ","""",B41,"""},"))</f>
        <v xml:space="preserve">            { line: "Bendito eres en el templo,, (Sol,,15)(Fa#,m,250)(Mi,,350)", sC: "tc"},</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v>
      </c>
      <c r="U41" s="181" t="str">
        <f t="shared" si="3"/>
        <v>Fa#</v>
      </c>
      <c r="V41" s="185" t="str">
        <f t="shared" si="13"/>
        <v>,</v>
      </c>
      <c r="W41" s="177" t="str">
        <f t="shared" si="4"/>
        <v>m</v>
      </c>
      <c r="X41" s="185" t="str">
        <f t="shared" si="14"/>
        <v>,</v>
      </c>
      <c r="Y41" s="185">
        <f t="shared" si="15"/>
        <v>250</v>
      </c>
      <c r="Z41" s="218" t="str">
        <f t="shared" si="16"/>
        <v>)</v>
      </c>
      <c r="AA41" s="175" t="str">
        <f t="shared" si="17"/>
        <v>(</v>
      </c>
      <c r="AB41" s="183" t="str">
        <f t="shared" si="5"/>
        <v>Mi</v>
      </c>
      <c r="AC41" s="184" t="str">
        <f t="shared" si="18"/>
        <v>,</v>
      </c>
      <c r="AD41" s="225" t="str">
        <f t="shared" si="19"/>
        <v/>
      </c>
      <c r="AE41" s="176" t="str">
        <f t="shared" si="20"/>
        <v>,</v>
      </c>
      <c r="AF41" s="168">
        <f t="shared" si="21"/>
        <v>350</v>
      </c>
      <c r="AG41" s="168" t="str">
        <f t="shared" si="22"/>
        <v>)</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10</v>
      </c>
      <c r="C42" s="13" t="s">
        <v>2812</v>
      </c>
      <c r="D42" s="257" t="s">
        <v>1122</v>
      </c>
      <c r="E42" s="257"/>
      <c r="F42" s="258" t="s">
        <v>1112</v>
      </c>
      <c r="G42" s="258"/>
      <c r="H42" s="257" t="s">
        <v>2347</v>
      </c>
      <c r="I42" s="257"/>
      <c r="J42" s="296"/>
      <c r="K42" s="296"/>
      <c r="L42" s="271" t="str">
        <f t="shared" si="0"/>
        <v xml:space="preserve">            { line: "en el templo de tu santa gloria:, (Sol,,15)(La,,250)(Si,,350)", sC: ""},</v>
      </c>
      <c r="M42" s="218" t="str">
        <f t="shared" si="7"/>
        <v>(</v>
      </c>
      <c r="N42" s="183" t="str">
        <f t="shared" si="1"/>
        <v>Sol</v>
      </c>
      <c r="O42" s="216" t="str">
        <f t="shared" si="8"/>
        <v>,</v>
      </c>
      <c r="P42" s="225" t="str">
        <f t="shared" si="2"/>
        <v/>
      </c>
      <c r="Q42" s="217" t="str">
        <f t="shared" si="9"/>
        <v>,</v>
      </c>
      <c r="R42" s="168">
        <f t="shared" si="10"/>
        <v>15</v>
      </c>
      <c r="S42" s="218" t="str">
        <f t="shared" si="11"/>
        <v>)</v>
      </c>
      <c r="T42" s="219" t="str">
        <f t="shared" si="12"/>
        <v>(</v>
      </c>
      <c r="U42" s="181" t="str">
        <f t="shared" si="3"/>
        <v>La</v>
      </c>
      <c r="V42" s="185" t="str">
        <f t="shared" si="13"/>
        <v>,</v>
      </c>
      <c r="W42" s="177" t="str">
        <f t="shared" si="4"/>
        <v/>
      </c>
      <c r="X42" s="185" t="str">
        <f t="shared" si="14"/>
        <v>,</v>
      </c>
      <c r="Y42" s="185">
        <f t="shared" si="15"/>
        <v>250</v>
      </c>
      <c r="Z42" s="218" t="str">
        <f t="shared" si="16"/>
        <v>)</v>
      </c>
      <c r="AA42" s="175" t="str">
        <f t="shared" si="17"/>
        <v>(</v>
      </c>
      <c r="AB42" s="183" t="str">
        <f t="shared" si="5"/>
        <v>Si</v>
      </c>
      <c r="AC42" s="184" t="str">
        <f t="shared" si="18"/>
        <v>,</v>
      </c>
      <c r="AD42" s="225" t="str">
        <f t="shared" si="19"/>
        <v/>
      </c>
      <c r="AE42" s="176" t="str">
        <f t="shared" si="20"/>
        <v>,</v>
      </c>
      <c r="AF42" s="168">
        <f t="shared" si="21"/>
        <v>350</v>
      </c>
      <c r="AG42" s="168" t="str">
        <f t="shared" si="22"/>
        <v>)</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30">IF(N44="","","(")</f>
        <v/>
      </c>
      <c r="N44" s="183" t="str">
        <f t="shared" ref="N44:N46" si="31">IF(D44="","",D44)</f>
        <v/>
      </c>
      <c r="O44" s="216" t="str">
        <f t="shared" ref="O44:O46" si="32">IF(N44="","",",")</f>
        <v/>
      </c>
      <c r="P44" s="225" t="str">
        <f t="shared" ref="P44:P46" si="33">IF(E44="","",E44)</f>
        <v/>
      </c>
      <c r="Q44" s="217" t="str">
        <f t="shared" ref="Q44:Q46" si="34">IF(N44="","",",")</f>
        <v/>
      </c>
      <c r="R44" s="168" t="str">
        <f t="shared" ref="R44:R46" si="35">IF(N44="","",15)</f>
        <v/>
      </c>
      <c r="S44" s="218" t="str">
        <f t="shared" ref="S44:S46" si="36">IF(N44="","",")")</f>
        <v/>
      </c>
      <c r="T44" s="219" t="str">
        <f t="shared" ref="T44:T46" si="37">IF(U44="","","(")</f>
        <v/>
      </c>
      <c r="U44" s="181" t="str">
        <f t="shared" ref="U44:U46" si="38">IF(F44="","",F44)</f>
        <v/>
      </c>
      <c r="V44" s="185" t="str">
        <f t="shared" ref="V44:V46" si="39">IF(U44="","",",")</f>
        <v/>
      </c>
      <c r="W44" s="177" t="str">
        <f t="shared" ref="W44:W46" si="40">IF(G44="","",G44)</f>
        <v/>
      </c>
      <c r="X44" s="185" t="str">
        <f t="shared" ref="X44:X46" si="41">IF(U44="","",",")</f>
        <v/>
      </c>
      <c r="Y44" s="185" t="str">
        <f t="shared" ref="Y44:Y46" si="42">IF(U44="","",250)</f>
        <v/>
      </c>
      <c r="Z44" s="218" t="str">
        <f t="shared" ref="Z44:Z46" si="43">IF(U44="","",")")</f>
        <v/>
      </c>
      <c r="AA44" s="175" t="str">
        <f t="shared" ref="AA44:AA46" si="44">IF(AB44="","","(")</f>
        <v/>
      </c>
      <c r="AB44" s="183" t="str">
        <f t="shared" ref="AB44:AB46" si="45">IF(H44="","",H44)</f>
        <v/>
      </c>
      <c r="AC44" s="184" t="str">
        <f t="shared" ref="AC44:AC46" si="46">IF(AB44="","",",")</f>
        <v/>
      </c>
      <c r="AD44" s="225" t="str">
        <f t="shared" ref="AD44:AD46" si="47">IF(I44="","",I44)</f>
        <v/>
      </c>
      <c r="AE44" s="176" t="str">
        <f t="shared" ref="AE44:AE46" si="48">IF(AB44="","",",")</f>
        <v/>
      </c>
      <c r="AF44" s="168" t="str">
        <f t="shared" ref="AF44:AF46" si="49">IF(AB44="","",350)</f>
        <v/>
      </c>
      <c r="AG44" s="168" t="str">
        <f t="shared" ref="AG44:AG46" si="50">IF(AB44="","",")")</f>
        <v/>
      </c>
      <c r="AH44" s="179" t="str">
        <f t="shared" ref="AH44:AH46" si="51">IF(AI44="","","(")</f>
        <v/>
      </c>
      <c r="AI44" s="256" t="str">
        <f t="shared" ref="AI44:AI46" si="52">IF(J44="","",J44)</f>
        <v/>
      </c>
      <c r="AJ44" s="185" t="str">
        <f t="shared" ref="AJ44:AJ46" si="53">IF(AI44="","",",")</f>
        <v/>
      </c>
      <c r="AK44" s="185" t="str">
        <f t="shared" ref="AK44:AK46" si="54">IF(K44="","",K44)</f>
        <v/>
      </c>
      <c r="AL44" s="185" t="str">
        <f t="shared" ref="AL44:AL46" si="55">IF(AI44="","",",")</f>
        <v/>
      </c>
      <c r="AM44" s="185" t="str">
        <f t="shared" ref="AM44:AM46" si="56">IF(AI44="","",450)</f>
        <v/>
      </c>
      <c r="AN44" s="185" t="str">
        <f t="shared" ref="AN44:AN46" si="57">IF(AI44="","",")")</f>
        <v/>
      </c>
    </row>
    <row r="45" spans="1:40" ht="25.5" thickTop="1" thickBot="1" x14ac:dyDescent="0.4">
      <c r="B45" t="s">
        <v>2584</v>
      </c>
      <c r="C45" s="333" t="s">
        <v>2805</v>
      </c>
      <c r="D45" s="329" t="s">
        <v>1111</v>
      </c>
      <c r="E45" s="329" t="s">
        <v>1121</v>
      </c>
      <c r="F45" s="329" t="s">
        <v>1114</v>
      </c>
      <c r="G45" s="329"/>
      <c r="H45" s="329" t="s">
        <v>1111</v>
      </c>
      <c r="I45" s="329" t="s">
        <v>1121</v>
      </c>
      <c r="J45" s="329"/>
      <c r="K45" s="329"/>
      <c r="L45" s="330" t="str">
        <f>IF(C45="","",_xlfn.CONCAT("       triggerLine: ","""",C45,", ",M45:AN45,""", sC: ","""",B45,""", lines: ["))</f>
        <v xml:space="preserve">       triggerLine: "A TI GLORIA Y ALABANZA,, (Mi,m,15)(Re,,250)(Mi,m,350)", sC: "ta as", lines: [</v>
      </c>
      <c r="M45" s="218" t="str">
        <f t="shared" si="30"/>
        <v>(</v>
      </c>
      <c r="N45" s="183" t="str">
        <f t="shared" si="31"/>
        <v>Mi</v>
      </c>
      <c r="O45" s="216" t="str">
        <f t="shared" si="32"/>
        <v>,</v>
      </c>
      <c r="P45" s="225" t="str">
        <f t="shared" si="33"/>
        <v>m</v>
      </c>
      <c r="Q45" s="217" t="str">
        <f t="shared" si="34"/>
        <v>,</v>
      </c>
      <c r="R45" s="168">
        <f t="shared" si="35"/>
        <v>15</v>
      </c>
      <c r="S45" s="218" t="str">
        <f t="shared" si="36"/>
        <v>)</v>
      </c>
      <c r="T45" s="219" t="str">
        <f t="shared" si="37"/>
        <v>(</v>
      </c>
      <c r="U45" s="181" t="str">
        <f t="shared" si="38"/>
        <v>Re</v>
      </c>
      <c r="V45" s="185" t="str">
        <f t="shared" si="39"/>
        <v>,</v>
      </c>
      <c r="W45" s="177" t="str">
        <f t="shared" si="40"/>
        <v/>
      </c>
      <c r="X45" s="185" t="str">
        <f t="shared" si="41"/>
        <v>,</v>
      </c>
      <c r="Y45" s="185">
        <f t="shared" si="42"/>
        <v>250</v>
      </c>
      <c r="Z45" s="218" t="str">
        <f t="shared" si="43"/>
        <v>)</v>
      </c>
      <c r="AA45" s="175" t="str">
        <f t="shared" si="44"/>
        <v>(</v>
      </c>
      <c r="AB45" s="183" t="str">
        <f t="shared" si="45"/>
        <v>Mi</v>
      </c>
      <c r="AC45" s="184" t="str">
        <f t="shared" si="46"/>
        <v>,</v>
      </c>
      <c r="AD45" s="225" t="str">
        <f t="shared" si="47"/>
        <v>m</v>
      </c>
      <c r="AE45" s="176" t="str">
        <f t="shared" si="48"/>
        <v>,</v>
      </c>
      <c r="AF45" s="168">
        <f t="shared" si="49"/>
        <v>350</v>
      </c>
      <c r="AG45" s="168" t="str">
        <f t="shared" si="50"/>
        <v>)</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5.5" thickTop="1" thickBot="1" x14ac:dyDescent="0.4">
      <c r="B46" t="s">
        <v>2282</v>
      </c>
      <c r="C46" s="338" t="s">
        <v>2806</v>
      </c>
      <c r="D46" s="329" t="s">
        <v>1114</v>
      </c>
      <c r="E46" s="329"/>
      <c r="F46" s="329" t="s">
        <v>1131</v>
      </c>
      <c r="G46" s="329"/>
      <c r="H46" s="329" t="s">
        <v>2347</v>
      </c>
      <c r="I46" s="329">
        <v>7</v>
      </c>
      <c r="J46" s="329" t="s">
        <v>1111</v>
      </c>
      <c r="K46" s="329" t="s">
        <v>1121</v>
      </c>
      <c r="L46" s="330" t="str">
        <f>IF(C46="","",_xlfn.CONCAT("            { line: ","""",C46,", ",M46:AN46,""", sC: ","""",B46,"""},  ]},"))</f>
        <v xml:space="preserve">            { line: "A TI GLORIA POR LOS SIGLOS., (Re,,15)(Do,,250)(Si,7,350)(Mi,m,450)", sC: "as"},  ]},</v>
      </c>
      <c r="M46" s="218" t="str">
        <f t="shared" si="30"/>
        <v>(</v>
      </c>
      <c r="N46" s="183" t="str">
        <f t="shared" si="31"/>
        <v>Re</v>
      </c>
      <c r="O46" s="216" t="str">
        <f t="shared" si="32"/>
        <v>,</v>
      </c>
      <c r="P46" s="225" t="str">
        <f t="shared" si="33"/>
        <v/>
      </c>
      <c r="Q46" s="217" t="str">
        <f t="shared" si="34"/>
        <v>,</v>
      </c>
      <c r="R46" s="168">
        <f t="shared" si="35"/>
        <v>15</v>
      </c>
      <c r="S46" s="218" t="str">
        <f t="shared" si="36"/>
        <v>)</v>
      </c>
      <c r="T46" s="219" t="str">
        <f t="shared" si="37"/>
        <v>(</v>
      </c>
      <c r="U46" s="181" t="str">
        <f t="shared" si="38"/>
        <v>Do</v>
      </c>
      <c r="V46" s="185" t="str">
        <f t="shared" si="39"/>
        <v>,</v>
      </c>
      <c r="W46" s="177" t="str">
        <f t="shared" si="40"/>
        <v/>
      </c>
      <c r="X46" s="185" t="str">
        <f t="shared" si="41"/>
        <v>,</v>
      </c>
      <c r="Y46" s="185">
        <f t="shared" si="42"/>
        <v>250</v>
      </c>
      <c r="Z46" s="218" t="str">
        <f t="shared" si="43"/>
        <v>)</v>
      </c>
      <c r="AA46" s="175" t="str">
        <f t="shared" si="44"/>
        <v>(</v>
      </c>
      <c r="AB46" s="183" t="str">
        <f t="shared" si="45"/>
        <v>Si</v>
      </c>
      <c r="AC46" s="184" t="str">
        <f t="shared" si="46"/>
        <v>,</v>
      </c>
      <c r="AD46" s="225">
        <f t="shared" si="47"/>
        <v>7</v>
      </c>
      <c r="AE46" s="176" t="str">
        <f t="shared" si="48"/>
        <v>,</v>
      </c>
      <c r="AF46" s="168">
        <f t="shared" si="49"/>
        <v>350</v>
      </c>
      <c r="AG46" s="168" t="str">
        <f t="shared" si="50"/>
        <v>)</v>
      </c>
      <c r="AH46" s="179" t="str">
        <f t="shared" si="51"/>
        <v>(</v>
      </c>
      <c r="AI46" s="256" t="str">
        <f t="shared" si="52"/>
        <v>Mi</v>
      </c>
      <c r="AJ46" s="185" t="str">
        <f t="shared" si="53"/>
        <v>,</v>
      </c>
      <c r="AK46" s="185" t="str">
        <f t="shared" si="54"/>
        <v>m</v>
      </c>
      <c r="AL46" s="185" t="str">
        <f t="shared" si="55"/>
        <v>,</v>
      </c>
      <c r="AM46" s="185">
        <f t="shared" si="56"/>
        <v>450</v>
      </c>
      <c r="AN46" s="185" t="str">
        <f t="shared" si="57"/>
        <v>)</v>
      </c>
    </row>
    <row r="47" spans="1:40" ht="27.75" thickTop="1" thickBot="1" x14ac:dyDescent="0.4">
      <c r="C47" s="297"/>
      <c r="D47" s="326"/>
      <c r="E47" s="326"/>
      <c r="F47" s="326"/>
      <c r="G47" s="326"/>
      <c r="H47" s="326"/>
      <c r="I47" s="326"/>
      <c r="J47" s="326"/>
      <c r="K47" s="326"/>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5.5" thickTop="1" thickBot="1" x14ac:dyDescent="0.4">
      <c r="A48">
        <f>+A42+1</f>
        <v>11</v>
      </c>
      <c r="B48" t="s">
        <v>2540</v>
      </c>
      <c r="C48" s="13" t="s">
        <v>2814</v>
      </c>
      <c r="D48" s="257" t="s">
        <v>1122</v>
      </c>
      <c r="E48" s="257"/>
      <c r="F48" s="258" t="s">
        <v>2407</v>
      </c>
      <c r="G48" s="258" t="s">
        <v>1121</v>
      </c>
      <c r="H48" s="257" t="s">
        <v>1111</v>
      </c>
      <c r="I48" s="257"/>
      <c r="J48" s="296"/>
      <c r="K48" s="296"/>
      <c r="L48" s="271" t="str">
        <f t="shared" si="0"/>
        <v xml:space="preserve">            { line: "Bendito eres sobre el trono,, (Sol,,15)(Fa#,m,250)(Mi,,350)", sC: "tc"},</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v>
      </c>
      <c r="U48" s="181" t="str">
        <f t="shared" si="3"/>
        <v>Fa#</v>
      </c>
      <c r="V48" s="185" t="str">
        <f t="shared" si="13"/>
        <v>,</v>
      </c>
      <c r="W48" s="177" t="str">
        <f t="shared" si="4"/>
        <v>m</v>
      </c>
      <c r="X48" s="185" t="str">
        <f t="shared" si="14"/>
        <v>,</v>
      </c>
      <c r="Y48" s="185">
        <f t="shared" si="15"/>
        <v>250</v>
      </c>
      <c r="Z48" s="218" t="str">
        <f t="shared" si="16"/>
        <v>)</v>
      </c>
      <c r="AA48" s="175" t="str">
        <f t="shared" si="17"/>
        <v>(</v>
      </c>
      <c r="AB48" s="183" t="str">
        <f t="shared" si="5"/>
        <v>Mi</v>
      </c>
      <c r="AC48" s="184" t="str">
        <f t="shared" si="18"/>
        <v>,</v>
      </c>
      <c r="AD48" s="225" t="str">
        <f t="shared" si="19"/>
        <v/>
      </c>
      <c r="AE48" s="176" t="str">
        <f t="shared" si="20"/>
        <v>,</v>
      </c>
      <c r="AF48" s="168">
        <f t="shared" si="21"/>
        <v>350</v>
      </c>
      <c r="AG48" s="168" t="str">
        <f t="shared" si="22"/>
        <v>)</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12</v>
      </c>
      <c r="C49" s="13" t="s">
        <v>2815</v>
      </c>
      <c r="D49" s="257" t="s">
        <v>1122</v>
      </c>
      <c r="E49" s="257"/>
      <c r="F49" s="258" t="s">
        <v>1112</v>
      </c>
      <c r="G49" s="258"/>
      <c r="H49" s="257" t="s">
        <v>2347</v>
      </c>
      <c r="I49" s="257"/>
      <c r="J49" s="296"/>
      <c r="K49" s="296"/>
      <c r="L49" s="271" t="str">
        <f t="shared" si="0"/>
        <v xml:space="preserve">            { line: "sobre el trono de tu reino:, (Sol,,15)(La,,250)(Si,,350)", sC: ""},</v>
      </c>
      <c r="M49" s="218" t="str">
        <f t="shared" si="7"/>
        <v>(</v>
      </c>
      <c r="N49" s="183" t="str">
        <f t="shared" si="1"/>
        <v>Sol</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v>
      </c>
      <c r="AB49" s="183" t="str">
        <f t="shared" si="5"/>
        <v>Si</v>
      </c>
      <c r="AC49" s="184" t="str">
        <f t="shared" si="18"/>
        <v>,</v>
      </c>
      <c r="AD49" s="225" t="str">
        <f t="shared" si="19"/>
        <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7.75" thickTop="1" thickBot="1" x14ac:dyDescent="0.4">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5.5" thickTop="1" thickBot="1" x14ac:dyDescent="0.4">
      <c r="C51" s="203" t="s">
        <v>2422</v>
      </c>
      <c r="D51" s="224"/>
      <c r="E51" s="224"/>
      <c r="F51" s="224"/>
      <c r="G51" s="224"/>
      <c r="H51" s="224"/>
      <c r="I51" s="224"/>
      <c r="J51" s="224"/>
      <c r="K51" s="224"/>
      <c r="L51" s="208" t="s">
        <v>2411</v>
      </c>
      <c r="M51" s="218" t="str">
        <f t="shared" ref="M51:M53" si="58">IF(N51="","","(")</f>
        <v/>
      </c>
      <c r="N51" s="183" t="str">
        <f t="shared" ref="N51:N53" si="59">IF(D51="","",D51)</f>
        <v/>
      </c>
      <c r="O51" s="216" t="str">
        <f t="shared" ref="O51:O53" si="60">IF(N51="","",",")</f>
        <v/>
      </c>
      <c r="P51" s="225" t="str">
        <f t="shared" ref="P51:P53" si="61">IF(E51="","",E51)</f>
        <v/>
      </c>
      <c r="Q51" s="217" t="str">
        <f t="shared" ref="Q51:Q53" si="62">IF(N51="","",",")</f>
        <v/>
      </c>
      <c r="R51" s="168" t="str">
        <f t="shared" ref="R51:R53" si="63">IF(N51="","",15)</f>
        <v/>
      </c>
      <c r="S51" s="218" t="str">
        <f t="shared" ref="S51:S53" si="64">IF(N51="","",")")</f>
        <v/>
      </c>
      <c r="T51" s="219" t="str">
        <f t="shared" ref="T51:T53" si="65">IF(U51="","","(")</f>
        <v/>
      </c>
      <c r="U51" s="181" t="str">
        <f t="shared" ref="U51:U53" si="66">IF(F51="","",F51)</f>
        <v/>
      </c>
      <c r="V51" s="185" t="str">
        <f t="shared" ref="V51:V53" si="67">IF(U51="","",",")</f>
        <v/>
      </c>
      <c r="W51" s="177" t="str">
        <f t="shared" ref="W51:W53" si="68">IF(G51="","",G51)</f>
        <v/>
      </c>
      <c r="X51" s="185" t="str">
        <f t="shared" ref="X51:X53" si="69">IF(U51="","",",")</f>
        <v/>
      </c>
      <c r="Y51" s="185" t="str">
        <f t="shared" ref="Y51:Y53" si="70">IF(U51="","",250)</f>
        <v/>
      </c>
      <c r="Z51" s="218" t="str">
        <f t="shared" ref="Z51:Z53" si="71">IF(U51="","",")")</f>
        <v/>
      </c>
      <c r="AA51" s="175" t="str">
        <f t="shared" ref="AA51:AA53" si="72">IF(AB51="","","(")</f>
        <v/>
      </c>
      <c r="AB51" s="183" t="str">
        <f t="shared" ref="AB51:AB53" si="73">IF(H51="","",H51)</f>
        <v/>
      </c>
      <c r="AC51" s="184" t="str">
        <f t="shared" ref="AC51:AC53" si="74">IF(AB51="","",",")</f>
        <v/>
      </c>
      <c r="AD51" s="225" t="str">
        <f t="shared" ref="AD51:AD53" si="75">IF(I51="","",I51)</f>
        <v/>
      </c>
      <c r="AE51" s="176" t="str">
        <f t="shared" ref="AE51:AE53" si="76">IF(AB51="","",",")</f>
        <v/>
      </c>
      <c r="AF51" s="168" t="str">
        <f t="shared" ref="AF51:AF53" si="77">IF(AB51="","",350)</f>
        <v/>
      </c>
      <c r="AG51" s="168" t="str">
        <f t="shared" ref="AG51:AG53" si="78">IF(AB51="","",")")</f>
        <v/>
      </c>
      <c r="AH51" s="179" t="str">
        <f t="shared" ref="AH51:AH53" si="79">IF(AI51="","","(")</f>
        <v/>
      </c>
      <c r="AI51" s="256" t="str">
        <f t="shared" ref="AI51:AI53" si="80">IF(J51="","",J51)</f>
        <v/>
      </c>
      <c r="AJ51" s="185" t="str">
        <f t="shared" ref="AJ51:AJ53" si="81">IF(AI51="","",",")</f>
        <v/>
      </c>
      <c r="AK51" s="185" t="str">
        <f t="shared" ref="AK51:AK53" si="82">IF(K51="","",K51)</f>
        <v/>
      </c>
      <c r="AL51" s="185" t="str">
        <f t="shared" ref="AL51:AL53" si="83">IF(AI51="","",",")</f>
        <v/>
      </c>
      <c r="AM51" s="185" t="str">
        <f t="shared" ref="AM51:AM53" si="84">IF(AI51="","",450)</f>
        <v/>
      </c>
      <c r="AN51" s="185" t="str">
        <f t="shared" ref="AN51:AN53" si="85">IF(AI51="","",")")</f>
        <v/>
      </c>
    </row>
    <row r="52" spans="1:40" ht="25.5" thickTop="1" thickBot="1" x14ac:dyDescent="0.4">
      <c r="B52" t="s">
        <v>2584</v>
      </c>
      <c r="C52" s="333" t="s">
        <v>2805</v>
      </c>
      <c r="D52" s="329" t="s">
        <v>1111</v>
      </c>
      <c r="E52" s="329" t="s">
        <v>1121</v>
      </c>
      <c r="F52" s="329" t="s">
        <v>1114</v>
      </c>
      <c r="G52" s="329"/>
      <c r="H52" s="329" t="s">
        <v>1111</v>
      </c>
      <c r="I52" s="329" t="s">
        <v>1121</v>
      </c>
      <c r="J52" s="329"/>
      <c r="K52" s="329"/>
      <c r="L52" s="330" t="str">
        <f>IF(C52="","",_xlfn.CONCAT("       triggerLine: ","""",C52,", ",M52:AN52,""", sC: ","""",B52,""", lines: ["))</f>
        <v xml:space="preserve">       triggerLine: "A TI GLORIA Y ALABANZA,, (Mi,m,15)(Re,,250)(Mi,m,350)", sC: "ta as", lines: [</v>
      </c>
      <c r="M52" s="218" t="str">
        <f t="shared" si="58"/>
        <v>(</v>
      </c>
      <c r="N52" s="183" t="str">
        <f t="shared" si="59"/>
        <v>Mi</v>
      </c>
      <c r="O52" s="216" t="str">
        <f t="shared" si="60"/>
        <v>,</v>
      </c>
      <c r="P52" s="225" t="str">
        <f t="shared" si="61"/>
        <v>m</v>
      </c>
      <c r="Q52" s="217" t="str">
        <f t="shared" si="62"/>
        <v>,</v>
      </c>
      <c r="R52" s="168">
        <f t="shared" si="63"/>
        <v>15</v>
      </c>
      <c r="S52" s="218" t="str">
        <f t="shared" si="64"/>
        <v>)</v>
      </c>
      <c r="T52" s="219" t="str">
        <f t="shared" si="65"/>
        <v>(</v>
      </c>
      <c r="U52" s="181" t="str">
        <f t="shared" si="66"/>
        <v>Re</v>
      </c>
      <c r="V52" s="185" t="str">
        <f t="shared" si="67"/>
        <v>,</v>
      </c>
      <c r="W52" s="177" t="str">
        <f t="shared" si="68"/>
        <v/>
      </c>
      <c r="X52" s="185" t="str">
        <f t="shared" si="69"/>
        <v>,</v>
      </c>
      <c r="Y52" s="185">
        <f t="shared" si="70"/>
        <v>250</v>
      </c>
      <c r="Z52" s="218" t="str">
        <f t="shared" si="71"/>
        <v>)</v>
      </c>
      <c r="AA52" s="175" t="str">
        <f t="shared" si="72"/>
        <v>(</v>
      </c>
      <c r="AB52" s="183" t="str">
        <f t="shared" si="73"/>
        <v>Mi</v>
      </c>
      <c r="AC52" s="184" t="str">
        <f t="shared" si="74"/>
        <v>,</v>
      </c>
      <c r="AD52" s="225" t="str">
        <f t="shared" si="75"/>
        <v>m</v>
      </c>
      <c r="AE52" s="176" t="str">
        <f t="shared" si="76"/>
        <v>,</v>
      </c>
      <c r="AF52" s="168">
        <f t="shared" si="77"/>
        <v>350</v>
      </c>
      <c r="AG52" s="168" t="str">
        <f t="shared" si="78"/>
        <v>)</v>
      </c>
      <c r="AH52" s="179" t="str">
        <f t="shared" si="79"/>
        <v/>
      </c>
      <c r="AI52" s="256" t="str">
        <f t="shared" si="80"/>
        <v/>
      </c>
      <c r="AJ52" s="185" t="str">
        <f t="shared" si="81"/>
        <v/>
      </c>
      <c r="AK52" s="185" t="str">
        <f t="shared" si="82"/>
        <v/>
      </c>
      <c r="AL52" s="185" t="str">
        <f t="shared" si="83"/>
        <v/>
      </c>
      <c r="AM52" s="185" t="str">
        <f t="shared" si="84"/>
        <v/>
      </c>
      <c r="AN52" s="185" t="str">
        <f t="shared" si="85"/>
        <v/>
      </c>
    </row>
    <row r="53" spans="1:40" ht="25.5" thickTop="1" thickBot="1" x14ac:dyDescent="0.4">
      <c r="B53" t="s">
        <v>2282</v>
      </c>
      <c r="C53" s="338" t="s">
        <v>2806</v>
      </c>
      <c r="D53" s="329" t="s">
        <v>1114</v>
      </c>
      <c r="E53" s="329"/>
      <c r="F53" s="329" t="s">
        <v>1131</v>
      </c>
      <c r="G53" s="329"/>
      <c r="H53" s="329" t="s">
        <v>2347</v>
      </c>
      <c r="I53" s="329">
        <v>7</v>
      </c>
      <c r="J53" s="329" t="s">
        <v>1111</v>
      </c>
      <c r="K53" s="329" t="s">
        <v>1121</v>
      </c>
      <c r="L53" s="330" t="str">
        <f>IF(C53="","",_xlfn.CONCAT("            { line: ","""",C53,", ",M53:AN53,""", sC: ","""",B53,"""},  ]},"))</f>
        <v xml:space="preserve">            { line: "A TI GLORIA POR LOS SIGLOS., (Re,,15)(Do,,250)(Si,7,350)(Mi,m,450)", sC: "as"},  ]},</v>
      </c>
      <c r="M53" s="218" t="str">
        <f t="shared" si="58"/>
        <v>(</v>
      </c>
      <c r="N53" s="183" t="str">
        <f t="shared" si="59"/>
        <v>Re</v>
      </c>
      <c r="O53" s="216" t="str">
        <f t="shared" si="60"/>
        <v>,</v>
      </c>
      <c r="P53" s="225" t="str">
        <f t="shared" si="61"/>
        <v/>
      </c>
      <c r="Q53" s="217" t="str">
        <f t="shared" si="62"/>
        <v>,</v>
      </c>
      <c r="R53" s="168">
        <f t="shared" si="63"/>
        <v>15</v>
      </c>
      <c r="S53" s="218" t="str">
        <f t="shared" si="64"/>
        <v>)</v>
      </c>
      <c r="T53" s="219" t="str">
        <f t="shared" si="65"/>
        <v>(</v>
      </c>
      <c r="U53" s="181" t="str">
        <f t="shared" si="66"/>
        <v>Do</v>
      </c>
      <c r="V53" s="185" t="str">
        <f t="shared" si="67"/>
        <v>,</v>
      </c>
      <c r="W53" s="177" t="str">
        <f t="shared" si="68"/>
        <v/>
      </c>
      <c r="X53" s="185" t="str">
        <f t="shared" si="69"/>
        <v>,</v>
      </c>
      <c r="Y53" s="185">
        <f t="shared" si="70"/>
        <v>250</v>
      </c>
      <c r="Z53" s="218" t="str">
        <f t="shared" si="71"/>
        <v>)</v>
      </c>
      <c r="AA53" s="175" t="str">
        <f t="shared" si="72"/>
        <v>(</v>
      </c>
      <c r="AB53" s="183" t="str">
        <f t="shared" si="73"/>
        <v>Si</v>
      </c>
      <c r="AC53" s="184" t="str">
        <f t="shared" si="74"/>
        <v>,</v>
      </c>
      <c r="AD53" s="225">
        <f t="shared" si="75"/>
        <v>7</v>
      </c>
      <c r="AE53" s="176" t="str">
        <f t="shared" si="76"/>
        <v>,</v>
      </c>
      <c r="AF53" s="168">
        <f t="shared" si="77"/>
        <v>350</v>
      </c>
      <c r="AG53" s="168" t="str">
        <f t="shared" si="78"/>
        <v>)</v>
      </c>
      <c r="AH53" s="179" t="str">
        <f t="shared" si="79"/>
        <v>(</v>
      </c>
      <c r="AI53" s="256" t="str">
        <f t="shared" si="80"/>
        <v>Mi</v>
      </c>
      <c r="AJ53" s="185" t="str">
        <f t="shared" si="81"/>
        <v>,</v>
      </c>
      <c r="AK53" s="185" t="str">
        <f t="shared" si="82"/>
        <v>m</v>
      </c>
      <c r="AL53" s="185" t="str">
        <f t="shared" si="83"/>
        <v>,</v>
      </c>
      <c r="AM53" s="185">
        <f t="shared" si="84"/>
        <v>450</v>
      </c>
      <c r="AN53" s="185" t="str">
        <f t="shared" si="85"/>
        <v>)</v>
      </c>
    </row>
    <row r="54" spans="1:40" ht="36.75" thickTop="1" thickBot="1" x14ac:dyDescent="0.4">
      <c r="C54" s="293"/>
      <c r="D54" s="300"/>
      <c r="E54" s="300"/>
      <c r="F54" s="300"/>
      <c r="G54" s="300"/>
      <c r="H54" s="300"/>
      <c r="I54" s="300"/>
      <c r="J54" s="300"/>
      <c r="K54" s="300"/>
      <c r="L54" s="212" t="s">
        <v>2299</v>
      </c>
      <c r="M54" s="218" t="str">
        <f>IF(N54="","","(")</f>
        <v/>
      </c>
      <c r="N54" s="183" t="str">
        <f>IF(D54="","",D54)</f>
        <v/>
      </c>
      <c r="O54" s="216" t="str">
        <f>IF(N54="","",",")</f>
        <v/>
      </c>
      <c r="P54" s="225" t="str">
        <f>IF(E54="","",E54)</f>
        <v/>
      </c>
      <c r="Q54" s="217" t="str">
        <f>IF(N54="","",",")</f>
        <v/>
      </c>
      <c r="R54" s="168" t="str">
        <f>IF(N54="","",15)</f>
        <v/>
      </c>
      <c r="S54" s="218" t="str">
        <f>IF(N54="","",")")</f>
        <v/>
      </c>
      <c r="T54" s="219" t="str">
        <f>IF(U54="","","(")</f>
        <v/>
      </c>
      <c r="U54" s="181" t="str">
        <f>IF(F54="","",F54)</f>
        <v/>
      </c>
      <c r="V54" s="185" t="str">
        <f>IF(U54="","",",")</f>
        <v/>
      </c>
      <c r="W54" s="177" t="str">
        <f>IF(G54="","",G54)</f>
        <v/>
      </c>
      <c r="X54" s="185" t="str">
        <f>IF(U54="","",",")</f>
        <v/>
      </c>
      <c r="Y54" s="185" t="str">
        <f>IF(U54="","",250)</f>
        <v/>
      </c>
      <c r="Z54" s="218" t="str">
        <f>IF(U54="","",")")</f>
        <v/>
      </c>
      <c r="AA54" s="175" t="str">
        <f>IF(AB54="","","(")</f>
        <v/>
      </c>
      <c r="AB54" s="183" t="str">
        <f>IF(H54="","",H54)</f>
        <v/>
      </c>
      <c r="AC54" s="184" t="str">
        <f>IF(AB54="","",",")</f>
        <v/>
      </c>
      <c r="AD54" s="225" t="str">
        <f>IF(I54="","",I54)</f>
        <v/>
      </c>
      <c r="AE54" s="176" t="str">
        <f>IF(AB54="","",",")</f>
        <v/>
      </c>
      <c r="AF54" s="168" t="str">
        <f>IF(AB54="","",350)</f>
        <v/>
      </c>
      <c r="AG54" s="168" t="str">
        <f>IF(AB54="","",")")</f>
        <v/>
      </c>
      <c r="AH54" s="179" t="str">
        <f>IF(AI54="","","(")</f>
        <v/>
      </c>
      <c r="AI54" s="256" t="str">
        <f>IF(J54="","",J54)</f>
        <v/>
      </c>
      <c r="AJ54" s="185" t="str">
        <f>IF(AI54="","",",")</f>
        <v/>
      </c>
      <c r="AK54" s="185" t="str">
        <f>IF(K54="","",K54)</f>
        <v/>
      </c>
      <c r="AL54" s="185" t="str">
        <f>IF(AI54="","",",")</f>
        <v/>
      </c>
      <c r="AM54" s="185" t="str">
        <f>IF(AI54="","",450)</f>
        <v/>
      </c>
      <c r="AN54" s="185" t="str">
        <f>IF(AI54="","",")")</f>
        <v/>
      </c>
    </row>
    <row r="55" spans="1:40" ht="25.5" thickTop="1" thickBot="1" x14ac:dyDescent="0.4">
      <c r="A55">
        <f>+A49+1</f>
        <v>13</v>
      </c>
      <c r="B55" t="s">
        <v>2540</v>
      </c>
      <c r="C55" s="13" t="s">
        <v>2816</v>
      </c>
      <c r="D55" s="257" t="s">
        <v>1122</v>
      </c>
      <c r="E55" s="257"/>
      <c r="F55" s="258" t="s">
        <v>2407</v>
      </c>
      <c r="G55" s="258" t="s">
        <v>1121</v>
      </c>
      <c r="H55" s="257" t="s">
        <v>1111</v>
      </c>
      <c r="I55" s="257"/>
      <c r="J55" s="296"/>
      <c r="K55" s="296"/>
      <c r="L55" s="271" t="str">
        <f t="shared" si="0"/>
        <v xml:space="preserve">            { line: "Bendito entre querubines,, (Sol,,15)(Fa#,m,250)(Mi,,350)", sC: "tc"},</v>
      </c>
      <c r="M55" s="218" t="str">
        <f t="shared" si="7"/>
        <v>(</v>
      </c>
      <c r="N55" s="183" t="str">
        <f t="shared" si="1"/>
        <v>Sol</v>
      </c>
      <c r="O55" s="216" t="str">
        <f t="shared" si="8"/>
        <v>,</v>
      </c>
      <c r="P55" s="225" t="str">
        <f t="shared" si="2"/>
        <v/>
      </c>
      <c r="Q55" s="217" t="str">
        <f t="shared" si="9"/>
        <v>,</v>
      </c>
      <c r="R55" s="168">
        <f t="shared" si="10"/>
        <v>15</v>
      </c>
      <c r="S55" s="218" t="str">
        <f t="shared" si="11"/>
        <v>)</v>
      </c>
      <c r="T55" s="219" t="str">
        <f t="shared" si="12"/>
        <v>(</v>
      </c>
      <c r="U55" s="181" t="str">
        <f t="shared" si="3"/>
        <v>Fa#</v>
      </c>
      <c r="V55" s="185" t="str">
        <f t="shared" si="13"/>
        <v>,</v>
      </c>
      <c r="W55" s="177" t="str">
        <f t="shared" si="4"/>
        <v>m</v>
      </c>
      <c r="X55" s="185" t="str">
        <f t="shared" si="14"/>
        <v>,</v>
      </c>
      <c r="Y55" s="185">
        <f t="shared" si="15"/>
        <v>250</v>
      </c>
      <c r="Z55" s="218" t="str">
        <f t="shared" si="16"/>
        <v>)</v>
      </c>
      <c r="AA55" s="175" t="str">
        <f t="shared" si="17"/>
        <v>(</v>
      </c>
      <c r="AB55" s="183" t="str">
        <f t="shared" si="5"/>
        <v>Mi</v>
      </c>
      <c r="AC55" s="184" t="str">
        <f t="shared" si="18"/>
        <v>,</v>
      </c>
      <c r="AD55" s="225" t="str">
        <f t="shared" si="19"/>
        <v/>
      </c>
      <c r="AE55" s="176" t="str">
        <f t="shared" si="20"/>
        <v>,</v>
      </c>
      <c r="AF55" s="168">
        <f t="shared" si="21"/>
        <v>350</v>
      </c>
      <c r="AG55" s="168" t="str">
        <f t="shared" si="22"/>
        <v>)</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 t="shared" si="29"/>
        <v>14</v>
      </c>
      <c r="C56" s="13" t="s">
        <v>2817</v>
      </c>
      <c r="D56" s="257" t="s">
        <v>1122</v>
      </c>
      <c r="E56" s="257"/>
      <c r="F56" s="258" t="s">
        <v>1112</v>
      </c>
      <c r="G56" s="258"/>
      <c r="H56" s="257" t="s">
        <v>2347</v>
      </c>
      <c r="I56" s="257"/>
      <c r="J56" s="296"/>
      <c r="K56" s="296"/>
      <c r="L56" s="271" t="str">
        <f t="shared" si="0"/>
        <v xml:space="preserve">            { line: "tú, que sondeas los abismos:, (Sol,,15)(La,,250)(Si,,350)", sC: ""},</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v>
      </c>
      <c r="U56" s="181" t="str">
        <f t="shared" si="3"/>
        <v>La</v>
      </c>
      <c r="V56" s="185" t="str">
        <f t="shared" si="13"/>
        <v>,</v>
      </c>
      <c r="W56" s="177" t="str">
        <f t="shared" si="4"/>
        <v/>
      </c>
      <c r="X56" s="185" t="str">
        <f t="shared" si="14"/>
        <v>,</v>
      </c>
      <c r="Y56" s="185">
        <f t="shared" si="15"/>
        <v>250</v>
      </c>
      <c r="Z56" s="218" t="str">
        <f t="shared" si="16"/>
        <v>)</v>
      </c>
      <c r="AA56" s="175" t="str">
        <f t="shared" si="17"/>
        <v>(</v>
      </c>
      <c r="AB56" s="183" t="str">
        <f t="shared" si="5"/>
        <v>Si</v>
      </c>
      <c r="AC56" s="184" t="str">
        <f t="shared" si="18"/>
        <v>,</v>
      </c>
      <c r="AD56" s="225" t="str">
        <f t="shared" si="19"/>
        <v/>
      </c>
      <c r="AE56" s="176" t="str">
        <f t="shared" si="20"/>
        <v>,</v>
      </c>
      <c r="AF56" s="168">
        <f t="shared" si="21"/>
        <v>350</v>
      </c>
      <c r="AG56" s="168" t="str">
        <f t="shared" si="22"/>
        <v>)</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7.75" thickTop="1" thickBot="1" x14ac:dyDescent="0.4">
      <c r="C57" s="297"/>
      <c r="D57" s="326"/>
      <c r="E57" s="326"/>
      <c r="F57" s="326"/>
      <c r="G57" s="326"/>
      <c r="H57" s="326"/>
      <c r="I57" s="326"/>
      <c r="J57" s="326"/>
      <c r="K57" s="326"/>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25.5" thickTop="1" thickBot="1" x14ac:dyDescent="0.4">
      <c r="C58" s="203" t="s">
        <v>2422</v>
      </c>
      <c r="D58" s="224"/>
      <c r="E58" s="224"/>
      <c r="F58" s="224"/>
      <c r="G58" s="224"/>
      <c r="H58" s="224"/>
      <c r="I58" s="224"/>
      <c r="J58" s="224"/>
      <c r="K58" s="224"/>
      <c r="L58" s="208" t="s">
        <v>2411</v>
      </c>
      <c r="M58" s="218" t="str">
        <f t="shared" ref="M58:M60" si="86">IF(N58="","","(")</f>
        <v/>
      </c>
      <c r="N58" s="183" t="str">
        <f t="shared" ref="N58:N60" si="87">IF(D58="","",D58)</f>
        <v/>
      </c>
      <c r="O58" s="216" t="str">
        <f t="shared" ref="O58:O60" si="88">IF(N58="","",",")</f>
        <v/>
      </c>
      <c r="P58" s="225" t="str">
        <f t="shared" ref="P58:P60" si="89">IF(E58="","",E58)</f>
        <v/>
      </c>
      <c r="Q58" s="217" t="str">
        <f t="shared" ref="Q58:Q60" si="90">IF(N58="","",",")</f>
        <v/>
      </c>
      <c r="R58" s="168" t="str">
        <f t="shared" ref="R58:R60" si="91">IF(N58="","",15)</f>
        <v/>
      </c>
      <c r="S58" s="218" t="str">
        <f t="shared" ref="S58:S60" si="92">IF(N58="","",")")</f>
        <v/>
      </c>
      <c r="T58" s="219" t="str">
        <f t="shared" ref="T58:T60" si="93">IF(U58="","","(")</f>
        <v/>
      </c>
      <c r="U58" s="181" t="str">
        <f t="shared" ref="U58:U60" si="94">IF(F58="","",F58)</f>
        <v/>
      </c>
      <c r="V58" s="185" t="str">
        <f t="shared" ref="V58:V60" si="95">IF(U58="","",",")</f>
        <v/>
      </c>
      <c r="W58" s="177" t="str">
        <f t="shared" ref="W58:W60" si="96">IF(G58="","",G58)</f>
        <v/>
      </c>
      <c r="X58" s="185" t="str">
        <f t="shared" ref="X58:X60" si="97">IF(U58="","",",")</f>
        <v/>
      </c>
      <c r="Y58" s="185" t="str">
        <f t="shared" ref="Y58:Y60" si="98">IF(U58="","",250)</f>
        <v/>
      </c>
      <c r="Z58" s="218" t="str">
        <f t="shared" ref="Z58:Z60" si="99">IF(U58="","",")")</f>
        <v/>
      </c>
      <c r="AA58" s="175" t="str">
        <f t="shared" ref="AA58:AA60" si="100">IF(AB58="","","(")</f>
        <v/>
      </c>
      <c r="AB58" s="183" t="str">
        <f t="shared" ref="AB58:AB60" si="101">IF(H58="","",H58)</f>
        <v/>
      </c>
      <c r="AC58" s="184" t="str">
        <f t="shared" ref="AC58:AC60" si="102">IF(AB58="","",",")</f>
        <v/>
      </c>
      <c r="AD58" s="225" t="str">
        <f t="shared" ref="AD58:AD60" si="103">IF(I58="","",I58)</f>
        <v/>
      </c>
      <c r="AE58" s="176" t="str">
        <f t="shared" ref="AE58:AE60" si="104">IF(AB58="","",",")</f>
        <v/>
      </c>
      <c r="AF58" s="168" t="str">
        <f t="shared" ref="AF58:AF60" si="105">IF(AB58="","",350)</f>
        <v/>
      </c>
      <c r="AG58" s="168" t="str">
        <f t="shared" ref="AG58:AG60" si="106">IF(AB58="","",")")</f>
        <v/>
      </c>
      <c r="AH58" s="179" t="str">
        <f t="shared" ref="AH58:AH60" si="107">IF(AI58="","","(")</f>
        <v/>
      </c>
      <c r="AI58" s="256" t="str">
        <f t="shared" ref="AI58:AI60" si="108">IF(J58="","",J58)</f>
        <v/>
      </c>
      <c r="AJ58" s="185" t="str">
        <f t="shared" ref="AJ58:AJ60" si="109">IF(AI58="","",",")</f>
        <v/>
      </c>
      <c r="AK58" s="185" t="str">
        <f t="shared" ref="AK58:AK60" si="110">IF(K58="","",K58)</f>
        <v/>
      </c>
      <c r="AL58" s="185" t="str">
        <f t="shared" ref="AL58:AL60" si="111">IF(AI58="","",",")</f>
        <v/>
      </c>
      <c r="AM58" s="185" t="str">
        <f t="shared" ref="AM58:AM60" si="112">IF(AI58="","",450)</f>
        <v/>
      </c>
      <c r="AN58" s="185" t="str">
        <f t="shared" ref="AN58:AN60" si="113">IF(AI58="","",")")</f>
        <v/>
      </c>
    </row>
    <row r="59" spans="1:40" ht="25.5" thickTop="1" thickBot="1" x14ac:dyDescent="0.4">
      <c r="B59" t="s">
        <v>2584</v>
      </c>
      <c r="C59" s="333" t="s">
        <v>2805</v>
      </c>
      <c r="D59" s="329" t="s">
        <v>1111</v>
      </c>
      <c r="E59" s="329" t="s">
        <v>1121</v>
      </c>
      <c r="F59" s="329" t="s">
        <v>1114</v>
      </c>
      <c r="G59" s="329"/>
      <c r="H59" s="329" t="s">
        <v>1111</v>
      </c>
      <c r="I59" s="329" t="s">
        <v>1121</v>
      </c>
      <c r="J59" s="329"/>
      <c r="K59" s="329"/>
      <c r="L59" s="330" t="str">
        <f>IF(C59="","",_xlfn.CONCAT("       triggerLine: ","""",C59,", ",M59:AN59,""", sC: ","""",B59,""", lines: ["))</f>
        <v xml:space="preserve">       triggerLine: "A TI GLORIA Y ALABANZA,, (Mi,m,15)(Re,,250)(Mi,m,350)", sC: "ta as", lines: [</v>
      </c>
      <c r="M59" s="218" t="str">
        <f t="shared" si="86"/>
        <v>(</v>
      </c>
      <c r="N59" s="183" t="str">
        <f t="shared" si="87"/>
        <v>Mi</v>
      </c>
      <c r="O59" s="216" t="str">
        <f t="shared" si="88"/>
        <v>,</v>
      </c>
      <c r="P59" s="225" t="str">
        <f t="shared" si="89"/>
        <v>m</v>
      </c>
      <c r="Q59" s="217" t="str">
        <f t="shared" si="90"/>
        <v>,</v>
      </c>
      <c r="R59" s="168">
        <f t="shared" si="91"/>
        <v>15</v>
      </c>
      <c r="S59" s="218" t="str">
        <f t="shared" si="92"/>
        <v>)</v>
      </c>
      <c r="T59" s="219" t="str">
        <f t="shared" si="93"/>
        <v>(</v>
      </c>
      <c r="U59" s="181" t="str">
        <f t="shared" si="94"/>
        <v>Re</v>
      </c>
      <c r="V59" s="185" t="str">
        <f t="shared" si="95"/>
        <v>,</v>
      </c>
      <c r="W59" s="177" t="str">
        <f t="shared" si="96"/>
        <v/>
      </c>
      <c r="X59" s="185" t="str">
        <f t="shared" si="97"/>
        <v>,</v>
      </c>
      <c r="Y59" s="185">
        <f t="shared" si="98"/>
        <v>250</v>
      </c>
      <c r="Z59" s="218" t="str">
        <f t="shared" si="99"/>
        <v>)</v>
      </c>
      <c r="AA59" s="175" t="str">
        <f t="shared" si="100"/>
        <v>(</v>
      </c>
      <c r="AB59" s="183" t="str">
        <f t="shared" si="101"/>
        <v>Mi</v>
      </c>
      <c r="AC59" s="184" t="str">
        <f t="shared" si="102"/>
        <v>,</v>
      </c>
      <c r="AD59" s="225" t="str">
        <f t="shared" si="103"/>
        <v>m</v>
      </c>
      <c r="AE59" s="176" t="str">
        <f t="shared" si="104"/>
        <v>,</v>
      </c>
      <c r="AF59" s="168">
        <f t="shared" si="105"/>
        <v>350</v>
      </c>
      <c r="AG59" s="168" t="str">
        <f t="shared" si="106"/>
        <v>)</v>
      </c>
      <c r="AH59" s="179" t="str">
        <f t="shared" si="107"/>
        <v/>
      </c>
      <c r="AI59" s="256" t="str">
        <f t="shared" si="108"/>
        <v/>
      </c>
      <c r="AJ59" s="185" t="str">
        <f t="shared" si="109"/>
        <v/>
      </c>
      <c r="AK59" s="185" t="str">
        <f t="shared" si="110"/>
        <v/>
      </c>
      <c r="AL59" s="185" t="str">
        <f t="shared" si="111"/>
        <v/>
      </c>
      <c r="AM59" s="185" t="str">
        <f t="shared" si="112"/>
        <v/>
      </c>
      <c r="AN59" s="185" t="str">
        <f t="shared" si="113"/>
        <v/>
      </c>
    </row>
    <row r="60" spans="1:40" ht="25.5" thickTop="1" thickBot="1" x14ac:dyDescent="0.4">
      <c r="B60" t="s">
        <v>2282</v>
      </c>
      <c r="C60" s="338" t="s">
        <v>2806</v>
      </c>
      <c r="D60" s="329" t="s">
        <v>1114</v>
      </c>
      <c r="E60" s="329"/>
      <c r="F60" s="329" t="s">
        <v>1131</v>
      </c>
      <c r="G60" s="329"/>
      <c r="H60" s="329" t="s">
        <v>2347</v>
      </c>
      <c r="I60" s="329">
        <v>7</v>
      </c>
      <c r="J60" s="329" t="s">
        <v>1111</v>
      </c>
      <c r="K60" s="329" t="s">
        <v>1121</v>
      </c>
      <c r="L60" s="330" t="str">
        <f>IF(C60="","",_xlfn.CONCAT("            { line: ","""",C60,", ",M60:AN60,""", sC: ","""",B60,"""},  ]},"))</f>
        <v xml:space="preserve">            { line: "A TI GLORIA POR LOS SIGLOS., (Re,,15)(Do,,250)(Si,7,350)(Mi,m,450)", sC: "as"},  ]},</v>
      </c>
      <c r="M60" s="218" t="str">
        <f t="shared" si="86"/>
        <v>(</v>
      </c>
      <c r="N60" s="183" t="str">
        <f t="shared" si="87"/>
        <v>Re</v>
      </c>
      <c r="O60" s="216" t="str">
        <f t="shared" si="88"/>
        <v>,</v>
      </c>
      <c r="P60" s="225" t="str">
        <f t="shared" si="89"/>
        <v/>
      </c>
      <c r="Q60" s="217" t="str">
        <f t="shared" si="90"/>
        <v>,</v>
      </c>
      <c r="R60" s="168">
        <f t="shared" si="91"/>
        <v>15</v>
      </c>
      <c r="S60" s="218" t="str">
        <f t="shared" si="92"/>
        <v>)</v>
      </c>
      <c r="T60" s="219" t="str">
        <f t="shared" si="93"/>
        <v>(</v>
      </c>
      <c r="U60" s="181" t="str">
        <f t="shared" si="94"/>
        <v>Do</v>
      </c>
      <c r="V60" s="185" t="str">
        <f t="shared" si="95"/>
        <v>,</v>
      </c>
      <c r="W60" s="177" t="str">
        <f t="shared" si="96"/>
        <v/>
      </c>
      <c r="X60" s="185" t="str">
        <f t="shared" si="97"/>
        <v>,</v>
      </c>
      <c r="Y60" s="185">
        <f t="shared" si="98"/>
        <v>250</v>
      </c>
      <c r="Z60" s="218" t="str">
        <f t="shared" si="99"/>
        <v>)</v>
      </c>
      <c r="AA60" s="175" t="str">
        <f t="shared" si="100"/>
        <v>(</v>
      </c>
      <c r="AB60" s="183" t="str">
        <f t="shared" si="101"/>
        <v>Si</v>
      </c>
      <c r="AC60" s="184" t="str">
        <f t="shared" si="102"/>
        <v>,</v>
      </c>
      <c r="AD60" s="225">
        <f t="shared" si="103"/>
        <v>7</v>
      </c>
      <c r="AE60" s="176" t="str">
        <f t="shared" si="104"/>
        <v>,</v>
      </c>
      <c r="AF60" s="168">
        <f t="shared" si="105"/>
        <v>350</v>
      </c>
      <c r="AG60" s="168" t="str">
        <f t="shared" si="106"/>
        <v>)</v>
      </c>
      <c r="AH60" s="179" t="str">
        <f t="shared" si="107"/>
        <v>(</v>
      </c>
      <c r="AI60" s="256" t="str">
        <f t="shared" si="108"/>
        <v>Mi</v>
      </c>
      <c r="AJ60" s="185" t="str">
        <f t="shared" si="109"/>
        <v>,</v>
      </c>
      <c r="AK60" s="185" t="str">
        <f t="shared" si="110"/>
        <v>m</v>
      </c>
      <c r="AL60" s="185" t="str">
        <f t="shared" si="111"/>
        <v>,</v>
      </c>
      <c r="AM60" s="185">
        <f t="shared" si="112"/>
        <v>450</v>
      </c>
      <c r="AN60" s="185" t="str">
        <f t="shared" si="113"/>
        <v>)</v>
      </c>
    </row>
    <row r="61" spans="1:40" ht="27.75" thickTop="1" thickBot="1" x14ac:dyDescent="0.4">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5.5" thickTop="1" thickBot="1" x14ac:dyDescent="0.4">
      <c r="A62">
        <f>+A56+1</f>
        <v>15</v>
      </c>
      <c r="B62" t="s">
        <v>2540</v>
      </c>
      <c r="C62" s="13" t="s">
        <v>2803</v>
      </c>
      <c r="D62" s="257" t="s">
        <v>1122</v>
      </c>
      <c r="E62" s="257"/>
      <c r="F62" s="258" t="s">
        <v>2407</v>
      </c>
      <c r="G62" s="258" t="s">
        <v>1121</v>
      </c>
      <c r="H62" s="257" t="s">
        <v>1111</v>
      </c>
      <c r="I62" s="257"/>
      <c r="J62" s="296"/>
      <c r="K62" s="296"/>
      <c r="L62" s="282" t="str">
        <f t="shared" si="0"/>
        <v xml:space="preserve">            { line: "Bendito eres, Señor,, (Sol,,15)(Fa#,m,250)(Mi,,350)", sC: "tc"},</v>
      </c>
      <c r="M62" s="218" t="str">
        <f t="shared" si="7"/>
        <v>(</v>
      </c>
      <c r="N62" s="183" t="str">
        <f t="shared" si="1"/>
        <v>Sol</v>
      </c>
      <c r="O62" s="216" t="str">
        <f t="shared" si="8"/>
        <v>,</v>
      </c>
      <c r="P62" s="225" t="str">
        <f t="shared" si="2"/>
        <v/>
      </c>
      <c r="Q62" s="217" t="str">
        <f t="shared" si="9"/>
        <v>,</v>
      </c>
      <c r="R62" s="168">
        <f t="shared" si="10"/>
        <v>15</v>
      </c>
      <c r="S62" s="218" t="str">
        <f t="shared" si="11"/>
        <v>)</v>
      </c>
      <c r="T62" s="219" t="str">
        <f t="shared" si="12"/>
        <v>(</v>
      </c>
      <c r="U62" s="181" t="str">
        <f t="shared" si="3"/>
        <v>Fa#</v>
      </c>
      <c r="V62" s="185" t="str">
        <f t="shared" si="13"/>
        <v>,</v>
      </c>
      <c r="W62" s="177" t="str">
        <f t="shared" si="4"/>
        <v>m</v>
      </c>
      <c r="X62" s="185" t="str">
        <f t="shared" si="14"/>
        <v>,</v>
      </c>
      <c r="Y62" s="185">
        <f t="shared" si="15"/>
        <v>250</v>
      </c>
      <c r="Z62" s="218" t="str">
        <f t="shared" si="16"/>
        <v>)</v>
      </c>
      <c r="AA62" s="175" t="str">
        <f t="shared" si="17"/>
        <v>(</v>
      </c>
      <c r="AB62" s="183" t="str">
        <f t="shared" si="5"/>
        <v>Mi</v>
      </c>
      <c r="AC62" s="184" t="str">
        <f t="shared" si="18"/>
        <v>,</v>
      </c>
      <c r="AD62" s="225" t="str">
        <f t="shared" si="19"/>
        <v/>
      </c>
      <c r="AE62" s="176" t="str">
        <f t="shared" si="20"/>
        <v>,</v>
      </c>
      <c r="AF62" s="168">
        <f t="shared" si="21"/>
        <v>350</v>
      </c>
      <c r="AG62" s="168" t="str">
        <f t="shared" si="22"/>
        <v>)</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29"/>
        <v>16</v>
      </c>
      <c r="C63" s="13" t="s">
        <v>2818</v>
      </c>
      <c r="D63" s="257" t="s">
        <v>1122</v>
      </c>
      <c r="E63" s="257"/>
      <c r="F63" s="258" t="s">
        <v>1112</v>
      </c>
      <c r="G63" s="258"/>
      <c r="H63" s="257" t="s">
        <v>2347</v>
      </c>
      <c r="I63" s="257"/>
      <c r="J63" s="296"/>
      <c r="K63" s="296"/>
      <c r="L63" s="282" t="str">
        <f t="shared" si="0"/>
        <v xml:space="preserve">            { line: "en la bóveda del cielo., (Sol,,15)(La,,250)(Si,,350)", sC: ""},</v>
      </c>
      <c r="M63" s="218" t="str">
        <f t="shared" si="7"/>
        <v>(</v>
      </c>
      <c r="N63" s="183" t="str">
        <f t="shared" si="1"/>
        <v>Sol</v>
      </c>
      <c r="O63" s="216" t="str">
        <f t="shared" si="8"/>
        <v>,</v>
      </c>
      <c r="P63" s="225" t="str">
        <f t="shared" si="2"/>
        <v/>
      </c>
      <c r="Q63" s="217" t="str">
        <f t="shared" si="9"/>
        <v>,</v>
      </c>
      <c r="R63" s="168">
        <f t="shared" si="10"/>
        <v>15</v>
      </c>
      <c r="S63" s="218" t="str">
        <f t="shared" si="11"/>
        <v>)</v>
      </c>
      <c r="T63" s="219" t="str">
        <f t="shared" si="12"/>
        <v>(</v>
      </c>
      <c r="U63" s="181" t="str">
        <f t="shared" si="3"/>
        <v>La</v>
      </c>
      <c r="V63" s="185" t="str">
        <f t="shared" si="13"/>
        <v>,</v>
      </c>
      <c r="W63" s="177" t="str">
        <f t="shared" si="4"/>
        <v/>
      </c>
      <c r="X63" s="185" t="str">
        <f t="shared" si="14"/>
        <v>,</v>
      </c>
      <c r="Y63" s="185">
        <f t="shared" si="15"/>
        <v>250</v>
      </c>
      <c r="Z63" s="218" t="str">
        <f t="shared" si="16"/>
        <v>)</v>
      </c>
      <c r="AA63" s="175" t="str">
        <f t="shared" si="17"/>
        <v>(</v>
      </c>
      <c r="AB63" s="183" t="str">
        <f t="shared" si="5"/>
        <v>Si</v>
      </c>
      <c r="AC63" s="184" t="str">
        <f t="shared" si="18"/>
        <v>,</v>
      </c>
      <c r="AD63" s="225" t="str">
        <f t="shared" si="19"/>
        <v/>
      </c>
      <c r="AE63" s="176" t="str">
        <f t="shared" si="20"/>
        <v>,</v>
      </c>
      <c r="AF63" s="168">
        <f t="shared" si="21"/>
        <v>350</v>
      </c>
      <c r="AG63" s="168" t="str">
        <f t="shared" si="22"/>
        <v>)</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7.75" thickTop="1" thickBot="1" x14ac:dyDescent="0.4">
      <c r="C64" s="297"/>
      <c r="D64" s="326"/>
      <c r="E64" s="326"/>
      <c r="F64" s="326"/>
      <c r="G64" s="326"/>
      <c r="H64" s="326"/>
      <c r="I64" s="326"/>
      <c r="J64" s="326"/>
      <c r="K64" s="326"/>
      <c r="L64" s="299" t="s">
        <v>2520</v>
      </c>
      <c r="M64" s="218"/>
      <c r="N64" s="183"/>
      <c r="O64" s="216"/>
      <c r="P64" s="225"/>
      <c r="Q64" s="217"/>
      <c r="R64" s="168"/>
      <c r="S64" s="218"/>
      <c r="T64" s="219"/>
      <c r="U64" s="181"/>
      <c r="V64" s="185"/>
      <c r="W64" s="177"/>
      <c r="X64" s="185"/>
      <c r="Y64" s="185"/>
      <c r="Z64" s="218"/>
      <c r="AA64" s="175"/>
      <c r="AB64" s="183"/>
      <c r="AC64" s="184"/>
      <c r="AD64" s="225"/>
      <c r="AE64" s="176"/>
      <c r="AF64" s="168"/>
      <c r="AG64" s="168"/>
      <c r="AH64" s="179"/>
      <c r="AI64" s="256"/>
      <c r="AJ64" s="185"/>
      <c r="AK64" s="185"/>
      <c r="AL64" s="185"/>
      <c r="AM64" s="185"/>
      <c r="AN64" s="185"/>
    </row>
    <row r="65" spans="1:40" ht="25.5" thickTop="1" thickBot="1" x14ac:dyDescent="0.4">
      <c r="A65">
        <f>+A63+1</f>
        <v>17</v>
      </c>
      <c r="B65" t="s">
        <v>2584</v>
      </c>
      <c r="C65" s="251" t="s">
        <v>2819</v>
      </c>
      <c r="D65" s="257" t="s">
        <v>1111</v>
      </c>
      <c r="E65" s="257" t="s">
        <v>1121</v>
      </c>
      <c r="F65" s="258" t="s">
        <v>1114</v>
      </c>
      <c r="G65" s="258"/>
      <c r="H65" s="257" t="s">
        <v>1111</v>
      </c>
      <c r="I65" s="257" t="s">
        <v>1121</v>
      </c>
      <c r="J65" s="296"/>
      <c r="K65" s="296"/>
      <c r="L65" s="282" t="str">
        <f t="shared" si="0"/>
        <v xml:space="preserve">            { line: "A TI HONOR Y ALABANZA,, (Mi,m,15)(Re,,250)(Mi,m,350)", sC: "ta as"},</v>
      </c>
      <c r="M65" s="218" t="str">
        <f t="shared" si="7"/>
        <v>(</v>
      </c>
      <c r="N65" s="183" t="str">
        <f t="shared" si="1"/>
        <v>Mi</v>
      </c>
      <c r="O65" s="216" t="str">
        <f t="shared" si="8"/>
        <v>,</v>
      </c>
      <c r="P65" s="225" t="str">
        <f t="shared" si="2"/>
        <v>m</v>
      </c>
      <c r="Q65" s="217" t="str">
        <f t="shared" si="9"/>
        <v>,</v>
      </c>
      <c r="R65" s="168">
        <f t="shared" si="10"/>
        <v>15</v>
      </c>
      <c r="S65" s="218" t="str">
        <f t="shared" si="11"/>
        <v>)</v>
      </c>
      <c r="T65" s="219" t="str">
        <f t="shared" si="12"/>
        <v>(</v>
      </c>
      <c r="U65" s="181" t="str">
        <f t="shared" si="3"/>
        <v>Re</v>
      </c>
      <c r="V65" s="185" t="str">
        <f t="shared" si="13"/>
        <v>,</v>
      </c>
      <c r="W65" s="177" t="str">
        <f t="shared" si="4"/>
        <v/>
      </c>
      <c r="X65" s="185" t="str">
        <f t="shared" si="14"/>
        <v>,</v>
      </c>
      <c r="Y65" s="185">
        <f t="shared" si="15"/>
        <v>250</v>
      </c>
      <c r="Z65" s="218" t="str">
        <f t="shared" si="16"/>
        <v>)</v>
      </c>
      <c r="AA65" s="175" t="str">
        <f t="shared" si="17"/>
        <v>(</v>
      </c>
      <c r="AB65" s="183" t="str">
        <f t="shared" si="5"/>
        <v>Mi</v>
      </c>
      <c r="AC65" s="184" t="str">
        <f t="shared" si="18"/>
        <v>,</v>
      </c>
      <c r="AD65" s="225" t="str">
        <f t="shared" si="19"/>
        <v>m</v>
      </c>
      <c r="AE65" s="176" t="str">
        <f t="shared" si="20"/>
        <v>,</v>
      </c>
      <c r="AF65" s="168">
        <f t="shared" si="21"/>
        <v>350</v>
      </c>
      <c r="AG65" s="168" t="str">
        <f t="shared" si="22"/>
        <v>)</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v>1</v>
      </c>
      <c r="B66" t="s">
        <v>2282</v>
      </c>
      <c r="C66" s="251" t="s">
        <v>2806</v>
      </c>
      <c r="D66" s="257" t="s">
        <v>1114</v>
      </c>
      <c r="E66" s="257"/>
      <c r="F66" s="258" t="s">
        <v>1131</v>
      </c>
      <c r="G66" s="258"/>
      <c r="H66" s="257" t="s">
        <v>2347</v>
      </c>
      <c r="I66" s="257">
        <v>7</v>
      </c>
      <c r="J66" s="296" t="s">
        <v>1111</v>
      </c>
      <c r="K66" s="296" t="s">
        <v>1121</v>
      </c>
      <c r="L66" s="271" t="str">
        <f>IF(C66="","",_xlfn.CONCAT("            { line: ","""",C66,", ",M66:AN66,""", sC: ","""",B66,"""},"))</f>
        <v xml:space="preserve">            { line: "A TI GLORIA POR LOS SIGLOS., (Re,,15)(Do,,250)(Si,7,350)(Mi,m,450)", sC: "as"},</v>
      </c>
      <c r="M66" s="218" t="str">
        <f t="shared" si="7"/>
        <v>(</v>
      </c>
      <c r="N66" s="183" t="str">
        <f t="shared" si="1"/>
        <v>Re</v>
      </c>
      <c r="O66" s="216" t="str">
        <f t="shared" si="8"/>
        <v>,</v>
      </c>
      <c r="P66" s="225" t="str">
        <f t="shared" si="2"/>
        <v/>
      </c>
      <c r="Q66" s="217" t="str">
        <f t="shared" si="9"/>
        <v>,</v>
      </c>
      <c r="R66" s="168">
        <f t="shared" si="10"/>
        <v>15</v>
      </c>
      <c r="S66" s="218" t="str">
        <f t="shared" si="11"/>
        <v>)</v>
      </c>
      <c r="T66" s="219" t="str">
        <f t="shared" si="12"/>
        <v>(</v>
      </c>
      <c r="U66" s="181" t="str">
        <f t="shared" si="3"/>
        <v>Do</v>
      </c>
      <c r="V66" s="185" t="str">
        <f t="shared" si="13"/>
        <v>,</v>
      </c>
      <c r="W66" s="177" t="str">
        <f t="shared" si="4"/>
        <v/>
      </c>
      <c r="X66" s="185" t="str">
        <f t="shared" si="14"/>
        <v>,</v>
      </c>
      <c r="Y66" s="185">
        <f t="shared" si="15"/>
        <v>250</v>
      </c>
      <c r="Z66" s="218" t="str">
        <f t="shared" si="16"/>
        <v>)</v>
      </c>
      <c r="AA66" s="175" t="str">
        <f t="shared" si="17"/>
        <v>(</v>
      </c>
      <c r="AB66" s="183" t="str">
        <f t="shared" si="5"/>
        <v>Si</v>
      </c>
      <c r="AC66" s="184" t="str">
        <f t="shared" si="18"/>
        <v>,</v>
      </c>
      <c r="AD66" s="225">
        <f t="shared" si="19"/>
        <v>7</v>
      </c>
      <c r="AE66" s="176" t="str">
        <f t="shared" si="20"/>
        <v>,</v>
      </c>
      <c r="AF66" s="168">
        <f t="shared" si="21"/>
        <v>350</v>
      </c>
      <c r="AG66" s="168" t="str">
        <f t="shared" si="22"/>
        <v>)</v>
      </c>
      <c r="AH66" s="179" t="str">
        <f t="shared" si="23"/>
        <v>(</v>
      </c>
      <c r="AI66" s="256" t="str">
        <f t="shared" si="6"/>
        <v>Mi</v>
      </c>
      <c r="AJ66" s="185" t="str">
        <f t="shared" si="24"/>
        <v>,</v>
      </c>
      <c r="AK66" s="185" t="str">
        <f t="shared" si="25"/>
        <v>m</v>
      </c>
      <c r="AL66" s="185" t="str">
        <f t="shared" si="26"/>
        <v>,</v>
      </c>
      <c r="AM66" s="185">
        <f t="shared" si="27"/>
        <v>450</v>
      </c>
      <c r="AN66" s="185" t="str">
        <f t="shared" si="28"/>
        <v>)</v>
      </c>
    </row>
    <row r="67" spans="1:40" ht="27.75" thickTop="1" thickBot="1" x14ac:dyDescent="0.4">
      <c r="C67" s="297"/>
      <c r="D67" s="326"/>
      <c r="E67" s="326"/>
      <c r="F67" s="326"/>
      <c r="G67" s="326"/>
      <c r="H67" s="326"/>
      <c r="I67" s="326"/>
      <c r="J67" s="326"/>
      <c r="K67" s="326"/>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1:40" ht="25.5" thickTop="1" thickBot="1" x14ac:dyDescent="0.4">
      <c r="A68">
        <f>+A66+1</f>
        <v>2</v>
      </c>
      <c r="B68" t="s">
        <v>2540</v>
      </c>
      <c r="C68" s="13" t="s">
        <v>2820</v>
      </c>
      <c r="D68" s="257" t="s">
        <v>1122</v>
      </c>
      <c r="E68" s="257"/>
      <c r="F68" s="258" t="s">
        <v>2407</v>
      </c>
      <c r="G68" s="258" t="s">
        <v>1121</v>
      </c>
      <c r="H68" s="257" t="s">
        <v>1111</v>
      </c>
      <c r="I68" s="257"/>
      <c r="J68" s="296"/>
      <c r="K68" s="296"/>
      <c r="L68" s="271" t="str">
        <f t="shared" ref="L68:L73" si="114">IF(C68="","",_xlfn.CONCAT("            { line: ","""",C68,", ",M68:AN68,""", sC: ","""",B68,"""},"))</f>
        <v xml:space="preserve">            { line: "Criaturas todas del Señor,, (Sol,,15)(Fa#,m,250)(Mi,,350)", sC: "tc"},</v>
      </c>
      <c r="M68" s="218" t="str">
        <f t="shared" si="7"/>
        <v>(</v>
      </c>
      <c r="N68" s="183" t="str">
        <f t="shared" si="1"/>
        <v>Sol</v>
      </c>
      <c r="O68" s="216" t="str">
        <f t="shared" si="8"/>
        <v>,</v>
      </c>
      <c r="P68" s="225" t="str">
        <f t="shared" si="2"/>
        <v/>
      </c>
      <c r="Q68" s="217" t="str">
        <f t="shared" si="9"/>
        <v>,</v>
      </c>
      <c r="R68" s="168">
        <f t="shared" si="10"/>
        <v>15</v>
      </c>
      <c r="S68" s="218" t="str">
        <f t="shared" si="11"/>
        <v>)</v>
      </c>
      <c r="T68" s="219" t="str">
        <f t="shared" si="12"/>
        <v>(</v>
      </c>
      <c r="U68" s="181" t="str">
        <f t="shared" si="3"/>
        <v>Fa#</v>
      </c>
      <c r="V68" s="185" t="str">
        <f t="shared" si="13"/>
        <v>,</v>
      </c>
      <c r="W68" s="177" t="str">
        <f t="shared" si="4"/>
        <v>m</v>
      </c>
      <c r="X68" s="185" t="str">
        <f t="shared" si="14"/>
        <v>,</v>
      </c>
      <c r="Y68" s="185">
        <f t="shared" si="15"/>
        <v>250</v>
      </c>
      <c r="Z68" s="218" t="str">
        <f t="shared" si="16"/>
        <v>)</v>
      </c>
      <c r="AA68" s="175" t="str">
        <f t="shared" si="17"/>
        <v>(</v>
      </c>
      <c r="AB68" s="183" t="str">
        <f t="shared" si="5"/>
        <v>Mi</v>
      </c>
      <c r="AC68" s="184" t="str">
        <f t="shared" si="18"/>
        <v>,</v>
      </c>
      <c r="AD68" s="225" t="str">
        <f t="shared" si="19"/>
        <v/>
      </c>
      <c r="AE68" s="176" t="str">
        <f t="shared" si="20"/>
        <v>,</v>
      </c>
      <c r="AF68" s="168">
        <f t="shared" si="21"/>
        <v>350</v>
      </c>
      <c r="AG68" s="168" t="str">
        <f t="shared" si="22"/>
        <v>)</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ref="A69:A73" si="115">+A68+1</f>
        <v>3</v>
      </c>
      <c r="B69" t="s">
        <v>2584</v>
      </c>
      <c r="C69" s="251" t="s">
        <v>2821</v>
      </c>
      <c r="D69" s="257" t="s">
        <v>1122</v>
      </c>
      <c r="E69" s="257"/>
      <c r="F69" s="258" t="s">
        <v>1112</v>
      </c>
      <c r="G69" s="258"/>
      <c r="H69" s="257" t="s">
        <v>2347</v>
      </c>
      <c r="I69" s="257"/>
      <c r="J69" s="296"/>
      <c r="K69" s="296"/>
      <c r="L69" s="271" t="str">
        <f t="shared" si="114"/>
        <v xml:space="preserve">            { line: "BENDECID AL SEÑOR., (Sol,,15)(La,,250)(Si,,350)", sC: "ta as"},</v>
      </c>
      <c r="M69" s="218" t="str">
        <f t="shared" si="7"/>
        <v>(</v>
      </c>
      <c r="N69" s="183" t="str">
        <f t="shared" si="1"/>
        <v>Sol</v>
      </c>
      <c r="O69" s="216" t="str">
        <f t="shared" si="8"/>
        <v>,</v>
      </c>
      <c r="P69" s="225" t="str">
        <f t="shared" si="2"/>
        <v/>
      </c>
      <c r="Q69" s="217" t="str">
        <f t="shared" si="9"/>
        <v>,</v>
      </c>
      <c r="R69" s="168">
        <f t="shared" si="10"/>
        <v>15</v>
      </c>
      <c r="S69" s="218" t="str">
        <f t="shared" si="11"/>
        <v>)</v>
      </c>
      <c r="T69" s="219" t="str">
        <f t="shared" si="12"/>
        <v>(</v>
      </c>
      <c r="U69" s="181" t="str">
        <f t="shared" si="3"/>
        <v>La</v>
      </c>
      <c r="V69" s="185" t="str">
        <f t="shared" si="13"/>
        <v>,</v>
      </c>
      <c r="W69" s="177" t="str">
        <f t="shared" si="4"/>
        <v/>
      </c>
      <c r="X69" s="185" t="str">
        <f t="shared" si="14"/>
        <v>,</v>
      </c>
      <c r="Y69" s="185">
        <f t="shared" si="15"/>
        <v>250</v>
      </c>
      <c r="Z69" s="218" t="str">
        <f t="shared" si="16"/>
        <v>)</v>
      </c>
      <c r="AA69" s="175" t="str">
        <f t="shared" si="17"/>
        <v>(</v>
      </c>
      <c r="AB69" s="183" t="str">
        <f t="shared" si="5"/>
        <v>Si</v>
      </c>
      <c r="AC69" s="184" t="str">
        <f t="shared" si="18"/>
        <v>,</v>
      </c>
      <c r="AD69" s="225" t="str">
        <f t="shared" si="19"/>
        <v/>
      </c>
      <c r="AE69" s="176" t="str">
        <f t="shared" si="20"/>
        <v>,</v>
      </c>
      <c r="AF69" s="168">
        <f t="shared" si="21"/>
        <v>350</v>
      </c>
      <c r="AG69" s="168" t="str">
        <f t="shared" si="22"/>
        <v>)</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7.75" thickTop="1" thickBot="1" x14ac:dyDescent="0.4">
      <c r="C70" s="297"/>
      <c r="D70" s="326"/>
      <c r="E70" s="326"/>
      <c r="F70" s="326"/>
      <c r="G70" s="326"/>
      <c r="H70" s="326"/>
      <c r="I70" s="326"/>
      <c r="J70" s="326"/>
      <c r="K70" s="326"/>
      <c r="L70" s="299" t="s">
        <v>2520</v>
      </c>
      <c r="M70" s="218"/>
      <c r="N70" s="183"/>
      <c r="O70" s="216"/>
      <c r="P70" s="225"/>
      <c r="Q70" s="217"/>
      <c r="R70" s="168"/>
      <c r="S70" s="218"/>
      <c r="T70" s="219"/>
      <c r="U70" s="181"/>
      <c r="V70" s="185"/>
      <c r="W70" s="177"/>
      <c r="X70" s="185"/>
      <c r="Y70" s="185"/>
      <c r="Z70" s="218"/>
      <c r="AA70" s="175"/>
      <c r="AB70" s="183"/>
      <c r="AC70" s="184"/>
      <c r="AD70" s="225"/>
      <c r="AE70" s="176"/>
      <c r="AF70" s="168"/>
      <c r="AG70" s="168"/>
      <c r="AH70" s="179"/>
      <c r="AI70" s="256"/>
      <c r="AJ70" s="185"/>
      <c r="AK70" s="185"/>
      <c r="AL70" s="185"/>
      <c r="AM70" s="185"/>
      <c r="AN70" s="185"/>
    </row>
    <row r="71" spans="1:40" ht="25.5" thickTop="1" thickBot="1" x14ac:dyDescent="0.4">
      <c r="A71">
        <f>+A69+1</f>
        <v>4</v>
      </c>
      <c r="B71" t="s">
        <v>2540</v>
      </c>
      <c r="C71" s="13" t="s">
        <v>2822</v>
      </c>
      <c r="D71" s="257" t="s">
        <v>1111</v>
      </c>
      <c r="E71" s="257" t="s">
        <v>1121</v>
      </c>
      <c r="F71" s="258" t="s">
        <v>1114</v>
      </c>
      <c r="G71" s="258"/>
      <c r="H71" s="257" t="s">
        <v>1111</v>
      </c>
      <c r="I71" s="257" t="s">
        <v>1121</v>
      </c>
      <c r="J71" s="296"/>
      <c r="K71" s="296"/>
      <c r="L71" s="271" t="str">
        <f t="shared" si="114"/>
        <v xml:space="preserve">            { line: "Ensalzadlo con himnos por los siglos,, (Mi,m,15)(Re,,250)(Mi,m,350)", sC: "tc"},</v>
      </c>
      <c r="M71" s="218" t="str">
        <f t="shared" si="7"/>
        <v>(</v>
      </c>
      <c r="N71" s="183" t="str">
        <f t="shared" si="1"/>
        <v>Mi</v>
      </c>
      <c r="O71" s="216" t="str">
        <f t="shared" si="8"/>
        <v>,</v>
      </c>
      <c r="P71" s="225" t="str">
        <f t="shared" si="2"/>
        <v>m</v>
      </c>
      <c r="Q71" s="217" t="str">
        <f t="shared" si="9"/>
        <v>,</v>
      </c>
      <c r="R71" s="168">
        <f t="shared" si="10"/>
        <v>15</v>
      </c>
      <c r="S71" s="218" t="str">
        <f t="shared" si="11"/>
        <v>)</v>
      </c>
      <c r="T71" s="219" t="str">
        <f t="shared" si="12"/>
        <v>(</v>
      </c>
      <c r="U71" s="181" t="str">
        <f t="shared" si="3"/>
        <v>Re</v>
      </c>
      <c r="V71" s="185" t="str">
        <f t="shared" si="13"/>
        <v>,</v>
      </c>
      <c r="W71" s="177" t="str">
        <f t="shared" si="4"/>
        <v/>
      </c>
      <c r="X71" s="185" t="str">
        <f t="shared" si="14"/>
        <v>,</v>
      </c>
      <c r="Y71" s="185">
        <f t="shared" si="15"/>
        <v>250</v>
      </c>
      <c r="Z71" s="218" t="str">
        <f t="shared" si="16"/>
        <v>)</v>
      </c>
      <c r="AA71" s="175" t="str">
        <f t="shared" si="17"/>
        <v>(</v>
      </c>
      <c r="AB71" s="183" t="str">
        <f t="shared" si="5"/>
        <v>Mi</v>
      </c>
      <c r="AC71" s="184" t="str">
        <f t="shared" si="18"/>
        <v>,</v>
      </c>
      <c r="AD71" s="225" t="str">
        <f t="shared" si="19"/>
        <v>m</v>
      </c>
      <c r="AE71" s="176" t="str">
        <f t="shared" si="20"/>
        <v>,</v>
      </c>
      <c r="AF71" s="168">
        <f t="shared" si="21"/>
        <v>350</v>
      </c>
      <c r="AG71" s="168" t="str">
        <f t="shared" si="22"/>
        <v>)</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5.5" thickTop="1" thickBot="1" x14ac:dyDescent="0.4">
      <c r="A72">
        <f t="shared" si="115"/>
        <v>5</v>
      </c>
      <c r="B72" t="s">
        <v>2584</v>
      </c>
      <c r="C72" s="251" t="s">
        <v>2823</v>
      </c>
      <c r="D72" s="257" t="s">
        <v>1114</v>
      </c>
      <c r="E72" s="257"/>
      <c r="F72" s="258"/>
      <c r="G72" s="258"/>
      <c r="H72" s="257"/>
      <c r="I72" s="257"/>
      <c r="J72" s="296"/>
      <c r="K72" s="296"/>
      <c r="L72" s="271" t="str">
        <f t="shared" si="114"/>
        <v xml:space="preserve">            { line: "ENSALZADLO, (Re,,15)", sC: "ta as"},</v>
      </c>
      <c r="M72" s="218" t="str">
        <f t="shared" si="7"/>
        <v>(</v>
      </c>
      <c r="N72" s="183" t="str">
        <f t="shared" si="1"/>
        <v>Re</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5.5" thickTop="1" thickBot="1" x14ac:dyDescent="0.4">
      <c r="A73">
        <f t="shared" si="115"/>
        <v>6</v>
      </c>
      <c r="B73" t="s">
        <v>2282</v>
      </c>
      <c r="C73" s="251" t="s">
        <v>2824</v>
      </c>
      <c r="D73" s="257" t="s">
        <v>1131</v>
      </c>
      <c r="E73" s="257"/>
      <c r="F73" s="258" t="s">
        <v>2347</v>
      </c>
      <c r="G73" s="258">
        <v>7</v>
      </c>
      <c r="H73" s="257" t="s">
        <v>1111</v>
      </c>
      <c r="I73" s="257" t="s">
        <v>1121</v>
      </c>
      <c r="J73" s="296"/>
      <c r="K73" s="296"/>
      <c r="L73" s="271" t="str">
        <f t="shared" si="114"/>
        <v xml:space="preserve">            { line: "CON HIMNOS POR LOS SIGLOS., (Do,,15)(Si,7,250)(Mi,m,350)", sC: "as"},</v>
      </c>
      <c r="M73" s="218" t="str">
        <f t="shared" si="7"/>
        <v>(</v>
      </c>
      <c r="N73" s="183" t="str">
        <f t="shared" si="1"/>
        <v>Do</v>
      </c>
      <c r="O73" s="216" t="str">
        <f t="shared" si="8"/>
        <v>,</v>
      </c>
      <c r="P73" s="225" t="str">
        <f t="shared" si="2"/>
        <v/>
      </c>
      <c r="Q73" s="217" t="str">
        <f t="shared" si="9"/>
        <v>,</v>
      </c>
      <c r="R73" s="168">
        <f t="shared" si="10"/>
        <v>15</v>
      </c>
      <c r="S73" s="218" t="str">
        <f t="shared" si="11"/>
        <v>)</v>
      </c>
      <c r="T73" s="219" t="str">
        <f t="shared" si="12"/>
        <v>(</v>
      </c>
      <c r="U73" s="181" t="str">
        <f t="shared" si="3"/>
        <v>Si</v>
      </c>
      <c r="V73" s="185" t="str">
        <f t="shared" si="13"/>
        <v>,</v>
      </c>
      <c r="W73" s="177">
        <f t="shared" si="4"/>
        <v>7</v>
      </c>
      <c r="X73" s="185" t="str">
        <f t="shared" si="14"/>
        <v>,</v>
      </c>
      <c r="Y73" s="185">
        <f t="shared" si="15"/>
        <v>250</v>
      </c>
      <c r="Z73" s="218" t="str">
        <f t="shared" si="16"/>
        <v>)</v>
      </c>
      <c r="AA73" s="175" t="str">
        <f t="shared" si="17"/>
        <v>(</v>
      </c>
      <c r="AB73" s="183" t="str">
        <f t="shared" si="5"/>
        <v>Mi</v>
      </c>
      <c r="AC73" s="184" t="str">
        <f t="shared" si="18"/>
        <v>,</v>
      </c>
      <c r="AD73" s="225" t="str">
        <f t="shared" si="19"/>
        <v>m</v>
      </c>
      <c r="AE73" s="176" t="str">
        <f t="shared" si="20"/>
        <v>,</v>
      </c>
      <c r="AF73" s="168">
        <f t="shared" si="21"/>
        <v>350</v>
      </c>
      <c r="AG73" s="168" t="str">
        <f t="shared" si="22"/>
        <v>)</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4" customHeight="1" thickTop="1" x14ac:dyDescent="0.4">
      <c r="B74" s="211"/>
      <c r="C74" s="211"/>
      <c r="D74" s="211"/>
      <c r="E74" s="211"/>
      <c r="F74" s="211"/>
      <c r="G74" s="211"/>
      <c r="H74" s="211"/>
      <c r="I74" s="211"/>
      <c r="J74" s="211"/>
      <c r="K74" s="211"/>
      <c r="L74" s="213" t="str">
        <f ca="1">_xlfn.CONCAT("]}, // ULTIMA LINEA DEL CANTO: ",L1)</f>
        <v>]}, // ULTIMA LINEA DEL CANTO: BENDITO ERES, SEÑOR</v>
      </c>
      <c r="M74" s="211"/>
    </row>
    <row r="75" spans="1:40" ht="20.25" x14ac:dyDescent="0.25">
      <c r="L75" s="214" t="s">
        <v>2316</v>
      </c>
      <c r="M75" s="166"/>
    </row>
    <row r="76" spans="1:40" x14ac:dyDescent="0.25">
      <c r="M7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432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C9B9542-4517-4591-883D-CDA5D439DE3E}">
          <x14:formula1>
            <xm:f>List!$B$1:$B$4</xm:f>
          </x14:formula1>
          <xm:sqref>C12</xm:sqref>
        </x14:dataValidation>
      </x14:dataValidation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A16C-9DBC-445E-92B6-E1BDFD7C716A}">
  <sheetPr codeName="Sheet48">
    <tabColor rgb="FF00B0F0"/>
  </sheetPr>
  <dimension ref="A1:AN78"/>
  <sheetViews>
    <sheetView zoomScale="85" zoomScaleNormal="85" workbookViewId="0">
      <pane xSplit="2" ySplit="1" topLeftCell="C25" activePane="bottomRight" state="frozen"/>
      <selection pane="topRight" activeCell="C1" sqref="C1"/>
      <selection pane="bottomLeft" activeCell="A2" sqref="A2"/>
      <selection pane="bottomRight" activeCell="B76" sqref="B76"/>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29</v>
      </c>
      <c r="E1" s="148"/>
      <c r="F1" s="148"/>
      <c r="G1" s="148"/>
      <c r="H1" s="148"/>
      <c r="I1" s="148"/>
      <c r="J1" s="148"/>
      <c r="K1" s="148"/>
      <c r="L1" s="165" t="str">
        <f ca="1">VLOOKUP(C1,'Codigo Canto'!A3:AQ236,38,FALSE)</f>
        <v>BENDITO SEA DIOS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BENDITO SEA DIOS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benditoseadios</v>
      </c>
      <c r="L7" s="164" t="str">
        <f ca="1">_xlfn.CONCAT("        id: ","""",C7,"""",",")</f>
        <v xml:space="preserve">        id: "benditoseadios",</v>
      </c>
    </row>
    <row r="8" spans="2:32" ht="23.25" x14ac:dyDescent="0.25">
      <c r="C8" t="str">
        <f ca="1">PROPER(L1)</f>
        <v>Bendito Sea Dios</v>
      </c>
      <c r="L8" s="164" t="str">
        <f ca="1">_xlfn.CONCAT("        tt: ","""",C8,"""",",")</f>
        <v xml:space="preserve">        tt: "Bendito Sea Dios",</v>
      </c>
    </row>
    <row r="9" spans="2:32" ht="23.25" x14ac:dyDescent="0.25">
      <c r="C9" t="str">
        <f ca="1">PROPER(L1)</f>
        <v>Bendito Sea Dios</v>
      </c>
      <c r="L9" s="164" t="str">
        <f ca="1">_xlfn.CONCAT("        title: ","""",C9,"""",",")</f>
        <v xml:space="preserve">        title: "Bendito Sea Dios",</v>
      </c>
    </row>
    <row r="10" spans="2:32" ht="23.25" x14ac:dyDescent="0.25">
      <c r="C10" t="str">
        <f ca="1">VLOOKUP(C1,'Codigo Canto'!A3:AQ236,12,FALSE)</f>
        <v>Efesios 1,3-13</v>
      </c>
      <c r="L10" s="164" t="str">
        <f ca="1">_xlfn.CONCAT("        ","subtitle: ","""",C10,"""",",")</f>
        <v xml:space="preserve">        subtitle: "Efesios 1,3-13",</v>
      </c>
    </row>
    <row r="11" spans="2:32" ht="23.25" x14ac:dyDescent="0.25">
      <c r="C11" t="str">
        <f ca="1">VLOOKUP(C1,Codigo!A3:AP240,42,FALSE)</f>
        <v>category: ["PreCatecumenado","Laudes/Visperas","Antiguo Testamento"],</v>
      </c>
      <c r="L11" s="164" t="str">
        <f ca="1">_xlfn.CONCAT("        ",C11)</f>
        <v xml:space="preserve">        category: ["PreCatecumenado","Laudes/Visperas","Antiguo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29</v>
      </c>
      <c r="L15" s="164" t="str">
        <f ca="1">_xlfn.CONCAT("        dbno: ","""",C15,"""",",")</f>
        <v xml:space="preserve">        dbno: "29",</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benditoseadios</v>
      </c>
      <c r="L18" s="164" t="str">
        <f ca="1">_xlfn.CONCAT("        audioSrc: ","""/audio/",C18,".mp3""",",")</f>
        <v xml:space="preserve">        audioSrc: "/audio/benditoseadios.mp3",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2788</v>
      </c>
    </row>
    <row r="24" spans="1:40" ht="23.25" x14ac:dyDescent="0.25">
      <c r="L24" s="164" t="s">
        <v>2787</v>
      </c>
    </row>
    <row r="25" spans="1:40" ht="23.25" x14ac:dyDescent="0.25">
      <c r="B25">
        <f ca="1">+C1-1</f>
        <v>28</v>
      </c>
      <c r="C25" t="str">
        <f ca="1">VLOOKUP(B25,Buscador!A3:AP240,31,FALSE)</f>
        <v>/resucito/src/index.html?canto=benditoeressenor</v>
      </c>
      <c r="L25" s="164" t="str">
        <f ca="1">_xlfn.CONCAT("        ant: ","""",C25,"""",",")</f>
        <v xml:space="preserve">        ant: "/resucito/src/index.html?canto=benditoeressenor",</v>
      </c>
    </row>
    <row r="26" spans="1:40" ht="23.25" x14ac:dyDescent="0.25">
      <c r="B26">
        <f ca="1">+C1+1</f>
        <v>30</v>
      </c>
      <c r="C26" t="str">
        <f ca="1">VLOOKUP(B26,Buscador!A3:AP240,31,FALSE)</f>
        <v>/resucito/src/index.html?canto=benedictus</v>
      </c>
      <c r="L26" s="164" t="str">
        <f ca="1">_xlfn.CONCAT("        sig: ","""",C26,"""",",")</f>
        <v xml:space="preserve">        sig: "/resucito/src/index.html?canto=benedictus",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2584</v>
      </c>
      <c r="C29" s="13" t="s">
        <v>155</v>
      </c>
      <c r="D29" s="257" t="s">
        <v>1114</v>
      </c>
      <c r="E29" s="257"/>
      <c r="F29" s="269" t="s">
        <v>1111</v>
      </c>
      <c r="G29" s="258" t="s">
        <v>1121</v>
      </c>
      <c r="H29" s="257" t="s">
        <v>1112</v>
      </c>
      <c r="I29" s="257">
        <v>7</v>
      </c>
      <c r="J29" s="270" t="s">
        <v>1114</v>
      </c>
      <c r="K29" s="296"/>
      <c r="L29" s="271" t="str">
        <f t="shared" ref="L29:L42" si="0">IF(C29="","",_xlfn.CONCAT("            { line: ","""",C29,", ",M29:AN29,""", sC: ","""",B29,"""},"))</f>
        <v xml:space="preserve">            { line: "BENDITO SEA DIOS, (Re,,15)(Mi,m,250)(La,7,350)(Re,,450)", sC: "ta as"},</v>
      </c>
      <c r="M29" s="218" t="str">
        <f>IF(N29="","","(")</f>
        <v>(</v>
      </c>
      <c r="N29" s="183" t="str">
        <f t="shared" ref="N29:N69" si="1">IF(D29="","",D29)</f>
        <v>Re</v>
      </c>
      <c r="O29" s="216" t="str">
        <f>IF(N29="","",",")</f>
        <v>,</v>
      </c>
      <c r="P29" s="225" t="str">
        <f t="shared" ref="P29:P69" si="2">IF(E29="","",E29)</f>
        <v/>
      </c>
      <c r="Q29" s="217" t="str">
        <f>IF(N29="","",",")</f>
        <v>,</v>
      </c>
      <c r="R29" s="168">
        <f>IF(N29="","",15)</f>
        <v>15</v>
      </c>
      <c r="S29" s="218" t="str">
        <f>IF(N29="","",")")</f>
        <v>)</v>
      </c>
      <c r="T29" s="219" t="str">
        <f>IF(U29="","","(")</f>
        <v>(</v>
      </c>
      <c r="U29" s="181" t="str">
        <f t="shared" ref="U29:U69" si="3">IF(F29="","",F29)</f>
        <v>Mi</v>
      </c>
      <c r="V29" s="185" t="str">
        <f>IF(U29="","",",")</f>
        <v>,</v>
      </c>
      <c r="W29" s="177" t="str">
        <f t="shared" ref="W29:W69" si="4">IF(G29="","",G29)</f>
        <v>m</v>
      </c>
      <c r="X29" s="185" t="str">
        <f>IF(U29="","",",")</f>
        <v>,</v>
      </c>
      <c r="Y29" s="185">
        <f>IF(U29="","",250)</f>
        <v>250</v>
      </c>
      <c r="Z29" s="218" t="str">
        <f>IF(U29="","",")")</f>
        <v>)</v>
      </c>
      <c r="AA29" s="175" t="str">
        <f>IF(AB29="","","(")</f>
        <v>(</v>
      </c>
      <c r="AB29" s="183" t="str">
        <f t="shared" ref="AB29:AB69" si="5">IF(H29="","",H29)</f>
        <v>La</v>
      </c>
      <c r="AC29" s="184" t="str">
        <f>IF(AB29="","",",")</f>
        <v>,</v>
      </c>
      <c r="AD29" s="225">
        <f>IF(I29="","",I29)</f>
        <v>7</v>
      </c>
      <c r="AE29" s="176" t="str">
        <f>IF(AB29="","",",")</f>
        <v>,</v>
      </c>
      <c r="AF29" s="168">
        <f>IF(AB29="","",350)</f>
        <v>350</v>
      </c>
      <c r="AG29" s="168" t="str">
        <f>IF(AB29="","",")")</f>
        <v>)</v>
      </c>
      <c r="AH29" s="179" t="str">
        <f>IF(AI29="","","(")</f>
        <v>(</v>
      </c>
      <c r="AI29" s="256" t="str">
        <f t="shared" ref="AI29:AI69" si="6">IF(J29="","",J29)</f>
        <v>Re</v>
      </c>
      <c r="AJ29" s="185" t="str">
        <f>IF(AI29="","",",")</f>
        <v>,</v>
      </c>
      <c r="AK29" s="185" t="str">
        <f>IF(K29="","",K29)</f>
        <v/>
      </c>
      <c r="AL29" s="185" t="str">
        <f>IF(AI29="","",",")</f>
        <v>,</v>
      </c>
      <c r="AM29" s="185">
        <f>IF(AI29="","",450)</f>
        <v>450</v>
      </c>
      <c r="AN29" s="185" t="str">
        <f>IF(AI29="","",")")</f>
        <v>)</v>
      </c>
    </row>
    <row r="30" spans="1:40" ht="25.5" thickTop="1" thickBot="1" x14ac:dyDescent="0.4">
      <c r="A30">
        <f>+A29+1</f>
        <v>2</v>
      </c>
      <c r="B30" t="s">
        <v>2282</v>
      </c>
      <c r="C30" s="13" t="s">
        <v>2825</v>
      </c>
      <c r="D30" s="257" t="s">
        <v>1111</v>
      </c>
      <c r="E30" s="257" t="s">
        <v>1121</v>
      </c>
      <c r="F30" s="258" t="s">
        <v>1112</v>
      </c>
      <c r="G30" s="258">
        <v>7</v>
      </c>
      <c r="H30" s="257" t="s">
        <v>1114</v>
      </c>
      <c r="I30" s="257"/>
      <c r="J30" s="296"/>
      <c r="K30" s="296"/>
      <c r="L30" s="271" t="str">
        <f t="shared" si="0"/>
        <v xml:space="preserve">            { line: "Y PADRE DE JESUCRISTO., (Mi,m,15)(La,7,250)(Re,,350)", sC: "as"},</v>
      </c>
      <c r="M30" s="218" t="str">
        <f t="shared" ref="M30:M69" si="7">IF(N30="","","(")</f>
        <v>(</v>
      </c>
      <c r="N30" s="183" t="str">
        <f t="shared" si="1"/>
        <v>Mi</v>
      </c>
      <c r="O30" s="216" t="str">
        <f t="shared" ref="O30:O69" si="8">IF(N30="","",",")</f>
        <v>,</v>
      </c>
      <c r="P30" s="225" t="str">
        <f t="shared" si="2"/>
        <v>m</v>
      </c>
      <c r="Q30" s="217" t="str">
        <f t="shared" ref="Q30:Q69" si="9">IF(N30="","",",")</f>
        <v>,</v>
      </c>
      <c r="R30" s="168">
        <f t="shared" ref="R30:R69" si="10">IF(N30="","",15)</f>
        <v>15</v>
      </c>
      <c r="S30" s="218" t="str">
        <f t="shared" ref="S30:S69" si="11">IF(N30="","",")")</f>
        <v>)</v>
      </c>
      <c r="T30" s="219" t="str">
        <f t="shared" ref="T30:T69" si="12">IF(U30="","","(")</f>
        <v>(</v>
      </c>
      <c r="U30" s="181" t="str">
        <f t="shared" si="3"/>
        <v>La</v>
      </c>
      <c r="V30" s="185" t="str">
        <f t="shared" ref="V30:V69" si="13">IF(U30="","",",")</f>
        <v>,</v>
      </c>
      <c r="W30" s="177">
        <f t="shared" si="4"/>
        <v>7</v>
      </c>
      <c r="X30" s="185" t="str">
        <f t="shared" ref="X30:X69" si="14">IF(U30="","",",")</f>
        <v>,</v>
      </c>
      <c r="Y30" s="185">
        <f t="shared" ref="Y30:Y69" si="15">IF(U30="","",250)</f>
        <v>250</v>
      </c>
      <c r="Z30" s="218" t="str">
        <f t="shared" ref="Z30:Z69" si="16">IF(U30="","",")")</f>
        <v>)</v>
      </c>
      <c r="AA30" s="175" t="str">
        <f t="shared" ref="AA30:AA69" si="17">IF(AB30="","","(")</f>
        <v>(</v>
      </c>
      <c r="AB30" s="183" t="str">
        <f t="shared" si="5"/>
        <v>Re</v>
      </c>
      <c r="AC30" s="184" t="str">
        <f t="shared" ref="AC30:AC69" si="18">IF(AB30="","",",")</f>
        <v>,</v>
      </c>
      <c r="AD30" s="225" t="str">
        <f t="shared" ref="AD30:AD69" si="19">IF(I30="","",I30)</f>
        <v/>
      </c>
      <c r="AE30" s="176" t="str">
        <f t="shared" ref="AE30:AE69" si="20">IF(AB30="","",",")</f>
        <v>,</v>
      </c>
      <c r="AF30" s="168">
        <f t="shared" ref="AF30:AF69" si="21">IF(AB30="","",350)</f>
        <v>350</v>
      </c>
      <c r="AG30" s="168" t="str">
        <f t="shared" ref="AG30:AG69" si="22">IF(AB30="","",")")</f>
        <v>)</v>
      </c>
      <c r="AH30" s="179" t="str">
        <f t="shared" ref="AH30:AH69" si="23">IF(AI30="","","(")</f>
        <v/>
      </c>
      <c r="AI30" s="256" t="str">
        <f t="shared" si="6"/>
        <v/>
      </c>
      <c r="AJ30" s="185" t="str">
        <f t="shared" ref="AJ30:AJ69" si="24">IF(AI30="","",",")</f>
        <v/>
      </c>
      <c r="AK30" s="185" t="str">
        <f t="shared" ref="AK30:AK69" si="25">IF(K30="","",K30)</f>
        <v/>
      </c>
      <c r="AL30" s="185" t="str">
        <f t="shared" ref="AL30:AL69" si="26">IF(AI30="","",",")</f>
        <v/>
      </c>
      <c r="AM30" s="185" t="str">
        <f t="shared" ref="AM30:AM69" si="27">IF(AI30="","",450)</f>
        <v/>
      </c>
      <c r="AN30" s="185" t="str">
        <f t="shared" ref="AN30:AN69" si="28">IF(AI30="","",")")</f>
        <v/>
      </c>
    </row>
    <row r="31" spans="1:40" ht="27.75" thickTop="1" thickBot="1" x14ac:dyDescent="0.4">
      <c r="C31" s="297"/>
      <c r="D31" s="326"/>
      <c r="E31" s="326"/>
      <c r="F31" s="326"/>
      <c r="G31" s="326"/>
      <c r="H31" s="326"/>
      <c r="I31" s="326"/>
      <c r="J31" s="326"/>
      <c r="K31" s="326"/>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3</v>
      </c>
      <c r="B32" t="s">
        <v>2540</v>
      </c>
      <c r="C32" s="13" t="s">
        <v>2826</v>
      </c>
      <c r="D32" s="257" t="s">
        <v>2407</v>
      </c>
      <c r="E32" s="257"/>
      <c r="F32" s="258"/>
      <c r="G32" s="258"/>
      <c r="H32" s="257"/>
      <c r="I32" s="257"/>
      <c r="J32" s="296"/>
      <c r="K32" s="296"/>
      <c r="L32" s="271" t="str">
        <f t="shared" si="0"/>
        <v xml:space="preserve">            { line: "Que nos ha bendecido, (Fa#,,15)", sC: "tc"},</v>
      </c>
      <c r="M32" s="218" t="str">
        <f t="shared" si="7"/>
        <v>(</v>
      </c>
      <c r="N32" s="183" t="str">
        <f t="shared" si="1"/>
        <v>Fa#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ref="A33:A42" si="29">+A32+1</f>
        <v>4</v>
      </c>
      <c r="C33" s="13" t="s">
        <v>2827</v>
      </c>
      <c r="D33" s="257" t="s">
        <v>2347</v>
      </c>
      <c r="E33" s="257" t="s">
        <v>1121</v>
      </c>
      <c r="F33" s="258"/>
      <c r="G33" s="258"/>
      <c r="H33" s="257"/>
      <c r="I33" s="257"/>
      <c r="J33" s="296"/>
      <c r="K33" s="296"/>
      <c r="L33" s="271" t="str">
        <f t="shared" si="0"/>
        <v xml:space="preserve">            { line: "con toda clase de amor;, (Si,m,15)", sC: ""},</v>
      </c>
      <c r="M33" s="218" t="str">
        <f t="shared" si="7"/>
        <v>(</v>
      </c>
      <c r="N33" s="183" t="str">
        <f t="shared" si="1"/>
        <v>Si</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5</v>
      </c>
      <c r="C34" s="13" t="s">
        <v>2828</v>
      </c>
      <c r="D34" s="257" t="s">
        <v>2407</v>
      </c>
      <c r="E34" s="257"/>
      <c r="F34" s="258"/>
      <c r="G34" s="258"/>
      <c r="H34" s="257"/>
      <c r="I34" s="257"/>
      <c r="J34" s="296"/>
      <c r="K34" s="296"/>
      <c r="L34" s="271" t="str">
        <f>IF(C34="","",_xlfn.CONCAT("            { line: ","""",C34,", ",M34:AN34,""", sC: ","""",B34,"""},"))</f>
        <v xml:space="preserve">            { line: "y nos ha elegido, (Fa#,,15)", sC: ""},</v>
      </c>
      <c r="M34" s="218" t="str">
        <f t="shared" si="7"/>
        <v>(</v>
      </c>
      <c r="N34" s="183" t="str">
        <f t="shared" si="1"/>
        <v>Fa#</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6</v>
      </c>
      <c r="C35" s="13" t="s">
        <v>2829</v>
      </c>
      <c r="D35" s="257" t="s">
        <v>2347</v>
      </c>
      <c r="E35" s="257" t="s">
        <v>1121</v>
      </c>
      <c r="F35" s="258"/>
      <c r="G35" s="258"/>
      <c r="H35" s="257"/>
      <c r="I35" s="257"/>
      <c r="J35" s="296"/>
      <c r="K35" s="296"/>
      <c r="L35" s="271" t="str">
        <f>IF(C35="","",_xlfn.CONCAT("            { line: ","""",C35,", ",M35:AN35,""", sC: ","""",B35,"""},"))</f>
        <v xml:space="preserve">            { line: "antes de la creación,, (Si,m,15)", sC: ""},</v>
      </c>
      <c r="M35" s="218" t="str">
        <f t="shared" si="7"/>
        <v>(</v>
      </c>
      <c r="N35" s="183" t="str">
        <f t="shared" si="1"/>
        <v>Si</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7</v>
      </c>
      <c r="C36" s="13" t="s">
        <v>2830</v>
      </c>
      <c r="D36" s="257" t="s">
        <v>1112</v>
      </c>
      <c r="E36" s="257"/>
      <c r="F36" s="258" t="s">
        <v>1122</v>
      </c>
      <c r="G36" s="258"/>
      <c r="H36" s="257"/>
      <c r="I36" s="257"/>
      <c r="J36" s="296"/>
      <c r="K36" s="296"/>
      <c r="L36" s="271" t="str">
        <f t="shared" si="0"/>
        <v xml:space="preserve">            { line: "para ser santos e inmaculados, (La,,15)(Sol,,250)", sC: ""},</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v>
      </c>
      <c r="U36" s="181" t="str">
        <f t="shared" si="3"/>
        <v>Sol</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2831</v>
      </c>
      <c r="D37" s="257" t="s">
        <v>2407</v>
      </c>
      <c r="E37" s="257"/>
      <c r="F37" s="258"/>
      <c r="G37" s="258"/>
      <c r="H37" s="257"/>
      <c r="I37" s="257"/>
      <c r="J37" s="296"/>
      <c r="K37" s="296"/>
      <c r="L37" s="271" t="str">
        <f t="shared" si="0"/>
        <v xml:space="preserve">            { line: "en el amor., (Fa#,,15)", sC: ""},</v>
      </c>
      <c r="M37" s="218" t="str">
        <f t="shared" si="7"/>
        <v>(</v>
      </c>
      <c r="N37" s="183" t="str">
        <f t="shared" si="1"/>
        <v>Fa#</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7.75" thickTop="1" thickBot="1" x14ac:dyDescent="0.4">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5.5" thickTop="1" thickBot="1" x14ac:dyDescent="0.4">
      <c r="A39">
        <f>+A37+1</f>
        <v>9</v>
      </c>
      <c r="B39" t="s">
        <v>2584</v>
      </c>
      <c r="C39" s="251" t="s">
        <v>2832</v>
      </c>
      <c r="D39" s="257" t="s">
        <v>2347</v>
      </c>
      <c r="E39" s="257" t="s">
        <v>1121</v>
      </c>
      <c r="F39" s="258"/>
      <c r="G39" s="258"/>
      <c r="H39" s="257"/>
      <c r="I39" s="257"/>
      <c r="J39" s="296"/>
      <c r="K39" s="296"/>
      <c r="L39" s="271" t="str">
        <f>IF(C39="","",_xlfn.CONCAT("            { line: ","""",C39,", ",M39:AN39,""", sC: ","""",B39,"""},"))</f>
        <v xml:space="preserve">            { line: "PARA SER ALABANZA DE SU GLORIA,, (Si,m,15)", sC: "ta as"},</v>
      </c>
      <c r="M39" s="218" t="str">
        <f t="shared" si="7"/>
        <v>(</v>
      </c>
      <c r="N39" s="183" t="str">
        <f t="shared" si="1"/>
        <v>Si</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B40" t="s">
        <v>2282</v>
      </c>
      <c r="C40" s="251" t="s">
        <v>2833</v>
      </c>
      <c r="D40" s="257" t="s">
        <v>1112</v>
      </c>
      <c r="E40" s="257"/>
      <c r="F40" s="258"/>
      <c r="G40" s="258"/>
      <c r="H40" s="257"/>
      <c r="I40" s="257"/>
      <c r="J40" s="296"/>
      <c r="K40" s="296"/>
      <c r="L40" s="271" t="str">
        <f t="shared" si="0"/>
        <v xml:space="preserve">            { line: "DE LA GLORIA DE SU GRACIA,, (La,,15)", sC: "as"},</v>
      </c>
      <c r="M40" s="218" t="str">
        <f t="shared" si="7"/>
        <v>(</v>
      </c>
      <c r="N40" s="183" t="str">
        <f t="shared" si="1"/>
        <v>La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11</v>
      </c>
      <c r="B41" t="s">
        <v>2282</v>
      </c>
      <c r="C41" s="251" t="s">
        <v>2834</v>
      </c>
      <c r="D41" s="257" t="s">
        <v>1122</v>
      </c>
      <c r="E41" s="257"/>
      <c r="F41" s="258"/>
      <c r="G41" s="258"/>
      <c r="H41" s="257"/>
      <c r="I41" s="257"/>
      <c r="J41" s="296"/>
      <c r="K41" s="296"/>
      <c r="L41" s="271" t="str">
        <f t="shared" si="0"/>
        <v xml:space="preserve">            { line: "DE LA GRACIA DE SU AMOR,, (Sol,,15)", sC: "as"},</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12</v>
      </c>
      <c r="B42" t="s">
        <v>2282</v>
      </c>
      <c r="C42" s="251" t="s">
        <v>2835</v>
      </c>
      <c r="D42" s="257" t="s">
        <v>2407</v>
      </c>
      <c r="E42" s="257"/>
      <c r="F42" s="258"/>
      <c r="G42" s="258"/>
      <c r="H42" s="257"/>
      <c r="I42" s="257"/>
      <c r="J42" s="296"/>
      <c r="K42" s="296"/>
      <c r="L42" s="271" t="str">
        <f t="shared" si="0"/>
        <v xml:space="preserve">            { line: "CON LA QUE NOS AMÓ EN JESUCRISTO., (Fa#,,15)", sC: "as"},</v>
      </c>
      <c r="M42" s="218" t="str">
        <f t="shared" si="7"/>
        <v>(</v>
      </c>
      <c r="N42" s="183" t="str">
        <f t="shared" si="1"/>
        <v>Fa#</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30">IF(N44="","","(")</f>
        <v/>
      </c>
      <c r="N44" s="183" t="str">
        <f t="shared" ref="N44:N46" si="31">IF(D44="","",D44)</f>
        <v/>
      </c>
      <c r="O44" s="216" t="str">
        <f t="shared" ref="O44:O46" si="32">IF(N44="","",",")</f>
        <v/>
      </c>
      <c r="P44" s="225" t="str">
        <f t="shared" ref="P44:P46" si="33">IF(E44="","",E44)</f>
        <v/>
      </c>
      <c r="Q44" s="217" t="str">
        <f t="shared" ref="Q44:Q46" si="34">IF(N44="","",",")</f>
        <v/>
      </c>
      <c r="R44" s="168" t="str">
        <f t="shared" ref="R44:R46" si="35">IF(N44="","",15)</f>
        <v/>
      </c>
      <c r="S44" s="218" t="str">
        <f t="shared" ref="S44:S46" si="36">IF(N44="","",")")</f>
        <v/>
      </c>
      <c r="T44" s="219" t="str">
        <f t="shared" ref="T44:T46" si="37">IF(U44="","","(")</f>
        <v/>
      </c>
      <c r="U44" s="181" t="str">
        <f t="shared" ref="U44:U46" si="38">IF(F44="","",F44)</f>
        <v/>
      </c>
      <c r="V44" s="185" t="str">
        <f t="shared" ref="V44:V46" si="39">IF(U44="","",",")</f>
        <v/>
      </c>
      <c r="W44" s="177" t="str">
        <f t="shared" ref="W44:W46" si="40">IF(G44="","",G44)</f>
        <v/>
      </c>
      <c r="X44" s="185" t="str">
        <f t="shared" ref="X44:X46" si="41">IF(U44="","",",")</f>
        <v/>
      </c>
      <c r="Y44" s="185" t="str">
        <f t="shared" ref="Y44:Y46" si="42">IF(U44="","",250)</f>
        <v/>
      </c>
      <c r="Z44" s="218" t="str">
        <f t="shared" ref="Z44:Z46" si="43">IF(U44="","",")")</f>
        <v/>
      </c>
      <c r="AA44" s="175" t="str">
        <f t="shared" ref="AA44:AA46" si="44">IF(AB44="","","(")</f>
        <v/>
      </c>
      <c r="AB44" s="183" t="str">
        <f t="shared" ref="AB44:AB46" si="45">IF(H44="","",H44)</f>
        <v/>
      </c>
      <c r="AC44" s="184" t="str">
        <f t="shared" ref="AC44:AC46" si="46">IF(AB44="","",",")</f>
        <v/>
      </c>
      <c r="AD44" s="225" t="str">
        <f t="shared" ref="AD44:AD46" si="47">IF(I44="","",I44)</f>
        <v/>
      </c>
      <c r="AE44" s="176" t="str">
        <f t="shared" ref="AE44:AE46" si="48">IF(AB44="","",",")</f>
        <v/>
      </c>
      <c r="AF44" s="168" t="str">
        <f t="shared" ref="AF44:AF46" si="49">IF(AB44="","",350)</f>
        <v/>
      </c>
      <c r="AG44" s="168" t="str">
        <f t="shared" ref="AG44:AG46" si="50">IF(AB44="","",")")</f>
        <v/>
      </c>
      <c r="AH44" s="179" t="str">
        <f t="shared" ref="AH44:AH46" si="51">IF(AI44="","","(")</f>
        <v/>
      </c>
      <c r="AI44" s="256" t="str">
        <f t="shared" ref="AI44:AI46" si="52">IF(J44="","",J44)</f>
        <v/>
      </c>
      <c r="AJ44" s="185" t="str">
        <f t="shared" ref="AJ44:AJ46" si="53">IF(AI44="","",",")</f>
        <v/>
      </c>
      <c r="AK44" s="185" t="str">
        <f t="shared" ref="AK44:AK46" si="54">IF(K44="","",K44)</f>
        <v/>
      </c>
      <c r="AL44" s="185" t="str">
        <f t="shared" ref="AL44:AL46" si="55">IF(AI44="","",",")</f>
        <v/>
      </c>
      <c r="AM44" s="185" t="str">
        <f t="shared" ref="AM44:AM46" si="56">IF(AI44="","",450)</f>
        <v/>
      </c>
      <c r="AN44" s="185" t="str">
        <f t="shared" ref="AN44:AN46" si="57">IF(AI44="","",")")</f>
        <v/>
      </c>
    </row>
    <row r="45" spans="1:40" ht="25.5" thickTop="1" thickBot="1" x14ac:dyDescent="0.4">
      <c r="B45" t="s">
        <v>2584</v>
      </c>
      <c r="C45" s="333" t="s">
        <v>155</v>
      </c>
      <c r="D45" s="329" t="s">
        <v>1114</v>
      </c>
      <c r="E45" s="329"/>
      <c r="F45" s="329" t="s">
        <v>1111</v>
      </c>
      <c r="G45" s="329" t="s">
        <v>1121</v>
      </c>
      <c r="H45" s="329" t="s">
        <v>1112</v>
      </c>
      <c r="I45" s="329">
        <v>7</v>
      </c>
      <c r="J45" s="329" t="s">
        <v>1114</v>
      </c>
      <c r="K45" s="329"/>
      <c r="L45" s="330" t="str">
        <f>IF(C45="","",_xlfn.CONCAT("       triggerLine: ","""",C45,", ",M45:AN45,""", sC: ","""",B45,""", lines: ["))</f>
        <v xml:space="preserve">       triggerLine: "BENDITO SEA DIOS, (Re,,15)(Mi,m,250)(La,7,350)(Re,,450)", sC: "ta as", lines: [</v>
      </c>
      <c r="M45" s="218" t="str">
        <f t="shared" si="30"/>
        <v>(</v>
      </c>
      <c r="N45" s="183" t="str">
        <f t="shared" si="31"/>
        <v>Re</v>
      </c>
      <c r="O45" s="216" t="str">
        <f t="shared" si="32"/>
        <v>,</v>
      </c>
      <c r="P45" s="225" t="str">
        <f t="shared" si="33"/>
        <v/>
      </c>
      <c r="Q45" s="217" t="str">
        <f t="shared" si="34"/>
        <v>,</v>
      </c>
      <c r="R45" s="168">
        <f t="shared" si="35"/>
        <v>15</v>
      </c>
      <c r="S45" s="218" t="str">
        <f t="shared" si="36"/>
        <v>)</v>
      </c>
      <c r="T45" s="219" t="str">
        <f t="shared" si="37"/>
        <v>(</v>
      </c>
      <c r="U45" s="181" t="str">
        <f t="shared" si="38"/>
        <v>Mi</v>
      </c>
      <c r="V45" s="185" t="str">
        <f t="shared" si="39"/>
        <v>,</v>
      </c>
      <c r="W45" s="177" t="str">
        <f t="shared" si="40"/>
        <v>m</v>
      </c>
      <c r="X45" s="185" t="str">
        <f t="shared" si="41"/>
        <v>,</v>
      </c>
      <c r="Y45" s="185">
        <f t="shared" si="42"/>
        <v>250</v>
      </c>
      <c r="Z45" s="218" t="str">
        <f t="shared" si="43"/>
        <v>)</v>
      </c>
      <c r="AA45" s="175" t="str">
        <f t="shared" si="44"/>
        <v>(</v>
      </c>
      <c r="AB45" s="183" t="str">
        <f t="shared" si="45"/>
        <v>La</v>
      </c>
      <c r="AC45" s="184" t="str">
        <f t="shared" si="46"/>
        <v>,</v>
      </c>
      <c r="AD45" s="225">
        <f t="shared" si="47"/>
        <v>7</v>
      </c>
      <c r="AE45" s="176" t="str">
        <f t="shared" si="48"/>
        <v>,</v>
      </c>
      <c r="AF45" s="168">
        <f t="shared" si="49"/>
        <v>350</v>
      </c>
      <c r="AG45" s="168" t="str">
        <f t="shared" si="50"/>
        <v>)</v>
      </c>
      <c r="AH45" s="179" t="str">
        <f t="shared" si="51"/>
        <v>(</v>
      </c>
      <c r="AI45" s="256" t="str">
        <f t="shared" si="52"/>
        <v>Re</v>
      </c>
      <c r="AJ45" s="185" t="str">
        <f t="shared" si="53"/>
        <v>,</v>
      </c>
      <c r="AK45" s="185" t="str">
        <f t="shared" si="54"/>
        <v/>
      </c>
      <c r="AL45" s="185" t="str">
        <f t="shared" si="55"/>
        <v>,</v>
      </c>
      <c r="AM45" s="185">
        <f t="shared" si="56"/>
        <v>450</v>
      </c>
      <c r="AN45" s="185" t="str">
        <f t="shared" si="57"/>
        <v>)</v>
      </c>
    </row>
    <row r="46" spans="1:40" ht="25.5" thickTop="1" thickBot="1" x14ac:dyDescent="0.4">
      <c r="B46" t="s">
        <v>2282</v>
      </c>
      <c r="C46" s="334" t="s">
        <v>2825</v>
      </c>
      <c r="D46" s="329" t="s">
        <v>1111</v>
      </c>
      <c r="E46" s="329" t="s">
        <v>1121</v>
      </c>
      <c r="F46" s="329" t="s">
        <v>1112</v>
      </c>
      <c r="G46" s="329">
        <v>7</v>
      </c>
      <c r="H46" s="329" t="s">
        <v>1114</v>
      </c>
      <c r="I46" s="329"/>
      <c r="J46" s="329"/>
      <c r="K46" s="329"/>
      <c r="L46" s="335" t="str">
        <f>IF(C46="","",_xlfn.CONCAT("            { line: ","""",C46,", ",M46:AN46,""", sC: ","""",B46,"""},  ]},"))</f>
        <v xml:space="preserve">            { line: "Y PADRE DE JESUCRISTO., (Mi,m,15)(La,7,250)(Re,,350)", sC: "as"},  ]},</v>
      </c>
      <c r="M46" s="218" t="str">
        <f t="shared" si="30"/>
        <v>(</v>
      </c>
      <c r="N46" s="183" t="str">
        <f t="shared" si="31"/>
        <v>Mi</v>
      </c>
      <c r="O46" s="216" t="str">
        <f t="shared" si="32"/>
        <v>,</v>
      </c>
      <c r="P46" s="225" t="str">
        <f t="shared" si="33"/>
        <v>m</v>
      </c>
      <c r="Q46" s="217" t="str">
        <f t="shared" si="34"/>
        <v>,</v>
      </c>
      <c r="R46" s="168">
        <f t="shared" si="35"/>
        <v>15</v>
      </c>
      <c r="S46" s="218" t="str">
        <f t="shared" si="36"/>
        <v>)</v>
      </c>
      <c r="T46" s="219" t="str">
        <f t="shared" si="37"/>
        <v>(</v>
      </c>
      <c r="U46" s="181" t="str">
        <f t="shared" si="38"/>
        <v>La</v>
      </c>
      <c r="V46" s="185" t="str">
        <f t="shared" si="39"/>
        <v>,</v>
      </c>
      <c r="W46" s="177">
        <f t="shared" si="40"/>
        <v>7</v>
      </c>
      <c r="X46" s="185" t="str">
        <f t="shared" si="41"/>
        <v>,</v>
      </c>
      <c r="Y46" s="185">
        <f t="shared" si="42"/>
        <v>250</v>
      </c>
      <c r="Z46" s="218" t="str">
        <f t="shared" si="43"/>
        <v>)</v>
      </c>
      <c r="AA46" s="175" t="str">
        <f t="shared" si="44"/>
        <v>(</v>
      </c>
      <c r="AB46" s="183" t="str">
        <f t="shared" si="45"/>
        <v>Re</v>
      </c>
      <c r="AC46" s="184" t="str">
        <f t="shared" si="46"/>
        <v>,</v>
      </c>
      <c r="AD46" s="225" t="str">
        <f t="shared" si="47"/>
        <v/>
      </c>
      <c r="AE46" s="176" t="str">
        <f t="shared" si="48"/>
        <v>,</v>
      </c>
      <c r="AF46" s="168">
        <f t="shared" si="49"/>
        <v>350</v>
      </c>
      <c r="AG46" s="168" t="str">
        <f t="shared" si="50"/>
        <v>)</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1:40" ht="36.75" thickTop="1" thickBot="1" x14ac:dyDescent="0.4">
      <c r="A47" s="293"/>
      <c r="B47" s="293"/>
      <c r="C47" s="293"/>
      <c r="D47" s="300"/>
      <c r="E47" s="300"/>
      <c r="F47" s="300"/>
      <c r="G47" s="300"/>
      <c r="H47" s="300"/>
      <c r="I47" s="300"/>
      <c r="J47" s="300"/>
      <c r="K47" s="300"/>
      <c r="L47" s="212" t="s">
        <v>2299</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v>1</v>
      </c>
      <c r="B48" t="s">
        <v>2540</v>
      </c>
      <c r="C48" s="13" t="s">
        <v>2836</v>
      </c>
      <c r="D48" s="257" t="s">
        <v>2407</v>
      </c>
      <c r="E48" s="257"/>
      <c r="F48" s="258"/>
      <c r="G48" s="258"/>
      <c r="H48" s="257"/>
      <c r="I48" s="257"/>
      <c r="J48" s="296"/>
      <c r="K48" s="296"/>
      <c r="L48" s="271" t="str">
        <f>IF(C48="","",_xlfn.CONCAT("            { line: ","""",C48,", ",M48:AN48,""", sC: ","""",B48,"""},"))</f>
        <v xml:space="preserve">            { line: "En Él tenemos la redención,, (Fa#,,15)", sC: "tc"},</v>
      </c>
      <c r="M48" s="218" t="str">
        <f t="shared" si="7"/>
        <v>(</v>
      </c>
      <c r="N48" s="183" t="str">
        <f t="shared" si="1"/>
        <v>Fa#</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+A48+1</f>
        <v>2</v>
      </c>
      <c r="C49" s="13" t="s">
        <v>2837</v>
      </c>
      <c r="D49" s="257" t="s">
        <v>2347</v>
      </c>
      <c r="E49" s="257" t="s">
        <v>1121</v>
      </c>
      <c r="F49" s="258"/>
      <c r="G49" s="258"/>
      <c r="H49" s="257"/>
      <c r="I49" s="257"/>
      <c r="J49" s="296"/>
      <c r="K49" s="296"/>
      <c r="L49" s="271" t="str">
        <f t="shared" ref="L49:L69" si="58">IF(C49="","",_xlfn.CONCAT("            { line: ","""",C49,", ",M49:AN49,""", sC: ","""",B49,"""},"))</f>
        <v xml:space="preserve">            { line: "el perdón de los pecados,, (Si,m,15)", sC: ""},</v>
      </c>
      <c r="M49" s="218" t="str">
        <f t="shared" si="7"/>
        <v>(</v>
      </c>
      <c r="N49" s="183" t="str">
        <f t="shared" si="1"/>
        <v>Si</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 t="shared" ref="A50:A69" si="59">+A49+1</f>
        <v>3</v>
      </c>
      <c r="C50" s="13" t="s">
        <v>2838</v>
      </c>
      <c r="D50" s="257" t="s">
        <v>1122</v>
      </c>
      <c r="E50" s="257"/>
      <c r="F50" s="258"/>
      <c r="G50" s="258"/>
      <c r="H50" s="257"/>
      <c r="I50" s="257"/>
      <c r="J50" s="296"/>
      <c r="K50" s="296"/>
      <c r="L50" s="271" t="str">
        <f t="shared" si="58"/>
        <v xml:space="preserve">            { line: "según la riqueza de su amor,, (Sol,,15)", sC: ""},</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si="59"/>
        <v>4</v>
      </c>
      <c r="C51" s="13" t="s">
        <v>2839</v>
      </c>
      <c r="D51" s="257" t="s">
        <v>2407</v>
      </c>
      <c r="E51" s="257"/>
      <c r="F51" s="258"/>
      <c r="G51" s="258"/>
      <c r="H51" s="257"/>
      <c r="I51" s="257"/>
      <c r="J51" s="296"/>
      <c r="K51" s="296"/>
      <c r="L51" s="271" t="str">
        <f t="shared" si="58"/>
        <v xml:space="preserve">            { line: "para que en la plenitud de los tiempos, (Fa#,,15)", sC: ""},</v>
      </c>
      <c r="M51" s="218" t="str">
        <f t="shared" si="7"/>
        <v>(</v>
      </c>
      <c r="N51" s="183" t="str">
        <f t="shared" si="1"/>
        <v>Fa#</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59"/>
        <v>5</v>
      </c>
      <c r="C52" s="13" t="s">
        <v>2840</v>
      </c>
      <c r="D52" s="257" t="s">
        <v>2347</v>
      </c>
      <c r="E52" s="257" t="s">
        <v>1121</v>
      </c>
      <c r="F52" s="258"/>
      <c r="G52" s="258"/>
      <c r="H52" s="257"/>
      <c r="I52" s="257"/>
      <c r="J52" s="296"/>
      <c r="K52" s="296"/>
      <c r="L52" s="271" t="str">
        <f t="shared" si="58"/>
        <v xml:space="preserve">            { line: "Cristo sea todo en todos., (Si,m,15)", sC: ""},</v>
      </c>
      <c r="M52" s="218" t="str">
        <f t="shared" si="7"/>
        <v>(</v>
      </c>
      <c r="N52" s="183" t="str">
        <f t="shared" si="1"/>
        <v>Si</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7.75" thickTop="1" thickBot="1" x14ac:dyDescent="0.4">
      <c r="C53" s="297"/>
      <c r="D53" s="326"/>
      <c r="E53" s="326"/>
      <c r="F53" s="326"/>
      <c r="G53" s="326"/>
      <c r="H53" s="326"/>
      <c r="I53" s="326"/>
      <c r="J53" s="326"/>
      <c r="K53" s="326"/>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1:40" ht="25.5" thickTop="1" thickBot="1" x14ac:dyDescent="0.4">
      <c r="C54" s="203" t="s">
        <v>2422</v>
      </c>
      <c r="D54" s="224"/>
      <c r="E54" s="224"/>
      <c r="F54" s="224"/>
      <c r="G54" s="224"/>
      <c r="H54" s="224"/>
      <c r="I54" s="224"/>
      <c r="J54" s="224"/>
      <c r="K54" s="224"/>
      <c r="L54" s="208" t="s">
        <v>2411</v>
      </c>
      <c r="M54" s="218" t="str">
        <f t="shared" ref="M54:M58" si="60">IF(N54="","","(")</f>
        <v/>
      </c>
      <c r="N54" s="183" t="str">
        <f t="shared" ref="N54:N58" si="61">IF(D54="","",D54)</f>
        <v/>
      </c>
      <c r="O54" s="216" t="str">
        <f t="shared" ref="O54:O58" si="62">IF(N54="","",",")</f>
        <v/>
      </c>
      <c r="P54" s="225" t="str">
        <f t="shared" ref="P54:P58" si="63">IF(E54="","",E54)</f>
        <v/>
      </c>
      <c r="Q54" s="217" t="str">
        <f t="shared" ref="Q54:Q58" si="64">IF(N54="","",",")</f>
        <v/>
      </c>
      <c r="R54" s="168" t="str">
        <f t="shared" ref="R54:R58" si="65">IF(N54="","",15)</f>
        <v/>
      </c>
      <c r="S54" s="218" t="str">
        <f t="shared" ref="S54:S58" si="66">IF(N54="","",")")</f>
        <v/>
      </c>
      <c r="T54" s="219" t="str">
        <f t="shared" ref="T54:T58" si="67">IF(U54="","","(")</f>
        <v/>
      </c>
      <c r="U54" s="181" t="str">
        <f t="shared" ref="U54:U58" si="68">IF(F54="","",F54)</f>
        <v/>
      </c>
      <c r="V54" s="185" t="str">
        <f t="shared" ref="V54:V58" si="69">IF(U54="","",",")</f>
        <v/>
      </c>
      <c r="W54" s="177" t="str">
        <f t="shared" ref="W54:W58" si="70">IF(G54="","",G54)</f>
        <v/>
      </c>
      <c r="X54" s="185" t="str">
        <f t="shared" ref="X54:X58" si="71">IF(U54="","",",")</f>
        <v/>
      </c>
      <c r="Y54" s="185" t="str">
        <f t="shared" ref="Y54:Y58" si="72">IF(U54="","",250)</f>
        <v/>
      </c>
      <c r="Z54" s="218" t="str">
        <f t="shared" ref="Z54:Z58" si="73">IF(U54="","",")")</f>
        <v/>
      </c>
      <c r="AA54" s="175" t="str">
        <f t="shared" ref="AA54:AA58" si="74">IF(AB54="","","(")</f>
        <v/>
      </c>
      <c r="AB54" s="183" t="str">
        <f t="shared" ref="AB54:AB58" si="75">IF(H54="","",H54)</f>
        <v/>
      </c>
      <c r="AC54" s="184" t="str">
        <f t="shared" ref="AC54:AC58" si="76">IF(AB54="","",",")</f>
        <v/>
      </c>
      <c r="AD54" s="225" t="str">
        <f t="shared" ref="AD54:AD58" si="77">IF(I54="","",I54)</f>
        <v/>
      </c>
      <c r="AE54" s="176" t="str">
        <f t="shared" ref="AE54:AE58" si="78">IF(AB54="","",",")</f>
        <v/>
      </c>
      <c r="AF54" s="168" t="str">
        <f t="shared" ref="AF54:AF58" si="79">IF(AB54="","",350)</f>
        <v/>
      </c>
      <c r="AG54" s="168" t="str">
        <f t="shared" ref="AG54:AG58" si="80">IF(AB54="","",")")</f>
        <v/>
      </c>
      <c r="AH54" s="179" t="str">
        <f t="shared" ref="AH54:AH58" si="81">IF(AI54="","","(")</f>
        <v/>
      </c>
      <c r="AI54" s="256" t="str">
        <f t="shared" ref="AI54:AI58" si="82">IF(J54="","",J54)</f>
        <v/>
      </c>
      <c r="AJ54" s="185" t="str">
        <f t="shared" ref="AJ54:AJ58" si="83">IF(AI54="","",",")</f>
        <v/>
      </c>
      <c r="AK54" s="185" t="str">
        <f t="shared" ref="AK54:AK58" si="84">IF(K54="","",K54)</f>
        <v/>
      </c>
      <c r="AL54" s="185" t="str">
        <f t="shared" ref="AL54:AL58" si="85">IF(AI54="","",",")</f>
        <v/>
      </c>
      <c r="AM54" s="185" t="str">
        <f t="shared" ref="AM54:AM58" si="86">IF(AI54="","",450)</f>
        <v/>
      </c>
      <c r="AN54" s="185" t="str">
        <f t="shared" ref="AN54:AN58" si="87">IF(AI54="","",")")</f>
        <v/>
      </c>
    </row>
    <row r="55" spans="1:40" ht="25.5" thickTop="1" thickBot="1" x14ac:dyDescent="0.4">
      <c r="B55" t="s">
        <v>2584</v>
      </c>
      <c r="C55" s="333" t="s">
        <v>2832</v>
      </c>
      <c r="D55" s="329" t="s">
        <v>2347</v>
      </c>
      <c r="E55" s="329" t="s">
        <v>1121</v>
      </c>
      <c r="F55" s="329"/>
      <c r="G55" s="329"/>
      <c r="H55" s="329"/>
      <c r="I55" s="329"/>
      <c r="J55" s="329"/>
      <c r="K55" s="329"/>
      <c r="L55" s="330" t="str">
        <f>IF(C55="","",_xlfn.CONCAT("       triggerLine: ","""",C55,", ",M55:AN55,""", sC: ","""",B55,""", lines: ["))</f>
        <v xml:space="preserve">       triggerLine: "PARA SER ALABANZA DE SU GLORIA,, (Si,m,15)", sC: "ta as", lines: [</v>
      </c>
      <c r="M55" s="218" t="str">
        <f t="shared" si="60"/>
        <v>(</v>
      </c>
      <c r="N55" s="183" t="str">
        <f t="shared" si="61"/>
        <v>Si</v>
      </c>
      <c r="O55" s="216" t="str">
        <f t="shared" si="62"/>
        <v>,</v>
      </c>
      <c r="P55" s="225" t="str">
        <f t="shared" si="63"/>
        <v>m</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77"/>
        <v/>
      </c>
      <c r="AE55" s="176" t="str">
        <f t="shared" si="78"/>
        <v/>
      </c>
      <c r="AF55" s="168" t="str">
        <f t="shared" si="79"/>
        <v/>
      </c>
      <c r="AG55" s="168" t="str">
        <f t="shared" si="80"/>
        <v/>
      </c>
      <c r="AH55" s="179" t="str">
        <f t="shared" si="81"/>
        <v/>
      </c>
      <c r="AI55" s="256" t="str">
        <f t="shared" si="82"/>
        <v/>
      </c>
      <c r="AJ55" s="185" t="str">
        <f t="shared" si="83"/>
        <v/>
      </c>
      <c r="AK55" s="185" t="str">
        <f t="shared" si="84"/>
        <v/>
      </c>
      <c r="AL55" s="185" t="str">
        <f t="shared" si="85"/>
        <v/>
      </c>
      <c r="AM55" s="185" t="str">
        <f t="shared" si="86"/>
        <v/>
      </c>
      <c r="AN55" s="185" t="str">
        <f t="shared" si="87"/>
        <v/>
      </c>
    </row>
    <row r="56" spans="1:40" ht="25.5" thickTop="1" thickBot="1" x14ac:dyDescent="0.4">
      <c r="B56" t="s">
        <v>2282</v>
      </c>
      <c r="C56" s="285" t="s">
        <v>2833</v>
      </c>
      <c r="D56" s="328" t="s">
        <v>1112</v>
      </c>
      <c r="E56" s="328"/>
      <c r="F56" s="328"/>
      <c r="G56" s="328"/>
      <c r="H56" s="328"/>
      <c r="I56" s="328"/>
      <c r="J56" s="328"/>
      <c r="K56" s="328"/>
      <c r="L56" s="283" t="str">
        <f>IF(C56="","",_xlfn.CONCAT("            { line: ","""",C56,", ",M56:AN56,""", sC: ","""",B56,"""},"))</f>
        <v xml:space="preserve">            { line: "DE LA GLORIA DE SU GRACIA,, (La,,15)", sC: "as"},</v>
      </c>
      <c r="M56" s="218" t="str">
        <f t="shared" si="60"/>
        <v>(</v>
      </c>
      <c r="N56" s="183" t="str">
        <f t="shared" si="61"/>
        <v>La</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5.5" thickTop="1" thickBot="1" x14ac:dyDescent="0.4">
      <c r="B57" t="s">
        <v>2282</v>
      </c>
      <c r="C57" s="285" t="s">
        <v>2834</v>
      </c>
      <c r="D57" s="227" t="s">
        <v>1122</v>
      </c>
      <c r="E57" s="227"/>
      <c r="F57" s="227"/>
      <c r="G57" s="227"/>
      <c r="H57" s="227"/>
      <c r="I57" s="227"/>
      <c r="J57" s="227"/>
      <c r="K57" s="227"/>
      <c r="L57" s="283" t="str">
        <f>IF(C57="","",_xlfn.CONCAT("            { line: ","""",C57,", ",M57:AN57,""", sC: ","""",B57,"""},"))</f>
        <v xml:space="preserve">            { line: "DE LA GRACIA DE SU AMOR,, (Sol,,15)", sC: "as"},</v>
      </c>
      <c r="M57" s="218" t="str">
        <f t="shared" si="60"/>
        <v>(</v>
      </c>
      <c r="N57" s="183" t="str">
        <f t="shared" si="61"/>
        <v>Sol</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334" t="s">
        <v>2835</v>
      </c>
      <c r="D58" s="329" t="s">
        <v>2407</v>
      </c>
      <c r="E58" s="329"/>
      <c r="F58" s="329"/>
      <c r="G58" s="329"/>
      <c r="H58" s="329"/>
      <c r="I58" s="329"/>
      <c r="J58" s="329"/>
      <c r="K58" s="329"/>
      <c r="L58" s="335" t="str">
        <f>IF(C58="","",_xlfn.CONCAT("            { line: ","""",C58,", ",M58:AN58,""", sC: ","""",B58,"""},  ]},"))</f>
        <v xml:space="preserve">            { line: "CON LA QUE NOS AMÓ EN JESUCRISTO., (Fa#,,15)", sC: "as"},  ]},</v>
      </c>
      <c r="M58" s="218" t="str">
        <f t="shared" si="60"/>
        <v>(</v>
      </c>
      <c r="N58" s="183" t="str">
        <f t="shared" si="61"/>
        <v>Fa#</v>
      </c>
      <c r="O58" s="216" t="str">
        <f t="shared" si="62"/>
        <v>,</v>
      </c>
      <c r="P58" s="225" t="str">
        <f t="shared" si="63"/>
        <v/>
      </c>
      <c r="Q58" s="217" t="str">
        <f t="shared" si="64"/>
        <v>,</v>
      </c>
      <c r="R58" s="168">
        <f t="shared" si="65"/>
        <v>15</v>
      </c>
      <c r="S58" s="218" t="str">
        <f t="shared" si="66"/>
        <v>)</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7.75" thickTop="1" thickBot="1" x14ac:dyDescent="0.4">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C60" s="203" t="s">
        <v>2422</v>
      </c>
      <c r="D60" s="224"/>
      <c r="E60" s="224"/>
      <c r="F60" s="224"/>
      <c r="G60" s="224"/>
      <c r="H60" s="224"/>
      <c r="I60" s="224"/>
      <c r="J60" s="224"/>
      <c r="K60" s="224"/>
      <c r="L60" s="208" t="s">
        <v>2411</v>
      </c>
      <c r="M60" s="218" t="str">
        <f t="shared" ref="M60:M62" si="88">IF(N60="","","(")</f>
        <v/>
      </c>
      <c r="N60" s="183" t="str">
        <f t="shared" ref="N60:N62" si="89">IF(D60="","",D60)</f>
        <v/>
      </c>
      <c r="O60" s="216" t="str">
        <f t="shared" ref="O60:O62" si="90">IF(N60="","",",")</f>
        <v/>
      </c>
      <c r="P60" s="225" t="str">
        <f t="shared" ref="P60:P62" si="91">IF(E60="","",E60)</f>
        <v/>
      </c>
      <c r="Q60" s="217" t="str">
        <f t="shared" ref="Q60:Q62" si="92">IF(N60="","",",")</f>
        <v/>
      </c>
      <c r="R60" s="168" t="str">
        <f t="shared" ref="R60:R62" si="93">IF(N60="","",15)</f>
        <v/>
      </c>
      <c r="S60" s="218" t="str">
        <f t="shared" ref="S60:S62" si="94">IF(N60="","",")")</f>
        <v/>
      </c>
      <c r="T60" s="219" t="str">
        <f t="shared" ref="T60:T62" si="95">IF(U60="","","(")</f>
        <v/>
      </c>
      <c r="U60" s="181" t="str">
        <f t="shared" ref="U60:U62" si="96">IF(F60="","",F60)</f>
        <v/>
      </c>
      <c r="V60" s="185" t="str">
        <f t="shared" ref="V60:V62" si="97">IF(U60="","",",")</f>
        <v/>
      </c>
      <c r="W60" s="177" t="str">
        <f t="shared" ref="W60:W62" si="98">IF(G60="","",G60)</f>
        <v/>
      </c>
      <c r="X60" s="185" t="str">
        <f t="shared" ref="X60:X62" si="99">IF(U60="","",",")</f>
        <v/>
      </c>
      <c r="Y60" s="185" t="str">
        <f t="shared" ref="Y60:Y62" si="100">IF(U60="","",250)</f>
        <v/>
      </c>
      <c r="Z60" s="218" t="str">
        <f t="shared" ref="Z60:Z62" si="101">IF(U60="","",")")</f>
        <v/>
      </c>
      <c r="AA60" s="175" t="str">
        <f t="shared" ref="AA60:AA62" si="102">IF(AB60="","","(")</f>
        <v/>
      </c>
      <c r="AB60" s="183" t="str">
        <f t="shared" ref="AB60:AB62" si="103">IF(H60="","",H60)</f>
        <v/>
      </c>
      <c r="AC60" s="184" t="str">
        <f t="shared" ref="AC60:AC62" si="104">IF(AB60="","",",")</f>
        <v/>
      </c>
      <c r="AD60" s="225" t="str">
        <f t="shared" ref="AD60:AD62" si="105">IF(I60="","",I60)</f>
        <v/>
      </c>
      <c r="AE60" s="176" t="str">
        <f t="shared" ref="AE60:AE62" si="106">IF(AB60="","",",")</f>
        <v/>
      </c>
      <c r="AF60" s="168" t="str">
        <f t="shared" ref="AF60:AF62" si="107">IF(AB60="","",350)</f>
        <v/>
      </c>
      <c r="AG60" s="168" t="str">
        <f t="shared" ref="AG60:AG62" si="108">IF(AB60="","",")")</f>
        <v/>
      </c>
      <c r="AH60" s="179" t="str">
        <f t="shared" ref="AH60:AH62" si="109">IF(AI60="","","(")</f>
        <v/>
      </c>
      <c r="AI60" s="256" t="str">
        <f t="shared" ref="AI60:AI62" si="110">IF(J60="","",J60)</f>
        <v/>
      </c>
      <c r="AJ60" s="185" t="str">
        <f t="shared" ref="AJ60:AJ62" si="111">IF(AI60="","",",")</f>
        <v/>
      </c>
      <c r="AK60" s="185" t="str">
        <f t="shared" ref="AK60:AK62" si="112">IF(K60="","",K60)</f>
        <v/>
      </c>
      <c r="AL60" s="185" t="str">
        <f t="shared" ref="AL60:AL62" si="113">IF(AI60="","",",")</f>
        <v/>
      </c>
      <c r="AM60" s="185" t="str">
        <f t="shared" ref="AM60:AM62" si="114">IF(AI60="","",450)</f>
        <v/>
      </c>
      <c r="AN60" s="185" t="str">
        <f t="shared" ref="AN60:AN62" si="115">IF(AI60="","",")")</f>
        <v/>
      </c>
    </row>
    <row r="61" spans="1:40" ht="25.5" thickTop="1" thickBot="1" x14ac:dyDescent="0.4">
      <c r="B61" t="s">
        <v>2584</v>
      </c>
      <c r="C61" s="333" t="s">
        <v>155</v>
      </c>
      <c r="D61" s="329" t="s">
        <v>1114</v>
      </c>
      <c r="E61" s="329"/>
      <c r="F61" s="329" t="s">
        <v>1111</v>
      </c>
      <c r="G61" s="329" t="s">
        <v>1121</v>
      </c>
      <c r="H61" s="329" t="s">
        <v>1112</v>
      </c>
      <c r="I61" s="329">
        <v>7</v>
      </c>
      <c r="J61" s="329" t="s">
        <v>1114</v>
      </c>
      <c r="K61" s="329"/>
      <c r="L61" s="330" t="str">
        <f>IF(C61="","",_xlfn.CONCAT("       triggerLine: ","""",C61,", ",M61:AN61,""", sC: ","""",B61,""", lines: ["))</f>
        <v xml:space="preserve">       triggerLine: "BENDITO SEA DIOS, (Re,,15)(Mi,m,250)(La,7,350)(Re,,450)", sC: "ta as", lines: [</v>
      </c>
      <c r="M61" s="218" t="str">
        <f t="shared" si="88"/>
        <v>(</v>
      </c>
      <c r="N61" s="183" t="str">
        <f t="shared" si="89"/>
        <v>Re</v>
      </c>
      <c r="O61" s="216" t="str">
        <f t="shared" si="90"/>
        <v>,</v>
      </c>
      <c r="P61" s="225" t="str">
        <f t="shared" si="91"/>
        <v/>
      </c>
      <c r="Q61" s="217" t="str">
        <f t="shared" si="92"/>
        <v>,</v>
      </c>
      <c r="R61" s="168">
        <f t="shared" si="93"/>
        <v>15</v>
      </c>
      <c r="S61" s="218" t="str">
        <f t="shared" si="94"/>
        <v>)</v>
      </c>
      <c r="T61" s="219" t="str">
        <f t="shared" si="95"/>
        <v>(</v>
      </c>
      <c r="U61" s="181" t="str">
        <f t="shared" si="96"/>
        <v>Mi</v>
      </c>
      <c r="V61" s="185" t="str">
        <f t="shared" si="97"/>
        <v>,</v>
      </c>
      <c r="W61" s="177" t="str">
        <f t="shared" si="98"/>
        <v>m</v>
      </c>
      <c r="X61" s="185" t="str">
        <f t="shared" si="99"/>
        <v>,</v>
      </c>
      <c r="Y61" s="185">
        <f t="shared" si="100"/>
        <v>250</v>
      </c>
      <c r="Z61" s="218" t="str">
        <f t="shared" si="101"/>
        <v>)</v>
      </c>
      <c r="AA61" s="175" t="str">
        <f t="shared" si="102"/>
        <v>(</v>
      </c>
      <c r="AB61" s="183" t="str">
        <f t="shared" si="103"/>
        <v>La</v>
      </c>
      <c r="AC61" s="184" t="str">
        <f t="shared" si="104"/>
        <v>,</v>
      </c>
      <c r="AD61" s="225">
        <f t="shared" si="105"/>
        <v>7</v>
      </c>
      <c r="AE61" s="176" t="str">
        <f t="shared" si="106"/>
        <v>,</v>
      </c>
      <c r="AF61" s="168">
        <f t="shared" si="107"/>
        <v>350</v>
      </c>
      <c r="AG61" s="168" t="str">
        <f t="shared" si="108"/>
        <v>)</v>
      </c>
      <c r="AH61" s="179" t="str">
        <f t="shared" si="109"/>
        <v>(</v>
      </c>
      <c r="AI61" s="256" t="str">
        <f t="shared" si="110"/>
        <v>Re</v>
      </c>
      <c r="AJ61" s="185" t="str">
        <f t="shared" si="111"/>
        <v>,</v>
      </c>
      <c r="AK61" s="185" t="str">
        <f t="shared" si="112"/>
        <v/>
      </c>
      <c r="AL61" s="185" t="str">
        <f t="shared" si="113"/>
        <v>,</v>
      </c>
      <c r="AM61" s="185">
        <f t="shared" si="114"/>
        <v>450</v>
      </c>
      <c r="AN61" s="185" t="str">
        <f t="shared" si="115"/>
        <v>)</v>
      </c>
    </row>
    <row r="62" spans="1:40" ht="25.5" thickTop="1" thickBot="1" x14ac:dyDescent="0.4">
      <c r="B62" t="s">
        <v>2282</v>
      </c>
      <c r="C62" s="334" t="s">
        <v>2825</v>
      </c>
      <c r="D62" s="329" t="s">
        <v>1111</v>
      </c>
      <c r="E62" s="329" t="s">
        <v>1121</v>
      </c>
      <c r="F62" s="329" t="s">
        <v>1112</v>
      </c>
      <c r="G62" s="329">
        <v>7</v>
      </c>
      <c r="H62" s="329" t="s">
        <v>1114</v>
      </c>
      <c r="I62" s="329"/>
      <c r="J62" s="329"/>
      <c r="K62" s="329"/>
      <c r="L62" s="335" t="str">
        <f>IF(C62="","",_xlfn.CONCAT("            { line: ","""",C62,", ",M62:AN62,""", sC: ","""",B62,"""},  ]},"))</f>
        <v xml:space="preserve">            { line: "Y PADRE DE JESUCRISTO., (Mi,m,15)(La,7,250)(Re,,350)", sC: "as"},  ]},</v>
      </c>
      <c r="M62" s="218" t="str">
        <f t="shared" si="88"/>
        <v>(</v>
      </c>
      <c r="N62" s="183" t="str">
        <f t="shared" si="89"/>
        <v>Mi</v>
      </c>
      <c r="O62" s="216" t="str">
        <f t="shared" si="90"/>
        <v>,</v>
      </c>
      <c r="P62" s="225" t="str">
        <f t="shared" si="91"/>
        <v>m</v>
      </c>
      <c r="Q62" s="217" t="str">
        <f t="shared" si="92"/>
        <v>,</v>
      </c>
      <c r="R62" s="168">
        <f t="shared" si="93"/>
        <v>15</v>
      </c>
      <c r="S62" s="218" t="str">
        <f t="shared" si="94"/>
        <v>)</v>
      </c>
      <c r="T62" s="219" t="str">
        <f t="shared" si="95"/>
        <v>(</v>
      </c>
      <c r="U62" s="181" t="str">
        <f t="shared" si="96"/>
        <v>La</v>
      </c>
      <c r="V62" s="185" t="str">
        <f t="shared" si="97"/>
        <v>,</v>
      </c>
      <c r="W62" s="177">
        <f t="shared" si="98"/>
        <v>7</v>
      </c>
      <c r="X62" s="185" t="str">
        <f t="shared" si="99"/>
        <v>,</v>
      </c>
      <c r="Y62" s="185">
        <f t="shared" si="100"/>
        <v>250</v>
      </c>
      <c r="Z62" s="218" t="str">
        <f t="shared" si="101"/>
        <v>)</v>
      </c>
      <c r="AA62" s="175" t="str">
        <f t="shared" si="102"/>
        <v>(</v>
      </c>
      <c r="AB62" s="183" t="str">
        <f t="shared" si="103"/>
        <v>Re</v>
      </c>
      <c r="AC62" s="184" t="str">
        <f t="shared" si="104"/>
        <v>,</v>
      </c>
      <c r="AD62" s="225" t="str">
        <f t="shared" si="105"/>
        <v/>
      </c>
      <c r="AE62" s="176" t="str">
        <f t="shared" si="106"/>
        <v>,</v>
      </c>
      <c r="AF62" s="168">
        <f t="shared" si="107"/>
        <v>350</v>
      </c>
      <c r="AG62" s="168" t="str">
        <f t="shared" si="108"/>
        <v>)</v>
      </c>
      <c r="AH62" s="179" t="str">
        <f t="shared" si="109"/>
        <v/>
      </c>
      <c r="AI62" s="256" t="str">
        <f t="shared" si="110"/>
        <v/>
      </c>
      <c r="AJ62" s="185" t="str">
        <f t="shared" si="111"/>
        <v/>
      </c>
      <c r="AK62" s="185" t="str">
        <f t="shared" si="112"/>
        <v/>
      </c>
      <c r="AL62" s="185" t="str">
        <f t="shared" si="113"/>
        <v/>
      </c>
      <c r="AM62" s="185" t="str">
        <f t="shared" si="114"/>
        <v/>
      </c>
      <c r="AN62" s="185" t="str">
        <f t="shared" si="115"/>
        <v/>
      </c>
    </row>
    <row r="63" spans="1:40" ht="27.75" thickTop="1" thickBot="1" x14ac:dyDescent="0.4">
      <c r="C63" s="297"/>
      <c r="D63" s="326"/>
      <c r="E63" s="326"/>
      <c r="F63" s="326"/>
      <c r="G63" s="326"/>
      <c r="H63" s="326"/>
      <c r="I63" s="326"/>
      <c r="J63" s="326"/>
      <c r="K63" s="326"/>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5.5" thickTop="1" thickBot="1" x14ac:dyDescent="0.4">
      <c r="A64">
        <f>+A52+1</f>
        <v>6</v>
      </c>
      <c r="B64" t="s">
        <v>2540</v>
      </c>
      <c r="C64" s="13" t="s">
        <v>2841</v>
      </c>
      <c r="D64" s="257" t="s">
        <v>2347</v>
      </c>
      <c r="E64" s="257" t="s">
        <v>1121</v>
      </c>
      <c r="F64" s="258"/>
      <c r="G64" s="258"/>
      <c r="H64" s="257"/>
      <c r="I64" s="257"/>
      <c r="J64" s="296"/>
      <c r="K64" s="296"/>
      <c r="L64" s="271" t="str">
        <f t="shared" si="58"/>
        <v xml:space="preserve">            { line: "En Él también nosotros,, (Si,m,15)", sC: "tc"},</v>
      </c>
      <c r="M64" s="218" t="str">
        <f t="shared" si="7"/>
        <v>(</v>
      </c>
      <c r="N64" s="183" t="str">
        <f t="shared" si="1"/>
        <v>Si</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59"/>
        <v>7</v>
      </c>
      <c r="C65" s="13" t="s">
        <v>2842</v>
      </c>
      <c r="D65" s="257" t="s">
        <v>2407</v>
      </c>
      <c r="E65" s="257"/>
      <c r="F65" s="258"/>
      <c r="G65" s="258"/>
      <c r="H65" s="257"/>
      <c r="I65" s="257"/>
      <c r="J65" s="296"/>
      <c r="K65" s="296"/>
      <c r="L65" s="271" t="str">
        <f t="shared" si="58"/>
        <v xml:space="preserve">            { line: "tras haber escuchado la Palabra de la verdad,, (Fa#,,15)", sC: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si="59"/>
        <v>8</v>
      </c>
      <c r="C66" s="13" t="s">
        <v>2843</v>
      </c>
      <c r="D66" s="257" t="s">
        <v>2347</v>
      </c>
      <c r="E66" s="257" t="s">
        <v>1121</v>
      </c>
      <c r="F66" s="258"/>
      <c r="G66" s="258"/>
      <c r="H66" s="257"/>
      <c r="I66" s="257"/>
      <c r="J66" s="296"/>
      <c r="K66" s="296"/>
      <c r="L66" s="271" t="str">
        <f t="shared" si="58"/>
        <v xml:space="preserve">            { line: "la Buena Nueva, (Si,m,15)", sC: ""},</v>
      </c>
      <c r="M66" s="218" t="str">
        <f t="shared" si="7"/>
        <v>(</v>
      </c>
      <c r="N66" s="183" t="str">
        <f t="shared" si="1"/>
        <v>Si</v>
      </c>
      <c r="O66" s="216" t="str">
        <f t="shared" si="8"/>
        <v>,</v>
      </c>
      <c r="P66" s="225" t="str">
        <f t="shared" si="2"/>
        <v>m</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A67">
        <f t="shared" si="59"/>
        <v>9</v>
      </c>
      <c r="C67" s="13" t="s">
        <v>2844</v>
      </c>
      <c r="D67" s="257" t="s">
        <v>1112</v>
      </c>
      <c r="E67" s="257"/>
      <c r="F67" s="258" t="s">
        <v>1122</v>
      </c>
      <c r="G67" s="258"/>
      <c r="H67" s="257"/>
      <c r="I67" s="257"/>
      <c r="J67" s="296"/>
      <c r="K67" s="296"/>
      <c r="L67" s="282" t="str">
        <f t="shared" si="58"/>
        <v xml:space="preserve">            { line: "de nuestra salvación,, (La,,15)(Sol,,250)", sC: ""},</v>
      </c>
      <c r="M67" s="218" t="str">
        <f t="shared" si="7"/>
        <v>(</v>
      </c>
      <c r="N67" s="183" t="str">
        <f t="shared" si="1"/>
        <v>La</v>
      </c>
      <c r="O67" s="216" t="str">
        <f t="shared" si="8"/>
        <v>,</v>
      </c>
      <c r="P67" s="225" t="str">
        <f t="shared" si="2"/>
        <v/>
      </c>
      <c r="Q67" s="217" t="str">
        <f t="shared" si="9"/>
        <v>,</v>
      </c>
      <c r="R67" s="168">
        <f t="shared" si="10"/>
        <v>15</v>
      </c>
      <c r="S67" s="218" t="str">
        <f t="shared" si="11"/>
        <v>)</v>
      </c>
      <c r="T67" s="219" t="str">
        <f t="shared" si="12"/>
        <v>(</v>
      </c>
      <c r="U67" s="181" t="str">
        <f t="shared" si="3"/>
        <v>Sol</v>
      </c>
      <c r="V67" s="185" t="str">
        <f t="shared" si="13"/>
        <v>,</v>
      </c>
      <c r="W67" s="177" t="str">
        <f t="shared" si="4"/>
        <v/>
      </c>
      <c r="X67" s="185" t="str">
        <f t="shared" si="14"/>
        <v>,</v>
      </c>
      <c r="Y67" s="185">
        <f t="shared" si="15"/>
        <v>250</v>
      </c>
      <c r="Z67" s="218" t="str">
        <f t="shared" si="16"/>
        <v>)</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A68">
        <f t="shared" si="59"/>
        <v>10</v>
      </c>
      <c r="C68" s="13" t="s">
        <v>2845</v>
      </c>
      <c r="D68" s="257" t="s">
        <v>2407</v>
      </c>
      <c r="E68" s="257"/>
      <c r="F68" s="258"/>
      <c r="G68" s="258"/>
      <c r="H68" s="257"/>
      <c r="I68" s="257"/>
      <c r="J68" s="296"/>
      <c r="K68" s="296"/>
      <c r="L68" s="282" t="str">
        <f t="shared" si="58"/>
        <v xml:space="preserve">            { line: "fuimos sellados con el Espíritu Santo,, (Fa#,,15)", sC: ""},</v>
      </c>
      <c r="M68" s="218" t="str">
        <f t="shared" si="7"/>
        <v>(</v>
      </c>
      <c r="N68" s="183" t="str">
        <f t="shared" si="1"/>
        <v>Fa#</v>
      </c>
      <c r="O68" s="216" t="str">
        <f t="shared" si="8"/>
        <v>,</v>
      </c>
      <c r="P68" s="225" t="str">
        <f t="shared" si="2"/>
        <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59"/>
        <v>11</v>
      </c>
      <c r="C69" s="13" t="s">
        <v>2846</v>
      </c>
      <c r="D69" s="257" t="s">
        <v>2347</v>
      </c>
      <c r="E69" s="257" t="s">
        <v>1121</v>
      </c>
      <c r="F69" s="258"/>
      <c r="G69" s="258"/>
      <c r="H69" s="257"/>
      <c r="I69" s="257"/>
      <c r="J69" s="296"/>
      <c r="K69" s="296"/>
      <c r="L69" s="282" t="str">
        <f t="shared" si="58"/>
        <v xml:space="preserve">            { line: "garantía de nuestra resurrección., (Si,m,15)", sC: ""},</v>
      </c>
      <c r="M69" s="218" t="str">
        <f t="shared" si="7"/>
        <v>(</v>
      </c>
      <c r="N69" s="183" t="str">
        <f t="shared" si="1"/>
        <v>Si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7.75" thickTop="1" thickBot="1" x14ac:dyDescent="0.4">
      <c r="C70" s="297"/>
      <c r="D70" s="326"/>
      <c r="E70" s="326"/>
      <c r="F70" s="326"/>
      <c r="G70" s="326"/>
      <c r="H70" s="326"/>
      <c r="I70" s="326"/>
      <c r="J70" s="326"/>
      <c r="K70" s="326"/>
      <c r="L70" s="299" t="s">
        <v>2520</v>
      </c>
      <c r="M70" s="218"/>
      <c r="N70" s="183"/>
      <c r="O70" s="216"/>
      <c r="P70" s="225"/>
      <c r="Q70" s="217"/>
      <c r="R70" s="168"/>
      <c r="S70" s="218"/>
      <c r="T70" s="219"/>
      <c r="U70" s="181"/>
      <c r="V70" s="185"/>
      <c r="W70" s="177"/>
      <c r="X70" s="185"/>
      <c r="Y70" s="185"/>
      <c r="Z70" s="218"/>
      <c r="AA70" s="175"/>
      <c r="AB70" s="183"/>
      <c r="AC70" s="184"/>
      <c r="AD70" s="225"/>
      <c r="AE70" s="176"/>
      <c r="AF70" s="168"/>
      <c r="AG70" s="168"/>
      <c r="AH70" s="179"/>
      <c r="AI70" s="256"/>
      <c r="AJ70" s="185"/>
      <c r="AK70" s="185"/>
      <c r="AL70" s="185"/>
      <c r="AM70" s="185"/>
      <c r="AN70" s="185"/>
    </row>
    <row r="71" spans="1:40" ht="25.5" thickTop="1" thickBot="1" x14ac:dyDescent="0.4">
      <c r="C71" s="203" t="s">
        <v>2422</v>
      </c>
      <c r="D71" s="224"/>
      <c r="E71" s="224"/>
      <c r="F71" s="224"/>
      <c r="G71" s="224"/>
      <c r="H71" s="224"/>
      <c r="I71" s="224"/>
      <c r="J71" s="224"/>
      <c r="K71" s="224"/>
      <c r="L71" s="208" t="s">
        <v>2411</v>
      </c>
      <c r="M71" s="218" t="str">
        <f t="shared" ref="M71:M75" si="116">IF(N71="","","(")</f>
        <v/>
      </c>
      <c r="N71" s="183" t="str">
        <f t="shared" ref="N71:N75" si="117">IF(D71="","",D71)</f>
        <v/>
      </c>
      <c r="O71" s="216" t="str">
        <f t="shared" ref="O71:O75" si="118">IF(N71="","",",")</f>
        <v/>
      </c>
      <c r="P71" s="225" t="str">
        <f t="shared" ref="P71:P75" si="119">IF(E71="","",E71)</f>
        <v/>
      </c>
      <c r="Q71" s="217" t="str">
        <f t="shared" ref="Q71:Q75" si="120">IF(N71="","",",")</f>
        <v/>
      </c>
      <c r="R71" s="168" t="str">
        <f t="shared" ref="R71:R75" si="121">IF(N71="","",15)</f>
        <v/>
      </c>
      <c r="S71" s="218" t="str">
        <f t="shared" ref="S71:S75" si="122">IF(N71="","",")")</f>
        <v/>
      </c>
      <c r="T71" s="219" t="str">
        <f t="shared" ref="T71:T75" si="123">IF(U71="","","(")</f>
        <v/>
      </c>
      <c r="U71" s="181" t="str">
        <f t="shared" ref="U71:U75" si="124">IF(F71="","",F71)</f>
        <v/>
      </c>
      <c r="V71" s="185" t="str">
        <f t="shared" ref="V71:V75" si="125">IF(U71="","",",")</f>
        <v/>
      </c>
      <c r="W71" s="177" t="str">
        <f t="shared" ref="W71:W75" si="126">IF(G71="","",G71)</f>
        <v/>
      </c>
      <c r="X71" s="185" t="str">
        <f t="shared" ref="X71:X75" si="127">IF(U71="","",",")</f>
        <v/>
      </c>
      <c r="Y71" s="185" t="str">
        <f t="shared" ref="Y71:Y75" si="128">IF(U71="","",250)</f>
        <v/>
      </c>
      <c r="Z71" s="218" t="str">
        <f t="shared" ref="Z71:Z75" si="129">IF(U71="","",")")</f>
        <v/>
      </c>
      <c r="AA71" s="175" t="str">
        <f t="shared" ref="AA71:AA75" si="130">IF(AB71="","","(")</f>
        <v/>
      </c>
      <c r="AB71" s="183" t="str">
        <f t="shared" ref="AB71:AB75" si="131">IF(H71="","",H71)</f>
        <v/>
      </c>
      <c r="AC71" s="184" t="str">
        <f t="shared" ref="AC71:AC75" si="132">IF(AB71="","",",")</f>
        <v/>
      </c>
      <c r="AD71" s="225" t="str">
        <f t="shared" ref="AD71:AD75" si="133">IF(I71="","",I71)</f>
        <v/>
      </c>
      <c r="AE71" s="176" t="str">
        <f t="shared" ref="AE71:AE75" si="134">IF(AB71="","",",")</f>
        <v/>
      </c>
      <c r="AF71" s="168" t="str">
        <f t="shared" ref="AF71:AF75" si="135">IF(AB71="","",350)</f>
        <v/>
      </c>
      <c r="AG71" s="168" t="str">
        <f t="shared" ref="AG71:AG75" si="136">IF(AB71="","",")")</f>
        <v/>
      </c>
      <c r="AH71" s="179" t="str">
        <f t="shared" ref="AH71:AH75" si="137">IF(AI71="","","(")</f>
        <v/>
      </c>
      <c r="AI71" s="256" t="str">
        <f t="shared" ref="AI71:AI75" si="138">IF(J71="","",J71)</f>
        <v/>
      </c>
      <c r="AJ71" s="185" t="str">
        <f t="shared" ref="AJ71:AJ75" si="139">IF(AI71="","",",")</f>
        <v/>
      </c>
      <c r="AK71" s="185" t="str">
        <f t="shared" ref="AK71:AK75" si="140">IF(K71="","",K71)</f>
        <v/>
      </c>
      <c r="AL71" s="185" t="str">
        <f t="shared" ref="AL71:AL75" si="141">IF(AI71="","",",")</f>
        <v/>
      </c>
      <c r="AM71" s="185" t="str">
        <f t="shared" ref="AM71:AM75" si="142">IF(AI71="","",450)</f>
        <v/>
      </c>
      <c r="AN71" s="185" t="str">
        <f t="shared" ref="AN71:AN75" si="143">IF(AI71="","",")")</f>
        <v/>
      </c>
    </row>
    <row r="72" spans="1:40" ht="25.5" thickTop="1" thickBot="1" x14ac:dyDescent="0.4">
      <c r="B72" t="s">
        <v>2584</v>
      </c>
      <c r="C72" s="333" t="s">
        <v>2832</v>
      </c>
      <c r="D72" s="329" t="s">
        <v>2347</v>
      </c>
      <c r="E72" s="329" t="s">
        <v>1121</v>
      </c>
      <c r="F72" s="329"/>
      <c r="G72" s="329"/>
      <c r="H72" s="329"/>
      <c r="I72" s="329"/>
      <c r="J72" s="329"/>
      <c r="K72" s="329"/>
      <c r="L72" s="330" t="str">
        <f>IF(C72="","",_xlfn.CONCAT("       triggerLine: ","""",C72,", ",M72:AN72,""", sC: ","""",B72,""", lines: ["))</f>
        <v xml:space="preserve">       triggerLine: "PARA SER ALABANZA DE SU GLORIA,, (Si,m,15)", sC: "ta as", lines: [</v>
      </c>
      <c r="M72" s="218" t="str">
        <f t="shared" si="116"/>
        <v>(</v>
      </c>
      <c r="N72" s="183" t="str">
        <f t="shared" si="117"/>
        <v>Si</v>
      </c>
      <c r="O72" s="216" t="str">
        <f t="shared" si="118"/>
        <v>,</v>
      </c>
      <c r="P72" s="225" t="str">
        <f t="shared" si="119"/>
        <v>m</v>
      </c>
      <c r="Q72" s="217" t="str">
        <f t="shared" si="120"/>
        <v>,</v>
      </c>
      <c r="R72" s="168">
        <f t="shared" si="121"/>
        <v>15</v>
      </c>
      <c r="S72" s="218" t="str">
        <f t="shared" si="122"/>
        <v>)</v>
      </c>
      <c r="T72" s="219" t="str">
        <f t="shared" si="123"/>
        <v/>
      </c>
      <c r="U72" s="181" t="str">
        <f t="shared" si="124"/>
        <v/>
      </c>
      <c r="V72" s="185" t="str">
        <f t="shared" si="125"/>
        <v/>
      </c>
      <c r="W72" s="177" t="str">
        <f t="shared" si="126"/>
        <v/>
      </c>
      <c r="X72" s="185" t="str">
        <f t="shared" si="127"/>
        <v/>
      </c>
      <c r="Y72" s="185" t="str">
        <f t="shared" si="128"/>
        <v/>
      </c>
      <c r="Z72" s="218" t="str">
        <f t="shared" si="129"/>
        <v/>
      </c>
      <c r="AA72" s="175" t="str">
        <f t="shared" si="130"/>
        <v/>
      </c>
      <c r="AB72" s="183" t="str">
        <f t="shared" si="131"/>
        <v/>
      </c>
      <c r="AC72" s="184" t="str">
        <f t="shared" si="132"/>
        <v/>
      </c>
      <c r="AD72" s="225" t="str">
        <f t="shared" si="133"/>
        <v/>
      </c>
      <c r="AE72" s="176" t="str">
        <f t="shared" si="134"/>
        <v/>
      </c>
      <c r="AF72" s="168" t="str">
        <f t="shared" si="135"/>
        <v/>
      </c>
      <c r="AG72" s="168" t="str">
        <f t="shared" si="136"/>
        <v/>
      </c>
      <c r="AH72" s="179" t="str">
        <f t="shared" si="137"/>
        <v/>
      </c>
      <c r="AI72" s="256" t="str">
        <f t="shared" si="138"/>
        <v/>
      </c>
      <c r="AJ72" s="185" t="str">
        <f t="shared" si="139"/>
        <v/>
      </c>
      <c r="AK72" s="185" t="str">
        <f t="shared" si="140"/>
        <v/>
      </c>
      <c r="AL72" s="185" t="str">
        <f t="shared" si="141"/>
        <v/>
      </c>
      <c r="AM72" s="185" t="str">
        <f t="shared" si="142"/>
        <v/>
      </c>
      <c r="AN72" s="185" t="str">
        <f t="shared" si="143"/>
        <v/>
      </c>
    </row>
    <row r="73" spans="1:40" ht="25.5" thickTop="1" thickBot="1" x14ac:dyDescent="0.4">
      <c r="B73" t="s">
        <v>2282</v>
      </c>
      <c r="C73" s="285" t="s">
        <v>2833</v>
      </c>
      <c r="D73" s="328" t="s">
        <v>1112</v>
      </c>
      <c r="E73" s="328"/>
      <c r="F73" s="328"/>
      <c r="G73" s="328"/>
      <c r="H73" s="328"/>
      <c r="I73" s="328"/>
      <c r="J73" s="328"/>
      <c r="K73" s="328"/>
      <c r="L73" s="283" t="str">
        <f>IF(C73="","",_xlfn.CONCAT("            { line: ","""",C73,", ",M73:AN73,""", sC: ","""",B73,"""},"))</f>
        <v xml:space="preserve">            { line: "DE LA GLORIA DE SU GRACIA,, (La,,15)", sC: "as"},</v>
      </c>
      <c r="M73" s="218" t="str">
        <f t="shared" si="116"/>
        <v>(</v>
      </c>
      <c r="N73" s="183" t="str">
        <f t="shared" si="117"/>
        <v>La</v>
      </c>
      <c r="O73" s="216" t="str">
        <f t="shared" si="118"/>
        <v>,</v>
      </c>
      <c r="P73" s="225" t="str">
        <f t="shared" si="119"/>
        <v/>
      </c>
      <c r="Q73" s="217" t="str">
        <f t="shared" si="120"/>
        <v>,</v>
      </c>
      <c r="R73" s="168">
        <f t="shared" si="121"/>
        <v>15</v>
      </c>
      <c r="S73" s="218" t="str">
        <f t="shared" si="122"/>
        <v>)</v>
      </c>
      <c r="T73" s="219" t="str">
        <f t="shared" si="123"/>
        <v/>
      </c>
      <c r="U73" s="181" t="str">
        <f t="shared" si="124"/>
        <v/>
      </c>
      <c r="V73" s="185" t="str">
        <f t="shared" si="125"/>
        <v/>
      </c>
      <c r="W73" s="177" t="str">
        <f t="shared" si="126"/>
        <v/>
      </c>
      <c r="X73" s="185" t="str">
        <f t="shared" si="127"/>
        <v/>
      </c>
      <c r="Y73" s="185" t="str">
        <f t="shared" si="128"/>
        <v/>
      </c>
      <c r="Z73" s="218" t="str">
        <f t="shared" si="129"/>
        <v/>
      </c>
      <c r="AA73" s="175" t="str">
        <f t="shared" si="130"/>
        <v/>
      </c>
      <c r="AB73" s="183" t="str">
        <f t="shared" si="131"/>
        <v/>
      </c>
      <c r="AC73" s="184" t="str">
        <f t="shared" si="132"/>
        <v/>
      </c>
      <c r="AD73" s="225" t="str">
        <f t="shared" si="133"/>
        <v/>
      </c>
      <c r="AE73" s="176" t="str">
        <f t="shared" si="134"/>
        <v/>
      </c>
      <c r="AF73" s="168" t="str">
        <f t="shared" si="135"/>
        <v/>
      </c>
      <c r="AG73" s="168" t="str">
        <f t="shared" si="136"/>
        <v/>
      </c>
      <c r="AH73" s="179" t="str">
        <f t="shared" si="137"/>
        <v/>
      </c>
      <c r="AI73" s="256" t="str">
        <f t="shared" si="138"/>
        <v/>
      </c>
      <c r="AJ73" s="185" t="str">
        <f t="shared" si="139"/>
        <v/>
      </c>
      <c r="AK73" s="185" t="str">
        <f t="shared" si="140"/>
        <v/>
      </c>
      <c r="AL73" s="185" t="str">
        <f t="shared" si="141"/>
        <v/>
      </c>
      <c r="AM73" s="185" t="str">
        <f t="shared" si="142"/>
        <v/>
      </c>
      <c r="AN73" s="185" t="str">
        <f t="shared" si="143"/>
        <v/>
      </c>
    </row>
    <row r="74" spans="1:40" ht="25.5" thickTop="1" thickBot="1" x14ac:dyDescent="0.4">
      <c r="B74" t="s">
        <v>2282</v>
      </c>
      <c r="C74" s="285" t="s">
        <v>2834</v>
      </c>
      <c r="D74" s="227" t="s">
        <v>1122</v>
      </c>
      <c r="E74" s="227"/>
      <c r="F74" s="227"/>
      <c r="G74" s="227"/>
      <c r="H74" s="227"/>
      <c r="I74" s="227"/>
      <c r="J74" s="227"/>
      <c r="K74" s="227"/>
      <c r="L74" s="283" t="str">
        <f>IF(C74="","",_xlfn.CONCAT("            { line: ","""",C74,", ",M74:AN74,""", sC: ","""",B74,"""},"))</f>
        <v xml:space="preserve">            { line: "DE LA GRACIA DE SU AMOR,, (Sol,,15)", sC: "as"},</v>
      </c>
      <c r="M74" s="218" t="str">
        <f t="shared" si="116"/>
        <v>(</v>
      </c>
      <c r="N74" s="183" t="str">
        <f t="shared" si="117"/>
        <v>Sol</v>
      </c>
      <c r="O74" s="216" t="str">
        <f t="shared" si="118"/>
        <v>,</v>
      </c>
      <c r="P74" s="225" t="str">
        <f t="shared" si="119"/>
        <v/>
      </c>
      <c r="Q74" s="217" t="str">
        <f t="shared" si="120"/>
        <v>,</v>
      </c>
      <c r="R74" s="168">
        <f t="shared" si="121"/>
        <v>15</v>
      </c>
      <c r="S74" s="218" t="str">
        <f t="shared" si="122"/>
        <v>)</v>
      </c>
      <c r="T74" s="219" t="str">
        <f t="shared" si="123"/>
        <v/>
      </c>
      <c r="U74" s="181" t="str">
        <f t="shared" si="124"/>
        <v/>
      </c>
      <c r="V74" s="185" t="str">
        <f t="shared" si="125"/>
        <v/>
      </c>
      <c r="W74" s="177" t="str">
        <f t="shared" si="126"/>
        <v/>
      </c>
      <c r="X74" s="185" t="str">
        <f t="shared" si="127"/>
        <v/>
      </c>
      <c r="Y74" s="185" t="str">
        <f t="shared" si="128"/>
        <v/>
      </c>
      <c r="Z74" s="218" t="str">
        <f t="shared" si="129"/>
        <v/>
      </c>
      <c r="AA74" s="175" t="str">
        <f t="shared" si="130"/>
        <v/>
      </c>
      <c r="AB74" s="183" t="str">
        <f t="shared" si="131"/>
        <v/>
      </c>
      <c r="AC74" s="184" t="str">
        <f t="shared" si="132"/>
        <v/>
      </c>
      <c r="AD74" s="225" t="str">
        <f t="shared" si="133"/>
        <v/>
      </c>
      <c r="AE74" s="176" t="str">
        <f t="shared" si="134"/>
        <v/>
      </c>
      <c r="AF74" s="168" t="str">
        <f t="shared" si="135"/>
        <v/>
      </c>
      <c r="AG74" s="168" t="str">
        <f t="shared" si="136"/>
        <v/>
      </c>
      <c r="AH74" s="179" t="str">
        <f t="shared" si="137"/>
        <v/>
      </c>
      <c r="AI74" s="256" t="str">
        <f t="shared" si="138"/>
        <v/>
      </c>
      <c r="AJ74" s="185" t="str">
        <f t="shared" si="139"/>
        <v/>
      </c>
      <c r="AK74" s="185" t="str">
        <f t="shared" si="140"/>
        <v/>
      </c>
      <c r="AL74" s="185" t="str">
        <f t="shared" si="141"/>
        <v/>
      </c>
      <c r="AM74" s="185" t="str">
        <f t="shared" si="142"/>
        <v/>
      </c>
      <c r="AN74" s="185" t="str">
        <f t="shared" si="143"/>
        <v/>
      </c>
    </row>
    <row r="75" spans="1:40" ht="25.5" thickTop="1" thickBot="1" x14ac:dyDescent="0.4">
      <c r="B75" t="s">
        <v>2282</v>
      </c>
      <c r="C75" s="334" t="s">
        <v>2835</v>
      </c>
      <c r="D75" s="329" t="s">
        <v>2407</v>
      </c>
      <c r="E75" s="329"/>
      <c r="F75" s="329"/>
      <c r="G75" s="329"/>
      <c r="H75" s="329"/>
      <c r="I75" s="329"/>
      <c r="J75" s="329"/>
      <c r="K75" s="329"/>
      <c r="L75" s="335" t="str">
        <f>IF(C75="","",_xlfn.CONCAT("            { line: ","""",C75,", ",M75:AN75,""", sC: ","""",B75,"""},  ]},"))</f>
        <v xml:space="preserve">            { line: "CON LA QUE NOS AMÓ EN JESUCRISTO., (Fa#,,15)", sC: "as"},  ]},</v>
      </c>
      <c r="M75" s="218" t="str">
        <f t="shared" si="116"/>
        <v>(</v>
      </c>
      <c r="N75" s="183" t="str">
        <f t="shared" si="117"/>
        <v>Fa#</v>
      </c>
      <c r="O75" s="216" t="str">
        <f t="shared" si="118"/>
        <v>,</v>
      </c>
      <c r="P75" s="225" t="str">
        <f t="shared" si="119"/>
        <v/>
      </c>
      <c r="Q75" s="217" t="str">
        <f t="shared" si="120"/>
        <v>,</v>
      </c>
      <c r="R75" s="168">
        <f t="shared" si="121"/>
        <v>15</v>
      </c>
      <c r="S75" s="218" t="str">
        <f t="shared" si="122"/>
        <v>)</v>
      </c>
      <c r="T75" s="219" t="str">
        <f t="shared" si="123"/>
        <v/>
      </c>
      <c r="U75" s="181" t="str">
        <f t="shared" si="124"/>
        <v/>
      </c>
      <c r="V75" s="185" t="str">
        <f t="shared" si="125"/>
        <v/>
      </c>
      <c r="W75" s="177" t="str">
        <f t="shared" si="126"/>
        <v/>
      </c>
      <c r="X75" s="185" t="str">
        <f t="shared" si="127"/>
        <v/>
      </c>
      <c r="Y75" s="185" t="str">
        <f t="shared" si="128"/>
        <v/>
      </c>
      <c r="Z75" s="218" t="str">
        <f t="shared" si="129"/>
        <v/>
      </c>
      <c r="AA75" s="175" t="str">
        <f t="shared" si="130"/>
        <v/>
      </c>
      <c r="AB75" s="183" t="str">
        <f t="shared" si="131"/>
        <v/>
      </c>
      <c r="AC75" s="184" t="str">
        <f t="shared" si="132"/>
        <v/>
      </c>
      <c r="AD75" s="225" t="str">
        <f t="shared" si="133"/>
        <v/>
      </c>
      <c r="AE75" s="176" t="str">
        <f t="shared" si="134"/>
        <v/>
      </c>
      <c r="AF75" s="168" t="str">
        <f t="shared" si="135"/>
        <v/>
      </c>
      <c r="AG75" s="168" t="str">
        <f t="shared" si="136"/>
        <v/>
      </c>
      <c r="AH75" s="179" t="str">
        <f t="shared" si="137"/>
        <v/>
      </c>
      <c r="AI75" s="256" t="str">
        <f t="shared" si="138"/>
        <v/>
      </c>
      <c r="AJ75" s="185" t="str">
        <f t="shared" si="139"/>
        <v/>
      </c>
      <c r="AK75" s="185" t="str">
        <f t="shared" si="140"/>
        <v/>
      </c>
      <c r="AL75" s="185" t="str">
        <f t="shared" si="141"/>
        <v/>
      </c>
      <c r="AM75" s="185" t="str">
        <f t="shared" si="142"/>
        <v/>
      </c>
      <c r="AN75" s="185" t="str">
        <f t="shared" si="143"/>
        <v/>
      </c>
    </row>
    <row r="76" spans="1:40" ht="24" customHeight="1" x14ac:dyDescent="0.4">
      <c r="B76" s="211"/>
      <c r="C76" s="211"/>
      <c r="D76" s="211"/>
      <c r="E76" s="211"/>
      <c r="F76" s="211"/>
      <c r="G76" s="211"/>
      <c r="H76" s="211"/>
      <c r="I76" s="211"/>
      <c r="J76" s="211"/>
      <c r="K76" s="211"/>
      <c r="L76" s="213" t="str">
        <f ca="1">_xlfn.CONCAT("]}, // ULTIMA LINEA DEL CANTO: ",L1)</f>
        <v>]}, // ULTIMA LINEA DEL CANTO: BENDITO SEA DIOS</v>
      </c>
      <c r="M76" s="211"/>
    </row>
    <row r="77" spans="1:40" ht="20.25" x14ac:dyDescent="0.25">
      <c r="L77" s="214" t="s">
        <v>2316</v>
      </c>
      <c r="M77" s="166"/>
    </row>
    <row r="78" spans="1:40" x14ac:dyDescent="0.25">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636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3DFE2FF-283C-4391-B8B5-FFD567B17755}">
          <x14:formula1>
            <xm:f>List!$B$1:$B$4</xm:f>
          </x14:formula1>
          <xm:sqref>C12</xm:sqref>
        </x14:dataValidation>
      </x14:dataValidations>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B085E-0DF7-4F4A-903E-A2B4CD43A9F2}">
  <sheetPr codeName="Sheet49">
    <tabColor rgb="FF00B0F0"/>
  </sheetPr>
  <dimension ref="A1:AN84"/>
  <sheetViews>
    <sheetView zoomScale="85" zoomScaleNormal="85" workbookViewId="0">
      <pane xSplit="2" ySplit="1" topLeftCell="C52" activePane="bottomRight" state="frozen"/>
      <selection pane="topRight" activeCell="C1" sqref="C1"/>
      <selection pane="bottomLeft" activeCell="A2" sqref="A2"/>
      <selection pane="bottomRight" activeCell="B60" sqref="B60"/>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30</v>
      </c>
      <c r="E1" s="148"/>
      <c r="F1" s="148"/>
      <c r="G1" s="148"/>
      <c r="H1" s="148"/>
      <c r="I1" s="148"/>
      <c r="J1" s="148"/>
      <c r="K1" s="148"/>
      <c r="L1" s="165" t="str">
        <f ca="1">VLOOKUP(C1,'Codigo Canto'!A3:AQ236,38,FALSE)</f>
        <v>BENEDICTUS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BENEDICTUS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benedictus</v>
      </c>
      <c r="L7" s="164" t="str">
        <f ca="1">_xlfn.CONCAT("        id: ","""",C7,"""",",")</f>
        <v xml:space="preserve">        id: "benedictus",</v>
      </c>
    </row>
    <row r="8" spans="2:32" ht="23.25" x14ac:dyDescent="0.25">
      <c r="C8" t="str">
        <f ca="1">PROPER(L1)</f>
        <v>Benedictus</v>
      </c>
      <c r="L8" s="164" t="str">
        <f ca="1">_xlfn.CONCAT("        tt: ","""",C8,"""",",")</f>
        <v xml:space="preserve">        tt: "Benedictus",</v>
      </c>
    </row>
    <row r="9" spans="2:32" ht="23.25" x14ac:dyDescent="0.25">
      <c r="C9" t="str">
        <f ca="1">PROPER(L1)</f>
        <v>Benedictus</v>
      </c>
      <c r="L9" s="164" t="str">
        <f ca="1">_xlfn.CONCAT("        title: ","""",C9,"""",",")</f>
        <v xml:space="preserve">        title: "Benedictus",</v>
      </c>
    </row>
    <row r="10" spans="2:32" ht="23.25" x14ac:dyDescent="0.25">
      <c r="C10" t="str">
        <f ca="1">VLOOKUP(C1,'Codigo Canto'!A3:AQ236,12,FALSE)</f>
        <v>Lucas 1,67-80</v>
      </c>
      <c r="L10" s="164" t="str">
        <f ca="1">_xlfn.CONCAT("        ","subtitle: ","""",C10,"""",",")</f>
        <v xml:space="preserve">        subtitle: "Lucas 1,67-80",</v>
      </c>
    </row>
    <row r="11" spans="2:32" ht="23.25" x14ac:dyDescent="0.25">
      <c r="C11" t="str">
        <f ca="1">VLOOKUP(C1,Codigo!A3:AP240,42,FALSE)</f>
        <v>category: ["PreCatecumenado"],</v>
      </c>
      <c r="L11" s="164" t="str">
        <f ca="1">_xlfn.CONCAT("        ",C11)</f>
        <v xml:space="preserve">        category: ["PreCatecumenado"],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30</v>
      </c>
      <c r="L15" s="164" t="str">
        <f ca="1">_xlfn.CONCAT("        dbno: ","""",C15,"""",",")</f>
        <v xml:space="preserve">        dbno: "30",</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benedictus</v>
      </c>
      <c r="L18" s="164" t="str">
        <f ca="1">_xlfn.CONCAT("        audioSrc: ","""/audio/",C18,".mp3""",",")</f>
        <v xml:space="preserve">        audioSrc: "/audio/benedictus.mp3",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2788</v>
      </c>
    </row>
    <row r="24" spans="1:40" ht="23.25" x14ac:dyDescent="0.25">
      <c r="L24" s="164" t="s">
        <v>2787</v>
      </c>
    </row>
    <row r="25" spans="1:40" ht="23.25" x14ac:dyDescent="0.25">
      <c r="B25">
        <f ca="1">+C1-1</f>
        <v>29</v>
      </c>
      <c r="C25" t="str">
        <f ca="1">VLOOKUP(B25,Buscador!A3:AP240,31,FALSE)</f>
        <v>/resucito/src/index.html?canto=benditoseadios</v>
      </c>
      <c r="L25" s="164" t="str">
        <f ca="1">_xlfn.CONCAT("        ant: ","""",C25,"""",",")</f>
        <v xml:space="preserve">        ant: "/resucito/src/index.html?canto=benditoseadios",</v>
      </c>
    </row>
    <row r="26" spans="1:40" ht="23.25" x14ac:dyDescent="0.25">
      <c r="B26">
        <f ca="1">+C1+1</f>
        <v>31</v>
      </c>
      <c r="C26" t="str">
        <f ca="1">VLOOKUP(B26,Buscador!A3:AP240,31,FALSE)</f>
        <v>/resucito/src/index.html?canto=cantadadios</v>
      </c>
      <c r="L26" s="164" t="str">
        <f ca="1">_xlfn.CONCAT("        sig: ","""",C26,"""",",")</f>
        <v xml:space="preserve">        sig: "/resucito/src/index.html?canto=cantadadios",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2847</v>
      </c>
      <c r="D29" s="257" t="s">
        <v>1114</v>
      </c>
      <c r="E29" s="257" t="s">
        <v>1121</v>
      </c>
      <c r="F29" s="269"/>
      <c r="G29" s="258"/>
      <c r="H29" s="257"/>
      <c r="I29" s="257"/>
      <c r="J29" s="270"/>
      <c r="K29" s="296"/>
      <c r="L29" s="271" t="str">
        <f t="shared" ref="L29:L49" si="0">IF(C29="","",_xlfn.CONCAT("            { line: ","""",C29,", ",M29:AN29,""", sC: ","""",B29,"""},"))</f>
        <v xml:space="preserve">            { line: "Bendito sea el Señor,, (Re,m,15)", sC: "tc"},</v>
      </c>
      <c r="M29" s="218" t="str">
        <f>IF(N29="","","(")</f>
        <v>(</v>
      </c>
      <c r="N29" s="183" t="str">
        <f t="shared" ref="N29:N73" si="1">IF(D29="","",D29)</f>
        <v>Re</v>
      </c>
      <c r="O29" s="216" t="str">
        <f>IF(N29="","",",")</f>
        <v>,</v>
      </c>
      <c r="P29" s="225" t="str">
        <f t="shared" ref="P29:P73" si="2">IF(E29="","",E29)</f>
        <v>m</v>
      </c>
      <c r="Q29" s="217" t="str">
        <f>IF(N29="","",",")</f>
        <v>,</v>
      </c>
      <c r="R29" s="168">
        <f>IF(N29="","",15)</f>
        <v>15</v>
      </c>
      <c r="S29" s="218" t="str">
        <f>IF(N29="","",")")</f>
        <v>)</v>
      </c>
      <c r="T29" s="219" t="str">
        <f>IF(U29="","","(")</f>
        <v/>
      </c>
      <c r="U29" s="181" t="str">
        <f t="shared" ref="U29:U73" si="3">IF(F29="","",F29)</f>
        <v/>
      </c>
      <c r="V29" s="185" t="str">
        <f>IF(U29="","",",")</f>
        <v/>
      </c>
      <c r="W29" s="177" t="str">
        <f t="shared" ref="W29:W73" si="4">IF(G29="","",G29)</f>
        <v/>
      </c>
      <c r="X29" s="185" t="str">
        <f>IF(U29="","",",")</f>
        <v/>
      </c>
      <c r="Y29" s="185" t="str">
        <f>IF(U29="","",250)</f>
        <v/>
      </c>
      <c r="Z29" s="218" t="str">
        <f>IF(U29="","",")")</f>
        <v/>
      </c>
      <c r="AA29" s="175" t="str">
        <f>IF(AB29="","","(")</f>
        <v/>
      </c>
      <c r="AB29" s="183" t="str">
        <f t="shared" ref="AB29:AB73" si="5">IF(H29="","",H29)</f>
        <v/>
      </c>
      <c r="AC29" s="184" t="str">
        <f>IF(AB29="","",",")</f>
        <v/>
      </c>
      <c r="AD29" s="225" t="str">
        <f>IF(I29="","",I29)</f>
        <v/>
      </c>
      <c r="AE29" s="176" t="str">
        <f>IF(AB29="","",",")</f>
        <v/>
      </c>
      <c r="AF29" s="168" t="str">
        <f>IF(AB29="","",350)</f>
        <v/>
      </c>
      <c r="AG29" s="168" t="str">
        <f>IF(AB29="","",")")</f>
        <v/>
      </c>
      <c r="AH29" s="179" t="str">
        <f>IF(AI29="","","(")</f>
        <v/>
      </c>
      <c r="AI29" s="256" t="str">
        <f t="shared" ref="AI29:AI73" si="6">IF(J29="","",J29)</f>
        <v/>
      </c>
      <c r="AJ29" s="185" t="str">
        <f>IF(AI29="","",",")</f>
        <v/>
      </c>
      <c r="AK29" s="185" t="str">
        <f>IF(K29="","",K29)</f>
        <v/>
      </c>
      <c r="AL29" s="185" t="str">
        <f>IF(AI29="","",",")</f>
        <v/>
      </c>
      <c r="AM29" s="185" t="str">
        <f>IF(AI29="","",450)</f>
        <v/>
      </c>
      <c r="AN29" s="185" t="str">
        <f>IF(AI29="","",")")</f>
        <v/>
      </c>
    </row>
    <row r="30" spans="1:40" ht="25.5" thickTop="1" thickBot="1" x14ac:dyDescent="0.4">
      <c r="A30">
        <f>+A29+1</f>
        <v>2</v>
      </c>
      <c r="B30" t="s">
        <v>2584</v>
      </c>
      <c r="C30" s="13" t="s">
        <v>2848</v>
      </c>
      <c r="D30" s="257" t="s">
        <v>1122</v>
      </c>
      <c r="E30" s="257" t="s">
        <v>1121</v>
      </c>
      <c r="F30" s="258" t="s">
        <v>1114</v>
      </c>
      <c r="G30" s="258" t="s">
        <v>1121</v>
      </c>
      <c r="H30" s="257"/>
      <c r="I30" s="257"/>
      <c r="J30" s="296"/>
      <c r="K30" s="296"/>
      <c r="L30" s="271" t="str">
        <f t="shared" si="0"/>
        <v xml:space="preserve">            { line: "DIOS DE ISRAEL,, (Sol,m,15)(Re,m,250)", sC: "ta as"},</v>
      </c>
      <c r="M30" s="218" t="str">
        <f t="shared" ref="M30:M73" si="7">IF(N30="","","(")</f>
        <v>(</v>
      </c>
      <c r="N30" s="183" t="str">
        <f t="shared" si="1"/>
        <v>Sol</v>
      </c>
      <c r="O30" s="216" t="str">
        <f t="shared" ref="O30:O73" si="8">IF(N30="","",",")</f>
        <v>,</v>
      </c>
      <c r="P30" s="225" t="str">
        <f t="shared" si="2"/>
        <v>m</v>
      </c>
      <c r="Q30" s="217" t="str">
        <f t="shared" ref="Q30:Q73" si="9">IF(N30="","",",")</f>
        <v>,</v>
      </c>
      <c r="R30" s="168">
        <f t="shared" ref="R30:R73" si="10">IF(N30="","",15)</f>
        <v>15</v>
      </c>
      <c r="S30" s="218" t="str">
        <f t="shared" ref="S30:S73" si="11">IF(N30="","",")")</f>
        <v>)</v>
      </c>
      <c r="T30" s="219" t="str">
        <f t="shared" ref="T30:T73" si="12">IF(U30="","","(")</f>
        <v>(</v>
      </c>
      <c r="U30" s="181" t="str">
        <f t="shared" si="3"/>
        <v>Re</v>
      </c>
      <c r="V30" s="185" t="str">
        <f t="shared" ref="V30:V73" si="13">IF(U30="","",",")</f>
        <v>,</v>
      </c>
      <c r="W30" s="177" t="str">
        <f t="shared" si="4"/>
        <v>m</v>
      </c>
      <c r="X30" s="185" t="str">
        <f t="shared" ref="X30:X73" si="14">IF(U30="","",",")</f>
        <v>,</v>
      </c>
      <c r="Y30" s="185">
        <f t="shared" ref="Y30:Y73" si="15">IF(U30="","",250)</f>
        <v>250</v>
      </c>
      <c r="Z30" s="218" t="str">
        <f t="shared" ref="Z30:Z73" si="16">IF(U30="","",")")</f>
        <v>)</v>
      </c>
      <c r="AA30" s="175" t="str">
        <f t="shared" ref="AA30:AA73" si="17">IF(AB30="","","(")</f>
        <v/>
      </c>
      <c r="AB30" s="183" t="str">
        <f t="shared" si="5"/>
        <v/>
      </c>
      <c r="AC30" s="184" t="str">
        <f t="shared" ref="AC30:AC73" si="18">IF(AB30="","",",")</f>
        <v/>
      </c>
      <c r="AD30" s="225" t="str">
        <f t="shared" ref="AD30:AD73" si="19">IF(I30="","",I30)</f>
        <v/>
      </c>
      <c r="AE30" s="176" t="str">
        <f t="shared" ref="AE30:AE73" si="20">IF(AB30="","",",")</f>
        <v/>
      </c>
      <c r="AF30" s="168" t="str">
        <f t="shared" ref="AF30:AF73" si="21">IF(AB30="","",350)</f>
        <v/>
      </c>
      <c r="AG30" s="168" t="str">
        <f t="shared" ref="AG30:AG73" si="22">IF(AB30="","",")")</f>
        <v/>
      </c>
      <c r="AH30" s="179" t="str">
        <f t="shared" ref="AH30:AH73" si="23">IF(AI30="","","(")</f>
        <v/>
      </c>
      <c r="AI30" s="256" t="str">
        <f t="shared" si="6"/>
        <v/>
      </c>
      <c r="AJ30" s="185" t="str">
        <f t="shared" ref="AJ30:AJ73" si="24">IF(AI30="","",",")</f>
        <v/>
      </c>
      <c r="AK30" s="185" t="str">
        <f t="shared" ref="AK30:AK73" si="25">IF(K30="","",K30)</f>
        <v/>
      </c>
      <c r="AL30" s="185" t="str">
        <f t="shared" ref="AL30:AL73" si="26">IF(AI30="","",",")</f>
        <v/>
      </c>
      <c r="AM30" s="185" t="str">
        <f t="shared" ref="AM30:AM73" si="27">IF(AI30="","",450)</f>
        <v/>
      </c>
      <c r="AN30" s="185" t="str">
        <f t="shared" ref="AN30:AN73" si="28">IF(AI30="","",")")</f>
        <v/>
      </c>
    </row>
    <row r="31" spans="1:40" ht="25.5" thickTop="1" thickBot="1" x14ac:dyDescent="0.4">
      <c r="A31">
        <f t="shared" ref="A31:A49" si="29">+A30+1</f>
        <v>3</v>
      </c>
      <c r="B31" t="s">
        <v>2540</v>
      </c>
      <c r="C31" s="13" t="s">
        <v>2849</v>
      </c>
      <c r="D31" s="257"/>
      <c r="E31" s="257"/>
      <c r="F31" s="258"/>
      <c r="G31" s="258"/>
      <c r="H31" s="257"/>
      <c r="I31" s="257"/>
      <c r="J31" s="296"/>
      <c r="K31" s="296"/>
      <c r="L31" s="271" t="str">
        <f t="shared" si="0"/>
        <v xml:space="preserve">            { line: "porque ha visitado y redimido a su pueblo,, ", sC: "tc"},</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B32" t="s">
        <v>2584</v>
      </c>
      <c r="C32" s="13" t="s">
        <v>2850</v>
      </c>
      <c r="D32" s="257" t="s">
        <v>1122</v>
      </c>
      <c r="E32" s="257" t="s">
        <v>1121</v>
      </c>
      <c r="F32" s="258"/>
      <c r="G32" s="258"/>
      <c r="H32" s="257"/>
      <c r="I32" s="257"/>
      <c r="J32" s="296"/>
      <c r="K32" s="296"/>
      <c r="L32" s="271" t="str">
        <f t="shared" si="0"/>
        <v xml:space="preserve">            { line: "SUSCITÁNDONOS, (Sol,m,15)", sC: "ta as"},</v>
      </c>
      <c r="M32" s="218" t="str">
        <f t="shared" si="7"/>
        <v>(</v>
      </c>
      <c r="N32" s="183" t="str">
        <f t="shared" si="1"/>
        <v>Sol</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B33" t="s">
        <v>2282</v>
      </c>
      <c r="C33" s="13" t="s">
        <v>2851</v>
      </c>
      <c r="D33" s="257" t="s">
        <v>1114</v>
      </c>
      <c r="E33" s="257" t="s">
        <v>1121</v>
      </c>
      <c r="F33" s="258"/>
      <c r="G33" s="258"/>
      <c r="H33" s="257"/>
      <c r="I33" s="257"/>
      <c r="J33" s="296"/>
      <c r="K33" s="296"/>
      <c r="L33" s="271" t="str">
        <f>IF(C33="","",_xlfn.CONCAT("            { line: ","""",C33,", ",M33:AN33,""", sC: ","""",B33,"""},"))</f>
        <v xml:space="preserve">            { line: "UNA FUERZA DE SALVACIÓN, (Re,m,15)", sC: "as"},</v>
      </c>
      <c r="M33" s="218" t="str">
        <f t="shared" si="7"/>
        <v>(</v>
      </c>
      <c r="N33" s="183" t="str">
        <f t="shared" si="1"/>
        <v>Re</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B34" t="s">
        <v>2282</v>
      </c>
      <c r="C34" s="13" t="s">
        <v>2852</v>
      </c>
      <c r="D34" s="257" t="s">
        <v>1112</v>
      </c>
      <c r="E34" s="257">
        <v>7</v>
      </c>
      <c r="F34" s="258" t="s">
        <v>1114</v>
      </c>
      <c r="G34" s="258" t="s">
        <v>1121</v>
      </c>
      <c r="H34" s="257"/>
      <c r="I34" s="257"/>
      <c r="J34" s="296"/>
      <c r="K34" s="296"/>
      <c r="L34" s="271" t="str">
        <f>IF(C34="","",_xlfn.CONCAT("            { line: ","""",C34,", ",M34:AN34,""", sC: ","""",B34,"""},"))</f>
        <v xml:space="preserve">            { line: "EN LA CASA DE DAVID, SU SIERVO., (La,7,15)(Re,m,250)", sC: "as"},</v>
      </c>
      <c r="M34" s="218" t="str">
        <f t="shared" si="7"/>
        <v>(</v>
      </c>
      <c r="N34" s="183" t="str">
        <f t="shared" si="1"/>
        <v>La</v>
      </c>
      <c r="O34" s="216" t="str">
        <f t="shared" si="8"/>
        <v>,</v>
      </c>
      <c r="P34" s="225">
        <f t="shared" si="2"/>
        <v>7</v>
      </c>
      <c r="Q34" s="217" t="str">
        <f t="shared" si="9"/>
        <v>,</v>
      </c>
      <c r="R34" s="168">
        <f t="shared" si="10"/>
        <v>15</v>
      </c>
      <c r="S34" s="218" t="str">
        <f t="shared" si="11"/>
        <v>)</v>
      </c>
      <c r="T34" s="219" t="str">
        <f t="shared" si="12"/>
        <v>(</v>
      </c>
      <c r="U34" s="181" t="str">
        <f t="shared" si="3"/>
        <v>Re</v>
      </c>
      <c r="V34" s="185" t="str">
        <f t="shared" si="13"/>
        <v>,</v>
      </c>
      <c r="W34" s="177" t="str">
        <f t="shared" si="4"/>
        <v>m</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326"/>
      <c r="E35" s="326"/>
      <c r="F35" s="326"/>
      <c r="G35" s="326"/>
      <c r="H35" s="326"/>
      <c r="I35" s="326"/>
      <c r="J35" s="326"/>
      <c r="K35" s="326"/>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7</v>
      </c>
      <c r="B36" t="s">
        <v>2540</v>
      </c>
      <c r="C36" s="13" t="s">
        <v>2853</v>
      </c>
      <c r="D36" s="257" t="s">
        <v>1122</v>
      </c>
      <c r="E36" s="257" t="s">
        <v>1121</v>
      </c>
      <c r="F36" s="258" t="s">
        <v>1114</v>
      </c>
      <c r="G36" s="258" t="s">
        <v>1121</v>
      </c>
      <c r="H36" s="257"/>
      <c r="I36" s="257"/>
      <c r="J36" s="296"/>
      <c r="K36" s="296"/>
      <c r="L36" s="271" t="str">
        <f t="shared" si="0"/>
        <v xml:space="preserve">            { line: "Según lo había predicho desde antiguo, (Sol,m,15)(Re,m,250)", sC: "tc"},</v>
      </c>
      <c r="M36" s="218" t="str">
        <f t="shared" si="7"/>
        <v>(</v>
      </c>
      <c r="N36" s="183" t="str">
        <f t="shared" si="1"/>
        <v>Sol</v>
      </c>
      <c r="O36" s="216" t="str">
        <f t="shared" si="8"/>
        <v>,</v>
      </c>
      <c r="P36" s="225" t="str">
        <f t="shared" si="2"/>
        <v>m</v>
      </c>
      <c r="Q36" s="217" t="str">
        <f t="shared" si="9"/>
        <v>,</v>
      </c>
      <c r="R36" s="168">
        <f t="shared" si="10"/>
        <v>15</v>
      </c>
      <c r="S36" s="218" t="str">
        <f t="shared" si="11"/>
        <v>)</v>
      </c>
      <c r="T36" s="219" t="str">
        <f t="shared" si="12"/>
        <v>(</v>
      </c>
      <c r="U36" s="181" t="str">
        <f t="shared" si="3"/>
        <v>Re</v>
      </c>
      <c r="V36" s="185" t="str">
        <f t="shared" si="13"/>
        <v>,</v>
      </c>
      <c r="W36" s="177" t="str">
        <f t="shared" si="4"/>
        <v>m</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2854</v>
      </c>
      <c r="D37" s="257" t="s">
        <v>1122</v>
      </c>
      <c r="E37" s="257" t="s">
        <v>1121</v>
      </c>
      <c r="F37" s="258" t="s">
        <v>1114</v>
      </c>
      <c r="G37" s="258" t="s">
        <v>1121</v>
      </c>
      <c r="H37" s="257"/>
      <c r="I37" s="257"/>
      <c r="J37" s="296"/>
      <c r="K37" s="296"/>
      <c r="L37" s="271" t="str">
        <f t="shared" si="0"/>
        <v xml:space="preserve">            { line: "por boca de sus santos profetas., (Sol,m,15)(Re,m,250)", sC: ""},</v>
      </c>
      <c r="M37" s="218" t="str">
        <f t="shared" si="7"/>
        <v>(</v>
      </c>
      <c r="N37" s="183" t="str">
        <f t="shared" si="1"/>
        <v>Sol</v>
      </c>
      <c r="O37" s="216" t="str">
        <f t="shared" si="8"/>
        <v>,</v>
      </c>
      <c r="P37" s="225" t="str">
        <f t="shared" si="2"/>
        <v>m</v>
      </c>
      <c r="Q37" s="217" t="str">
        <f t="shared" si="9"/>
        <v>,</v>
      </c>
      <c r="R37" s="168">
        <f t="shared" si="10"/>
        <v>15</v>
      </c>
      <c r="S37" s="218" t="str">
        <f t="shared" si="11"/>
        <v>)</v>
      </c>
      <c r="T37" s="219" t="str">
        <f t="shared" si="12"/>
        <v>(</v>
      </c>
      <c r="U37" s="181" t="str">
        <f t="shared" si="3"/>
        <v>Re</v>
      </c>
      <c r="V37" s="185" t="str">
        <f t="shared" si="13"/>
        <v>,</v>
      </c>
      <c r="W37" s="177" t="str">
        <f t="shared" si="4"/>
        <v>m</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2855</v>
      </c>
      <c r="D38" s="257" t="s">
        <v>1112</v>
      </c>
      <c r="E38" s="257">
        <v>7</v>
      </c>
      <c r="F38" s="258"/>
      <c r="G38" s="258"/>
      <c r="H38" s="257"/>
      <c r="I38" s="257"/>
      <c r="J38" s="296"/>
      <c r="K38" s="296"/>
      <c r="L38" s="271" t="str">
        <f>IF(C38="","",_xlfn.CONCAT("            { line: ","""",C38,", ",M38:AN38,""", sC: ","""",B38,"""},"))</f>
        <v xml:space="preserve">            { line: "Es la salvación que nos libra de nuestros enemigos, (La,7,15)", sC: ""},</v>
      </c>
      <c r="M38" s="218" t="str">
        <f t="shared" si="7"/>
        <v>(</v>
      </c>
      <c r="N38" s="183" t="str">
        <f t="shared" si="1"/>
        <v>La</v>
      </c>
      <c r="O38" s="216" t="str">
        <f t="shared" si="8"/>
        <v>,</v>
      </c>
      <c r="P38" s="225">
        <f t="shared" si="2"/>
        <v>7</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2856</v>
      </c>
      <c r="D39" s="257" t="s">
        <v>1114</v>
      </c>
      <c r="E39" s="257" t="s">
        <v>1121</v>
      </c>
      <c r="F39" s="258"/>
      <c r="G39" s="258"/>
      <c r="H39" s="257"/>
      <c r="I39" s="257"/>
      <c r="J39" s="296"/>
      <c r="K39" s="296"/>
      <c r="L39" s="271" t="str">
        <f t="shared" si="0"/>
        <v xml:space="preserve">            { line: "y de la mano de todos los que nos odian., (Re,m,15)",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7.75" thickTop="1" thickBot="1" x14ac:dyDescent="0.4">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A41">
        <f t="shared" ref="A41:A45" si="30">+A34+1</f>
        <v>7</v>
      </c>
      <c r="C41" s="13" t="s">
        <v>2857</v>
      </c>
      <c r="D41" s="257" t="s">
        <v>1122</v>
      </c>
      <c r="E41" s="257" t="s">
        <v>1121</v>
      </c>
      <c r="F41" s="258"/>
      <c r="G41" s="258"/>
      <c r="H41" s="257"/>
      <c r="I41" s="257"/>
      <c r="J41" s="296"/>
      <c r="K41" s="296"/>
      <c r="L41" s="271" t="str">
        <f t="shared" ref="L41:L45" si="31">IF(C41="","",_xlfn.CONCAT("            { line: ","""",C41,", ",M41:AN41,""", sC: ","""",B41,"""},"))</f>
        <v xml:space="preserve">            { line: "Realizando así la misericordia, (Sol,m,15)", sC: ""},</v>
      </c>
      <c r="M41" s="218" t="str">
        <f t="shared" ref="M41:M45" si="32">IF(N41="","","(")</f>
        <v>(</v>
      </c>
      <c r="N41" s="183" t="str">
        <f t="shared" ref="N41:N45" si="33">IF(D41="","",D41)</f>
        <v>Sol</v>
      </c>
      <c r="O41" s="216" t="str">
        <f t="shared" ref="O41:O45" si="34">IF(N41="","",",")</f>
        <v>,</v>
      </c>
      <c r="P41" s="225" t="str">
        <f t="shared" ref="P41:P45" si="35">IF(E41="","",E41)</f>
        <v>m</v>
      </c>
      <c r="Q41" s="217" t="str">
        <f t="shared" ref="Q41:Q45" si="36">IF(N41="","",",")</f>
        <v>,</v>
      </c>
      <c r="R41" s="168">
        <f t="shared" ref="R41:R45" si="37">IF(N41="","",15)</f>
        <v>15</v>
      </c>
      <c r="S41" s="218" t="str">
        <f t="shared" ref="S41:S45" si="38">IF(N41="","",")")</f>
        <v>)</v>
      </c>
      <c r="T41" s="219" t="str">
        <f t="shared" ref="T41:T45" si="39">IF(U41="","","(")</f>
        <v/>
      </c>
      <c r="U41" s="181" t="str">
        <f t="shared" ref="U41:U45" si="40">IF(F41="","",F41)</f>
        <v/>
      </c>
      <c r="V41" s="185" t="str">
        <f t="shared" ref="V41:V45" si="41">IF(U41="","",",")</f>
        <v/>
      </c>
      <c r="W41" s="177" t="str">
        <f t="shared" ref="W41:W45" si="42">IF(G41="","",G41)</f>
        <v/>
      </c>
      <c r="X41" s="185" t="str">
        <f t="shared" ref="X41:X45" si="43">IF(U41="","",",")</f>
        <v/>
      </c>
      <c r="Y41" s="185" t="str">
        <f t="shared" ref="Y41:Y45" si="44">IF(U41="","",250)</f>
        <v/>
      </c>
      <c r="Z41" s="218" t="str">
        <f t="shared" ref="Z41:Z45" si="45">IF(U41="","",")")</f>
        <v/>
      </c>
      <c r="AA41" s="175" t="str">
        <f t="shared" ref="AA41:AA45" si="46">IF(AB41="","","(")</f>
        <v/>
      </c>
      <c r="AB41" s="183" t="str">
        <f t="shared" ref="AB41:AB45" si="47">IF(H41="","",H41)</f>
        <v/>
      </c>
      <c r="AC41" s="184" t="str">
        <f t="shared" ref="AC41:AC45" si="48">IF(AB41="","",",")</f>
        <v/>
      </c>
      <c r="AD41" s="225" t="str">
        <f t="shared" ref="AD41:AD45" si="49">IF(I41="","",I41)</f>
        <v/>
      </c>
      <c r="AE41" s="176" t="str">
        <f t="shared" ref="AE41:AE45" si="50">IF(AB41="","",",")</f>
        <v/>
      </c>
      <c r="AF41" s="168" t="str">
        <f t="shared" ref="AF41:AF45" si="51">IF(AB41="","",350)</f>
        <v/>
      </c>
      <c r="AG41" s="168" t="str">
        <f t="shared" ref="AG41:AG45" si="52">IF(AB41="","",")")</f>
        <v/>
      </c>
      <c r="AH41" s="179" t="str">
        <f t="shared" ref="AH41:AH45" si="53">IF(AI41="","","(")</f>
        <v/>
      </c>
      <c r="AI41" s="256" t="str">
        <f t="shared" ref="AI41:AI45" si="54">IF(J41="","",J41)</f>
        <v/>
      </c>
      <c r="AJ41" s="185" t="str">
        <f t="shared" ref="AJ41:AJ45" si="55">IF(AI41="","",",")</f>
        <v/>
      </c>
      <c r="AK41" s="185" t="str">
        <f t="shared" ref="AK41:AK45" si="56">IF(K41="","",K41)</f>
        <v/>
      </c>
      <c r="AL41" s="185" t="str">
        <f t="shared" ref="AL41:AL45" si="57">IF(AI41="","",",")</f>
        <v/>
      </c>
      <c r="AM41" s="185" t="str">
        <f t="shared" ref="AM41:AM45" si="58">IF(AI41="","",450)</f>
        <v/>
      </c>
      <c r="AN41" s="185" t="str">
        <f t="shared" ref="AN41:AN45" si="59">IF(AI41="","",")")</f>
        <v/>
      </c>
    </row>
    <row r="42" spans="1:40" ht="25.5" thickTop="1" thickBot="1" x14ac:dyDescent="0.4">
      <c r="A42">
        <f t="shared" si="30"/>
        <v>1</v>
      </c>
      <c r="C42" s="13" t="s">
        <v>2858</v>
      </c>
      <c r="D42" s="257" t="s">
        <v>1114</v>
      </c>
      <c r="E42" s="257" t="s">
        <v>1121</v>
      </c>
      <c r="F42" s="258"/>
      <c r="G42" s="258"/>
      <c r="H42" s="257"/>
      <c r="I42" s="257"/>
      <c r="J42" s="296"/>
      <c r="K42" s="296"/>
      <c r="L42" s="271" t="str">
        <f t="shared" si="31"/>
        <v xml:space="preserve">            { line: "que tuvo con nuestros padres,, (Re,m,15)", sC: ""},</v>
      </c>
      <c r="M42" s="218" t="str">
        <f t="shared" si="32"/>
        <v>(</v>
      </c>
      <c r="N42" s="183" t="str">
        <f t="shared" si="33"/>
        <v>Re</v>
      </c>
      <c r="O42" s="216" t="str">
        <f t="shared" si="34"/>
        <v>,</v>
      </c>
      <c r="P42" s="225" t="str">
        <f t="shared" si="35"/>
        <v>m</v>
      </c>
      <c r="Q42" s="217" t="str">
        <f t="shared" si="36"/>
        <v>,</v>
      </c>
      <c r="R42" s="168">
        <f t="shared" si="37"/>
        <v>15</v>
      </c>
      <c r="S42" s="218" t="str">
        <f t="shared" si="38"/>
        <v>)</v>
      </c>
      <c r="T42" s="219" t="str">
        <f t="shared" si="39"/>
        <v/>
      </c>
      <c r="U42" s="181" t="str">
        <f t="shared" si="40"/>
        <v/>
      </c>
      <c r="V42" s="185" t="str">
        <f t="shared" si="41"/>
        <v/>
      </c>
      <c r="W42" s="177" t="str">
        <f t="shared" si="42"/>
        <v/>
      </c>
      <c r="X42" s="185" t="str">
        <f t="shared" si="43"/>
        <v/>
      </c>
      <c r="Y42" s="185" t="str">
        <f t="shared" si="44"/>
        <v/>
      </c>
      <c r="Z42" s="218" t="str">
        <f t="shared" si="45"/>
        <v/>
      </c>
      <c r="AA42" s="175" t="str">
        <f t="shared" si="46"/>
        <v/>
      </c>
      <c r="AB42" s="183" t="str">
        <f t="shared" si="47"/>
        <v/>
      </c>
      <c r="AC42" s="184" t="str">
        <f t="shared" si="48"/>
        <v/>
      </c>
      <c r="AD42" s="225" t="str">
        <f t="shared" si="49"/>
        <v/>
      </c>
      <c r="AE42" s="176" t="str">
        <f t="shared" si="50"/>
        <v/>
      </c>
      <c r="AF42" s="168" t="str">
        <f t="shared" si="51"/>
        <v/>
      </c>
      <c r="AG42" s="168" t="str">
        <f t="shared" si="52"/>
        <v/>
      </c>
      <c r="AH42" s="179" t="str">
        <f t="shared" si="53"/>
        <v/>
      </c>
      <c r="AI42" s="256" t="str">
        <f t="shared" si="54"/>
        <v/>
      </c>
      <c r="AJ42" s="185" t="str">
        <f t="shared" si="55"/>
        <v/>
      </c>
      <c r="AK42" s="185" t="str">
        <f t="shared" si="56"/>
        <v/>
      </c>
      <c r="AL42" s="185" t="str">
        <f t="shared" si="57"/>
        <v/>
      </c>
      <c r="AM42" s="185" t="str">
        <f t="shared" si="58"/>
        <v/>
      </c>
      <c r="AN42" s="185" t="str">
        <f t="shared" si="59"/>
        <v/>
      </c>
    </row>
    <row r="43" spans="1:40" ht="25.5" thickTop="1" thickBot="1" x14ac:dyDescent="0.4">
      <c r="A43">
        <f t="shared" si="30"/>
        <v>8</v>
      </c>
      <c r="C43" s="13" t="s">
        <v>2859</v>
      </c>
      <c r="D43" s="257" t="s">
        <v>1122</v>
      </c>
      <c r="E43" s="257" t="s">
        <v>1121</v>
      </c>
      <c r="F43" s="258" t="s">
        <v>1114</v>
      </c>
      <c r="G43" s="258" t="s">
        <v>1121</v>
      </c>
      <c r="H43" s="257"/>
      <c r="I43" s="257"/>
      <c r="J43" s="296"/>
      <c r="K43" s="296"/>
      <c r="L43" s="271" t="str">
        <f t="shared" si="31"/>
        <v xml:space="preserve">            { line: "recordando su santa alianza, (Sol,m,15)(Re,m,250)", sC: ""},</v>
      </c>
      <c r="M43" s="218" t="str">
        <f t="shared" si="32"/>
        <v>(</v>
      </c>
      <c r="N43" s="183" t="str">
        <f t="shared" si="33"/>
        <v>Sol</v>
      </c>
      <c r="O43" s="216" t="str">
        <f t="shared" si="34"/>
        <v>,</v>
      </c>
      <c r="P43" s="225" t="str">
        <f t="shared" si="35"/>
        <v>m</v>
      </c>
      <c r="Q43" s="217" t="str">
        <f t="shared" si="36"/>
        <v>,</v>
      </c>
      <c r="R43" s="168">
        <f t="shared" si="37"/>
        <v>15</v>
      </c>
      <c r="S43" s="218" t="str">
        <f t="shared" si="38"/>
        <v>)</v>
      </c>
      <c r="T43" s="219" t="str">
        <f t="shared" si="39"/>
        <v>(</v>
      </c>
      <c r="U43" s="181" t="str">
        <f t="shared" si="40"/>
        <v>Re</v>
      </c>
      <c r="V43" s="185" t="str">
        <f t="shared" si="41"/>
        <v>,</v>
      </c>
      <c r="W43" s="177" t="str">
        <f t="shared" si="42"/>
        <v>m</v>
      </c>
      <c r="X43" s="185" t="str">
        <f t="shared" si="43"/>
        <v>,</v>
      </c>
      <c r="Y43" s="185">
        <f t="shared" si="44"/>
        <v>250</v>
      </c>
      <c r="Z43" s="218" t="str">
        <f t="shared" si="45"/>
        <v>)</v>
      </c>
      <c r="AA43" s="175" t="str">
        <f t="shared" si="46"/>
        <v/>
      </c>
      <c r="AB43" s="183" t="str">
        <f t="shared" si="47"/>
        <v/>
      </c>
      <c r="AC43" s="184" t="str">
        <f t="shared" si="48"/>
        <v/>
      </c>
      <c r="AD43" s="225" t="str">
        <f t="shared" si="49"/>
        <v/>
      </c>
      <c r="AE43" s="176" t="str">
        <f t="shared" si="50"/>
        <v/>
      </c>
      <c r="AF43" s="168" t="str">
        <f t="shared" si="51"/>
        <v/>
      </c>
      <c r="AG43" s="168" t="str">
        <f t="shared" si="52"/>
        <v/>
      </c>
      <c r="AH43" s="179" t="str">
        <f t="shared" si="53"/>
        <v/>
      </c>
      <c r="AI43" s="256" t="str">
        <f t="shared" si="54"/>
        <v/>
      </c>
      <c r="AJ43" s="185" t="str">
        <f t="shared" si="55"/>
        <v/>
      </c>
      <c r="AK43" s="185" t="str">
        <f t="shared" si="56"/>
        <v/>
      </c>
      <c r="AL43" s="185" t="str">
        <f t="shared" si="57"/>
        <v/>
      </c>
      <c r="AM43" s="185" t="str">
        <f t="shared" si="58"/>
        <v/>
      </c>
      <c r="AN43" s="185" t="str">
        <f t="shared" si="59"/>
        <v/>
      </c>
    </row>
    <row r="44" spans="1:40" ht="25.5" thickTop="1" thickBot="1" x14ac:dyDescent="0.4">
      <c r="A44">
        <f t="shared" si="30"/>
        <v>9</v>
      </c>
      <c r="C44" s="13" t="s">
        <v>2860</v>
      </c>
      <c r="D44" s="257" t="s">
        <v>1112</v>
      </c>
      <c r="E44" s="257">
        <v>7</v>
      </c>
      <c r="F44" s="258"/>
      <c r="G44" s="258"/>
      <c r="H44" s="257"/>
      <c r="I44" s="257"/>
      <c r="J44" s="296"/>
      <c r="K44" s="296"/>
      <c r="L44" s="271" t="str">
        <f t="shared" si="31"/>
        <v xml:space="preserve">            { line: "y el juramento que juró, (La,7,15)", sC: ""},</v>
      </c>
      <c r="M44" s="218" t="str">
        <f t="shared" si="32"/>
        <v>(</v>
      </c>
      <c r="N44" s="183" t="str">
        <f t="shared" si="33"/>
        <v>La</v>
      </c>
      <c r="O44" s="216" t="str">
        <f t="shared" si="34"/>
        <v>,</v>
      </c>
      <c r="P44" s="225">
        <f t="shared" si="35"/>
        <v>7</v>
      </c>
      <c r="Q44" s="217" t="str">
        <f t="shared" si="36"/>
        <v>,</v>
      </c>
      <c r="R44" s="168">
        <f t="shared" si="37"/>
        <v>15</v>
      </c>
      <c r="S44" s="218" t="str">
        <f t="shared" si="38"/>
        <v>)</v>
      </c>
      <c r="T44" s="219" t="str">
        <f t="shared" si="39"/>
        <v/>
      </c>
      <c r="U44" s="181" t="str">
        <f t="shared" si="40"/>
        <v/>
      </c>
      <c r="V44" s="185" t="str">
        <f t="shared" si="41"/>
        <v/>
      </c>
      <c r="W44" s="177" t="str">
        <f t="shared" si="42"/>
        <v/>
      </c>
      <c r="X44" s="185" t="str">
        <f t="shared" si="43"/>
        <v/>
      </c>
      <c r="Y44" s="185" t="str">
        <f t="shared" si="44"/>
        <v/>
      </c>
      <c r="Z44" s="218" t="str">
        <f t="shared" si="45"/>
        <v/>
      </c>
      <c r="AA44" s="175" t="str">
        <f t="shared" si="46"/>
        <v/>
      </c>
      <c r="AB44" s="183" t="str">
        <f t="shared" si="47"/>
        <v/>
      </c>
      <c r="AC44" s="184" t="str">
        <f t="shared" si="48"/>
        <v/>
      </c>
      <c r="AD44" s="225" t="str">
        <f t="shared" si="49"/>
        <v/>
      </c>
      <c r="AE44" s="176" t="str">
        <f t="shared" si="50"/>
        <v/>
      </c>
      <c r="AF44" s="168" t="str">
        <f t="shared" si="51"/>
        <v/>
      </c>
      <c r="AG44" s="168" t="str">
        <f t="shared" si="52"/>
        <v/>
      </c>
      <c r="AH44" s="179" t="str">
        <f t="shared" si="53"/>
        <v/>
      </c>
      <c r="AI44" s="256" t="str">
        <f t="shared" si="54"/>
        <v/>
      </c>
      <c r="AJ44" s="185" t="str">
        <f t="shared" si="55"/>
        <v/>
      </c>
      <c r="AK44" s="185" t="str">
        <f t="shared" si="56"/>
        <v/>
      </c>
      <c r="AL44" s="185" t="str">
        <f t="shared" si="57"/>
        <v/>
      </c>
      <c r="AM44" s="185" t="str">
        <f t="shared" si="58"/>
        <v/>
      </c>
      <c r="AN44" s="185" t="str">
        <f t="shared" si="59"/>
        <v/>
      </c>
    </row>
    <row r="45" spans="1:40" ht="25.5" thickTop="1" thickBot="1" x14ac:dyDescent="0.4">
      <c r="A45">
        <f t="shared" si="30"/>
        <v>10</v>
      </c>
      <c r="C45" s="13" t="s">
        <v>2861</v>
      </c>
      <c r="D45" s="257" t="s">
        <v>1114</v>
      </c>
      <c r="E45" s="257" t="s">
        <v>1121</v>
      </c>
      <c r="F45" s="258"/>
      <c r="G45" s="258"/>
      <c r="H45" s="257"/>
      <c r="I45" s="257"/>
      <c r="J45" s="296"/>
      <c r="K45" s="296"/>
      <c r="L45" s="271" t="str">
        <f t="shared" si="31"/>
        <v xml:space="preserve">            { line: "a nuestro padre Abraham,, (Re,m,15)", sC: ""},</v>
      </c>
      <c r="M45" s="218" t="str">
        <f t="shared" si="32"/>
        <v>(</v>
      </c>
      <c r="N45" s="183" t="str">
        <f t="shared" si="33"/>
        <v>Re</v>
      </c>
      <c r="O45" s="216" t="str">
        <f t="shared" si="34"/>
        <v>,</v>
      </c>
      <c r="P45" s="225" t="str">
        <f t="shared" si="35"/>
        <v>m</v>
      </c>
      <c r="Q45" s="217" t="str">
        <f t="shared" si="36"/>
        <v>,</v>
      </c>
      <c r="R45" s="168">
        <f t="shared" si="37"/>
        <v>15</v>
      </c>
      <c r="S45" s="218" t="str">
        <f t="shared" si="38"/>
        <v>)</v>
      </c>
      <c r="T45" s="219" t="str">
        <f t="shared" si="39"/>
        <v/>
      </c>
      <c r="U45" s="181" t="str">
        <f t="shared" si="40"/>
        <v/>
      </c>
      <c r="V45" s="185" t="str">
        <f t="shared" si="41"/>
        <v/>
      </c>
      <c r="W45" s="177" t="str">
        <f t="shared" si="42"/>
        <v/>
      </c>
      <c r="X45" s="185" t="str">
        <f t="shared" si="43"/>
        <v/>
      </c>
      <c r="Y45" s="185" t="str">
        <f t="shared" si="44"/>
        <v/>
      </c>
      <c r="Z45" s="218" t="str">
        <f t="shared" si="45"/>
        <v/>
      </c>
      <c r="AA45" s="175" t="str">
        <f t="shared" si="46"/>
        <v/>
      </c>
      <c r="AB45" s="183" t="str">
        <f t="shared" si="47"/>
        <v/>
      </c>
      <c r="AC45" s="184" t="str">
        <f t="shared" si="48"/>
        <v/>
      </c>
      <c r="AD45" s="225" t="str">
        <f t="shared" si="49"/>
        <v/>
      </c>
      <c r="AE45" s="176" t="str">
        <f t="shared" si="50"/>
        <v/>
      </c>
      <c r="AF45" s="168" t="str">
        <f t="shared" si="51"/>
        <v/>
      </c>
      <c r="AG45" s="168" t="str">
        <f t="shared" si="52"/>
        <v/>
      </c>
      <c r="AH45" s="179" t="str">
        <f t="shared" si="53"/>
        <v/>
      </c>
      <c r="AI45" s="256" t="str">
        <f t="shared" si="54"/>
        <v/>
      </c>
      <c r="AJ45" s="185" t="str">
        <f t="shared" si="55"/>
        <v/>
      </c>
      <c r="AK45" s="185" t="str">
        <f t="shared" si="56"/>
        <v/>
      </c>
      <c r="AL45" s="185" t="str">
        <f t="shared" si="57"/>
        <v/>
      </c>
      <c r="AM45" s="185" t="str">
        <f t="shared" si="58"/>
        <v/>
      </c>
      <c r="AN45" s="185" t="str">
        <f t="shared" si="59"/>
        <v/>
      </c>
    </row>
    <row r="46" spans="1:40" ht="25.5" thickTop="1" thickBot="1" x14ac:dyDescent="0.4">
      <c r="A46">
        <f>+A39+1</f>
        <v>11</v>
      </c>
      <c r="C46" s="13" t="s">
        <v>2862</v>
      </c>
      <c r="D46" s="257" t="s">
        <v>1122</v>
      </c>
      <c r="E46" s="257" t="s">
        <v>1121</v>
      </c>
      <c r="F46" s="258" t="s">
        <v>1114</v>
      </c>
      <c r="G46" s="258" t="s">
        <v>1121</v>
      </c>
      <c r="H46" s="257"/>
      <c r="I46" s="257"/>
      <c r="J46" s="296"/>
      <c r="K46" s="296"/>
      <c r="L46" s="271" t="str">
        <f t="shared" si="0"/>
        <v xml:space="preserve">            { line: "para concedernos que, libres de todo temor,, (Sol,m,15)(Re,m,250)", sC: ""},</v>
      </c>
      <c r="M46" s="218" t="str">
        <f t="shared" si="7"/>
        <v>(</v>
      </c>
      <c r="N46" s="183" t="str">
        <f t="shared" si="1"/>
        <v>Sol</v>
      </c>
      <c r="O46" s="216" t="str">
        <f t="shared" si="8"/>
        <v>,</v>
      </c>
      <c r="P46" s="225" t="str">
        <f t="shared" si="2"/>
        <v>m</v>
      </c>
      <c r="Q46" s="217" t="str">
        <f t="shared" si="9"/>
        <v>,</v>
      </c>
      <c r="R46" s="168">
        <f t="shared" si="10"/>
        <v>15</v>
      </c>
      <c r="S46" s="218" t="str">
        <f t="shared" si="11"/>
        <v>)</v>
      </c>
      <c r="T46" s="219" t="str">
        <f t="shared" si="12"/>
        <v>(</v>
      </c>
      <c r="U46" s="181" t="str">
        <f t="shared" si="3"/>
        <v>Re</v>
      </c>
      <c r="V46" s="185" t="str">
        <f t="shared" si="13"/>
        <v>,</v>
      </c>
      <c r="W46" s="177" t="str">
        <f t="shared" si="4"/>
        <v>m</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29"/>
        <v>12</v>
      </c>
      <c r="C47" s="13" t="s">
        <v>2863</v>
      </c>
      <c r="D47" s="257" t="s">
        <v>1122</v>
      </c>
      <c r="E47" s="257" t="s">
        <v>1121</v>
      </c>
      <c r="F47" s="258" t="s">
        <v>1114</v>
      </c>
      <c r="G47" s="258" t="s">
        <v>1121</v>
      </c>
      <c r="H47" s="257"/>
      <c r="I47" s="257"/>
      <c r="J47" s="296"/>
      <c r="K47" s="296"/>
      <c r="L47" s="271" t="str">
        <f t="shared" si="0"/>
        <v xml:space="preserve">            { line: "arrancados de la mano de nuestros enemigos,, (Sol,m,15)(Re,m,250)", sC: ""},</v>
      </c>
      <c r="M47" s="218" t="str">
        <f t="shared" si="7"/>
        <v>(</v>
      </c>
      <c r="N47" s="183" t="str">
        <f t="shared" si="1"/>
        <v>Sol</v>
      </c>
      <c r="O47" s="216" t="str">
        <f t="shared" si="8"/>
        <v>,</v>
      </c>
      <c r="P47" s="225" t="str">
        <f t="shared" si="2"/>
        <v>m</v>
      </c>
      <c r="Q47" s="217" t="str">
        <f t="shared" si="9"/>
        <v>,</v>
      </c>
      <c r="R47" s="168">
        <f t="shared" si="10"/>
        <v>15</v>
      </c>
      <c r="S47" s="218" t="str">
        <f t="shared" si="11"/>
        <v>)</v>
      </c>
      <c r="T47" s="219" t="str">
        <f t="shared" si="12"/>
        <v>(</v>
      </c>
      <c r="U47" s="181" t="str">
        <f t="shared" si="3"/>
        <v>Re</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29"/>
        <v>13</v>
      </c>
      <c r="C48" s="13" t="s">
        <v>2864</v>
      </c>
      <c r="D48" s="257" t="s">
        <v>1112</v>
      </c>
      <c r="E48" s="257">
        <v>7</v>
      </c>
      <c r="F48" s="258"/>
      <c r="G48" s="258"/>
      <c r="H48" s="257"/>
      <c r="I48" s="257"/>
      <c r="J48" s="296"/>
      <c r="K48" s="296"/>
      <c r="L48" s="271" t="str">
        <f t="shared" si="0"/>
        <v xml:space="preserve">            { line: "le sirvamos con santidad y justicia,, (La,7,15)", sC: ""},</v>
      </c>
      <c r="M48" s="218" t="str">
        <f t="shared" si="7"/>
        <v>(</v>
      </c>
      <c r="N48" s="183" t="str">
        <f t="shared" si="1"/>
        <v>La</v>
      </c>
      <c r="O48" s="216" t="str">
        <f t="shared" si="8"/>
        <v>,</v>
      </c>
      <c r="P48" s="225">
        <f t="shared" si="2"/>
        <v>7</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14</v>
      </c>
      <c r="C49" s="13" t="s">
        <v>2865</v>
      </c>
      <c r="D49" s="257" t="s">
        <v>1114</v>
      </c>
      <c r="E49" s="257" t="s">
        <v>1121</v>
      </c>
      <c r="F49" s="258" t="s">
        <v>1112</v>
      </c>
      <c r="G49" s="258">
        <v>7</v>
      </c>
      <c r="H49" s="257" t="s">
        <v>1114</v>
      </c>
      <c r="I49" s="257" t="s">
        <v>1121</v>
      </c>
      <c r="J49" s="296"/>
      <c r="K49" s="296"/>
      <c r="L49" s="271" t="str">
        <f t="shared" si="0"/>
        <v xml:space="preserve">            { line: "en su presencia, todos nuestros días., (Re,m,15)(La,7,250)(Re,m,350)", sC: ""},</v>
      </c>
      <c r="M49" s="218" t="str">
        <f t="shared" si="7"/>
        <v>(</v>
      </c>
      <c r="N49" s="183" t="str">
        <f t="shared" si="1"/>
        <v>Re</v>
      </c>
      <c r="O49" s="216" t="str">
        <f t="shared" si="8"/>
        <v>,</v>
      </c>
      <c r="P49" s="225" t="str">
        <f t="shared" si="2"/>
        <v>m</v>
      </c>
      <c r="Q49" s="217" t="str">
        <f t="shared" si="9"/>
        <v>,</v>
      </c>
      <c r="R49" s="168">
        <f t="shared" si="10"/>
        <v>15</v>
      </c>
      <c r="S49" s="218" t="str">
        <f t="shared" si="11"/>
        <v>)</v>
      </c>
      <c r="T49" s="219" t="str">
        <f t="shared" si="12"/>
        <v>(</v>
      </c>
      <c r="U49" s="181" t="str">
        <f t="shared" si="3"/>
        <v>La</v>
      </c>
      <c r="V49" s="185" t="str">
        <f t="shared" si="13"/>
        <v>,</v>
      </c>
      <c r="W49" s="177">
        <f t="shared" si="4"/>
        <v>7</v>
      </c>
      <c r="X49" s="185" t="str">
        <f t="shared" si="14"/>
        <v>,</v>
      </c>
      <c r="Y49" s="185">
        <f t="shared" si="15"/>
        <v>250</v>
      </c>
      <c r="Z49" s="218" t="str">
        <f t="shared" si="16"/>
        <v>)</v>
      </c>
      <c r="AA49" s="175" t="str">
        <f t="shared" si="17"/>
        <v>(</v>
      </c>
      <c r="AB49" s="183" t="str">
        <f t="shared" si="5"/>
        <v>Re</v>
      </c>
      <c r="AC49" s="184" t="str">
        <f t="shared" si="18"/>
        <v>,</v>
      </c>
      <c r="AD49" s="225" t="str">
        <f t="shared" si="19"/>
        <v>m</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7.75" thickTop="1" thickBot="1" x14ac:dyDescent="0.4">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36.75" thickTop="1" thickBot="1" x14ac:dyDescent="0.4">
      <c r="A51" s="293"/>
      <c r="B51" s="293"/>
      <c r="C51" s="293"/>
      <c r="D51" s="300"/>
      <c r="E51" s="300"/>
      <c r="F51" s="300"/>
      <c r="G51" s="300"/>
      <c r="H51" s="300"/>
      <c r="I51" s="300"/>
      <c r="J51" s="300"/>
      <c r="K51" s="300"/>
      <c r="L51" s="212" t="s">
        <v>2299</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C52" s="203" t="s">
        <v>2422</v>
      </c>
      <c r="D52" s="224"/>
      <c r="E52" s="224"/>
      <c r="F52" s="224"/>
      <c r="G52" s="224"/>
      <c r="H52" s="224"/>
      <c r="I52" s="224"/>
      <c r="J52" s="224"/>
      <c r="K52" s="224"/>
      <c r="L52" s="208" t="s">
        <v>2411</v>
      </c>
      <c r="M52" s="218" t="str">
        <f t="shared" ref="M52:M58" si="60">IF(N52="","","(")</f>
        <v/>
      </c>
      <c r="N52" s="183" t="str">
        <f t="shared" ref="N52:N58" si="61">IF(D52="","",D52)</f>
        <v/>
      </c>
      <c r="O52" s="216" t="str">
        <f t="shared" ref="O52:O58" si="62">IF(N52="","",",")</f>
        <v/>
      </c>
      <c r="P52" s="225" t="str">
        <f t="shared" ref="P52:P58" si="63">IF(E52="","",E52)</f>
        <v/>
      </c>
      <c r="Q52" s="217" t="str">
        <f t="shared" ref="Q52:Q58" si="64">IF(N52="","",",")</f>
        <v/>
      </c>
      <c r="R52" s="168" t="str">
        <f t="shared" ref="R52:R58" si="65">IF(N52="","",15)</f>
        <v/>
      </c>
      <c r="S52" s="218" t="str">
        <f t="shared" ref="S52:S58" si="66">IF(N52="","",")")</f>
        <v/>
      </c>
      <c r="T52" s="219" t="str">
        <f t="shared" ref="T52:T58" si="67">IF(U52="","","(")</f>
        <v/>
      </c>
      <c r="U52" s="181" t="str">
        <f t="shared" ref="U52:U58" si="68">IF(F52="","",F52)</f>
        <v/>
      </c>
      <c r="V52" s="185" t="str">
        <f t="shared" ref="V52:V58" si="69">IF(U52="","",",")</f>
        <v/>
      </c>
      <c r="W52" s="177" t="str">
        <f t="shared" ref="W52:W58" si="70">IF(G52="","",G52)</f>
        <v/>
      </c>
      <c r="X52" s="185" t="str">
        <f t="shared" ref="X52:X58" si="71">IF(U52="","",",")</f>
        <v/>
      </c>
      <c r="Y52" s="185" t="str">
        <f t="shared" ref="Y52:Y58" si="72">IF(U52="","",250)</f>
        <v/>
      </c>
      <c r="Z52" s="218" t="str">
        <f t="shared" ref="Z52:Z58" si="73">IF(U52="","",")")</f>
        <v/>
      </c>
      <c r="AA52" s="175" t="str">
        <f t="shared" ref="AA52:AA58" si="74">IF(AB52="","","(")</f>
        <v/>
      </c>
      <c r="AB52" s="183" t="str">
        <f t="shared" ref="AB52:AB58" si="75">IF(H52="","",H52)</f>
        <v/>
      </c>
      <c r="AC52" s="184" t="str">
        <f t="shared" ref="AC52:AC58" si="76">IF(AB52="","",",")</f>
        <v/>
      </c>
      <c r="AD52" s="225" t="str">
        <f t="shared" ref="AD52:AD58" si="77">IF(I52="","",I52)</f>
        <v/>
      </c>
      <c r="AE52" s="176" t="str">
        <f t="shared" ref="AE52:AE58" si="78">IF(AB52="","",",")</f>
        <v/>
      </c>
      <c r="AF52" s="168" t="str">
        <f t="shared" ref="AF52:AF58" si="79">IF(AB52="","",350)</f>
        <v/>
      </c>
      <c r="AG52" s="168" t="str">
        <f t="shared" ref="AG52:AG58" si="80">IF(AB52="","",")")</f>
        <v/>
      </c>
      <c r="AH52" s="179" t="str">
        <f t="shared" ref="AH52:AH58" si="81">IF(AI52="","","(")</f>
        <v/>
      </c>
      <c r="AI52" s="256" t="str">
        <f t="shared" ref="AI52:AI58" si="82">IF(J52="","",J52)</f>
        <v/>
      </c>
      <c r="AJ52" s="185" t="str">
        <f t="shared" ref="AJ52:AJ58" si="83">IF(AI52="","",",")</f>
        <v/>
      </c>
      <c r="AK52" s="185" t="str">
        <f t="shared" ref="AK52:AK58" si="84">IF(K52="","",K52)</f>
        <v/>
      </c>
      <c r="AL52" s="185" t="str">
        <f t="shared" ref="AL52:AL58" si="85">IF(AI52="","",",")</f>
        <v/>
      </c>
      <c r="AM52" s="185" t="str">
        <f t="shared" ref="AM52:AM58" si="86">IF(AI52="","",450)</f>
        <v/>
      </c>
      <c r="AN52" s="185" t="str">
        <f t="shared" ref="AN52:AN58" si="87">IF(AI52="","",")")</f>
        <v/>
      </c>
    </row>
    <row r="53" spans="1:40" ht="25.5" thickTop="1" thickBot="1" x14ac:dyDescent="0.4">
      <c r="B53" t="s">
        <v>2584</v>
      </c>
      <c r="C53" s="333" t="s">
        <v>2866</v>
      </c>
      <c r="D53" s="329" t="s">
        <v>1114</v>
      </c>
      <c r="E53" s="329" t="s">
        <v>1121</v>
      </c>
      <c r="F53" s="329"/>
      <c r="G53" s="329"/>
      <c r="H53" s="329"/>
      <c r="I53" s="329"/>
      <c r="J53" s="329"/>
      <c r="K53" s="329"/>
      <c r="L53" s="330" t="str">
        <f>IF(C53="","",_xlfn.CONCAT("       triggerLine: ","""",C53,", ",M53:AN53,""", sC: ","""",B53,""", lines: ["))</f>
        <v xml:space="preserve">       triggerLine: "BENDITO SEA EL SEÑOR, (Re,m,15)", sC: "ta as", lines: [</v>
      </c>
      <c r="M53" s="218" t="str">
        <f t="shared" si="60"/>
        <v>(</v>
      </c>
      <c r="N53" s="183" t="str">
        <f t="shared" si="61"/>
        <v>Re</v>
      </c>
      <c r="O53" s="216" t="str">
        <f t="shared" si="62"/>
        <v>,</v>
      </c>
      <c r="P53" s="225" t="str">
        <f t="shared" si="63"/>
        <v>m</v>
      </c>
      <c r="Q53" s="217" t="str">
        <f t="shared" si="64"/>
        <v>,</v>
      </c>
      <c r="R53" s="168">
        <f t="shared" si="65"/>
        <v>15</v>
      </c>
      <c r="S53" s="218" t="str">
        <f t="shared" si="66"/>
        <v>)</v>
      </c>
      <c r="T53" s="219" t="str">
        <f t="shared" si="67"/>
        <v/>
      </c>
      <c r="U53" s="181" t="str">
        <f t="shared" si="68"/>
        <v/>
      </c>
      <c r="V53" s="185" t="str">
        <f t="shared" si="69"/>
        <v/>
      </c>
      <c r="W53" s="177" t="str">
        <f t="shared" si="70"/>
        <v/>
      </c>
      <c r="X53" s="185" t="str">
        <f t="shared" si="71"/>
        <v/>
      </c>
      <c r="Y53" s="185" t="str">
        <f t="shared" si="72"/>
        <v/>
      </c>
      <c r="Z53" s="218" t="str">
        <f t="shared" si="73"/>
        <v/>
      </c>
      <c r="AA53" s="175" t="str">
        <f t="shared" si="74"/>
        <v/>
      </c>
      <c r="AB53" s="183" t="str">
        <f t="shared" si="75"/>
        <v/>
      </c>
      <c r="AC53" s="184" t="str">
        <f t="shared" si="76"/>
        <v/>
      </c>
      <c r="AD53" s="225" t="str">
        <f t="shared" si="77"/>
        <v/>
      </c>
      <c r="AE53" s="176" t="str">
        <f t="shared" si="78"/>
        <v/>
      </c>
      <c r="AF53" s="168" t="str">
        <f t="shared" si="79"/>
        <v/>
      </c>
      <c r="AG53" s="168" t="str">
        <f t="shared" si="80"/>
        <v/>
      </c>
      <c r="AH53" s="179" t="str">
        <f t="shared" si="81"/>
        <v/>
      </c>
      <c r="AI53" s="256" t="str">
        <f t="shared" si="82"/>
        <v/>
      </c>
      <c r="AJ53" s="185" t="str">
        <f t="shared" si="83"/>
        <v/>
      </c>
      <c r="AK53" s="185" t="str">
        <f t="shared" si="84"/>
        <v/>
      </c>
      <c r="AL53" s="185" t="str">
        <f t="shared" si="85"/>
        <v/>
      </c>
      <c r="AM53" s="185" t="str">
        <f t="shared" si="86"/>
        <v/>
      </c>
      <c r="AN53" s="185" t="str">
        <f t="shared" si="87"/>
        <v/>
      </c>
    </row>
    <row r="54" spans="1:40" ht="25.5" thickTop="1" thickBot="1" x14ac:dyDescent="0.4">
      <c r="B54" t="s">
        <v>2282</v>
      </c>
      <c r="C54" s="285" t="s">
        <v>2848</v>
      </c>
      <c r="D54" s="328" t="s">
        <v>1122</v>
      </c>
      <c r="E54" s="328" t="s">
        <v>1121</v>
      </c>
      <c r="F54" s="328" t="s">
        <v>1114</v>
      </c>
      <c r="G54" s="328" t="s">
        <v>1121</v>
      </c>
      <c r="H54" s="328"/>
      <c r="I54" s="328"/>
      <c r="J54" s="328"/>
      <c r="K54" s="328"/>
      <c r="L54" s="283" t="str">
        <f>IF(C54="","",_xlfn.CONCAT("            { line: ","""",C54,", ",M54:AN54,""", sC: ","""",B54,"""},"))</f>
        <v xml:space="preserve">            { line: "DIOS DE ISRAEL,, (Sol,m,15)(Re,m,250)", sC: "as"},</v>
      </c>
      <c r="M54" s="218" t="str">
        <f t="shared" si="60"/>
        <v>(</v>
      </c>
      <c r="N54" s="183" t="str">
        <f t="shared" si="61"/>
        <v>Sol</v>
      </c>
      <c r="O54" s="216" t="str">
        <f t="shared" si="62"/>
        <v>,</v>
      </c>
      <c r="P54" s="225" t="str">
        <f t="shared" si="63"/>
        <v>m</v>
      </c>
      <c r="Q54" s="217" t="str">
        <f t="shared" si="64"/>
        <v>,</v>
      </c>
      <c r="R54" s="168">
        <f t="shared" si="65"/>
        <v>15</v>
      </c>
      <c r="S54" s="218" t="str">
        <f t="shared" si="66"/>
        <v>)</v>
      </c>
      <c r="T54" s="219" t="str">
        <f t="shared" si="67"/>
        <v>(</v>
      </c>
      <c r="U54" s="181" t="str">
        <f t="shared" si="68"/>
        <v>Re</v>
      </c>
      <c r="V54" s="185" t="str">
        <f t="shared" si="69"/>
        <v>,</v>
      </c>
      <c r="W54" s="177" t="str">
        <f t="shared" si="70"/>
        <v>m</v>
      </c>
      <c r="X54" s="185" t="str">
        <f t="shared" si="71"/>
        <v>,</v>
      </c>
      <c r="Y54" s="185">
        <f t="shared" si="72"/>
        <v>250</v>
      </c>
      <c r="Z54" s="218" t="str">
        <f t="shared" si="73"/>
        <v>)</v>
      </c>
      <c r="AA54" s="175" t="str">
        <f t="shared" si="74"/>
        <v/>
      </c>
      <c r="AB54" s="183" t="str">
        <f t="shared" si="75"/>
        <v/>
      </c>
      <c r="AC54" s="184" t="str">
        <f t="shared" si="76"/>
        <v/>
      </c>
      <c r="AD54" s="225" t="str">
        <f t="shared" si="77"/>
        <v/>
      </c>
      <c r="AE54" s="176" t="str">
        <f t="shared" si="78"/>
        <v/>
      </c>
      <c r="AF54" s="168" t="str">
        <f t="shared" si="79"/>
        <v/>
      </c>
      <c r="AG54" s="168" t="str">
        <f t="shared" si="80"/>
        <v/>
      </c>
      <c r="AH54" s="179" t="str">
        <f t="shared" si="81"/>
        <v/>
      </c>
      <c r="AI54" s="256" t="str">
        <f t="shared" si="82"/>
        <v/>
      </c>
      <c r="AJ54" s="185" t="str">
        <f t="shared" si="83"/>
        <v/>
      </c>
      <c r="AK54" s="185" t="str">
        <f t="shared" si="84"/>
        <v/>
      </c>
      <c r="AL54" s="185" t="str">
        <f t="shared" si="85"/>
        <v/>
      </c>
      <c r="AM54" s="185" t="str">
        <f t="shared" si="86"/>
        <v/>
      </c>
      <c r="AN54" s="185" t="str">
        <f t="shared" si="87"/>
        <v/>
      </c>
    </row>
    <row r="55" spans="1:40" ht="25.5" thickTop="1" thickBot="1" x14ac:dyDescent="0.4">
      <c r="B55" t="s">
        <v>2540</v>
      </c>
      <c r="C55" s="285" t="s">
        <v>2849</v>
      </c>
      <c r="D55" s="227"/>
      <c r="E55" s="227"/>
      <c r="F55" s="227"/>
      <c r="G55" s="227"/>
      <c r="H55" s="227"/>
      <c r="I55" s="227"/>
      <c r="J55" s="227"/>
      <c r="K55" s="227"/>
      <c r="L55" s="283" t="str">
        <f>IF(C55="","",_xlfn.CONCAT("            { line: ","""",C55,", ",M55:AN55,""", sC: ","""",B55,"""},"))</f>
        <v xml:space="preserve">            { line: "porque ha visitado y redimido a su pueblo,, ", sC: "tc"},</v>
      </c>
      <c r="M55" s="218" t="str">
        <f t="shared" ref="M55" si="88">IF(N55="","","(")</f>
        <v/>
      </c>
      <c r="N55" s="183" t="str">
        <f t="shared" ref="N55" si="89">IF(D55="","",D55)</f>
        <v/>
      </c>
      <c r="O55" s="216" t="str">
        <f t="shared" ref="O55" si="90">IF(N55="","",",")</f>
        <v/>
      </c>
      <c r="P55" s="225" t="str">
        <f t="shared" ref="P55" si="91">IF(E55="","",E55)</f>
        <v/>
      </c>
      <c r="Q55" s="217" t="str">
        <f t="shared" ref="Q55" si="92">IF(N55="","",",")</f>
        <v/>
      </c>
      <c r="R55" s="168" t="str">
        <f t="shared" ref="R55" si="93">IF(N55="","",15)</f>
        <v/>
      </c>
      <c r="S55" s="218" t="str">
        <f t="shared" ref="S55" si="94">IF(N55="","",")")</f>
        <v/>
      </c>
      <c r="T55" s="219" t="str">
        <f t="shared" ref="T55" si="95">IF(U55="","","(")</f>
        <v/>
      </c>
      <c r="U55" s="181" t="str">
        <f t="shared" ref="U55" si="96">IF(F55="","",F55)</f>
        <v/>
      </c>
      <c r="V55" s="185" t="str">
        <f t="shared" ref="V55" si="97">IF(U55="","",",")</f>
        <v/>
      </c>
      <c r="W55" s="177" t="str">
        <f t="shared" ref="W55" si="98">IF(G55="","",G55)</f>
        <v/>
      </c>
      <c r="X55" s="185" t="str">
        <f t="shared" ref="X55" si="99">IF(U55="","",",")</f>
        <v/>
      </c>
      <c r="Y55" s="185" t="str">
        <f t="shared" ref="Y55" si="100">IF(U55="","",250)</f>
        <v/>
      </c>
      <c r="Z55" s="218" t="str">
        <f t="shared" ref="Z55" si="101">IF(U55="","",")")</f>
        <v/>
      </c>
      <c r="AA55" s="175" t="str">
        <f t="shared" ref="AA55" si="102">IF(AB55="","","(")</f>
        <v/>
      </c>
      <c r="AB55" s="183" t="str">
        <f t="shared" ref="AB55" si="103">IF(H55="","",H55)</f>
        <v/>
      </c>
      <c r="AC55" s="184" t="str">
        <f t="shared" ref="AC55" si="104">IF(AB55="","",",")</f>
        <v/>
      </c>
      <c r="AD55" s="225" t="str">
        <f t="shared" ref="AD55" si="105">IF(I55="","",I55)</f>
        <v/>
      </c>
      <c r="AE55" s="176" t="str">
        <f t="shared" ref="AE55" si="106">IF(AB55="","",",")</f>
        <v/>
      </c>
      <c r="AF55" s="168" t="str">
        <f t="shared" ref="AF55" si="107">IF(AB55="","",350)</f>
        <v/>
      </c>
      <c r="AG55" s="168" t="str">
        <f t="shared" ref="AG55" si="108">IF(AB55="","",")")</f>
        <v/>
      </c>
      <c r="AH55" s="179" t="str">
        <f t="shared" ref="AH55" si="109">IF(AI55="","","(")</f>
        <v/>
      </c>
      <c r="AI55" s="256" t="str">
        <f t="shared" ref="AI55" si="110">IF(J55="","",J55)</f>
        <v/>
      </c>
      <c r="AJ55" s="185" t="str">
        <f t="shared" ref="AJ55" si="111">IF(AI55="","",",")</f>
        <v/>
      </c>
      <c r="AK55" s="185" t="str">
        <f t="shared" ref="AK55" si="112">IF(K55="","",K55)</f>
        <v/>
      </c>
      <c r="AL55" s="185" t="str">
        <f t="shared" ref="AL55" si="113">IF(AI55="","",",")</f>
        <v/>
      </c>
      <c r="AM55" s="185" t="str">
        <f t="shared" ref="AM55" si="114">IF(AI55="","",450)</f>
        <v/>
      </c>
      <c r="AN55" s="185" t="str">
        <f t="shared" ref="AN55" si="115">IF(AI55="","",")")</f>
        <v/>
      </c>
    </row>
    <row r="56" spans="1:40" ht="25.5" thickTop="1" thickBot="1" x14ac:dyDescent="0.4">
      <c r="B56" t="s">
        <v>2584</v>
      </c>
      <c r="C56" s="285" t="s">
        <v>2850</v>
      </c>
      <c r="D56" s="227" t="s">
        <v>1122</v>
      </c>
      <c r="E56" s="227" t="s">
        <v>1121</v>
      </c>
      <c r="F56" s="227"/>
      <c r="G56" s="227"/>
      <c r="H56" s="227"/>
      <c r="I56" s="227"/>
      <c r="J56" s="227"/>
      <c r="K56" s="227"/>
      <c r="L56" s="283" t="str">
        <f>IF(C56="","",_xlfn.CONCAT("            { line: ","""",C56,", ",M56:AN56,""", sC: ","""",B56,"""},"))</f>
        <v xml:space="preserve">            { line: "SUSCITÁNDONOS, (Sol,m,15)", sC: "ta as"},</v>
      </c>
      <c r="M56" s="218" t="str">
        <f t="shared" si="60"/>
        <v>(</v>
      </c>
      <c r="N56" s="183" t="str">
        <f t="shared" si="61"/>
        <v>Sol</v>
      </c>
      <c r="O56" s="216" t="str">
        <f t="shared" si="62"/>
        <v>,</v>
      </c>
      <c r="P56" s="225" t="str">
        <f t="shared" si="63"/>
        <v>m</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5.5" thickTop="1" thickBot="1" x14ac:dyDescent="0.4">
      <c r="B57" t="s">
        <v>2282</v>
      </c>
      <c r="C57" s="285" t="s">
        <v>2851</v>
      </c>
      <c r="D57" s="337" t="s">
        <v>1114</v>
      </c>
      <c r="E57" s="337" t="s">
        <v>1121</v>
      </c>
      <c r="F57" s="337"/>
      <c r="G57" s="337"/>
      <c r="H57" s="337"/>
      <c r="I57" s="337"/>
      <c r="J57" s="337"/>
      <c r="K57" s="337"/>
      <c r="L57" s="283" t="str">
        <f>IF(C57="","",_xlfn.CONCAT("            { line: ","""",C57,", ",M57:AN57,""", sC: ","""",B57,"""},"))</f>
        <v xml:space="preserve">            { line: "UNA FUERZA DE SALVACIÓN, (Re,m,15)", sC: "as"},</v>
      </c>
      <c r="M57" s="218" t="str">
        <f t="shared" si="60"/>
        <v>(</v>
      </c>
      <c r="N57" s="183" t="str">
        <f t="shared" si="61"/>
        <v>Re</v>
      </c>
      <c r="O57" s="216" t="str">
        <f t="shared" si="62"/>
        <v>,</v>
      </c>
      <c r="P57" s="225" t="str">
        <f t="shared" si="63"/>
        <v>m</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334" t="s">
        <v>2852</v>
      </c>
      <c r="D58" s="329" t="s">
        <v>1112</v>
      </c>
      <c r="E58" s="329">
        <v>7</v>
      </c>
      <c r="F58" s="329" t="s">
        <v>1114</v>
      </c>
      <c r="G58" s="329" t="s">
        <v>1121</v>
      </c>
      <c r="H58" s="329"/>
      <c r="I58" s="329"/>
      <c r="J58" s="329"/>
      <c r="K58" s="329"/>
      <c r="L58" s="335" t="str">
        <f>IF(C58="","",_xlfn.CONCAT("            { line: ","""",C58,", ",M58:AN58,""", sC: ","""",B58,"""},  ]},"))</f>
        <v xml:space="preserve">            { line: "EN LA CASA DE DAVID, SU SIERVO., (La,7,15)(Re,m,250)", sC: "as"},  ]},</v>
      </c>
      <c r="M58" s="218" t="str">
        <f t="shared" si="60"/>
        <v>(</v>
      </c>
      <c r="N58" s="183" t="str">
        <f t="shared" si="61"/>
        <v>La</v>
      </c>
      <c r="O58" s="216" t="str">
        <f t="shared" si="62"/>
        <v>,</v>
      </c>
      <c r="P58" s="225">
        <f t="shared" si="63"/>
        <v>7</v>
      </c>
      <c r="Q58" s="217" t="str">
        <f t="shared" si="64"/>
        <v>,</v>
      </c>
      <c r="R58" s="168">
        <f t="shared" si="65"/>
        <v>15</v>
      </c>
      <c r="S58" s="218" t="str">
        <f t="shared" si="66"/>
        <v>)</v>
      </c>
      <c r="T58" s="219" t="str">
        <f t="shared" si="67"/>
        <v>(</v>
      </c>
      <c r="U58" s="181" t="str">
        <f t="shared" si="68"/>
        <v>Re</v>
      </c>
      <c r="V58" s="185" t="str">
        <f t="shared" si="69"/>
        <v>,</v>
      </c>
      <c r="W58" s="177" t="str">
        <f t="shared" si="70"/>
        <v>m</v>
      </c>
      <c r="X58" s="185" t="str">
        <f t="shared" si="71"/>
        <v>,</v>
      </c>
      <c r="Y58" s="185">
        <f t="shared" si="72"/>
        <v>250</v>
      </c>
      <c r="Z58" s="218" t="str">
        <f t="shared" si="73"/>
        <v>)</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7.75" thickTop="1" thickBot="1" x14ac:dyDescent="0.4">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A60">
        <v>1</v>
      </c>
      <c r="B60" t="s">
        <v>2540</v>
      </c>
      <c r="C60" s="13" t="s">
        <v>2867</v>
      </c>
      <c r="D60" s="257" t="s">
        <v>1122</v>
      </c>
      <c r="E60" s="257" t="s">
        <v>1121</v>
      </c>
      <c r="F60" s="258"/>
      <c r="G60" s="258"/>
      <c r="H60" s="257"/>
      <c r="I60" s="257"/>
      <c r="J60" s="296"/>
      <c r="K60" s="296"/>
      <c r="L60" s="271" t="str">
        <f>IF(C60="","",_xlfn.CONCAT("            { line: ","""",C60,", ",M60:AN60,""", sC: ","""",B60,"""},"))</f>
        <v xml:space="preserve">            { line: "Y a ti, niño,, (Sol,m,15)", sC: "tc"},</v>
      </c>
      <c r="M60" s="218" t="str">
        <f t="shared" si="7"/>
        <v>(</v>
      </c>
      <c r="N60" s="183" t="str">
        <f t="shared" si="1"/>
        <v>Sol</v>
      </c>
      <c r="O60" s="216" t="str">
        <f t="shared" si="8"/>
        <v>,</v>
      </c>
      <c r="P60" s="225" t="str">
        <f t="shared" si="2"/>
        <v>m</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+A60+1</f>
        <v>2</v>
      </c>
      <c r="C61" s="13" t="s">
        <v>2868</v>
      </c>
      <c r="D61" s="257" t="s">
        <v>1114</v>
      </c>
      <c r="E61" s="257" t="s">
        <v>1121</v>
      </c>
      <c r="F61" s="258"/>
      <c r="G61" s="258"/>
      <c r="H61" s="257"/>
      <c r="I61" s="257"/>
      <c r="J61" s="296"/>
      <c r="K61" s="296"/>
      <c r="L61" s="271" t="str">
        <f t="shared" ref="L61:L73" si="116">IF(C61="","",_xlfn.CONCAT("            { line: ","""",C61,", ",M61:AN61,""", sC: ","""",B61,"""},"))</f>
        <v xml:space="preserve">            { line: "te llamarán profeta del Altísimo,, (Re,m,15)", sC: ""},</v>
      </c>
      <c r="M61" s="218" t="str">
        <f t="shared" si="7"/>
        <v>(</v>
      </c>
      <c r="N61" s="183" t="str">
        <f t="shared" si="1"/>
        <v>Re</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ref="A62:A73" si="117">+A61+1</f>
        <v>3</v>
      </c>
      <c r="C62" s="13" t="s">
        <v>2869</v>
      </c>
      <c r="D62" s="257" t="s">
        <v>1122</v>
      </c>
      <c r="E62" s="257" t="s">
        <v>1121</v>
      </c>
      <c r="F62" s="258"/>
      <c r="G62" s="258"/>
      <c r="H62" s="257"/>
      <c r="I62" s="257"/>
      <c r="J62" s="296"/>
      <c r="K62" s="296"/>
      <c r="L62" s="271" t="str">
        <f t="shared" si="116"/>
        <v xml:space="preserve">            { line: "porque irás delante del Señor, (Sol,m,15)", sC: ""},</v>
      </c>
      <c r="M62" s="218" t="str">
        <f t="shared" si="7"/>
        <v>(</v>
      </c>
      <c r="N62" s="183" t="str">
        <f t="shared" si="1"/>
        <v>Sol</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117"/>
        <v>4</v>
      </c>
      <c r="C63" s="13" t="s">
        <v>2870</v>
      </c>
      <c r="D63" s="257" t="s">
        <v>1114</v>
      </c>
      <c r="E63" s="257" t="s">
        <v>1121</v>
      </c>
      <c r="F63" s="258"/>
      <c r="G63" s="258"/>
      <c r="H63" s="257"/>
      <c r="I63" s="257"/>
      <c r="J63" s="296"/>
      <c r="K63" s="296"/>
      <c r="L63" s="271" t="str">
        <f t="shared" si="116"/>
        <v xml:space="preserve">            { line: "a preparar sus caminos,, (Re,m,15)", sC: ""},</v>
      </c>
      <c r="M63" s="218" t="str">
        <f t="shared" si="7"/>
        <v>(</v>
      </c>
      <c r="N63" s="183" t="str">
        <f t="shared" si="1"/>
        <v>Re</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117"/>
        <v>5</v>
      </c>
      <c r="C64" s="13" t="s">
        <v>2871</v>
      </c>
      <c r="D64" s="257" t="s">
        <v>1112</v>
      </c>
      <c r="E64" s="257">
        <v>7</v>
      </c>
      <c r="F64" s="258"/>
      <c r="G64" s="258"/>
      <c r="H64" s="257"/>
      <c r="I64" s="257"/>
      <c r="J64" s="296"/>
      <c r="K64" s="296"/>
      <c r="L64" s="271" t="str">
        <f t="shared" si="116"/>
        <v xml:space="preserve">            { line: "anunciando a su pueblo la salvación,, (La,7,15)", sC: ""},</v>
      </c>
      <c r="M64" s="218" t="str">
        <f t="shared" si="7"/>
        <v>(</v>
      </c>
      <c r="N64" s="183" t="str">
        <f t="shared" si="1"/>
        <v>La</v>
      </c>
      <c r="O64" s="216" t="str">
        <f t="shared" si="8"/>
        <v>,</v>
      </c>
      <c r="P64" s="225">
        <f t="shared" si="2"/>
        <v>7</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117"/>
        <v>6</v>
      </c>
      <c r="C65" s="13" t="s">
        <v>2872</v>
      </c>
      <c r="D65" s="257" t="s">
        <v>1114</v>
      </c>
      <c r="E65" s="257" t="s">
        <v>1121</v>
      </c>
      <c r="F65" s="258"/>
      <c r="G65" s="258"/>
      <c r="H65" s="257"/>
      <c r="I65" s="257"/>
      <c r="J65" s="296"/>
      <c r="K65" s="296"/>
      <c r="L65" s="271" t="str">
        <f t="shared" si="116"/>
        <v xml:space="preserve">            { line: "el perdón de todos sus pecados., (Re,m,15)", sC: ""},</v>
      </c>
      <c r="M65" s="218" t="str">
        <f t="shared" si="7"/>
        <v>(</v>
      </c>
      <c r="N65" s="183" t="str">
        <f t="shared" si="1"/>
        <v>Re</v>
      </c>
      <c r="O65" s="216" t="str">
        <f t="shared" si="8"/>
        <v>,</v>
      </c>
      <c r="P65" s="225" t="str">
        <f t="shared" si="2"/>
        <v>m</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7.75" thickTop="1" thickBot="1" x14ac:dyDescent="0.4">
      <c r="C66" s="297"/>
      <c r="D66" s="326"/>
      <c r="E66" s="326"/>
      <c r="F66" s="326"/>
      <c r="G66" s="326"/>
      <c r="H66" s="326"/>
      <c r="I66" s="326"/>
      <c r="J66" s="326"/>
      <c r="K66" s="326"/>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+A65+1</f>
        <v>7</v>
      </c>
      <c r="C67" s="13" t="s">
        <v>2873</v>
      </c>
      <c r="D67" s="257" t="s">
        <v>1122</v>
      </c>
      <c r="E67" s="257" t="s">
        <v>1121</v>
      </c>
      <c r="F67" s="258"/>
      <c r="G67" s="258"/>
      <c r="H67" s="257"/>
      <c r="I67" s="257"/>
      <c r="J67" s="296"/>
      <c r="K67" s="296"/>
      <c r="L67" s="271" t="str">
        <f t="shared" si="116"/>
        <v xml:space="preserve">            { line: "Por la entrañable misericordia, (Sol,m,15)", sC: ""},</v>
      </c>
      <c r="M67" s="218" t="str">
        <f t="shared" si="7"/>
        <v>(</v>
      </c>
      <c r="N67" s="183" t="str">
        <f t="shared" si="1"/>
        <v>Sol</v>
      </c>
      <c r="O67" s="216" t="str">
        <f t="shared" si="8"/>
        <v>,</v>
      </c>
      <c r="P67" s="225" t="str">
        <f t="shared" si="2"/>
        <v>m</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A68">
        <f t="shared" si="117"/>
        <v>8</v>
      </c>
      <c r="C68" s="13" t="s">
        <v>2874</v>
      </c>
      <c r="D68" s="257" t="s">
        <v>1114</v>
      </c>
      <c r="E68" s="257" t="s">
        <v>1121</v>
      </c>
      <c r="F68" s="258"/>
      <c r="G68" s="258"/>
      <c r="H68" s="257"/>
      <c r="I68" s="257"/>
      <c r="J68" s="296"/>
      <c r="K68" s="296"/>
      <c r="L68" s="271" t="str">
        <f t="shared" si="116"/>
        <v xml:space="preserve">            { line: "de nuestro Dios,, (Re,m,15)", sC: ""},</v>
      </c>
      <c r="M68" s="218" t="str">
        <f t="shared" si="7"/>
        <v>(</v>
      </c>
      <c r="N68" s="183" t="str">
        <f t="shared" si="1"/>
        <v>Re</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117"/>
        <v>9</v>
      </c>
      <c r="C69" s="13" t="s">
        <v>2875</v>
      </c>
      <c r="D69" s="257" t="s">
        <v>1122</v>
      </c>
      <c r="E69" s="257" t="s">
        <v>1121</v>
      </c>
      <c r="F69" s="258" t="s">
        <v>1114</v>
      </c>
      <c r="G69" s="258" t="s">
        <v>1121</v>
      </c>
      <c r="H69" s="257"/>
      <c r="I69" s="257"/>
      <c r="J69" s="296"/>
      <c r="K69" s="296"/>
      <c r="L69" s="282" t="str">
        <f t="shared" si="116"/>
        <v xml:space="preserve">            { line: "nos visitará el sol que nace de lo alto,, (Sol,m,15)(Re,m,250)", sC: ""},</v>
      </c>
      <c r="M69" s="218" t="str">
        <f t="shared" si="7"/>
        <v>(</v>
      </c>
      <c r="N69" s="183" t="str">
        <f t="shared" si="1"/>
        <v>Sol</v>
      </c>
      <c r="O69" s="216" t="str">
        <f t="shared" si="8"/>
        <v>,</v>
      </c>
      <c r="P69" s="225" t="str">
        <f t="shared" si="2"/>
        <v>m</v>
      </c>
      <c r="Q69" s="217" t="str">
        <f t="shared" si="9"/>
        <v>,</v>
      </c>
      <c r="R69" s="168">
        <f t="shared" si="10"/>
        <v>15</v>
      </c>
      <c r="S69" s="218" t="str">
        <f t="shared" si="11"/>
        <v>)</v>
      </c>
      <c r="T69" s="219" t="str">
        <f t="shared" si="12"/>
        <v>(</v>
      </c>
      <c r="U69" s="181" t="str">
        <f t="shared" si="3"/>
        <v>Re</v>
      </c>
      <c r="V69" s="185" t="str">
        <f t="shared" si="13"/>
        <v>,</v>
      </c>
      <c r="W69" s="177" t="str">
        <f t="shared" si="4"/>
        <v>m</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A70">
        <f t="shared" si="117"/>
        <v>10</v>
      </c>
      <c r="C70" s="13" t="s">
        <v>2876</v>
      </c>
      <c r="D70" s="257" t="s">
        <v>1112</v>
      </c>
      <c r="E70" s="257">
        <v>7</v>
      </c>
      <c r="F70" s="258"/>
      <c r="G70" s="258"/>
      <c r="H70" s="257"/>
      <c r="I70" s="257"/>
      <c r="J70" s="296"/>
      <c r="K70" s="296"/>
      <c r="L70" s="282" t="str">
        <f t="shared" si="116"/>
        <v xml:space="preserve">            { line: "para iluminar a los que viven en tinieblas, (La,7,15)", sC: ""},</v>
      </c>
      <c r="M70" s="218" t="str">
        <f t="shared" si="7"/>
        <v>(</v>
      </c>
      <c r="N70" s="183" t="str">
        <f t="shared" si="1"/>
        <v>La</v>
      </c>
      <c r="O70" s="216" t="str">
        <f t="shared" si="8"/>
        <v>,</v>
      </c>
      <c r="P70" s="225">
        <f t="shared" si="2"/>
        <v>7</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si="117"/>
        <v>11</v>
      </c>
      <c r="C71" s="13" t="s">
        <v>2877</v>
      </c>
      <c r="D71" s="257" t="s">
        <v>1114</v>
      </c>
      <c r="E71" s="257" t="s">
        <v>1121</v>
      </c>
      <c r="F71" s="258"/>
      <c r="G71" s="258"/>
      <c r="H71" s="257"/>
      <c r="I71" s="257"/>
      <c r="J71" s="296"/>
      <c r="K71" s="296"/>
      <c r="L71" s="282" t="str">
        <f t="shared" si="116"/>
        <v xml:space="preserve">            { line: "y en sombra de muerte,, (Re,m,15)", sC: ""},</v>
      </c>
      <c r="M71" s="218" t="str">
        <f t="shared" si="7"/>
        <v>(</v>
      </c>
      <c r="N71" s="183" t="str">
        <f t="shared" si="1"/>
        <v>Re</v>
      </c>
      <c r="O71" s="216" t="str">
        <f t="shared" si="8"/>
        <v>,</v>
      </c>
      <c r="P71" s="225" t="str">
        <f t="shared" si="2"/>
        <v>m</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5.5" thickTop="1" thickBot="1" x14ac:dyDescent="0.4">
      <c r="A72">
        <f t="shared" si="117"/>
        <v>12</v>
      </c>
      <c r="C72" s="13" t="s">
        <v>2878</v>
      </c>
      <c r="D72" s="257" t="s">
        <v>1112</v>
      </c>
      <c r="E72" s="257">
        <v>7</v>
      </c>
      <c r="F72" s="258"/>
      <c r="G72" s="258"/>
      <c r="H72" s="257"/>
      <c r="I72" s="257"/>
      <c r="J72" s="296"/>
      <c r="K72" s="296"/>
      <c r="L72" s="282" t="str">
        <f t="shared" si="116"/>
        <v xml:space="preserve">            { line: "para guiar nuestros pasos, (La,7,15)", sC: ""},</v>
      </c>
      <c r="M72" s="218" t="str">
        <f t="shared" si="7"/>
        <v>(</v>
      </c>
      <c r="N72" s="183" t="str">
        <f t="shared" si="1"/>
        <v>La</v>
      </c>
      <c r="O72" s="216" t="str">
        <f t="shared" si="8"/>
        <v>,</v>
      </c>
      <c r="P72" s="225">
        <f t="shared" si="2"/>
        <v>7</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5.5" thickTop="1" thickBot="1" x14ac:dyDescent="0.4">
      <c r="A73">
        <f t="shared" si="117"/>
        <v>13</v>
      </c>
      <c r="C73" s="13" t="s">
        <v>2879</v>
      </c>
      <c r="D73" s="257" t="s">
        <v>1114</v>
      </c>
      <c r="E73" s="257" t="s">
        <v>1121</v>
      </c>
      <c r="F73" s="258"/>
      <c r="G73" s="258"/>
      <c r="H73" s="257"/>
      <c r="I73" s="257"/>
      <c r="J73" s="296"/>
      <c r="K73" s="296"/>
      <c r="L73" s="282" t="str">
        <f t="shared" si="116"/>
        <v xml:space="preserve">            { line: "por el camino de la paz., (Re,m,15)", sC: ""},</v>
      </c>
      <c r="M73" s="218" t="str">
        <f t="shared" si="7"/>
        <v>(</v>
      </c>
      <c r="N73" s="183" t="str">
        <f t="shared" si="1"/>
        <v>Re</v>
      </c>
      <c r="O73" s="216" t="str">
        <f t="shared" si="8"/>
        <v>,</v>
      </c>
      <c r="P73" s="225" t="str">
        <f t="shared" si="2"/>
        <v>m</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7.75" thickTop="1" thickBot="1" x14ac:dyDescent="0.4">
      <c r="C74" s="297"/>
      <c r="D74" s="326"/>
      <c r="E74" s="326"/>
      <c r="F74" s="326"/>
      <c r="G74" s="326"/>
      <c r="H74" s="326"/>
      <c r="I74" s="326"/>
      <c r="J74" s="326"/>
      <c r="K74" s="326"/>
      <c r="L74" s="299" t="s">
        <v>2520</v>
      </c>
      <c r="M74" s="218"/>
      <c r="N74" s="183"/>
      <c r="O74" s="216"/>
      <c r="P74" s="225"/>
      <c r="Q74" s="217"/>
      <c r="R74" s="168"/>
      <c r="S74" s="218"/>
      <c r="T74" s="219"/>
      <c r="U74" s="181"/>
      <c r="V74" s="185"/>
      <c r="W74" s="177"/>
      <c r="X74" s="185"/>
      <c r="Y74" s="185"/>
      <c r="Z74" s="218"/>
      <c r="AA74" s="175"/>
      <c r="AB74" s="183"/>
      <c r="AC74" s="184"/>
      <c r="AD74" s="225"/>
      <c r="AE74" s="176"/>
      <c r="AF74" s="168"/>
      <c r="AG74" s="168"/>
      <c r="AH74" s="179"/>
      <c r="AI74" s="256"/>
      <c r="AJ74" s="185"/>
      <c r="AK74" s="185"/>
      <c r="AL74" s="185"/>
      <c r="AM74" s="185"/>
      <c r="AN74" s="185"/>
    </row>
    <row r="75" spans="1:40" ht="25.5" thickTop="1" thickBot="1" x14ac:dyDescent="0.4">
      <c r="C75" s="203" t="s">
        <v>2422</v>
      </c>
      <c r="D75" s="224"/>
      <c r="E75" s="224"/>
      <c r="F75" s="224"/>
      <c r="G75" s="224"/>
      <c r="H75" s="224"/>
      <c r="I75" s="224"/>
      <c r="J75" s="224"/>
      <c r="K75" s="224"/>
      <c r="L75" s="208" t="s">
        <v>2411</v>
      </c>
      <c r="M75" s="218" t="str">
        <f t="shared" ref="M75:M81" si="118">IF(N75="","","(")</f>
        <v/>
      </c>
      <c r="N75" s="183" t="str">
        <f t="shared" ref="N75:N81" si="119">IF(D75="","",D75)</f>
        <v/>
      </c>
      <c r="O75" s="216" t="str">
        <f t="shared" ref="O75:O81" si="120">IF(N75="","",",")</f>
        <v/>
      </c>
      <c r="P75" s="225" t="str">
        <f t="shared" ref="P75:P81" si="121">IF(E75="","",E75)</f>
        <v/>
      </c>
      <c r="Q75" s="217" t="str">
        <f t="shared" ref="Q75:Q81" si="122">IF(N75="","",",")</f>
        <v/>
      </c>
      <c r="R75" s="168" t="str">
        <f t="shared" ref="R75:R81" si="123">IF(N75="","",15)</f>
        <v/>
      </c>
      <c r="S75" s="218" t="str">
        <f t="shared" ref="S75:S81" si="124">IF(N75="","",")")</f>
        <v/>
      </c>
      <c r="T75" s="219" t="str">
        <f t="shared" ref="T75:T81" si="125">IF(U75="","","(")</f>
        <v/>
      </c>
      <c r="U75" s="181" t="str">
        <f t="shared" ref="U75:U81" si="126">IF(F75="","",F75)</f>
        <v/>
      </c>
      <c r="V75" s="185" t="str">
        <f t="shared" ref="V75:V81" si="127">IF(U75="","",",")</f>
        <v/>
      </c>
      <c r="W75" s="177" t="str">
        <f t="shared" ref="W75:W81" si="128">IF(G75="","",G75)</f>
        <v/>
      </c>
      <c r="X75" s="185" t="str">
        <f t="shared" ref="X75:X81" si="129">IF(U75="","",",")</f>
        <v/>
      </c>
      <c r="Y75" s="185" t="str">
        <f t="shared" ref="Y75:Y81" si="130">IF(U75="","",250)</f>
        <v/>
      </c>
      <c r="Z75" s="218" t="str">
        <f t="shared" ref="Z75:Z81" si="131">IF(U75="","",")")</f>
        <v/>
      </c>
      <c r="AA75" s="175" t="str">
        <f t="shared" ref="AA75:AA81" si="132">IF(AB75="","","(")</f>
        <v/>
      </c>
      <c r="AB75" s="183" t="str">
        <f t="shared" ref="AB75:AB81" si="133">IF(H75="","",H75)</f>
        <v/>
      </c>
      <c r="AC75" s="184" t="str">
        <f t="shared" ref="AC75:AC81" si="134">IF(AB75="","",",")</f>
        <v/>
      </c>
      <c r="AD75" s="225" t="str">
        <f t="shared" ref="AD75:AD81" si="135">IF(I75="","",I75)</f>
        <v/>
      </c>
      <c r="AE75" s="176" t="str">
        <f t="shared" ref="AE75:AE81" si="136">IF(AB75="","",",")</f>
        <v/>
      </c>
      <c r="AF75" s="168" t="str">
        <f t="shared" ref="AF75:AF81" si="137">IF(AB75="","",350)</f>
        <v/>
      </c>
      <c r="AG75" s="168" t="str">
        <f t="shared" ref="AG75:AG81" si="138">IF(AB75="","",")")</f>
        <v/>
      </c>
      <c r="AH75" s="179" t="str">
        <f t="shared" ref="AH75:AH81" si="139">IF(AI75="","","(")</f>
        <v/>
      </c>
      <c r="AI75" s="256" t="str">
        <f t="shared" ref="AI75:AI81" si="140">IF(J75="","",J75)</f>
        <v/>
      </c>
      <c r="AJ75" s="185" t="str">
        <f t="shared" ref="AJ75:AJ81" si="141">IF(AI75="","",",")</f>
        <v/>
      </c>
      <c r="AK75" s="185" t="str">
        <f t="shared" ref="AK75:AK81" si="142">IF(K75="","",K75)</f>
        <v/>
      </c>
      <c r="AL75" s="185" t="str">
        <f t="shared" ref="AL75:AL81" si="143">IF(AI75="","",",")</f>
        <v/>
      </c>
      <c r="AM75" s="185" t="str">
        <f t="shared" ref="AM75:AM81" si="144">IF(AI75="","",450)</f>
        <v/>
      </c>
      <c r="AN75" s="185" t="str">
        <f t="shared" ref="AN75:AN81" si="145">IF(AI75="","",")")</f>
        <v/>
      </c>
    </row>
    <row r="76" spans="1:40" ht="25.5" thickTop="1" thickBot="1" x14ac:dyDescent="0.4">
      <c r="B76" t="s">
        <v>2584</v>
      </c>
      <c r="C76" s="333" t="s">
        <v>2866</v>
      </c>
      <c r="D76" s="329" t="s">
        <v>1114</v>
      </c>
      <c r="E76" s="329" t="s">
        <v>1121</v>
      </c>
      <c r="F76" s="329"/>
      <c r="G76" s="329"/>
      <c r="H76" s="329"/>
      <c r="I76" s="329"/>
      <c r="J76" s="329"/>
      <c r="K76" s="329"/>
      <c r="L76" s="330" t="str">
        <f>IF(C76="","",_xlfn.CONCAT("       triggerLine: ","""",C76,", ",M76:AN76,""", sC: ","""",B76,""", lines: ["))</f>
        <v xml:space="preserve">       triggerLine: "BENDITO SEA EL SEÑOR, (Re,m,15)", sC: "ta as", lines: [</v>
      </c>
      <c r="M76" s="218" t="str">
        <f t="shared" si="118"/>
        <v>(</v>
      </c>
      <c r="N76" s="183" t="str">
        <f t="shared" si="119"/>
        <v>Re</v>
      </c>
      <c r="O76" s="216" t="str">
        <f t="shared" si="120"/>
        <v>,</v>
      </c>
      <c r="P76" s="225" t="str">
        <f t="shared" si="121"/>
        <v>m</v>
      </c>
      <c r="Q76" s="217" t="str">
        <f t="shared" si="122"/>
        <v>,</v>
      </c>
      <c r="R76" s="168">
        <f t="shared" si="123"/>
        <v>15</v>
      </c>
      <c r="S76" s="218" t="str">
        <f t="shared" si="124"/>
        <v>)</v>
      </c>
      <c r="T76" s="219" t="str">
        <f t="shared" si="125"/>
        <v/>
      </c>
      <c r="U76" s="181" t="str">
        <f t="shared" si="126"/>
        <v/>
      </c>
      <c r="V76" s="185" t="str">
        <f t="shared" si="127"/>
        <v/>
      </c>
      <c r="W76" s="177" t="str">
        <f t="shared" si="128"/>
        <v/>
      </c>
      <c r="X76" s="185" t="str">
        <f t="shared" si="129"/>
        <v/>
      </c>
      <c r="Y76" s="185" t="str">
        <f t="shared" si="130"/>
        <v/>
      </c>
      <c r="Z76" s="218" t="str">
        <f t="shared" si="131"/>
        <v/>
      </c>
      <c r="AA76" s="175" t="str">
        <f t="shared" si="132"/>
        <v/>
      </c>
      <c r="AB76" s="183" t="str">
        <f t="shared" si="133"/>
        <v/>
      </c>
      <c r="AC76" s="184" t="str">
        <f t="shared" si="134"/>
        <v/>
      </c>
      <c r="AD76" s="225" t="str">
        <f t="shared" si="135"/>
        <v/>
      </c>
      <c r="AE76" s="176" t="str">
        <f t="shared" si="136"/>
        <v/>
      </c>
      <c r="AF76" s="168" t="str">
        <f t="shared" si="137"/>
        <v/>
      </c>
      <c r="AG76" s="168" t="str">
        <f t="shared" si="138"/>
        <v/>
      </c>
      <c r="AH76" s="179" t="str">
        <f t="shared" si="139"/>
        <v/>
      </c>
      <c r="AI76" s="256" t="str">
        <f t="shared" si="140"/>
        <v/>
      </c>
      <c r="AJ76" s="185" t="str">
        <f t="shared" si="141"/>
        <v/>
      </c>
      <c r="AK76" s="185" t="str">
        <f t="shared" si="142"/>
        <v/>
      </c>
      <c r="AL76" s="185" t="str">
        <f t="shared" si="143"/>
        <v/>
      </c>
      <c r="AM76" s="185" t="str">
        <f t="shared" si="144"/>
        <v/>
      </c>
      <c r="AN76" s="185" t="str">
        <f t="shared" si="145"/>
        <v/>
      </c>
    </row>
    <row r="77" spans="1:40" ht="25.5" thickTop="1" thickBot="1" x14ac:dyDescent="0.4">
      <c r="B77" t="s">
        <v>2282</v>
      </c>
      <c r="C77" s="285" t="s">
        <v>2848</v>
      </c>
      <c r="D77" s="328" t="s">
        <v>1122</v>
      </c>
      <c r="E77" s="328" t="s">
        <v>1121</v>
      </c>
      <c r="F77" s="328" t="s">
        <v>1114</v>
      </c>
      <c r="G77" s="328" t="s">
        <v>1121</v>
      </c>
      <c r="H77" s="328"/>
      <c r="I77" s="328"/>
      <c r="J77" s="328"/>
      <c r="K77" s="328"/>
      <c r="L77" s="283" t="str">
        <f>IF(C77="","",_xlfn.CONCAT("            { line: ","""",C77,", ",M77:AN77,""", sC: ","""",B77,"""},"))</f>
        <v xml:space="preserve">            { line: "DIOS DE ISRAEL,, (Sol,m,15)(Re,m,250)", sC: "as"},</v>
      </c>
      <c r="M77" s="218" t="str">
        <f t="shared" si="118"/>
        <v>(</v>
      </c>
      <c r="N77" s="183" t="str">
        <f t="shared" si="119"/>
        <v>Sol</v>
      </c>
      <c r="O77" s="216" t="str">
        <f t="shared" si="120"/>
        <v>,</v>
      </c>
      <c r="P77" s="225" t="str">
        <f t="shared" si="121"/>
        <v>m</v>
      </c>
      <c r="Q77" s="217" t="str">
        <f t="shared" si="122"/>
        <v>,</v>
      </c>
      <c r="R77" s="168">
        <f t="shared" si="123"/>
        <v>15</v>
      </c>
      <c r="S77" s="218" t="str">
        <f t="shared" si="124"/>
        <v>)</v>
      </c>
      <c r="T77" s="219" t="str">
        <f t="shared" si="125"/>
        <v>(</v>
      </c>
      <c r="U77" s="181" t="str">
        <f t="shared" si="126"/>
        <v>Re</v>
      </c>
      <c r="V77" s="185" t="str">
        <f t="shared" si="127"/>
        <v>,</v>
      </c>
      <c r="W77" s="177" t="str">
        <f t="shared" si="128"/>
        <v>m</v>
      </c>
      <c r="X77" s="185" t="str">
        <f t="shared" si="129"/>
        <v>,</v>
      </c>
      <c r="Y77" s="185">
        <f t="shared" si="130"/>
        <v>250</v>
      </c>
      <c r="Z77" s="218" t="str">
        <f t="shared" si="131"/>
        <v>)</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5.5" thickTop="1" thickBot="1" x14ac:dyDescent="0.4">
      <c r="B78" t="s">
        <v>2282</v>
      </c>
      <c r="C78" s="285" t="s">
        <v>2849</v>
      </c>
      <c r="D78" s="227"/>
      <c r="E78" s="227"/>
      <c r="F78" s="227"/>
      <c r="G78" s="227"/>
      <c r="H78" s="227"/>
      <c r="I78" s="227"/>
      <c r="J78" s="227"/>
      <c r="K78" s="227"/>
      <c r="L78" s="283" t="str">
        <f>IF(C78="","",_xlfn.CONCAT("            { line: ","""",C78,", ",M78:AN78,""", sC: ","""",B78,"""},"))</f>
        <v xml:space="preserve">            { line: "porque ha visitado y redimido a su pueblo,, ", sC: "as"},</v>
      </c>
      <c r="M78" s="218" t="str">
        <f t="shared" si="118"/>
        <v/>
      </c>
      <c r="N78" s="183" t="str">
        <f t="shared" si="119"/>
        <v/>
      </c>
      <c r="O78" s="216" t="str">
        <f t="shared" si="120"/>
        <v/>
      </c>
      <c r="P78" s="225" t="str">
        <f t="shared" si="121"/>
        <v/>
      </c>
      <c r="Q78" s="217" t="str">
        <f t="shared" si="122"/>
        <v/>
      </c>
      <c r="R78" s="168" t="str">
        <f t="shared" si="123"/>
        <v/>
      </c>
      <c r="S78" s="218" t="str">
        <f t="shared" si="124"/>
        <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5.5" thickTop="1" thickBot="1" x14ac:dyDescent="0.4">
      <c r="B79" t="s">
        <v>2282</v>
      </c>
      <c r="C79" s="285" t="s">
        <v>2850</v>
      </c>
      <c r="D79" s="227" t="s">
        <v>1122</v>
      </c>
      <c r="E79" s="227" t="s">
        <v>1121</v>
      </c>
      <c r="F79" s="227"/>
      <c r="G79" s="227"/>
      <c r="H79" s="227"/>
      <c r="I79" s="227"/>
      <c r="J79" s="227"/>
      <c r="K79" s="227"/>
      <c r="L79" s="283" t="str">
        <f>IF(C79="","",_xlfn.CONCAT("            { line: ","""",C79,", ",M79:AN79,""", sC: ","""",B79,"""},"))</f>
        <v xml:space="preserve">            { line: "SUSCITÁNDONOS, (Sol,m,15)", sC: "as"},</v>
      </c>
      <c r="M79" s="218" t="str">
        <f t="shared" si="118"/>
        <v>(</v>
      </c>
      <c r="N79" s="183" t="str">
        <f t="shared" si="119"/>
        <v>Sol</v>
      </c>
      <c r="O79" s="216" t="str">
        <f t="shared" si="120"/>
        <v>,</v>
      </c>
      <c r="P79" s="225" t="str">
        <f t="shared" si="121"/>
        <v>m</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5.5" thickTop="1" thickBot="1" x14ac:dyDescent="0.4">
      <c r="B80" t="s">
        <v>2282</v>
      </c>
      <c r="C80" s="285" t="s">
        <v>2851</v>
      </c>
      <c r="D80" s="337" t="s">
        <v>1114</v>
      </c>
      <c r="E80" s="337" t="s">
        <v>1121</v>
      </c>
      <c r="F80" s="337"/>
      <c r="G80" s="337"/>
      <c r="H80" s="337"/>
      <c r="I80" s="337"/>
      <c r="J80" s="337"/>
      <c r="K80" s="337"/>
      <c r="L80" s="283" t="str">
        <f>IF(C80="","",_xlfn.CONCAT("            { line: ","""",C80,", ",M80:AN80,""", sC: ","""",B80,"""},"))</f>
        <v xml:space="preserve">            { line: "UNA FUERZA DE SALVACIÓN, (Re,m,15)", sC: "as"},</v>
      </c>
      <c r="M80" s="218" t="str">
        <f t="shared" si="118"/>
        <v>(</v>
      </c>
      <c r="N80" s="183" t="str">
        <f t="shared" si="119"/>
        <v>Re</v>
      </c>
      <c r="O80" s="216" t="str">
        <f t="shared" si="120"/>
        <v>,</v>
      </c>
      <c r="P80" s="225" t="str">
        <f t="shared" si="121"/>
        <v>m</v>
      </c>
      <c r="Q80" s="217" t="str">
        <f t="shared" si="122"/>
        <v>,</v>
      </c>
      <c r="R80" s="168">
        <f t="shared" si="123"/>
        <v>15</v>
      </c>
      <c r="S80" s="218" t="str">
        <f t="shared" si="124"/>
        <v>)</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40" ht="25.5" thickTop="1" thickBot="1" x14ac:dyDescent="0.4">
      <c r="B81" t="s">
        <v>2282</v>
      </c>
      <c r="C81" s="334" t="s">
        <v>2852</v>
      </c>
      <c r="D81" s="329" t="s">
        <v>1112</v>
      </c>
      <c r="E81" s="329">
        <v>7</v>
      </c>
      <c r="F81" s="329" t="s">
        <v>1114</v>
      </c>
      <c r="G81" s="329" t="s">
        <v>1121</v>
      </c>
      <c r="H81" s="329"/>
      <c r="I81" s="329"/>
      <c r="J81" s="329"/>
      <c r="K81" s="329"/>
      <c r="L81" s="335" t="str">
        <f>IF(C81="","",_xlfn.CONCAT("            { line: ","""",C81,", ",M81:AN81,""", sC: ","""",B81,"""},  ]},"))</f>
        <v xml:space="preserve">            { line: "EN LA CASA DE DAVID, SU SIERVO., (La,7,15)(Re,m,250)", sC: "as"},  ]},</v>
      </c>
      <c r="M81" s="218" t="str">
        <f t="shared" si="118"/>
        <v>(</v>
      </c>
      <c r="N81" s="183" t="str">
        <f t="shared" si="119"/>
        <v>La</v>
      </c>
      <c r="O81" s="216" t="str">
        <f t="shared" si="120"/>
        <v>,</v>
      </c>
      <c r="P81" s="225">
        <f t="shared" si="121"/>
        <v>7</v>
      </c>
      <c r="Q81" s="217" t="str">
        <f t="shared" si="122"/>
        <v>,</v>
      </c>
      <c r="R81" s="168">
        <f t="shared" si="123"/>
        <v>15</v>
      </c>
      <c r="S81" s="218" t="str">
        <f t="shared" si="124"/>
        <v>)</v>
      </c>
      <c r="T81" s="219" t="str">
        <f t="shared" si="125"/>
        <v>(</v>
      </c>
      <c r="U81" s="181" t="str">
        <f t="shared" si="126"/>
        <v>Re</v>
      </c>
      <c r="V81" s="185" t="str">
        <f t="shared" si="127"/>
        <v>,</v>
      </c>
      <c r="W81" s="177" t="str">
        <f t="shared" si="128"/>
        <v>m</v>
      </c>
      <c r="X81" s="185" t="str">
        <f t="shared" si="129"/>
        <v>,</v>
      </c>
      <c r="Y81" s="185">
        <f t="shared" si="130"/>
        <v>250</v>
      </c>
      <c r="Z81" s="218" t="str">
        <f t="shared" si="131"/>
        <v>)</v>
      </c>
      <c r="AA81" s="175" t="str">
        <f t="shared" si="132"/>
        <v/>
      </c>
      <c r="AB81" s="183" t="str">
        <f t="shared" si="133"/>
        <v/>
      </c>
      <c r="AC81" s="184" t="str">
        <f t="shared" si="134"/>
        <v/>
      </c>
      <c r="AD81" s="225" t="str">
        <f t="shared" si="135"/>
        <v/>
      </c>
      <c r="AE81" s="176" t="str">
        <f t="shared" si="136"/>
        <v/>
      </c>
      <c r="AF81" s="168" t="str">
        <f t="shared" si="137"/>
        <v/>
      </c>
      <c r="AG81" s="168" t="str">
        <f t="shared" si="138"/>
        <v/>
      </c>
      <c r="AH81" s="179" t="str">
        <f t="shared" si="139"/>
        <v/>
      </c>
      <c r="AI81" s="256" t="str">
        <f t="shared" si="140"/>
        <v/>
      </c>
      <c r="AJ81" s="185" t="str">
        <f t="shared" si="141"/>
        <v/>
      </c>
      <c r="AK81" s="185" t="str">
        <f t="shared" si="142"/>
        <v/>
      </c>
      <c r="AL81" s="185" t="str">
        <f t="shared" si="143"/>
        <v/>
      </c>
      <c r="AM81" s="185" t="str">
        <f t="shared" si="144"/>
        <v/>
      </c>
      <c r="AN81" s="185" t="str">
        <f t="shared" si="145"/>
        <v/>
      </c>
    </row>
    <row r="82" spans="2:40" ht="24" customHeight="1" x14ac:dyDescent="0.4">
      <c r="B82" s="211"/>
      <c r="C82" s="211"/>
      <c r="D82" s="211"/>
      <c r="E82" s="211"/>
      <c r="F82" s="211"/>
      <c r="G82" s="211"/>
      <c r="H82" s="211"/>
      <c r="I82" s="211"/>
      <c r="J82" s="211"/>
      <c r="K82" s="211"/>
      <c r="L82" s="213" t="str">
        <f ca="1">_xlfn.CONCAT("]}, // ULTIMA LINEA DEL CANTO: ",L1)</f>
        <v>]}, // ULTIMA LINEA DEL CANTO: BENEDICTUS</v>
      </c>
      <c r="M82" s="211"/>
    </row>
    <row r="83" spans="2:40" ht="20.25" x14ac:dyDescent="0.25">
      <c r="L83" s="214" t="s">
        <v>2316</v>
      </c>
      <c r="M83" s="166"/>
    </row>
    <row r="84" spans="2:40" x14ac:dyDescent="0.25">
      <c r="M84"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944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8C3D93E-9EF6-477A-9169-5B9EA0F0DB23}">
          <x14:formula1>
            <xm:f>List!$B$1:$B$4</xm:f>
          </x14:formula1>
          <xm:sqref>C12</xm:sqref>
        </x14:dataValidation>
      </x14:dataValidation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305347-A6E4-4877-AAAF-374BB359EE22}">
  <sheetPr codeName="Sheet50">
    <tabColor rgb="FF00B0F0"/>
  </sheetPr>
  <dimension ref="A1:AN56"/>
  <sheetViews>
    <sheetView zoomScale="85" zoomScaleNormal="85" workbookViewId="0">
      <pane xSplit="2" ySplit="1" topLeftCell="C24"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31</v>
      </c>
      <c r="E1" s="148"/>
      <c r="F1" s="148"/>
      <c r="G1" s="148"/>
      <c r="H1" s="148"/>
      <c r="I1" s="148"/>
      <c r="J1" s="148"/>
      <c r="K1" s="148"/>
      <c r="L1" s="165" t="str">
        <f ca="1">VLOOKUP(C1,'Codigo Canto'!A3:AQ236,38,FALSE)</f>
        <v>CANTAD A DIOS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CANTAD A DIOS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cantadadios</v>
      </c>
      <c r="L7" s="164" t="str">
        <f ca="1">_xlfn.CONCAT("        id: ","""",C7,"""",",")</f>
        <v xml:space="preserve">        id: "cantadadios",</v>
      </c>
    </row>
    <row r="8" spans="2:32" ht="23.25" x14ac:dyDescent="0.25">
      <c r="C8" t="str">
        <f ca="1">PROPER(L1)</f>
        <v>Cantad A Dios</v>
      </c>
      <c r="L8" s="164" t="str">
        <f ca="1">_xlfn.CONCAT("        tt: ","""",C8,"""",",")</f>
        <v xml:space="preserve">        tt: "Cantad A Dios",</v>
      </c>
    </row>
    <row r="9" spans="2:32" ht="23.25" x14ac:dyDescent="0.25">
      <c r="C9" t="str">
        <f ca="1">PROPER(L1)</f>
        <v>Cantad A Dios</v>
      </c>
      <c r="L9" s="164" t="str">
        <f ca="1">_xlfn.CONCAT("        title: ","""",C9,"""",",")</f>
        <v xml:space="preserve">        title: "Cantad A Dios",</v>
      </c>
    </row>
    <row r="10" spans="2:32" ht="23.25" x14ac:dyDescent="0.25">
      <c r="C10" t="str">
        <f ca="1">VLOOKUP(C1,'Codigo Canto'!A3:AQ236,12,FALSE)</f>
        <v>Salmo 67 (68) 2.4-7</v>
      </c>
      <c r="L10" s="164" t="str">
        <f ca="1">_xlfn.CONCAT("        ","subtitle: ","""",C10,"""",",")</f>
        <v xml:space="preserve">        subtitle: "Salmo 67 (68) 2.4-7",</v>
      </c>
    </row>
    <row r="11" spans="2:32" ht="23.25" x14ac:dyDescent="0.25">
      <c r="C11" t="str">
        <f ca="1">VLOOKUP(C1,Codigo!A3:AP240,42,FALSE)</f>
        <v>category: ["PreCatecumenado","Laudes/Visperas","Nuevo Testamento"],</v>
      </c>
      <c r="L11" s="164" t="str">
        <f ca="1">_xlfn.CONCAT("        ",C11)</f>
        <v xml:space="preserve">        category: ["PreCatecumenado","Laudes/Visperas","Nuevo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31</v>
      </c>
      <c r="L15" s="164" t="str">
        <f ca="1">_xlfn.CONCAT("        dbno: ","""",C15,"""",",")</f>
        <v xml:space="preserve">        dbno: "31",</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cantadadios</v>
      </c>
      <c r="L18" s="164" t="str">
        <f ca="1">_xlfn.CONCAT("        audioSrc: ","""/audio/",C18,".mp3""",",")</f>
        <v xml:space="preserve">        audioSrc: "/audio/cantadadios.mp3",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2788</v>
      </c>
    </row>
    <row r="24" spans="1:40" ht="23.25" x14ac:dyDescent="0.25">
      <c r="L24" s="164" t="s">
        <v>2787</v>
      </c>
    </row>
    <row r="25" spans="1:40" ht="23.25" x14ac:dyDescent="0.25">
      <c r="B25">
        <f ca="1">+C1-1</f>
        <v>30</v>
      </c>
      <c r="C25" t="str">
        <f ca="1">VLOOKUP(B25,Buscador!A3:AP240,31,FALSE)</f>
        <v>/resucito/src/index.html?canto=benedictus</v>
      </c>
      <c r="L25" s="164" t="str">
        <f ca="1">_xlfn.CONCAT("        ant: ","""",C25,"""",",")</f>
        <v xml:space="preserve">        ant: "/resucito/src/index.html?canto=benedictus",</v>
      </c>
    </row>
    <row r="26" spans="1:40" ht="23.25" x14ac:dyDescent="0.25">
      <c r="B26">
        <f ca="1">+C1+1</f>
        <v>32</v>
      </c>
      <c r="C26" t="str">
        <f ca="1">VLOOKUP(B26,Buscador!A3:AP240,31,FALSE)</f>
        <v>/resucito/src/index.html?canto=cantadalsenor</v>
      </c>
      <c r="L26" s="164" t="str">
        <f ca="1">_xlfn.CONCAT("        sig: ","""",C26,"""",",")</f>
        <v xml:space="preserve">        sig: "/resucito/src/index.html?canto=cantadalsenor",</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2584</v>
      </c>
      <c r="C29" s="13" t="s">
        <v>2880</v>
      </c>
      <c r="D29" s="257" t="s">
        <v>1111</v>
      </c>
      <c r="E29" s="257"/>
      <c r="F29" s="269"/>
      <c r="G29" s="258"/>
      <c r="H29" s="257"/>
      <c r="I29" s="257"/>
      <c r="J29" s="270"/>
      <c r="K29" s="296"/>
      <c r="L29" s="271" t="str">
        <f t="shared" ref="L29:L45" si="0">IF(C29="","",_xlfn.CONCAT("            { line: ","""",C29,", ",M29:AN29,""", sC: ","""",B29,"""},"))</f>
        <v xml:space="preserve">            { line: "CANTAD A DIOS,, (Mi,,15)", sC: "ta as"},</v>
      </c>
      <c r="M29" s="218" t="str">
        <f>IF(N29="","","(")</f>
        <v>(</v>
      </c>
      <c r="N29" s="183" t="str">
        <f t="shared" ref="N29:N53" si="1">IF(D29="","",D29)</f>
        <v>Mi</v>
      </c>
      <c r="O29" s="216" t="str">
        <f>IF(N29="","",",")</f>
        <v>,</v>
      </c>
      <c r="P29" s="225" t="str">
        <f t="shared" ref="P29:P53" si="2">IF(E29="","",E29)</f>
        <v/>
      </c>
      <c r="Q29" s="217" t="str">
        <f>IF(N29="","",",")</f>
        <v>,</v>
      </c>
      <c r="R29" s="168">
        <f>IF(N29="","",15)</f>
        <v>15</v>
      </c>
      <c r="S29" s="218" t="str">
        <f>IF(N29="","",")")</f>
        <v>)</v>
      </c>
      <c r="T29" s="219" t="str">
        <f>IF(U29="","","(")</f>
        <v/>
      </c>
      <c r="U29" s="181" t="str">
        <f t="shared" ref="U29:U53" si="3">IF(F29="","",F29)</f>
        <v/>
      </c>
      <c r="V29" s="185" t="str">
        <f>IF(U29="","",",")</f>
        <v/>
      </c>
      <c r="W29" s="177" t="str">
        <f t="shared" ref="W29:W53" si="4">IF(G29="","",G29)</f>
        <v/>
      </c>
      <c r="X29" s="185" t="str">
        <f>IF(U29="","",",")</f>
        <v/>
      </c>
      <c r="Y29" s="185" t="str">
        <f>IF(U29="","",250)</f>
        <v/>
      </c>
      <c r="Z29" s="218" t="str">
        <f>IF(U29="","",")")</f>
        <v/>
      </c>
      <c r="AA29" s="175" t="str">
        <f>IF(AB29="","","(")</f>
        <v/>
      </c>
      <c r="AB29" s="183" t="str">
        <f t="shared" ref="AB29:AB53" si="5">IF(H29="","",H29)</f>
        <v/>
      </c>
      <c r="AC29" s="184" t="str">
        <f>IF(AB29="","",",")</f>
        <v/>
      </c>
      <c r="AD29" s="225" t="str">
        <f>IF(I29="","",I29)</f>
        <v/>
      </c>
      <c r="AE29" s="176" t="str">
        <f>IF(AB29="","",",")</f>
        <v/>
      </c>
      <c r="AF29" s="168" t="str">
        <f>IF(AB29="","",350)</f>
        <v/>
      </c>
      <c r="AG29" s="168" t="str">
        <f>IF(AB29="","",")")</f>
        <v/>
      </c>
      <c r="AH29" s="179" t="str">
        <f>IF(AI29="","","(")</f>
        <v/>
      </c>
      <c r="AI29" s="256" t="str">
        <f t="shared" ref="AI29:AI53" si="6">IF(J29="","",J29)</f>
        <v/>
      </c>
      <c r="AJ29" s="185" t="str">
        <f>IF(AI29="","",",")</f>
        <v/>
      </c>
      <c r="AK29" s="185" t="str">
        <f>IF(K29="","",K29)</f>
        <v/>
      </c>
      <c r="AL29" s="185" t="str">
        <f>IF(AI29="","",",")</f>
        <v/>
      </c>
      <c r="AM29" s="185" t="str">
        <f>IF(AI29="","",450)</f>
        <v/>
      </c>
      <c r="AN29" s="185" t="str">
        <f>IF(AI29="","",")")</f>
        <v/>
      </c>
    </row>
    <row r="30" spans="1:40" ht="25.5" thickTop="1" thickBot="1" x14ac:dyDescent="0.4">
      <c r="A30">
        <f>+A29+1</f>
        <v>2</v>
      </c>
      <c r="B30" t="s">
        <v>2282</v>
      </c>
      <c r="C30" s="13" t="s">
        <v>2881</v>
      </c>
      <c r="D30" s="257"/>
      <c r="E30" s="257"/>
      <c r="F30" s="258"/>
      <c r="G30" s="258"/>
      <c r="H30" s="257"/>
      <c r="I30" s="257"/>
      <c r="J30" s="296"/>
      <c r="K30" s="296"/>
      <c r="L30" s="271" t="str">
        <f t="shared" si="0"/>
        <v xml:space="preserve">            { line: "SALMODIAD PARA SU NOMBRE., ", sC: "as"},</v>
      </c>
      <c r="M30" s="218" t="str">
        <f t="shared" ref="M30:M53" si="7">IF(N30="","","(")</f>
        <v/>
      </c>
      <c r="N30" s="183" t="str">
        <f t="shared" si="1"/>
        <v/>
      </c>
      <c r="O30" s="216" t="str">
        <f t="shared" ref="O30:O53" si="8">IF(N30="","",",")</f>
        <v/>
      </c>
      <c r="P30" s="225" t="str">
        <f t="shared" si="2"/>
        <v/>
      </c>
      <c r="Q30" s="217" t="str">
        <f t="shared" ref="Q30:Q53" si="9">IF(N30="","",",")</f>
        <v/>
      </c>
      <c r="R30" s="168" t="str">
        <f t="shared" ref="R30:R53" si="10">IF(N30="","",15)</f>
        <v/>
      </c>
      <c r="S30" s="218" t="str">
        <f t="shared" ref="S30:S53" si="11">IF(N30="","",")")</f>
        <v/>
      </c>
      <c r="T30" s="219" t="str">
        <f t="shared" ref="T30:T53" si="12">IF(U30="","","(")</f>
        <v/>
      </c>
      <c r="U30" s="181" t="str">
        <f t="shared" si="3"/>
        <v/>
      </c>
      <c r="V30" s="185" t="str">
        <f t="shared" ref="V30:V53" si="13">IF(U30="","",",")</f>
        <v/>
      </c>
      <c r="W30" s="177" t="str">
        <f t="shared" si="4"/>
        <v/>
      </c>
      <c r="X30" s="185" t="str">
        <f t="shared" ref="X30:X53" si="14">IF(U30="","",",")</f>
        <v/>
      </c>
      <c r="Y30" s="185" t="str">
        <f t="shared" ref="Y30:Y53" si="15">IF(U30="","",250)</f>
        <v/>
      </c>
      <c r="Z30" s="218" t="str">
        <f t="shared" ref="Z30:Z53" si="16">IF(U30="","",")")</f>
        <v/>
      </c>
      <c r="AA30" s="175" t="str">
        <f t="shared" ref="AA30:AA53" si="17">IF(AB30="","","(")</f>
        <v/>
      </c>
      <c r="AB30" s="183" t="str">
        <f t="shared" si="5"/>
        <v/>
      </c>
      <c r="AC30" s="184" t="str">
        <f t="shared" ref="AC30:AC53" si="18">IF(AB30="","",",")</f>
        <v/>
      </c>
      <c r="AD30" s="225" t="str">
        <f t="shared" ref="AD30:AD53" si="19">IF(I30="","",I30)</f>
        <v/>
      </c>
      <c r="AE30" s="176" t="str">
        <f t="shared" ref="AE30:AE53" si="20">IF(AB30="","",",")</f>
        <v/>
      </c>
      <c r="AF30" s="168" t="str">
        <f t="shared" ref="AF30:AF53" si="21">IF(AB30="","",350)</f>
        <v/>
      </c>
      <c r="AG30" s="168" t="str">
        <f t="shared" ref="AG30:AG53" si="22">IF(AB30="","",")")</f>
        <v/>
      </c>
      <c r="AH30" s="179" t="str">
        <f t="shared" ref="AH30:AH53" si="23">IF(AI30="","","(")</f>
        <v/>
      </c>
      <c r="AI30" s="256" t="str">
        <f t="shared" si="6"/>
        <v/>
      </c>
      <c r="AJ30" s="185" t="str">
        <f t="shared" ref="AJ30:AJ53" si="24">IF(AI30="","",",")</f>
        <v/>
      </c>
      <c r="AK30" s="185" t="str">
        <f t="shared" ref="AK30:AK53" si="25">IF(K30="","",K30)</f>
        <v/>
      </c>
      <c r="AL30" s="185" t="str">
        <f t="shared" ref="AL30:AL53" si="26">IF(AI30="","",",")</f>
        <v/>
      </c>
      <c r="AM30" s="185" t="str">
        <f t="shared" ref="AM30:AM53" si="27">IF(AI30="","",450)</f>
        <v/>
      </c>
      <c r="AN30" s="185" t="str">
        <f t="shared" ref="AN30:AN53" si="28">IF(AI30="","",")")</f>
        <v/>
      </c>
    </row>
    <row r="31" spans="1:40" ht="25.5" thickTop="1" thickBot="1" x14ac:dyDescent="0.4">
      <c r="A31">
        <f t="shared" ref="A31:A45" si="29">+A30+1</f>
        <v>3</v>
      </c>
      <c r="B31" t="s">
        <v>2282</v>
      </c>
      <c r="C31" s="13" t="s">
        <v>2880</v>
      </c>
      <c r="D31" s="257"/>
      <c r="E31" s="257"/>
      <c r="F31" s="258"/>
      <c r="G31" s="258"/>
      <c r="H31" s="257"/>
      <c r="I31" s="257"/>
      <c r="J31" s="296"/>
      <c r="K31" s="296"/>
      <c r="L31" s="271" t="str">
        <f t="shared" si="0"/>
        <v xml:space="preserve">            { line: "CANTAD A DIOS,, ", sC: "as"},</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B32" t="s">
        <v>2282</v>
      </c>
      <c r="C32" s="13" t="s">
        <v>2882</v>
      </c>
      <c r="D32" s="257" t="s">
        <v>1114</v>
      </c>
      <c r="E32" s="257" t="s">
        <v>2631</v>
      </c>
      <c r="F32" s="258"/>
      <c r="G32" s="258"/>
      <c r="H32" s="257"/>
      <c r="I32" s="257"/>
      <c r="J32" s="296"/>
      <c r="K32" s="296"/>
      <c r="L32" s="271" t="str">
        <f t="shared" si="0"/>
        <v xml:space="preserve">            { line: "ALLANAD EL CAMINO, (Re,m9,15)", sC: "as"},</v>
      </c>
      <c r="M32" s="218" t="str">
        <f t="shared" si="7"/>
        <v>(</v>
      </c>
      <c r="N32" s="183" t="str">
        <f t="shared" si="1"/>
        <v>Re</v>
      </c>
      <c r="O32" s="216" t="str">
        <f t="shared" si="8"/>
        <v>,</v>
      </c>
      <c r="P32" s="225" t="str">
        <f t="shared" si="2"/>
        <v>m9</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B33" t="s">
        <v>2282</v>
      </c>
      <c r="C33" s="13" t="s">
        <v>2883</v>
      </c>
      <c r="D33" s="257" t="s">
        <v>1111</v>
      </c>
      <c r="E33" s="257"/>
      <c r="F33" s="258"/>
      <c r="G33" s="258"/>
      <c r="H33" s="257"/>
      <c r="I33" s="257"/>
      <c r="J33" s="296"/>
      <c r="K33" s="296"/>
      <c r="L33" s="271" t="str">
        <f>IF(C33="","",_xlfn.CONCAT("            { line: ","""",C33,", ",M33:AN33,""", sC: ","""",B33,"""},"))</f>
        <v xml:space="preserve">            { line: "AL QUE CABALGA EN LAS NUBES., (Mi,,15)", sC: "as"},</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6</v>
      </c>
      <c r="B35" t="s">
        <v>2540</v>
      </c>
      <c r="C35" s="13" t="s">
        <v>2884</v>
      </c>
      <c r="D35" s="257" t="s">
        <v>1111</v>
      </c>
      <c r="E35" s="257"/>
      <c r="F35" s="258" t="s">
        <v>1114</v>
      </c>
      <c r="G35" s="258" t="s">
        <v>2631</v>
      </c>
      <c r="H35" s="257"/>
      <c r="I35" s="257"/>
      <c r="J35" s="296"/>
      <c r="K35" s="296"/>
      <c r="L35" s="271" t="str">
        <f>IF(C35="","",_xlfn.CONCAT("            { line: ","""",C35,", ",M35:AN35,""", sC: ","""",B35,"""},"))</f>
        <v xml:space="preserve">            { line: "Señor es su Nombre, alegraos ante Él., (Mi,,15)(Re,m9,250)", sC: "tc"},</v>
      </c>
      <c r="M35" s="218" t="str">
        <f t="shared" si="7"/>
        <v>(</v>
      </c>
      <c r="N35" s="183" t="str">
        <f t="shared" si="1"/>
        <v>Mi</v>
      </c>
      <c r="O35" s="216" t="str">
        <f t="shared" si="8"/>
        <v>,</v>
      </c>
      <c r="P35" s="225" t="str">
        <f t="shared" si="2"/>
        <v/>
      </c>
      <c r="Q35" s="217" t="str">
        <f t="shared" si="9"/>
        <v>,</v>
      </c>
      <c r="R35" s="168">
        <f t="shared" si="10"/>
        <v>15</v>
      </c>
      <c r="S35" s="218" t="str">
        <f t="shared" si="11"/>
        <v>)</v>
      </c>
      <c r="T35" s="219" t="str">
        <f t="shared" si="12"/>
        <v>(</v>
      </c>
      <c r="U35" s="181" t="str">
        <f t="shared" si="3"/>
        <v>Re</v>
      </c>
      <c r="V35" s="185" t="str">
        <f t="shared" si="13"/>
        <v>,</v>
      </c>
      <c r="W35" s="177" t="str">
        <f t="shared" si="4"/>
        <v>m9</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7</v>
      </c>
      <c r="C36" s="13" t="s">
        <v>2885</v>
      </c>
      <c r="D36" s="257"/>
      <c r="E36" s="257"/>
      <c r="F36" s="258"/>
      <c r="G36" s="258"/>
      <c r="H36" s="257"/>
      <c r="I36" s="257"/>
      <c r="J36" s="296"/>
      <c r="K36" s="296"/>
      <c r="L36" s="271" t="str">
        <f t="shared" si="0"/>
        <v xml:space="preserve">            { line: "Padre de los huérfanos,, ", sC: ""},</v>
      </c>
      <c r="M36" s="218" t="str">
        <f t="shared" si="7"/>
        <v/>
      </c>
      <c r="N36" s="183" t="str">
        <f t="shared" si="1"/>
        <v/>
      </c>
      <c r="O36" s="216" t="str">
        <f t="shared" si="8"/>
        <v/>
      </c>
      <c r="P36" s="225" t="str">
        <f t="shared" si="2"/>
        <v/>
      </c>
      <c r="Q36" s="217" t="str">
        <f t="shared" si="9"/>
        <v/>
      </c>
      <c r="R36" s="168" t="str">
        <f t="shared" si="10"/>
        <v/>
      </c>
      <c r="S36" s="218" t="str">
        <f t="shared" si="11"/>
        <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2886</v>
      </c>
      <c r="D37" s="257" t="s">
        <v>1111</v>
      </c>
      <c r="E37" s="257"/>
      <c r="F37" s="258"/>
      <c r="G37" s="258"/>
      <c r="H37" s="257"/>
      <c r="I37" s="257"/>
      <c r="J37" s="296"/>
      <c r="K37" s="296"/>
      <c r="L37" s="271" t="str">
        <f t="shared" si="0"/>
        <v xml:space="preserve">            { line: "defensor de las viudas, es Dios., (Mi,,15)", sC: ""},</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7.75" thickTop="1" thickBot="1" x14ac:dyDescent="0.4">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5.5" thickTop="1" thickBot="1" x14ac:dyDescent="0.4">
      <c r="A39">
        <f>+A37+1</f>
        <v>9</v>
      </c>
      <c r="C39" s="13" t="s">
        <v>2887</v>
      </c>
      <c r="D39" s="257" t="s">
        <v>1114</v>
      </c>
      <c r="E39" s="257" t="s">
        <v>2631</v>
      </c>
      <c r="F39" s="258" t="s">
        <v>1111</v>
      </c>
      <c r="G39" s="258"/>
      <c r="H39" s="257"/>
      <c r="I39" s="257"/>
      <c r="J39" s="296"/>
      <c r="K39" s="296"/>
      <c r="L39" s="271" t="str">
        <f>IF(C39="","",_xlfn.CONCAT("            { line: ","""",C39,", ",M39:AN39,""", sC: ","""",B39,"""},"))</f>
        <v xml:space="preserve">            { line: "A los más pobres hace habitar en su casa,, (Re,m9,15)(Mi,,250)", sC: ""},</v>
      </c>
      <c r="M39" s="218" t="str">
        <f t="shared" si="7"/>
        <v>(</v>
      </c>
      <c r="N39" s="183" t="str">
        <f t="shared" si="1"/>
        <v>Re</v>
      </c>
      <c r="O39" s="216" t="str">
        <f t="shared" si="8"/>
        <v>,</v>
      </c>
      <c r="P39" s="225" t="str">
        <f t="shared" si="2"/>
        <v>m9</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C40" s="13" t="s">
        <v>2888</v>
      </c>
      <c r="D40" s="257" t="s">
        <v>1114</v>
      </c>
      <c r="E40" s="257" t="s">
        <v>2631</v>
      </c>
      <c r="F40" s="258" t="s">
        <v>1111</v>
      </c>
      <c r="G40" s="258"/>
      <c r="H40" s="257"/>
      <c r="I40" s="257"/>
      <c r="J40" s="296"/>
      <c r="K40" s="296"/>
      <c r="L40" s="271" t="str">
        <f t="shared" si="0"/>
        <v xml:space="preserve">            { line: "a los cautivos Él los libra con amor., (Re,m9,15)(Mi,,250)", sC: ""},</v>
      </c>
      <c r="M40" s="218" t="str">
        <f t="shared" si="7"/>
        <v>(</v>
      </c>
      <c r="N40" s="183" t="str">
        <f t="shared" si="1"/>
        <v>Re</v>
      </c>
      <c r="O40" s="216" t="str">
        <f t="shared" si="8"/>
        <v>,</v>
      </c>
      <c r="P40" s="225" t="str">
        <f t="shared" si="2"/>
        <v>m9</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7.75" thickTop="1" thickBot="1" x14ac:dyDescent="0.4">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+A40+1</f>
        <v>11</v>
      </c>
      <c r="B42" t="s">
        <v>2584</v>
      </c>
      <c r="C42" s="13" t="s">
        <v>2889</v>
      </c>
      <c r="D42" s="257" t="s">
        <v>1111</v>
      </c>
      <c r="E42" s="257"/>
      <c r="F42" s="258"/>
      <c r="G42" s="258"/>
      <c r="H42" s="257"/>
      <c r="I42" s="257"/>
      <c r="J42" s="296"/>
      <c r="K42" s="296"/>
      <c r="L42" s="271" t="str">
        <f t="shared" si="0"/>
        <v xml:space="preserve">            { line: "SE LEVANTA DIOS,, (Mi,,15)", sC: "ta as"},</v>
      </c>
      <c r="M42" s="218" t="str">
        <f t="shared" si="7"/>
        <v>(</v>
      </c>
      <c r="N42" s="183" t="str">
        <f t="shared" si="1"/>
        <v>Mi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12</v>
      </c>
      <c r="B43" t="s">
        <v>2282</v>
      </c>
      <c r="C43" s="13" t="s">
        <v>2890</v>
      </c>
      <c r="D43" s="257"/>
      <c r="E43" s="257"/>
      <c r="F43" s="258"/>
      <c r="G43" s="258"/>
      <c r="H43" s="257"/>
      <c r="I43" s="257"/>
      <c r="J43" s="296"/>
      <c r="K43" s="296"/>
      <c r="L43" s="271" t="str">
        <f t="shared" si="0"/>
        <v xml:space="preserve">            { line: "SUS ENEMIGOS SE DISPERSAN;, ", sC: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13</v>
      </c>
      <c r="B44" t="s">
        <v>2282</v>
      </c>
      <c r="C44" s="13" t="s">
        <v>2891</v>
      </c>
      <c r="D44" s="257"/>
      <c r="E44" s="257"/>
      <c r="F44" s="258"/>
      <c r="G44" s="258"/>
      <c r="H44" s="257"/>
      <c r="I44" s="257"/>
      <c r="J44" s="296"/>
      <c r="K44" s="296"/>
      <c r="L44" s="271" t="str">
        <f t="shared" si="0"/>
        <v xml:space="preserve">            { line: "LOS JUSTOS SE ALEGRAN, ", sC: "as"},</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14</v>
      </c>
      <c r="B45" t="s">
        <v>2282</v>
      </c>
      <c r="C45" s="13" t="s">
        <v>2892</v>
      </c>
      <c r="D45" s="257" t="s">
        <v>1114</v>
      </c>
      <c r="E45" s="257" t="s">
        <v>2631</v>
      </c>
      <c r="F45" s="258" t="s">
        <v>1111</v>
      </c>
      <c r="G45" s="258"/>
      <c r="H45" s="257"/>
      <c r="I45" s="257"/>
      <c r="J45" s="296"/>
      <c r="K45" s="296"/>
      <c r="L45" s="271" t="str">
        <f t="shared" si="0"/>
        <v xml:space="preserve">            { line: "Y CANTAN DE ALEGRÍA., (Re,m9,15)(Mi,,250)", sC: "as"},</v>
      </c>
      <c r="M45" s="218" t="str">
        <f t="shared" si="7"/>
        <v>(</v>
      </c>
      <c r="N45" s="183" t="str">
        <f t="shared" si="1"/>
        <v>Re</v>
      </c>
      <c r="O45" s="216" t="str">
        <f t="shared" si="8"/>
        <v>,</v>
      </c>
      <c r="P45" s="225" t="str">
        <f t="shared" si="2"/>
        <v>m9</v>
      </c>
      <c r="Q45" s="217" t="str">
        <f t="shared" si="9"/>
        <v>,</v>
      </c>
      <c r="R45" s="168">
        <f t="shared" si="10"/>
        <v>15</v>
      </c>
      <c r="S45" s="218" t="str">
        <f t="shared" si="11"/>
        <v>)</v>
      </c>
      <c r="T45" s="219" t="str">
        <f t="shared" si="12"/>
        <v>(</v>
      </c>
      <c r="U45" s="181" t="str">
        <f t="shared" si="3"/>
        <v>Mi</v>
      </c>
      <c r="V45" s="185" t="str">
        <f t="shared" si="13"/>
        <v>,</v>
      </c>
      <c r="W45" s="177" t="str">
        <f t="shared" si="4"/>
        <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7.75" thickTop="1" thickBot="1" x14ac:dyDescent="0.4">
      <c r="C46" s="297"/>
      <c r="D46" s="326"/>
      <c r="E46" s="326"/>
      <c r="F46" s="326"/>
      <c r="G46" s="326"/>
      <c r="H46" s="326"/>
      <c r="I46" s="326"/>
      <c r="J46" s="326"/>
      <c r="K46" s="326"/>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5.5" thickTop="1" thickBot="1" x14ac:dyDescent="0.4">
      <c r="C47" s="203" t="s">
        <v>2422</v>
      </c>
      <c r="D47" s="224"/>
      <c r="E47" s="224"/>
      <c r="F47" s="224"/>
      <c r="G47" s="224"/>
      <c r="H47" s="224"/>
      <c r="I47" s="224"/>
      <c r="J47" s="224"/>
      <c r="K47" s="224"/>
      <c r="L47" s="208" t="s">
        <v>2411</v>
      </c>
      <c r="M47" s="218" t="str">
        <f t="shared" ref="M47:M52" si="30">IF(N47="","","(")</f>
        <v/>
      </c>
      <c r="N47" s="183" t="str">
        <f t="shared" ref="N47:N52" si="31">IF(D47="","",D47)</f>
        <v/>
      </c>
      <c r="O47" s="216" t="str">
        <f t="shared" ref="O47:O52" si="32">IF(N47="","",",")</f>
        <v/>
      </c>
      <c r="P47" s="225" t="str">
        <f t="shared" ref="P47:P52" si="33">IF(E47="","",E47)</f>
        <v/>
      </c>
      <c r="Q47" s="217" t="str">
        <f t="shared" ref="Q47:Q52" si="34">IF(N47="","",",")</f>
        <v/>
      </c>
      <c r="R47" s="168" t="str">
        <f t="shared" ref="R47:R52" si="35">IF(N47="","",15)</f>
        <v/>
      </c>
      <c r="S47" s="218" t="str">
        <f t="shared" ref="S47:S52" si="36">IF(N47="","",")")</f>
        <v/>
      </c>
      <c r="T47" s="219" t="str">
        <f t="shared" ref="T47:T52" si="37">IF(U47="","","(")</f>
        <v/>
      </c>
      <c r="U47" s="181" t="str">
        <f t="shared" ref="U47:U52" si="38">IF(F47="","",F47)</f>
        <v/>
      </c>
      <c r="V47" s="185" t="str">
        <f t="shared" ref="V47:V52" si="39">IF(U47="","",",")</f>
        <v/>
      </c>
      <c r="W47" s="177" t="str">
        <f t="shared" ref="W47:W52" si="40">IF(G47="","",G47)</f>
        <v/>
      </c>
      <c r="X47" s="185" t="str">
        <f t="shared" ref="X47:X52" si="41">IF(U47="","",",")</f>
        <v/>
      </c>
      <c r="Y47" s="185" t="str">
        <f t="shared" ref="Y47:Y52" si="42">IF(U47="","",250)</f>
        <v/>
      </c>
      <c r="Z47" s="218" t="str">
        <f t="shared" ref="Z47:Z52" si="43">IF(U47="","",")")</f>
        <v/>
      </c>
      <c r="AA47" s="175" t="str">
        <f t="shared" ref="AA47:AA52" si="44">IF(AB47="","","(")</f>
        <v/>
      </c>
      <c r="AB47" s="183" t="str">
        <f t="shared" ref="AB47:AB52" si="45">IF(H47="","",H47)</f>
        <v/>
      </c>
      <c r="AC47" s="184" t="str">
        <f t="shared" ref="AC47:AC52" si="46">IF(AB47="","",",")</f>
        <v/>
      </c>
      <c r="AD47" s="225" t="str">
        <f t="shared" ref="AD47:AD52" si="47">IF(I47="","",I47)</f>
        <v/>
      </c>
      <c r="AE47" s="176" t="str">
        <f t="shared" ref="AE47:AE52" si="48">IF(AB47="","",",")</f>
        <v/>
      </c>
      <c r="AF47" s="168" t="str">
        <f t="shared" ref="AF47:AF52" si="49">IF(AB47="","",350)</f>
        <v/>
      </c>
      <c r="AG47" s="168" t="str">
        <f t="shared" ref="AG47:AG52" si="50">IF(AB47="","",")")</f>
        <v/>
      </c>
      <c r="AH47" s="179" t="str">
        <f t="shared" ref="AH47:AH52" si="51">IF(AI47="","","(")</f>
        <v/>
      </c>
      <c r="AI47" s="256" t="str">
        <f t="shared" ref="AI47:AI52" si="52">IF(J47="","",J47)</f>
        <v/>
      </c>
      <c r="AJ47" s="185" t="str">
        <f t="shared" ref="AJ47:AJ52" si="53">IF(AI47="","",",")</f>
        <v/>
      </c>
      <c r="AK47" s="185" t="str">
        <f t="shared" ref="AK47:AK52" si="54">IF(K47="","",K47)</f>
        <v/>
      </c>
      <c r="AL47" s="185" t="str">
        <f t="shared" ref="AL47:AL52" si="55">IF(AI47="","",",")</f>
        <v/>
      </c>
      <c r="AM47" s="185" t="str">
        <f t="shared" ref="AM47:AM52" si="56">IF(AI47="","",450)</f>
        <v/>
      </c>
      <c r="AN47" s="185" t="str">
        <f t="shared" ref="AN47:AN52" si="57">IF(AI47="","",")")</f>
        <v/>
      </c>
    </row>
    <row r="48" spans="1:40" ht="25.5" thickTop="1" thickBot="1" x14ac:dyDescent="0.4">
      <c r="B48" t="s">
        <v>2584</v>
      </c>
      <c r="C48" s="333" t="s">
        <v>2880</v>
      </c>
      <c r="D48" s="329" t="s">
        <v>1111</v>
      </c>
      <c r="E48" s="329"/>
      <c r="F48" s="329"/>
      <c r="G48" s="329"/>
      <c r="H48" s="329"/>
      <c r="I48" s="329"/>
      <c r="J48" s="329"/>
      <c r="K48" s="329"/>
      <c r="L48" s="330" t="str">
        <f>IF(C48="","",_xlfn.CONCAT("       triggerLine: ","""",C48,", ",M48:AN48,""", sC: ","""",B48,""", lines: ["))</f>
        <v xml:space="preserve">       triggerLine: "CANTAD A DIOS,, (Mi,,15)", sC: "ta as", lines: [</v>
      </c>
      <c r="M48" s="218" t="str">
        <f t="shared" si="30"/>
        <v>(</v>
      </c>
      <c r="N48" s="183" t="str">
        <f t="shared" si="31"/>
        <v>Mi</v>
      </c>
      <c r="O48" s="216" t="str">
        <f t="shared" si="32"/>
        <v>,</v>
      </c>
      <c r="P48" s="225" t="str">
        <f t="shared" si="33"/>
        <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256" t="str">
        <f t="shared" si="52"/>
        <v/>
      </c>
      <c r="AJ48" s="185" t="str">
        <f t="shared" si="53"/>
        <v/>
      </c>
      <c r="AK48" s="185" t="str">
        <f t="shared" si="54"/>
        <v/>
      </c>
      <c r="AL48" s="185" t="str">
        <f t="shared" si="55"/>
        <v/>
      </c>
      <c r="AM48" s="185" t="str">
        <f t="shared" si="56"/>
        <v/>
      </c>
      <c r="AN48" s="185" t="str">
        <f t="shared" si="57"/>
        <v/>
      </c>
    </row>
    <row r="49" spans="1:40" ht="25.5" thickTop="1" thickBot="1" x14ac:dyDescent="0.4">
      <c r="B49" t="s">
        <v>2282</v>
      </c>
      <c r="C49" s="285" t="s">
        <v>2881</v>
      </c>
      <c r="D49" s="328"/>
      <c r="E49" s="328"/>
      <c r="F49" s="328"/>
      <c r="G49" s="328"/>
      <c r="H49" s="328"/>
      <c r="I49" s="328"/>
      <c r="J49" s="328"/>
      <c r="K49" s="328"/>
      <c r="L49" s="283" t="str">
        <f>IF(C49="","",_xlfn.CONCAT("            { line: ","""",C49,", ",M49:AN49,""", sC: ","""",B49,"""},"))</f>
        <v xml:space="preserve">            { line: "SALMODIAD PARA SU NOMBRE., ", sC: "as"},</v>
      </c>
      <c r="M49" s="218" t="str">
        <f t="shared" si="30"/>
        <v/>
      </c>
      <c r="N49" s="183" t="str">
        <f t="shared" si="31"/>
        <v/>
      </c>
      <c r="O49" s="216" t="str">
        <f t="shared" si="32"/>
        <v/>
      </c>
      <c r="P49" s="225" t="str">
        <f t="shared" si="33"/>
        <v/>
      </c>
      <c r="Q49" s="217" t="str">
        <f t="shared" si="34"/>
        <v/>
      </c>
      <c r="R49" s="168" t="str">
        <f t="shared" si="35"/>
        <v/>
      </c>
      <c r="S49" s="218" t="str">
        <f t="shared" si="36"/>
        <v/>
      </c>
      <c r="T49" s="219" t="str">
        <f t="shared" si="37"/>
        <v/>
      </c>
      <c r="U49" s="181" t="str">
        <f t="shared" si="38"/>
        <v/>
      </c>
      <c r="V49" s="185" t="str">
        <f t="shared" si="39"/>
        <v/>
      </c>
      <c r="W49" s="177" t="str">
        <f t="shared" si="40"/>
        <v/>
      </c>
      <c r="X49" s="185" t="str">
        <f t="shared" si="41"/>
        <v/>
      </c>
      <c r="Y49" s="185" t="str">
        <f t="shared" si="42"/>
        <v/>
      </c>
      <c r="Z49" s="218" t="str">
        <f t="shared" si="43"/>
        <v/>
      </c>
      <c r="AA49" s="175" t="str">
        <f t="shared" si="44"/>
        <v/>
      </c>
      <c r="AB49" s="183" t="str">
        <f t="shared" si="45"/>
        <v/>
      </c>
      <c r="AC49" s="184" t="str">
        <f t="shared" si="46"/>
        <v/>
      </c>
      <c r="AD49" s="225" t="str">
        <f t="shared" si="47"/>
        <v/>
      </c>
      <c r="AE49" s="176" t="str">
        <f t="shared" si="48"/>
        <v/>
      </c>
      <c r="AF49" s="168" t="str">
        <f t="shared" si="49"/>
        <v/>
      </c>
      <c r="AG49" s="168" t="str">
        <f t="shared" si="50"/>
        <v/>
      </c>
      <c r="AH49" s="179" t="str">
        <f t="shared" si="51"/>
        <v/>
      </c>
      <c r="AI49" s="256" t="str">
        <f t="shared" si="52"/>
        <v/>
      </c>
      <c r="AJ49" s="185" t="str">
        <f t="shared" si="53"/>
        <v/>
      </c>
      <c r="AK49" s="185" t="str">
        <f t="shared" si="54"/>
        <v/>
      </c>
      <c r="AL49" s="185" t="str">
        <f t="shared" si="55"/>
        <v/>
      </c>
      <c r="AM49" s="185" t="str">
        <f t="shared" si="56"/>
        <v/>
      </c>
      <c r="AN49" s="185" t="str">
        <f t="shared" si="57"/>
        <v/>
      </c>
    </row>
    <row r="50" spans="1:40" ht="25.5" thickTop="1" thickBot="1" x14ac:dyDescent="0.4">
      <c r="B50" t="s">
        <v>2282</v>
      </c>
      <c r="C50" s="285" t="s">
        <v>2880</v>
      </c>
      <c r="D50" s="227"/>
      <c r="E50" s="227"/>
      <c r="F50" s="227"/>
      <c r="G50" s="227"/>
      <c r="H50" s="227"/>
      <c r="I50" s="227"/>
      <c r="J50" s="227"/>
      <c r="K50" s="227"/>
      <c r="L50" s="283" t="str">
        <f>IF(C50="","",_xlfn.CONCAT("            { line: ","""",C50,", ",M50:AN50,""", sC: ","""",B50,"""},"))</f>
        <v xml:space="preserve">            { line: "CANTAD A DIOS,, ", sC: "as"},</v>
      </c>
      <c r="M50" s="218" t="str">
        <f t="shared" si="30"/>
        <v/>
      </c>
      <c r="N50" s="183" t="str">
        <f t="shared" si="31"/>
        <v/>
      </c>
      <c r="O50" s="216" t="str">
        <f t="shared" si="32"/>
        <v/>
      </c>
      <c r="P50" s="225" t="str">
        <f t="shared" si="33"/>
        <v/>
      </c>
      <c r="Q50" s="217" t="str">
        <f t="shared" si="34"/>
        <v/>
      </c>
      <c r="R50" s="168" t="str">
        <f t="shared" si="35"/>
        <v/>
      </c>
      <c r="S50" s="218" t="str">
        <f t="shared" si="36"/>
        <v/>
      </c>
      <c r="T50" s="219" t="str">
        <f t="shared" si="37"/>
        <v/>
      </c>
      <c r="U50" s="181" t="str">
        <f t="shared" si="38"/>
        <v/>
      </c>
      <c r="V50" s="185" t="str">
        <f t="shared" si="39"/>
        <v/>
      </c>
      <c r="W50" s="177" t="str">
        <f t="shared" si="40"/>
        <v/>
      </c>
      <c r="X50" s="185" t="str">
        <f t="shared" si="41"/>
        <v/>
      </c>
      <c r="Y50" s="185" t="str">
        <f t="shared" si="42"/>
        <v/>
      </c>
      <c r="Z50" s="218" t="str">
        <f t="shared" si="43"/>
        <v/>
      </c>
      <c r="AA50" s="175" t="str">
        <f t="shared" si="44"/>
        <v/>
      </c>
      <c r="AB50" s="183" t="str">
        <f t="shared" si="45"/>
        <v/>
      </c>
      <c r="AC50" s="184" t="str">
        <f t="shared" si="46"/>
        <v/>
      </c>
      <c r="AD50" s="225" t="str">
        <f t="shared" si="47"/>
        <v/>
      </c>
      <c r="AE50" s="176" t="str">
        <f t="shared" si="48"/>
        <v/>
      </c>
      <c r="AF50" s="168" t="str">
        <f t="shared" si="49"/>
        <v/>
      </c>
      <c r="AG50" s="168" t="str">
        <f t="shared" si="50"/>
        <v/>
      </c>
      <c r="AH50" s="179" t="str">
        <f t="shared" si="51"/>
        <v/>
      </c>
      <c r="AI50" s="256" t="str">
        <f t="shared" si="52"/>
        <v/>
      </c>
      <c r="AJ50" s="185" t="str">
        <f t="shared" si="53"/>
        <v/>
      </c>
      <c r="AK50" s="185" t="str">
        <f t="shared" si="54"/>
        <v/>
      </c>
      <c r="AL50" s="185" t="str">
        <f t="shared" si="55"/>
        <v/>
      </c>
      <c r="AM50" s="185" t="str">
        <f t="shared" si="56"/>
        <v/>
      </c>
      <c r="AN50" s="185" t="str">
        <f t="shared" si="57"/>
        <v/>
      </c>
    </row>
    <row r="51" spans="1:40" ht="25.5" thickTop="1" thickBot="1" x14ac:dyDescent="0.4">
      <c r="B51" t="s">
        <v>2282</v>
      </c>
      <c r="C51" s="285" t="s">
        <v>2882</v>
      </c>
      <c r="D51" s="337" t="s">
        <v>1114</v>
      </c>
      <c r="E51" s="337" t="s">
        <v>2631</v>
      </c>
      <c r="F51" s="337"/>
      <c r="G51" s="337"/>
      <c r="H51" s="337"/>
      <c r="I51" s="337"/>
      <c r="J51" s="337"/>
      <c r="K51" s="337"/>
      <c r="L51" s="283" t="str">
        <f>IF(C51="","",_xlfn.CONCAT("            { line: ","""",C51,", ",M51:AN51,""", sC: ","""",B51,"""},"))</f>
        <v xml:space="preserve">            { line: "ALLANAD EL CAMINO, (Re,m9,15)", sC: "as"},</v>
      </c>
      <c r="M51" s="218" t="str">
        <f t="shared" si="30"/>
        <v>(</v>
      </c>
      <c r="N51" s="183" t="str">
        <f t="shared" si="31"/>
        <v>Re</v>
      </c>
      <c r="O51" s="216" t="str">
        <f t="shared" si="32"/>
        <v>,</v>
      </c>
      <c r="P51" s="225" t="str">
        <f t="shared" si="33"/>
        <v>m9</v>
      </c>
      <c r="Q51" s="217" t="str">
        <f t="shared" si="34"/>
        <v>,</v>
      </c>
      <c r="R51" s="168">
        <f t="shared" si="35"/>
        <v>15</v>
      </c>
      <c r="S51" s="218" t="str">
        <f t="shared" si="36"/>
        <v>)</v>
      </c>
      <c r="T51" s="219" t="str">
        <f t="shared" si="37"/>
        <v/>
      </c>
      <c r="U51" s="181" t="str">
        <f t="shared" si="38"/>
        <v/>
      </c>
      <c r="V51" s="185" t="str">
        <f t="shared" si="39"/>
        <v/>
      </c>
      <c r="W51" s="177" t="str">
        <f t="shared" si="40"/>
        <v/>
      </c>
      <c r="X51" s="185" t="str">
        <f t="shared" si="41"/>
        <v/>
      </c>
      <c r="Y51" s="185" t="str">
        <f t="shared" si="42"/>
        <v/>
      </c>
      <c r="Z51" s="218" t="str">
        <f t="shared" si="43"/>
        <v/>
      </c>
      <c r="AA51" s="175" t="str">
        <f t="shared" si="44"/>
        <v/>
      </c>
      <c r="AB51" s="183" t="str">
        <f t="shared" si="45"/>
        <v/>
      </c>
      <c r="AC51" s="184" t="str">
        <f t="shared" si="46"/>
        <v/>
      </c>
      <c r="AD51" s="225" t="str">
        <f t="shared" si="47"/>
        <v/>
      </c>
      <c r="AE51" s="176" t="str">
        <f t="shared" si="48"/>
        <v/>
      </c>
      <c r="AF51" s="168" t="str">
        <f t="shared" si="49"/>
        <v/>
      </c>
      <c r="AG51" s="168" t="str">
        <f t="shared" si="50"/>
        <v/>
      </c>
      <c r="AH51" s="179" t="str">
        <f t="shared" si="51"/>
        <v/>
      </c>
      <c r="AI51" s="256" t="str">
        <f t="shared" si="52"/>
        <v/>
      </c>
      <c r="AJ51" s="185" t="str">
        <f t="shared" si="53"/>
        <v/>
      </c>
      <c r="AK51" s="185" t="str">
        <f t="shared" si="54"/>
        <v/>
      </c>
      <c r="AL51" s="185" t="str">
        <f t="shared" si="55"/>
        <v/>
      </c>
      <c r="AM51" s="185" t="str">
        <f t="shared" si="56"/>
        <v/>
      </c>
      <c r="AN51" s="185" t="str">
        <f t="shared" si="57"/>
        <v/>
      </c>
    </row>
    <row r="52" spans="1:40" ht="25.5" thickTop="1" thickBot="1" x14ac:dyDescent="0.4">
      <c r="B52" t="s">
        <v>2282</v>
      </c>
      <c r="C52" s="334" t="s">
        <v>2883</v>
      </c>
      <c r="D52" s="329" t="s">
        <v>1111</v>
      </c>
      <c r="E52" s="329"/>
      <c r="F52" s="329"/>
      <c r="G52" s="329"/>
      <c r="H52" s="329"/>
      <c r="I52" s="329"/>
      <c r="J52" s="329"/>
      <c r="K52" s="329"/>
      <c r="L52" s="335" t="str">
        <f>IF(C52="","",_xlfn.CONCAT("            { line: ","""",C52,", ",M52:AN52,""", sC: ","""",B52,"""},  ]},"))</f>
        <v xml:space="preserve">            { line: "AL QUE CABALGA EN LAS NUBES., (Mi,,15)", sC: "as"},  ]},</v>
      </c>
      <c r="M52" s="218" t="str">
        <f t="shared" si="30"/>
        <v>(</v>
      </c>
      <c r="N52" s="183" t="str">
        <f t="shared" si="31"/>
        <v>Mi</v>
      </c>
      <c r="O52" s="216" t="str">
        <f t="shared" si="32"/>
        <v>,</v>
      </c>
      <c r="P52" s="225" t="str">
        <f t="shared" si="33"/>
        <v/>
      </c>
      <c r="Q52" s="217" t="str">
        <f t="shared" si="34"/>
        <v>,</v>
      </c>
      <c r="R52" s="168">
        <f t="shared" si="35"/>
        <v>15</v>
      </c>
      <c r="S52" s="218" t="str">
        <f t="shared" si="36"/>
        <v>)</v>
      </c>
      <c r="T52" s="219" t="str">
        <f t="shared" si="37"/>
        <v/>
      </c>
      <c r="U52" s="181" t="str">
        <f t="shared" si="38"/>
        <v/>
      </c>
      <c r="V52" s="185" t="str">
        <f t="shared" si="39"/>
        <v/>
      </c>
      <c r="W52" s="177" t="str">
        <f t="shared" si="40"/>
        <v/>
      </c>
      <c r="X52" s="185" t="str">
        <f t="shared" si="41"/>
        <v/>
      </c>
      <c r="Y52" s="185" t="str">
        <f t="shared" si="42"/>
        <v/>
      </c>
      <c r="Z52" s="218" t="str">
        <f t="shared" si="43"/>
        <v/>
      </c>
      <c r="AA52" s="175" t="str">
        <f t="shared" si="44"/>
        <v/>
      </c>
      <c r="AB52" s="183" t="str">
        <f t="shared" si="45"/>
        <v/>
      </c>
      <c r="AC52" s="184" t="str">
        <f t="shared" si="46"/>
        <v/>
      </c>
      <c r="AD52" s="225" t="str">
        <f t="shared" si="47"/>
        <v/>
      </c>
      <c r="AE52" s="176" t="str">
        <f t="shared" si="48"/>
        <v/>
      </c>
      <c r="AF52" s="168" t="str">
        <f t="shared" si="49"/>
        <v/>
      </c>
      <c r="AG52" s="168" t="str">
        <f t="shared" si="50"/>
        <v/>
      </c>
      <c r="AH52" s="179" t="str">
        <f t="shared" si="51"/>
        <v/>
      </c>
      <c r="AI52" s="256" t="str">
        <f t="shared" si="52"/>
        <v/>
      </c>
      <c r="AJ52" s="185" t="str">
        <f t="shared" si="53"/>
        <v/>
      </c>
      <c r="AK52" s="185" t="str">
        <f t="shared" si="54"/>
        <v/>
      </c>
      <c r="AL52" s="185" t="str">
        <f t="shared" si="55"/>
        <v/>
      </c>
      <c r="AM52" s="185" t="str">
        <f t="shared" si="56"/>
        <v/>
      </c>
      <c r="AN52" s="185" t="str">
        <f t="shared" si="57"/>
        <v/>
      </c>
    </row>
    <row r="53" spans="1:40" ht="36.75" thickTop="1" thickBot="1" x14ac:dyDescent="0.4">
      <c r="A53" s="293"/>
      <c r="B53" s="293"/>
      <c r="C53" s="293"/>
      <c r="D53" s="300"/>
      <c r="E53" s="300"/>
      <c r="F53" s="300"/>
      <c r="G53" s="300"/>
      <c r="H53" s="300"/>
      <c r="I53" s="300"/>
      <c r="J53" s="300"/>
      <c r="K53" s="300"/>
      <c r="L53" s="212" t="s">
        <v>2299</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 customHeight="1" thickTop="1" x14ac:dyDescent="0.4">
      <c r="B54" s="211"/>
      <c r="C54" s="211"/>
      <c r="D54" s="211"/>
      <c r="E54" s="211"/>
      <c r="F54" s="211"/>
      <c r="G54" s="211"/>
      <c r="H54" s="211"/>
      <c r="I54" s="211"/>
      <c r="J54" s="211"/>
      <c r="K54" s="211"/>
      <c r="L54" s="213" t="str">
        <f ca="1">_xlfn.CONCAT("]}, // ULTIMA LINEA DEL CANTO: ",L1)</f>
        <v>]}, // ULTIMA LINEA DEL CANTO: CANTAD A DIOS</v>
      </c>
      <c r="M54" s="211"/>
    </row>
    <row r="55" spans="1:40" ht="20.25" x14ac:dyDescent="0.25">
      <c r="L55" s="214" t="s">
        <v>2316</v>
      </c>
      <c r="M55" s="166"/>
    </row>
    <row r="56" spans="1:40" x14ac:dyDescent="0.25">
      <c r="M5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353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E1906B0-D1FF-45F7-9DDD-DDA654A4A6E0}">
          <x14:formula1>
            <xm:f>List!$B$1:$B$4</xm:f>
          </x14:formula1>
          <xm:sqref>C12</xm:sqref>
        </x14:dataValidation>
      </x14:dataValidations>
    </ext>
  </extLs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1FAF4-2F6B-4F0F-BE7E-CB472F8E02ED}">
  <sheetPr codeName="Sheet51">
    <tabColor rgb="FF00B0F0"/>
  </sheetPr>
  <dimension ref="A1:AN53"/>
  <sheetViews>
    <sheetView zoomScale="85" zoomScaleNormal="85" workbookViewId="0">
      <pane xSplit="2" ySplit="1" topLeftCell="C21" activePane="bottomRight" state="frozen"/>
      <selection pane="topRight" activeCell="C1" sqref="C1"/>
      <selection pane="bottomLeft" activeCell="A2" sqref="A2"/>
      <selection pane="bottomRight" activeCell="B50" sqref="B50"/>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32</v>
      </c>
      <c r="E1" s="148"/>
      <c r="F1" s="148"/>
      <c r="G1" s="148"/>
      <c r="H1" s="148"/>
      <c r="I1" s="148"/>
      <c r="J1" s="148"/>
      <c r="K1" s="148"/>
      <c r="L1" s="165" t="str">
        <f ca="1">VLOOKUP(C1,'Codigo Canto'!A3:AQ236,38,FALSE)</f>
        <v>CANTAD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CANTAD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cantadalsenor</v>
      </c>
      <c r="L7" s="164" t="str">
        <f ca="1">_xlfn.CONCAT("        id: ","""",C7,"""",",")</f>
        <v xml:space="preserve">        id: "cantadalsenor",</v>
      </c>
    </row>
    <row r="8" spans="2:32" ht="23.25" x14ac:dyDescent="0.25">
      <c r="C8" t="str">
        <f ca="1">PROPER(L1)</f>
        <v>Cantad Al Señor</v>
      </c>
      <c r="L8" s="164" t="str">
        <f ca="1">_xlfn.CONCAT("        tt: ","""",C8,"""",",")</f>
        <v xml:space="preserve">        tt: "Cantad Al Señor",</v>
      </c>
    </row>
    <row r="9" spans="2:32" ht="23.25" x14ac:dyDescent="0.25">
      <c r="C9" t="str">
        <f ca="1">PROPER(L1)</f>
        <v>Cantad Al Señor</v>
      </c>
      <c r="L9" s="164" t="str">
        <f ca="1">_xlfn.CONCAT("        title: ","""",C9,"""",",")</f>
        <v xml:space="preserve">        title: "Cantad Al Señor",</v>
      </c>
    </row>
    <row r="10" spans="2:32" ht="23.25" x14ac:dyDescent="0.25">
      <c r="C10" t="str">
        <f ca="1">VLOOKUP(C1,'Codigo Canto'!A3:AQ236,12,FALSE)</f>
        <v>Salmo 117 (116)</v>
      </c>
      <c r="L10" s="164" t="str">
        <f ca="1">_xlfn.CONCAT("        ","subtitle: ","""",C10,"""",",")</f>
        <v xml:space="preserve">        subtitle: "Salmo 117 (116)",</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32</v>
      </c>
      <c r="L15" s="164" t="str">
        <f ca="1">_xlfn.CONCAT("        dbno: ","""",C15,"""",",")</f>
        <v xml:space="preserve">        dbno: "32",</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cantadalsenor</v>
      </c>
      <c r="L18" s="164" t="str">
        <f ca="1">_xlfn.CONCAT("        audioSrc: ","""/audio/",C18,".mp3""",",")</f>
        <v xml:space="preserve">        audioSrc: "/audio/cantadalsenor.mp3",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2788</v>
      </c>
    </row>
    <row r="24" spans="1:40" ht="23.25" x14ac:dyDescent="0.25">
      <c r="L24" s="164" t="s">
        <v>2787</v>
      </c>
    </row>
    <row r="25" spans="1:40" ht="23.25" x14ac:dyDescent="0.25">
      <c r="B25">
        <f ca="1">+C1-1</f>
        <v>31</v>
      </c>
      <c r="C25" t="str">
        <f ca="1">VLOOKUP(B25,Buscador!A3:AP240,31,FALSE)</f>
        <v>/resucito/src/index.html?canto=cantadadios</v>
      </c>
      <c r="L25" s="164" t="str">
        <f ca="1">_xlfn.CONCAT("        ant: ","""",C25,"""",",")</f>
        <v xml:space="preserve">        ant: "/resucito/src/index.html?canto=cantadadios",</v>
      </c>
    </row>
    <row r="26" spans="1:40" ht="23.25" x14ac:dyDescent="0.25">
      <c r="B26">
        <f ca="1">+C1+1</f>
        <v>33</v>
      </c>
      <c r="C26" t="str">
        <f ca="1">VLOOKUP(B26,Buscador!A3:AP240,31,FALSE)</f>
        <v>/resucito/src/index.html?canto=canticodelostresjovenes</v>
      </c>
      <c r="L26" s="164" t="str">
        <f ca="1">_xlfn.CONCAT("        sig: ","""",C26,"""",",")</f>
        <v xml:space="preserve">        sig: "/resucito/src/index.html?canto=canticodelostresjovenes",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2584</v>
      </c>
      <c r="C29" s="13" t="s">
        <v>2893</v>
      </c>
      <c r="D29" s="257" t="s">
        <v>1122</v>
      </c>
      <c r="E29" s="257"/>
      <c r="F29" s="269" t="s">
        <v>1112</v>
      </c>
      <c r="G29" s="258" t="s">
        <v>1121</v>
      </c>
      <c r="H29" s="257"/>
      <c r="I29" s="257"/>
      <c r="J29" s="270"/>
      <c r="K29" s="296"/>
      <c r="L29" s="271" t="str">
        <f t="shared" ref="L29:L43" si="0">IF(C29="","",_xlfn.CONCAT("            { line: ","""",C29,", ",M29:AN29,""", sC: ","""",B29,"""},"))</f>
        <v xml:space="preserve">            { line: "CANTAD AL SEÑOR,, (Sol,,15)(La,m,250)", sC: "ta as"},</v>
      </c>
      <c r="M29" s="218" t="str">
        <f>IF(N29="","","(")</f>
        <v>(</v>
      </c>
      <c r="N29" s="183" t="str">
        <f t="shared" ref="N29:N50" si="1">IF(D29="","",D29)</f>
        <v>Sol</v>
      </c>
      <c r="O29" s="216" t="str">
        <f>IF(N29="","",",")</f>
        <v>,</v>
      </c>
      <c r="P29" s="225" t="str">
        <f t="shared" ref="P29:P50" si="2">IF(E29="","",E29)</f>
        <v/>
      </c>
      <c r="Q29" s="217" t="str">
        <f>IF(N29="","",",")</f>
        <v>,</v>
      </c>
      <c r="R29" s="168">
        <f>IF(N29="","",15)</f>
        <v>15</v>
      </c>
      <c r="S29" s="218" t="str">
        <f>IF(N29="","",")")</f>
        <v>)</v>
      </c>
      <c r="T29" s="219" t="str">
        <f>IF(U29="","","(")</f>
        <v>(</v>
      </c>
      <c r="U29" s="181" t="str">
        <f t="shared" ref="U29:U50" si="3">IF(F29="","",F29)</f>
        <v>La</v>
      </c>
      <c r="V29" s="185" t="str">
        <f>IF(U29="","",",")</f>
        <v>,</v>
      </c>
      <c r="W29" s="177" t="str">
        <f t="shared" ref="W29:W50" si="4">IF(G29="","",G29)</f>
        <v>m</v>
      </c>
      <c r="X29" s="185" t="str">
        <f>IF(U29="","",",")</f>
        <v>,</v>
      </c>
      <c r="Y29" s="185">
        <f>IF(U29="","",250)</f>
        <v>250</v>
      </c>
      <c r="Z29" s="218" t="str">
        <f>IF(U29="","",")")</f>
        <v>)</v>
      </c>
      <c r="AA29" s="175" t="str">
        <f>IF(AB29="","","(")</f>
        <v/>
      </c>
      <c r="AB29" s="183" t="str">
        <f t="shared" ref="AB29:AB50" si="5">IF(H29="","",H29)</f>
        <v/>
      </c>
      <c r="AC29" s="184" t="str">
        <f>IF(AB29="","",",")</f>
        <v/>
      </c>
      <c r="AD29" s="225" t="str">
        <f>IF(I29="","",I29)</f>
        <v/>
      </c>
      <c r="AE29" s="176" t="str">
        <f>IF(AB29="","",",")</f>
        <v/>
      </c>
      <c r="AF29" s="168" t="str">
        <f>IF(AB29="","",350)</f>
        <v/>
      </c>
      <c r="AG29" s="168" t="str">
        <f>IF(AB29="","",")")</f>
        <v/>
      </c>
      <c r="AH29" s="179" t="str">
        <f>IF(AI29="","","(")</f>
        <v/>
      </c>
      <c r="AI29" s="256" t="str">
        <f t="shared" ref="AI29:AI50" si="6">IF(J29="","",J29)</f>
        <v/>
      </c>
      <c r="AJ29" s="185" t="str">
        <f>IF(AI29="","",",")</f>
        <v/>
      </c>
      <c r="AK29" s="185" t="str">
        <f>IF(K29="","",K29)</f>
        <v/>
      </c>
      <c r="AL29" s="185" t="str">
        <f>IF(AI29="","",",")</f>
        <v/>
      </c>
      <c r="AM29" s="185" t="str">
        <f>IF(AI29="","",450)</f>
        <v/>
      </c>
      <c r="AN29" s="185" t="str">
        <f>IF(AI29="","",")")</f>
        <v/>
      </c>
    </row>
    <row r="30" spans="1:40" ht="25.5" thickTop="1" thickBot="1" x14ac:dyDescent="0.4">
      <c r="A30">
        <f>+A29+1</f>
        <v>2</v>
      </c>
      <c r="B30" t="s">
        <v>2282</v>
      </c>
      <c r="C30" s="13" t="s">
        <v>2894</v>
      </c>
      <c r="D30" s="257"/>
      <c r="E30" s="257"/>
      <c r="F30" s="258"/>
      <c r="G30" s="258"/>
      <c r="H30" s="257"/>
      <c r="I30" s="257"/>
      <c r="J30" s="296"/>
      <c r="K30" s="296"/>
      <c r="L30" s="271" t="str">
        <f t="shared" si="0"/>
        <v xml:space="preserve">            { line: "PUEBLOS TODOS DE LA TIERRA,, ", sC: "as"},</v>
      </c>
      <c r="M30" s="218" t="str">
        <f t="shared" ref="M30:M50" si="7">IF(N30="","","(")</f>
        <v/>
      </c>
      <c r="N30" s="183" t="str">
        <f t="shared" si="1"/>
        <v/>
      </c>
      <c r="O30" s="216" t="str">
        <f t="shared" ref="O30:O50" si="8">IF(N30="","",",")</f>
        <v/>
      </c>
      <c r="P30" s="225" t="str">
        <f t="shared" si="2"/>
        <v/>
      </c>
      <c r="Q30" s="217" t="str">
        <f t="shared" ref="Q30:Q50" si="9">IF(N30="","",",")</f>
        <v/>
      </c>
      <c r="R30" s="168" t="str">
        <f t="shared" ref="R30:R50" si="10">IF(N30="","",15)</f>
        <v/>
      </c>
      <c r="S30" s="218" t="str">
        <f t="shared" ref="S30:S50" si="11">IF(N30="","",")")</f>
        <v/>
      </c>
      <c r="T30" s="219" t="str">
        <f t="shared" ref="T30:T50" si="12">IF(U30="","","(")</f>
        <v/>
      </c>
      <c r="U30" s="181" t="str">
        <f t="shared" si="3"/>
        <v/>
      </c>
      <c r="V30" s="185" t="str">
        <f t="shared" ref="V30:V50" si="13">IF(U30="","",",")</f>
        <v/>
      </c>
      <c r="W30" s="177" t="str">
        <f t="shared" si="4"/>
        <v/>
      </c>
      <c r="X30" s="185" t="str">
        <f t="shared" ref="X30:X50" si="14">IF(U30="","",",")</f>
        <v/>
      </c>
      <c r="Y30" s="185" t="str">
        <f t="shared" ref="Y30:Y50" si="15">IF(U30="","",250)</f>
        <v/>
      </c>
      <c r="Z30" s="218" t="str">
        <f t="shared" ref="Z30:Z50" si="16">IF(U30="","",")")</f>
        <v/>
      </c>
      <c r="AA30" s="175" t="str">
        <f t="shared" ref="AA30:AA50" si="17">IF(AB30="","","(")</f>
        <v/>
      </c>
      <c r="AB30" s="183" t="str">
        <f t="shared" si="5"/>
        <v/>
      </c>
      <c r="AC30" s="184" t="str">
        <f t="shared" ref="AC30:AC50" si="18">IF(AB30="","",",")</f>
        <v/>
      </c>
      <c r="AD30" s="225" t="str">
        <f t="shared" ref="AD30:AD50" si="19">IF(I30="","",I30)</f>
        <v/>
      </c>
      <c r="AE30" s="176" t="str">
        <f t="shared" ref="AE30:AE50" si="20">IF(AB30="","",",")</f>
        <v/>
      </c>
      <c r="AF30" s="168" t="str">
        <f t="shared" ref="AF30:AF50" si="21">IF(AB30="","",350)</f>
        <v/>
      </c>
      <c r="AG30" s="168" t="str">
        <f t="shared" ref="AG30:AG50" si="22">IF(AB30="","",")")</f>
        <v/>
      </c>
      <c r="AH30" s="179" t="str">
        <f t="shared" ref="AH30:AH50" si="23">IF(AI30="","","(")</f>
        <v/>
      </c>
      <c r="AI30" s="256" t="str">
        <f t="shared" si="6"/>
        <v/>
      </c>
      <c r="AJ30" s="185" t="str">
        <f t="shared" ref="AJ30:AJ50" si="24">IF(AI30="","",",")</f>
        <v/>
      </c>
      <c r="AK30" s="185" t="str">
        <f t="shared" ref="AK30:AK50" si="25">IF(K30="","",K30)</f>
        <v/>
      </c>
      <c r="AL30" s="185" t="str">
        <f t="shared" ref="AL30:AL50" si="26">IF(AI30="","",",")</f>
        <v/>
      </c>
      <c r="AM30" s="185" t="str">
        <f t="shared" ref="AM30:AM50" si="27">IF(AI30="","",450)</f>
        <v/>
      </c>
      <c r="AN30" s="185" t="str">
        <f t="shared" ref="AN30:AN50" si="28">IF(AI30="","",")")</f>
        <v/>
      </c>
    </row>
    <row r="31" spans="1:40" ht="25.5" thickTop="1" thickBot="1" x14ac:dyDescent="0.4">
      <c r="A31">
        <f t="shared" ref="A31:A44" si="29">+A30+1</f>
        <v>3</v>
      </c>
      <c r="B31" t="s">
        <v>2282</v>
      </c>
      <c r="C31" s="13" t="s">
        <v>2895</v>
      </c>
      <c r="D31" s="257" t="s">
        <v>1131</v>
      </c>
      <c r="E31" s="257"/>
      <c r="F31" s="258" t="s">
        <v>2347</v>
      </c>
      <c r="G31" s="258">
        <v>7</v>
      </c>
      <c r="H31" s="257"/>
      <c r="I31" s="257"/>
      <c r="J31" s="296"/>
      <c r="K31" s="296"/>
      <c r="L31" s="271" t="str">
        <f t="shared" si="0"/>
        <v xml:space="preserve">            { line: "NACIONES, DADLE GLORIA., (Do,,15)(Si,7,250)", sC: "as"},</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v>
      </c>
      <c r="U31" s="181" t="str">
        <f t="shared" si="3"/>
        <v>Si</v>
      </c>
      <c r="V31" s="185" t="str">
        <f t="shared" si="13"/>
        <v>,</v>
      </c>
      <c r="W31" s="177">
        <f t="shared" si="4"/>
        <v>7</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7.75" thickTop="1" thickBot="1" x14ac:dyDescent="0.4">
      <c r="C32" s="297"/>
      <c r="D32" s="326"/>
      <c r="E32" s="326"/>
      <c r="F32" s="326"/>
      <c r="G32" s="326"/>
      <c r="H32" s="326"/>
      <c r="I32" s="326"/>
      <c r="J32" s="326"/>
      <c r="K32" s="326"/>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+A31+1</f>
        <v>4</v>
      </c>
      <c r="B33" t="s">
        <v>2540</v>
      </c>
      <c r="C33" s="13" t="s">
        <v>2896</v>
      </c>
      <c r="D33" s="257" t="s">
        <v>1122</v>
      </c>
      <c r="E33" s="257"/>
      <c r="F33" s="258" t="s">
        <v>1112</v>
      </c>
      <c r="G33" s="258" t="s">
        <v>1121</v>
      </c>
      <c r="H33" s="257"/>
      <c r="I33" s="257"/>
      <c r="J33" s="296"/>
      <c r="K33" s="296"/>
      <c r="L33" s="271" t="str">
        <f t="shared" si="0"/>
        <v xml:space="preserve">            { line: "Porque grande es su amor hacia nosotros,, (Sol,,15)(La,m,250)", sC: "tc"},</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v>
      </c>
      <c r="U33" s="181" t="str">
        <f t="shared" si="3"/>
        <v>La</v>
      </c>
      <c r="V33" s="185" t="str">
        <f t="shared" si="13"/>
        <v>,</v>
      </c>
      <c r="W33" s="177" t="str">
        <f t="shared" si="4"/>
        <v>m</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5</v>
      </c>
      <c r="C34" s="13" t="s">
        <v>2897</v>
      </c>
      <c r="D34" s="257"/>
      <c r="E34" s="257"/>
      <c r="F34" s="258"/>
      <c r="G34" s="258"/>
      <c r="H34" s="257"/>
      <c r="I34" s="257"/>
      <c r="J34" s="296"/>
      <c r="K34" s="296"/>
      <c r="L34" s="271" t="str">
        <f>IF(C34="","",_xlfn.CONCAT("            { line: ","""",C34,", ",M34:AN34,""", sC: ","""",B34,"""},"))</f>
        <v xml:space="preserve">            { line: "es eterna su misericordia,, ", sC: ""},</v>
      </c>
      <c r="M34" s="218" t="str">
        <f t="shared" si="7"/>
        <v/>
      </c>
      <c r="N34" s="183" t="str">
        <f t="shared" si="1"/>
        <v/>
      </c>
      <c r="O34" s="216" t="str">
        <f t="shared" si="8"/>
        <v/>
      </c>
      <c r="P34" s="225" t="str">
        <f t="shared" si="2"/>
        <v/>
      </c>
      <c r="Q34" s="217" t="str">
        <f t="shared" si="9"/>
        <v/>
      </c>
      <c r="R34" s="168" t="str">
        <f t="shared" si="10"/>
        <v/>
      </c>
      <c r="S34" s="218" t="str">
        <f t="shared" si="11"/>
        <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6</v>
      </c>
      <c r="C35" s="13" t="s">
        <v>2898</v>
      </c>
      <c r="D35" s="257" t="s">
        <v>1131</v>
      </c>
      <c r="E35" s="257"/>
      <c r="F35" s="258" t="s">
        <v>2347</v>
      </c>
      <c r="G35" s="258">
        <v>7</v>
      </c>
      <c r="H35" s="257"/>
      <c r="I35" s="257"/>
      <c r="J35" s="296"/>
      <c r="K35" s="296"/>
      <c r="L35" s="271" t="str">
        <f>IF(C35="","",_xlfn.CONCAT("            { line: ","""",C35,", ",M35:AN35,""", sC: ","""",B35,"""},"))</f>
        <v xml:space="preserve">            { line: "naciones, dadle gloria., (Do,,15)(Si,7,250)",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v>
      </c>
      <c r="U35" s="181" t="str">
        <f t="shared" si="3"/>
        <v>Si</v>
      </c>
      <c r="V35" s="185" t="str">
        <f t="shared" si="13"/>
        <v>,</v>
      </c>
      <c r="W35" s="177">
        <f t="shared" si="4"/>
        <v>7</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7.75" thickTop="1" thickBot="1" x14ac:dyDescent="0.4">
      <c r="C36" s="297"/>
      <c r="D36" s="326"/>
      <c r="E36" s="326"/>
      <c r="F36" s="326"/>
      <c r="G36" s="326"/>
      <c r="H36" s="326"/>
      <c r="I36" s="326"/>
      <c r="J36" s="326"/>
      <c r="K36" s="326"/>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C37" s="203" t="s">
        <v>2422</v>
      </c>
      <c r="D37" s="224"/>
      <c r="E37" s="224"/>
      <c r="F37" s="224"/>
      <c r="G37" s="224"/>
      <c r="H37" s="224"/>
      <c r="I37" s="224"/>
      <c r="J37" s="224"/>
      <c r="K37" s="224"/>
      <c r="L37" s="208" t="s">
        <v>2411</v>
      </c>
      <c r="M37" s="218" t="str">
        <f t="shared" ref="M37:M40" si="30">IF(N37="","","(")</f>
        <v/>
      </c>
      <c r="N37" s="183" t="str">
        <f t="shared" ref="N37:N40" si="31">IF(D37="","",D37)</f>
        <v/>
      </c>
      <c r="O37" s="216" t="str">
        <f t="shared" ref="O37:O40" si="32">IF(N37="","",",")</f>
        <v/>
      </c>
      <c r="P37" s="225" t="str">
        <f t="shared" ref="P37:P40" si="33">IF(E37="","",E37)</f>
        <v/>
      </c>
      <c r="Q37" s="217" t="str">
        <f t="shared" ref="Q37:Q40" si="34">IF(N37="","",",")</f>
        <v/>
      </c>
      <c r="R37" s="168" t="str">
        <f t="shared" ref="R37:R40" si="35">IF(N37="","",15)</f>
        <v/>
      </c>
      <c r="S37" s="218" t="str">
        <f t="shared" ref="S37:S40" si="36">IF(N37="","",")")</f>
        <v/>
      </c>
      <c r="T37" s="219" t="str">
        <f t="shared" ref="T37:T40" si="37">IF(U37="","","(")</f>
        <v/>
      </c>
      <c r="U37" s="181" t="str">
        <f t="shared" ref="U37:U40" si="38">IF(F37="","",F37)</f>
        <v/>
      </c>
      <c r="V37" s="185" t="str">
        <f t="shared" ref="V37:V40" si="39">IF(U37="","",",")</f>
        <v/>
      </c>
      <c r="W37" s="177" t="str">
        <f t="shared" ref="W37:W40" si="40">IF(G37="","",G37)</f>
        <v/>
      </c>
      <c r="X37" s="185" t="str">
        <f t="shared" ref="X37:X40" si="41">IF(U37="","",",")</f>
        <v/>
      </c>
      <c r="Y37" s="185" t="str">
        <f t="shared" ref="Y37:Y40" si="42">IF(U37="","",250)</f>
        <v/>
      </c>
      <c r="Z37" s="218" t="str">
        <f t="shared" ref="Z37:Z40" si="43">IF(U37="","",")")</f>
        <v/>
      </c>
      <c r="AA37" s="175" t="str">
        <f t="shared" ref="AA37:AA40" si="44">IF(AB37="","","(")</f>
        <v/>
      </c>
      <c r="AB37" s="183" t="str">
        <f t="shared" ref="AB37:AB40" si="45">IF(H37="","",H37)</f>
        <v/>
      </c>
      <c r="AC37" s="184" t="str">
        <f t="shared" ref="AC37:AC40" si="46">IF(AB37="","",",")</f>
        <v/>
      </c>
      <c r="AD37" s="225" t="str">
        <f t="shared" ref="AD37:AD40" si="47">IF(I37="","",I37)</f>
        <v/>
      </c>
      <c r="AE37" s="176" t="str">
        <f t="shared" ref="AE37:AE40" si="48">IF(AB37="","",",")</f>
        <v/>
      </c>
      <c r="AF37" s="168" t="str">
        <f t="shared" ref="AF37:AF40" si="49">IF(AB37="","",350)</f>
        <v/>
      </c>
      <c r="AG37" s="168" t="str">
        <f t="shared" ref="AG37:AG40" si="50">IF(AB37="","",")")</f>
        <v/>
      </c>
      <c r="AH37" s="179" t="str">
        <f t="shared" ref="AH37:AH40" si="51">IF(AI37="","","(")</f>
        <v/>
      </c>
      <c r="AI37" s="256" t="str">
        <f t="shared" ref="AI37:AI40" si="52">IF(J37="","",J37)</f>
        <v/>
      </c>
      <c r="AJ37" s="185" t="str">
        <f t="shared" ref="AJ37:AJ40" si="53">IF(AI37="","",",")</f>
        <v/>
      </c>
      <c r="AK37" s="185" t="str">
        <f t="shared" ref="AK37:AK40" si="54">IF(K37="","",K37)</f>
        <v/>
      </c>
      <c r="AL37" s="185" t="str">
        <f t="shared" ref="AL37:AL40" si="55">IF(AI37="","",",")</f>
        <v/>
      </c>
      <c r="AM37" s="185" t="str">
        <f t="shared" ref="AM37:AM40" si="56">IF(AI37="","",450)</f>
        <v/>
      </c>
      <c r="AN37" s="185" t="str">
        <f t="shared" ref="AN37:AN40" si="57">IF(AI37="","",")")</f>
        <v/>
      </c>
    </row>
    <row r="38" spans="1:40" ht="25.5" thickTop="1" thickBot="1" x14ac:dyDescent="0.4">
      <c r="B38" t="s">
        <v>2584</v>
      </c>
      <c r="C38" s="333" t="s">
        <v>2893</v>
      </c>
      <c r="D38" s="329" t="s">
        <v>1122</v>
      </c>
      <c r="E38" s="329"/>
      <c r="F38" s="329" t="s">
        <v>1112</v>
      </c>
      <c r="G38" s="329" t="s">
        <v>1121</v>
      </c>
      <c r="H38" s="329"/>
      <c r="I38" s="329"/>
      <c r="J38" s="329"/>
      <c r="K38" s="329"/>
      <c r="L38" s="330" t="str">
        <f>IF(C38="","",_xlfn.CONCAT("       triggerLine: ","""",C38,", ",M38:AN38,""", sC: ","""",B38,""", lines: ["))</f>
        <v xml:space="preserve">       triggerLine: "CANTAD AL SEÑOR,, (Sol,,15)(La,m,250)", sC: "ta as", lines: [</v>
      </c>
      <c r="M38" s="218" t="str">
        <f t="shared" si="30"/>
        <v>(</v>
      </c>
      <c r="N38" s="183" t="str">
        <f t="shared" si="31"/>
        <v>Sol</v>
      </c>
      <c r="O38" s="216" t="str">
        <f t="shared" si="32"/>
        <v>,</v>
      </c>
      <c r="P38" s="225" t="str">
        <f t="shared" si="33"/>
        <v/>
      </c>
      <c r="Q38" s="217" t="str">
        <f t="shared" si="34"/>
        <v>,</v>
      </c>
      <c r="R38" s="168">
        <f t="shared" si="35"/>
        <v>15</v>
      </c>
      <c r="S38" s="218" t="str">
        <f t="shared" si="36"/>
        <v>)</v>
      </c>
      <c r="T38" s="219" t="str">
        <f t="shared" si="37"/>
        <v>(</v>
      </c>
      <c r="U38" s="181" t="str">
        <f t="shared" si="38"/>
        <v>La</v>
      </c>
      <c r="V38" s="185" t="str">
        <f t="shared" si="39"/>
        <v>,</v>
      </c>
      <c r="W38" s="177" t="str">
        <f t="shared" si="40"/>
        <v>m</v>
      </c>
      <c r="X38" s="185" t="str">
        <f t="shared" si="41"/>
        <v>,</v>
      </c>
      <c r="Y38" s="185">
        <f t="shared" si="42"/>
        <v>250</v>
      </c>
      <c r="Z38" s="218" t="str">
        <f t="shared" si="43"/>
        <v>)</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B39" t="s">
        <v>2282</v>
      </c>
      <c r="C39" s="285" t="s">
        <v>2894</v>
      </c>
      <c r="D39" s="328"/>
      <c r="E39" s="328"/>
      <c r="F39" s="328"/>
      <c r="G39" s="328"/>
      <c r="H39" s="328"/>
      <c r="I39" s="328"/>
      <c r="J39" s="328"/>
      <c r="K39" s="328"/>
      <c r="L39" s="283" t="str">
        <f>IF(C39="","",_xlfn.CONCAT("            { line: ","""",C39,", ",M39:AN39,""", sC: ","""",B39,"""},"))</f>
        <v xml:space="preserve">            { line: "PUEBLOS TODOS DE LA TIERRA,, ", sC: "as"},</v>
      </c>
      <c r="M39" s="218" t="str">
        <f t="shared" si="30"/>
        <v/>
      </c>
      <c r="N39" s="183" t="str">
        <f t="shared" si="31"/>
        <v/>
      </c>
      <c r="O39" s="216" t="str">
        <f t="shared" si="32"/>
        <v/>
      </c>
      <c r="P39" s="225" t="str">
        <f t="shared" si="33"/>
        <v/>
      </c>
      <c r="Q39" s="217" t="str">
        <f t="shared" si="34"/>
        <v/>
      </c>
      <c r="R39" s="168" t="str">
        <f t="shared" si="35"/>
        <v/>
      </c>
      <c r="S39" s="218" t="str">
        <f t="shared" si="36"/>
        <v/>
      </c>
      <c r="T39" s="219" t="str">
        <f t="shared" si="37"/>
        <v/>
      </c>
      <c r="U39" s="181" t="str">
        <f t="shared" si="38"/>
        <v/>
      </c>
      <c r="V39" s="185" t="str">
        <f t="shared" si="39"/>
        <v/>
      </c>
      <c r="W39" s="177" t="str">
        <f t="shared" si="40"/>
        <v/>
      </c>
      <c r="X39" s="185" t="str">
        <f t="shared" si="41"/>
        <v/>
      </c>
      <c r="Y39" s="185" t="str">
        <f t="shared" si="42"/>
        <v/>
      </c>
      <c r="Z39" s="218" t="str">
        <f t="shared" si="43"/>
        <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5.5" thickTop="1" thickBot="1" x14ac:dyDescent="0.4">
      <c r="B40" t="s">
        <v>2282</v>
      </c>
      <c r="C40" s="334" t="s">
        <v>2895</v>
      </c>
      <c r="D40" s="329" t="s">
        <v>1131</v>
      </c>
      <c r="E40" s="329"/>
      <c r="F40" s="329" t="s">
        <v>2347</v>
      </c>
      <c r="G40" s="329">
        <v>7</v>
      </c>
      <c r="H40" s="329"/>
      <c r="I40" s="329"/>
      <c r="J40" s="329"/>
      <c r="K40" s="329"/>
      <c r="L40" s="335" t="str">
        <f>IF(C40="","",_xlfn.CONCAT("            { line: ","""",C40,", ",M40:AN40,""", sC: ","""",B40,"""},  ]},"))</f>
        <v xml:space="preserve">            { line: "NACIONES, DADLE GLORIA., (Do,,15)(Si,7,250)", sC: "as"},  ]},</v>
      </c>
      <c r="M40" s="218" t="str">
        <f t="shared" si="30"/>
        <v>(</v>
      </c>
      <c r="N40" s="183" t="str">
        <f t="shared" si="31"/>
        <v>Do</v>
      </c>
      <c r="O40" s="216" t="str">
        <f t="shared" si="32"/>
        <v>,</v>
      </c>
      <c r="P40" s="225" t="str">
        <f t="shared" si="33"/>
        <v/>
      </c>
      <c r="Q40" s="217" t="str">
        <f t="shared" si="34"/>
        <v>,</v>
      </c>
      <c r="R40" s="168">
        <f t="shared" si="35"/>
        <v>15</v>
      </c>
      <c r="S40" s="218" t="str">
        <f t="shared" si="36"/>
        <v>)</v>
      </c>
      <c r="T40" s="219" t="str">
        <f t="shared" si="37"/>
        <v>(</v>
      </c>
      <c r="U40" s="181" t="str">
        <f t="shared" si="38"/>
        <v>Si</v>
      </c>
      <c r="V40" s="185" t="str">
        <f t="shared" si="39"/>
        <v>,</v>
      </c>
      <c r="W40" s="177">
        <f t="shared" si="40"/>
        <v>7</v>
      </c>
      <c r="X40" s="185" t="str">
        <f t="shared" si="41"/>
        <v>,</v>
      </c>
      <c r="Y40" s="185">
        <f t="shared" si="42"/>
        <v>250</v>
      </c>
      <c r="Z40" s="218" t="str">
        <f t="shared" si="43"/>
        <v>)</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7.75" thickTop="1" thickBot="1" x14ac:dyDescent="0.4">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+A35+1</f>
        <v>7</v>
      </c>
      <c r="B42" t="s">
        <v>2540</v>
      </c>
      <c r="C42" s="13" t="s">
        <v>2899</v>
      </c>
      <c r="D42" s="257" t="s">
        <v>1122</v>
      </c>
      <c r="E42" s="257"/>
      <c r="F42" s="258" t="s">
        <v>1112</v>
      </c>
      <c r="G42" s="258" t="s">
        <v>1121</v>
      </c>
      <c r="H42" s="257"/>
      <c r="I42" s="257"/>
      <c r="J42" s="296"/>
      <c r="K42" s="296"/>
      <c r="L42" s="271" t="str">
        <f t="shared" si="0"/>
        <v xml:space="preserve">            { line: "Porque firme es su amor hacia nosotros,, (Sol,,15)(La,m,250)", sC: "tc"},</v>
      </c>
      <c r="M42" s="218" t="str">
        <f t="shared" si="7"/>
        <v>(</v>
      </c>
      <c r="N42" s="183" t="str">
        <f t="shared" si="1"/>
        <v>Sol</v>
      </c>
      <c r="O42" s="216" t="str">
        <f t="shared" si="8"/>
        <v>,</v>
      </c>
      <c r="P42" s="225" t="str">
        <f t="shared" si="2"/>
        <v/>
      </c>
      <c r="Q42" s="217" t="str">
        <f t="shared" si="9"/>
        <v>,</v>
      </c>
      <c r="R42" s="168">
        <f t="shared" si="10"/>
        <v>15</v>
      </c>
      <c r="S42" s="218" t="str">
        <f t="shared" si="11"/>
        <v>)</v>
      </c>
      <c r="T42" s="219" t="str">
        <f t="shared" si="12"/>
        <v>(</v>
      </c>
      <c r="U42" s="181" t="str">
        <f t="shared" si="3"/>
        <v>La</v>
      </c>
      <c r="V42" s="185" t="str">
        <f t="shared" si="13"/>
        <v>,</v>
      </c>
      <c r="W42" s="177" t="str">
        <f t="shared" si="4"/>
        <v>m</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8</v>
      </c>
      <c r="C43" s="13" t="s">
        <v>2900</v>
      </c>
      <c r="D43" s="257"/>
      <c r="E43" s="257"/>
      <c r="F43" s="258"/>
      <c r="G43" s="258"/>
      <c r="H43" s="257"/>
      <c r="I43" s="257"/>
      <c r="J43" s="296"/>
      <c r="K43" s="296"/>
      <c r="L43" s="271" t="str">
        <f t="shared" si="0"/>
        <v xml:space="preserve">            { line: "su fidelidad dura por siempre,, ", sC: ""},</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9</v>
      </c>
      <c r="C44" s="13" t="s">
        <v>2898</v>
      </c>
      <c r="D44" s="257" t="s">
        <v>1131</v>
      </c>
      <c r="E44" s="257"/>
      <c r="F44" s="258" t="s">
        <v>2347</v>
      </c>
      <c r="G44" s="258">
        <v>7</v>
      </c>
      <c r="H44" s="257"/>
      <c r="I44" s="257"/>
      <c r="J44" s="296"/>
      <c r="K44" s="296"/>
      <c r="L44" s="271" t="str">
        <f>IF(C44="","",_xlfn.CONCAT("            { line: ","""",C44,", ",M44:AN44,""", sC: ","""",B44,"""},"))</f>
        <v xml:space="preserve">            { line: "naciones, dadle gloria., (Do,,15)(Si,7,250)", sC: ""},</v>
      </c>
      <c r="M44" s="218" t="str">
        <f t="shared" si="7"/>
        <v>(</v>
      </c>
      <c r="N44" s="183" t="str">
        <f t="shared" si="1"/>
        <v>Do</v>
      </c>
      <c r="O44" s="216" t="str">
        <f t="shared" si="8"/>
        <v>,</v>
      </c>
      <c r="P44" s="225" t="str">
        <f t="shared" si="2"/>
        <v/>
      </c>
      <c r="Q44" s="217" t="str">
        <f t="shared" si="9"/>
        <v>,</v>
      </c>
      <c r="R44" s="168">
        <f t="shared" si="10"/>
        <v>15</v>
      </c>
      <c r="S44" s="218" t="str">
        <f t="shared" si="11"/>
        <v>)</v>
      </c>
      <c r="T44" s="219" t="str">
        <f t="shared" si="12"/>
        <v>(</v>
      </c>
      <c r="U44" s="181" t="str">
        <f t="shared" si="3"/>
        <v>Si</v>
      </c>
      <c r="V44" s="185" t="str">
        <f t="shared" si="13"/>
        <v>,</v>
      </c>
      <c r="W44" s="177">
        <f t="shared" si="4"/>
        <v>7</v>
      </c>
      <c r="X44" s="185" t="str">
        <f t="shared" si="14"/>
        <v>,</v>
      </c>
      <c r="Y44" s="185">
        <f t="shared" si="15"/>
        <v>250</v>
      </c>
      <c r="Z44" s="218" t="str">
        <f t="shared" si="16"/>
        <v>)</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7.75" thickTop="1" thickBot="1" x14ac:dyDescent="0.4">
      <c r="C45" s="297"/>
      <c r="D45" s="326"/>
      <c r="E45" s="326"/>
      <c r="F45" s="326"/>
      <c r="G45" s="326"/>
      <c r="H45" s="326"/>
      <c r="I45" s="326"/>
      <c r="J45" s="326"/>
      <c r="K45" s="326"/>
      <c r="L45" s="299" t="s">
        <v>2520</v>
      </c>
      <c r="M45" s="218"/>
      <c r="N45" s="183"/>
      <c r="O45" s="216"/>
      <c r="P45" s="225"/>
      <c r="Q45" s="217"/>
      <c r="R45" s="168"/>
      <c r="S45" s="218"/>
      <c r="T45" s="219"/>
      <c r="U45" s="181"/>
      <c r="V45" s="185"/>
      <c r="W45" s="177"/>
      <c r="X45" s="185"/>
      <c r="Y45" s="185"/>
      <c r="Z45" s="218"/>
      <c r="AA45" s="175"/>
      <c r="AB45" s="183"/>
      <c r="AC45" s="184"/>
      <c r="AD45" s="225"/>
      <c r="AE45" s="176"/>
      <c r="AF45" s="168"/>
      <c r="AG45" s="168"/>
      <c r="AH45" s="179"/>
      <c r="AI45" s="256"/>
      <c r="AJ45" s="185"/>
      <c r="AK45" s="185"/>
      <c r="AL45" s="185"/>
      <c r="AM45" s="185"/>
      <c r="AN45" s="185"/>
    </row>
    <row r="46" spans="1:40" ht="25.5" thickTop="1" thickBot="1" x14ac:dyDescent="0.4">
      <c r="C46" s="203" t="s">
        <v>2422</v>
      </c>
      <c r="D46" s="224"/>
      <c r="E46" s="224"/>
      <c r="F46" s="224"/>
      <c r="G46" s="224"/>
      <c r="H46" s="224"/>
      <c r="I46" s="224"/>
      <c r="J46" s="224"/>
      <c r="K46" s="224"/>
      <c r="L46" s="208" t="s">
        <v>2411</v>
      </c>
      <c r="M46" s="218" t="str">
        <f t="shared" ref="M46:M49" si="58">IF(N46="","","(")</f>
        <v/>
      </c>
      <c r="N46" s="183" t="str">
        <f t="shared" ref="N46:N49" si="59">IF(D46="","",D46)</f>
        <v/>
      </c>
      <c r="O46" s="216" t="str">
        <f t="shared" ref="O46:O49" si="60">IF(N46="","",",")</f>
        <v/>
      </c>
      <c r="P46" s="225" t="str">
        <f t="shared" ref="P46:P49" si="61">IF(E46="","",E46)</f>
        <v/>
      </c>
      <c r="Q46" s="217" t="str">
        <f t="shared" ref="Q46:Q49" si="62">IF(N46="","",",")</f>
        <v/>
      </c>
      <c r="R46" s="168" t="str">
        <f t="shared" ref="R46:R49" si="63">IF(N46="","",15)</f>
        <v/>
      </c>
      <c r="S46" s="218" t="str">
        <f t="shared" ref="S46:S49" si="64">IF(N46="","",")")</f>
        <v/>
      </c>
      <c r="T46" s="219" t="str">
        <f t="shared" ref="T46:T49" si="65">IF(U46="","","(")</f>
        <v/>
      </c>
      <c r="U46" s="181" t="str">
        <f t="shared" ref="U46:U49" si="66">IF(F46="","",F46)</f>
        <v/>
      </c>
      <c r="V46" s="185" t="str">
        <f t="shared" ref="V46:V49" si="67">IF(U46="","",",")</f>
        <v/>
      </c>
      <c r="W46" s="177" t="str">
        <f t="shared" ref="W46:W49" si="68">IF(G46="","",G46)</f>
        <v/>
      </c>
      <c r="X46" s="185" t="str">
        <f t="shared" ref="X46:X49" si="69">IF(U46="","",",")</f>
        <v/>
      </c>
      <c r="Y46" s="185" t="str">
        <f t="shared" ref="Y46:Y49" si="70">IF(U46="","",250)</f>
        <v/>
      </c>
      <c r="Z46" s="218" t="str">
        <f t="shared" ref="Z46:Z49" si="71">IF(U46="","",")")</f>
        <v/>
      </c>
      <c r="AA46" s="175" t="str">
        <f t="shared" ref="AA46:AA49" si="72">IF(AB46="","","(")</f>
        <v/>
      </c>
      <c r="AB46" s="183" t="str">
        <f t="shared" ref="AB46:AB49" si="73">IF(H46="","",H46)</f>
        <v/>
      </c>
      <c r="AC46" s="184" t="str">
        <f t="shared" ref="AC46:AC49" si="74">IF(AB46="","",",")</f>
        <v/>
      </c>
      <c r="AD46" s="225" t="str">
        <f t="shared" ref="AD46:AD49" si="75">IF(I46="","",I46)</f>
        <v/>
      </c>
      <c r="AE46" s="176" t="str">
        <f t="shared" ref="AE46:AE49" si="76">IF(AB46="","",",")</f>
        <v/>
      </c>
      <c r="AF46" s="168" t="str">
        <f t="shared" ref="AF46:AF49" si="77">IF(AB46="","",350)</f>
        <v/>
      </c>
      <c r="AG46" s="168" t="str">
        <f t="shared" ref="AG46:AG49" si="78">IF(AB46="","",")")</f>
        <v/>
      </c>
      <c r="AH46" s="179" t="str">
        <f t="shared" ref="AH46:AH49" si="79">IF(AI46="","","(")</f>
        <v/>
      </c>
      <c r="AI46" s="256" t="str">
        <f t="shared" ref="AI46:AI49" si="80">IF(J46="","",J46)</f>
        <v/>
      </c>
      <c r="AJ46" s="185" t="str">
        <f t="shared" ref="AJ46:AJ49" si="81">IF(AI46="","",",")</f>
        <v/>
      </c>
      <c r="AK46" s="185" t="str">
        <f t="shared" ref="AK46:AK49" si="82">IF(K46="","",K46)</f>
        <v/>
      </c>
      <c r="AL46" s="185" t="str">
        <f t="shared" ref="AL46:AL49" si="83">IF(AI46="","",",")</f>
        <v/>
      </c>
      <c r="AM46" s="185" t="str">
        <f t="shared" ref="AM46:AM49" si="84">IF(AI46="","",450)</f>
        <v/>
      </c>
      <c r="AN46" s="185" t="str">
        <f t="shared" ref="AN46:AN49" si="85">IF(AI46="","",")")</f>
        <v/>
      </c>
    </row>
    <row r="47" spans="1:40" ht="25.5" thickTop="1" thickBot="1" x14ac:dyDescent="0.4">
      <c r="B47" t="s">
        <v>2584</v>
      </c>
      <c r="C47" s="333" t="s">
        <v>2893</v>
      </c>
      <c r="D47" s="329" t="s">
        <v>1122</v>
      </c>
      <c r="E47" s="329"/>
      <c r="F47" s="329" t="s">
        <v>1112</v>
      </c>
      <c r="G47" s="329" t="s">
        <v>1121</v>
      </c>
      <c r="H47" s="329"/>
      <c r="I47" s="329"/>
      <c r="J47" s="329"/>
      <c r="K47" s="329"/>
      <c r="L47" s="330" t="str">
        <f>IF(C47="","",_xlfn.CONCAT("       triggerLine: ","""",C47,", ",M47:AN47,""", sC: ","""",B47,""", lines: ["))</f>
        <v xml:space="preserve">       triggerLine: "CANTAD AL SEÑOR,, (Sol,,15)(La,m,250)", sC: "ta as", lines: [</v>
      </c>
      <c r="M47" s="218" t="str">
        <f t="shared" si="58"/>
        <v>(</v>
      </c>
      <c r="N47" s="183" t="str">
        <f t="shared" si="59"/>
        <v>Sol</v>
      </c>
      <c r="O47" s="216" t="str">
        <f t="shared" si="60"/>
        <v>,</v>
      </c>
      <c r="P47" s="225" t="str">
        <f t="shared" si="61"/>
        <v/>
      </c>
      <c r="Q47" s="217" t="str">
        <f t="shared" si="62"/>
        <v>,</v>
      </c>
      <c r="R47" s="168">
        <f t="shared" si="63"/>
        <v>15</v>
      </c>
      <c r="S47" s="218" t="str">
        <f t="shared" si="64"/>
        <v>)</v>
      </c>
      <c r="T47" s="219" t="str">
        <f t="shared" si="65"/>
        <v>(</v>
      </c>
      <c r="U47" s="181" t="str">
        <f t="shared" si="66"/>
        <v>La</v>
      </c>
      <c r="V47" s="185" t="str">
        <f t="shared" si="67"/>
        <v>,</v>
      </c>
      <c r="W47" s="177" t="str">
        <f t="shared" si="68"/>
        <v>m</v>
      </c>
      <c r="X47" s="185" t="str">
        <f t="shared" si="69"/>
        <v>,</v>
      </c>
      <c r="Y47" s="185">
        <f t="shared" si="70"/>
        <v>250</v>
      </c>
      <c r="Z47" s="218" t="str">
        <f t="shared" si="71"/>
        <v>)</v>
      </c>
      <c r="AA47" s="175" t="str">
        <f t="shared" si="72"/>
        <v/>
      </c>
      <c r="AB47" s="183" t="str">
        <f t="shared" si="73"/>
        <v/>
      </c>
      <c r="AC47" s="184" t="str">
        <f t="shared" si="74"/>
        <v/>
      </c>
      <c r="AD47" s="225" t="str">
        <f t="shared" si="75"/>
        <v/>
      </c>
      <c r="AE47" s="176" t="str">
        <f t="shared" si="76"/>
        <v/>
      </c>
      <c r="AF47" s="168" t="str">
        <f t="shared" si="77"/>
        <v/>
      </c>
      <c r="AG47" s="168" t="str">
        <f t="shared" si="78"/>
        <v/>
      </c>
      <c r="AH47" s="179" t="str">
        <f t="shared" si="79"/>
        <v/>
      </c>
      <c r="AI47" s="256" t="str">
        <f t="shared" si="80"/>
        <v/>
      </c>
      <c r="AJ47" s="185" t="str">
        <f t="shared" si="81"/>
        <v/>
      </c>
      <c r="AK47" s="185" t="str">
        <f t="shared" si="82"/>
        <v/>
      </c>
      <c r="AL47" s="185" t="str">
        <f t="shared" si="83"/>
        <v/>
      </c>
      <c r="AM47" s="185" t="str">
        <f t="shared" si="84"/>
        <v/>
      </c>
      <c r="AN47" s="185" t="str">
        <f t="shared" si="85"/>
        <v/>
      </c>
    </row>
    <row r="48" spans="1:40" ht="25.5" thickTop="1" thickBot="1" x14ac:dyDescent="0.4">
      <c r="B48" t="s">
        <v>2282</v>
      </c>
      <c r="C48" s="285" t="s">
        <v>2894</v>
      </c>
      <c r="D48" s="328"/>
      <c r="E48" s="328"/>
      <c r="F48" s="328"/>
      <c r="G48" s="328"/>
      <c r="H48" s="328"/>
      <c r="I48" s="328"/>
      <c r="J48" s="328"/>
      <c r="K48" s="328"/>
      <c r="L48" s="283" t="str">
        <f>IF(C48="","",_xlfn.CONCAT("            { line: ","""",C48,", ",M48:AN48,""", sC: ","""",B48,"""},"))</f>
        <v xml:space="preserve">            { line: "PUEBLOS TODOS DE LA TIERRA,, ", sC: "as"},</v>
      </c>
      <c r="M48" s="218" t="str">
        <f t="shared" si="58"/>
        <v/>
      </c>
      <c r="N48" s="183" t="str">
        <f t="shared" si="59"/>
        <v/>
      </c>
      <c r="O48" s="216" t="str">
        <f t="shared" si="60"/>
        <v/>
      </c>
      <c r="P48" s="225" t="str">
        <f t="shared" si="61"/>
        <v/>
      </c>
      <c r="Q48" s="217" t="str">
        <f t="shared" si="62"/>
        <v/>
      </c>
      <c r="R48" s="168" t="str">
        <f t="shared" si="63"/>
        <v/>
      </c>
      <c r="S48" s="218" t="str">
        <f t="shared" si="64"/>
        <v/>
      </c>
      <c r="T48" s="219" t="str">
        <f t="shared" si="65"/>
        <v/>
      </c>
      <c r="U48" s="181" t="str">
        <f t="shared" si="66"/>
        <v/>
      </c>
      <c r="V48" s="185" t="str">
        <f t="shared" si="67"/>
        <v/>
      </c>
      <c r="W48" s="177" t="str">
        <f t="shared" si="68"/>
        <v/>
      </c>
      <c r="X48" s="185" t="str">
        <f t="shared" si="69"/>
        <v/>
      </c>
      <c r="Y48" s="185" t="str">
        <f t="shared" si="70"/>
        <v/>
      </c>
      <c r="Z48" s="218" t="str">
        <f t="shared" si="71"/>
        <v/>
      </c>
      <c r="AA48" s="175" t="str">
        <f t="shared" si="72"/>
        <v/>
      </c>
      <c r="AB48" s="183" t="str">
        <f t="shared" si="73"/>
        <v/>
      </c>
      <c r="AC48" s="184" t="str">
        <f t="shared" si="74"/>
        <v/>
      </c>
      <c r="AD48" s="225" t="str">
        <f t="shared" si="75"/>
        <v/>
      </c>
      <c r="AE48" s="176" t="str">
        <f t="shared" si="76"/>
        <v/>
      </c>
      <c r="AF48" s="168" t="str">
        <f t="shared" si="77"/>
        <v/>
      </c>
      <c r="AG48" s="168" t="str">
        <f t="shared" si="78"/>
        <v/>
      </c>
      <c r="AH48" s="179" t="str">
        <f t="shared" si="79"/>
        <v/>
      </c>
      <c r="AI48" s="256" t="str">
        <f t="shared" si="80"/>
        <v/>
      </c>
      <c r="AJ48" s="185" t="str">
        <f t="shared" si="81"/>
        <v/>
      </c>
      <c r="AK48" s="185" t="str">
        <f t="shared" si="82"/>
        <v/>
      </c>
      <c r="AL48" s="185" t="str">
        <f t="shared" si="83"/>
        <v/>
      </c>
      <c r="AM48" s="185" t="str">
        <f t="shared" si="84"/>
        <v/>
      </c>
      <c r="AN48" s="185" t="str">
        <f t="shared" si="85"/>
        <v/>
      </c>
    </row>
    <row r="49" spans="1:40" ht="25.5" thickTop="1" thickBot="1" x14ac:dyDescent="0.4">
      <c r="B49" t="s">
        <v>2282</v>
      </c>
      <c r="C49" s="334" t="s">
        <v>2895</v>
      </c>
      <c r="D49" s="329" t="s">
        <v>1131</v>
      </c>
      <c r="E49" s="329"/>
      <c r="F49" s="329" t="s">
        <v>2347</v>
      </c>
      <c r="G49" s="329">
        <v>7</v>
      </c>
      <c r="H49" s="329"/>
      <c r="I49" s="329"/>
      <c r="J49" s="329"/>
      <c r="K49" s="329"/>
      <c r="L49" s="335" t="str">
        <f>IF(C49="","",_xlfn.CONCAT("            { line: ","""",C49,", ",M49:AN49,""", sC: ","""",B49,"""},  ]},"))</f>
        <v xml:space="preserve">            { line: "NACIONES, DADLE GLORIA., (Do,,15)(Si,7,250)", sC: "as"},  ]},</v>
      </c>
      <c r="M49" s="218" t="str">
        <f t="shared" si="58"/>
        <v>(</v>
      </c>
      <c r="N49" s="183" t="str">
        <f t="shared" si="59"/>
        <v>Do</v>
      </c>
      <c r="O49" s="216" t="str">
        <f t="shared" si="60"/>
        <v>,</v>
      </c>
      <c r="P49" s="225" t="str">
        <f t="shared" si="61"/>
        <v/>
      </c>
      <c r="Q49" s="217" t="str">
        <f t="shared" si="62"/>
        <v>,</v>
      </c>
      <c r="R49" s="168">
        <f t="shared" si="63"/>
        <v>15</v>
      </c>
      <c r="S49" s="218" t="str">
        <f t="shared" si="64"/>
        <v>)</v>
      </c>
      <c r="T49" s="219" t="str">
        <f t="shared" si="65"/>
        <v>(</v>
      </c>
      <c r="U49" s="181" t="str">
        <f t="shared" si="66"/>
        <v>Si</v>
      </c>
      <c r="V49" s="185" t="str">
        <f t="shared" si="67"/>
        <v>,</v>
      </c>
      <c r="W49" s="177">
        <f t="shared" si="68"/>
        <v>7</v>
      </c>
      <c r="X49" s="185" t="str">
        <f t="shared" si="69"/>
        <v>,</v>
      </c>
      <c r="Y49" s="185">
        <f t="shared" si="70"/>
        <v>250</v>
      </c>
      <c r="Z49" s="218" t="str">
        <f t="shared" si="71"/>
        <v>)</v>
      </c>
      <c r="AA49" s="175" t="str">
        <f t="shared" si="72"/>
        <v/>
      </c>
      <c r="AB49" s="183" t="str">
        <f t="shared" si="73"/>
        <v/>
      </c>
      <c r="AC49" s="184" t="str">
        <f t="shared" si="74"/>
        <v/>
      </c>
      <c r="AD49" s="225" t="str">
        <f t="shared" si="75"/>
        <v/>
      </c>
      <c r="AE49" s="176" t="str">
        <f t="shared" si="76"/>
        <v/>
      </c>
      <c r="AF49" s="168" t="str">
        <f t="shared" si="77"/>
        <v/>
      </c>
      <c r="AG49" s="168" t="str">
        <f t="shared" si="78"/>
        <v/>
      </c>
      <c r="AH49" s="179" t="str">
        <f t="shared" si="79"/>
        <v/>
      </c>
      <c r="AI49" s="256" t="str">
        <f t="shared" si="80"/>
        <v/>
      </c>
      <c r="AJ49" s="185" t="str">
        <f t="shared" si="81"/>
        <v/>
      </c>
      <c r="AK49" s="185" t="str">
        <f t="shared" si="82"/>
        <v/>
      </c>
      <c r="AL49" s="185" t="str">
        <f t="shared" si="83"/>
        <v/>
      </c>
      <c r="AM49" s="185" t="str">
        <f t="shared" si="84"/>
        <v/>
      </c>
      <c r="AN49" s="185" t="str">
        <f t="shared" si="85"/>
        <v/>
      </c>
    </row>
    <row r="50" spans="1:40" ht="36.75" thickTop="1" thickBot="1" x14ac:dyDescent="0.4">
      <c r="A50" s="293"/>
      <c r="B50" s="293"/>
      <c r="C50" s="293"/>
      <c r="D50" s="300"/>
      <c r="E50" s="300"/>
      <c r="F50" s="300"/>
      <c r="G50" s="300"/>
      <c r="H50" s="300"/>
      <c r="I50" s="300"/>
      <c r="J50" s="300"/>
      <c r="K50" s="300"/>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 customHeight="1" thickTop="1" x14ac:dyDescent="0.4">
      <c r="B51" s="211"/>
      <c r="C51" s="211"/>
      <c r="D51" s="211"/>
      <c r="E51" s="211"/>
      <c r="F51" s="211"/>
      <c r="G51" s="211"/>
      <c r="H51" s="211"/>
      <c r="I51" s="211"/>
      <c r="J51" s="211"/>
      <c r="K51" s="211"/>
      <c r="L51" s="213" t="str">
        <f ca="1">_xlfn.CONCAT("]}, // ULTIMA LINEA DEL CANTO: ",L1)</f>
        <v>]}, // ULTIMA LINEA DEL CANTO: CANTAD AL SEÑOR</v>
      </c>
      <c r="M51" s="211"/>
    </row>
    <row r="52" spans="1:40" ht="20.25" x14ac:dyDescent="0.25">
      <c r="L52" s="214" t="s">
        <v>2316</v>
      </c>
      <c r="M52" s="166"/>
    </row>
    <row r="53" spans="1:40" x14ac:dyDescent="0.25">
      <c r="M5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456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4BAC955-CF1C-474B-AADA-79403641113C}">
          <x14:formula1>
            <xm:f>List!$B$1:$B$4</xm:f>
          </x14:formula1>
          <xm:sqref>C12</xm:sqref>
        </x14:dataValidation>
      </x14:dataValidation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0D308-9365-4D12-B99C-F94BDC21755C}">
  <sheetPr codeName="Sheet52">
    <tabColor rgb="FF00B0F0"/>
  </sheetPr>
  <dimension ref="A1:AN183"/>
  <sheetViews>
    <sheetView zoomScale="115" zoomScaleNormal="115" workbookViewId="0">
      <pane xSplit="2" ySplit="1" topLeftCell="C98" activePane="bottomRight" state="frozen"/>
      <selection pane="topRight" activeCell="C1" sqref="C1"/>
      <selection pane="bottomLeft" activeCell="A2" sqref="A2"/>
      <selection pane="bottomRight" activeCell="C171" sqref="C17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33</v>
      </c>
      <c r="E1" s="148"/>
      <c r="F1" s="148"/>
      <c r="G1" s="148"/>
      <c r="H1" s="148"/>
      <c r="I1" s="148"/>
      <c r="J1" s="148"/>
      <c r="K1" s="148"/>
      <c r="L1" s="165" t="str">
        <f ca="1">VLOOKUP(C1,'Codigo Canto'!A3:AQ236,38,FALSE)</f>
        <v>CÁNTICO DE LOS TRES JÓVENES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CÁNTICO DE LOS TRES JÓVENES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canticodelostresjovenes</v>
      </c>
      <c r="L7" s="164" t="str">
        <f ca="1">_xlfn.CONCAT("        id: ","""",C7,"""",",")</f>
        <v xml:space="preserve">        id: "canticodelostresjovenes",</v>
      </c>
    </row>
    <row r="8" spans="2:32" ht="23.25" x14ac:dyDescent="0.25">
      <c r="C8" t="str">
        <f ca="1">PROPER(L1)</f>
        <v>Cántico De Los Tres Jóvenes</v>
      </c>
      <c r="L8" s="164" t="str">
        <f ca="1">_xlfn.CONCAT("        tt: ","""",C8,"""",",")</f>
        <v xml:space="preserve">        tt: "Cántico De Los Tres Jóvenes",</v>
      </c>
    </row>
    <row r="9" spans="2:32" ht="23.25" x14ac:dyDescent="0.25">
      <c r="C9" t="str">
        <f ca="1">PROPER(L1)</f>
        <v>Cántico De Los Tres Jóvenes</v>
      </c>
      <c r="L9" s="164" t="str">
        <f ca="1">_xlfn.CONCAT("        title: ","""",C9,"""",",")</f>
        <v xml:space="preserve">        title: "Cántico De Los Tres Jóvenes",</v>
      </c>
    </row>
    <row r="10" spans="2:32" ht="23.25" x14ac:dyDescent="0.25">
      <c r="C10" t="str">
        <f ca="1">VLOOKUP(C1,'Codigo Canto'!A3:AQ236,12,FALSE)</f>
        <v>Daniel 3,57-58</v>
      </c>
      <c r="L10" s="164" t="str">
        <f ca="1">_xlfn.CONCAT("        ","subtitle: ","""",C10,"""",",")</f>
        <v xml:space="preserve">        subtitle: "Daniel 3,57-58",</v>
      </c>
    </row>
    <row r="11" spans="2:32" ht="23.25" x14ac:dyDescent="0.25">
      <c r="C11" t="str">
        <f ca="1">VLOOKUP(C1,Codigo!A3:AP240,42,FALSE)</f>
        <v>category: ["PreCatecumenado","Laudes/Visperas","Entrada","Final","Antiguo Testamento"],</v>
      </c>
      <c r="L11" s="164" t="str">
        <f ca="1">_xlfn.CONCAT("        ",C11)</f>
        <v xml:space="preserve">        category: ["PreCatecumenado","Laudes/Visperas","Entrada","Final","Antiguo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33</v>
      </c>
      <c r="L15" s="164" t="str">
        <f ca="1">_xlfn.CONCAT("        dbno: ","""",C15,"""",",")</f>
        <v xml:space="preserve">        dbno: "33",</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canticodelostresjovenes</v>
      </c>
      <c r="L18" s="164" t="str">
        <f ca="1">_xlfn.CONCAT("        audioSrc: ","""/audio/",C18,".mp3""",",")</f>
        <v xml:space="preserve">        audioSrc: "/audio/canticodelostresjovenes.mp3",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2788</v>
      </c>
    </row>
    <row r="24" spans="1:40" ht="23.25" x14ac:dyDescent="0.25">
      <c r="L24" s="164" t="s">
        <v>2787</v>
      </c>
    </row>
    <row r="25" spans="1:40" ht="23.25" x14ac:dyDescent="0.25">
      <c r="B25">
        <f ca="1">+C1-1</f>
        <v>32</v>
      </c>
      <c r="C25" t="str">
        <f ca="1">VLOOKUP(B25,Buscador!A3:AP240,31,FALSE)</f>
        <v>/resucito/src/index.html?canto=cantadalsenor</v>
      </c>
      <c r="L25" s="164" t="str">
        <f ca="1">_xlfn.CONCAT("        ant: ","""",C25,"""",",")</f>
        <v xml:space="preserve">        ant: "/resucito/src/index.html?canto=cantadalsenor",</v>
      </c>
    </row>
    <row r="26" spans="1:40" ht="23.25" x14ac:dyDescent="0.25">
      <c r="B26">
        <f ca="1">+C1+1</f>
        <v>34</v>
      </c>
      <c r="C26" t="str">
        <f ca="1">VLOOKUP(B26,Buscador!A3:AP240,31,FALSE)</f>
        <v>/resucito/src/index.html?canto=cantodemoises</v>
      </c>
      <c r="L26" s="164" t="str">
        <f ca="1">_xlfn.CONCAT("        sig: ","""",C26,"""",",")</f>
        <v xml:space="preserve">        sig: "/resucito/src/index.html?canto=cantodemoises",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2820</v>
      </c>
      <c r="D29" s="257" t="s">
        <v>1112</v>
      </c>
      <c r="E29" s="257" t="s">
        <v>1121</v>
      </c>
      <c r="F29" s="269"/>
      <c r="G29" s="258"/>
      <c r="H29" s="257"/>
      <c r="I29" s="257"/>
      <c r="J29" s="270"/>
      <c r="K29" s="296"/>
      <c r="L29" s="271" t="str">
        <f t="shared" ref="L29:L60" si="0">IF(C29="","",_xlfn.CONCAT("            { line: ","""",C29,", ",M29:AN29,""", sC: ","""",B29,"""},"))</f>
        <v xml:space="preserve">            { line: "Criaturas todas del Señor,, (La,m,15)", sC: "tc"},</v>
      </c>
      <c r="M29" s="218" t="str">
        <f>IF(N29="","","(")</f>
        <v>(</v>
      </c>
      <c r="N29" s="183" t="str">
        <f t="shared" ref="N29:N180" si="1">IF(D29="","",D29)</f>
        <v>La</v>
      </c>
      <c r="O29" s="216" t="str">
        <f>IF(N29="","",",")</f>
        <v>,</v>
      </c>
      <c r="P29" s="225" t="str">
        <f t="shared" ref="P29:P180" si="2">IF(E29="","",E29)</f>
        <v>m</v>
      </c>
      <c r="Q29" s="217" t="str">
        <f>IF(N29="","",",")</f>
        <v>,</v>
      </c>
      <c r="R29" s="168">
        <f>IF(N29="","",15)</f>
        <v>15</v>
      </c>
      <c r="S29" s="218" t="str">
        <f>IF(N29="","",")")</f>
        <v>)</v>
      </c>
      <c r="T29" s="219" t="str">
        <f>IF(U29="","","(")</f>
        <v/>
      </c>
      <c r="U29" s="181" t="str">
        <f t="shared" ref="U29:U180" si="3">IF(F29="","",F29)</f>
        <v/>
      </c>
      <c r="V29" s="185" t="str">
        <f>IF(U29="","",",")</f>
        <v/>
      </c>
      <c r="W29" s="177" t="str">
        <f t="shared" ref="W29:W180" si="4">IF(G29="","",G29)</f>
        <v/>
      </c>
      <c r="X29" s="185" t="str">
        <f>IF(U29="","",",")</f>
        <v/>
      </c>
      <c r="Y29" s="185" t="str">
        <f>IF(U29="","",250)</f>
        <v/>
      </c>
      <c r="Z29" s="218" t="str">
        <f>IF(U29="","",")")</f>
        <v/>
      </c>
      <c r="AA29" s="175" t="str">
        <f>IF(AB29="","","(")</f>
        <v/>
      </c>
      <c r="AB29" s="183" t="str">
        <f t="shared" ref="AB29:AB180" si="5">IF(H29="","",H29)</f>
        <v/>
      </c>
      <c r="AC29" s="184" t="str">
        <f>IF(AB29="","",",")</f>
        <v/>
      </c>
      <c r="AD29" s="225" t="str">
        <f>IF(I29="","",I29)</f>
        <v/>
      </c>
      <c r="AE29" s="176" t="str">
        <f>IF(AB29="","",",")</f>
        <v/>
      </c>
      <c r="AF29" s="168" t="str">
        <f>IF(AB29="","",350)</f>
        <v/>
      </c>
      <c r="AG29" s="168" t="str">
        <f>IF(AB29="","",")")</f>
        <v/>
      </c>
      <c r="AH29" s="179" t="str">
        <f>IF(AI29="","","(")</f>
        <v/>
      </c>
      <c r="AI29" s="256" t="str">
        <f t="shared" ref="AI29:AI180" si="6">IF(J29="","",J29)</f>
        <v/>
      </c>
      <c r="AJ29" s="185" t="str">
        <f>IF(AI29="","",",")</f>
        <v/>
      </c>
      <c r="AK29" s="185" t="str">
        <f>IF(K29="","",K29)</f>
        <v/>
      </c>
      <c r="AL29" s="185" t="str">
        <f>IF(AI29="","",",")</f>
        <v/>
      </c>
      <c r="AM29" s="185" t="str">
        <f>IF(AI29="","",450)</f>
        <v/>
      </c>
      <c r="AN29" s="185" t="str">
        <f>IF(AI29="","",")")</f>
        <v/>
      </c>
    </row>
    <row r="30" spans="1:40" ht="25.5" thickTop="1" thickBot="1" x14ac:dyDescent="0.4">
      <c r="A30">
        <f>+A29+1</f>
        <v>2</v>
      </c>
      <c r="B30" t="s">
        <v>2584</v>
      </c>
      <c r="C30" s="13" t="s">
        <v>2821</v>
      </c>
      <c r="D30" s="257" t="s">
        <v>1111</v>
      </c>
      <c r="E30" s="257">
        <v>7</v>
      </c>
      <c r="F30" s="258" t="s">
        <v>1112</v>
      </c>
      <c r="G30" s="258" t="s">
        <v>1121</v>
      </c>
      <c r="H30" s="257"/>
      <c r="I30" s="257"/>
      <c r="J30" s="296"/>
      <c r="K30" s="296"/>
      <c r="L30" s="271" t="str">
        <f t="shared" si="0"/>
        <v xml:space="preserve">            { line: "BENDECID AL SEÑOR., (Mi,7,15)(La,m,250)", sC: "ta as"},</v>
      </c>
      <c r="M30" s="218" t="str">
        <f t="shared" ref="M30:M180" si="7">IF(N30="","","(")</f>
        <v>(</v>
      </c>
      <c r="N30" s="183" t="str">
        <f t="shared" si="1"/>
        <v>Mi</v>
      </c>
      <c r="O30" s="216" t="str">
        <f t="shared" ref="O30:O180" si="8">IF(N30="","",",")</f>
        <v>,</v>
      </c>
      <c r="P30" s="225">
        <f t="shared" si="2"/>
        <v>7</v>
      </c>
      <c r="Q30" s="217" t="str">
        <f t="shared" ref="Q30:Q180" si="9">IF(N30="","",",")</f>
        <v>,</v>
      </c>
      <c r="R30" s="168">
        <f t="shared" ref="R30:R180" si="10">IF(N30="","",15)</f>
        <v>15</v>
      </c>
      <c r="S30" s="218" t="str">
        <f t="shared" ref="S30:S180" si="11">IF(N30="","",")")</f>
        <v>)</v>
      </c>
      <c r="T30" s="219" t="str">
        <f t="shared" ref="T30:T180" si="12">IF(U30="","","(")</f>
        <v>(</v>
      </c>
      <c r="U30" s="181" t="str">
        <f t="shared" si="3"/>
        <v>La</v>
      </c>
      <c r="V30" s="185" t="str">
        <f t="shared" ref="V30:V180" si="13">IF(U30="","",",")</f>
        <v>,</v>
      </c>
      <c r="W30" s="177" t="str">
        <f t="shared" si="4"/>
        <v>m</v>
      </c>
      <c r="X30" s="185" t="str">
        <f t="shared" ref="X30:X180" si="14">IF(U30="","",",")</f>
        <v>,</v>
      </c>
      <c r="Y30" s="185">
        <f t="shared" ref="Y30:Y180" si="15">IF(U30="","",250)</f>
        <v>250</v>
      </c>
      <c r="Z30" s="218" t="str">
        <f t="shared" ref="Z30:Z180" si="16">IF(U30="","",")")</f>
        <v>)</v>
      </c>
      <c r="AA30" s="175" t="str">
        <f t="shared" ref="AA30:AA180" si="17">IF(AB30="","","(")</f>
        <v/>
      </c>
      <c r="AB30" s="183" t="str">
        <f t="shared" si="5"/>
        <v/>
      </c>
      <c r="AC30" s="184" t="str">
        <f t="shared" ref="AC30:AC180" si="18">IF(AB30="","",",")</f>
        <v/>
      </c>
      <c r="AD30" s="225" t="str">
        <f t="shared" ref="AD30:AD180" si="19">IF(I30="","",I30)</f>
        <v/>
      </c>
      <c r="AE30" s="176" t="str">
        <f t="shared" ref="AE30:AE180" si="20">IF(AB30="","",",")</f>
        <v/>
      </c>
      <c r="AF30" s="168" t="str">
        <f t="shared" ref="AF30:AF180" si="21">IF(AB30="","",350)</f>
        <v/>
      </c>
      <c r="AG30" s="168" t="str">
        <f t="shared" ref="AG30:AG180" si="22">IF(AB30="","",")")</f>
        <v/>
      </c>
      <c r="AH30" s="179" t="str">
        <f t="shared" ref="AH30:AH180" si="23">IF(AI30="","","(")</f>
        <v/>
      </c>
      <c r="AI30" s="256" t="str">
        <f t="shared" si="6"/>
        <v/>
      </c>
      <c r="AJ30" s="185" t="str">
        <f t="shared" ref="AJ30:AJ180" si="24">IF(AI30="","",",")</f>
        <v/>
      </c>
      <c r="AK30" s="185" t="str">
        <f t="shared" ref="AK30:AK180" si="25">IF(K30="","",K30)</f>
        <v/>
      </c>
      <c r="AL30" s="185" t="str">
        <f t="shared" ref="AL30:AL180" si="26">IF(AI30="","",",")</f>
        <v/>
      </c>
      <c r="AM30" s="185" t="str">
        <f t="shared" ref="AM30:AM180" si="27">IF(AI30="","",450)</f>
        <v/>
      </c>
      <c r="AN30" s="185" t="str">
        <f t="shared" ref="AN30:AN180" si="28">IF(AI30="","",")")</f>
        <v/>
      </c>
    </row>
    <row r="31" spans="1:40" ht="25.5" thickTop="1" thickBot="1" x14ac:dyDescent="0.4">
      <c r="A31">
        <f t="shared" ref="A31:A42" si="29">+A30+1</f>
        <v>3</v>
      </c>
      <c r="B31" t="s">
        <v>2540</v>
      </c>
      <c r="C31" s="13" t="s">
        <v>2901</v>
      </c>
      <c r="D31" s="257" t="s">
        <v>1111</v>
      </c>
      <c r="E31" s="257">
        <v>7</v>
      </c>
      <c r="F31" s="258"/>
      <c r="G31" s="258"/>
      <c r="H31" s="257"/>
      <c r="I31" s="257"/>
      <c r="J31" s="296"/>
      <c r="K31" s="296"/>
      <c r="L31" s="271" t="str">
        <f t="shared" si="0"/>
        <v xml:space="preserve">            { line: "Ensalzadlo, (Mi,7,15)", sC: "tc"},</v>
      </c>
      <c r="M31" s="218" t="str">
        <f t="shared" si="7"/>
        <v>(</v>
      </c>
      <c r="N31" s="183" t="str">
        <f t="shared" si="1"/>
        <v>Mi</v>
      </c>
      <c r="O31" s="216" t="str">
        <f t="shared" si="8"/>
        <v>,</v>
      </c>
      <c r="P31" s="225">
        <f t="shared" si="2"/>
        <v>7</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B32" t="s">
        <v>2584</v>
      </c>
      <c r="C32" s="13" t="s">
        <v>2824</v>
      </c>
      <c r="D32" s="257" t="s">
        <v>1112</v>
      </c>
      <c r="E32" s="257" t="s">
        <v>1121</v>
      </c>
      <c r="F32" s="258"/>
      <c r="G32" s="258"/>
      <c r="H32" s="257"/>
      <c r="I32" s="257"/>
      <c r="J32" s="296"/>
      <c r="K32" s="296"/>
      <c r="L32" s="271" t="str">
        <f t="shared" si="0"/>
        <v xml:space="preserve">            { line: "CON HIMNOS POR LOS SIGLOS., (La,m,15)", sC: "ta as"},</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B33" t="s">
        <v>2540</v>
      </c>
      <c r="C33" s="13" t="s">
        <v>2902</v>
      </c>
      <c r="D33" s="257"/>
      <c r="E33" s="257"/>
      <c r="F33" s="258"/>
      <c r="G33" s="258"/>
      <c r="H33" s="257"/>
      <c r="I33" s="257"/>
      <c r="J33" s="296"/>
      <c r="K33" s="296"/>
      <c r="L33" s="271" t="str">
        <f>IF(C33="","",_xlfn.CONCAT("            { line: ","""",C33,", ",M33:AN33,""", sC: ","""",B33,"""},"))</f>
        <v xml:space="preserve">            { line: "Ángeles del Señor,, ", sC: "tc"},</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C34" s="203" t="s">
        <v>2422</v>
      </c>
      <c r="D34" s="224"/>
      <c r="E34" s="224"/>
      <c r="F34" s="224"/>
      <c r="G34" s="224"/>
      <c r="H34" s="224"/>
      <c r="I34" s="224"/>
      <c r="J34" s="224"/>
      <c r="K34" s="224"/>
      <c r="L34" s="208" t="s">
        <v>2411</v>
      </c>
      <c r="M34" s="218" t="str">
        <f t="shared" ref="M34:M36" si="30">IF(N34="","","(")</f>
        <v/>
      </c>
      <c r="N34" s="183" t="str">
        <f t="shared" ref="N34:N36" si="31">IF(D34="","",D34)</f>
        <v/>
      </c>
      <c r="O34" s="216" t="str">
        <f t="shared" ref="O34:O36" si="32">IF(N34="","",",")</f>
        <v/>
      </c>
      <c r="P34" s="225" t="str">
        <f t="shared" ref="P34:P36" si="33">IF(E34="","",E34)</f>
        <v/>
      </c>
      <c r="Q34" s="217" t="str">
        <f t="shared" ref="Q34:Q36" si="34">IF(N34="","",",")</f>
        <v/>
      </c>
      <c r="R34" s="168" t="str">
        <f t="shared" ref="R34:R36" si="35">IF(N34="","",15)</f>
        <v/>
      </c>
      <c r="S34" s="218" t="str">
        <f t="shared" ref="S34:S36" si="36">IF(N34="","",")")</f>
        <v/>
      </c>
      <c r="T34" s="219" t="str">
        <f t="shared" ref="T34:T36" si="37">IF(U34="","","(")</f>
        <v/>
      </c>
      <c r="U34" s="181" t="str">
        <f t="shared" ref="U34:U36" si="38">IF(F34="","",F34)</f>
        <v/>
      </c>
      <c r="V34" s="185" t="str">
        <f t="shared" ref="V34:V36" si="39">IF(U34="","",",")</f>
        <v/>
      </c>
      <c r="W34" s="177" t="str">
        <f t="shared" ref="W34:W36" si="40">IF(G34="","",G34)</f>
        <v/>
      </c>
      <c r="X34" s="185" t="str">
        <f t="shared" ref="X34:X36" si="41">IF(U34="","",",")</f>
        <v/>
      </c>
      <c r="Y34" s="185" t="str">
        <f t="shared" ref="Y34:Y36" si="42">IF(U34="","",250)</f>
        <v/>
      </c>
      <c r="Z34" s="218" t="str">
        <f t="shared" ref="Z34:Z36" si="43">IF(U34="","",")")</f>
        <v/>
      </c>
      <c r="AA34" s="175" t="str">
        <f t="shared" ref="AA34:AA36" si="44">IF(AB34="","","(")</f>
        <v/>
      </c>
      <c r="AB34" s="183" t="str">
        <f t="shared" ref="AB34:AB36" si="45">IF(H34="","",H34)</f>
        <v/>
      </c>
      <c r="AC34" s="184" t="str">
        <f t="shared" ref="AC34:AC36" si="46">IF(AB34="","",",")</f>
        <v/>
      </c>
      <c r="AD34" s="225" t="str">
        <f t="shared" ref="AD34:AD36" si="47">IF(I34="","",I34)</f>
        <v/>
      </c>
      <c r="AE34" s="176" t="str">
        <f t="shared" ref="AE34:AE36" si="48">IF(AB34="","",",")</f>
        <v/>
      </c>
      <c r="AF34" s="168" t="str">
        <f t="shared" ref="AF34:AF36" si="49">IF(AB34="","",350)</f>
        <v/>
      </c>
      <c r="AG34" s="168" t="str">
        <f t="shared" ref="AG34:AG36" si="50">IF(AB34="","",")")</f>
        <v/>
      </c>
      <c r="AH34" s="179" t="str">
        <f t="shared" ref="AH34:AH36" si="51">IF(AI34="","","(")</f>
        <v/>
      </c>
      <c r="AI34" s="256" t="str">
        <f t="shared" ref="AI34:AI36" si="52">IF(J34="","",J34)</f>
        <v/>
      </c>
      <c r="AJ34" s="185" t="str">
        <f t="shared" ref="AJ34:AJ36" si="53">IF(AI34="","",",")</f>
        <v/>
      </c>
      <c r="AK34" s="185" t="str">
        <f t="shared" ref="AK34:AK36" si="54">IF(K34="","",K34)</f>
        <v/>
      </c>
      <c r="AL34" s="185" t="str">
        <f t="shared" ref="AL34:AL36" si="55">IF(AI34="","",",")</f>
        <v/>
      </c>
      <c r="AM34" s="185" t="str">
        <f t="shared" ref="AM34:AM36" si="56">IF(AI34="","",450)</f>
        <v/>
      </c>
      <c r="AN34" s="185" t="str">
        <f t="shared" ref="AN34:AN36" si="57">IF(AI34="","",")")</f>
        <v/>
      </c>
    </row>
    <row r="35" spans="1:40" ht="25.5" thickTop="1" thickBot="1" x14ac:dyDescent="0.4">
      <c r="B35" t="s">
        <v>2584</v>
      </c>
      <c r="C35" s="333" t="s">
        <v>2904</v>
      </c>
      <c r="D35" s="329"/>
      <c r="E35" s="329"/>
      <c r="F35" s="329"/>
      <c r="G35" s="329"/>
      <c r="H35" s="329"/>
      <c r="I35" s="329"/>
      <c r="J35" s="329"/>
      <c r="K35" s="329"/>
      <c r="L35" s="330" t="str">
        <f>IF(C35="","",_xlfn.CONCAT("       triggerLine: ","""",C35,", ",M35:AN35,""", sC: ","""",B35,""", lines: ["))</f>
        <v xml:space="preserve">       triggerLine: "BENDECID, ", sC: "ta as", lines: [</v>
      </c>
      <c r="M35" s="218" t="str">
        <f t="shared" si="30"/>
        <v/>
      </c>
      <c r="N35" s="183" t="str">
        <f t="shared" si="31"/>
        <v/>
      </c>
      <c r="O35" s="216" t="str">
        <f t="shared" si="32"/>
        <v/>
      </c>
      <c r="P35" s="225" t="str">
        <f t="shared" si="33"/>
        <v/>
      </c>
      <c r="Q35" s="217" t="str">
        <f t="shared" si="34"/>
        <v/>
      </c>
      <c r="R35" s="168" t="str">
        <f t="shared" si="35"/>
        <v/>
      </c>
      <c r="S35" s="218" t="str">
        <f t="shared" si="36"/>
        <v/>
      </c>
      <c r="T35" s="219" t="str">
        <f t="shared" si="37"/>
        <v/>
      </c>
      <c r="U35" s="181" t="str">
        <f t="shared" si="38"/>
        <v/>
      </c>
      <c r="V35" s="185" t="str">
        <f t="shared" si="39"/>
        <v/>
      </c>
      <c r="W35" s="177" t="str">
        <f t="shared" si="40"/>
        <v/>
      </c>
      <c r="X35" s="185" t="str">
        <f t="shared" si="41"/>
        <v/>
      </c>
      <c r="Y35" s="185" t="str">
        <f t="shared" si="42"/>
        <v/>
      </c>
      <c r="Z35" s="218" t="str">
        <f t="shared" si="43"/>
        <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1:40" ht="25.5" thickTop="1" thickBot="1" x14ac:dyDescent="0.4">
      <c r="B36" t="s">
        <v>2937</v>
      </c>
      <c r="C36" s="334" t="s">
        <v>2903</v>
      </c>
      <c r="D36" s="329"/>
      <c r="E36" s="329"/>
      <c r="F36" s="329"/>
      <c r="G36" s="329"/>
      <c r="H36" s="329"/>
      <c r="I36" s="329"/>
      <c r="J36" s="329"/>
      <c r="K36" s="329"/>
      <c r="L36" s="335" t="str">
        <f>IF(C36="","",_xlfn.CONCAT("            { line: ","""",C36,", ",M36:AN36,""", sC: ","""",B36,"""},  ]},"))</f>
        <v xml:space="preserve">            { line: "AL SEÑOR., ", sC: "ta"},  ]},</v>
      </c>
      <c r="M36" s="218" t="str">
        <f t="shared" si="30"/>
        <v/>
      </c>
      <c r="N36" s="183" t="str">
        <f t="shared" si="31"/>
        <v/>
      </c>
      <c r="O36" s="216" t="str">
        <f t="shared" si="32"/>
        <v/>
      </c>
      <c r="P36" s="225" t="str">
        <f t="shared" si="33"/>
        <v/>
      </c>
      <c r="Q36" s="217" t="str">
        <f t="shared" si="34"/>
        <v/>
      </c>
      <c r="R36" s="168" t="str">
        <f t="shared" si="35"/>
        <v/>
      </c>
      <c r="S36" s="218" t="str">
        <f t="shared" si="36"/>
        <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1:40" ht="25.5" thickTop="1" thickBot="1" x14ac:dyDescent="0.4">
      <c r="C37" s="13" t="s">
        <v>2905</v>
      </c>
      <c r="D37" s="257"/>
      <c r="E37" s="257"/>
      <c r="F37" s="258"/>
      <c r="G37" s="258"/>
      <c r="H37" s="257"/>
      <c r="I37" s="257"/>
      <c r="J37" s="296"/>
      <c r="K37" s="296"/>
      <c r="L37" s="271" t="str">
        <f>IF(C37="","",_xlfn.CONCAT("            { line: ","""",C37,", ",M37:AN37,""", sC: ","""",B37,"""},"))</f>
        <v xml:space="preserve">            { line: "Cielos,, ", sC: ""},</v>
      </c>
      <c r="M37" s="218" t="str">
        <f t="shared" ref="M37" si="58">IF(N37="","","(")</f>
        <v/>
      </c>
      <c r="N37" s="183" t="str">
        <f t="shared" ref="N37" si="59">IF(D37="","",D37)</f>
        <v/>
      </c>
      <c r="O37" s="216" t="str">
        <f t="shared" ref="O37" si="60">IF(N37="","",",")</f>
        <v/>
      </c>
      <c r="P37" s="225" t="str">
        <f t="shared" ref="P37" si="61">IF(E37="","",E37)</f>
        <v/>
      </c>
      <c r="Q37" s="217" t="str">
        <f t="shared" ref="Q37" si="62">IF(N37="","",",")</f>
        <v/>
      </c>
      <c r="R37" s="168" t="str">
        <f t="shared" ref="R37" si="63">IF(N37="","",15)</f>
        <v/>
      </c>
      <c r="S37" s="218" t="str">
        <f t="shared" ref="S37" si="64">IF(N37="","",")")</f>
        <v/>
      </c>
      <c r="T37" s="219" t="str">
        <f t="shared" ref="T37" si="65">IF(U37="","","(")</f>
        <v/>
      </c>
      <c r="U37" s="181" t="str">
        <f t="shared" ref="U37" si="66">IF(F37="","",F37)</f>
        <v/>
      </c>
      <c r="V37" s="185" t="str">
        <f t="shared" ref="V37" si="67">IF(U37="","",",")</f>
        <v/>
      </c>
      <c r="W37" s="177" t="str">
        <f t="shared" ref="W37" si="68">IF(G37="","",G37)</f>
        <v/>
      </c>
      <c r="X37" s="185" t="str">
        <f t="shared" ref="X37" si="69">IF(U37="","",",")</f>
        <v/>
      </c>
      <c r="Y37" s="185" t="str">
        <f t="shared" ref="Y37" si="70">IF(U37="","",250)</f>
        <v/>
      </c>
      <c r="Z37" s="218" t="str">
        <f t="shared" ref="Z37" si="71">IF(U37="","",")")</f>
        <v/>
      </c>
      <c r="AA37" s="175" t="str">
        <f t="shared" ref="AA37" si="72">IF(AB37="","","(")</f>
        <v/>
      </c>
      <c r="AB37" s="183" t="str">
        <f t="shared" ref="AB37" si="73">IF(H37="","",H37)</f>
        <v/>
      </c>
      <c r="AC37" s="184" t="str">
        <f t="shared" ref="AC37" si="74">IF(AB37="","",",")</f>
        <v/>
      </c>
      <c r="AD37" s="225" t="str">
        <f t="shared" ref="AD37" si="75">IF(I37="","",I37)</f>
        <v/>
      </c>
      <c r="AE37" s="176" t="str">
        <f t="shared" ref="AE37" si="76">IF(AB37="","",",")</f>
        <v/>
      </c>
      <c r="AF37" s="168" t="str">
        <f t="shared" ref="AF37" si="77">IF(AB37="","",350)</f>
        <v/>
      </c>
      <c r="AG37" s="168" t="str">
        <f t="shared" ref="AG37" si="78">IF(AB37="","",")")</f>
        <v/>
      </c>
      <c r="AH37" s="179" t="str">
        <f t="shared" ref="AH37" si="79">IF(AI37="","","(")</f>
        <v/>
      </c>
      <c r="AI37" s="256" t="str">
        <f t="shared" ref="AI37" si="80">IF(J37="","",J37)</f>
        <v/>
      </c>
      <c r="AJ37" s="185" t="str">
        <f t="shared" ref="AJ37" si="81">IF(AI37="","",",")</f>
        <v/>
      </c>
      <c r="AK37" s="185" t="str">
        <f t="shared" ref="AK37" si="82">IF(K37="","",K37)</f>
        <v/>
      </c>
      <c r="AL37" s="185" t="str">
        <f t="shared" ref="AL37" si="83">IF(AI37="","",",")</f>
        <v/>
      </c>
      <c r="AM37" s="185" t="str">
        <f t="shared" ref="AM37" si="84">IF(AI37="","",450)</f>
        <v/>
      </c>
      <c r="AN37" s="185" t="str">
        <f t="shared" ref="AN37" si="85">IF(AI37="","",")")</f>
        <v/>
      </c>
    </row>
    <row r="38" spans="1:40" ht="25.5" thickTop="1" thickBot="1" x14ac:dyDescent="0.4">
      <c r="C38" s="203" t="s">
        <v>2422</v>
      </c>
      <c r="D38" s="224"/>
      <c r="E38" s="224"/>
      <c r="F38" s="224"/>
      <c r="G38" s="224"/>
      <c r="H38" s="224"/>
      <c r="I38" s="224"/>
      <c r="J38" s="224"/>
      <c r="K38" s="224"/>
      <c r="L38" s="208" t="s">
        <v>2411</v>
      </c>
      <c r="M38" s="218" t="str">
        <f t="shared" ref="M38:M40" si="86">IF(N38="","","(")</f>
        <v/>
      </c>
      <c r="N38" s="183" t="str">
        <f t="shared" ref="N38:N40" si="87">IF(D38="","",D38)</f>
        <v/>
      </c>
      <c r="O38" s="216" t="str">
        <f t="shared" ref="O38:O40" si="88">IF(N38="","",",")</f>
        <v/>
      </c>
      <c r="P38" s="225" t="str">
        <f t="shared" ref="P38:P40" si="89">IF(E38="","",E38)</f>
        <v/>
      </c>
      <c r="Q38" s="217" t="str">
        <f t="shared" ref="Q38:Q40" si="90">IF(N38="","",",")</f>
        <v/>
      </c>
      <c r="R38" s="168" t="str">
        <f t="shared" ref="R38:R40" si="91">IF(N38="","",15)</f>
        <v/>
      </c>
      <c r="S38" s="218" t="str">
        <f t="shared" ref="S38:S40" si="92">IF(N38="","",")")</f>
        <v/>
      </c>
      <c r="T38" s="219" t="str">
        <f t="shared" ref="T38:T40" si="93">IF(U38="","","(")</f>
        <v/>
      </c>
      <c r="U38" s="181" t="str">
        <f t="shared" ref="U38:U40" si="94">IF(F38="","",F38)</f>
        <v/>
      </c>
      <c r="V38" s="185" t="str">
        <f t="shared" ref="V38:V40" si="95">IF(U38="","",",")</f>
        <v/>
      </c>
      <c r="W38" s="177" t="str">
        <f t="shared" ref="W38:W40" si="96">IF(G38="","",G38)</f>
        <v/>
      </c>
      <c r="X38" s="185" t="str">
        <f t="shared" ref="X38:X40" si="97">IF(U38="","",",")</f>
        <v/>
      </c>
      <c r="Y38" s="185" t="str">
        <f t="shared" ref="Y38:Y40" si="98">IF(U38="","",250)</f>
        <v/>
      </c>
      <c r="Z38" s="218" t="str">
        <f t="shared" ref="Z38:Z40" si="99">IF(U38="","",")")</f>
        <v/>
      </c>
      <c r="AA38" s="175" t="str">
        <f t="shared" ref="AA38:AA40" si="100">IF(AB38="","","(")</f>
        <v/>
      </c>
      <c r="AB38" s="183" t="str">
        <f t="shared" ref="AB38:AB40" si="101">IF(H38="","",H38)</f>
        <v/>
      </c>
      <c r="AC38" s="184" t="str">
        <f t="shared" ref="AC38:AC40" si="102">IF(AB38="","",",")</f>
        <v/>
      </c>
      <c r="AD38" s="225" t="str">
        <f t="shared" ref="AD38:AD40" si="103">IF(I38="","",I38)</f>
        <v/>
      </c>
      <c r="AE38" s="176" t="str">
        <f t="shared" ref="AE38:AE40" si="104">IF(AB38="","",",")</f>
        <v/>
      </c>
      <c r="AF38" s="168" t="str">
        <f t="shared" ref="AF38:AF40" si="105">IF(AB38="","",350)</f>
        <v/>
      </c>
      <c r="AG38" s="168" t="str">
        <f t="shared" ref="AG38:AG40" si="106">IF(AB38="","",")")</f>
        <v/>
      </c>
      <c r="AH38" s="179" t="str">
        <f t="shared" ref="AH38:AH40" si="107">IF(AI38="","","(")</f>
        <v/>
      </c>
      <c r="AI38" s="256" t="str">
        <f t="shared" ref="AI38:AI40" si="108">IF(J38="","",J38)</f>
        <v/>
      </c>
      <c r="AJ38" s="185" t="str">
        <f t="shared" ref="AJ38:AJ40" si="109">IF(AI38="","",",")</f>
        <v/>
      </c>
      <c r="AK38" s="185" t="str">
        <f t="shared" ref="AK38:AK40" si="110">IF(K38="","",K38)</f>
        <v/>
      </c>
      <c r="AL38" s="185" t="str">
        <f t="shared" ref="AL38:AL40" si="111">IF(AI38="","",",")</f>
        <v/>
      </c>
      <c r="AM38" s="185" t="str">
        <f t="shared" ref="AM38:AM40" si="112">IF(AI38="","",450)</f>
        <v/>
      </c>
      <c r="AN38" s="185" t="str">
        <f t="shared" ref="AN38:AN40" si="113">IF(AI38="","",")")</f>
        <v/>
      </c>
    </row>
    <row r="39" spans="1:40" ht="25.5" thickTop="1" thickBot="1" x14ac:dyDescent="0.4">
      <c r="B39" t="s">
        <v>2282</v>
      </c>
      <c r="C39" s="333" t="s">
        <v>2904</v>
      </c>
      <c r="D39" s="329"/>
      <c r="E39" s="329"/>
      <c r="F39" s="329"/>
      <c r="G39" s="329"/>
      <c r="H39" s="329"/>
      <c r="I39" s="329"/>
      <c r="J39" s="329"/>
      <c r="K39" s="329"/>
      <c r="L39" s="330" t="str">
        <f>IF(C39="","",_xlfn.CONCAT("       triggerLine: ","""",C39,", ",M39:AN39,""", sC: ","""",B39,""", lines: ["))</f>
        <v xml:space="preserve">       triggerLine: "BENDECID, ", sC: "as", lines: [</v>
      </c>
      <c r="M39" s="218" t="str">
        <f t="shared" si="86"/>
        <v/>
      </c>
      <c r="N39" s="183" t="str">
        <f t="shared" si="87"/>
        <v/>
      </c>
      <c r="O39" s="216" t="str">
        <f t="shared" si="88"/>
        <v/>
      </c>
      <c r="P39" s="225" t="str">
        <f t="shared" si="89"/>
        <v/>
      </c>
      <c r="Q39" s="217" t="str">
        <f t="shared" si="90"/>
        <v/>
      </c>
      <c r="R39" s="168" t="str">
        <f t="shared" si="91"/>
        <v/>
      </c>
      <c r="S39" s="218" t="str">
        <f t="shared" si="92"/>
        <v/>
      </c>
      <c r="T39" s="219" t="str">
        <f t="shared" si="93"/>
        <v/>
      </c>
      <c r="U39" s="181" t="str">
        <f t="shared" si="94"/>
        <v/>
      </c>
      <c r="V39" s="185" t="str">
        <f t="shared" si="95"/>
        <v/>
      </c>
      <c r="W39" s="177" t="str">
        <f t="shared" si="96"/>
        <v/>
      </c>
      <c r="X39" s="185" t="str">
        <f t="shared" si="97"/>
        <v/>
      </c>
      <c r="Y39" s="185" t="str">
        <f t="shared" si="98"/>
        <v/>
      </c>
      <c r="Z39" s="218" t="str">
        <f t="shared" si="99"/>
        <v/>
      </c>
      <c r="AA39" s="175" t="str">
        <f t="shared" si="100"/>
        <v/>
      </c>
      <c r="AB39" s="183" t="str">
        <f t="shared" si="101"/>
        <v/>
      </c>
      <c r="AC39" s="184" t="str">
        <f t="shared" si="102"/>
        <v/>
      </c>
      <c r="AD39" s="225" t="str">
        <f t="shared" si="103"/>
        <v/>
      </c>
      <c r="AE39" s="176" t="str">
        <f t="shared" si="104"/>
        <v/>
      </c>
      <c r="AF39" s="168" t="str">
        <f t="shared" si="105"/>
        <v/>
      </c>
      <c r="AG39" s="168" t="str">
        <f t="shared" si="106"/>
        <v/>
      </c>
      <c r="AH39" s="179" t="str">
        <f t="shared" si="107"/>
        <v/>
      </c>
      <c r="AI39" s="256" t="str">
        <f t="shared" si="108"/>
        <v/>
      </c>
      <c r="AJ39" s="185" t="str">
        <f t="shared" si="109"/>
        <v/>
      </c>
      <c r="AK39" s="185" t="str">
        <f t="shared" si="110"/>
        <v/>
      </c>
      <c r="AL39" s="185" t="str">
        <f t="shared" si="111"/>
        <v/>
      </c>
      <c r="AM39" s="185" t="str">
        <f t="shared" si="112"/>
        <v/>
      </c>
      <c r="AN39" s="185" t="str">
        <f t="shared" si="113"/>
        <v/>
      </c>
    </row>
    <row r="40" spans="1:40" ht="25.5" thickTop="1" thickBot="1" x14ac:dyDescent="0.4">
      <c r="B40" t="s">
        <v>2282</v>
      </c>
      <c r="C40" s="334" t="s">
        <v>2903</v>
      </c>
      <c r="D40" s="329"/>
      <c r="E40" s="329"/>
      <c r="F40" s="329"/>
      <c r="G40" s="329"/>
      <c r="H40" s="329"/>
      <c r="I40" s="329"/>
      <c r="J40" s="329"/>
      <c r="K40" s="329"/>
      <c r="L40" s="335" t="str">
        <f>IF(C40="","",_xlfn.CONCAT("            { line: ","""",C40,", ",M40:AN40,""", sC: ","""",B40,"""},  ]},"))</f>
        <v xml:space="preserve">            { line: "AL SEÑOR., ", sC: "as"},  ]},</v>
      </c>
      <c r="M40" s="218" t="str">
        <f t="shared" si="86"/>
        <v/>
      </c>
      <c r="N40" s="183" t="str">
        <f t="shared" si="87"/>
        <v/>
      </c>
      <c r="O40" s="216" t="str">
        <f t="shared" si="88"/>
        <v/>
      </c>
      <c r="P40" s="225" t="str">
        <f t="shared" si="89"/>
        <v/>
      </c>
      <c r="Q40" s="217" t="str">
        <f t="shared" si="90"/>
        <v/>
      </c>
      <c r="R40" s="168" t="str">
        <f t="shared" si="91"/>
        <v/>
      </c>
      <c r="S40" s="218" t="str">
        <f t="shared" si="92"/>
        <v/>
      </c>
      <c r="T40" s="219" t="str">
        <f t="shared" si="93"/>
        <v/>
      </c>
      <c r="U40" s="181" t="str">
        <f t="shared" si="94"/>
        <v/>
      </c>
      <c r="V40" s="185" t="str">
        <f t="shared" si="95"/>
        <v/>
      </c>
      <c r="W40" s="177" t="str">
        <f t="shared" si="96"/>
        <v/>
      </c>
      <c r="X40" s="185" t="str">
        <f t="shared" si="97"/>
        <v/>
      </c>
      <c r="Y40" s="185" t="str">
        <f t="shared" si="98"/>
        <v/>
      </c>
      <c r="Z40" s="218" t="str">
        <f t="shared" si="99"/>
        <v/>
      </c>
      <c r="AA40" s="175" t="str">
        <f t="shared" si="100"/>
        <v/>
      </c>
      <c r="AB40" s="183" t="str">
        <f t="shared" si="101"/>
        <v/>
      </c>
      <c r="AC40" s="184" t="str">
        <f t="shared" si="102"/>
        <v/>
      </c>
      <c r="AD40" s="225" t="str">
        <f t="shared" si="103"/>
        <v/>
      </c>
      <c r="AE40" s="176" t="str">
        <f t="shared" si="104"/>
        <v/>
      </c>
      <c r="AF40" s="168" t="str">
        <f t="shared" si="105"/>
        <v/>
      </c>
      <c r="AG40" s="168" t="str">
        <f t="shared" si="106"/>
        <v/>
      </c>
      <c r="AH40" s="179" t="str">
        <f t="shared" si="107"/>
        <v/>
      </c>
      <c r="AI40" s="256" t="str">
        <f t="shared" si="108"/>
        <v/>
      </c>
      <c r="AJ40" s="185" t="str">
        <f t="shared" si="109"/>
        <v/>
      </c>
      <c r="AK40" s="185" t="str">
        <f t="shared" si="110"/>
        <v/>
      </c>
      <c r="AL40" s="185" t="str">
        <f t="shared" si="111"/>
        <v/>
      </c>
      <c r="AM40" s="185" t="str">
        <f t="shared" si="112"/>
        <v/>
      </c>
      <c r="AN40" s="185" t="str">
        <f t="shared" si="113"/>
        <v/>
      </c>
    </row>
    <row r="41" spans="1:40" ht="27.75" thickTop="1" thickBot="1" x14ac:dyDescent="0.4">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 t="shared" si="29"/>
        <v>1</v>
      </c>
      <c r="C42" s="13" t="s">
        <v>2906</v>
      </c>
      <c r="D42" s="257"/>
      <c r="E42" s="257"/>
      <c r="F42" s="258"/>
      <c r="G42" s="258"/>
      <c r="H42" s="257"/>
      <c r="I42" s="257"/>
      <c r="J42" s="296"/>
      <c r="K42" s="296"/>
      <c r="L42" s="271" t="str">
        <f>IF(C42="","",_xlfn.CONCAT("            { line: ","""",C42,", ",M42:AN42,""", sC: ","""",B42,"""},"))</f>
        <v xml:space="preserve">            { line: "Aguas del espacio,, ", sC: ""},</v>
      </c>
      <c r="M42" s="218" t="str">
        <f t="shared" ref="M42" si="114">IF(N42="","","(")</f>
        <v/>
      </c>
      <c r="N42" s="183" t="str">
        <f t="shared" ref="N42" si="115">IF(D42="","",D42)</f>
        <v/>
      </c>
      <c r="O42" s="216" t="str">
        <f t="shared" ref="O42" si="116">IF(N42="","",",")</f>
        <v/>
      </c>
      <c r="P42" s="225" t="str">
        <f t="shared" ref="P42" si="117">IF(E42="","",E42)</f>
        <v/>
      </c>
      <c r="Q42" s="217" t="str">
        <f t="shared" ref="Q42" si="118">IF(N42="","",",")</f>
        <v/>
      </c>
      <c r="R42" s="168" t="str">
        <f t="shared" ref="R42" si="119">IF(N42="","",15)</f>
        <v/>
      </c>
      <c r="S42" s="218" t="str">
        <f t="shared" ref="S42" si="120">IF(N42="","",")")</f>
        <v/>
      </c>
      <c r="T42" s="219" t="str">
        <f t="shared" ref="T42" si="121">IF(U42="","","(")</f>
        <v/>
      </c>
      <c r="U42" s="181" t="str">
        <f t="shared" ref="U42" si="122">IF(F42="","",F42)</f>
        <v/>
      </c>
      <c r="V42" s="185" t="str">
        <f t="shared" ref="V42" si="123">IF(U42="","",",")</f>
        <v/>
      </c>
      <c r="W42" s="177" t="str">
        <f t="shared" ref="W42" si="124">IF(G42="","",G42)</f>
        <v/>
      </c>
      <c r="X42" s="185" t="str">
        <f t="shared" ref="X42" si="125">IF(U42="","",",")</f>
        <v/>
      </c>
      <c r="Y42" s="185" t="str">
        <f t="shared" ref="Y42" si="126">IF(U42="","",250)</f>
        <v/>
      </c>
      <c r="Z42" s="218" t="str">
        <f t="shared" ref="Z42" si="127">IF(U42="","",")")</f>
        <v/>
      </c>
      <c r="AA42" s="175" t="str">
        <f t="shared" ref="AA42" si="128">IF(AB42="","","(")</f>
        <v/>
      </c>
      <c r="AB42" s="183" t="str">
        <f t="shared" ref="AB42" si="129">IF(H42="","",H42)</f>
        <v/>
      </c>
      <c r="AC42" s="184" t="str">
        <f t="shared" ref="AC42" si="130">IF(AB42="","",",")</f>
        <v/>
      </c>
      <c r="AD42" s="225" t="str">
        <f t="shared" ref="AD42" si="131">IF(I42="","",I42)</f>
        <v/>
      </c>
      <c r="AE42" s="176" t="str">
        <f t="shared" ref="AE42" si="132">IF(AB42="","",",")</f>
        <v/>
      </c>
      <c r="AF42" s="168" t="str">
        <f t="shared" ref="AF42" si="133">IF(AB42="","",350)</f>
        <v/>
      </c>
      <c r="AG42" s="168" t="str">
        <f t="shared" ref="AG42" si="134">IF(AB42="","",")")</f>
        <v/>
      </c>
      <c r="AH42" s="179" t="str">
        <f t="shared" ref="AH42" si="135">IF(AI42="","","(")</f>
        <v/>
      </c>
      <c r="AI42" s="256" t="str">
        <f t="shared" ref="AI42" si="136">IF(J42="","",J42)</f>
        <v/>
      </c>
      <c r="AJ42" s="185" t="str">
        <f t="shared" ref="AJ42" si="137">IF(AI42="","",",")</f>
        <v/>
      </c>
      <c r="AK42" s="185" t="str">
        <f t="shared" ref="AK42" si="138">IF(K42="","",K42)</f>
        <v/>
      </c>
      <c r="AL42" s="185" t="str">
        <f t="shared" ref="AL42" si="139">IF(AI42="","",",")</f>
        <v/>
      </c>
      <c r="AM42" s="185" t="str">
        <f t="shared" ref="AM42" si="140">IF(AI42="","",450)</f>
        <v/>
      </c>
      <c r="AN42" s="185" t="str">
        <f t="shared" ref="AN42" si="141">IF(AI42="","",")")</f>
        <v/>
      </c>
    </row>
    <row r="43" spans="1:40" ht="25.5" thickTop="1" thickBot="1" x14ac:dyDescent="0.4">
      <c r="C43" s="203" t="s">
        <v>2422</v>
      </c>
      <c r="D43" s="224"/>
      <c r="E43" s="224"/>
      <c r="F43" s="224"/>
      <c r="G43" s="224"/>
      <c r="H43" s="224"/>
      <c r="I43" s="224"/>
      <c r="J43" s="224"/>
      <c r="K43" s="224"/>
      <c r="L43" s="208" t="s">
        <v>2411</v>
      </c>
      <c r="M43" s="218" t="str">
        <f t="shared" ref="M43:M45" si="142">IF(N43="","","(")</f>
        <v/>
      </c>
      <c r="N43" s="183" t="str">
        <f t="shared" ref="N43:N45" si="143">IF(D43="","",D43)</f>
        <v/>
      </c>
      <c r="O43" s="216" t="str">
        <f t="shared" ref="O43:O45" si="144">IF(N43="","",",")</f>
        <v/>
      </c>
      <c r="P43" s="225" t="str">
        <f t="shared" ref="P43:P45" si="145">IF(E43="","",E43)</f>
        <v/>
      </c>
      <c r="Q43" s="217" t="str">
        <f t="shared" ref="Q43:Q45" si="146">IF(N43="","",",")</f>
        <v/>
      </c>
      <c r="R43" s="168" t="str">
        <f t="shared" ref="R43:R45" si="147">IF(N43="","",15)</f>
        <v/>
      </c>
      <c r="S43" s="218" t="str">
        <f t="shared" ref="S43:S45" si="148">IF(N43="","",")")</f>
        <v/>
      </c>
      <c r="T43" s="219" t="str">
        <f t="shared" ref="T43:T45" si="149">IF(U43="","","(")</f>
        <v/>
      </c>
      <c r="U43" s="181" t="str">
        <f t="shared" ref="U43:U45" si="150">IF(F43="","",F43)</f>
        <v/>
      </c>
      <c r="V43" s="185" t="str">
        <f t="shared" ref="V43:V45" si="151">IF(U43="","",",")</f>
        <v/>
      </c>
      <c r="W43" s="177" t="str">
        <f t="shared" ref="W43:W45" si="152">IF(G43="","",G43)</f>
        <v/>
      </c>
      <c r="X43" s="185" t="str">
        <f t="shared" ref="X43:X45" si="153">IF(U43="","",",")</f>
        <v/>
      </c>
      <c r="Y43" s="185" t="str">
        <f t="shared" ref="Y43:Y45" si="154">IF(U43="","",250)</f>
        <v/>
      </c>
      <c r="Z43" s="218" t="str">
        <f t="shared" ref="Z43:Z45" si="155">IF(U43="","",")")</f>
        <v/>
      </c>
      <c r="AA43" s="175" t="str">
        <f t="shared" ref="AA43:AA45" si="156">IF(AB43="","","(")</f>
        <v/>
      </c>
      <c r="AB43" s="183" t="str">
        <f t="shared" ref="AB43:AB45" si="157">IF(H43="","",H43)</f>
        <v/>
      </c>
      <c r="AC43" s="184" t="str">
        <f t="shared" ref="AC43:AC45" si="158">IF(AB43="","",",")</f>
        <v/>
      </c>
      <c r="AD43" s="225" t="str">
        <f t="shared" ref="AD43:AD45" si="159">IF(I43="","",I43)</f>
        <v/>
      </c>
      <c r="AE43" s="176" t="str">
        <f t="shared" ref="AE43:AE45" si="160">IF(AB43="","",",")</f>
        <v/>
      </c>
      <c r="AF43" s="168" t="str">
        <f t="shared" ref="AF43:AF45" si="161">IF(AB43="","",350)</f>
        <v/>
      </c>
      <c r="AG43" s="168" t="str">
        <f t="shared" ref="AG43:AG45" si="162">IF(AB43="","",")")</f>
        <v/>
      </c>
      <c r="AH43" s="179" t="str">
        <f t="shared" ref="AH43:AH45" si="163">IF(AI43="","","(")</f>
        <v/>
      </c>
      <c r="AI43" s="256" t="str">
        <f t="shared" ref="AI43:AI45" si="164">IF(J43="","",J43)</f>
        <v/>
      </c>
      <c r="AJ43" s="185" t="str">
        <f t="shared" ref="AJ43:AJ45" si="165">IF(AI43="","",",")</f>
        <v/>
      </c>
      <c r="AK43" s="185" t="str">
        <f t="shared" ref="AK43:AK45" si="166">IF(K43="","",K43)</f>
        <v/>
      </c>
      <c r="AL43" s="185" t="str">
        <f t="shared" ref="AL43:AL45" si="167">IF(AI43="","",",")</f>
        <v/>
      </c>
      <c r="AM43" s="185" t="str">
        <f t="shared" ref="AM43:AM45" si="168">IF(AI43="","",450)</f>
        <v/>
      </c>
      <c r="AN43" s="185" t="str">
        <f t="shared" ref="AN43:AN45" si="169">IF(AI43="","",")")</f>
        <v/>
      </c>
    </row>
    <row r="44" spans="1:40" ht="25.5" thickTop="1" thickBot="1" x14ac:dyDescent="0.4">
      <c r="B44" t="s">
        <v>2282</v>
      </c>
      <c r="C44" s="333" t="s">
        <v>2904</v>
      </c>
      <c r="D44" s="329"/>
      <c r="E44" s="329"/>
      <c r="F44" s="329"/>
      <c r="G44" s="329"/>
      <c r="H44" s="329"/>
      <c r="I44" s="329"/>
      <c r="J44" s="329"/>
      <c r="K44" s="329"/>
      <c r="L44" s="330" t="str">
        <f>IF(C44="","",_xlfn.CONCAT("       triggerLine: ","""",C44,", ",M44:AN44,""", sC: ","""",B44,""", lines: ["))</f>
        <v xml:space="preserve">       triggerLine: "BENDECID, ", sC: "as", lines: [</v>
      </c>
      <c r="M44" s="218" t="str">
        <f t="shared" si="142"/>
        <v/>
      </c>
      <c r="N44" s="183" t="str">
        <f t="shared" si="143"/>
        <v/>
      </c>
      <c r="O44" s="216" t="str">
        <f t="shared" si="144"/>
        <v/>
      </c>
      <c r="P44" s="225" t="str">
        <f t="shared" si="145"/>
        <v/>
      </c>
      <c r="Q44" s="217" t="str">
        <f t="shared" si="146"/>
        <v/>
      </c>
      <c r="R44" s="168" t="str">
        <f t="shared" si="147"/>
        <v/>
      </c>
      <c r="S44" s="218" t="str">
        <f t="shared" si="148"/>
        <v/>
      </c>
      <c r="T44" s="219" t="str">
        <f t="shared" si="149"/>
        <v/>
      </c>
      <c r="U44" s="181" t="str">
        <f t="shared" si="150"/>
        <v/>
      </c>
      <c r="V44" s="185" t="str">
        <f t="shared" si="151"/>
        <v/>
      </c>
      <c r="W44" s="177" t="str">
        <f t="shared" si="152"/>
        <v/>
      </c>
      <c r="X44" s="185" t="str">
        <f t="shared" si="153"/>
        <v/>
      </c>
      <c r="Y44" s="185" t="str">
        <f t="shared" si="154"/>
        <v/>
      </c>
      <c r="Z44" s="218" t="str">
        <f t="shared" si="155"/>
        <v/>
      </c>
      <c r="AA44" s="175" t="str">
        <f t="shared" si="156"/>
        <v/>
      </c>
      <c r="AB44" s="183" t="str">
        <f t="shared" si="157"/>
        <v/>
      </c>
      <c r="AC44" s="184" t="str">
        <f t="shared" si="158"/>
        <v/>
      </c>
      <c r="AD44" s="225" t="str">
        <f t="shared" si="159"/>
        <v/>
      </c>
      <c r="AE44" s="176" t="str">
        <f t="shared" si="160"/>
        <v/>
      </c>
      <c r="AF44" s="168" t="str">
        <f t="shared" si="161"/>
        <v/>
      </c>
      <c r="AG44" s="168" t="str">
        <f t="shared" si="162"/>
        <v/>
      </c>
      <c r="AH44" s="179" t="str">
        <f t="shared" si="163"/>
        <v/>
      </c>
      <c r="AI44" s="256" t="str">
        <f t="shared" si="164"/>
        <v/>
      </c>
      <c r="AJ44" s="185" t="str">
        <f t="shared" si="165"/>
        <v/>
      </c>
      <c r="AK44" s="185" t="str">
        <f t="shared" si="166"/>
        <v/>
      </c>
      <c r="AL44" s="185" t="str">
        <f t="shared" si="167"/>
        <v/>
      </c>
      <c r="AM44" s="185" t="str">
        <f t="shared" si="168"/>
        <v/>
      </c>
      <c r="AN44" s="185" t="str">
        <f t="shared" si="169"/>
        <v/>
      </c>
    </row>
    <row r="45" spans="1:40" ht="25.5" thickTop="1" thickBot="1" x14ac:dyDescent="0.4">
      <c r="B45" t="s">
        <v>2282</v>
      </c>
      <c r="C45" s="334" t="s">
        <v>2903</v>
      </c>
      <c r="D45" s="329"/>
      <c r="E45" s="329"/>
      <c r="F45" s="329"/>
      <c r="G45" s="329"/>
      <c r="H45" s="329"/>
      <c r="I45" s="329"/>
      <c r="J45" s="329"/>
      <c r="K45" s="329"/>
      <c r="L45" s="335" t="str">
        <f>IF(C45="","",_xlfn.CONCAT("            { line: ","""",C45,", ",M45:AN45,""", sC: ","""",B45,"""},  ]},"))</f>
        <v xml:space="preserve">            { line: "AL SEÑOR., ", sC: "as"},  ]},</v>
      </c>
      <c r="M45" s="218" t="str">
        <f t="shared" si="142"/>
        <v/>
      </c>
      <c r="N45" s="183" t="str">
        <f t="shared" si="143"/>
        <v/>
      </c>
      <c r="O45" s="216" t="str">
        <f t="shared" si="144"/>
        <v/>
      </c>
      <c r="P45" s="225" t="str">
        <f t="shared" si="145"/>
        <v/>
      </c>
      <c r="Q45" s="217" t="str">
        <f t="shared" si="146"/>
        <v/>
      </c>
      <c r="R45" s="168" t="str">
        <f t="shared" si="147"/>
        <v/>
      </c>
      <c r="S45" s="218" t="str">
        <f t="shared" si="148"/>
        <v/>
      </c>
      <c r="T45" s="219" t="str">
        <f t="shared" si="149"/>
        <v/>
      </c>
      <c r="U45" s="181" t="str">
        <f t="shared" si="150"/>
        <v/>
      </c>
      <c r="V45" s="185" t="str">
        <f t="shared" si="151"/>
        <v/>
      </c>
      <c r="W45" s="177" t="str">
        <f t="shared" si="152"/>
        <v/>
      </c>
      <c r="X45" s="185" t="str">
        <f t="shared" si="153"/>
        <v/>
      </c>
      <c r="Y45" s="185" t="str">
        <f t="shared" si="154"/>
        <v/>
      </c>
      <c r="Z45" s="218" t="str">
        <f t="shared" si="155"/>
        <v/>
      </c>
      <c r="AA45" s="175" t="str">
        <f t="shared" si="156"/>
        <v/>
      </c>
      <c r="AB45" s="183" t="str">
        <f t="shared" si="157"/>
        <v/>
      </c>
      <c r="AC45" s="184" t="str">
        <f t="shared" si="158"/>
        <v/>
      </c>
      <c r="AD45" s="225" t="str">
        <f t="shared" si="159"/>
        <v/>
      </c>
      <c r="AE45" s="176" t="str">
        <f t="shared" si="160"/>
        <v/>
      </c>
      <c r="AF45" s="168" t="str">
        <f t="shared" si="161"/>
        <v/>
      </c>
      <c r="AG45" s="168" t="str">
        <f t="shared" si="162"/>
        <v/>
      </c>
      <c r="AH45" s="179" t="str">
        <f t="shared" si="163"/>
        <v/>
      </c>
      <c r="AI45" s="256" t="str">
        <f t="shared" si="164"/>
        <v/>
      </c>
      <c r="AJ45" s="185" t="str">
        <f t="shared" si="165"/>
        <v/>
      </c>
      <c r="AK45" s="185" t="str">
        <f t="shared" si="166"/>
        <v/>
      </c>
      <c r="AL45" s="185" t="str">
        <f t="shared" si="167"/>
        <v/>
      </c>
      <c r="AM45" s="185" t="str">
        <f t="shared" si="168"/>
        <v/>
      </c>
      <c r="AN45" s="185" t="str">
        <f t="shared" si="169"/>
        <v/>
      </c>
    </row>
    <row r="46" spans="1:40" ht="25.5" thickTop="1" thickBot="1" x14ac:dyDescent="0.4">
      <c r="A46" t="e">
        <f>+#REF!+1</f>
        <v>#REF!</v>
      </c>
      <c r="C46" s="13" t="s">
        <v>2907</v>
      </c>
      <c r="D46" s="257"/>
      <c r="E46" s="257"/>
      <c r="F46" s="258"/>
      <c r="G46" s="258"/>
      <c r="H46" s="257"/>
      <c r="I46" s="257"/>
      <c r="J46" s="296"/>
      <c r="K46" s="296"/>
      <c r="L46" s="271" t="str">
        <f>IF(C46="","",_xlfn.CONCAT("            { line: ","""",C46,", ",M46:AN46,""", sC: ","""",B46,"""},"))</f>
        <v xml:space="preserve">            { line: "Ejércitos del Señor,, ", sC: ""},</v>
      </c>
      <c r="M46" s="218" t="str">
        <f t="shared" ref="M46" si="170">IF(N46="","","(")</f>
        <v/>
      </c>
      <c r="N46" s="183" t="str">
        <f t="shared" ref="N46" si="171">IF(D46="","",D46)</f>
        <v/>
      </c>
      <c r="O46" s="216" t="str">
        <f t="shared" ref="O46" si="172">IF(N46="","",",")</f>
        <v/>
      </c>
      <c r="P46" s="225" t="str">
        <f t="shared" ref="P46" si="173">IF(E46="","",E46)</f>
        <v/>
      </c>
      <c r="Q46" s="217" t="str">
        <f t="shared" ref="Q46" si="174">IF(N46="","",",")</f>
        <v/>
      </c>
      <c r="R46" s="168" t="str">
        <f t="shared" ref="R46" si="175">IF(N46="","",15)</f>
        <v/>
      </c>
      <c r="S46" s="218" t="str">
        <f t="shared" ref="S46" si="176">IF(N46="","",")")</f>
        <v/>
      </c>
      <c r="T46" s="219" t="str">
        <f t="shared" ref="T46" si="177">IF(U46="","","(")</f>
        <v/>
      </c>
      <c r="U46" s="181" t="str">
        <f t="shared" ref="U46" si="178">IF(F46="","",F46)</f>
        <v/>
      </c>
      <c r="V46" s="185" t="str">
        <f t="shared" ref="V46" si="179">IF(U46="","",",")</f>
        <v/>
      </c>
      <c r="W46" s="177" t="str">
        <f t="shared" ref="W46" si="180">IF(G46="","",G46)</f>
        <v/>
      </c>
      <c r="X46" s="185" t="str">
        <f t="shared" ref="X46" si="181">IF(U46="","",",")</f>
        <v/>
      </c>
      <c r="Y46" s="185" t="str">
        <f t="shared" ref="Y46" si="182">IF(U46="","",250)</f>
        <v/>
      </c>
      <c r="Z46" s="218" t="str">
        <f t="shared" ref="Z46" si="183">IF(U46="","",")")</f>
        <v/>
      </c>
      <c r="AA46" s="175" t="str">
        <f t="shared" ref="AA46" si="184">IF(AB46="","","(")</f>
        <v/>
      </c>
      <c r="AB46" s="183" t="str">
        <f t="shared" ref="AB46" si="185">IF(H46="","",H46)</f>
        <v/>
      </c>
      <c r="AC46" s="184" t="str">
        <f t="shared" ref="AC46" si="186">IF(AB46="","",",")</f>
        <v/>
      </c>
      <c r="AD46" s="225" t="str">
        <f t="shared" ref="AD46" si="187">IF(I46="","",I46)</f>
        <v/>
      </c>
      <c r="AE46" s="176" t="str">
        <f t="shared" ref="AE46" si="188">IF(AB46="","",",")</f>
        <v/>
      </c>
      <c r="AF46" s="168" t="str">
        <f t="shared" ref="AF46" si="189">IF(AB46="","",350)</f>
        <v/>
      </c>
      <c r="AG46" s="168" t="str">
        <f t="shared" ref="AG46" si="190">IF(AB46="","",")")</f>
        <v/>
      </c>
      <c r="AH46" s="179" t="str">
        <f t="shared" ref="AH46" si="191">IF(AI46="","","(")</f>
        <v/>
      </c>
      <c r="AI46" s="256" t="str">
        <f t="shared" ref="AI46" si="192">IF(J46="","",J46)</f>
        <v/>
      </c>
      <c r="AJ46" s="185" t="str">
        <f t="shared" ref="AJ46" si="193">IF(AI46="","",",")</f>
        <v/>
      </c>
      <c r="AK46" s="185" t="str">
        <f t="shared" ref="AK46" si="194">IF(K46="","",K46)</f>
        <v/>
      </c>
      <c r="AL46" s="185" t="str">
        <f t="shared" ref="AL46" si="195">IF(AI46="","",",")</f>
        <v/>
      </c>
      <c r="AM46" s="185" t="str">
        <f t="shared" ref="AM46" si="196">IF(AI46="","",450)</f>
        <v/>
      </c>
      <c r="AN46" s="185" t="str">
        <f t="shared" ref="AN46" si="197">IF(AI46="","",")")</f>
        <v/>
      </c>
    </row>
    <row r="47" spans="1:40" ht="25.5" thickTop="1" thickBot="1" x14ac:dyDescent="0.4">
      <c r="C47" s="203" t="s">
        <v>2422</v>
      </c>
      <c r="D47" s="224"/>
      <c r="E47" s="224"/>
      <c r="F47" s="224"/>
      <c r="G47" s="224"/>
      <c r="H47" s="224"/>
      <c r="I47" s="224"/>
      <c r="J47" s="224"/>
      <c r="K47" s="224"/>
      <c r="L47" s="208" t="s">
        <v>2411</v>
      </c>
      <c r="M47" s="218" t="str">
        <f t="shared" ref="M47:M49" si="198">IF(N47="","","(")</f>
        <v/>
      </c>
      <c r="N47" s="183" t="str">
        <f t="shared" ref="N47:N49" si="199">IF(D47="","",D47)</f>
        <v/>
      </c>
      <c r="O47" s="216" t="str">
        <f t="shared" ref="O47:O49" si="200">IF(N47="","",",")</f>
        <v/>
      </c>
      <c r="P47" s="225" t="str">
        <f t="shared" ref="P47:P49" si="201">IF(E47="","",E47)</f>
        <v/>
      </c>
      <c r="Q47" s="217" t="str">
        <f t="shared" ref="Q47:Q49" si="202">IF(N47="","",",")</f>
        <v/>
      </c>
      <c r="R47" s="168" t="str">
        <f t="shared" ref="R47:R49" si="203">IF(N47="","",15)</f>
        <v/>
      </c>
      <c r="S47" s="218" t="str">
        <f t="shared" ref="S47:S49" si="204">IF(N47="","",")")</f>
        <v/>
      </c>
      <c r="T47" s="219" t="str">
        <f t="shared" ref="T47:T49" si="205">IF(U47="","","(")</f>
        <v/>
      </c>
      <c r="U47" s="181" t="str">
        <f t="shared" ref="U47:U49" si="206">IF(F47="","",F47)</f>
        <v/>
      </c>
      <c r="V47" s="185" t="str">
        <f t="shared" ref="V47:V49" si="207">IF(U47="","",",")</f>
        <v/>
      </c>
      <c r="W47" s="177" t="str">
        <f t="shared" ref="W47:W49" si="208">IF(G47="","",G47)</f>
        <v/>
      </c>
      <c r="X47" s="185" t="str">
        <f t="shared" ref="X47:X49" si="209">IF(U47="","",",")</f>
        <v/>
      </c>
      <c r="Y47" s="185" t="str">
        <f t="shared" ref="Y47:Y49" si="210">IF(U47="","",250)</f>
        <v/>
      </c>
      <c r="Z47" s="218" t="str">
        <f t="shared" ref="Z47:Z49" si="211">IF(U47="","",")")</f>
        <v/>
      </c>
      <c r="AA47" s="175" t="str">
        <f t="shared" ref="AA47:AA49" si="212">IF(AB47="","","(")</f>
        <v/>
      </c>
      <c r="AB47" s="183" t="str">
        <f t="shared" ref="AB47:AB49" si="213">IF(H47="","",H47)</f>
        <v/>
      </c>
      <c r="AC47" s="184" t="str">
        <f t="shared" ref="AC47:AC49" si="214">IF(AB47="","",",")</f>
        <v/>
      </c>
      <c r="AD47" s="225" t="str">
        <f t="shared" ref="AD47:AD49" si="215">IF(I47="","",I47)</f>
        <v/>
      </c>
      <c r="AE47" s="176" t="str">
        <f t="shared" ref="AE47:AE49" si="216">IF(AB47="","",",")</f>
        <v/>
      </c>
      <c r="AF47" s="168" t="str">
        <f t="shared" ref="AF47:AF49" si="217">IF(AB47="","",350)</f>
        <v/>
      </c>
      <c r="AG47" s="168" t="str">
        <f t="shared" ref="AG47:AG49" si="218">IF(AB47="","",")")</f>
        <v/>
      </c>
      <c r="AH47" s="179" t="str">
        <f t="shared" ref="AH47:AH49" si="219">IF(AI47="","","(")</f>
        <v/>
      </c>
      <c r="AI47" s="256" t="str">
        <f t="shared" ref="AI47:AI49" si="220">IF(J47="","",J47)</f>
        <v/>
      </c>
      <c r="AJ47" s="185" t="str">
        <f t="shared" ref="AJ47:AJ49" si="221">IF(AI47="","",",")</f>
        <v/>
      </c>
      <c r="AK47" s="185" t="str">
        <f t="shared" ref="AK47:AK49" si="222">IF(K47="","",K47)</f>
        <v/>
      </c>
      <c r="AL47" s="185" t="str">
        <f t="shared" ref="AL47:AL49" si="223">IF(AI47="","",",")</f>
        <v/>
      </c>
      <c r="AM47" s="185" t="str">
        <f t="shared" ref="AM47:AM49" si="224">IF(AI47="","",450)</f>
        <v/>
      </c>
      <c r="AN47" s="185" t="str">
        <f t="shared" ref="AN47:AN49" si="225">IF(AI47="","",")")</f>
        <v/>
      </c>
    </row>
    <row r="48" spans="1:40" ht="25.5" thickTop="1" thickBot="1" x14ac:dyDescent="0.4">
      <c r="B48" t="s">
        <v>2282</v>
      </c>
      <c r="C48" s="333" t="s">
        <v>2904</v>
      </c>
      <c r="D48" s="329"/>
      <c r="E48" s="329"/>
      <c r="F48" s="329"/>
      <c r="G48" s="329"/>
      <c r="H48" s="329"/>
      <c r="I48" s="329"/>
      <c r="J48" s="329"/>
      <c r="K48" s="329"/>
      <c r="L48" s="330" t="str">
        <f>IF(C48="","",_xlfn.CONCAT("       triggerLine: ","""",C48,", ",M48:AN48,""", sC: ","""",B48,""", lines: ["))</f>
        <v xml:space="preserve">       triggerLine: "BENDECID, ", sC: "as", lines: [</v>
      </c>
      <c r="M48" s="218" t="str">
        <f t="shared" si="198"/>
        <v/>
      </c>
      <c r="N48" s="183" t="str">
        <f t="shared" si="199"/>
        <v/>
      </c>
      <c r="O48" s="216" t="str">
        <f t="shared" si="200"/>
        <v/>
      </c>
      <c r="P48" s="225" t="str">
        <f t="shared" si="201"/>
        <v/>
      </c>
      <c r="Q48" s="217" t="str">
        <f t="shared" si="202"/>
        <v/>
      </c>
      <c r="R48" s="168" t="str">
        <f t="shared" si="203"/>
        <v/>
      </c>
      <c r="S48" s="218" t="str">
        <f t="shared" si="204"/>
        <v/>
      </c>
      <c r="T48" s="219" t="str">
        <f t="shared" si="205"/>
        <v/>
      </c>
      <c r="U48" s="181" t="str">
        <f t="shared" si="206"/>
        <v/>
      </c>
      <c r="V48" s="185" t="str">
        <f t="shared" si="207"/>
        <v/>
      </c>
      <c r="W48" s="177" t="str">
        <f t="shared" si="208"/>
        <v/>
      </c>
      <c r="X48" s="185" t="str">
        <f t="shared" si="209"/>
        <v/>
      </c>
      <c r="Y48" s="185" t="str">
        <f t="shared" si="210"/>
        <v/>
      </c>
      <c r="Z48" s="218" t="str">
        <f t="shared" si="211"/>
        <v/>
      </c>
      <c r="AA48" s="175" t="str">
        <f t="shared" si="212"/>
        <v/>
      </c>
      <c r="AB48" s="183" t="str">
        <f t="shared" si="213"/>
        <v/>
      </c>
      <c r="AC48" s="184" t="str">
        <f t="shared" si="214"/>
        <v/>
      </c>
      <c r="AD48" s="225" t="str">
        <f t="shared" si="215"/>
        <v/>
      </c>
      <c r="AE48" s="176" t="str">
        <f t="shared" si="216"/>
        <v/>
      </c>
      <c r="AF48" s="168" t="str">
        <f t="shared" si="217"/>
        <v/>
      </c>
      <c r="AG48" s="168" t="str">
        <f t="shared" si="218"/>
        <v/>
      </c>
      <c r="AH48" s="179" t="str">
        <f t="shared" si="219"/>
        <v/>
      </c>
      <c r="AI48" s="256" t="str">
        <f t="shared" si="220"/>
        <v/>
      </c>
      <c r="AJ48" s="185" t="str">
        <f t="shared" si="221"/>
        <v/>
      </c>
      <c r="AK48" s="185" t="str">
        <f t="shared" si="222"/>
        <v/>
      </c>
      <c r="AL48" s="185" t="str">
        <f t="shared" si="223"/>
        <v/>
      </c>
      <c r="AM48" s="185" t="str">
        <f t="shared" si="224"/>
        <v/>
      </c>
      <c r="AN48" s="185" t="str">
        <f t="shared" si="225"/>
        <v/>
      </c>
    </row>
    <row r="49" spans="1:40" ht="25.5" thickTop="1" thickBot="1" x14ac:dyDescent="0.4">
      <c r="B49" t="s">
        <v>2282</v>
      </c>
      <c r="C49" s="334" t="s">
        <v>2903</v>
      </c>
      <c r="D49" s="329"/>
      <c r="E49" s="329"/>
      <c r="F49" s="329"/>
      <c r="G49" s="329"/>
      <c r="H49" s="329"/>
      <c r="I49" s="329"/>
      <c r="J49" s="329"/>
      <c r="K49" s="329"/>
      <c r="L49" s="335" t="str">
        <f>IF(C49="","",_xlfn.CONCAT("            { line: ","""",C49,", ",M49:AN49,""", sC: ","""",B49,"""},  ]},"))</f>
        <v xml:space="preserve">            { line: "AL SEÑOR., ", sC: "as"},  ]},</v>
      </c>
      <c r="M49" s="218" t="str">
        <f t="shared" si="198"/>
        <v/>
      </c>
      <c r="N49" s="183" t="str">
        <f t="shared" si="199"/>
        <v/>
      </c>
      <c r="O49" s="216" t="str">
        <f t="shared" si="200"/>
        <v/>
      </c>
      <c r="P49" s="225" t="str">
        <f t="shared" si="201"/>
        <v/>
      </c>
      <c r="Q49" s="217" t="str">
        <f t="shared" si="202"/>
        <v/>
      </c>
      <c r="R49" s="168" t="str">
        <f t="shared" si="203"/>
        <v/>
      </c>
      <c r="S49" s="218" t="str">
        <f t="shared" si="204"/>
        <v/>
      </c>
      <c r="T49" s="219" t="str">
        <f t="shared" si="205"/>
        <v/>
      </c>
      <c r="U49" s="181" t="str">
        <f t="shared" si="206"/>
        <v/>
      </c>
      <c r="V49" s="185" t="str">
        <f t="shared" si="207"/>
        <v/>
      </c>
      <c r="W49" s="177" t="str">
        <f t="shared" si="208"/>
        <v/>
      </c>
      <c r="X49" s="185" t="str">
        <f t="shared" si="209"/>
        <v/>
      </c>
      <c r="Y49" s="185" t="str">
        <f t="shared" si="210"/>
        <v/>
      </c>
      <c r="Z49" s="218" t="str">
        <f t="shared" si="211"/>
        <v/>
      </c>
      <c r="AA49" s="175" t="str">
        <f t="shared" si="212"/>
        <v/>
      </c>
      <c r="AB49" s="183" t="str">
        <f t="shared" si="213"/>
        <v/>
      </c>
      <c r="AC49" s="184" t="str">
        <f t="shared" si="214"/>
        <v/>
      </c>
      <c r="AD49" s="225" t="str">
        <f t="shared" si="215"/>
        <v/>
      </c>
      <c r="AE49" s="176" t="str">
        <f t="shared" si="216"/>
        <v/>
      </c>
      <c r="AF49" s="168" t="str">
        <f t="shared" si="217"/>
        <v/>
      </c>
      <c r="AG49" s="168" t="str">
        <f t="shared" si="218"/>
        <v/>
      </c>
      <c r="AH49" s="179" t="str">
        <f t="shared" si="219"/>
        <v/>
      </c>
      <c r="AI49" s="256" t="str">
        <f t="shared" si="220"/>
        <v/>
      </c>
      <c r="AJ49" s="185" t="str">
        <f t="shared" si="221"/>
        <v/>
      </c>
      <c r="AK49" s="185" t="str">
        <f t="shared" si="222"/>
        <v/>
      </c>
      <c r="AL49" s="185" t="str">
        <f t="shared" si="223"/>
        <v/>
      </c>
      <c r="AM49" s="185" t="str">
        <f t="shared" si="224"/>
        <v/>
      </c>
      <c r="AN49" s="185" t="str">
        <f t="shared" si="225"/>
        <v/>
      </c>
    </row>
    <row r="50" spans="1:40" ht="27.75" thickTop="1" thickBot="1" x14ac:dyDescent="0.4">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5.5" thickTop="1" thickBot="1" x14ac:dyDescent="0.4">
      <c r="A51">
        <v>1</v>
      </c>
      <c r="C51" s="13" t="s">
        <v>2908</v>
      </c>
      <c r="D51" s="257"/>
      <c r="E51" s="257"/>
      <c r="F51" s="258"/>
      <c r="G51" s="258"/>
      <c r="H51" s="257"/>
      <c r="I51" s="257"/>
      <c r="J51" s="296"/>
      <c r="K51" s="296"/>
      <c r="L51" s="271" t="str">
        <f t="shared" si="0"/>
        <v xml:space="preserve">            { line: "Sol y Luna,,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C52" s="203" t="s">
        <v>2422</v>
      </c>
      <c r="D52" s="224"/>
      <c r="E52" s="224"/>
      <c r="F52" s="224"/>
      <c r="G52" s="224"/>
      <c r="H52" s="224"/>
      <c r="I52" s="224"/>
      <c r="J52" s="224"/>
      <c r="K52" s="224"/>
      <c r="L52" s="208" t="s">
        <v>2411</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B53" t="s">
        <v>2282</v>
      </c>
      <c r="C53" s="333" t="s">
        <v>2904</v>
      </c>
      <c r="D53" s="329"/>
      <c r="E53" s="329"/>
      <c r="F53" s="329"/>
      <c r="G53" s="329"/>
      <c r="H53" s="329"/>
      <c r="I53" s="329"/>
      <c r="J53" s="329"/>
      <c r="K53" s="329"/>
      <c r="L53" s="330" t="str">
        <f>IF(C53="","",_xlfn.CONCAT("       triggerLine: ","""",C53,", ",M53:AN53,""", sC: ","""",B53,""", lines: ["))</f>
        <v xml:space="preserve">       triggerLine: "BENDECID, ", sC: "as", lines: [</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B54" t="s">
        <v>2282</v>
      </c>
      <c r="C54" s="334" t="s">
        <v>2903</v>
      </c>
      <c r="D54" s="329"/>
      <c r="E54" s="329"/>
      <c r="F54" s="329"/>
      <c r="G54" s="329"/>
      <c r="H54" s="329"/>
      <c r="I54" s="329"/>
      <c r="J54" s="329"/>
      <c r="K54" s="329"/>
      <c r="L54" s="335" t="str">
        <f>IF(C54="","",_xlfn.CONCAT("            { line: ","""",C54,", ",M54:AN54,""", sC: ","""",B54,"""},  ]},"))</f>
        <v xml:space="preserve">            { line: "AL SEÑOR., ", sC: "as"},  ]},</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+A51+1</f>
        <v>2</v>
      </c>
      <c r="C55" s="13" t="s">
        <v>2909</v>
      </c>
      <c r="D55" s="257"/>
      <c r="E55" s="257"/>
      <c r="F55" s="258"/>
      <c r="G55" s="258"/>
      <c r="H55" s="257"/>
      <c r="I55" s="257"/>
      <c r="J55" s="296"/>
      <c r="K55" s="296"/>
      <c r="L55" s="271" t="str">
        <f>IF(C55="","",_xlfn.CONCAT("            { line: ","""",C55,", ",M55:AN55,""", sC: ","""",B55,"""},"))</f>
        <v xml:space="preserve">            { line: "Astros del Cielo,, ", sC: ""},</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C56" s="203" t="s">
        <v>2422</v>
      </c>
      <c r="D56" s="224"/>
      <c r="E56" s="224"/>
      <c r="F56" s="224"/>
      <c r="G56" s="224"/>
      <c r="H56" s="224"/>
      <c r="I56" s="224"/>
      <c r="J56" s="224"/>
      <c r="K56" s="224"/>
      <c r="L56" s="208" t="s">
        <v>2411</v>
      </c>
      <c r="M56" s="218" t="str">
        <f t="shared" ref="M56:M58" si="226">IF(N56="","","(")</f>
        <v/>
      </c>
      <c r="N56" s="183" t="str">
        <f t="shared" ref="N56:N58" si="227">IF(D56="","",D56)</f>
        <v/>
      </c>
      <c r="O56" s="216" t="str">
        <f t="shared" ref="O56:O58" si="228">IF(N56="","",",")</f>
        <v/>
      </c>
      <c r="P56" s="225" t="str">
        <f t="shared" ref="P56:P58" si="229">IF(E56="","",E56)</f>
        <v/>
      </c>
      <c r="Q56" s="217" t="str">
        <f t="shared" ref="Q56:Q58" si="230">IF(N56="","",",")</f>
        <v/>
      </c>
      <c r="R56" s="168" t="str">
        <f t="shared" ref="R56:R58" si="231">IF(N56="","",15)</f>
        <v/>
      </c>
      <c r="S56" s="218" t="str">
        <f t="shared" ref="S56:S58" si="232">IF(N56="","",")")</f>
        <v/>
      </c>
      <c r="T56" s="219" t="str">
        <f t="shared" ref="T56:T58" si="233">IF(U56="","","(")</f>
        <v/>
      </c>
      <c r="U56" s="181" t="str">
        <f t="shared" ref="U56:U58" si="234">IF(F56="","",F56)</f>
        <v/>
      </c>
      <c r="V56" s="185" t="str">
        <f t="shared" ref="V56:V58" si="235">IF(U56="","",",")</f>
        <v/>
      </c>
      <c r="W56" s="177" t="str">
        <f t="shared" ref="W56:W58" si="236">IF(G56="","",G56)</f>
        <v/>
      </c>
      <c r="X56" s="185" t="str">
        <f t="shared" ref="X56:X58" si="237">IF(U56="","",",")</f>
        <v/>
      </c>
      <c r="Y56" s="185" t="str">
        <f t="shared" ref="Y56:Y58" si="238">IF(U56="","",250)</f>
        <v/>
      </c>
      <c r="Z56" s="218" t="str">
        <f t="shared" ref="Z56:Z58" si="239">IF(U56="","",")")</f>
        <v/>
      </c>
      <c r="AA56" s="175" t="str">
        <f t="shared" ref="AA56:AA58" si="240">IF(AB56="","","(")</f>
        <v/>
      </c>
      <c r="AB56" s="183" t="str">
        <f t="shared" ref="AB56:AB58" si="241">IF(H56="","",H56)</f>
        <v/>
      </c>
      <c r="AC56" s="184" t="str">
        <f t="shared" ref="AC56:AC58" si="242">IF(AB56="","",",")</f>
        <v/>
      </c>
      <c r="AD56" s="225" t="str">
        <f t="shared" ref="AD56:AD58" si="243">IF(I56="","",I56)</f>
        <v/>
      </c>
      <c r="AE56" s="176" t="str">
        <f t="shared" ref="AE56:AE58" si="244">IF(AB56="","",",")</f>
        <v/>
      </c>
      <c r="AF56" s="168" t="str">
        <f t="shared" ref="AF56:AF58" si="245">IF(AB56="","",350)</f>
        <v/>
      </c>
      <c r="AG56" s="168" t="str">
        <f t="shared" ref="AG56:AG58" si="246">IF(AB56="","",")")</f>
        <v/>
      </c>
      <c r="AH56" s="179" t="str">
        <f t="shared" ref="AH56:AH58" si="247">IF(AI56="","","(")</f>
        <v/>
      </c>
      <c r="AI56" s="256" t="str">
        <f t="shared" ref="AI56:AI58" si="248">IF(J56="","",J56)</f>
        <v/>
      </c>
      <c r="AJ56" s="185" t="str">
        <f t="shared" ref="AJ56:AJ58" si="249">IF(AI56="","",",")</f>
        <v/>
      </c>
      <c r="AK56" s="185" t="str">
        <f t="shared" ref="AK56:AK58" si="250">IF(K56="","",K56)</f>
        <v/>
      </c>
      <c r="AL56" s="185" t="str">
        <f t="shared" ref="AL56:AL58" si="251">IF(AI56="","",",")</f>
        <v/>
      </c>
      <c r="AM56" s="185" t="str">
        <f t="shared" ref="AM56:AM58" si="252">IF(AI56="","",450)</f>
        <v/>
      </c>
      <c r="AN56" s="185" t="str">
        <f t="shared" ref="AN56:AN58" si="253">IF(AI56="","",")")</f>
        <v/>
      </c>
    </row>
    <row r="57" spans="1:40" ht="25.5" thickTop="1" thickBot="1" x14ac:dyDescent="0.4">
      <c r="B57" t="s">
        <v>2282</v>
      </c>
      <c r="C57" s="333" t="s">
        <v>2904</v>
      </c>
      <c r="D57" s="329"/>
      <c r="E57" s="329"/>
      <c r="F57" s="329"/>
      <c r="G57" s="329"/>
      <c r="H57" s="329"/>
      <c r="I57" s="329"/>
      <c r="J57" s="329"/>
      <c r="K57" s="329"/>
      <c r="L57" s="330" t="str">
        <f>IF(C57="","",_xlfn.CONCAT("       triggerLine: ","""",C57,", ",M57:AN57,""", sC: ","""",B57,""", lines: ["))</f>
        <v xml:space="preserve">       triggerLine: "BENDECID, ", sC: "as", lines: [</v>
      </c>
      <c r="M57" s="218" t="str">
        <f t="shared" si="226"/>
        <v/>
      </c>
      <c r="N57" s="183" t="str">
        <f t="shared" si="227"/>
        <v/>
      </c>
      <c r="O57" s="216" t="str">
        <f t="shared" si="228"/>
        <v/>
      </c>
      <c r="P57" s="225" t="str">
        <f t="shared" si="229"/>
        <v/>
      </c>
      <c r="Q57" s="217" t="str">
        <f t="shared" si="230"/>
        <v/>
      </c>
      <c r="R57" s="168" t="str">
        <f t="shared" si="231"/>
        <v/>
      </c>
      <c r="S57" s="218" t="str">
        <f t="shared" si="232"/>
        <v/>
      </c>
      <c r="T57" s="219" t="str">
        <f t="shared" si="233"/>
        <v/>
      </c>
      <c r="U57" s="181" t="str">
        <f t="shared" si="234"/>
        <v/>
      </c>
      <c r="V57" s="185" t="str">
        <f t="shared" si="235"/>
        <v/>
      </c>
      <c r="W57" s="177" t="str">
        <f t="shared" si="236"/>
        <v/>
      </c>
      <c r="X57" s="185" t="str">
        <f t="shared" si="237"/>
        <v/>
      </c>
      <c r="Y57" s="185" t="str">
        <f t="shared" si="238"/>
        <v/>
      </c>
      <c r="Z57" s="218" t="str">
        <f t="shared" si="239"/>
        <v/>
      </c>
      <c r="AA57" s="175" t="str">
        <f t="shared" si="240"/>
        <v/>
      </c>
      <c r="AB57" s="183" t="str">
        <f t="shared" si="241"/>
        <v/>
      </c>
      <c r="AC57" s="184" t="str">
        <f t="shared" si="242"/>
        <v/>
      </c>
      <c r="AD57" s="225" t="str">
        <f t="shared" si="243"/>
        <v/>
      </c>
      <c r="AE57" s="176" t="str">
        <f t="shared" si="244"/>
        <v/>
      </c>
      <c r="AF57" s="168" t="str">
        <f t="shared" si="245"/>
        <v/>
      </c>
      <c r="AG57" s="168" t="str">
        <f t="shared" si="246"/>
        <v/>
      </c>
      <c r="AH57" s="179" t="str">
        <f t="shared" si="247"/>
        <v/>
      </c>
      <c r="AI57" s="256" t="str">
        <f t="shared" si="248"/>
        <v/>
      </c>
      <c r="AJ57" s="185" t="str">
        <f t="shared" si="249"/>
        <v/>
      </c>
      <c r="AK57" s="185" t="str">
        <f t="shared" si="250"/>
        <v/>
      </c>
      <c r="AL57" s="185" t="str">
        <f t="shared" si="251"/>
        <v/>
      </c>
      <c r="AM57" s="185" t="str">
        <f t="shared" si="252"/>
        <v/>
      </c>
      <c r="AN57" s="185" t="str">
        <f t="shared" si="253"/>
        <v/>
      </c>
    </row>
    <row r="58" spans="1:40" ht="25.5" thickTop="1" thickBot="1" x14ac:dyDescent="0.4">
      <c r="B58" t="s">
        <v>2282</v>
      </c>
      <c r="C58" s="334" t="s">
        <v>2903</v>
      </c>
      <c r="D58" s="329"/>
      <c r="E58" s="329"/>
      <c r="F58" s="329"/>
      <c r="G58" s="329"/>
      <c r="H58" s="329"/>
      <c r="I58" s="329"/>
      <c r="J58" s="329"/>
      <c r="K58" s="329"/>
      <c r="L58" s="335" t="str">
        <f>IF(C58="","",_xlfn.CONCAT("            { line: ","""",C58,", ",M58:AN58,""", sC: ","""",B58,"""},  ]},"))</f>
        <v xml:space="preserve">            { line: "AL SEÑOR., ", sC: "as"},  ]},</v>
      </c>
      <c r="M58" s="218" t="str">
        <f t="shared" si="226"/>
        <v/>
      </c>
      <c r="N58" s="183" t="str">
        <f t="shared" si="227"/>
        <v/>
      </c>
      <c r="O58" s="216" t="str">
        <f t="shared" si="228"/>
        <v/>
      </c>
      <c r="P58" s="225" t="str">
        <f t="shared" si="229"/>
        <v/>
      </c>
      <c r="Q58" s="217" t="str">
        <f t="shared" si="230"/>
        <v/>
      </c>
      <c r="R58" s="168" t="str">
        <f t="shared" si="231"/>
        <v/>
      </c>
      <c r="S58" s="218" t="str">
        <f t="shared" si="232"/>
        <v/>
      </c>
      <c r="T58" s="219" t="str">
        <f t="shared" si="233"/>
        <v/>
      </c>
      <c r="U58" s="181" t="str">
        <f t="shared" si="234"/>
        <v/>
      </c>
      <c r="V58" s="185" t="str">
        <f t="shared" si="235"/>
        <v/>
      </c>
      <c r="W58" s="177" t="str">
        <f t="shared" si="236"/>
        <v/>
      </c>
      <c r="X58" s="185" t="str">
        <f t="shared" si="237"/>
        <v/>
      </c>
      <c r="Y58" s="185" t="str">
        <f t="shared" si="238"/>
        <v/>
      </c>
      <c r="Z58" s="218" t="str">
        <f t="shared" si="239"/>
        <v/>
      </c>
      <c r="AA58" s="175" t="str">
        <f t="shared" si="240"/>
        <v/>
      </c>
      <c r="AB58" s="183" t="str">
        <f t="shared" si="241"/>
        <v/>
      </c>
      <c r="AC58" s="184" t="str">
        <f t="shared" si="242"/>
        <v/>
      </c>
      <c r="AD58" s="225" t="str">
        <f t="shared" si="243"/>
        <v/>
      </c>
      <c r="AE58" s="176" t="str">
        <f t="shared" si="244"/>
        <v/>
      </c>
      <c r="AF58" s="168" t="str">
        <f t="shared" si="245"/>
        <v/>
      </c>
      <c r="AG58" s="168" t="str">
        <f t="shared" si="246"/>
        <v/>
      </c>
      <c r="AH58" s="179" t="str">
        <f t="shared" si="247"/>
        <v/>
      </c>
      <c r="AI58" s="256" t="str">
        <f t="shared" si="248"/>
        <v/>
      </c>
      <c r="AJ58" s="185" t="str">
        <f t="shared" si="249"/>
        <v/>
      </c>
      <c r="AK58" s="185" t="str">
        <f t="shared" si="250"/>
        <v/>
      </c>
      <c r="AL58" s="185" t="str">
        <f t="shared" si="251"/>
        <v/>
      </c>
      <c r="AM58" s="185" t="str">
        <f t="shared" si="252"/>
        <v/>
      </c>
      <c r="AN58" s="185" t="str">
        <f t="shared" si="253"/>
        <v/>
      </c>
    </row>
    <row r="59" spans="1:40" ht="27.75" thickTop="1" thickBot="1" x14ac:dyDescent="0.4">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A60">
        <f>+A55+1</f>
        <v>3</v>
      </c>
      <c r="C60" s="13" t="s">
        <v>2908</v>
      </c>
      <c r="D60" s="257"/>
      <c r="E60" s="257"/>
      <c r="F60" s="258"/>
      <c r="G60" s="258"/>
      <c r="H60" s="257"/>
      <c r="I60" s="257"/>
      <c r="J60" s="296"/>
      <c r="K60" s="296"/>
      <c r="L60" s="271" t="str">
        <f t="shared" si="0"/>
        <v xml:space="preserve">            { line: "Sol y Luna,, ", sC: ""},</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C61" s="203" t="s">
        <v>2422</v>
      </c>
      <c r="D61" s="224"/>
      <c r="E61" s="224"/>
      <c r="F61" s="224"/>
      <c r="G61" s="224"/>
      <c r="H61" s="224"/>
      <c r="I61" s="224"/>
      <c r="J61" s="224"/>
      <c r="K61" s="224"/>
      <c r="L61" s="208" t="s">
        <v>2411</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B62" t="s">
        <v>2282</v>
      </c>
      <c r="C62" s="333" t="s">
        <v>2904</v>
      </c>
      <c r="D62" s="329"/>
      <c r="E62" s="329"/>
      <c r="F62" s="329"/>
      <c r="G62" s="329"/>
      <c r="H62" s="329"/>
      <c r="I62" s="329"/>
      <c r="J62" s="329"/>
      <c r="K62" s="329"/>
      <c r="L62" s="330" t="str">
        <f>IF(C62="","",_xlfn.CONCAT("       triggerLine: ","""",C62,", ",M62:AN62,""", sC: ","""",B62,""", lines: ["))</f>
        <v xml:space="preserve">       triggerLine: "BENDECID, ", sC: "as", lines: [</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B63" t="s">
        <v>2282</v>
      </c>
      <c r="C63" s="334" t="s">
        <v>2903</v>
      </c>
      <c r="D63" s="329"/>
      <c r="E63" s="329"/>
      <c r="F63" s="329"/>
      <c r="G63" s="329"/>
      <c r="H63" s="329"/>
      <c r="I63" s="329"/>
      <c r="J63" s="329"/>
      <c r="K63" s="329"/>
      <c r="L63" s="335" t="str">
        <f>IF(C63="","",_xlfn.CONCAT("            { line: ","""",C63,", ",M63:AN63,""", sC: ","""",B63,"""},  ]},"))</f>
        <v xml:space="preserve">            { line: "AL SEÑOR., ", sC: "as"},  ]},</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+A58+1</f>
        <v>1</v>
      </c>
      <c r="C64" s="13" t="s">
        <v>2910</v>
      </c>
      <c r="D64" s="257"/>
      <c r="E64" s="257"/>
      <c r="F64" s="258"/>
      <c r="G64" s="258"/>
      <c r="H64" s="257"/>
      <c r="I64" s="257"/>
      <c r="J64" s="296"/>
      <c r="K64" s="296"/>
      <c r="L64" s="271" t="str">
        <f t="shared" ref="L64:L109" si="254">IF(C64="","",_xlfn.CONCAT("            { line: ","""",C64,", ",M64:AN64,""", sC: ","""",B64,"""},"))</f>
        <v xml:space="preserve">            { line: "Vientos todos,, ", sC: ""},</v>
      </c>
      <c r="M64" s="218" t="str">
        <f t="shared" ref="M64:M109" si="255">IF(N64="","","(")</f>
        <v/>
      </c>
      <c r="N64" s="183" t="str">
        <f t="shared" ref="N64:N109" si="256">IF(D64="","",D64)</f>
        <v/>
      </c>
      <c r="O64" s="216" t="str">
        <f t="shared" ref="O64:O109" si="257">IF(N64="","",",")</f>
        <v/>
      </c>
      <c r="P64" s="225" t="str">
        <f t="shared" ref="P64:P109" si="258">IF(E64="","",E64)</f>
        <v/>
      </c>
      <c r="Q64" s="217" t="str">
        <f t="shared" ref="Q64:Q109" si="259">IF(N64="","",",")</f>
        <v/>
      </c>
      <c r="R64" s="168" t="str">
        <f t="shared" ref="R64:R109" si="260">IF(N64="","",15)</f>
        <v/>
      </c>
      <c r="S64" s="218" t="str">
        <f t="shared" ref="S64:S109" si="261">IF(N64="","",")")</f>
        <v/>
      </c>
      <c r="T64" s="219" t="str">
        <f t="shared" ref="T64:T109" si="262">IF(U64="","","(")</f>
        <v/>
      </c>
      <c r="U64" s="181" t="str">
        <f t="shared" ref="U64:U109" si="263">IF(F64="","",F64)</f>
        <v/>
      </c>
      <c r="V64" s="185" t="str">
        <f t="shared" ref="V64:V109" si="264">IF(U64="","",",")</f>
        <v/>
      </c>
      <c r="W64" s="177" t="str">
        <f t="shared" ref="W64:W109" si="265">IF(G64="","",G64)</f>
        <v/>
      </c>
      <c r="X64" s="185" t="str">
        <f t="shared" ref="X64:X109" si="266">IF(U64="","",",")</f>
        <v/>
      </c>
      <c r="Y64" s="185" t="str">
        <f t="shared" ref="Y64:Y109" si="267">IF(U64="","",250)</f>
        <v/>
      </c>
      <c r="Z64" s="218" t="str">
        <f t="shared" ref="Z64:Z109" si="268">IF(U64="","",")")</f>
        <v/>
      </c>
      <c r="AA64" s="175" t="str">
        <f t="shared" ref="AA64:AA109" si="269">IF(AB64="","","(")</f>
        <v/>
      </c>
      <c r="AB64" s="183" t="str">
        <f t="shared" ref="AB64:AB109" si="270">IF(H64="","",H64)</f>
        <v/>
      </c>
      <c r="AC64" s="184" t="str">
        <f t="shared" ref="AC64:AC109" si="271">IF(AB64="","",",")</f>
        <v/>
      </c>
      <c r="AD64" s="225" t="str">
        <f t="shared" ref="AD64:AD109" si="272">IF(I64="","",I64)</f>
        <v/>
      </c>
      <c r="AE64" s="176" t="str">
        <f t="shared" ref="AE64:AE109" si="273">IF(AB64="","",",")</f>
        <v/>
      </c>
      <c r="AF64" s="168" t="str">
        <f t="shared" ref="AF64:AF109" si="274">IF(AB64="","",350)</f>
        <v/>
      </c>
      <c r="AG64" s="168" t="str">
        <f t="shared" ref="AG64:AG109" si="275">IF(AB64="","",")")</f>
        <v/>
      </c>
      <c r="AH64" s="179" t="str">
        <f t="shared" ref="AH64:AH109" si="276">IF(AI64="","","(")</f>
        <v/>
      </c>
      <c r="AI64" s="256" t="str">
        <f t="shared" ref="AI64:AI109" si="277">IF(J64="","",J64)</f>
        <v/>
      </c>
      <c r="AJ64" s="185" t="str">
        <f t="shared" ref="AJ64:AJ109" si="278">IF(AI64="","",",")</f>
        <v/>
      </c>
      <c r="AK64" s="185" t="str">
        <f t="shared" ref="AK64:AK109" si="279">IF(K64="","",K64)</f>
        <v/>
      </c>
      <c r="AL64" s="185" t="str">
        <f t="shared" ref="AL64:AL109" si="280">IF(AI64="","",",")</f>
        <v/>
      </c>
      <c r="AM64" s="185" t="str">
        <f t="shared" ref="AM64:AM109" si="281">IF(AI64="","",450)</f>
        <v/>
      </c>
      <c r="AN64" s="185" t="str">
        <f t="shared" ref="AN64:AN109" si="282">IF(AI64="","",")")</f>
        <v/>
      </c>
    </row>
    <row r="65" spans="1:40" ht="25.5" thickTop="1" thickBot="1" x14ac:dyDescent="0.4">
      <c r="C65" s="203" t="s">
        <v>2422</v>
      </c>
      <c r="D65" s="224"/>
      <c r="E65" s="224"/>
      <c r="F65" s="224"/>
      <c r="G65" s="224"/>
      <c r="H65" s="224"/>
      <c r="I65" s="224"/>
      <c r="J65" s="224"/>
      <c r="K65" s="224"/>
      <c r="L65" s="208" t="s">
        <v>2411</v>
      </c>
      <c r="M65" s="218" t="str">
        <f t="shared" si="255"/>
        <v/>
      </c>
      <c r="N65" s="183" t="str">
        <f t="shared" si="256"/>
        <v/>
      </c>
      <c r="O65" s="216" t="str">
        <f t="shared" si="257"/>
        <v/>
      </c>
      <c r="P65" s="225" t="str">
        <f t="shared" si="258"/>
        <v/>
      </c>
      <c r="Q65" s="217" t="str">
        <f t="shared" si="259"/>
        <v/>
      </c>
      <c r="R65" s="168" t="str">
        <f t="shared" si="260"/>
        <v/>
      </c>
      <c r="S65" s="218" t="str">
        <f t="shared" si="261"/>
        <v/>
      </c>
      <c r="T65" s="219" t="str">
        <f t="shared" si="262"/>
        <v/>
      </c>
      <c r="U65" s="181" t="str">
        <f t="shared" si="263"/>
        <v/>
      </c>
      <c r="V65" s="185" t="str">
        <f t="shared" si="264"/>
        <v/>
      </c>
      <c r="W65" s="177" t="str">
        <f t="shared" si="265"/>
        <v/>
      </c>
      <c r="X65" s="185" t="str">
        <f t="shared" si="266"/>
        <v/>
      </c>
      <c r="Y65" s="185" t="str">
        <f t="shared" si="267"/>
        <v/>
      </c>
      <c r="Z65" s="218" t="str">
        <f t="shared" si="268"/>
        <v/>
      </c>
      <c r="AA65" s="175" t="str">
        <f t="shared" si="269"/>
        <v/>
      </c>
      <c r="AB65" s="183" t="str">
        <f t="shared" si="270"/>
        <v/>
      </c>
      <c r="AC65" s="184" t="str">
        <f t="shared" si="271"/>
        <v/>
      </c>
      <c r="AD65" s="225" t="str">
        <f t="shared" si="272"/>
        <v/>
      </c>
      <c r="AE65" s="176" t="str">
        <f t="shared" si="273"/>
        <v/>
      </c>
      <c r="AF65" s="168" t="str">
        <f t="shared" si="274"/>
        <v/>
      </c>
      <c r="AG65" s="168" t="str">
        <f t="shared" si="275"/>
        <v/>
      </c>
      <c r="AH65" s="179" t="str">
        <f t="shared" si="276"/>
        <v/>
      </c>
      <c r="AI65" s="256" t="str">
        <f t="shared" si="277"/>
        <v/>
      </c>
      <c r="AJ65" s="185" t="str">
        <f t="shared" si="278"/>
        <v/>
      </c>
      <c r="AK65" s="185" t="str">
        <f t="shared" si="279"/>
        <v/>
      </c>
      <c r="AL65" s="185" t="str">
        <f t="shared" si="280"/>
        <v/>
      </c>
      <c r="AM65" s="185" t="str">
        <f t="shared" si="281"/>
        <v/>
      </c>
      <c r="AN65" s="185" t="str">
        <f t="shared" si="282"/>
        <v/>
      </c>
    </row>
    <row r="66" spans="1:40" ht="25.5" thickTop="1" thickBot="1" x14ac:dyDescent="0.4">
      <c r="B66" t="s">
        <v>2282</v>
      </c>
      <c r="C66" s="333" t="s">
        <v>2904</v>
      </c>
      <c r="D66" s="329"/>
      <c r="E66" s="329"/>
      <c r="F66" s="329"/>
      <c r="G66" s="329"/>
      <c r="H66" s="329"/>
      <c r="I66" s="329"/>
      <c r="J66" s="329"/>
      <c r="K66" s="329"/>
      <c r="L66" s="330" t="str">
        <f>IF(C66="","",_xlfn.CONCAT("       triggerLine: ","""",C66,", ",M66:AN66,""", sC: ","""",B66,""", lines: ["))</f>
        <v xml:space="preserve">       triggerLine: "BENDECID, ", sC: "as", lines: [</v>
      </c>
      <c r="M66" s="218" t="str">
        <f t="shared" si="255"/>
        <v/>
      </c>
      <c r="N66" s="183" t="str">
        <f t="shared" si="256"/>
        <v/>
      </c>
      <c r="O66" s="216" t="str">
        <f t="shared" si="257"/>
        <v/>
      </c>
      <c r="P66" s="225" t="str">
        <f t="shared" si="258"/>
        <v/>
      </c>
      <c r="Q66" s="217" t="str">
        <f t="shared" si="259"/>
        <v/>
      </c>
      <c r="R66" s="168" t="str">
        <f t="shared" si="260"/>
        <v/>
      </c>
      <c r="S66" s="218" t="str">
        <f t="shared" si="261"/>
        <v/>
      </c>
      <c r="T66" s="219" t="str">
        <f t="shared" si="262"/>
        <v/>
      </c>
      <c r="U66" s="181" t="str">
        <f t="shared" si="263"/>
        <v/>
      </c>
      <c r="V66" s="185" t="str">
        <f t="shared" si="264"/>
        <v/>
      </c>
      <c r="W66" s="177" t="str">
        <f t="shared" si="265"/>
        <v/>
      </c>
      <c r="X66" s="185" t="str">
        <f t="shared" si="266"/>
        <v/>
      </c>
      <c r="Y66" s="185" t="str">
        <f t="shared" si="267"/>
        <v/>
      </c>
      <c r="Z66" s="218" t="str">
        <f t="shared" si="268"/>
        <v/>
      </c>
      <c r="AA66" s="175" t="str">
        <f t="shared" si="269"/>
        <v/>
      </c>
      <c r="AB66" s="183" t="str">
        <f t="shared" si="270"/>
        <v/>
      </c>
      <c r="AC66" s="184" t="str">
        <f t="shared" si="271"/>
        <v/>
      </c>
      <c r="AD66" s="225" t="str">
        <f t="shared" si="272"/>
        <v/>
      </c>
      <c r="AE66" s="176" t="str">
        <f t="shared" si="273"/>
        <v/>
      </c>
      <c r="AF66" s="168" t="str">
        <f t="shared" si="274"/>
        <v/>
      </c>
      <c r="AG66" s="168" t="str">
        <f t="shared" si="275"/>
        <v/>
      </c>
      <c r="AH66" s="179" t="str">
        <f t="shared" si="276"/>
        <v/>
      </c>
      <c r="AI66" s="256" t="str">
        <f t="shared" si="277"/>
        <v/>
      </c>
      <c r="AJ66" s="185" t="str">
        <f t="shared" si="278"/>
        <v/>
      </c>
      <c r="AK66" s="185" t="str">
        <f t="shared" si="279"/>
        <v/>
      </c>
      <c r="AL66" s="185" t="str">
        <f t="shared" si="280"/>
        <v/>
      </c>
      <c r="AM66" s="185" t="str">
        <f t="shared" si="281"/>
        <v/>
      </c>
      <c r="AN66" s="185" t="str">
        <f t="shared" si="282"/>
        <v/>
      </c>
    </row>
    <row r="67" spans="1:40" ht="25.5" thickTop="1" thickBot="1" x14ac:dyDescent="0.4">
      <c r="B67" t="s">
        <v>2282</v>
      </c>
      <c r="C67" s="334" t="s">
        <v>2903</v>
      </c>
      <c r="D67" s="329"/>
      <c r="E67" s="329"/>
      <c r="F67" s="329"/>
      <c r="G67" s="329"/>
      <c r="H67" s="329"/>
      <c r="I67" s="329"/>
      <c r="J67" s="329"/>
      <c r="K67" s="329"/>
      <c r="L67" s="335" t="str">
        <f>IF(C67="","",_xlfn.CONCAT("            { line: ","""",C67,", ",M67:AN67,""", sC: ","""",B67,"""},  ]},"))</f>
        <v xml:space="preserve">            { line: "AL SEÑOR., ", sC: "as"},  ]},</v>
      </c>
      <c r="M67" s="218" t="str">
        <f t="shared" si="255"/>
        <v/>
      </c>
      <c r="N67" s="183" t="str">
        <f t="shared" si="256"/>
        <v/>
      </c>
      <c r="O67" s="216" t="str">
        <f t="shared" si="257"/>
        <v/>
      </c>
      <c r="P67" s="225" t="str">
        <f t="shared" si="258"/>
        <v/>
      </c>
      <c r="Q67" s="217" t="str">
        <f t="shared" si="259"/>
        <v/>
      </c>
      <c r="R67" s="168" t="str">
        <f t="shared" si="260"/>
        <v/>
      </c>
      <c r="S67" s="218" t="str">
        <f t="shared" si="261"/>
        <v/>
      </c>
      <c r="T67" s="219" t="str">
        <f t="shared" si="262"/>
        <v/>
      </c>
      <c r="U67" s="181" t="str">
        <f t="shared" si="263"/>
        <v/>
      </c>
      <c r="V67" s="185" t="str">
        <f t="shared" si="264"/>
        <v/>
      </c>
      <c r="W67" s="177" t="str">
        <f t="shared" si="265"/>
        <v/>
      </c>
      <c r="X67" s="185" t="str">
        <f t="shared" si="266"/>
        <v/>
      </c>
      <c r="Y67" s="185" t="str">
        <f t="shared" si="267"/>
        <v/>
      </c>
      <c r="Z67" s="218" t="str">
        <f t="shared" si="268"/>
        <v/>
      </c>
      <c r="AA67" s="175" t="str">
        <f t="shared" si="269"/>
        <v/>
      </c>
      <c r="AB67" s="183" t="str">
        <f t="shared" si="270"/>
        <v/>
      </c>
      <c r="AC67" s="184" t="str">
        <f t="shared" si="271"/>
        <v/>
      </c>
      <c r="AD67" s="225" t="str">
        <f t="shared" si="272"/>
        <v/>
      </c>
      <c r="AE67" s="176" t="str">
        <f t="shared" si="273"/>
        <v/>
      </c>
      <c r="AF67" s="168" t="str">
        <f t="shared" si="274"/>
        <v/>
      </c>
      <c r="AG67" s="168" t="str">
        <f t="shared" si="275"/>
        <v/>
      </c>
      <c r="AH67" s="179" t="str">
        <f t="shared" si="276"/>
        <v/>
      </c>
      <c r="AI67" s="256" t="str">
        <f t="shared" si="277"/>
        <v/>
      </c>
      <c r="AJ67" s="185" t="str">
        <f t="shared" si="278"/>
        <v/>
      </c>
      <c r="AK67" s="185" t="str">
        <f t="shared" si="279"/>
        <v/>
      </c>
      <c r="AL67" s="185" t="str">
        <f t="shared" si="280"/>
        <v/>
      </c>
      <c r="AM67" s="185" t="str">
        <f t="shared" si="281"/>
        <v/>
      </c>
      <c r="AN67" s="185" t="str">
        <f t="shared" si="282"/>
        <v/>
      </c>
    </row>
    <row r="68" spans="1:40" ht="27.75" thickTop="1" thickBot="1" x14ac:dyDescent="0.4">
      <c r="C68" s="297"/>
      <c r="D68" s="326"/>
      <c r="E68" s="326"/>
      <c r="F68" s="326"/>
      <c r="G68" s="326"/>
      <c r="H68" s="326"/>
      <c r="I68" s="326"/>
      <c r="J68" s="326"/>
      <c r="K68" s="326"/>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5.5" thickTop="1" thickBot="1" x14ac:dyDescent="0.4">
      <c r="A69">
        <f>+A60+1</f>
        <v>4</v>
      </c>
      <c r="C69" s="13" t="s">
        <v>2911</v>
      </c>
      <c r="D69" s="257"/>
      <c r="E69" s="257"/>
      <c r="F69" s="258"/>
      <c r="G69" s="258"/>
      <c r="H69" s="257"/>
      <c r="I69" s="257"/>
      <c r="J69" s="296"/>
      <c r="K69" s="296"/>
      <c r="L69" s="271" t="str">
        <f t="shared" si="254"/>
        <v xml:space="preserve">            { line: "Fuego y calor,, ", sC: ""},</v>
      </c>
      <c r="M69" s="218" t="str">
        <f t="shared" si="255"/>
        <v/>
      </c>
      <c r="N69" s="183" t="str">
        <f t="shared" si="256"/>
        <v/>
      </c>
      <c r="O69" s="216" t="str">
        <f t="shared" si="257"/>
        <v/>
      </c>
      <c r="P69" s="225" t="str">
        <f t="shared" si="258"/>
        <v/>
      </c>
      <c r="Q69" s="217" t="str">
        <f t="shared" si="259"/>
        <v/>
      </c>
      <c r="R69" s="168" t="str">
        <f t="shared" si="260"/>
        <v/>
      </c>
      <c r="S69" s="218" t="str">
        <f t="shared" si="261"/>
        <v/>
      </c>
      <c r="T69" s="219" t="str">
        <f t="shared" si="262"/>
        <v/>
      </c>
      <c r="U69" s="181" t="str">
        <f t="shared" si="263"/>
        <v/>
      </c>
      <c r="V69" s="185" t="str">
        <f t="shared" si="264"/>
        <v/>
      </c>
      <c r="W69" s="177" t="str">
        <f t="shared" si="265"/>
        <v/>
      </c>
      <c r="X69" s="185" t="str">
        <f t="shared" si="266"/>
        <v/>
      </c>
      <c r="Y69" s="185" t="str">
        <f t="shared" si="267"/>
        <v/>
      </c>
      <c r="Z69" s="218" t="str">
        <f t="shared" si="268"/>
        <v/>
      </c>
      <c r="AA69" s="175" t="str">
        <f t="shared" si="269"/>
        <v/>
      </c>
      <c r="AB69" s="183" t="str">
        <f t="shared" si="270"/>
        <v/>
      </c>
      <c r="AC69" s="184" t="str">
        <f t="shared" si="271"/>
        <v/>
      </c>
      <c r="AD69" s="225" t="str">
        <f t="shared" si="272"/>
        <v/>
      </c>
      <c r="AE69" s="176" t="str">
        <f t="shared" si="273"/>
        <v/>
      </c>
      <c r="AF69" s="168" t="str">
        <f t="shared" si="274"/>
        <v/>
      </c>
      <c r="AG69" s="168" t="str">
        <f t="shared" si="275"/>
        <v/>
      </c>
      <c r="AH69" s="179" t="str">
        <f t="shared" si="276"/>
        <v/>
      </c>
      <c r="AI69" s="256" t="str">
        <f t="shared" si="277"/>
        <v/>
      </c>
      <c r="AJ69" s="185" t="str">
        <f t="shared" si="278"/>
        <v/>
      </c>
      <c r="AK69" s="185" t="str">
        <f t="shared" si="279"/>
        <v/>
      </c>
      <c r="AL69" s="185" t="str">
        <f t="shared" si="280"/>
        <v/>
      </c>
      <c r="AM69" s="185" t="str">
        <f t="shared" si="281"/>
        <v/>
      </c>
      <c r="AN69" s="185" t="str">
        <f t="shared" si="282"/>
        <v/>
      </c>
    </row>
    <row r="70" spans="1:40" ht="25.5" thickTop="1" thickBot="1" x14ac:dyDescent="0.4">
      <c r="C70" s="203" t="s">
        <v>2422</v>
      </c>
      <c r="D70" s="224"/>
      <c r="E70" s="224"/>
      <c r="F70" s="224"/>
      <c r="G70" s="224"/>
      <c r="H70" s="224"/>
      <c r="I70" s="224"/>
      <c r="J70" s="224"/>
      <c r="K70" s="224"/>
      <c r="L70" s="208" t="s">
        <v>2411</v>
      </c>
      <c r="M70" s="218" t="str">
        <f t="shared" ref="M70:M72" si="283">IF(N70="","","(")</f>
        <v/>
      </c>
      <c r="N70" s="183" t="str">
        <f t="shared" ref="N70:N72" si="284">IF(D70="","",D70)</f>
        <v/>
      </c>
      <c r="O70" s="216" t="str">
        <f t="shared" ref="O70:O72" si="285">IF(N70="","",",")</f>
        <v/>
      </c>
      <c r="P70" s="225" t="str">
        <f t="shared" ref="P70:P72" si="286">IF(E70="","",E70)</f>
        <v/>
      </c>
      <c r="Q70" s="217" t="str">
        <f t="shared" ref="Q70:Q72" si="287">IF(N70="","",",")</f>
        <v/>
      </c>
      <c r="R70" s="168" t="str">
        <f t="shared" ref="R70:R72" si="288">IF(N70="","",15)</f>
        <v/>
      </c>
      <c r="S70" s="218" t="str">
        <f t="shared" ref="S70:S72" si="289">IF(N70="","",")")</f>
        <v/>
      </c>
      <c r="T70" s="219" t="str">
        <f t="shared" ref="T70:T72" si="290">IF(U70="","","(")</f>
        <v/>
      </c>
      <c r="U70" s="181" t="str">
        <f t="shared" ref="U70:U72" si="291">IF(F70="","",F70)</f>
        <v/>
      </c>
      <c r="V70" s="185" t="str">
        <f t="shared" ref="V70:V72" si="292">IF(U70="","",",")</f>
        <v/>
      </c>
      <c r="W70" s="177" t="str">
        <f t="shared" ref="W70:W72" si="293">IF(G70="","",G70)</f>
        <v/>
      </c>
      <c r="X70" s="185" t="str">
        <f t="shared" ref="X70:X72" si="294">IF(U70="","",",")</f>
        <v/>
      </c>
      <c r="Y70" s="185" t="str">
        <f t="shared" ref="Y70:Y72" si="295">IF(U70="","",250)</f>
        <v/>
      </c>
      <c r="Z70" s="218" t="str">
        <f t="shared" ref="Z70:Z72" si="296">IF(U70="","",")")</f>
        <v/>
      </c>
      <c r="AA70" s="175" t="str">
        <f t="shared" ref="AA70:AA72" si="297">IF(AB70="","","(")</f>
        <v/>
      </c>
      <c r="AB70" s="183" t="str">
        <f t="shared" ref="AB70:AB72" si="298">IF(H70="","",H70)</f>
        <v/>
      </c>
      <c r="AC70" s="184" t="str">
        <f t="shared" ref="AC70:AC72" si="299">IF(AB70="","",",")</f>
        <v/>
      </c>
      <c r="AD70" s="225" t="str">
        <f t="shared" ref="AD70:AD72" si="300">IF(I70="","",I70)</f>
        <v/>
      </c>
      <c r="AE70" s="176" t="str">
        <f t="shared" ref="AE70:AE72" si="301">IF(AB70="","",",")</f>
        <v/>
      </c>
      <c r="AF70" s="168" t="str">
        <f t="shared" ref="AF70:AF72" si="302">IF(AB70="","",350)</f>
        <v/>
      </c>
      <c r="AG70" s="168" t="str">
        <f t="shared" ref="AG70:AG72" si="303">IF(AB70="","",")")</f>
        <v/>
      </c>
      <c r="AH70" s="179" t="str">
        <f t="shared" ref="AH70:AH72" si="304">IF(AI70="","","(")</f>
        <v/>
      </c>
      <c r="AI70" s="256" t="str">
        <f t="shared" ref="AI70:AI72" si="305">IF(J70="","",J70)</f>
        <v/>
      </c>
      <c r="AJ70" s="185" t="str">
        <f t="shared" ref="AJ70:AJ72" si="306">IF(AI70="","",",")</f>
        <v/>
      </c>
      <c r="AK70" s="185" t="str">
        <f t="shared" ref="AK70:AK72" si="307">IF(K70="","",K70)</f>
        <v/>
      </c>
      <c r="AL70" s="185" t="str">
        <f t="shared" ref="AL70:AL72" si="308">IF(AI70="","",",")</f>
        <v/>
      </c>
      <c r="AM70" s="185" t="str">
        <f t="shared" ref="AM70:AM72" si="309">IF(AI70="","",450)</f>
        <v/>
      </c>
      <c r="AN70" s="185" t="str">
        <f t="shared" ref="AN70:AN72" si="310">IF(AI70="","",")")</f>
        <v/>
      </c>
    </row>
    <row r="71" spans="1:40" ht="25.5" thickTop="1" thickBot="1" x14ac:dyDescent="0.4">
      <c r="B71" t="s">
        <v>2282</v>
      </c>
      <c r="C71" s="333" t="s">
        <v>2904</v>
      </c>
      <c r="D71" s="329"/>
      <c r="E71" s="329"/>
      <c r="F71" s="329"/>
      <c r="G71" s="329"/>
      <c r="H71" s="329"/>
      <c r="I71" s="329"/>
      <c r="J71" s="329"/>
      <c r="K71" s="329"/>
      <c r="L71" s="330" t="str">
        <f>IF(C71="","",_xlfn.CONCAT("       triggerLine: ","""",C71,", ",M71:AN71,""", sC: ","""",B71,""", lines: ["))</f>
        <v xml:space="preserve">       triggerLine: "BENDECID, ", sC: "as", lines: [</v>
      </c>
      <c r="M71" s="218" t="str">
        <f t="shared" si="283"/>
        <v/>
      </c>
      <c r="N71" s="183" t="str">
        <f t="shared" si="284"/>
        <v/>
      </c>
      <c r="O71" s="216" t="str">
        <f t="shared" si="285"/>
        <v/>
      </c>
      <c r="P71" s="225" t="str">
        <f t="shared" si="286"/>
        <v/>
      </c>
      <c r="Q71" s="217" t="str">
        <f t="shared" si="287"/>
        <v/>
      </c>
      <c r="R71" s="168" t="str">
        <f t="shared" si="288"/>
        <v/>
      </c>
      <c r="S71" s="218" t="str">
        <f t="shared" si="289"/>
        <v/>
      </c>
      <c r="T71" s="219" t="str">
        <f t="shared" si="290"/>
        <v/>
      </c>
      <c r="U71" s="181" t="str">
        <f t="shared" si="291"/>
        <v/>
      </c>
      <c r="V71" s="185" t="str">
        <f t="shared" si="292"/>
        <v/>
      </c>
      <c r="W71" s="177" t="str">
        <f t="shared" si="293"/>
        <v/>
      </c>
      <c r="X71" s="185" t="str">
        <f t="shared" si="294"/>
        <v/>
      </c>
      <c r="Y71" s="185" t="str">
        <f t="shared" si="295"/>
        <v/>
      </c>
      <c r="Z71" s="218" t="str">
        <f t="shared" si="296"/>
        <v/>
      </c>
      <c r="AA71" s="175" t="str">
        <f t="shared" si="297"/>
        <v/>
      </c>
      <c r="AB71" s="183" t="str">
        <f t="shared" si="298"/>
        <v/>
      </c>
      <c r="AC71" s="184" t="str">
        <f t="shared" si="299"/>
        <v/>
      </c>
      <c r="AD71" s="225" t="str">
        <f t="shared" si="300"/>
        <v/>
      </c>
      <c r="AE71" s="176" t="str">
        <f t="shared" si="301"/>
        <v/>
      </c>
      <c r="AF71" s="168" t="str">
        <f t="shared" si="302"/>
        <v/>
      </c>
      <c r="AG71" s="168" t="str">
        <f t="shared" si="303"/>
        <v/>
      </c>
      <c r="AH71" s="179" t="str">
        <f t="shared" si="304"/>
        <v/>
      </c>
      <c r="AI71" s="256" t="str">
        <f t="shared" si="305"/>
        <v/>
      </c>
      <c r="AJ71" s="185" t="str">
        <f t="shared" si="306"/>
        <v/>
      </c>
      <c r="AK71" s="185" t="str">
        <f t="shared" si="307"/>
        <v/>
      </c>
      <c r="AL71" s="185" t="str">
        <f t="shared" si="308"/>
        <v/>
      </c>
      <c r="AM71" s="185" t="str">
        <f t="shared" si="309"/>
        <v/>
      </c>
      <c r="AN71" s="185" t="str">
        <f t="shared" si="310"/>
        <v/>
      </c>
    </row>
    <row r="72" spans="1:40" ht="25.5" thickTop="1" thickBot="1" x14ac:dyDescent="0.4">
      <c r="B72" t="s">
        <v>2282</v>
      </c>
      <c r="C72" s="334" t="s">
        <v>2903</v>
      </c>
      <c r="D72" s="329"/>
      <c r="E72" s="329"/>
      <c r="F72" s="329"/>
      <c r="G72" s="329"/>
      <c r="H72" s="329"/>
      <c r="I72" s="329"/>
      <c r="J72" s="329"/>
      <c r="K72" s="329"/>
      <c r="L72" s="335" t="str">
        <f>IF(C72="","",_xlfn.CONCAT("            { line: ","""",C72,", ",M72:AN72,""", sC: ","""",B72,"""},  ]},"))</f>
        <v xml:space="preserve">            { line: "AL SEÑOR., ", sC: "as"},  ]},</v>
      </c>
      <c r="M72" s="218" t="str">
        <f t="shared" si="283"/>
        <v/>
      </c>
      <c r="N72" s="183" t="str">
        <f t="shared" si="284"/>
        <v/>
      </c>
      <c r="O72" s="216" t="str">
        <f t="shared" si="285"/>
        <v/>
      </c>
      <c r="P72" s="225" t="str">
        <f t="shared" si="286"/>
        <v/>
      </c>
      <c r="Q72" s="217" t="str">
        <f t="shared" si="287"/>
        <v/>
      </c>
      <c r="R72" s="168" t="str">
        <f t="shared" si="288"/>
        <v/>
      </c>
      <c r="S72" s="218" t="str">
        <f t="shared" si="289"/>
        <v/>
      </c>
      <c r="T72" s="219" t="str">
        <f t="shared" si="290"/>
        <v/>
      </c>
      <c r="U72" s="181" t="str">
        <f t="shared" si="291"/>
        <v/>
      </c>
      <c r="V72" s="185" t="str">
        <f t="shared" si="292"/>
        <v/>
      </c>
      <c r="W72" s="177" t="str">
        <f t="shared" si="293"/>
        <v/>
      </c>
      <c r="X72" s="185" t="str">
        <f t="shared" si="294"/>
        <v/>
      </c>
      <c r="Y72" s="185" t="str">
        <f t="shared" si="295"/>
        <v/>
      </c>
      <c r="Z72" s="218" t="str">
        <f t="shared" si="296"/>
        <v/>
      </c>
      <c r="AA72" s="175" t="str">
        <f t="shared" si="297"/>
        <v/>
      </c>
      <c r="AB72" s="183" t="str">
        <f t="shared" si="298"/>
        <v/>
      </c>
      <c r="AC72" s="184" t="str">
        <f t="shared" si="299"/>
        <v/>
      </c>
      <c r="AD72" s="225" t="str">
        <f t="shared" si="300"/>
        <v/>
      </c>
      <c r="AE72" s="176" t="str">
        <f t="shared" si="301"/>
        <v/>
      </c>
      <c r="AF72" s="168" t="str">
        <f t="shared" si="302"/>
        <v/>
      </c>
      <c r="AG72" s="168" t="str">
        <f t="shared" si="303"/>
        <v/>
      </c>
      <c r="AH72" s="179" t="str">
        <f t="shared" si="304"/>
        <v/>
      </c>
      <c r="AI72" s="256" t="str">
        <f t="shared" si="305"/>
        <v/>
      </c>
      <c r="AJ72" s="185" t="str">
        <f t="shared" si="306"/>
        <v/>
      </c>
      <c r="AK72" s="185" t="str">
        <f t="shared" si="307"/>
        <v/>
      </c>
      <c r="AL72" s="185" t="str">
        <f t="shared" si="308"/>
        <v/>
      </c>
      <c r="AM72" s="185" t="str">
        <f t="shared" si="309"/>
        <v/>
      </c>
      <c r="AN72" s="185" t="str">
        <f t="shared" si="310"/>
        <v/>
      </c>
    </row>
    <row r="73" spans="1:40" ht="25.5" thickTop="1" thickBot="1" x14ac:dyDescent="0.4">
      <c r="A73">
        <f>+A61+1</f>
        <v>1</v>
      </c>
      <c r="C73" s="13" t="s">
        <v>2912</v>
      </c>
      <c r="D73" s="257"/>
      <c r="E73" s="257"/>
      <c r="F73" s="258"/>
      <c r="G73" s="258"/>
      <c r="H73" s="257"/>
      <c r="I73" s="257"/>
      <c r="J73" s="296"/>
      <c r="K73" s="296"/>
      <c r="L73" s="271" t="str">
        <f t="shared" si="254"/>
        <v xml:space="preserve">            { line: "Fríos y heladas,, ", sC: ""},</v>
      </c>
      <c r="M73" s="218" t="str">
        <f t="shared" si="255"/>
        <v/>
      </c>
      <c r="N73" s="183" t="str">
        <f t="shared" si="256"/>
        <v/>
      </c>
      <c r="O73" s="216" t="str">
        <f t="shared" si="257"/>
        <v/>
      </c>
      <c r="P73" s="225" t="str">
        <f t="shared" si="258"/>
        <v/>
      </c>
      <c r="Q73" s="217" t="str">
        <f t="shared" si="259"/>
        <v/>
      </c>
      <c r="R73" s="168" t="str">
        <f t="shared" si="260"/>
        <v/>
      </c>
      <c r="S73" s="218" t="str">
        <f t="shared" si="261"/>
        <v/>
      </c>
      <c r="T73" s="219" t="str">
        <f t="shared" si="262"/>
        <v/>
      </c>
      <c r="U73" s="181" t="str">
        <f t="shared" si="263"/>
        <v/>
      </c>
      <c r="V73" s="185" t="str">
        <f t="shared" si="264"/>
        <v/>
      </c>
      <c r="W73" s="177" t="str">
        <f t="shared" si="265"/>
        <v/>
      </c>
      <c r="X73" s="185" t="str">
        <f t="shared" si="266"/>
        <v/>
      </c>
      <c r="Y73" s="185" t="str">
        <f t="shared" si="267"/>
        <v/>
      </c>
      <c r="Z73" s="218" t="str">
        <f t="shared" si="268"/>
        <v/>
      </c>
      <c r="AA73" s="175" t="str">
        <f t="shared" si="269"/>
        <v/>
      </c>
      <c r="AB73" s="183" t="str">
        <f t="shared" si="270"/>
        <v/>
      </c>
      <c r="AC73" s="184" t="str">
        <f t="shared" si="271"/>
        <v/>
      </c>
      <c r="AD73" s="225" t="str">
        <f t="shared" si="272"/>
        <v/>
      </c>
      <c r="AE73" s="176" t="str">
        <f t="shared" si="273"/>
        <v/>
      </c>
      <c r="AF73" s="168" t="str">
        <f t="shared" si="274"/>
        <v/>
      </c>
      <c r="AG73" s="168" t="str">
        <f t="shared" si="275"/>
        <v/>
      </c>
      <c r="AH73" s="179" t="str">
        <f t="shared" si="276"/>
        <v/>
      </c>
      <c r="AI73" s="256" t="str">
        <f t="shared" si="277"/>
        <v/>
      </c>
      <c r="AJ73" s="185" t="str">
        <f t="shared" si="278"/>
        <v/>
      </c>
      <c r="AK73" s="185" t="str">
        <f t="shared" si="279"/>
        <v/>
      </c>
      <c r="AL73" s="185" t="str">
        <f t="shared" si="280"/>
        <v/>
      </c>
      <c r="AM73" s="185" t="str">
        <f t="shared" si="281"/>
        <v/>
      </c>
      <c r="AN73" s="185" t="str">
        <f t="shared" si="282"/>
        <v/>
      </c>
    </row>
    <row r="74" spans="1:40" ht="25.5" thickTop="1" thickBot="1" x14ac:dyDescent="0.4">
      <c r="C74" s="203" t="s">
        <v>2422</v>
      </c>
      <c r="D74" s="224"/>
      <c r="E74" s="224"/>
      <c r="F74" s="224"/>
      <c r="G74" s="224"/>
      <c r="H74" s="224"/>
      <c r="I74" s="224"/>
      <c r="J74" s="224"/>
      <c r="K74" s="224"/>
      <c r="L74" s="208" t="s">
        <v>2411</v>
      </c>
      <c r="M74" s="218" t="str">
        <f t="shared" si="255"/>
        <v/>
      </c>
      <c r="N74" s="183" t="str">
        <f t="shared" si="256"/>
        <v/>
      </c>
      <c r="O74" s="216" t="str">
        <f t="shared" si="257"/>
        <v/>
      </c>
      <c r="P74" s="225" t="str">
        <f t="shared" si="258"/>
        <v/>
      </c>
      <c r="Q74" s="217" t="str">
        <f t="shared" si="259"/>
        <v/>
      </c>
      <c r="R74" s="168" t="str">
        <f t="shared" si="260"/>
        <v/>
      </c>
      <c r="S74" s="218" t="str">
        <f t="shared" si="261"/>
        <v/>
      </c>
      <c r="T74" s="219" t="str">
        <f t="shared" si="262"/>
        <v/>
      </c>
      <c r="U74" s="181" t="str">
        <f t="shared" si="263"/>
        <v/>
      </c>
      <c r="V74" s="185" t="str">
        <f t="shared" si="264"/>
        <v/>
      </c>
      <c r="W74" s="177" t="str">
        <f t="shared" si="265"/>
        <v/>
      </c>
      <c r="X74" s="185" t="str">
        <f t="shared" si="266"/>
        <v/>
      </c>
      <c r="Y74" s="185" t="str">
        <f t="shared" si="267"/>
        <v/>
      </c>
      <c r="Z74" s="218" t="str">
        <f t="shared" si="268"/>
        <v/>
      </c>
      <c r="AA74" s="175" t="str">
        <f t="shared" si="269"/>
        <v/>
      </c>
      <c r="AB74" s="183" t="str">
        <f t="shared" si="270"/>
        <v/>
      </c>
      <c r="AC74" s="184" t="str">
        <f t="shared" si="271"/>
        <v/>
      </c>
      <c r="AD74" s="225" t="str">
        <f t="shared" si="272"/>
        <v/>
      </c>
      <c r="AE74" s="176" t="str">
        <f t="shared" si="273"/>
        <v/>
      </c>
      <c r="AF74" s="168" t="str">
        <f t="shared" si="274"/>
        <v/>
      </c>
      <c r="AG74" s="168" t="str">
        <f t="shared" si="275"/>
        <v/>
      </c>
      <c r="AH74" s="179" t="str">
        <f t="shared" si="276"/>
        <v/>
      </c>
      <c r="AI74" s="256" t="str">
        <f t="shared" si="277"/>
        <v/>
      </c>
      <c r="AJ74" s="185" t="str">
        <f t="shared" si="278"/>
        <v/>
      </c>
      <c r="AK74" s="185" t="str">
        <f t="shared" si="279"/>
        <v/>
      </c>
      <c r="AL74" s="185" t="str">
        <f t="shared" si="280"/>
        <v/>
      </c>
      <c r="AM74" s="185" t="str">
        <f t="shared" si="281"/>
        <v/>
      </c>
      <c r="AN74" s="185" t="str">
        <f t="shared" si="282"/>
        <v/>
      </c>
    </row>
    <row r="75" spans="1:40" ht="25.5" thickTop="1" thickBot="1" x14ac:dyDescent="0.4">
      <c r="B75" t="s">
        <v>2282</v>
      </c>
      <c r="C75" s="333" t="s">
        <v>2904</v>
      </c>
      <c r="D75" s="329"/>
      <c r="E75" s="329"/>
      <c r="F75" s="329"/>
      <c r="G75" s="329"/>
      <c r="H75" s="329"/>
      <c r="I75" s="329"/>
      <c r="J75" s="329"/>
      <c r="K75" s="329"/>
      <c r="L75" s="330" t="str">
        <f>IF(C75="","",_xlfn.CONCAT("       triggerLine: ","""",C75,", ",M75:AN75,""", sC: ","""",B75,""", lines: ["))</f>
        <v xml:space="preserve">       triggerLine: "BENDECID, ", sC: "as", lines: [</v>
      </c>
      <c r="M75" s="218" t="str">
        <f t="shared" si="255"/>
        <v/>
      </c>
      <c r="N75" s="183" t="str">
        <f t="shared" si="256"/>
        <v/>
      </c>
      <c r="O75" s="216" t="str">
        <f t="shared" si="257"/>
        <v/>
      </c>
      <c r="P75" s="225" t="str">
        <f t="shared" si="258"/>
        <v/>
      </c>
      <c r="Q75" s="217" t="str">
        <f t="shared" si="259"/>
        <v/>
      </c>
      <c r="R75" s="168" t="str">
        <f t="shared" si="260"/>
        <v/>
      </c>
      <c r="S75" s="218" t="str">
        <f t="shared" si="261"/>
        <v/>
      </c>
      <c r="T75" s="219" t="str">
        <f t="shared" si="262"/>
        <v/>
      </c>
      <c r="U75" s="181" t="str">
        <f t="shared" si="263"/>
        <v/>
      </c>
      <c r="V75" s="185" t="str">
        <f t="shared" si="264"/>
        <v/>
      </c>
      <c r="W75" s="177" t="str">
        <f t="shared" si="265"/>
        <v/>
      </c>
      <c r="X75" s="185" t="str">
        <f t="shared" si="266"/>
        <v/>
      </c>
      <c r="Y75" s="185" t="str">
        <f t="shared" si="267"/>
        <v/>
      </c>
      <c r="Z75" s="218" t="str">
        <f t="shared" si="268"/>
        <v/>
      </c>
      <c r="AA75" s="175" t="str">
        <f t="shared" si="269"/>
        <v/>
      </c>
      <c r="AB75" s="183" t="str">
        <f t="shared" si="270"/>
        <v/>
      </c>
      <c r="AC75" s="184" t="str">
        <f t="shared" si="271"/>
        <v/>
      </c>
      <c r="AD75" s="225" t="str">
        <f t="shared" si="272"/>
        <v/>
      </c>
      <c r="AE75" s="176" t="str">
        <f t="shared" si="273"/>
        <v/>
      </c>
      <c r="AF75" s="168" t="str">
        <f t="shared" si="274"/>
        <v/>
      </c>
      <c r="AG75" s="168" t="str">
        <f t="shared" si="275"/>
        <v/>
      </c>
      <c r="AH75" s="179" t="str">
        <f t="shared" si="276"/>
        <v/>
      </c>
      <c r="AI75" s="256" t="str">
        <f t="shared" si="277"/>
        <v/>
      </c>
      <c r="AJ75" s="185" t="str">
        <f t="shared" si="278"/>
        <v/>
      </c>
      <c r="AK75" s="185" t="str">
        <f t="shared" si="279"/>
        <v/>
      </c>
      <c r="AL75" s="185" t="str">
        <f t="shared" si="280"/>
        <v/>
      </c>
      <c r="AM75" s="185" t="str">
        <f t="shared" si="281"/>
        <v/>
      </c>
      <c r="AN75" s="185" t="str">
        <f t="shared" si="282"/>
        <v/>
      </c>
    </row>
    <row r="76" spans="1:40" ht="25.5" thickTop="1" thickBot="1" x14ac:dyDescent="0.4">
      <c r="B76" t="s">
        <v>2282</v>
      </c>
      <c r="C76" s="334" t="s">
        <v>2903</v>
      </c>
      <c r="D76" s="329"/>
      <c r="E76" s="329"/>
      <c r="F76" s="329"/>
      <c r="G76" s="329"/>
      <c r="H76" s="329"/>
      <c r="I76" s="329"/>
      <c r="J76" s="329"/>
      <c r="K76" s="329"/>
      <c r="L76" s="335" t="str">
        <f>IF(C76="","",_xlfn.CONCAT("            { line: ","""",C76,", ",M76:AN76,""", sC: ","""",B76,"""},  ]},"))</f>
        <v xml:space="preserve">            { line: "AL SEÑOR., ", sC: "as"},  ]},</v>
      </c>
      <c r="M76" s="218" t="str">
        <f t="shared" si="255"/>
        <v/>
      </c>
      <c r="N76" s="183" t="str">
        <f t="shared" si="256"/>
        <v/>
      </c>
      <c r="O76" s="216" t="str">
        <f t="shared" si="257"/>
        <v/>
      </c>
      <c r="P76" s="225" t="str">
        <f t="shared" si="258"/>
        <v/>
      </c>
      <c r="Q76" s="217" t="str">
        <f t="shared" si="259"/>
        <v/>
      </c>
      <c r="R76" s="168" t="str">
        <f t="shared" si="260"/>
        <v/>
      </c>
      <c r="S76" s="218" t="str">
        <f t="shared" si="261"/>
        <v/>
      </c>
      <c r="T76" s="219" t="str">
        <f t="shared" si="262"/>
        <v/>
      </c>
      <c r="U76" s="181" t="str">
        <f t="shared" si="263"/>
        <v/>
      </c>
      <c r="V76" s="185" t="str">
        <f t="shared" si="264"/>
        <v/>
      </c>
      <c r="W76" s="177" t="str">
        <f t="shared" si="265"/>
        <v/>
      </c>
      <c r="X76" s="185" t="str">
        <f t="shared" si="266"/>
        <v/>
      </c>
      <c r="Y76" s="185" t="str">
        <f t="shared" si="267"/>
        <v/>
      </c>
      <c r="Z76" s="218" t="str">
        <f t="shared" si="268"/>
        <v/>
      </c>
      <c r="AA76" s="175" t="str">
        <f t="shared" si="269"/>
        <v/>
      </c>
      <c r="AB76" s="183" t="str">
        <f t="shared" si="270"/>
        <v/>
      </c>
      <c r="AC76" s="184" t="str">
        <f t="shared" si="271"/>
        <v/>
      </c>
      <c r="AD76" s="225" t="str">
        <f t="shared" si="272"/>
        <v/>
      </c>
      <c r="AE76" s="176" t="str">
        <f t="shared" si="273"/>
        <v/>
      </c>
      <c r="AF76" s="168" t="str">
        <f t="shared" si="274"/>
        <v/>
      </c>
      <c r="AG76" s="168" t="str">
        <f t="shared" si="275"/>
        <v/>
      </c>
      <c r="AH76" s="179" t="str">
        <f t="shared" si="276"/>
        <v/>
      </c>
      <c r="AI76" s="256" t="str">
        <f t="shared" si="277"/>
        <v/>
      </c>
      <c r="AJ76" s="185" t="str">
        <f t="shared" si="278"/>
        <v/>
      </c>
      <c r="AK76" s="185" t="str">
        <f t="shared" si="279"/>
        <v/>
      </c>
      <c r="AL76" s="185" t="str">
        <f t="shared" si="280"/>
        <v/>
      </c>
      <c r="AM76" s="185" t="str">
        <f t="shared" si="281"/>
        <v/>
      </c>
      <c r="AN76" s="185" t="str">
        <f t="shared" si="282"/>
        <v/>
      </c>
    </row>
    <row r="77" spans="1:40" ht="27.75" thickTop="1" thickBot="1" x14ac:dyDescent="0.4">
      <c r="C77" s="297"/>
      <c r="D77" s="326"/>
      <c r="E77" s="326"/>
      <c r="F77" s="326"/>
      <c r="G77" s="326"/>
      <c r="H77" s="326"/>
      <c r="I77" s="326"/>
      <c r="J77" s="326"/>
      <c r="K77" s="326"/>
      <c r="L77" s="299" t="s">
        <v>2520</v>
      </c>
      <c r="M77" s="218"/>
      <c r="N77" s="183"/>
      <c r="O77" s="216"/>
      <c r="P77" s="225"/>
      <c r="Q77" s="217"/>
      <c r="R77" s="168"/>
      <c r="S77" s="218"/>
      <c r="T77" s="219"/>
      <c r="U77" s="181"/>
      <c r="V77" s="185"/>
      <c r="W77" s="177"/>
      <c r="X77" s="185"/>
      <c r="Y77" s="185"/>
      <c r="Z77" s="218"/>
      <c r="AA77" s="175"/>
      <c r="AB77" s="183"/>
      <c r="AC77" s="184"/>
      <c r="AD77" s="225"/>
      <c r="AE77" s="176"/>
      <c r="AF77" s="168"/>
      <c r="AG77" s="168"/>
      <c r="AH77" s="179"/>
      <c r="AI77" s="256"/>
      <c r="AJ77" s="185"/>
      <c r="AK77" s="185"/>
      <c r="AL77" s="185"/>
      <c r="AM77" s="185"/>
      <c r="AN77" s="185"/>
    </row>
    <row r="78" spans="1:40" ht="25.5" thickTop="1" thickBot="1" x14ac:dyDescent="0.4">
      <c r="A78">
        <f>+A63+1</f>
        <v>1</v>
      </c>
      <c r="C78" s="13" t="s">
        <v>2913</v>
      </c>
      <c r="D78" s="257"/>
      <c r="E78" s="257"/>
      <c r="F78" s="258"/>
      <c r="G78" s="258"/>
      <c r="H78" s="257"/>
      <c r="I78" s="257"/>
      <c r="J78" s="296"/>
      <c r="K78" s="296"/>
      <c r="L78" s="271" t="str">
        <f t="shared" si="254"/>
        <v xml:space="preserve">            { line: "Rocíos y nevadas,, ", sC: ""},</v>
      </c>
      <c r="M78" s="218" t="str">
        <f t="shared" si="255"/>
        <v/>
      </c>
      <c r="N78" s="183" t="str">
        <f t="shared" si="256"/>
        <v/>
      </c>
      <c r="O78" s="216" t="str">
        <f t="shared" si="257"/>
        <v/>
      </c>
      <c r="P78" s="225" t="str">
        <f t="shared" si="258"/>
        <v/>
      </c>
      <c r="Q78" s="217" t="str">
        <f t="shared" si="259"/>
        <v/>
      </c>
      <c r="R78" s="168" t="str">
        <f t="shared" si="260"/>
        <v/>
      </c>
      <c r="S78" s="218" t="str">
        <f t="shared" si="261"/>
        <v/>
      </c>
      <c r="T78" s="219" t="str">
        <f t="shared" si="262"/>
        <v/>
      </c>
      <c r="U78" s="181" t="str">
        <f t="shared" si="263"/>
        <v/>
      </c>
      <c r="V78" s="185" t="str">
        <f t="shared" si="264"/>
        <v/>
      </c>
      <c r="W78" s="177" t="str">
        <f t="shared" si="265"/>
        <v/>
      </c>
      <c r="X78" s="185" t="str">
        <f t="shared" si="266"/>
        <v/>
      </c>
      <c r="Y78" s="185" t="str">
        <f t="shared" si="267"/>
        <v/>
      </c>
      <c r="Z78" s="218" t="str">
        <f t="shared" si="268"/>
        <v/>
      </c>
      <c r="AA78" s="175" t="str">
        <f t="shared" si="269"/>
        <v/>
      </c>
      <c r="AB78" s="183" t="str">
        <f t="shared" si="270"/>
        <v/>
      </c>
      <c r="AC78" s="184" t="str">
        <f t="shared" si="271"/>
        <v/>
      </c>
      <c r="AD78" s="225" t="str">
        <f t="shared" si="272"/>
        <v/>
      </c>
      <c r="AE78" s="176" t="str">
        <f t="shared" si="273"/>
        <v/>
      </c>
      <c r="AF78" s="168" t="str">
        <f t="shared" si="274"/>
        <v/>
      </c>
      <c r="AG78" s="168" t="str">
        <f t="shared" si="275"/>
        <v/>
      </c>
      <c r="AH78" s="179" t="str">
        <f t="shared" si="276"/>
        <v/>
      </c>
      <c r="AI78" s="256" t="str">
        <f t="shared" si="277"/>
        <v/>
      </c>
      <c r="AJ78" s="185" t="str">
        <f t="shared" si="278"/>
        <v/>
      </c>
      <c r="AK78" s="185" t="str">
        <f t="shared" si="279"/>
        <v/>
      </c>
      <c r="AL78" s="185" t="str">
        <f t="shared" si="280"/>
        <v/>
      </c>
      <c r="AM78" s="185" t="str">
        <f t="shared" si="281"/>
        <v/>
      </c>
      <c r="AN78" s="185" t="str">
        <f t="shared" si="282"/>
        <v/>
      </c>
    </row>
    <row r="79" spans="1:40" ht="25.5" thickTop="1" thickBot="1" x14ac:dyDescent="0.4">
      <c r="C79" s="203" t="s">
        <v>2422</v>
      </c>
      <c r="D79" s="224"/>
      <c r="E79" s="224"/>
      <c r="F79" s="224"/>
      <c r="G79" s="224"/>
      <c r="H79" s="224"/>
      <c r="I79" s="224"/>
      <c r="J79" s="224"/>
      <c r="K79" s="224"/>
      <c r="L79" s="208" t="s">
        <v>2411</v>
      </c>
      <c r="M79" s="218" t="str">
        <f t="shared" ref="M79:M81" si="311">IF(N79="","","(")</f>
        <v/>
      </c>
      <c r="N79" s="183" t="str">
        <f t="shared" ref="N79:N81" si="312">IF(D79="","",D79)</f>
        <v/>
      </c>
      <c r="O79" s="216" t="str">
        <f t="shared" ref="O79:O81" si="313">IF(N79="","",",")</f>
        <v/>
      </c>
      <c r="P79" s="225" t="str">
        <f t="shared" ref="P79:P81" si="314">IF(E79="","",E79)</f>
        <v/>
      </c>
      <c r="Q79" s="217" t="str">
        <f t="shared" ref="Q79:Q81" si="315">IF(N79="","",",")</f>
        <v/>
      </c>
      <c r="R79" s="168" t="str">
        <f t="shared" ref="R79:R81" si="316">IF(N79="","",15)</f>
        <v/>
      </c>
      <c r="S79" s="218" t="str">
        <f t="shared" ref="S79:S81" si="317">IF(N79="","",")")</f>
        <v/>
      </c>
      <c r="T79" s="219" t="str">
        <f t="shared" ref="T79:T81" si="318">IF(U79="","","(")</f>
        <v/>
      </c>
      <c r="U79" s="181" t="str">
        <f t="shared" ref="U79:U81" si="319">IF(F79="","",F79)</f>
        <v/>
      </c>
      <c r="V79" s="185" t="str">
        <f t="shared" ref="V79:V81" si="320">IF(U79="","",",")</f>
        <v/>
      </c>
      <c r="W79" s="177" t="str">
        <f t="shared" ref="W79:W81" si="321">IF(G79="","",G79)</f>
        <v/>
      </c>
      <c r="X79" s="185" t="str">
        <f t="shared" ref="X79:X81" si="322">IF(U79="","",",")</f>
        <v/>
      </c>
      <c r="Y79" s="185" t="str">
        <f t="shared" ref="Y79:Y81" si="323">IF(U79="","",250)</f>
        <v/>
      </c>
      <c r="Z79" s="218" t="str">
        <f t="shared" ref="Z79:Z81" si="324">IF(U79="","",")")</f>
        <v/>
      </c>
      <c r="AA79" s="175" t="str">
        <f t="shared" ref="AA79:AA81" si="325">IF(AB79="","","(")</f>
        <v/>
      </c>
      <c r="AB79" s="183" t="str">
        <f t="shared" ref="AB79:AB81" si="326">IF(H79="","",H79)</f>
        <v/>
      </c>
      <c r="AC79" s="184" t="str">
        <f t="shared" ref="AC79:AC81" si="327">IF(AB79="","",",")</f>
        <v/>
      </c>
      <c r="AD79" s="225" t="str">
        <f t="shared" ref="AD79:AD81" si="328">IF(I79="","",I79)</f>
        <v/>
      </c>
      <c r="AE79" s="176" t="str">
        <f t="shared" ref="AE79:AE81" si="329">IF(AB79="","",",")</f>
        <v/>
      </c>
      <c r="AF79" s="168" t="str">
        <f t="shared" ref="AF79:AF81" si="330">IF(AB79="","",350)</f>
        <v/>
      </c>
      <c r="AG79" s="168" t="str">
        <f t="shared" ref="AG79:AG81" si="331">IF(AB79="","",")")</f>
        <v/>
      </c>
      <c r="AH79" s="179" t="str">
        <f t="shared" ref="AH79:AH81" si="332">IF(AI79="","","(")</f>
        <v/>
      </c>
      <c r="AI79" s="256" t="str">
        <f t="shared" ref="AI79:AI81" si="333">IF(J79="","",J79)</f>
        <v/>
      </c>
      <c r="AJ79" s="185" t="str">
        <f t="shared" ref="AJ79:AJ81" si="334">IF(AI79="","",",")</f>
        <v/>
      </c>
      <c r="AK79" s="185" t="str">
        <f t="shared" ref="AK79:AK81" si="335">IF(K79="","",K79)</f>
        <v/>
      </c>
      <c r="AL79" s="185" t="str">
        <f t="shared" ref="AL79:AL81" si="336">IF(AI79="","",",")</f>
        <v/>
      </c>
      <c r="AM79" s="185" t="str">
        <f t="shared" ref="AM79:AM81" si="337">IF(AI79="","",450)</f>
        <v/>
      </c>
      <c r="AN79" s="185" t="str">
        <f t="shared" ref="AN79:AN81" si="338">IF(AI79="","",")")</f>
        <v/>
      </c>
    </row>
    <row r="80" spans="1:40" ht="25.5" thickTop="1" thickBot="1" x14ac:dyDescent="0.4">
      <c r="B80" t="s">
        <v>2282</v>
      </c>
      <c r="C80" s="333" t="s">
        <v>2904</v>
      </c>
      <c r="D80" s="329"/>
      <c r="E80" s="329"/>
      <c r="F80" s="329"/>
      <c r="G80" s="329"/>
      <c r="H80" s="329"/>
      <c r="I80" s="329"/>
      <c r="J80" s="329"/>
      <c r="K80" s="329"/>
      <c r="L80" s="330" t="str">
        <f>IF(C80="","",_xlfn.CONCAT("       triggerLine: ","""",C80,", ",M80:AN80,""", sC: ","""",B80,""", lines: ["))</f>
        <v xml:space="preserve">       triggerLine: "BENDECID, ", sC: "as", lines: [</v>
      </c>
      <c r="M80" s="218" t="str">
        <f t="shared" si="311"/>
        <v/>
      </c>
      <c r="N80" s="183" t="str">
        <f t="shared" si="312"/>
        <v/>
      </c>
      <c r="O80" s="216" t="str">
        <f t="shared" si="313"/>
        <v/>
      </c>
      <c r="P80" s="225" t="str">
        <f t="shared" si="314"/>
        <v/>
      </c>
      <c r="Q80" s="217" t="str">
        <f t="shared" si="315"/>
        <v/>
      </c>
      <c r="R80" s="168" t="str">
        <f t="shared" si="316"/>
        <v/>
      </c>
      <c r="S80" s="218" t="str">
        <f t="shared" si="317"/>
        <v/>
      </c>
      <c r="T80" s="219" t="str">
        <f t="shared" si="318"/>
        <v/>
      </c>
      <c r="U80" s="181" t="str">
        <f t="shared" si="319"/>
        <v/>
      </c>
      <c r="V80" s="185" t="str">
        <f t="shared" si="320"/>
        <v/>
      </c>
      <c r="W80" s="177" t="str">
        <f t="shared" si="321"/>
        <v/>
      </c>
      <c r="X80" s="185" t="str">
        <f t="shared" si="322"/>
        <v/>
      </c>
      <c r="Y80" s="185" t="str">
        <f t="shared" si="323"/>
        <v/>
      </c>
      <c r="Z80" s="218" t="str">
        <f t="shared" si="324"/>
        <v/>
      </c>
      <c r="AA80" s="175" t="str">
        <f t="shared" si="325"/>
        <v/>
      </c>
      <c r="AB80" s="183" t="str">
        <f t="shared" si="326"/>
        <v/>
      </c>
      <c r="AC80" s="184" t="str">
        <f t="shared" si="327"/>
        <v/>
      </c>
      <c r="AD80" s="225" t="str">
        <f t="shared" si="328"/>
        <v/>
      </c>
      <c r="AE80" s="176" t="str">
        <f t="shared" si="329"/>
        <v/>
      </c>
      <c r="AF80" s="168" t="str">
        <f t="shared" si="330"/>
        <v/>
      </c>
      <c r="AG80" s="168" t="str">
        <f t="shared" si="331"/>
        <v/>
      </c>
      <c r="AH80" s="179" t="str">
        <f t="shared" si="332"/>
        <v/>
      </c>
      <c r="AI80" s="256" t="str">
        <f t="shared" si="333"/>
        <v/>
      </c>
      <c r="AJ80" s="185" t="str">
        <f t="shared" si="334"/>
        <v/>
      </c>
      <c r="AK80" s="185" t="str">
        <f t="shared" si="335"/>
        <v/>
      </c>
      <c r="AL80" s="185" t="str">
        <f t="shared" si="336"/>
        <v/>
      </c>
      <c r="AM80" s="185" t="str">
        <f t="shared" si="337"/>
        <v/>
      </c>
      <c r="AN80" s="185" t="str">
        <f t="shared" si="338"/>
        <v/>
      </c>
    </row>
    <row r="81" spans="1:40" ht="25.5" thickTop="1" thickBot="1" x14ac:dyDescent="0.4">
      <c r="B81" t="s">
        <v>2282</v>
      </c>
      <c r="C81" s="334" t="s">
        <v>2903</v>
      </c>
      <c r="D81" s="329"/>
      <c r="E81" s="329"/>
      <c r="F81" s="329"/>
      <c r="G81" s="329"/>
      <c r="H81" s="329"/>
      <c r="I81" s="329"/>
      <c r="J81" s="329"/>
      <c r="K81" s="329"/>
      <c r="L81" s="335" t="str">
        <f>IF(C81="","",_xlfn.CONCAT("            { line: ","""",C81,", ",M81:AN81,""", sC: ","""",B81,"""},  ]},"))</f>
        <v xml:space="preserve">            { line: "AL SEÑOR., ", sC: "as"},  ]},</v>
      </c>
      <c r="M81" s="218" t="str">
        <f t="shared" si="311"/>
        <v/>
      </c>
      <c r="N81" s="183" t="str">
        <f t="shared" si="312"/>
        <v/>
      </c>
      <c r="O81" s="216" t="str">
        <f t="shared" si="313"/>
        <v/>
      </c>
      <c r="P81" s="225" t="str">
        <f t="shared" si="314"/>
        <v/>
      </c>
      <c r="Q81" s="217" t="str">
        <f t="shared" si="315"/>
        <v/>
      </c>
      <c r="R81" s="168" t="str">
        <f t="shared" si="316"/>
        <v/>
      </c>
      <c r="S81" s="218" t="str">
        <f t="shared" si="317"/>
        <v/>
      </c>
      <c r="T81" s="219" t="str">
        <f t="shared" si="318"/>
        <v/>
      </c>
      <c r="U81" s="181" t="str">
        <f t="shared" si="319"/>
        <v/>
      </c>
      <c r="V81" s="185" t="str">
        <f t="shared" si="320"/>
        <v/>
      </c>
      <c r="W81" s="177" t="str">
        <f t="shared" si="321"/>
        <v/>
      </c>
      <c r="X81" s="185" t="str">
        <f t="shared" si="322"/>
        <v/>
      </c>
      <c r="Y81" s="185" t="str">
        <f t="shared" si="323"/>
        <v/>
      </c>
      <c r="Z81" s="218" t="str">
        <f t="shared" si="324"/>
        <v/>
      </c>
      <c r="AA81" s="175" t="str">
        <f t="shared" si="325"/>
        <v/>
      </c>
      <c r="AB81" s="183" t="str">
        <f t="shared" si="326"/>
        <v/>
      </c>
      <c r="AC81" s="184" t="str">
        <f t="shared" si="327"/>
        <v/>
      </c>
      <c r="AD81" s="225" t="str">
        <f t="shared" si="328"/>
        <v/>
      </c>
      <c r="AE81" s="176" t="str">
        <f t="shared" si="329"/>
        <v/>
      </c>
      <c r="AF81" s="168" t="str">
        <f t="shared" si="330"/>
        <v/>
      </c>
      <c r="AG81" s="168" t="str">
        <f t="shared" si="331"/>
        <v/>
      </c>
      <c r="AH81" s="179" t="str">
        <f t="shared" si="332"/>
        <v/>
      </c>
      <c r="AI81" s="256" t="str">
        <f t="shared" si="333"/>
        <v/>
      </c>
      <c r="AJ81" s="185" t="str">
        <f t="shared" si="334"/>
        <v/>
      </c>
      <c r="AK81" s="185" t="str">
        <f t="shared" si="335"/>
        <v/>
      </c>
      <c r="AL81" s="185" t="str">
        <f t="shared" si="336"/>
        <v/>
      </c>
      <c r="AM81" s="185" t="str">
        <f t="shared" si="337"/>
        <v/>
      </c>
      <c r="AN81" s="185" t="str">
        <f t="shared" si="338"/>
        <v/>
      </c>
    </row>
    <row r="82" spans="1:40" ht="25.5" thickTop="1" thickBot="1" x14ac:dyDescent="0.4">
      <c r="A82">
        <f>+A64+1</f>
        <v>2</v>
      </c>
      <c r="C82" s="13" t="s">
        <v>2914</v>
      </c>
      <c r="D82" s="257"/>
      <c r="E82" s="257"/>
      <c r="F82" s="258"/>
      <c r="G82" s="258"/>
      <c r="H82" s="257"/>
      <c r="I82" s="257"/>
      <c r="J82" s="296"/>
      <c r="K82" s="296"/>
      <c r="L82" s="271" t="str">
        <f t="shared" si="254"/>
        <v xml:space="preserve">            { line: "Témpanos y hielos,, ", sC: ""},</v>
      </c>
      <c r="M82" s="218" t="str">
        <f t="shared" si="255"/>
        <v/>
      </c>
      <c r="N82" s="183" t="str">
        <f t="shared" si="256"/>
        <v/>
      </c>
      <c r="O82" s="216" t="str">
        <f t="shared" si="257"/>
        <v/>
      </c>
      <c r="P82" s="225" t="str">
        <f t="shared" si="258"/>
        <v/>
      </c>
      <c r="Q82" s="217" t="str">
        <f t="shared" si="259"/>
        <v/>
      </c>
      <c r="R82" s="168" t="str">
        <f t="shared" si="260"/>
        <v/>
      </c>
      <c r="S82" s="218" t="str">
        <f t="shared" si="261"/>
        <v/>
      </c>
      <c r="T82" s="219" t="str">
        <f t="shared" si="262"/>
        <v/>
      </c>
      <c r="U82" s="181" t="str">
        <f t="shared" si="263"/>
        <v/>
      </c>
      <c r="V82" s="185" t="str">
        <f t="shared" si="264"/>
        <v/>
      </c>
      <c r="W82" s="177" t="str">
        <f t="shared" si="265"/>
        <v/>
      </c>
      <c r="X82" s="185" t="str">
        <f t="shared" si="266"/>
        <v/>
      </c>
      <c r="Y82" s="185" t="str">
        <f t="shared" si="267"/>
        <v/>
      </c>
      <c r="Z82" s="218" t="str">
        <f t="shared" si="268"/>
        <v/>
      </c>
      <c r="AA82" s="175" t="str">
        <f t="shared" si="269"/>
        <v/>
      </c>
      <c r="AB82" s="183" t="str">
        <f t="shared" si="270"/>
        <v/>
      </c>
      <c r="AC82" s="184" t="str">
        <f t="shared" si="271"/>
        <v/>
      </c>
      <c r="AD82" s="225" t="str">
        <f t="shared" si="272"/>
        <v/>
      </c>
      <c r="AE82" s="176" t="str">
        <f t="shared" si="273"/>
        <v/>
      </c>
      <c r="AF82" s="168" t="str">
        <f t="shared" si="274"/>
        <v/>
      </c>
      <c r="AG82" s="168" t="str">
        <f t="shared" si="275"/>
        <v/>
      </c>
      <c r="AH82" s="179" t="str">
        <f t="shared" si="276"/>
        <v/>
      </c>
      <c r="AI82" s="256" t="str">
        <f t="shared" si="277"/>
        <v/>
      </c>
      <c r="AJ82" s="185" t="str">
        <f t="shared" si="278"/>
        <v/>
      </c>
      <c r="AK82" s="185" t="str">
        <f t="shared" si="279"/>
        <v/>
      </c>
      <c r="AL82" s="185" t="str">
        <f t="shared" si="280"/>
        <v/>
      </c>
      <c r="AM82" s="185" t="str">
        <f t="shared" si="281"/>
        <v/>
      </c>
      <c r="AN82" s="185" t="str">
        <f t="shared" si="282"/>
        <v/>
      </c>
    </row>
    <row r="83" spans="1:40" ht="25.5" thickTop="1" thickBot="1" x14ac:dyDescent="0.4">
      <c r="C83" s="203" t="s">
        <v>2422</v>
      </c>
      <c r="D83" s="224"/>
      <c r="E83" s="224"/>
      <c r="F83" s="224"/>
      <c r="G83" s="224"/>
      <c r="H83" s="224"/>
      <c r="I83" s="224"/>
      <c r="J83" s="224"/>
      <c r="K83" s="224"/>
      <c r="L83" s="208" t="s">
        <v>2411</v>
      </c>
      <c r="M83" s="218" t="str">
        <f t="shared" si="255"/>
        <v/>
      </c>
      <c r="N83" s="183" t="str">
        <f t="shared" si="256"/>
        <v/>
      </c>
      <c r="O83" s="216" t="str">
        <f t="shared" si="257"/>
        <v/>
      </c>
      <c r="P83" s="225" t="str">
        <f t="shared" si="258"/>
        <v/>
      </c>
      <c r="Q83" s="217" t="str">
        <f t="shared" si="259"/>
        <v/>
      </c>
      <c r="R83" s="168" t="str">
        <f t="shared" si="260"/>
        <v/>
      </c>
      <c r="S83" s="218" t="str">
        <f t="shared" si="261"/>
        <v/>
      </c>
      <c r="T83" s="219" t="str">
        <f t="shared" si="262"/>
        <v/>
      </c>
      <c r="U83" s="181" t="str">
        <f t="shared" si="263"/>
        <v/>
      </c>
      <c r="V83" s="185" t="str">
        <f t="shared" si="264"/>
        <v/>
      </c>
      <c r="W83" s="177" t="str">
        <f t="shared" si="265"/>
        <v/>
      </c>
      <c r="X83" s="185" t="str">
        <f t="shared" si="266"/>
        <v/>
      </c>
      <c r="Y83" s="185" t="str">
        <f t="shared" si="267"/>
        <v/>
      </c>
      <c r="Z83" s="218" t="str">
        <f t="shared" si="268"/>
        <v/>
      </c>
      <c r="AA83" s="175" t="str">
        <f t="shared" si="269"/>
        <v/>
      </c>
      <c r="AB83" s="183" t="str">
        <f t="shared" si="270"/>
        <v/>
      </c>
      <c r="AC83" s="184" t="str">
        <f t="shared" si="271"/>
        <v/>
      </c>
      <c r="AD83" s="225" t="str">
        <f t="shared" si="272"/>
        <v/>
      </c>
      <c r="AE83" s="176" t="str">
        <f t="shared" si="273"/>
        <v/>
      </c>
      <c r="AF83" s="168" t="str">
        <f t="shared" si="274"/>
        <v/>
      </c>
      <c r="AG83" s="168" t="str">
        <f t="shared" si="275"/>
        <v/>
      </c>
      <c r="AH83" s="179" t="str">
        <f t="shared" si="276"/>
        <v/>
      </c>
      <c r="AI83" s="256" t="str">
        <f t="shared" si="277"/>
        <v/>
      </c>
      <c r="AJ83" s="185" t="str">
        <f t="shared" si="278"/>
        <v/>
      </c>
      <c r="AK83" s="185" t="str">
        <f t="shared" si="279"/>
        <v/>
      </c>
      <c r="AL83" s="185" t="str">
        <f t="shared" si="280"/>
        <v/>
      </c>
      <c r="AM83" s="185" t="str">
        <f t="shared" si="281"/>
        <v/>
      </c>
      <c r="AN83" s="185" t="str">
        <f t="shared" si="282"/>
        <v/>
      </c>
    </row>
    <row r="84" spans="1:40" ht="25.5" thickTop="1" thickBot="1" x14ac:dyDescent="0.4">
      <c r="B84" t="s">
        <v>2282</v>
      </c>
      <c r="C84" s="333" t="s">
        <v>2904</v>
      </c>
      <c r="D84" s="329"/>
      <c r="E84" s="329"/>
      <c r="F84" s="329"/>
      <c r="G84" s="329"/>
      <c r="H84" s="329"/>
      <c r="I84" s="329"/>
      <c r="J84" s="329"/>
      <c r="K84" s="329"/>
      <c r="L84" s="330" t="str">
        <f>IF(C84="","",_xlfn.CONCAT("       triggerLine: ","""",C84,", ",M84:AN84,""", sC: ","""",B84,""", lines: ["))</f>
        <v xml:space="preserve">       triggerLine: "BENDECID, ", sC: "as", lines: [</v>
      </c>
      <c r="M84" s="218" t="str">
        <f t="shared" si="255"/>
        <v/>
      </c>
      <c r="N84" s="183" t="str">
        <f t="shared" si="256"/>
        <v/>
      </c>
      <c r="O84" s="216" t="str">
        <f t="shared" si="257"/>
        <v/>
      </c>
      <c r="P84" s="225" t="str">
        <f t="shared" si="258"/>
        <v/>
      </c>
      <c r="Q84" s="217" t="str">
        <f t="shared" si="259"/>
        <v/>
      </c>
      <c r="R84" s="168" t="str">
        <f t="shared" si="260"/>
        <v/>
      </c>
      <c r="S84" s="218" t="str">
        <f t="shared" si="261"/>
        <v/>
      </c>
      <c r="T84" s="219" t="str">
        <f t="shared" si="262"/>
        <v/>
      </c>
      <c r="U84" s="181" t="str">
        <f t="shared" si="263"/>
        <v/>
      </c>
      <c r="V84" s="185" t="str">
        <f t="shared" si="264"/>
        <v/>
      </c>
      <c r="W84" s="177" t="str">
        <f t="shared" si="265"/>
        <v/>
      </c>
      <c r="X84" s="185" t="str">
        <f t="shared" si="266"/>
        <v/>
      </c>
      <c r="Y84" s="185" t="str">
        <f t="shared" si="267"/>
        <v/>
      </c>
      <c r="Z84" s="218" t="str">
        <f t="shared" si="268"/>
        <v/>
      </c>
      <c r="AA84" s="175" t="str">
        <f t="shared" si="269"/>
        <v/>
      </c>
      <c r="AB84" s="183" t="str">
        <f t="shared" si="270"/>
        <v/>
      </c>
      <c r="AC84" s="184" t="str">
        <f t="shared" si="271"/>
        <v/>
      </c>
      <c r="AD84" s="225" t="str">
        <f t="shared" si="272"/>
        <v/>
      </c>
      <c r="AE84" s="176" t="str">
        <f t="shared" si="273"/>
        <v/>
      </c>
      <c r="AF84" s="168" t="str">
        <f t="shared" si="274"/>
        <v/>
      </c>
      <c r="AG84" s="168" t="str">
        <f t="shared" si="275"/>
        <v/>
      </c>
      <c r="AH84" s="179" t="str">
        <f t="shared" si="276"/>
        <v/>
      </c>
      <c r="AI84" s="256" t="str">
        <f t="shared" si="277"/>
        <v/>
      </c>
      <c r="AJ84" s="185" t="str">
        <f t="shared" si="278"/>
        <v/>
      </c>
      <c r="AK84" s="185" t="str">
        <f t="shared" si="279"/>
        <v/>
      </c>
      <c r="AL84" s="185" t="str">
        <f t="shared" si="280"/>
        <v/>
      </c>
      <c r="AM84" s="185" t="str">
        <f t="shared" si="281"/>
        <v/>
      </c>
      <c r="AN84" s="185" t="str">
        <f t="shared" si="282"/>
        <v/>
      </c>
    </row>
    <row r="85" spans="1:40" ht="25.5" thickTop="1" thickBot="1" x14ac:dyDescent="0.4">
      <c r="B85" t="s">
        <v>2282</v>
      </c>
      <c r="C85" s="334" t="s">
        <v>2903</v>
      </c>
      <c r="D85" s="329"/>
      <c r="E85" s="329"/>
      <c r="F85" s="329"/>
      <c r="G85" s="329"/>
      <c r="H85" s="329"/>
      <c r="I85" s="329"/>
      <c r="J85" s="329"/>
      <c r="K85" s="329"/>
      <c r="L85" s="335" t="str">
        <f>IF(C85="","",_xlfn.CONCAT("            { line: ","""",C85,", ",M85:AN85,""", sC: ","""",B85,"""},  ]},"))</f>
        <v xml:space="preserve">            { line: "AL SEÑOR., ", sC: "as"},  ]},</v>
      </c>
      <c r="M85" s="218" t="str">
        <f t="shared" si="255"/>
        <v/>
      </c>
      <c r="N85" s="183" t="str">
        <f t="shared" si="256"/>
        <v/>
      </c>
      <c r="O85" s="216" t="str">
        <f t="shared" si="257"/>
        <v/>
      </c>
      <c r="P85" s="225" t="str">
        <f t="shared" si="258"/>
        <v/>
      </c>
      <c r="Q85" s="217" t="str">
        <f t="shared" si="259"/>
        <v/>
      </c>
      <c r="R85" s="168" t="str">
        <f t="shared" si="260"/>
        <v/>
      </c>
      <c r="S85" s="218" t="str">
        <f t="shared" si="261"/>
        <v/>
      </c>
      <c r="T85" s="219" t="str">
        <f t="shared" si="262"/>
        <v/>
      </c>
      <c r="U85" s="181" t="str">
        <f t="shared" si="263"/>
        <v/>
      </c>
      <c r="V85" s="185" t="str">
        <f t="shared" si="264"/>
        <v/>
      </c>
      <c r="W85" s="177" t="str">
        <f t="shared" si="265"/>
        <v/>
      </c>
      <c r="X85" s="185" t="str">
        <f t="shared" si="266"/>
        <v/>
      </c>
      <c r="Y85" s="185" t="str">
        <f t="shared" si="267"/>
        <v/>
      </c>
      <c r="Z85" s="218" t="str">
        <f t="shared" si="268"/>
        <v/>
      </c>
      <c r="AA85" s="175" t="str">
        <f t="shared" si="269"/>
        <v/>
      </c>
      <c r="AB85" s="183" t="str">
        <f t="shared" si="270"/>
        <v/>
      </c>
      <c r="AC85" s="184" t="str">
        <f t="shared" si="271"/>
        <v/>
      </c>
      <c r="AD85" s="225" t="str">
        <f t="shared" si="272"/>
        <v/>
      </c>
      <c r="AE85" s="176" t="str">
        <f t="shared" si="273"/>
        <v/>
      </c>
      <c r="AF85" s="168" t="str">
        <f t="shared" si="274"/>
        <v/>
      </c>
      <c r="AG85" s="168" t="str">
        <f t="shared" si="275"/>
        <v/>
      </c>
      <c r="AH85" s="179" t="str">
        <f t="shared" si="276"/>
        <v/>
      </c>
      <c r="AI85" s="256" t="str">
        <f t="shared" si="277"/>
        <v/>
      </c>
      <c r="AJ85" s="185" t="str">
        <f t="shared" si="278"/>
        <v/>
      </c>
      <c r="AK85" s="185" t="str">
        <f t="shared" si="279"/>
        <v/>
      </c>
      <c r="AL85" s="185" t="str">
        <f t="shared" si="280"/>
        <v/>
      </c>
      <c r="AM85" s="185" t="str">
        <f t="shared" si="281"/>
        <v/>
      </c>
      <c r="AN85" s="185" t="str">
        <f t="shared" si="282"/>
        <v/>
      </c>
    </row>
    <row r="86" spans="1:40" ht="27.75" thickTop="1" thickBot="1" x14ac:dyDescent="0.4">
      <c r="C86" s="297"/>
      <c r="D86" s="326"/>
      <c r="E86" s="326"/>
      <c r="F86" s="326"/>
      <c r="G86" s="326"/>
      <c r="H86" s="326"/>
      <c r="I86" s="326"/>
      <c r="J86" s="326"/>
      <c r="K86" s="326"/>
      <c r="L86" s="299" t="s">
        <v>2520</v>
      </c>
      <c r="M86" s="218"/>
      <c r="N86" s="183"/>
      <c r="O86" s="216"/>
      <c r="P86" s="225"/>
      <c r="Q86" s="217"/>
      <c r="R86" s="168"/>
      <c r="S86" s="218"/>
      <c r="T86" s="219"/>
      <c r="U86" s="181"/>
      <c r="V86" s="185"/>
      <c r="W86" s="177"/>
      <c r="X86" s="185"/>
      <c r="Y86" s="185"/>
      <c r="Z86" s="218"/>
      <c r="AA86" s="175"/>
      <c r="AB86" s="183"/>
      <c r="AC86" s="184"/>
      <c r="AD86" s="225"/>
      <c r="AE86" s="176"/>
      <c r="AF86" s="168"/>
      <c r="AG86" s="168"/>
      <c r="AH86" s="179"/>
      <c r="AI86" s="256"/>
      <c r="AJ86" s="185"/>
      <c r="AK86" s="185"/>
      <c r="AL86" s="185"/>
      <c r="AM86" s="185"/>
      <c r="AN86" s="185"/>
    </row>
    <row r="87" spans="1:40" ht="25.5" thickTop="1" thickBot="1" x14ac:dyDescent="0.4">
      <c r="A87">
        <f>+A69+1</f>
        <v>5</v>
      </c>
      <c r="C87" s="13" t="s">
        <v>2915</v>
      </c>
      <c r="D87" s="257"/>
      <c r="E87" s="257"/>
      <c r="F87" s="258"/>
      <c r="G87" s="258"/>
      <c r="H87" s="257"/>
      <c r="I87" s="257"/>
      <c r="J87" s="296"/>
      <c r="K87" s="296"/>
      <c r="L87" s="271" t="str">
        <f t="shared" si="254"/>
        <v xml:space="preserve">            { line: "Escarchas y nieves,, ", sC: ""},</v>
      </c>
      <c r="M87" s="218" t="str">
        <f t="shared" si="255"/>
        <v/>
      </c>
      <c r="N87" s="183" t="str">
        <f t="shared" si="256"/>
        <v/>
      </c>
      <c r="O87" s="216" t="str">
        <f t="shared" si="257"/>
        <v/>
      </c>
      <c r="P87" s="225" t="str">
        <f t="shared" si="258"/>
        <v/>
      </c>
      <c r="Q87" s="217" t="str">
        <f t="shared" si="259"/>
        <v/>
      </c>
      <c r="R87" s="168" t="str">
        <f t="shared" si="260"/>
        <v/>
      </c>
      <c r="S87" s="218" t="str">
        <f t="shared" si="261"/>
        <v/>
      </c>
      <c r="T87" s="219" t="str">
        <f t="shared" si="262"/>
        <v/>
      </c>
      <c r="U87" s="181" t="str">
        <f t="shared" si="263"/>
        <v/>
      </c>
      <c r="V87" s="185" t="str">
        <f t="shared" si="264"/>
        <v/>
      </c>
      <c r="W87" s="177" t="str">
        <f t="shared" si="265"/>
        <v/>
      </c>
      <c r="X87" s="185" t="str">
        <f t="shared" si="266"/>
        <v/>
      </c>
      <c r="Y87" s="185" t="str">
        <f t="shared" si="267"/>
        <v/>
      </c>
      <c r="Z87" s="218" t="str">
        <f t="shared" si="268"/>
        <v/>
      </c>
      <c r="AA87" s="175" t="str">
        <f t="shared" si="269"/>
        <v/>
      </c>
      <c r="AB87" s="183" t="str">
        <f t="shared" si="270"/>
        <v/>
      </c>
      <c r="AC87" s="184" t="str">
        <f t="shared" si="271"/>
        <v/>
      </c>
      <c r="AD87" s="225" t="str">
        <f t="shared" si="272"/>
        <v/>
      </c>
      <c r="AE87" s="176" t="str">
        <f t="shared" si="273"/>
        <v/>
      </c>
      <c r="AF87" s="168" t="str">
        <f t="shared" si="274"/>
        <v/>
      </c>
      <c r="AG87" s="168" t="str">
        <f t="shared" si="275"/>
        <v/>
      </c>
      <c r="AH87" s="179" t="str">
        <f t="shared" si="276"/>
        <v/>
      </c>
      <c r="AI87" s="256" t="str">
        <f t="shared" si="277"/>
        <v/>
      </c>
      <c r="AJ87" s="185" t="str">
        <f t="shared" si="278"/>
        <v/>
      </c>
      <c r="AK87" s="185" t="str">
        <f t="shared" si="279"/>
        <v/>
      </c>
      <c r="AL87" s="185" t="str">
        <f t="shared" si="280"/>
        <v/>
      </c>
      <c r="AM87" s="185" t="str">
        <f t="shared" si="281"/>
        <v/>
      </c>
      <c r="AN87" s="185" t="str">
        <f t="shared" si="282"/>
        <v/>
      </c>
    </row>
    <row r="88" spans="1:40" ht="25.5" thickTop="1" thickBot="1" x14ac:dyDescent="0.4">
      <c r="C88" s="203" t="s">
        <v>2422</v>
      </c>
      <c r="D88" s="224"/>
      <c r="E88" s="224"/>
      <c r="F88" s="224"/>
      <c r="G88" s="224"/>
      <c r="H88" s="224"/>
      <c r="I88" s="224"/>
      <c r="J88" s="224"/>
      <c r="K88" s="224"/>
      <c r="L88" s="208" t="s">
        <v>2411</v>
      </c>
      <c r="M88" s="218" t="str">
        <f t="shared" ref="M88:M90" si="339">IF(N88="","","(")</f>
        <v/>
      </c>
      <c r="N88" s="183" t="str">
        <f t="shared" ref="N88:N90" si="340">IF(D88="","",D88)</f>
        <v/>
      </c>
      <c r="O88" s="216" t="str">
        <f t="shared" ref="O88:O90" si="341">IF(N88="","",",")</f>
        <v/>
      </c>
      <c r="P88" s="225" t="str">
        <f t="shared" ref="P88:P90" si="342">IF(E88="","",E88)</f>
        <v/>
      </c>
      <c r="Q88" s="217" t="str">
        <f t="shared" ref="Q88:Q90" si="343">IF(N88="","",",")</f>
        <v/>
      </c>
      <c r="R88" s="168" t="str">
        <f t="shared" ref="R88:R90" si="344">IF(N88="","",15)</f>
        <v/>
      </c>
      <c r="S88" s="218" t="str">
        <f t="shared" ref="S88:S90" si="345">IF(N88="","",")")</f>
        <v/>
      </c>
      <c r="T88" s="219" t="str">
        <f t="shared" ref="T88:T90" si="346">IF(U88="","","(")</f>
        <v/>
      </c>
      <c r="U88" s="181" t="str">
        <f t="shared" ref="U88:U90" si="347">IF(F88="","",F88)</f>
        <v/>
      </c>
      <c r="V88" s="185" t="str">
        <f t="shared" ref="V88:V90" si="348">IF(U88="","",",")</f>
        <v/>
      </c>
      <c r="W88" s="177" t="str">
        <f t="shared" ref="W88:W90" si="349">IF(G88="","",G88)</f>
        <v/>
      </c>
      <c r="X88" s="185" t="str">
        <f t="shared" ref="X88:X90" si="350">IF(U88="","",",")</f>
        <v/>
      </c>
      <c r="Y88" s="185" t="str">
        <f t="shared" ref="Y88:Y90" si="351">IF(U88="","",250)</f>
        <v/>
      </c>
      <c r="Z88" s="218" t="str">
        <f t="shared" ref="Z88:Z90" si="352">IF(U88="","",")")</f>
        <v/>
      </c>
      <c r="AA88" s="175" t="str">
        <f t="shared" ref="AA88:AA90" si="353">IF(AB88="","","(")</f>
        <v/>
      </c>
      <c r="AB88" s="183" t="str">
        <f t="shared" ref="AB88:AB90" si="354">IF(H88="","",H88)</f>
        <v/>
      </c>
      <c r="AC88" s="184" t="str">
        <f t="shared" ref="AC88:AC90" si="355">IF(AB88="","",",")</f>
        <v/>
      </c>
      <c r="AD88" s="225" t="str">
        <f t="shared" ref="AD88:AD90" si="356">IF(I88="","",I88)</f>
        <v/>
      </c>
      <c r="AE88" s="176" t="str">
        <f t="shared" ref="AE88:AE90" si="357">IF(AB88="","",",")</f>
        <v/>
      </c>
      <c r="AF88" s="168" t="str">
        <f t="shared" ref="AF88:AF90" si="358">IF(AB88="","",350)</f>
        <v/>
      </c>
      <c r="AG88" s="168" t="str">
        <f t="shared" ref="AG88:AG90" si="359">IF(AB88="","",")")</f>
        <v/>
      </c>
      <c r="AH88" s="179" t="str">
        <f t="shared" ref="AH88:AH90" si="360">IF(AI88="","","(")</f>
        <v/>
      </c>
      <c r="AI88" s="256" t="str">
        <f t="shared" ref="AI88:AI90" si="361">IF(J88="","",J88)</f>
        <v/>
      </c>
      <c r="AJ88" s="185" t="str">
        <f t="shared" ref="AJ88:AJ90" si="362">IF(AI88="","",",")</f>
        <v/>
      </c>
      <c r="AK88" s="185" t="str">
        <f t="shared" ref="AK88:AK90" si="363">IF(K88="","",K88)</f>
        <v/>
      </c>
      <c r="AL88" s="185" t="str">
        <f t="shared" ref="AL88:AL90" si="364">IF(AI88="","",",")</f>
        <v/>
      </c>
      <c r="AM88" s="185" t="str">
        <f t="shared" ref="AM88:AM90" si="365">IF(AI88="","",450)</f>
        <v/>
      </c>
      <c r="AN88" s="185" t="str">
        <f t="shared" ref="AN88:AN90" si="366">IF(AI88="","",")")</f>
        <v/>
      </c>
    </row>
    <row r="89" spans="1:40" ht="25.5" thickTop="1" thickBot="1" x14ac:dyDescent="0.4">
      <c r="B89" t="s">
        <v>2282</v>
      </c>
      <c r="C89" s="333" t="s">
        <v>2904</v>
      </c>
      <c r="D89" s="329"/>
      <c r="E89" s="329"/>
      <c r="F89" s="329"/>
      <c r="G89" s="329"/>
      <c r="H89" s="329"/>
      <c r="I89" s="329"/>
      <c r="J89" s="329"/>
      <c r="K89" s="329"/>
      <c r="L89" s="330" t="str">
        <f>IF(C89="","",_xlfn.CONCAT("       triggerLine: ","""",C89,", ",M89:AN89,""", sC: ","""",B89,""", lines: ["))</f>
        <v xml:space="preserve">       triggerLine: "BENDECID, ", sC: "as", lines: [</v>
      </c>
      <c r="M89" s="218" t="str">
        <f t="shared" si="339"/>
        <v/>
      </c>
      <c r="N89" s="183" t="str">
        <f t="shared" si="340"/>
        <v/>
      </c>
      <c r="O89" s="216" t="str">
        <f t="shared" si="341"/>
        <v/>
      </c>
      <c r="P89" s="225" t="str">
        <f t="shared" si="342"/>
        <v/>
      </c>
      <c r="Q89" s="217" t="str">
        <f t="shared" si="343"/>
        <v/>
      </c>
      <c r="R89" s="168" t="str">
        <f t="shared" si="344"/>
        <v/>
      </c>
      <c r="S89" s="218" t="str">
        <f t="shared" si="345"/>
        <v/>
      </c>
      <c r="T89" s="219" t="str">
        <f t="shared" si="346"/>
        <v/>
      </c>
      <c r="U89" s="181" t="str">
        <f t="shared" si="347"/>
        <v/>
      </c>
      <c r="V89" s="185" t="str">
        <f t="shared" si="348"/>
        <v/>
      </c>
      <c r="W89" s="177" t="str">
        <f t="shared" si="349"/>
        <v/>
      </c>
      <c r="X89" s="185" t="str">
        <f t="shared" si="350"/>
        <v/>
      </c>
      <c r="Y89" s="185" t="str">
        <f t="shared" si="351"/>
        <v/>
      </c>
      <c r="Z89" s="218" t="str">
        <f t="shared" si="352"/>
        <v/>
      </c>
      <c r="AA89" s="175" t="str">
        <f t="shared" si="353"/>
        <v/>
      </c>
      <c r="AB89" s="183" t="str">
        <f t="shared" si="354"/>
        <v/>
      </c>
      <c r="AC89" s="184" t="str">
        <f t="shared" si="355"/>
        <v/>
      </c>
      <c r="AD89" s="225" t="str">
        <f t="shared" si="356"/>
        <v/>
      </c>
      <c r="AE89" s="176" t="str">
        <f t="shared" si="357"/>
        <v/>
      </c>
      <c r="AF89" s="168" t="str">
        <f t="shared" si="358"/>
        <v/>
      </c>
      <c r="AG89" s="168" t="str">
        <f t="shared" si="359"/>
        <v/>
      </c>
      <c r="AH89" s="179" t="str">
        <f t="shared" si="360"/>
        <v/>
      </c>
      <c r="AI89" s="256" t="str">
        <f t="shared" si="361"/>
        <v/>
      </c>
      <c r="AJ89" s="185" t="str">
        <f t="shared" si="362"/>
        <v/>
      </c>
      <c r="AK89" s="185" t="str">
        <f t="shared" si="363"/>
        <v/>
      </c>
      <c r="AL89" s="185" t="str">
        <f t="shared" si="364"/>
        <v/>
      </c>
      <c r="AM89" s="185" t="str">
        <f t="shared" si="365"/>
        <v/>
      </c>
      <c r="AN89" s="185" t="str">
        <f t="shared" si="366"/>
        <v/>
      </c>
    </row>
    <row r="90" spans="1:40" ht="25.5" thickTop="1" thickBot="1" x14ac:dyDescent="0.4">
      <c r="B90" t="s">
        <v>2282</v>
      </c>
      <c r="C90" s="334" t="s">
        <v>2903</v>
      </c>
      <c r="D90" s="329"/>
      <c r="E90" s="329"/>
      <c r="F90" s="329"/>
      <c r="G90" s="329"/>
      <c r="H90" s="329"/>
      <c r="I90" s="329"/>
      <c r="J90" s="329"/>
      <c r="K90" s="329"/>
      <c r="L90" s="335" t="str">
        <f>IF(C90="","",_xlfn.CONCAT("            { line: ","""",C90,", ",M90:AN90,""", sC: ","""",B90,"""},  ]},"))</f>
        <v xml:space="preserve">            { line: "AL SEÑOR., ", sC: "as"},  ]},</v>
      </c>
      <c r="M90" s="218" t="str">
        <f t="shared" si="339"/>
        <v/>
      </c>
      <c r="N90" s="183" t="str">
        <f t="shared" si="340"/>
        <v/>
      </c>
      <c r="O90" s="216" t="str">
        <f t="shared" si="341"/>
        <v/>
      </c>
      <c r="P90" s="225" t="str">
        <f t="shared" si="342"/>
        <v/>
      </c>
      <c r="Q90" s="217" t="str">
        <f t="shared" si="343"/>
        <v/>
      </c>
      <c r="R90" s="168" t="str">
        <f t="shared" si="344"/>
        <v/>
      </c>
      <c r="S90" s="218" t="str">
        <f t="shared" si="345"/>
        <v/>
      </c>
      <c r="T90" s="219" t="str">
        <f t="shared" si="346"/>
        <v/>
      </c>
      <c r="U90" s="181" t="str">
        <f t="shared" si="347"/>
        <v/>
      </c>
      <c r="V90" s="185" t="str">
        <f t="shared" si="348"/>
        <v/>
      </c>
      <c r="W90" s="177" t="str">
        <f t="shared" si="349"/>
        <v/>
      </c>
      <c r="X90" s="185" t="str">
        <f t="shared" si="350"/>
        <v/>
      </c>
      <c r="Y90" s="185" t="str">
        <f t="shared" si="351"/>
        <v/>
      </c>
      <c r="Z90" s="218" t="str">
        <f t="shared" si="352"/>
        <v/>
      </c>
      <c r="AA90" s="175" t="str">
        <f t="shared" si="353"/>
        <v/>
      </c>
      <c r="AB90" s="183" t="str">
        <f t="shared" si="354"/>
        <v/>
      </c>
      <c r="AC90" s="184" t="str">
        <f t="shared" si="355"/>
        <v/>
      </c>
      <c r="AD90" s="225" t="str">
        <f t="shared" si="356"/>
        <v/>
      </c>
      <c r="AE90" s="176" t="str">
        <f t="shared" si="357"/>
        <v/>
      </c>
      <c r="AF90" s="168" t="str">
        <f t="shared" si="358"/>
        <v/>
      </c>
      <c r="AG90" s="168" t="str">
        <f t="shared" si="359"/>
        <v/>
      </c>
      <c r="AH90" s="179" t="str">
        <f t="shared" si="360"/>
        <v/>
      </c>
      <c r="AI90" s="256" t="str">
        <f t="shared" si="361"/>
        <v/>
      </c>
      <c r="AJ90" s="185" t="str">
        <f t="shared" si="362"/>
        <v/>
      </c>
      <c r="AK90" s="185" t="str">
        <f t="shared" si="363"/>
        <v/>
      </c>
      <c r="AL90" s="185" t="str">
        <f t="shared" si="364"/>
        <v/>
      </c>
      <c r="AM90" s="185" t="str">
        <f t="shared" si="365"/>
        <v/>
      </c>
      <c r="AN90" s="185" t="str">
        <f t="shared" si="366"/>
        <v/>
      </c>
    </row>
    <row r="91" spans="1:40" ht="25.5" thickTop="1" thickBot="1" x14ac:dyDescent="0.4">
      <c r="A91">
        <f>+A73+1</f>
        <v>2</v>
      </c>
      <c r="C91" s="13" t="s">
        <v>2916</v>
      </c>
      <c r="D91" s="257"/>
      <c r="E91" s="257"/>
      <c r="F91" s="258"/>
      <c r="G91" s="258"/>
      <c r="H91" s="257"/>
      <c r="I91" s="257"/>
      <c r="J91" s="296"/>
      <c r="K91" s="296"/>
      <c r="L91" s="271" t="str">
        <f t="shared" si="254"/>
        <v xml:space="preserve">            { line: "Noche y día,, ", sC: ""},</v>
      </c>
      <c r="M91" s="218" t="str">
        <f t="shared" si="255"/>
        <v/>
      </c>
      <c r="N91" s="183" t="str">
        <f t="shared" si="256"/>
        <v/>
      </c>
      <c r="O91" s="216" t="str">
        <f t="shared" si="257"/>
        <v/>
      </c>
      <c r="P91" s="225" t="str">
        <f t="shared" si="258"/>
        <v/>
      </c>
      <c r="Q91" s="217" t="str">
        <f t="shared" si="259"/>
        <v/>
      </c>
      <c r="R91" s="168" t="str">
        <f t="shared" si="260"/>
        <v/>
      </c>
      <c r="S91" s="218" t="str">
        <f t="shared" si="261"/>
        <v/>
      </c>
      <c r="T91" s="219" t="str">
        <f t="shared" si="262"/>
        <v/>
      </c>
      <c r="U91" s="181" t="str">
        <f t="shared" si="263"/>
        <v/>
      </c>
      <c r="V91" s="185" t="str">
        <f t="shared" si="264"/>
        <v/>
      </c>
      <c r="W91" s="177" t="str">
        <f t="shared" si="265"/>
        <v/>
      </c>
      <c r="X91" s="185" t="str">
        <f t="shared" si="266"/>
        <v/>
      </c>
      <c r="Y91" s="185" t="str">
        <f t="shared" si="267"/>
        <v/>
      </c>
      <c r="Z91" s="218" t="str">
        <f t="shared" si="268"/>
        <v/>
      </c>
      <c r="AA91" s="175" t="str">
        <f t="shared" si="269"/>
        <v/>
      </c>
      <c r="AB91" s="183" t="str">
        <f t="shared" si="270"/>
        <v/>
      </c>
      <c r="AC91" s="184" t="str">
        <f t="shared" si="271"/>
        <v/>
      </c>
      <c r="AD91" s="225" t="str">
        <f t="shared" si="272"/>
        <v/>
      </c>
      <c r="AE91" s="176" t="str">
        <f t="shared" si="273"/>
        <v/>
      </c>
      <c r="AF91" s="168" t="str">
        <f t="shared" si="274"/>
        <v/>
      </c>
      <c r="AG91" s="168" t="str">
        <f t="shared" si="275"/>
        <v/>
      </c>
      <c r="AH91" s="179" t="str">
        <f t="shared" si="276"/>
        <v/>
      </c>
      <c r="AI91" s="256" t="str">
        <f t="shared" si="277"/>
        <v/>
      </c>
      <c r="AJ91" s="185" t="str">
        <f t="shared" si="278"/>
        <v/>
      </c>
      <c r="AK91" s="185" t="str">
        <f t="shared" si="279"/>
        <v/>
      </c>
      <c r="AL91" s="185" t="str">
        <f t="shared" si="280"/>
        <v/>
      </c>
      <c r="AM91" s="185" t="str">
        <f t="shared" si="281"/>
        <v/>
      </c>
      <c r="AN91" s="185" t="str">
        <f t="shared" si="282"/>
        <v/>
      </c>
    </row>
    <row r="92" spans="1:40" ht="25.5" thickTop="1" thickBot="1" x14ac:dyDescent="0.4">
      <c r="C92" s="203" t="s">
        <v>2422</v>
      </c>
      <c r="D92" s="224"/>
      <c r="E92" s="224"/>
      <c r="F92" s="224"/>
      <c r="G92" s="224"/>
      <c r="H92" s="224"/>
      <c r="I92" s="224"/>
      <c r="J92" s="224"/>
      <c r="K92" s="224"/>
      <c r="L92" s="208" t="s">
        <v>2411</v>
      </c>
      <c r="M92" s="218" t="str">
        <f t="shared" si="255"/>
        <v/>
      </c>
      <c r="N92" s="183" t="str">
        <f t="shared" si="256"/>
        <v/>
      </c>
      <c r="O92" s="216" t="str">
        <f t="shared" si="257"/>
        <v/>
      </c>
      <c r="P92" s="225" t="str">
        <f t="shared" si="258"/>
        <v/>
      </c>
      <c r="Q92" s="217" t="str">
        <f t="shared" si="259"/>
        <v/>
      </c>
      <c r="R92" s="168" t="str">
        <f t="shared" si="260"/>
        <v/>
      </c>
      <c r="S92" s="218" t="str">
        <f t="shared" si="261"/>
        <v/>
      </c>
      <c r="T92" s="219" t="str">
        <f t="shared" si="262"/>
        <v/>
      </c>
      <c r="U92" s="181" t="str">
        <f t="shared" si="263"/>
        <v/>
      </c>
      <c r="V92" s="185" t="str">
        <f t="shared" si="264"/>
        <v/>
      </c>
      <c r="W92" s="177" t="str">
        <f t="shared" si="265"/>
        <v/>
      </c>
      <c r="X92" s="185" t="str">
        <f t="shared" si="266"/>
        <v/>
      </c>
      <c r="Y92" s="185" t="str">
        <f t="shared" si="267"/>
        <v/>
      </c>
      <c r="Z92" s="218" t="str">
        <f t="shared" si="268"/>
        <v/>
      </c>
      <c r="AA92" s="175" t="str">
        <f t="shared" si="269"/>
        <v/>
      </c>
      <c r="AB92" s="183" t="str">
        <f t="shared" si="270"/>
        <v/>
      </c>
      <c r="AC92" s="184" t="str">
        <f t="shared" si="271"/>
        <v/>
      </c>
      <c r="AD92" s="225" t="str">
        <f t="shared" si="272"/>
        <v/>
      </c>
      <c r="AE92" s="176" t="str">
        <f t="shared" si="273"/>
        <v/>
      </c>
      <c r="AF92" s="168" t="str">
        <f t="shared" si="274"/>
        <v/>
      </c>
      <c r="AG92" s="168" t="str">
        <f t="shared" si="275"/>
        <v/>
      </c>
      <c r="AH92" s="179" t="str">
        <f t="shared" si="276"/>
        <v/>
      </c>
      <c r="AI92" s="256" t="str">
        <f t="shared" si="277"/>
        <v/>
      </c>
      <c r="AJ92" s="185" t="str">
        <f t="shared" si="278"/>
        <v/>
      </c>
      <c r="AK92" s="185" t="str">
        <f t="shared" si="279"/>
        <v/>
      </c>
      <c r="AL92" s="185" t="str">
        <f t="shared" si="280"/>
        <v/>
      </c>
      <c r="AM92" s="185" t="str">
        <f t="shared" si="281"/>
        <v/>
      </c>
      <c r="AN92" s="185" t="str">
        <f t="shared" si="282"/>
        <v/>
      </c>
    </row>
    <row r="93" spans="1:40" ht="25.5" thickTop="1" thickBot="1" x14ac:dyDescent="0.4">
      <c r="B93" t="s">
        <v>2282</v>
      </c>
      <c r="C93" s="333" t="s">
        <v>2904</v>
      </c>
      <c r="D93" s="329"/>
      <c r="E93" s="329"/>
      <c r="F93" s="329"/>
      <c r="G93" s="329"/>
      <c r="H93" s="329"/>
      <c r="I93" s="329"/>
      <c r="J93" s="329"/>
      <c r="K93" s="329"/>
      <c r="L93" s="330" t="str">
        <f>IF(C93="","",_xlfn.CONCAT("       triggerLine: ","""",C93,", ",M93:AN93,""", sC: ","""",B93,""", lines: ["))</f>
        <v xml:space="preserve">       triggerLine: "BENDECID, ", sC: "as", lines: [</v>
      </c>
      <c r="M93" s="218" t="str">
        <f t="shared" si="255"/>
        <v/>
      </c>
      <c r="N93" s="183" t="str">
        <f t="shared" si="256"/>
        <v/>
      </c>
      <c r="O93" s="216" t="str">
        <f t="shared" si="257"/>
        <v/>
      </c>
      <c r="P93" s="225" t="str">
        <f t="shared" si="258"/>
        <v/>
      </c>
      <c r="Q93" s="217" t="str">
        <f t="shared" si="259"/>
        <v/>
      </c>
      <c r="R93" s="168" t="str">
        <f t="shared" si="260"/>
        <v/>
      </c>
      <c r="S93" s="218" t="str">
        <f t="shared" si="261"/>
        <v/>
      </c>
      <c r="T93" s="219" t="str">
        <f t="shared" si="262"/>
        <v/>
      </c>
      <c r="U93" s="181" t="str">
        <f t="shared" si="263"/>
        <v/>
      </c>
      <c r="V93" s="185" t="str">
        <f t="shared" si="264"/>
        <v/>
      </c>
      <c r="W93" s="177" t="str">
        <f t="shared" si="265"/>
        <v/>
      </c>
      <c r="X93" s="185" t="str">
        <f t="shared" si="266"/>
        <v/>
      </c>
      <c r="Y93" s="185" t="str">
        <f t="shared" si="267"/>
        <v/>
      </c>
      <c r="Z93" s="218" t="str">
        <f t="shared" si="268"/>
        <v/>
      </c>
      <c r="AA93" s="175" t="str">
        <f t="shared" si="269"/>
        <v/>
      </c>
      <c r="AB93" s="183" t="str">
        <f t="shared" si="270"/>
        <v/>
      </c>
      <c r="AC93" s="184" t="str">
        <f t="shared" si="271"/>
        <v/>
      </c>
      <c r="AD93" s="225" t="str">
        <f t="shared" si="272"/>
        <v/>
      </c>
      <c r="AE93" s="176" t="str">
        <f t="shared" si="273"/>
        <v/>
      </c>
      <c r="AF93" s="168" t="str">
        <f t="shared" si="274"/>
        <v/>
      </c>
      <c r="AG93" s="168" t="str">
        <f t="shared" si="275"/>
        <v/>
      </c>
      <c r="AH93" s="179" t="str">
        <f t="shared" si="276"/>
        <v/>
      </c>
      <c r="AI93" s="256" t="str">
        <f t="shared" si="277"/>
        <v/>
      </c>
      <c r="AJ93" s="185" t="str">
        <f t="shared" si="278"/>
        <v/>
      </c>
      <c r="AK93" s="185" t="str">
        <f t="shared" si="279"/>
        <v/>
      </c>
      <c r="AL93" s="185" t="str">
        <f t="shared" si="280"/>
        <v/>
      </c>
      <c r="AM93" s="185" t="str">
        <f t="shared" si="281"/>
        <v/>
      </c>
      <c r="AN93" s="185" t="str">
        <f t="shared" si="282"/>
        <v/>
      </c>
    </row>
    <row r="94" spans="1:40" ht="25.5" thickTop="1" thickBot="1" x14ac:dyDescent="0.4">
      <c r="B94" t="s">
        <v>2282</v>
      </c>
      <c r="C94" s="334" t="s">
        <v>2903</v>
      </c>
      <c r="D94" s="329"/>
      <c r="E94" s="329"/>
      <c r="F94" s="329"/>
      <c r="G94" s="329"/>
      <c r="H94" s="329"/>
      <c r="I94" s="329"/>
      <c r="J94" s="329"/>
      <c r="K94" s="329"/>
      <c r="L94" s="335" t="str">
        <f>IF(C94="","",_xlfn.CONCAT("            { line: ","""",C94,", ",M94:AN94,""", sC: ","""",B94,"""},  ]},"))</f>
        <v xml:space="preserve">            { line: "AL SEÑOR., ", sC: "as"},  ]},</v>
      </c>
      <c r="M94" s="218" t="str">
        <f t="shared" si="255"/>
        <v/>
      </c>
      <c r="N94" s="183" t="str">
        <f t="shared" si="256"/>
        <v/>
      </c>
      <c r="O94" s="216" t="str">
        <f t="shared" si="257"/>
        <v/>
      </c>
      <c r="P94" s="225" t="str">
        <f t="shared" si="258"/>
        <v/>
      </c>
      <c r="Q94" s="217" t="str">
        <f t="shared" si="259"/>
        <v/>
      </c>
      <c r="R94" s="168" t="str">
        <f t="shared" si="260"/>
        <v/>
      </c>
      <c r="S94" s="218" t="str">
        <f t="shared" si="261"/>
        <v/>
      </c>
      <c r="T94" s="219" t="str">
        <f t="shared" si="262"/>
        <v/>
      </c>
      <c r="U94" s="181" t="str">
        <f t="shared" si="263"/>
        <v/>
      </c>
      <c r="V94" s="185" t="str">
        <f t="shared" si="264"/>
        <v/>
      </c>
      <c r="W94" s="177" t="str">
        <f t="shared" si="265"/>
        <v/>
      </c>
      <c r="X94" s="185" t="str">
        <f t="shared" si="266"/>
        <v/>
      </c>
      <c r="Y94" s="185" t="str">
        <f t="shared" si="267"/>
        <v/>
      </c>
      <c r="Z94" s="218" t="str">
        <f t="shared" si="268"/>
        <v/>
      </c>
      <c r="AA94" s="175" t="str">
        <f t="shared" si="269"/>
        <v/>
      </c>
      <c r="AB94" s="183" t="str">
        <f t="shared" si="270"/>
        <v/>
      </c>
      <c r="AC94" s="184" t="str">
        <f t="shared" si="271"/>
        <v/>
      </c>
      <c r="AD94" s="225" t="str">
        <f t="shared" si="272"/>
        <v/>
      </c>
      <c r="AE94" s="176" t="str">
        <f t="shared" si="273"/>
        <v/>
      </c>
      <c r="AF94" s="168" t="str">
        <f t="shared" si="274"/>
        <v/>
      </c>
      <c r="AG94" s="168" t="str">
        <f t="shared" si="275"/>
        <v/>
      </c>
      <c r="AH94" s="179" t="str">
        <f t="shared" si="276"/>
        <v/>
      </c>
      <c r="AI94" s="256" t="str">
        <f t="shared" si="277"/>
        <v/>
      </c>
      <c r="AJ94" s="185" t="str">
        <f t="shared" si="278"/>
        <v/>
      </c>
      <c r="AK94" s="185" t="str">
        <f t="shared" si="279"/>
        <v/>
      </c>
      <c r="AL94" s="185" t="str">
        <f t="shared" si="280"/>
        <v/>
      </c>
      <c r="AM94" s="185" t="str">
        <f t="shared" si="281"/>
        <v/>
      </c>
      <c r="AN94" s="185" t="str">
        <f t="shared" si="282"/>
        <v/>
      </c>
    </row>
    <row r="95" spans="1:40" ht="27.75" thickTop="1" thickBot="1" x14ac:dyDescent="0.4">
      <c r="C95" s="297"/>
      <c r="D95" s="326"/>
      <c r="E95" s="326"/>
      <c r="F95" s="326"/>
      <c r="G95" s="326"/>
      <c r="H95" s="326"/>
      <c r="I95" s="326"/>
      <c r="J95" s="326"/>
      <c r="K95" s="326"/>
      <c r="L95" s="299" t="s">
        <v>2520</v>
      </c>
      <c r="M95" s="218"/>
      <c r="N95" s="183"/>
      <c r="O95" s="216"/>
      <c r="P95" s="225"/>
      <c r="Q95" s="217"/>
      <c r="R95" s="168"/>
      <c r="S95" s="218"/>
      <c r="T95" s="219"/>
      <c r="U95" s="181"/>
      <c r="V95" s="185"/>
      <c r="W95" s="177"/>
      <c r="X95" s="185"/>
      <c r="Y95" s="185"/>
      <c r="Z95" s="218"/>
      <c r="AA95" s="175"/>
      <c r="AB95" s="183"/>
      <c r="AC95" s="184"/>
      <c r="AD95" s="225"/>
      <c r="AE95" s="176"/>
      <c r="AF95" s="168"/>
      <c r="AG95" s="168"/>
      <c r="AH95" s="179"/>
      <c r="AI95" s="256"/>
      <c r="AJ95" s="185"/>
      <c r="AK95" s="185"/>
      <c r="AL95" s="185"/>
      <c r="AM95" s="185"/>
      <c r="AN95" s="185"/>
    </row>
    <row r="96" spans="1:40" ht="25.5" thickTop="1" thickBot="1" x14ac:dyDescent="0.4">
      <c r="A96">
        <f>+A78+1</f>
        <v>2</v>
      </c>
      <c r="C96" s="13" t="s">
        <v>2917</v>
      </c>
      <c r="D96" s="257"/>
      <c r="E96" s="257"/>
      <c r="F96" s="258"/>
      <c r="G96" s="258"/>
      <c r="H96" s="257"/>
      <c r="I96" s="257"/>
      <c r="J96" s="296"/>
      <c r="K96" s="296"/>
      <c r="L96" s="271" t="str">
        <f t="shared" si="254"/>
        <v xml:space="preserve">            { line: "Luz y tinieblas,, ", sC: ""},</v>
      </c>
      <c r="M96" s="218" t="str">
        <f t="shared" si="255"/>
        <v/>
      </c>
      <c r="N96" s="183" t="str">
        <f t="shared" si="256"/>
        <v/>
      </c>
      <c r="O96" s="216" t="str">
        <f t="shared" si="257"/>
        <v/>
      </c>
      <c r="P96" s="225" t="str">
        <f t="shared" si="258"/>
        <v/>
      </c>
      <c r="Q96" s="217" t="str">
        <f t="shared" si="259"/>
        <v/>
      </c>
      <c r="R96" s="168" t="str">
        <f t="shared" si="260"/>
        <v/>
      </c>
      <c r="S96" s="218" t="str">
        <f t="shared" si="261"/>
        <v/>
      </c>
      <c r="T96" s="219" t="str">
        <f t="shared" si="262"/>
        <v/>
      </c>
      <c r="U96" s="181" t="str">
        <f t="shared" si="263"/>
        <v/>
      </c>
      <c r="V96" s="185" t="str">
        <f t="shared" si="264"/>
        <v/>
      </c>
      <c r="W96" s="177" t="str">
        <f t="shared" si="265"/>
        <v/>
      </c>
      <c r="X96" s="185" t="str">
        <f t="shared" si="266"/>
        <v/>
      </c>
      <c r="Y96" s="185" t="str">
        <f t="shared" si="267"/>
        <v/>
      </c>
      <c r="Z96" s="218" t="str">
        <f t="shared" si="268"/>
        <v/>
      </c>
      <c r="AA96" s="175" t="str">
        <f t="shared" si="269"/>
        <v/>
      </c>
      <c r="AB96" s="183" t="str">
        <f t="shared" si="270"/>
        <v/>
      </c>
      <c r="AC96" s="184" t="str">
        <f t="shared" si="271"/>
        <v/>
      </c>
      <c r="AD96" s="225" t="str">
        <f t="shared" si="272"/>
        <v/>
      </c>
      <c r="AE96" s="176" t="str">
        <f t="shared" si="273"/>
        <v/>
      </c>
      <c r="AF96" s="168" t="str">
        <f t="shared" si="274"/>
        <v/>
      </c>
      <c r="AG96" s="168" t="str">
        <f t="shared" si="275"/>
        <v/>
      </c>
      <c r="AH96" s="179" t="str">
        <f t="shared" si="276"/>
        <v/>
      </c>
      <c r="AI96" s="256" t="str">
        <f t="shared" si="277"/>
        <v/>
      </c>
      <c r="AJ96" s="185" t="str">
        <f t="shared" si="278"/>
        <v/>
      </c>
      <c r="AK96" s="185" t="str">
        <f t="shared" si="279"/>
        <v/>
      </c>
      <c r="AL96" s="185" t="str">
        <f t="shared" si="280"/>
        <v/>
      </c>
      <c r="AM96" s="185" t="str">
        <f t="shared" si="281"/>
        <v/>
      </c>
      <c r="AN96" s="185" t="str">
        <f t="shared" si="282"/>
        <v/>
      </c>
    </row>
    <row r="97" spans="1:40" ht="25.5" thickTop="1" thickBot="1" x14ac:dyDescent="0.4">
      <c r="C97" s="203" t="s">
        <v>2422</v>
      </c>
      <c r="D97" s="224"/>
      <c r="E97" s="224"/>
      <c r="F97" s="224"/>
      <c r="G97" s="224"/>
      <c r="H97" s="224"/>
      <c r="I97" s="224"/>
      <c r="J97" s="224"/>
      <c r="K97" s="224"/>
      <c r="L97" s="208" t="s">
        <v>2411</v>
      </c>
      <c r="M97" s="218" t="str">
        <f t="shared" ref="M97:M99" si="367">IF(N97="","","(")</f>
        <v/>
      </c>
      <c r="N97" s="183" t="str">
        <f t="shared" ref="N97:N99" si="368">IF(D97="","",D97)</f>
        <v/>
      </c>
      <c r="O97" s="216" t="str">
        <f t="shared" ref="O97:O99" si="369">IF(N97="","",",")</f>
        <v/>
      </c>
      <c r="P97" s="225" t="str">
        <f t="shared" ref="P97:P99" si="370">IF(E97="","",E97)</f>
        <v/>
      </c>
      <c r="Q97" s="217" t="str">
        <f t="shared" ref="Q97:Q99" si="371">IF(N97="","",",")</f>
        <v/>
      </c>
      <c r="R97" s="168" t="str">
        <f t="shared" ref="R97:R99" si="372">IF(N97="","",15)</f>
        <v/>
      </c>
      <c r="S97" s="218" t="str">
        <f t="shared" ref="S97:S99" si="373">IF(N97="","",")")</f>
        <v/>
      </c>
      <c r="T97" s="219" t="str">
        <f t="shared" ref="T97:T99" si="374">IF(U97="","","(")</f>
        <v/>
      </c>
      <c r="U97" s="181" t="str">
        <f t="shared" ref="U97:U99" si="375">IF(F97="","",F97)</f>
        <v/>
      </c>
      <c r="V97" s="185" t="str">
        <f t="shared" ref="V97:V99" si="376">IF(U97="","",",")</f>
        <v/>
      </c>
      <c r="W97" s="177" t="str">
        <f t="shared" ref="W97:W99" si="377">IF(G97="","",G97)</f>
        <v/>
      </c>
      <c r="X97" s="185" t="str">
        <f t="shared" ref="X97:X99" si="378">IF(U97="","",",")</f>
        <v/>
      </c>
      <c r="Y97" s="185" t="str">
        <f t="shared" ref="Y97:Y99" si="379">IF(U97="","",250)</f>
        <v/>
      </c>
      <c r="Z97" s="218" t="str">
        <f t="shared" ref="Z97:Z99" si="380">IF(U97="","",")")</f>
        <v/>
      </c>
      <c r="AA97" s="175" t="str">
        <f t="shared" ref="AA97:AA99" si="381">IF(AB97="","","(")</f>
        <v/>
      </c>
      <c r="AB97" s="183" t="str">
        <f t="shared" ref="AB97:AB99" si="382">IF(H97="","",H97)</f>
        <v/>
      </c>
      <c r="AC97" s="184" t="str">
        <f t="shared" ref="AC97:AC99" si="383">IF(AB97="","",",")</f>
        <v/>
      </c>
      <c r="AD97" s="225" t="str">
        <f t="shared" ref="AD97:AD99" si="384">IF(I97="","",I97)</f>
        <v/>
      </c>
      <c r="AE97" s="176" t="str">
        <f t="shared" ref="AE97:AE99" si="385">IF(AB97="","",",")</f>
        <v/>
      </c>
      <c r="AF97" s="168" t="str">
        <f t="shared" ref="AF97:AF99" si="386">IF(AB97="","",350)</f>
        <v/>
      </c>
      <c r="AG97" s="168" t="str">
        <f t="shared" ref="AG97:AG99" si="387">IF(AB97="","",")")</f>
        <v/>
      </c>
      <c r="AH97" s="179" t="str">
        <f t="shared" ref="AH97:AH99" si="388">IF(AI97="","","(")</f>
        <v/>
      </c>
      <c r="AI97" s="256" t="str">
        <f t="shared" ref="AI97:AI99" si="389">IF(J97="","",J97)</f>
        <v/>
      </c>
      <c r="AJ97" s="185" t="str">
        <f t="shared" ref="AJ97:AJ99" si="390">IF(AI97="","",",")</f>
        <v/>
      </c>
      <c r="AK97" s="185" t="str">
        <f t="shared" ref="AK97:AK99" si="391">IF(K97="","",K97)</f>
        <v/>
      </c>
      <c r="AL97" s="185" t="str">
        <f t="shared" ref="AL97:AL99" si="392">IF(AI97="","",",")</f>
        <v/>
      </c>
      <c r="AM97" s="185" t="str">
        <f t="shared" ref="AM97:AM99" si="393">IF(AI97="","",450)</f>
        <v/>
      </c>
      <c r="AN97" s="185" t="str">
        <f t="shared" ref="AN97:AN99" si="394">IF(AI97="","",")")</f>
        <v/>
      </c>
    </row>
    <row r="98" spans="1:40" ht="25.5" thickTop="1" thickBot="1" x14ac:dyDescent="0.4">
      <c r="B98" t="s">
        <v>2282</v>
      </c>
      <c r="C98" s="333" t="s">
        <v>2904</v>
      </c>
      <c r="D98" s="329"/>
      <c r="E98" s="329"/>
      <c r="F98" s="329"/>
      <c r="G98" s="329"/>
      <c r="H98" s="329"/>
      <c r="I98" s="329"/>
      <c r="J98" s="329"/>
      <c r="K98" s="329"/>
      <c r="L98" s="330" t="str">
        <f>IF(C98="","",_xlfn.CONCAT("       triggerLine: ","""",C98,", ",M98:AN98,""", sC: ","""",B98,""", lines: ["))</f>
        <v xml:space="preserve">       triggerLine: "BENDECID, ", sC: "as", lines: [</v>
      </c>
      <c r="M98" s="218" t="str">
        <f t="shared" si="367"/>
        <v/>
      </c>
      <c r="N98" s="183" t="str">
        <f t="shared" si="368"/>
        <v/>
      </c>
      <c r="O98" s="216" t="str">
        <f t="shared" si="369"/>
        <v/>
      </c>
      <c r="P98" s="225" t="str">
        <f t="shared" si="370"/>
        <v/>
      </c>
      <c r="Q98" s="217" t="str">
        <f t="shared" si="371"/>
        <v/>
      </c>
      <c r="R98" s="168" t="str">
        <f t="shared" si="372"/>
        <v/>
      </c>
      <c r="S98" s="218" t="str">
        <f t="shared" si="373"/>
        <v/>
      </c>
      <c r="T98" s="219" t="str">
        <f t="shared" si="374"/>
        <v/>
      </c>
      <c r="U98" s="181" t="str">
        <f t="shared" si="375"/>
        <v/>
      </c>
      <c r="V98" s="185" t="str">
        <f t="shared" si="376"/>
        <v/>
      </c>
      <c r="W98" s="177" t="str">
        <f t="shared" si="377"/>
        <v/>
      </c>
      <c r="X98" s="185" t="str">
        <f t="shared" si="378"/>
        <v/>
      </c>
      <c r="Y98" s="185" t="str">
        <f t="shared" si="379"/>
        <v/>
      </c>
      <c r="Z98" s="218" t="str">
        <f t="shared" si="380"/>
        <v/>
      </c>
      <c r="AA98" s="175" t="str">
        <f t="shared" si="381"/>
        <v/>
      </c>
      <c r="AB98" s="183" t="str">
        <f t="shared" si="382"/>
        <v/>
      </c>
      <c r="AC98" s="184" t="str">
        <f t="shared" si="383"/>
        <v/>
      </c>
      <c r="AD98" s="225" t="str">
        <f t="shared" si="384"/>
        <v/>
      </c>
      <c r="AE98" s="176" t="str">
        <f t="shared" si="385"/>
        <v/>
      </c>
      <c r="AF98" s="168" t="str">
        <f t="shared" si="386"/>
        <v/>
      </c>
      <c r="AG98" s="168" t="str">
        <f t="shared" si="387"/>
        <v/>
      </c>
      <c r="AH98" s="179" t="str">
        <f t="shared" si="388"/>
        <v/>
      </c>
      <c r="AI98" s="256" t="str">
        <f t="shared" si="389"/>
        <v/>
      </c>
      <c r="AJ98" s="185" t="str">
        <f t="shared" si="390"/>
        <v/>
      </c>
      <c r="AK98" s="185" t="str">
        <f t="shared" si="391"/>
        <v/>
      </c>
      <c r="AL98" s="185" t="str">
        <f t="shared" si="392"/>
        <v/>
      </c>
      <c r="AM98" s="185" t="str">
        <f t="shared" si="393"/>
        <v/>
      </c>
      <c r="AN98" s="185" t="str">
        <f t="shared" si="394"/>
        <v/>
      </c>
    </row>
    <row r="99" spans="1:40" ht="25.5" thickTop="1" thickBot="1" x14ac:dyDescent="0.4">
      <c r="B99" t="s">
        <v>2282</v>
      </c>
      <c r="C99" s="334" t="s">
        <v>2903</v>
      </c>
      <c r="D99" s="329"/>
      <c r="E99" s="329"/>
      <c r="F99" s="329"/>
      <c r="G99" s="329"/>
      <c r="H99" s="329"/>
      <c r="I99" s="329"/>
      <c r="J99" s="329"/>
      <c r="K99" s="329"/>
      <c r="L99" s="335" t="str">
        <f>IF(C99="","",_xlfn.CONCAT("            { line: ","""",C99,", ",M99:AN99,""", sC: ","""",B99,"""},  ]},"))</f>
        <v xml:space="preserve">            { line: "AL SEÑOR., ", sC: "as"},  ]},</v>
      </c>
      <c r="M99" s="218" t="str">
        <f t="shared" si="367"/>
        <v/>
      </c>
      <c r="N99" s="183" t="str">
        <f t="shared" si="368"/>
        <v/>
      </c>
      <c r="O99" s="216" t="str">
        <f t="shared" si="369"/>
        <v/>
      </c>
      <c r="P99" s="225" t="str">
        <f t="shared" si="370"/>
        <v/>
      </c>
      <c r="Q99" s="217" t="str">
        <f t="shared" si="371"/>
        <v/>
      </c>
      <c r="R99" s="168" t="str">
        <f t="shared" si="372"/>
        <v/>
      </c>
      <c r="S99" s="218" t="str">
        <f t="shared" si="373"/>
        <v/>
      </c>
      <c r="T99" s="219" t="str">
        <f t="shared" si="374"/>
        <v/>
      </c>
      <c r="U99" s="181" t="str">
        <f t="shared" si="375"/>
        <v/>
      </c>
      <c r="V99" s="185" t="str">
        <f t="shared" si="376"/>
        <v/>
      </c>
      <c r="W99" s="177" t="str">
        <f t="shared" si="377"/>
        <v/>
      </c>
      <c r="X99" s="185" t="str">
        <f t="shared" si="378"/>
        <v/>
      </c>
      <c r="Y99" s="185" t="str">
        <f t="shared" si="379"/>
        <v/>
      </c>
      <c r="Z99" s="218" t="str">
        <f t="shared" si="380"/>
        <v/>
      </c>
      <c r="AA99" s="175" t="str">
        <f t="shared" si="381"/>
        <v/>
      </c>
      <c r="AB99" s="183" t="str">
        <f t="shared" si="382"/>
        <v/>
      </c>
      <c r="AC99" s="184" t="str">
        <f t="shared" si="383"/>
        <v/>
      </c>
      <c r="AD99" s="225" t="str">
        <f t="shared" si="384"/>
        <v/>
      </c>
      <c r="AE99" s="176" t="str">
        <f t="shared" si="385"/>
        <v/>
      </c>
      <c r="AF99" s="168" t="str">
        <f t="shared" si="386"/>
        <v/>
      </c>
      <c r="AG99" s="168" t="str">
        <f t="shared" si="387"/>
        <v/>
      </c>
      <c r="AH99" s="179" t="str">
        <f t="shared" si="388"/>
        <v/>
      </c>
      <c r="AI99" s="256" t="str">
        <f t="shared" si="389"/>
        <v/>
      </c>
      <c r="AJ99" s="185" t="str">
        <f t="shared" si="390"/>
        <v/>
      </c>
      <c r="AK99" s="185" t="str">
        <f t="shared" si="391"/>
        <v/>
      </c>
      <c r="AL99" s="185" t="str">
        <f t="shared" si="392"/>
        <v/>
      </c>
      <c r="AM99" s="185" t="str">
        <f t="shared" si="393"/>
        <v/>
      </c>
      <c r="AN99" s="185" t="str">
        <f t="shared" si="394"/>
        <v/>
      </c>
    </row>
    <row r="100" spans="1:40" ht="25.5" thickTop="1" thickBot="1" x14ac:dyDescent="0.4">
      <c r="A100">
        <f>+A82+1</f>
        <v>3</v>
      </c>
      <c r="C100" s="13" t="s">
        <v>2918</v>
      </c>
      <c r="D100" s="257"/>
      <c r="E100" s="257"/>
      <c r="F100" s="258"/>
      <c r="G100" s="258"/>
      <c r="H100" s="257"/>
      <c r="I100" s="257"/>
      <c r="J100" s="296"/>
      <c r="K100" s="296"/>
      <c r="L100" s="271" t="str">
        <f t="shared" si="254"/>
        <v xml:space="preserve">            { line: "Rayos y nubes,, ", sC: ""},</v>
      </c>
      <c r="M100" s="218" t="str">
        <f t="shared" si="255"/>
        <v/>
      </c>
      <c r="N100" s="183" t="str">
        <f t="shared" si="256"/>
        <v/>
      </c>
      <c r="O100" s="216" t="str">
        <f t="shared" si="257"/>
        <v/>
      </c>
      <c r="P100" s="225" t="str">
        <f t="shared" si="258"/>
        <v/>
      </c>
      <c r="Q100" s="217" t="str">
        <f t="shared" si="259"/>
        <v/>
      </c>
      <c r="R100" s="168" t="str">
        <f t="shared" si="260"/>
        <v/>
      </c>
      <c r="S100" s="218" t="str">
        <f t="shared" si="261"/>
        <v/>
      </c>
      <c r="T100" s="219" t="str">
        <f t="shared" si="262"/>
        <v/>
      </c>
      <c r="U100" s="181" t="str">
        <f t="shared" si="263"/>
        <v/>
      </c>
      <c r="V100" s="185" t="str">
        <f t="shared" si="264"/>
        <v/>
      </c>
      <c r="W100" s="177" t="str">
        <f t="shared" si="265"/>
        <v/>
      </c>
      <c r="X100" s="185" t="str">
        <f t="shared" si="266"/>
        <v/>
      </c>
      <c r="Y100" s="185" t="str">
        <f t="shared" si="267"/>
        <v/>
      </c>
      <c r="Z100" s="218" t="str">
        <f t="shared" si="268"/>
        <v/>
      </c>
      <c r="AA100" s="175" t="str">
        <f t="shared" si="269"/>
        <v/>
      </c>
      <c r="AB100" s="183" t="str">
        <f t="shared" si="270"/>
        <v/>
      </c>
      <c r="AC100" s="184" t="str">
        <f t="shared" si="271"/>
        <v/>
      </c>
      <c r="AD100" s="225" t="str">
        <f t="shared" si="272"/>
        <v/>
      </c>
      <c r="AE100" s="176" t="str">
        <f t="shared" si="273"/>
        <v/>
      </c>
      <c r="AF100" s="168" t="str">
        <f t="shared" si="274"/>
        <v/>
      </c>
      <c r="AG100" s="168" t="str">
        <f t="shared" si="275"/>
        <v/>
      </c>
      <c r="AH100" s="179" t="str">
        <f t="shared" si="276"/>
        <v/>
      </c>
      <c r="AI100" s="256" t="str">
        <f t="shared" si="277"/>
        <v/>
      </c>
      <c r="AJ100" s="185" t="str">
        <f t="shared" si="278"/>
        <v/>
      </c>
      <c r="AK100" s="185" t="str">
        <f t="shared" si="279"/>
        <v/>
      </c>
      <c r="AL100" s="185" t="str">
        <f t="shared" si="280"/>
        <v/>
      </c>
      <c r="AM100" s="185" t="str">
        <f t="shared" si="281"/>
        <v/>
      </c>
      <c r="AN100" s="185" t="str">
        <f t="shared" si="282"/>
        <v/>
      </c>
    </row>
    <row r="101" spans="1:40" ht="25.5" thickTop="1" thickBot="1" x14ac:dyDescent="0.4">
      <c r="C101" s="203" t="s">
        <v>2422</v>
      </c>
      <c r="D101" s="224"/>
      <c r="E101" s="224"/>
      <c r="F101" s="224"/>
      <c r="G101" s="224"/>
      <c r="H101" s="224"/>
      <c r="I101" s="224"/>
      <c r="J101" s="224"/>
      <c r="K101" s="224"/>
      <c r="L101" s="208" t="s">
        <v>2411</v>
      </c>
      <c r="M101" s="218" t="str">
        <f t="shared" si="255"/>
        <v/>
      </c>
      <c r="N101" s="183" t="str">
        <f t="shared" si="256"/>
        <v/>
      </c>
      <c r="O101" s="216" t="str">
        <f t="shared" si="257"/>
        <v/>
      </c>
      <c r="P101" s="225" t="str">
        <f t="shared" si="258"/>
        <v/>
      </c>
      <c r="Q101" s="217" t="str">
        <f t="shared" si="259"/>
        <v/>
      </c>
      <c r="R101" s="168" t="str">
        <f t="shared" si="260"/>
        <v/>
      </c>
      <c r="S101" s="218" t="str">
        <f t="shared" si="261"/>
        <v/>
      </c>
      <c r="T101" s="219" t="str">
        <f t="shared" si="262"/>
        <v/>
      </c>
      <c r="U101" s="181" t="str">
        <f t="shared" si="263"/>
        <v/>
      </c>
      <c r="V101" s="185" t="str">
        <f t="shared" si="264"/>
        <v/>
      </c>
      <c r="W101" s="177" t="str">
        <f t="shared" si="265"/>
        <v/>
      </c>
      <c r="X101" s="185" t="str">
        <f t="shared" si="266"/>
        <v/>
      </c>
      <c r="Y101" s="185" t="str">
        <f t="shared" si="267"/>
        <v/>
      </c>
      <c r="Z101" s="218" t="str">
        <f t="shared" si="268"/>
        <v/>
      </c>
      <c r="AA101" s="175" t="str">
        <f t="shared" si="269"/>
        <v/>
      </c>
      <c r="AB101" s="183" t="str">
        <f t="shared" si="270"/>
        <v/>
      </c>
      <c r="AC101" s="184" t="str">
        <f t="shared" si="271"/>
        <v/>
      </c>
      <c r="AD101" s="225" t="str">
        <f t="shared" si="272"/>
        <v/>
      </c>
      <c r="AE101" s="176" t="str">
        <f t="shared" si="273"/>
        <v/>
      </c>
      <c r="AF101" s="168" t="str">
        <f t="shared" si="274"/>
        <v/>
      </c>
      <c r="AG101" s="168" t="str">
        <f t="shared" si="275"/>
        <v/>
      </c>
      <c r="AH101" s="179" t="str">
        <f t="shared" si="276"/>
        <v/>
      </c>
      <c r="AI101" s="256" t="str">
        <f t="shared" si="277"/>
        <v/>
      </c>
      <c r="AJ101" s="185" t="str">
        <f t="shared" si="278"/>
        <v/>
      </c>
      <c r="AK101" s="185" t="str">
        <f t="shared" si="279"/>
        <v/>
      </c>
      <c r="AL101" s="185" t="str">
        <f t="shared" si="280"/>
        <v/>
      </c>
      <c r="AM101" s="185" t="str">
        <f t="shared" si="281"/>
        <v/>
      </c>
      <c r="AN101" s="185" t="str">
        <f t="shared" si="282"/>
        <v/>
      </c>
    </row>
    <row r="102" spans="1:40" ht="25.5" thickTop="1" thickBot="1" x14ac:dyDescent="0.4">
      <c r="B102" t="s">
        <v>2282</v>
      </c>
      <c r="C102" s="333" t="s">
        <v>2904</v>
      </c>
      <c r="D102" s="329"/>
      <c r="E102" s="329"/>
      <c r="F102" s="329"/>
      <c r="G102" s="329"/>
      <c r="H102" s="329"/>
      <c r="I102" s="329"/>
      <c r="J102" s="329"/>
      <c r="K102" s="329"/>
      <c r="L102" s="330" t="str">
        <f>IF(C102="","",_xlfn.CONCAT("       triggerLine: ","""",C102,", ",M102:AN102,""", sC: ","""",B102,""", lines: ["))</f>
        <v xml:space="preserve">       triggerLine: "BENDECID, ", sC: "as", lines: [</v>
      </c>
      <c r="M102" s="218" t="str">
        <f t="shared" si="255"/>
        <v/>
      </c>
      <c r="N102" s="183" t="str">
        <f t="shared" si="256"/>
        <v/>
      </c>
      <c r="O102" s="216" t="str">
        <f t="shared" si="257"/>
        <v/>
      </c>
      <c r="P102" s="225" t="str">
        <f t="shared" si="258"/>
        <v/>
      </c>
      <c r="Q102" s="217" t="str">
        <f t="shared" si="259"/>
        <v/>
      </c>
      <c r="R102" s="168" t="str">
        <f t="shared" si="260"/>
        <v/>
      </c>
      <c r="S102" s="218" t="str">
        <f t="shared" si="261"/>
        <v/>
      </c>
      <c r="T102" s="219" t="str">
        <f t="shared" si="262"/>
        <v/>
      </c>
      <c r="U102" s="181" t="str">
        <f t="shared" si="263"/>
        <v/>
      </c>
      <c r="V102" s="185" t="str">
        <f t="shared" si="264"/>
        <v/>
      </c>
      <c r="W102" s="177" t="str">
        <f t="shared" si="265"/>
        <v/>
      </c>
      <c r="X102" s="185" t="str">
        <f t="shared" si="266"/>
        <v/>
      </c>
      <c r="Y102" s="185" t="str">
        <f t="shared" si="267"/>
        <v/>
      </c>
      <c r="Z102" s="218" t="str">
        <f t="shared" si="268"/>
        <v/>
      </c>
      <c r="AA102" s="175" t="str">
        <f t="shared" si="269"/>
        <v/>
      </c>
      <c r="AB102" s="183" t="str">
        <f t="shared" si="270"/>
        <v/>
      </c>
      <c r="AC102" s="184" t="str">
        <f t="shared" si="271"/>
        <v/>
      </c>
      <c r="AD102" s="225" t="str">
        <f t="shared" si="272"/>
        <v/>
      </c>
      <c r="AE102" s="176" t="str">
        <f t="shared" si="273"/>
        <v/>
      </c>
      <c r="AF102" s="168" t="str">
        <f t="shared" si="274"/>
        <v/>
      </c>
      <c r="AG102" s="168" t="str">
        <f t="shared" si="275"/>
        <v/>
      </c>
      <c r="AH102" s="179" t="str">
        <f t="shared" si="276"/>
        <v/>
      </c>
      <c r="AI102" s="256" t="str">
        <f t="shared" si="277"/>
        <v/>
      </c>
      <c r="AJ102" s="185" t="str">
        <f t="shared" si="278"/>
        <v/>
      </c>
      <c r="AK102" s="185" t="str">
        <f t="shared" si="279"/>
        <v/>
      </c>
      <c r="AL102" s="185" t="str">
        <f t="shared" si="280"/>
        <v/>
      </c>
      <c r="AM102" s="185" t="str">
        <f t="shared" si="281"/>
        <v/>
      </c>
      <c r="AN102" s="185" t="str">
        <f t="shared" si="282"/>
        <v/>
      </c>
    </row>
    <row r="103" spans="1:40" ht="25.5" thickTop="1" thickBot="1" x14ac:dyDescent="0.4">
      <c r="B103" t="s">
        <v>2282</v>
      </c>
      <c r="C103" s="334" t="s">
        <v>2903</v>
      </c>
      <c r="D103" s="329"/>
      <c r="E103" s="329"/>
      <c r="F103" s="329"/>
      <c r="G103" s="329"/>
      <c r="H103" s="329"/>
      <c r="I103" s="329"/>
      <c r="J103" s="329"/>
      <c r="K103" s="329"/>
      <c r="L103" s="335" t="str">
        <f>IF(C103="","",_xlfn.CONCAT("            { line: ","""",C103,", ",M103:AN103,""", sC: ","""",B103,"""},  ]},"))</f>
        <v xml:space="preserve">            { line: "AL SEÑOR., ", sC: "as"},  ]},</v>
      </c>
      <c r="M103" s="218" t="str">
        <f t="shared" si="255"/>
        <v/>
      </c>
      <c r="N103" s="183" t="str">
        <f t="shared" si="256"/>
        <v/>
      </c>
      <c r="O103" s="216" t="str">
        <f t="shared" si="257"/>
        <v/>
      </c>
      <c r="P103" s="225" t="str">
        <f t="shared" si="258"/>
        <v/>
      </c>
      <c r="Q103" s="217" t="str">
        <f t="shared" si="259"/>
        <v/>
      </c>
      <c r="R103" s="168" t="str">
        <f t="shared" si="260"/>
        <v/>
      </c>
      <c r="S103" s="218" t="str">
        <f t="shared" si="261"/>
        <v/>
      </c>
      <c r="T103" s="219" t="str">
        <f t="shared" si="262"/>
        <v/>
      </c>
      <c r="U103" s="181" t="str">
        <f t="shared" si="263"/>
        <v/>
      </c>
      <c r="V103" s="185" t="str">
        <f t="shared" si="264"/>
        <v/>
      </c>
      <c r="W103" s="177" t="str">
        <f t="shared" si="265"/>
        <v/>
      </c>
      <c r="X103" s="185" t="str">
        <f t="shared" si="266"/>
        <v/>
      </c>
      <c r="Y103" s="185" t="str">
        <f t="shared" si="267"/>
        <v/>
      </c>
      <c r="Z103" s="218" t="str">
        <f t="shared" si="268"/>
        <v/>
      </c>
      <c r="AA103" s="175" t="str">
        <f t="shared" si="269"/>
        <v/>
      </c>
      <c r="AB103" s="183" t="str">
        <f t="shared" si="270"/>
        <v/>
      </c>
      <c r="AC103" s="184" t="str">
        <f t="shared" si="271"/>
        <v/>
      </c>
      <c r="AD103" s="225" t="str">
        <f t="shared" si="272"/>
        <v/>
      </c>
      <c r="AE103" s="176" t="str">
        <f t="shared" si="273"/>
        <v/>
      </c>
      <c r="AF103" s="168" t="str">
        <f t="shared" si="274"/>
        <v/>
      </c>
      <c r="AG103" s="168" t="str">
        <f t="shared" si="275"/>
        <v/>
      </c>
      <c r="AH103" s="179" t="str">
        <f t="shared" si="276"/>
        <v/>
      </c>
      <c r="AI103" s="256" t="str">
        <f t="shared" si="277"/>
        <v/>
      </c>
      <c r="AJ103" s="185" t="str">
        <f t="shared" si="278"/>
        <v/>
      </c>
      <c r="AK103" s="185" t="str">
        <f t="shared" si="279"/>
        <v/>
      </c>
      <c r="AL103" s="185" t="str">
        <f t="shared" si="280"/>
        <v/>
      </c>
      <c r="AM103" s="185" t="str">
        <f t="shared" si="281"/>
        <v/>
      </c>
      <c r="AN103" s="185" t="str">
        <f t="shared" si="282"/>
        <v/>
      </c>
    </row>
    <row r="104" spans="1:40" ht="27.75" thickTop="1" thickBot="1" x14ac:dyDescent="0.4">
      <c r="C104" s="297"/>
      <c r="D104" s="326"/>
      <c r="E104" s="326"/>
      <c r="F104" s="326"/>
      <c r="G104" s="326"/>
      <c r="H104" s="326"/>
      <c r="I104" s="326"/>
      <c r="J104" s="326"/>
      <c r="K104" s="326"/>
      <c r="L104" s="299" t="s">
        <v>2520</v>
      </c>
      <c r="M104" s="218"/>
      <c r="N104" s="183"/>
      <c r="O104" s="216"/>
      <c r="P104" s="225"/>
      <c r="Q104" s="217"/>
      <c r="R104" s="168"/>
      <c r="S104" s="218"/>
      <c r="T104" s="219"/>
      <c r="U104" s="181"/>
      <c r="V104" s="185"/>
      <c r="W104" s="177"/>
      <c r="X104" s="185"/>
      <c r="Y104" s="185"/>
      <c r="Z104" s="218"/>
      <c r="AA104" s="175"/>
      <c r="AB104" s="183"/>
      <c r="AC104" s="184"/>
      <c r="AD104" s="225"/>
      <c r="AE104" s="176"/>
      <c r="AF104" s="168"/>
      <c r="AG104" s="168"/>
      <c r="AH104" s="179"/>
      <c r="AI104" s="256"/>
      <c r="AJ104" s="185"/>
      <c r="AK104" s="185"/>
      <c r="AL104" s="185"/>
      <c r="AM104" s="185"/>
      <c r="AN104" s="185"/>
    </row>
    <row r="105" spans="1:40" ht="25.5" thickTop="1" thickBot="1" x14ac:dyDescent="0.4">
      <c r="A105">
        <f>+A87+1</f>
        <v>6</v>
      </c>
      <c r="B105" t="s">
        <v>2540</v>
      </c>
      <c r="C105" s="13" t="s">
        <v>2919</v>
      </c>
      <c r="D105" s="257" t="s">
        <v>1111</v>
      </c>
      <c r="E105" s="257">
        <v>7</v>
      </c>
      <c r="F105" s="258"/>
      <c r="G105" s="258"/>
      <c r="H105" s="257"/>
      <c r="I105" s="257"/>
      <c r="J105" s="296"/>
      <c r="K105" s="296"/>
      <c r="L105" s="271" t="str">
        <f t="shared" si="254"/>
        <v xml:space="preserve">            { line: "Bendiga la tierra al Señor, (Mi,7,15)", sC: "tc"},</v>
      </c>
      <c r="M105" s="218" t="str">
        <f t="shared" si="255"/>
        <v>(</v>
      </c>
      <c r="N105" s="183" t="str">
        <f t="shared" si="256"/>
        <v>Mi</v>
      </c>
      <c r="O105" s="216" t="str">
        <f t="shared" si="257"/>
        <v>,</v>
      </c>
      <c r="P105" s="225">
        <f t="shared" si="258"/>
        <v>7</v>
      </c>
      <c r="Q105" s="217" t="str">
        <f t="shared" si="259"/>
        <v>,</v>
      </c>
      <c r="R105" s="168">
        <f t="shared" si="260"/>
        <v>15</v>
      </c>
      <c r="S105" s="218" t="str">
        <f t="shared" si="261"/>
        <v>)</v>
      </c>
      <c r="T105" s="219" t="str">
        <f t="shared" si="262"/>
        <v/>
      </c>
      <c r="U105" s="181" t="str">
        <f t="shared" si="263"/>
        <v/>
      </c>
      <c r="V105" s="185" t="str">
        <f t="shared" si="264"/>
        <v/>
      </c>
      <c r="W105" s="177" t="str">
        <f t="shared" si="265"/>
        <v/>
      </c>
      <c r="X105" s="185" t="str">
        <f t="shared" si="266"/>
        <v/>
      </c>
      <c r="Y105" s="185" t="str">
        <f t="shared" si="267"/>
        <v/>
      </c>
      <c r="Z105" s="218" t="str">
        <f t="shared" si="268"/>
        <v/>
      </c>
      <c r="AA105" s="175" t="str">
        <f t="shared" si="269"/>
        <v/>
      </c>
      <c r="AB105" s="183" t="str">
        <f t="shared" si="270"/>
        <v/>
      </c>
      <c r="AC105" s="184" t="str">
        <f t="shared" si="271"/>
        <v/>
      </c>
      <c r="AD105" s="225" t="str">
        <f t="shared" si="272"/>
        <v/>
      </c>
      <c r="AE105" s="176" t="str">
        <f t="shared" si="273"/>
        <v/>
      </c>
      <c r="AF105" s="168" t="str">
        <f t="shared" si="274"/>
        <v/>
      </c>
      <c r="AG105" s="168" t="str">
        <f t="shared" si="275"/>
        <v/>
      </c>
      <c r="AH105" s="179" t="str">
        <f t="shared" si="276"/>
        <v/>
      </c>
      <c r="AI105" s="256" t="str">
        <f t="shared" si="277"/>
        <v/>
      </c>
      <c r="AJ105" s="185" t="str">
        <f t="shared" si="278"/>
        <v/>
      </c>
      <c r="AK105" s="185" t="str">
        <f t="shared" si="279"/>
        <v/>
      </c>
      <c r="AL105" s="185" t="str">
        <f t="shared" si="280"/>
        <v/>
      </c>
      <c r="AM105" s="185" t="str">
        <f t="shared" si="281"/>
        <v/>
      </c>
      <c r="AN105" s="185" t="str">
        <f t="shared" si="282"/>
        <v/>
      </c>
    </row>
    <row r="106" spans="1:40" ht="27.75" thickTop="1" thickBot="1" x14ac:dyDescent="0.4">
      <c r="C106" s="297"/>
      <c r="D106" s="326"/>
      <c r="E106" s="326"/>
      <c r="F106" s="326"/>
      <c r="G106" s="326"/>
      <c r="H106" s="326"/>
      <c r="I106" s="326"/>
      <c r="J106" s="326"/>
      <c r="K106" s="326"/>
      <c r="L106" s="299" t="s">
        <v>2520</v>
      </c>
      <c r="M106" s="218"/>
      <c r="N106" s="183"/>
      <c r="O106" s="216"/>
      <c r="P106" s="225"/>
      <c r="Q106" s="217"/>
      <c r="R106" s="168"/>
      <c r="S106" s="218"/>
      <c r="T106" s="219"/>
      <c r="U106" s="181"/>
      <c r="V106" s="185"/>
      <c r="W106" s="177"/>
      <c r="X106" s="185"/>
      <c r="Y106" s="185"/>
      <c r="Z106" s="218"/>
      <c r="AA106" s="175"/>
      <c r="AB106" s="183"/>
      <c r="AC106" s="184"/>
      <c r="AD106" s="225"/>
      <c r="AE106" s="176"/>
      <c r="AF106" s="168"/>
      <c r="AG106" s="168"/>
      <c r="AH106" s="179"/>
      <c r="AI106" s="256"/>
      <c r="AJ106" s="185"/>
      <c r="AK106" s="185"/>
      <c r="AL106" s="185"/>
      <c r="AM106" s="185"/>
      <c r="AN106" s="185"/>
    </row>
    <row r="107" spans="1:40" ht="25.5" thickTop="1" thickBot="1" x14ac:dyDescent="0.4">
      <c r="A107">
        <f>+A91+1</f>
        <v>3</v>
      </c>
      <c r="B107" t="s">
        <v>2584</v>
      </c>
      <c r="C107" s="251" t="s">
        <v>2920</v>
      </c>
      <c r="D107" s="257"/>
      <c r="E107" s="257"/>
      <c r="F107" s="258"/>
      <c r="G107" s="258"/>
      <c r="H107" s="257"/>
      <c r="I107" s="257"/>
      <c r="J107" s="296"/>
      <c r="K107" s="296"/>
      <c r="L107" s="271" t="str">
        <f t="shared" si="254"/>
        <v xml:space="preserve">            { line: "LO ENSALCE, ", sC: "ta as"},</v>
      </c>
      <c r="M107" s="218" t="str">
        <f t="shared" si="255"/>
        <v/>
      </c>
      <c r="N107" s="183" t="str">
        <f t="shared" si="256"/>
        <v/>
      </c>
      <c r="O107" s="216" t="str">
        <f t="shared" si="257"/>
        <v/>
      </c>
      <c r="P107" s="225" t="str">
        <f t="shared" si="258"/>
        <v/>
      </c>
      <c r="Q107" s="217" t="str">
        <f t="shared" si="259"/>
        <v/>
      </c>
      <c r="R107" s="168" t="str">
        <f t="shared" si="260"/>
        <v/>
      </c>
      <c r="S107" s="218" t="str">
        <f t="shared" si="261"/>
        <v/>
      </c>
      <c r="T107" s="219" t="str">
        <f t="shared" si="262"/>
        <v/>
      </c>
      <c r="U107" s="181" t="str">
        <f t="shared" si="263"/>
        <v/>
      </c>
      <c r="V107" s="185" t="str">
        <f t="shared" si="264"/>
        <v/>
      </c>
      <c r="W107" s="177" t="str">
        <f t="shared" si="265"/>
        <v/>
      </c>
      <c r="X107" s="185" t="str">
        <f t="shared" si="266"/>
        <v/>
      </c>
      <c r="Y107" s="185" t="str">
        <f t="shared" si="267"/>
        <v/>
      </c>
      <c r="Z107" s="218" t="str">
        <f t="shared" si="268"/>
        <v/>
      </c>
      <c r="AA107" s="175" t="str">
        <f t="shared" si="269"/>
        <v/>
      </c>
      <c r="AB107" s="183" t="str">
        <f t="shared" si="270"/>
        <v/>
      </c>
      <c r="AC107" s="184" t="str">
        <f t="shared" si="271"/>
        <v/>
      </c>
      <c r="AD107" s="225" t="str">
        <f t="shared" si="272"/>
        <v/>
      </c>
      <c r="AE107" s="176" t="str">
        <f t="shared" si="273"/>
        <v/>
      </c>
      <c r="AF107" s="168" t="str">
        <f t="shared" si="274"/>
        <v/>
      </c>
      <c r="AG107" s="168" t="str">
        <f t="shared" si="275"/>
        <v/>
      </c>
      <c r="AH107" s="179" t="str">
        <f t="shared" si="276"/>
        <v/>
      </c>
      <c r="AI107" s="256" t="str">
        <f t="shared" si="277"/>
        <v/>
      </c>
      <c r="AJ107" s="185" t="str">
        <f t="shared" si="278"/>
        <v/>
      </c>
      <c r="AK107" s="185" t="str">
        <f t="shared" si="279"/>
        <v/>
      </c>
      <c r="AL107" s="185" t="str">
        <f t="shared" si="280"/>
        <v/>
      </c>
      <c r="AM107" s="185" t="str">
        <f t="shared" si="281"/>
        <v/>
      </c>
      <c r="AN107" s="185" t="str">
        <f t="shared" si="282"/>
        <v/>
      </c>
    </row>
    <row r="108" spans="1:40" ht="27.75" thickTop="1" thickBot="1" x14ac:dyDescent="0.4">
      <c r="C108" s="297"/>
      <c r="D108" s="326"/>
      <c r="E108" s="326"/>
      <c r="F108" s="326"/>
      <c r="G108" s="326"/>
      <c r="H108" s="326"/>
      <c r="I108" s="326"/>
      <c r="J108" s="326"/>
      <c r="K108" s="326"/>
      <c r="L108" s="299" t="s">
        <v>2520</v>
      </c>
      <c r="M108" s="218"/>
      <c r="N108" s="183"/>
      <c r="O108" s="216"/>
      <c r="P108" s="225"/>
      <c r="Q108" s="217"/>
      <c r="R108" s="168"/>
      <c r="S108" s="218"/>
      <c r="T108" s="219"/>
      <c r="U108" s="181"/>
      <c r="V108" s="185"/>
      <c r="W108" s="177"/>
      <c r="X108" s="185"/>
      <c r="Y108" s="185"/>
      <c r="Z108" s="218"/>
      <c r="AA108" s="175"/>
      <c r="AB108" s="183"/>
      <c r="AC108" s="184"/>
      <c r="AD108" s="225"/>
      <c r="AE108" s="176"/>
      <c r="AF108" s="168"/>
      <c r="AG108" s="168"/>
      <c r="AH108" s="179"/>
      <c r="AI108" s="256"/>
      <c r="AJ108" s="185"/>
      <c r="AK108" s="185"/>
      <c r="AL108" s="185"/>
      <c r="AM108" s="185"/>
      <c r="AN108" s="185"/>
    </row>
    <row r="109" spans="1:40" ht="25.5" thickTop="1" thickBot="1" x14ac:dyDescent="0.4">
      <c r="A109">
        <f>+A96+1</f>
        <v>3</v>
      </c>
      <c r="B109" t="s">
        <v>2282</v>
      </c>
      <c r="C109" s="251" t="s">
        <v>2824</v>
      </c>
      <c r="D109" s="257" t="s">
        <v>1112</v>
      </c>
      <c r="E109" s="257" t="s">
        <v>1121</v>
      </c>
      <c r="F109" s="258"/>
      <c r="G109" s="258"/>
      <c r="H109" s="257"/>
      <c r="I109" s="257"/>
      <c r="J109" s="296"/>
      <c r="K109" s="296"/>
      <c r="L109" s="271" t="str">
        <f t="shared" si="254"/>
        <v xml:space="preserve">            { line: "CON HIMNOS POR LOS SIGLOS., (La,m,15)", sC: "as"},</v>
      </c>
      <c r="M109" s="218" t="str">
        <f t="shared" si="255"/>
        <v>(</v>
      </c>
      <c r="N109" s="183" t="str">
        <f t="shared" si="256"/>
        <v>La</v>
      </c>
      <c r="O109" s="216" t="str">
        <f t="shared" si="257"/>
        <v>,</v>
      </c>
      <c r="P109" s="225" t="str">
        <f t="shared" si="258"/>
        <v>m</v>
      </c>
      <c r="Q109" s="217" t="str">
        <f t="shared" si="259"/>
        <v>,</v>
      </c>
      <c r="R109" s="168">
        <f t="shared" si="260"/>
        <v>15</v>
      </c>
      <c r="S109" s="218" t="str">
        <f t="shared" si="261"/>
        <v>)</v>
      </c>
      <c r="T109" s="219" t="str">
        <f t="shared" si="262"/>
        <v/>
      </c>
      <c r="U109" s="181" t="str">
        <f t="shared" si="263"/>
        <v/>
      </c>
      <c r="V109" s="185" t="str">
        <f t="shared" si="264"/>
        <v/>
      </c>
      <c r="W109" s="177" t="str">
        <f t="shared" si="265"/>
        <v/>
      </c>
      <c r="X109" s="185" t="str">
        <f t="shared" si="266"/>
        <v/>
      </c>
      <c r="Y109" s="185" t="str">
        <f t="shared" si="267"/>
        <v/>
      </c>
      <c r="Z109" s="218" t="str">
        <f t="shared" si="268"/>
        <v/>
      </c>
      <c r="AA109" s="175" t="str">
        <f t="shared" si="269"/>
        <v/>
      </c>
      <c r="AB109" s="183" t="str">
        <f t="shared" si="270"/>
        <v/>
      </c>
      <c r="AC109" s="184" t="str">
        <f t="shared" si="271"/>
        <v/>
      </c>
      <c r="AD109" s="225" t="str">
        <f t="shared" si="272"/>
        <v/>
      </c>
      <c r="AE109" s="176" t="str">
        <f t="shared" si="273"/>
        <v/>
      </c>
      <c r="AF109" s="168" t="str">
        <f t="shared" si="274"/>
        <v/>
      </c>
      <c r="AG109" s="168" t="str">
        <f t="shared" si="275"/>
        <v/>
      </c>
      <c r="AH109" s="179" t="str">
        <f t="shared" si="276"/>
        <v/>
      </c>
      <c r="AI109" s="256" t="str">
        <f t="shared" si="277"/>
        <v/>
      </c>
      <c r="AJ109" s="185" t="str">
        <f t="shared" si="278"/>
        <v/>
      </c>
      <c r="AK109" s="185" t="str">
        <f t="shared" si="279"/>
        <v/>
      </c>
      <c r="AL109" s="185" t="str">
        <f t="shared" si="280"/>
        <v/>
      </c>
      <c r="AM109" s="185" t="str">
        <f t="shared" si="281"/>
        <v/>
      </c>
      <c r="AN109" s="185" t="str">
        <f t="shared" si="282"/>
        <v/>
      </c>
    </row>
    <row r="110" spans="1:40" ht="36.75" thickTop="1" thickBot="1" x14ac:dyDescent="0.4">
      <c r="A110" s="293"/>
      <c r="B110" s="293"/>
      <c r="C110" s="293"/>
      <c r="D110" s="300"/>
      <c r="E110" s="300"/>
      <c r="F110" s="300"/>
      <c r="G110" s="300"/>
      <c r="H110" s="300"/>
      <c r="I110" s="300"/>
      <c r="J110" s="300"/>
      <c r="K110" s="300"/>
      <c r="L110" s="212" t="s">
        <v>2299</v>
      </c>
      <c r="M110" s="218" t="str">
        <f t="shared" si="7"/>
        <v/>
      </c>
      <c r="N110" s="183" t="str">
        <f t="shared" si="1"/>
        <v/>
      </c>
      <c r="O110" s="216" t="str">
        <f t="shared" si="8"/>
        <v/>
      </c>
      <c r="P110" s="225" t="str">
        <f t="shared" si="2"/>
        <v/>
      </c>
      <c r="Q110" s="217" t="str">
        <f t="shared" si="9"/>
        <v/>
      </c>
      <c r="R110" s="168" t="str">
        <f t="shared" si="10"/>
        <v/>
      </c>
      <c r="S110" s="218" t="str">
        <f t="shared" si="11"/>
        <v/>
      </c>
      <c r="T110" s="219" t="str">
        <f t="shared" si="12"/>
        <v/>
      </c>
      <c r="U110" s="181" t="str">
        <f t="shared" si="3"/>
        <v/>
      </c>
      <c r="V110" s="185" t="str">
        <f t="shared" si="13"/>
        <v/>
      </c>
      <c r="W110" s="177" t="str">
        <f t="shared" si="4"/>
        <v/>
      </c>
      <c r="X110" s="185" t="str">
        <f t="shared" si="14"/>
        <v/>
      </c>
      <c r="Y110" s="185" t="str">
        <f t="shared" si="15"/>
        <v/>
      </c>
      <c r="Z110" s="218" t="str">
        <f t="shared" si="16"/>
        <v/>
      </c>
      <c r="AA110" s="175" t="str">
        <f t="shared" si="17"/>
        <v/>
      </c>
      <c r="AB110" s="183" t="str">
        <f t="shared" si="5"/>
        <v/>
      </c>
      <c r="AC110" s="184" t="str">
        <f t="shared" si="18"/>
        <v/>
      </c>
      <c r="AD110" s="225" t="str">
        <f t="shared" si="19"/>
        <v/>
      </c>
      <c r="AE110" s="176" t="str">
        <f t="shared" si="20"/>
        <v/>
      </c>
      <c r="AF110" s="168" t="str">
        <f t="shared" si="21"/>
        <v/>
      </c>
      <c r="AG110" s="168" t="str">
        <f t="shared" si="22"/>
        <v/>
      </c>
      <c r="AH110" s="179" t="str">
        <f t="shared" si="23"/>
        <v/>
      </c>
      <c r="AI110" s="256" t="str">
        <f t="shared" si="6"/>
        <v/>
      </c>
      <c r="AJ110" s="185" t="str">
        <f t="shared" si="24"/>
        <v/>
      </c>
      <c r="AK110" s="185" t="str">
        <f t="shared" si="25"/>
        <v/>
      </c>
      <c r="AL110" s="185" t="str">
        <f t="shared" si="26"/>
        <v/>
      </c>
      <c r="AM110" s="185" t="str">
        <f t="shared" si="27"/>
        <v/>
      </c>
      <c r="AN110" s="185" t="str">
        <f t="shared" si="28"/>
        <v/>
      </c>
    </row>
    <row r="111" spans="1:40" ht="25.5" thickTop="1" thickBot="1" x14ac:dyDescent="0.4">
      <c r="A111">
        <v>1</v>
      </c>
      <c r="B111" t="s">
        <v>2540</v>
      </c>
      <c r="C111" s="13" t="s">
        <v>2921</v>
      </c>
      <c r="D111" s="257" t="s">
        <v>1112</v>
      </c>
      <c r="E111" s="257" t="s">
        <v>1121</v>
      </c>
      <c r="F111" s="258" t="s">
        <v>1111</v>
      </c>
      <c r="G111" s="258">
        <v>7</v>
      </c>
      <c r="H111" s="257"/>
      <c r="I111" s="257"/>
      <c r="J111" s="296"/>
      <c r="K111" s="296"/>
      <c r="L111" s="271" t="str">
        <f>IF(C111="","",_xlfn.CONCAT("            { line: ","""",C111,", ",M111:AN111,""", sC: ","""",B111,"""},"))</f>
        <v xml:space="preserve">            { line: "Montes y cumbres,, (La,m,15)(Mi,7,250)", sC: "tc"},</v>
      </c>
      <c r="M111" s="218" t="str">
        <f t="shared" si="7"/>
        <v>(</v>
      </c>
      <c r="N111" s="183" t="str">
        <f t="shared" si="1"/>
        <v>La</v>
      </c>
      <c r="O111" s="216" t="str">
        <f t="shared" si="8"/>
        <v>,</v>
      </c>
      <c r="P111" s="225" t="str">
        <f t="shared" si="2"/>
        <v>m</v>
      </c>
      <c r="Q111" s="217" t="str">
        <f t="shared" si="9"/>
        <v>,</v>
      </c>
      <c r="R111" s="168">
        <f t="shared" si="10"/>
        <v>15</v>
      </c>
      <c r="S111" s="218" t="str">
        <f t="shared" si="11"/>
        <v>)</v>
      </c>
      <c r="T111" s="219" t="str">
        <f t="shared" si="12"/>
        <v>(</v>
      </c>
      <c r="U111" s="181" t="str">
        <f t="shared" si="3"/>
        <v>Mi</v>
      </c>
      <c r="V111" s="185" t="str">
        <f t="shared" si="13"/>
        <v>,</v>
      </c>
      <c r="W111" s="177">
        <f t="shared" si="4"/>
        <v>7</v>
      </c>
      <c r="X111" s="185" t="str">
        <f t="shared" si="14"/>
        <v>,</v>
      </c>
      <c r="Y111" s="185">
        <f t="shared" si="15"/>
        <v>250</v>
      </c>
      <c r="Z111" s="218" t="str">
        <f t="shared" si="16"/>
        <v>)</v>
      </c>
      <c r="AA111" s="175" t="str">
        <f t="shared" si="17"/>
        <v/>
      </c>
      <c r="AB111" s="183" t="str">
        <f t="shared" si="5"/>
        <v/>
      </c>
      <c r="AC111" s="184" t="str">
        <f t="shared" si="18"/>
        <v/>
      </c>
      <c r="AD111" s="225" t="str">
        <f t="shared" si="19"/>
        <v/>
      </c>
      <c r="AE111" s="176" t="str">
        <f t="shared" si="20"/>
        <v/>
      </c>
      <c r="AF111" s="168" t="str">
        <f t="shared" si="21"/>
        <v/>
      </c>
      <c r="AG111" s="168" t="str">
        <f t="shared" si="22"/>
        <v/>
      </c>
      <c r="AH111" s="179" t="str">
        <f t="shared" si="23"/>
        <v/>
      </c>
      <c r="AI111" s="256" t="str">
        <f t="shared" si="6"/>
        <v/>
      </c>
      <c r="AJ111" s="185" t="str">
        <f t="shared" si="24"/>
        <v/>
      </c>
      <c r="AK111" s="185" t="str">
        <f t="shared" si="25"/>
        <v/>
      </c>
      <c r="AL111" s="185" t="str">
        <f t="shared" si="26"/>
        <v/>
      </c>
      <c r="AM111" s="185" t="str">
        <f t="shared" si="27"/>
        <v/>
      </c>
      <c r="AN111" s="185" t="str">
        <f t="shared" si="28"/>
        <v/>
      </c>
    </row>
    <row r="112" spans="1:40" ht="25.5" thickTop="1" thickBot="1" x14ac:dyDescent="0.4">
      <c r="C112" s="203" t="s">
        <v>2422</v>
      </c>
      <c r="D112" s="224"/>
      <c r="E112" s="224"/>
      <c r="F112" s="224"/>
      <c r="G112" s="224"/>
      <c r="H112" s="224"/>
      <c r="I112" s="224"/>
      <c r="J112" s="224"/>
      <c r="K112" s="224"/>
      <c r="L112" s="208" t="s">
        <v>2411</v>
      </c>
      <c r="M112" s="218" t="str">
        <f t="shared" ref="M112:M114" si="395">IF(N112="","","(")</f>
        <v/>
      </c>
      <c r="N112" s="183" t="str">
        <f t="shared" ref="N112:N114" si="396">IF(D112="","",D112)</f>
        <v/>
      </c>
      <c r="O112" s="216" t="str">
        <f t="shared" ref="O112:O114" si="397">IF(N112="","",",")</f>
        <v/>
      </c>
      <c r="P112" s="225" t="str">
        <f t="shared" ref="P112:P114" si="398">IF(E112="","",E112)</f>
        <v/>
      </c>
      <c r="Q112" s="217" t="str">
        <f t="shared" ref="Q112:Q114" si="399">IF(N112="","",",")</f>
        <v/>
      </c>
      <c r="R112" s="168" t="str">
        <f t="shared" ref="R112:R114" si="400">IF(N112="","",15)</f>
        <v/>
      </c>
      <c r="S112" s="218" t="str">
        <f t="shared" ref="S112:S114" si="401">IF(N112="","",")")</f>
        <v/>
      </c>
      <c r="T112" s="219" t="str">
        <f t="shared" ref="T112:T114" si="402">IF(U112="","","(")</f>
        <v/>
      </c>
      <c r="U112" s="181" t="str">
        <f t="shared" ref="U112:U114" si="403">IF(F112="","",F112)</f>
        <v/>
      </c>
      <c r="V112" s="185" t="str">
        <f t="shared" ref="V112:V114" si="404">IF(U112="","",",")</f>
        <v/>
      </c>
      <c r="W112" s="177" t="str">
        <f t="shared" ref="W112:W114" si="405">IF(G112="","",G112)</f>
        <v/>
      </c>
      <c r="X112" s="185" t="str">
        <f t="shared" ref="X112:X114" si="406">IF(U112="","",",")</f>
        <v/>
      </c>
      <c r="Y112" s="185" t="str">
        <f t="shared" ref="Y112:Y114" si="407">IF(U112="","",250)</f>
        <v/>
      </c>
      <c r="Z112" s="218" t="str">
        <f t="shared" ref="Z112:Z114" si="408">IF(U112="","",")")</f>
        <v/>
      </c>
      <c r="AA112" s="175" t="str">
        <f t="shared" ref="AA112:AA114" si="409">IF(AB112="","","(")</f>
        <v/>
      </c>
      <c r="AB112" s="183" t="str">
        <f t="shared" ref="AB112:AB114" si="410">IF(H112="","",H112)</f>
        <v/>
      </c>
      <c r="AC112" s="184" t="str">
        <f t="shared" ref="AC112:AC114" si="411">IF(AB112="","",",")</f>
        <v/>
      </c>
      <c r="AD112" s="225" t="str">
        <f t="shared" ref="AD112:AD114" si="412">IF(I112="","",I112)</f>
        <v/>
      </c>
      <c r="AE112" s="176" t="str">
        <f t="shared" ref="AE112:AE114" si="413">IF(AB112="","",",")</f>
        <v/>
      </c>
      <c r="AF112" s="168" t="str">
        <f t="shared" ref="AF112:AF114" si="414">IF(AB112="","",350)</f>
        <v/>
      </c>
      <c r="AG112" s="168" t="str">
        <f t="shared" ref="AG112:AG114" si="415">IF(AB112="","",")")</f>
        <v/>
      </c>
      <c r="AH112" s="179" t="str">
        <f t="shared" ref="AH112:AH114" si="416">IF(AI112="","","(")</f>
        <v/>
      </c>
      <c r="AI112" s="256" t="str">
        <f t="shared" ref="AI112:AI114" si="417">IF(J112="","",J112)</f>
        <v/>
      </c>
      <c r="AJ112" s="185" t="str">
        <f t="shared" ref="AJ112:AJ114" si="418">IF(AI112="","",",")</f>
        <v/>
      </c>
      <c r="AK112" s="185" t="str">
        <f t="shared" ref="AK112:AK114" si="419">IF(K112="","",K112)</f>
        <v/>
      </c>
      <c r="AL112" s="185" t="str">
        <f t="shared" ref="AL112:AL114" si="420">IF(AI112="","",",")</f>
        <v/>
      </c>
      <c r="AM112" s="185" t="str">
        <f t="shared" ref="AM112:AM114" si="421">IF(AI112="","",450)</f>
        <v/>
      </c>
      <c r="AN112" s="185" t="str">
        <f t="shared" ref="AN112:AN114" si="422">IF(AI112="","",")")</f>
        <v/>
      </c>
    </row>
    <row r="113" spans="1:40" ht="25.5" thickTop="1" thickBot="1" x14ac:dyDescent="0.4">
      <c r="B113" t="s">
        <v>2584</v>
      </c>
      <c r="C113" s="333" t="s">
        <v>2904</v>
      </c>
      <c r="D113" s="329"/>
      <c r="E113" s="329"/>
      <c r="F113" s="329"/>
      <c r="G113" s="329"/>
      <c r="H113" s="329"/>
      <c r="I113" s="329"/>
      <c r="J113" s="329"/>
      <c r="K113" s="329"/>
      <c r="L113" s="330" t="str">
        <f>IF(C113="","",_xlfn.CONCAT("       triggerLine: ","""",C113,", ",M113:AN113,""", sC: ","""",B113,""", lines: ["))</f>
        <v xml:space="preserve">       triggerLine: "BENDECID, ", sC: "ta as", lines: [</v>
      </c>
      <c r="M113" s="218" t="str">
        <f t="shared" si="395"/>
        <v/>
      </c>
      <c r="N113" s="183" t="str">
        <f t="shared" si="396"/>
        <v/>
      </c>
      <c r="O113" s="216" t="str">
        <f t="shared" si="397"/>
        <v/>
      </c>
      <c r="P113" s="225" t="str">
        <f t="shared" si="398"/>
        <v/>
      </c>
      <c r="Q113" s="217" t="str">
        <f t="shared" si="399"/>
        <v/>
      </c>
      <c r="R113" s="168" t="str">
        <f t="shared" si="400"/>
        <v/>
      </c>
      <c r="S113" s="218" t="str">
        <f t="shared" si="401"/>
        <v/>
      </c>
      <c r="T113" s="219" t="str">
        <f t="shared" si="402"/>
        <v/>
      </c>
      <c r="U113" s="181" t="str">
        <f t="shared" si="403"/>
        <v/>
      </c>
      <c r="V113" s="185" t="str">
        <f t="shared" si="404"/>
        <v/>
      </c>
      <c r="W113" s="177" t="str">
        <f t="shared" si="405"/>
        <v/>
      </c>
      <c r="X113" s="185" t="str">
        <f t="shared" si="406"/>
        <v/>
      </c>
      <c r="Y113" s="185" t="str">
        <f t="shared" si="407"/>
        <v/>
      </c>
      <c r="Z113" s="218" t="str">
        <f t="shared" si="408"/>
        <v/>
      </c>
      <c r="AA113" s="175" t="str">
        <f t="shared" si="409"/>
        <v/>
      </c>
      <c r="AB113" s="183" t="str">
        <f t="shared" si="410"/>
        <v/>
      </c>
      <c r="AC113" s="184" t="str">
        <f t="shared" si="411"/>
        <v/>
      </c>
      <c r="AD113" s="225" t="str">
        <f t="shared" si="412"/>
        <v/>
      </c>
      <c r="AE113" s="176" t="str">
        <f t="shared" si="413"/>
        <v/>
      </c>
      <c r="AF113" s="168" t="str">
        <f t="shared" si="414"/>
        <v/>
      </c>
      <c r="AG113" s="168" t="str">
        <f t="shared" si="415"/>
        <v/>
      </c>
      <c r="AH113" s="179" t="str">
        <f t="shared" si="416"/>
        <v/>
      </c>
      <c r="AI113" s="256" t="str">
        <f t="shared" si="417"/>
        <v/>
      </c>
      <c r="AJ113" s="185" t="str">
        <f t="shared" si="418"/>
        <v/>
      </c>
      <c r="AK113" s="185" t="str">
        <f t="shared" si="419"/>
        <v/>
      </c>
      <c r="AL113" s="185" t="str">
        <f t="shared" si="420"/>
        <v/>
      </c>
      <c r="AM113" s="185" t="str">
        <f t="shared" si="421"/>
        <v/>
      </c>
      <c r="AN113" s="185" t="str">
        <f t="shared" si="422"/>
        <v/>
      </c>
    </row>
    <row r="114" spans="1:40" ht="25.5" thickTop="1" thickBot="1" x14ac:dyDescent="0.4">
      <c r="B114" t="s">
        <v>2282</v>
      </c>
      <c r="C114" s="334" t="s">
        <v>2903</v>
      </c>
      <c r="D114" s="329"/>
      <c r="E114" s="329"/>
      <c r="F114" s="329"/>
      <c r="G114" s="329"/>
      <c r="H114" s="329"/>
      <c r="I114" s="329"/>
      <c r="J114" s="329"/>
      <c r="K114" s="329"/>
      <c r="L114" s="335" t="str">
        <f>IF(C114="","",_xlfn.CONCAT("            { line: ","""",C114,", ",M114:AN114,""", sC: ","""",B114,"""},  ]},"))</f>
        <v xml:space="preserve">            { line: "AL SEÑOR., ", sC: "as"},  ]},</v>
      </c>
      <c r="M114" s="218" t="str">
        <f t="shared" si="395"/>
        <v/>
      </c>
      <c r="N114" s="183" t="str">
        <f t="shared" si="396"/>
        <v/>
      </c>
      <c r="O114" s="216" t="str">
        <f t="shared" si="397"/>
        <v/>
      </c>
      <c r="P114" s="225" t="str">
        <f t="shared" si="398"/>
        <v/>
      </c>
      <c r="Q114" s="217" t="str">
        <f t="shared" si="399"/>
        <v/>
      </c>
      <c r="R114" s="168" t="str">
        <f t="shared" si="400"/>
        <v/>
      </c>
      <c r="S114" s="218" t="str">
        <f t="shared" si="401"/>
        <v/>
      </c>
      <c r="T114" s="219" t="str">
        <f t="shared" si="402"/>
        <v/>
      </c>
      <c r="U114" s="181" t="str">
        <f t="shared" si="403"/>
        <v/>
      </c>
      <c r="V114" s="185" t="str">
        <f t="shared" si="404"/>
        <v/>
      </c>
      <c r="W114" s="177" t="str">
        <f t="shared" si="405"/>
        <v/>
      </c>
      <c r="X114" s="185" t="str">
        <f t="shared" si="406"/>
        <v/>
      </c>
      <c r="Y114" s="185" t="str">
        <f t="shared" si="407"/>
        <v/>
      </c>
      <c r="Z114" s="218" t="str">
        <f t="shared" si="408"/>
        <v/>
      </c>
      <c r="AA114" s="175" t="str">
        <f t="shared" si="409"/>
        <v/>
      </c>
      <c r="AB114" s="183" t="str">
        <f t="shared" si="410"/>
        <v/>
      </c>
      <c r="AC114" s="184" t="str">
        <f t="shared" si="411"/>
        <v/>
      </c>
      <c r="AD114" s="225" t="str">
        <f t="shared" si="412"/>
        <v/>
      </c>
      <c r="AE114" s="176" t="str">
        <f t="shared" si="413"/>
        <v/>
      </c>
      <c r="AF114" s="168" t="str">
        <f t="shared" si="414"/>
        <v/>
      </c>
      <c r="AG114" s="168" t="str">
        <f t="shared" si="415"/>
        <v/>
      </c>
      <c r="AH114" s="179" t="str">
        <f t="shared" si="416"/>
        <v/>
      </c>
      <c r="AI114" s="256" t="str">
        <f t="shared" si="417"/>
        <v/>
      </c>
      <c r="AJ114" s="185" t="str">
        <f t="shared" si="418"/>
        <v/>
      </c>
      <c r="AK114" s="185" t="str">
        <f t="shared" si="419"/>
        <v/>
      </c>
      <c r="AL114" s="185" t="str">
        <f t="shared" si="420"/>
        <v/>
      </c>
      <c r="AM114" s="185" t="str">
        <f t="shared" si="421"/>
        <v/>
      </c>
      <c r="AN114" s="185" t="str">
        <f t="shared" si="422"/>
        <v/>
      </c>
    </row>
    <row r="115" spans="1:40" ht="25.5" thickTop="1" thickBot="1" x14ac:dyDescent="0.4">
      <c r="A115">
        <f>+A111+1</f>
        <v>2</v>
      </c>
      <c r="C115" s="13" t="s">
        <v>2922</v>
      </c>
      <c r="D115" s="257"/>
      <c r="E115" s="257"/>
      <c r="F115" s="258"/>
      <c r="G115" s="258"/>
      <c r="H115" s="257"/>
      <c r="I115" s="257"/>
      <c r="J115" s="296"/>
      <c r="K115" s="296"/>
      <c r="L115" s="271" t="str">
        <f t="shared" ref="L115:L180" si="423">IF(C115="","",_xlfn.CONCAT("            { line: ","""",C115,", ",M115:AN115,""", sC: ","""",B115,"""},"))</f>
        <v xml:space="preserve">            { line: "Cuanto germina en la tierra,, ", sC: ""},</v>
      </c>
      <c r="M115" s="218" t="str">
        <f t="shared" si="7"/>
        <v/>
      </c>
      <c r="N115" s="183" t="str">
        <f t="shared" si="1"/>
        <v/>
      </c>
      <c r="O115" s="216" t="str">
        <f t="shared" si="8"/>
        <v/>
      </c>
      <c r="P115" s="225" t="str">
        <f t="shared" si="2"/>
        <v/>
      </c>
      <c r="Q115" s="217" t="str">
        <f t="shared" si="9"/>
        <v/>
      </c>
      <c r="R115" s="168" t="str">
        <f t="shared" si="10"/>
        <v/>
      </c>
      <c r="S115" s="218" t="str">
        <f t="shared" si="11"/>
        <v/>
      </c>
      <c r="T115" s="219" t="str">
        <f t="shared" si="12"/>
        <v/>
      </c>
      <c r="U115" s="181" t="str">
        <f t="shared" si="3"/>
        <v/>
      </c>
      <c r="V115" s="185" t="str">
        <f t="shared" si="13"/>
        <v/>
      </c>
      <c r="W115" s="177" t="str">
        <f t="shared" si="4"/>
        <v/>
      </c>
      <c r="X115" s="185" t="str">
        <f t="shared" si="14"/>
        <v/>
      </c>
      <c r="Y115" s="185" t="str">
        <f t="shared" si="15"/>
        <v/>
      </c>
      <c r="Z115" s="218" t="str">
        <f t="shared" si="16"/>
        <v/>
      </c>
      <c r="AA115" s="175" t="str">
        <f t="shared" si="17"/>
        <v/>
      </c>
      <c r="AB115" s="183" t="str">
        <f t="shared" si="5"/>
        <v/>
      </c>
      <c r="AC115" s="184" t="str">
        <f t="shared" si="18"/>
        <v/>
      </c>
      <c r="AD115" s="225" t="str">
        <f t="shared" si="19"/>
        <v/>
      </c>
      <c r="AE115" s="176" t="str">
        <f t="shared" si="20"/>
        <v/>
      </c>
      <c r="AF115" s="168" t="str">
        <f t="shared" si="21"/>
        <v/>
      </c>
      <c r="AG115" s="168" t="str">
        <f t="shared" si="22"/>
        <v/>
      </c>
      <c r="AH115" s="179" t="str">
        <f t="shared" si="23"/>
        <v/>
      </c>
      <c r="AI115" s="256" t="str">
        <f t="shared" si="6"/>
        <v/>
      </c>
      <c r="AJ115" s="185" t="str">
        <f t="shared" si="24"/>
        <v/>
      </c>
      <c r="AK115" s="185" t="str">
        <f t="shared" si="25"/>
        <v/>
      </c>
      <c r="AL115" s="185" t="str">
        <f t="shared" si="26"/>
        <v/>
      </c>
      <c r="AM115" s="185" t="str">
        <f t="shared" si="27"/>
        <v/>
      </c>
      <c r="AN115" s="185" t="str">
        <f t="shared" si="28"/>
        <v/>
      </c>
    </row>
    <row r="116" spans="1:40" ht="25.5" thickTop="1" thickBot="1" x14ac:dyDescent="0.4">
      <c r="C116" s="203" t="s">
        <v>2422</v>
      </c>
      <c r="D116" s="224"/>
      <c r="E116" s="224"/>
      <c r="F116" s="224"/>
      <c r="G116" s="224"/>
      <c r="H116" s="224"/>
      <c r="I116" s="224"/>
      <c r="J116" s="224"/>
      <c r="K116" s="224"/>
      <c r="L116" s="208" t="s">
        <v>2411</v>
      </c>
      <c r="M116" s="218" t="str">
        <f t="shared" si="7"/>
        <v/>
      </c>
      <c r="N116" s="183" t="str">
        <f t="shared" si="1"/>
        <v/>
      </c>
      <c r="O116" s="216" t="str">
        <f t="shared" si="8"/>
        <v/>
      </c>
      <c r="P116" s="225" t="str">
        <f t="shared" si="2"/>
        <v/>
      </c>
      <c r="Q116" s="217" t="str">
        <f t="shared" si="9"/>
        <v/>
      </c>
      <c r="R116" s="168" t="str">
        <f t="shared" si="10"/>
        <v/>
      </c>
      <c r="S116" s="218" t="str">
        <f t="shared" si="11"/>
        <v/>
      </c>
      <c r="T116" s="219" t="str">
        <f t="shared" si="12"/>
        <v/>
      </c>
      <c r="U116" s="181" t="str">
        <f t="shared" si="3"/>
        <v/>
      </c>
      <c r="V116" s="185" t="str">
        <f t="shared" si="13"/>
        <v/>
      </c>
      <c r="W116" s="177" t="str">
        <f t="shared" si="4"/>
        <v/>
      </c>
      <c r="X116" s="185" t="str">
        <f t="shared" si="14"/>
        <v/>
      </c>
      <c r="Y116" s="185" t="str">
        <f t="shared" si="15"/>
        <v/>
      </c>
      <c r="Z116" s="218" t="str">
        <f t="shared" si="16"/>
        <v/>
      </c>
      <c r="AA116" s="175" t="str">
        <f t="shared" si="17"/>
        <v/>
      </c>
      <c r="AB116" s="183" t="str">
        <f t="shared" si="5"/>
        <v/>
      </c>
      <c r="AC116" s="184" t="str">
        <f t="shared" si="18"/>
        <v/>
      </c>
      <c r="AD116" s="225" t="str">
        <f t="shared" si="19"/>
        <v/>
      </c>
      <c r="AE116" s="176" t="str">
        <f t="shared" si="20"/>
        <v/>
      </c>
      <c r="AF116" s="168" t="str">
        <f t="shared" si="21"/>
        <v/>
      </c>
      <c r="AG116" s="168" t="str">
        <f t="shared" si="22"/>
        <v/>
      </c>
      <c r="AH116" s="179" t="str">
        <f t="shared" si="23"/>
        <v/>
      </c>
      <c r="AI116" s="256" t="str">
        <f t="shared" si="6"/>
        <v/>
      </c>
      <c r="AJ116" s="185" t="str">
        <f t="shared" si="24"/>
        <v/>
      </c>
      <c r="AK116" s="185" t="str">
        <f t="shared" si="25"/>
        <v/>
      </c>
      <c r="AL116" s="185" t="str">
        <f t="shared" si="26"/>
        <v/>
      </c>
      <c r="AM116" s="185" t="str">
        <f t="shared" si="27"/>
        <v/>
      </c>
      <c r="AN116" s="185" t="str">
        <f t="shared" si="28"/>
        <v/>
      </c>
    </row>
    <row r="117" spans="1:40" ht="25.5" thickTop="1" thickBot="1" x14ac:dyDescent="0.4">
      <c r="B117" t="s">
        <v>2282</v>
      </c>
      <c r="C117" s="333" t="s">
        <v>2923</v>
      </c>
      <c r="D117" s="329"/>
      <c r="E117" s="329"/>
      <c r="F117" s="329"/>
      <c r="G117" s="329"/>
      <c r="H117" s="329"/>
      <c r="I117" s="329"/>
      <c r="J117" s="329"/>
      <c r="K117" s="329"/>
      <c r="L117" s="330" t="str">
        <f>IF(C117="","",_xlfn.CONCAT("       triggerLine: ","""",C117,", ",M117:AN117,""", sC: ","""",B117,""", lines: ["))</f>
        <v xml:space="preserve">       triggerLine: "BENDIGA, ", sC: "as", lines: [</v>
      </c>
      <c r="M117" s="218" t="str">
        <f t="shared" si="7"/>
        <v/>
      </c>
      <c r="N117" s="183" t="str">
        <f t="shared" si="1"/>
        <v/>
      </c>
      <c r="O117" s="216" t="str">
        <f t="shared" si="8"/>
        <v/>
      </c>
      <c r="P117" s="225" t="str">
        <f t="shared" si="2"/>
        <v/>
      </c>
      <c r="Q117" s="217" t="str">
        <f t="shared" si="9"/>
        <v/>
      </c>
      <c r="R117" s="168" t="str">
        <f t="shared" si="10"/>
        <v/>
      </c>
      <c r="S117" s="218" t="str">
        <f t="shared" si="11"/>
        <v/>
      </c>
      <c r="T117" s="219" t="str">
        <f t="shared" si="12"/>
        <v/>
      </c>
      <c r="U117" s="181" t="str">
        <f t="shared" si="3"/>
        <v/>
      </c>
      <c r="V117" s="185" t="str">
        <f t="shared" si="13"/>
        <v/>
      </c>
      <c r="W117" s="177" t="str">
        <f t="shared" si="4"/>
        <v/>
      </c>
      <c r="X117" s="185" t="str">
        <f t="shared" si="14"/>
        <v/>
      </c>
      <c r="Y117" s="185" t="str">
        <f t="shared" si="15"/>
        <v/>
      </c>
      <c r="Z117" s="218" t="str">
        <f t="shared" si="16"/>
        <v/>
      </c>
      <c r="AA117" s="175" t="str">
        <f t="shared" si="17"/>
        <v/>
      </c>
      <c r="AB117" s="183" t="str">
        <f t="shared" si="5"/>
        <v/>
      </c>
      <c r="AC117" s="184" t="str">
        <f t="shared" si="18"/>
        <v/>
      </c>
      <c r="AD117" s="225" t="str">
        <f t="shared" si="19"/>
        <v/>
      </c>
      <c r="AE117" s="176" t="str">
        <f t="shared" si="20"/>
        <v/>
      </c>
      <c r="AF117" s="168" t="str">
        <f t="shared" si="21"/>
        <v/>
      </c>
      <c r="AG117" s="168" t="str">
        <f t="shared" si="22"/>
        <v/>
      </c>
      <c r="AH117" s="179" t="str">
        <f t="shared" si="23"/>
        <v/>
      </c>
      <c r="AI117" s="256" t="str">
        <f t="shared" si="6"/>
        <v/>
      </c>
      <c r="AJ117" s="185" t="str">
        <f t="shared" si="24"/>
        <v/>
      </c>
      <c r="AK117" s="185" t="str">
        <f t="shared" si="25"/>
        <v/>
      </c>
      <c r="AL117" s="185" t="str">
        <f t="shared" si="26"/>
        <v/>
      </c>
      <c r="AM117" s="185" t="str">
        <f t="shared" si="27"/>
        <v/>
      </c>
      <c r="AN117" s="185" t="str">
        <f t="shared" si="28"/>
        <v/>
      </c>
    </row>
    <row r="118" spans="1:40" ht="25.5" thickTop="1" thickBot="1" x14ac:dyDescent="0.4">
      <c r="B118" t="s">
        <v>2282</v>
      </c>
      <c r="C118" s="334" t="s">
        <v>2903</v>
      </c>
      <c r="D118" s="329"/>
      <c r="E118" s="329"/>
      <c r="F118" s="329"/>
      <c r="G118" s="329"/>
      <c r="H118" s="329"/>
      <c r="I118" s="329"/>
      <c r="J118" s="329"/>
      <c r="K118" s="329"/>
      <c r="L118" s="335" t="str">
        <f>IF(C118="","",_xlfn.CONCAT("            { line: ","""",C118,", ",M118:AN118,""", sC: ","""",B118,"""},  ]},"))</f>
        <v xml:space="preserve">            { line: "AL SEÑOR., ", sC: "as"},  ]},</v>
      </c>
      <c r="M118" s="218" t="str">
        <f t="shared" si="7"/>
        <v/>
      </c>
      <c r="N118" s="183" t="str">
        <f t="shared" si="1"/>
        <v/>
      </c>
      <c r="O118" s="216" t="str">
        <f t="shared" si="8"/>
        <v/>
      </c>
      <c r="P118" s="225" t="str">
        <f t="shared" si="2"/>
        <v/>
      </c>
      <c r="Q118" s="217" t="str">
        <f t="shared" si="9"/>
        <v/>
      </c>
      <c r="R118" s="168" t="str">
        <f t="shared" si="10"/>
        <v/>
      </c>
      <c r="S118" s="218" t="str">
        <f t="shared" si="11"/>
        <v/>
      </c>
      <c r="T118" s="219" t="str">
        <f t="shared" si="12"/>
        <v/>
      </c>
      <c r="U118" s="181" t="str">
        <f t="shared" si="3"/>
        <v/>
      </c>
      <c r="V118" s="185" t="str">
        <f t="shared" si="13"/>
        <v/>
      </c>
      <c r="W118" s="177" t="str">
        <f t="shared" si="4"/>
        <v/>
      </c>
      <c r="X118" s="185" t="str">
        <f t="shared" si="14"/>
        <v/>
      </c>
      <c r="Y118" s="185" t="str">
        <f t="shared" si="15"/>
        <v/>
      </c>
      <c r="Z118" s="218" t="str">
        <f t="shared" si="16"/>
        <v/>
      </c>
      <c r="AA118" s="175" t="str">
        <f t="shared" si="17"/>
        <v/>
      </c>
      <c r="AB118" s="183" t="str">
        <f t="shared" si="5"/>
        <v/>
      </c>
      <c r="AC118" s="184" t="str">
        <f t="shared" si="18"/>
        <v/>
      </c>
      <c r="AD118" s="225" t="str">
        <f t="shared" si="19"/>
        <v/>
      </c>
      <c r="AE118" s="176" t="str">
        <f t="shared" si="20"/>
        <v/>
      </c>
      <c r="AF118" s="168" t="str">
        <f t="shared" si="21"/>
        <v/>
      </c>
      <c r="AG118" s="168" t="str">
        <f t="shared" si="22"/>
        <v/>
      </c>
      <c r="AH118" s="179" t="str">
        <f t="shared" si="23"/>
        <v/>
      </c>
      <c r="AI118" s="256" t="str">
        <f t="shared" si="6"/>
        <v/>
      </c>
      <c r="AJ118" s="185" t="str">
        <f t="shared" si="24"/>
        <v/>
      </c>
      <c r="AK118" s="185" t="str">
        <f t="shared" si="25"/>
        <v/>
      </c>
      <c r="AL118" s="185" t="str">
        <f t="shared" si="26"/>
        <v/>
      </c>
      <c r="AM118" s="185" t="str">
        <f t="shared" si="27"/>
        <v/>
      </c>
      <c r="AN118" s="185" t="str">
        <f t="shared" si="28"/>
        <v/>
      </c>
    </row>
    <row r="119" spans="1:40" ht="27.75" thickTop="1" thickBot="1" x14ac:dyDescent="0.4">
      <c r="C119" s="297"/>
      <c r="D119" s="326"/>
      <c r="E119" s="326"/>
      <c r="F119" s="326"/>
      <c r="G119" s="326"/>
      <c r="H119" s="326"/>
      <c r="I119" s="326"/>
      <c r="J119" s="326"/>
      <c r="K119" s="326"/>
      <c r="L119" s="299" t="s">
        <v>2520</v>
      </c>
      <c r="M119" s="218"/>
      <c r="N119" s="183"/>
      <c r="O119" s="216"/>
      <c r="P119" s="225"/>
      <c r="Q119" s="217"/>
      <c r="R119" s="168"/>
      <c r="S119" s="218"/>
      <c r="T119" s="219"/>
      <c r="U119" s="181"/>
      <c r="V119" s="185"/>
      <c r="W119" s="177"/>
      <c r="X119" s="185"/>
      <c r="Y119" s="185"/>
      <c r="Z119" s="218"/>
      <c r="AA119" s="175"/>
      <c r="AB119" s="183"/>
      <c r="AC119" s="184"/>
      <c r="AD119" s="225"/>
      <c r="AE119" s="176"/>
      <c r="AF119" s="168"/>
      <c r="AG119" s="168"/>
      <c r="AH119" s="179"/>
      <c r="AI119" s="256"/>
      <c r="AJ119" s="185"/>
      <c r="AK119" s="185"/>
      <c r="AL119" s="185"/>
      <c r="AM119" s="185"/>
      <c r="AN119" s="185"/>
    </row>
    <row r="120" spans="1:40" ht="25.5" thickTop="1" thickBot="1" x14ac:dyDescent="0.4">
      <c r="A120">
        <f>+A115+1</f>
        <v>3</v>
      </c>
      <c r="C120" s="13" t="s">
        <v>2924</v>
      </c>
      <c r="D120" s="257"/>
      <c r="E120" s="257"/>
      <c r="F120" s="258"/>
      <c r="G120" s="258"/>
      <c r="H120" s="257"/>
      <c r="I120" s="257"/>
      <c r="J120" s="296"/>
      <c r="K120" s="296"/>
      <c r="L120" s="271" t="str">
        <f t="shared" si="423"/>
        <v xml:space="preserve">            { line: "Manantiales,, ", sC: ""},</v>
      </c>
      <c r="M120" s="218" t="str">
        <f t="shared" si="7"/>
        <v/>
      </c>
      <c r="N120" s="183" t="str">
        <f t="shared" si="1"/>
        <v/>
      </c>
      <c r="O120" s="216" t="str">
        <f t="shared" si="8"/>
        <v/>
      </c>
      <c r="P120" s="225" t="str">
        <f t="shared" si="2"/>
        <v/>
      </c>
      <c r="Q120" s="217" t="str">
        <f t="shared" si="9"/>
        <v/>
      </c>
      <c r="R120" s="168" t="str">
        <f t="shared" si="10"/>
        <v/>
      </c>
      <c r="S120" s="218" t="str">
        <f t="shared" si="11"/>
        <v/>
      </c>
      <c r="T120" s="219" t="str">
        <f t="shared" si="12"/>
        <v/>
      </c>
      <c r="U120" s="181" t="str">
        <f t="shared" si="3"/>
        <v/>
      </c>
      <c r="V120" s="185" t="str">
        <f t="shared" si="13"/>
        <v/>
      </c>
      <c r="W120" s="177" t="str">
        <f t="shared" si="4"/>
        <v/>
      </c>
      <c r="X120" s="185" t="str">
        <f t="shared" si="14"/>
        <v/>
      </c>
      <c r="Y120" s="185" t="str">
        <f t="shared" si="15"/>
        <v/>
      </c>
      <c r="Z120" s="218" t="str">
        <f t="shared" si="16"/>
        <v/>
      </c>
      <c r="AA120" s="175" t="str">
        <f t="shared" si="17"/>
        <v/>
      </c>
      <c r="AB120" s="183" t="str">
        <f t="shared" si="5"/>
        <v/>
      </c>
      <c r="AC120" s="184" t="str">
        <f t="shared" si="18"/>
        <v/>
      </c>
      <c r="AD120" s="225" t="str">
        <f t="shared" si="19"/>
        <v/>
      </c>
      <c r="AE120" s="176" t="str">
        <f t="shared" si="20"/>
        <v/>
      </c>
      <c r="AF120" s="168" t="str">
        <f t="shared" si="21"/>
        <v/>
      </c>
      <c r="AG120" s="168" t="str">
        <f t="shared" si="22"/>
        <v/>
      </c>
      <c r="AH120" s="179" t="str">
        <f t="shared" si="23"/>
        <v/>
      </c>
      <c r="AI120" s="256" t="str">
        <f t="shared" si="6"/>
        <v/>
      </c>
      <c r="AJ120" s="185" t="str">
        <f t="shared" si="24"/>
        <v/>
      </c>
      <c r="AK120" s="185" t="str">
        <f t="shared" si="25"/>
        <v/>
      </c>
      <c r="AL120" s="185" t="str">
        <f t="shared" si="26"/>
        <v/>
      </c>
      <c r="AM120" s="185" t="str">
        <f t="shared" si="27"/>
        <v/>
      </c>
      <c r="AN120" s="185" t="str">
        <f t="shared" si="28"/>
        <v/>
      </c>
    </row>
    <row r="121" spans="1:40" ht="25.5" thickTop="1" thickBot="1" x14ac:dyDescent="0.4">
      <c r="C121" s="203" t="s">
        <v>2422</v>
      </c>
      <c r="D121" s="224"/>
      <c r="E121" s="224"/>
      <c r="F121" s="224"/>
      <c r="G121" s="224"/>
      <c r="H121" s="224"/>
      <c r="I121" s="224"/>
      <c r="J121" s="224"/>
      <c r="K121" s="224"/>
      <c r="L121" s="208" t="s">
        <v>2411</v>
      </c>
      <c r="M121" s="218" t="str">
        <f t="shared" ref="M121:M123" si="424">IF(N121="","","(")</f>
        <v/>
      </c>
      <c r="N121" s="183" t="str">
        <f t="shared" ref="N121:N123" si="425">IF(D121="","",D121)</f>
        <v/>
      </c>
      <c r="O121" s="216" t="str">
        <f t="shared" ref="O121:O123" si="426">IF(N121="","",",")</f>
        <v/>
      </c>
      <c r="P121" s="225" t="str">
        <f t="shared" ref="P121:P123" si="427">IF(E121="","",E121)</f>
        <v/>
      </c>
      <c r="Q121" s="217" t="str">
        <f t="shared" ref="Q121:Q123" si="428">IF(N121="","",",")</f>
        <v/>
      </c>
      <c r="R121" s="168" t="str">
        <f t="shared" ref="R121:R123" si="429">IF(N121="","",15)</f>
        <v/>
      </c>
      <c r="S121" s="218" t="str">
        <f t="shared" ref="S121:S123" si="430">IF(N121="","",")")</f>
        <v/>
      </c>
      <c r="T121" s="219" t="str">
        <f t="shared" ref="T121:T123" si="431">IF(U121="","","(")</f>
        <v/>
      </c>
      <c r="U121" s="181" t="str">
        <f t="shared" ref="U121:U123" si="432">IF(F121="","",F121)</f>
        <v/>
      </c>
      <c r="V121" s="185" t="str">
        <f t="shared" ref="V121:V123" si="433">IF(U121="","",",")</f>
        <v/>
      </c>
      <c r="W121" s="177" t="str">
        <f t="shared" ref="W121:W123" si="434">IF(G121="","",G121)</f>
        <v/>
      </c>
      <c r="X121" s="185" t="str">
        <f t="shared" ref="X121:X123" si="435">IF(U121="","",",")</f>
        <v/>
      </c>
      <c r="Y121" s="185" t="str">
        <f t="shared" ref="Y121:Y123" si="436">IF(U121="","",250)</f>
        <v/>
      </c>
      <c r="Z121" s="218" t="str">
        <f t="shared" ref="Z121:Z123" si="437">IF(U121="","",")")</f>
        <v/>
      </c>
      <c r="AA121" s="175" t="str">
        <f t="shared" ref="AA121:AA123" si="438">IF(AB121="","","(")</f>
        <v/>
      </c>
      <c r="AB121" s="183" t="str">
        <f t="shared" ref="AB121:AB123" si="439">IF(H121="","",H121)</f>
        <v/>
      </c>
      <c r="AC121" s="184" t="str">
        <f t="shared" ref="AC121:AC123" si="440">IF(AB121="","",",")</f>
        <v/>
      </c>
      <c r="AD121" s="225" t="str">
        <f t="shared" ref="AD121:AD123" si="441">IF(I121="","",I121)</f>
        <v/>
      </c>
      <c r="AE121" s="176" t="str">
        <f t="shared" ref="AE121:AE123" si="442">IF(AB121="","",",")</f>
        <v/>
      </c>
      <c r="AF121" s="168" t="str">
        <f t="shared" ref="AF121:AF123" si="443">IF(AB121="","",350)</f>
        <v/>
      </c>
      <c r="AG121" s="168" t="str">
        <f t="shared" ref="AG121:AG123" si="444">IF(AB121="","",")")</f>
        <v/>
      </c>
      <c r="AH121" s="179" t="str">
        <f t="shared" ref="AH121:AH123" si="445">IF(AI121="","","(")</f>
        <v/>
      </c>
      <c r="AI121" s="256" t="str">
        <f t="shared" ref="AI121:AI123" si="446">IF(J121="","",J121)</f>
        <v/>
      </c>
      <c r="AJ121" s="185" t="str">
        <f t="shared" ref="AJ121:AJ123" si="447">IF(AI121="","",",")</f>
        <v/>
      </c>
      <c r="AK121" s="185" t="str">
        <f t="shared" ref="AK121:AK123" si="448">IF(K121="","",K121)</f>
        <v/>
      </c>
      <c r="AL121" s="185" t="str">
        <f t="shared" ref="AL121:AL123" si="449">IF(AI121="","",",")</f>
        <v/>
      </c>
      <c r="AM121" s="185" t="str">
        <f t="shared" ref="AM121:AM123" si="450">IF(AI121="","",450)</f>
        <v/>
      </c>
      <c r="AN121" s="185" t="str">
        <f t="shared" ref="AN121:AN123" si="451">IF(AI121="","",")")</f>
        <v/>
      </c>
    </row>
    <row r="122" spans="1:40" ht="25.5" thickTop="1" thickBot="1" x14ac:dyDescent="0.4">
      <c r="B122" t="s">
        <v>2282</v>
      </c>
      <c r="C122" s="333" t="s">
        <v>2904</v>
      </c>
      <c r="D122" s="329"/>
      <c r="E122" s="329"/>
      <c r="F122" s="329"/>
      <c r="G122" s="329"/>
      <c r="H122" s="329"/>
      <c r="I122" s="329"/>
      <c r="J122" s="329"/>
      <c r="K122" s="329"/>
      <c r="L122" s="330" t="str">
        <f>IF(C122="","",_xlfn.CONCAT("       triggerLine: ","""",C122,", ",M122:AN122,""", sC: ","""",B122,""", lines: ["))</f>
        <v xml:space="preserve">       triggerLine: "BENDECID, ", sC: "as", lines: [</v>
      </c>
      <c r="M122" s="218" t="str">
        <f t="shared" si="424"/>
        <v/>
      </c>
      <c r="N122" s="183" t="str">
        <f t="shared" si="425"/>
        <v/>
      </c>
      <c r="O122" s="216" t="str">
        <f t="shared" si="426"/>
        <v/>
      </c>
      <c r="P122" s="225" t="str">
        <f t="shared" si="427"/>
        <v/>
      </c>
      <c r="Q122" s="217" t="str">
        <f t="shared" si="428"/>
        <v/>
      </c>
      <c r="R122" s="168" t="str">
        <f t="shared" si="429"/>
        <v/>
      </c>
      <c r="S122" s="218" t="str">
        <f t="shared" si="430"/>
        <v/>
      </c>
      <c r="T122" s="219" t="str">
        <f t="shared" si="431"/>
        <v/>
      </c>
      <c r="U122" s="181" t="str">
        <f t="shared" si="432"/>
        <v/>
      </c>
      <c r="V122" s="185" t="str">
        <f t="shared" si="433"/>
        <v/>
      </c>
      <c r="W122" s="177" t="str">
        <f t="shared" si="434"/>
        <v/>
      </c>
      <c r="X122" s="185" t="str">
        <f t="shared" si="435"/>
        <v/>
      </c>
      <c r="Y122" s="185" t="str">
        <f t="shared" si="436"/>
        <v/>
      </c>
      <c r="Z122" s="218" t="str">
        <f t="shared" si="437"/>
        <v/>
      </c>
      <c r="AA122" s="175" t="str">
        <f t="shared" si="438"/>
        <v/>
      </c>
      <c r="AB122" s="183" t="str">
        <f t="shared" si="439"/>
        <v/>
      </c>
      <c r="AC122" s="184" t="str">
        <f t="shared" si="440"/>
        <v/>
      </c>
      <c r="AD122" s="225" t="str">
        <f t="shared" si="441"/>
        <v/>
      </c>
      <c r="AE122" s="176" t="str">
        <f t="shared" si="442"/>
        <v/>
      </c>
      <c r="AF122" s="168" t="str">
        <f t="shared" si="443"/>
        <v/>
      </c>
      <c r="AG122" s="168" t="str">
        <f t="shared" si="444"/>
        <v/>
      </c>
      <c r="AH122" s="179" t="str">
        <f t="shared" si="445"/>
        <v/>
      </c>
      <c r="AI122" s="256" t="str">
        <f t="shared" si="446"/>
        <v/>
      </c>
      <c r="AJ122" s="185" t="str">
        <f t="shared" si="447"/>
        <v/>
      </c>
      <c r="AK122" s="185" t="str">
        <f t="shared" si="448"/>
        <v/>
      </c>
      <c r="AL122" s="185" t="str">
        <f t="shared" si="449"/>
        <v/>
      </c>
      <c r="AM122" s="185" t="str">
        <f t="shared" si="450"/>
        <v/>
      </c>
      <c r="AN122" s="185" t="str">
        <f t="shared" si="451"/>
        <v/>
      </c>
    </row>
    <row r="123" spans="1:40" ht="25.5" thickTop="1" thickBot="1" x14ac:dyDescent="0.4">
      <c r="B123" t="s">
        <v>2282</v>
      </c>
      <c r="C123" s="334" t="s">
        <v>2903</v>
      </c>
      <c r="D123" s="329"/>
      <c r="E123" s="329"/>
      <c r="F123" s="329"/>
      <c r="G123" s="329"/>
      <c r="H123" s="329"/>
      <c r="I123" s="329"/>
      <c r="J123" s="329"/>
      <c r="K123" s="329"/>
      <c r="L123" s="335" t="str">
        <f>IF(C123="","",_xlfn.CONCAT("            { line: ","""",C123,", ",M123:AN123,""", sC: ","""",B123,"""},  ]},"))</f>
        <v xml:space="preserve">            { line: "AL SEÑOR., ", sC: "as"},  ]},</v>
      </c>
      <c r="M123" s="218" t="str">
        <f t="shared" si="424"/>
        <v/>
      </c>
      <c r="N123" s="183" t="str">
        <f t="shared" si="425"/>
        <v/>
      </c>
      <c r="O123" s="216" t="str">
        <f t="shared" si="426"/>
        <v/>
      </c>
      <c r="P123" s="225" t="str">
        <f t="shared" si="427"/>
        <v/>
      </c>
      <c r="Q123" s="217" t="str">
        <f t="shared" si="428"/>
        <v/>
      </c>
      <c r="R123" s="168" t="str">
        <f t="shared" si="429"/>
        <v/>
      </c>
      <c r="S123" s="218" t="str">
        <f t="shared" si="430"/>
        <v/>
      </c>
      <c r="T123" s="219" t="str">
        <f t="shared" si="431"/>
        <v/>
      </c>
      <c r="U123" s="181" t="str">
        <f t="shared" si="432"/>
        <v/>
      </c>
      <c r="V123" s="185" t="str">
        <f t="shared" si="433"/>
        <v/>
      </c>
      <c r="W123" s="177" t="str">
        <f t="shared" si="434"/>
        <v/>
      </c>
      <c r="X123" s="185" t="str">
        <f t="shared" si="435"/>
        <v/>
      </c>
      <c r="Y123" s="185" t="str">
        <f t="shared" si="436"/>
        <v/>
      </c>
      <c r="Z123" s="218" t="str">
        <f t="shared" si="437"/>
        <v/>
      </c>
      <c r="AA123" s="175" t="str">
        <f t="shared" si="438"/>
        <v/>
      </c>
      <c r="AB123" s="183" t="str">
        <f t="shared" si="439"/>
        <v/>
      </c>
      <c r="AC123" s="184" t="str">
        <f t="shared" si="440"/>
        <v/>
      </c>
      <c r="AD123" s="225" t="str">
        <f t="shared" si="441"/>
        <v/>
      </c>
      <c r="AE123" s="176" t="str">
        <f t="shared" si="442"/>
        <v/>
      </c>
      <c r="AF123" s="168" t="str">
        <f t="shared" si="443"/>
        <v/>
      </c>
      <c r="AG123" s="168" t="str">
        <f t="shared" si="444"/>
        <v/>
      </c>
      <c r="AH123" s="179" t="str">
        <f t="shared" si="445"/>
        <v/>
      </c>
      <c r="AI123" s="256" t="str">
        <f t="shared" si="446"/>
        <v/>
      </c>
      <c r="AJ123" s="185" t="str">
        <f t="shared" si="447"/>
        <v/>
      </c>
      <c r="AK123" s="185" t="str">
        <f t="shared" si="448"/>
        <v/>
      </c>
      <c r="AL123" s="185" t="str">
        <f t="shared" si="449"/>
        <v/>
      </c>
      <c r="AM123" s="185" t="str">
        <f t="shared" si="450"/>
        <v/>
      </c>
      <c r="AN123" s="185" t="str">
        <f t="shared" si="451"/>
        <v/>
      </c>
    </row>
    <row r="124" spans="1:40" ht="25.5" thickTop="1" thickBot="1" x14ac:dyDescent="0.4">
      <c r="A124">
        <f>+A108+1</f>
        <v>1</v>
      </c>
      <c r="C124" s="13" t="s">
        <v>2925</v>
      </c>
      <c r="D124" s="257"/>
      <c r="E124" s="257"/>
      <c r="F124" s="258"/>
      <c r="G124" s="258"/>
      <c r="H124" s="257"/>
      <c r="I124" s="257"/>
      <c r="J124" s="296"/>
      <c r="K124" s="296"/>
      <c r="L124" s="271" t="str">
        <f t="shared" ref="L124:L156" si="452">IF(C124="","",_xlfn.CONCAT("            { line: ","""",C124,", ",M124:AN124,""", sC: ","""",B124,"""},"))</f>
        <v xml:space="preserve">            { line: "Mares y ríos,, ", sC: ""},</v>
      </c>
      <c r="M124" s="218" t="str">
        <f t="shared" ref="M124:M156" si="453">IF(N124="","","(")</f>
        <v/>
      </c>
      <c r="N124" s="183" t="str">
        <f t="shared" ref="N124:N156" si="454">IF(D124="","",D124)</f>
        <v/>
      </c>
      <c r="O124" s="216" t="str">
        <f t="shared" ref="O124:O156" si="455">IF(N124="","",",")</f>
        <v/>
      </c>
      <c r="P124" s="225" t="str">
        <f t="shared" ref="P124:P156" si="456">IF(E124="","",E124)</f>
        <v/>
      </c>
      <c r="Q124" s="217" t="str">
        <f t="shared" ref="Q124:Q156" si="457">IF(N124="","",",")</f>
        <v/>
      </c>
      <c r="R124" s="168" t="str">
        <f t="shared" ref="R124:R156" si="458">IF(N124="","",15)</f>
        <v/>
      </c>
      <c r="S124" s="218" t="str">
        <f t="shared" ref="S124:S156" si="459">IF(N124="","",")")</f>
        <v/>
      </c>
      <c r="T124" s="219" t="str">
        <f t="shared" ref="T124:T156" si="460">IF(U124="","","(")</f>
        <v/>
      </c>
      <c r="U124" s="181" t="str">
        <f t="shared" ref="U124:U156" si="461">IF(F124="","",F124)</f>
        <v/>
      </c>
      <c r="V124" s="185" t="str">
        <f t="shared" ref="V124:V156" si="462">IF(U124="","",",")</f>
        <v/>
      </c>
      <c r="W124" s="177" t="str">
        <f t="shared" ref="W124:W156" si="463">IF(G124="","",G124)</f>
        <v/>
      </c>
      <c r="X124" s="185" t="str">
        <f t="shared" ref="X124:X156" si="464">IF(U124="","",",")</f>
        <v/>
      </c>
      <c r="Y124" s="185" t="str">
        <f t="shared" ref="Y124:Y156" si="465">IF(U124="","",250)</f>
        <v/>
      </c>
      <c r="Z124" s="218" t="str">
        <f t="shared" ref="Z124:Z156" si="466">IF(U124="","",")")</f>
        <v/>
      </c>
      <c r="AA124" s="175" t="str">
        <f t="shared" ref="AA124:AA156" si="467">IF(AB124="","","(")</f>
        <v/>
      </c>
      <c r="AB124" s="183" t="str">
        <f t="shared" ref="AB124:AB156" si="468">IF(H124="","",H124)</f>
        <v/>
      </c>
      <c r="AC124" s="184" t="str">
        <f t="shared" ref="AC124:AC156" si="469">IF(AB124="","",",")</f>
        <v/>
      </c>
      <c r="AD124" s="225" t="str">
        <f t="shared" ref="AD124:AD156" si="470">IF(I124="","",I124)</f>
        <v/>
      </c>
      <c r="AE124" s="176" t="str">
        <f t="shared" ref="AE124:AE156" si="471">IF(AB124="","",",")</f>
        <v/>
      </c>
      <c r="AF124" s="168" t="str">
        <f t="shared" ref="AF124:AF156" si="472">IF(AB124="","",350)</f>
        <v/>
      </c>
      <c r="AG124" s="168" t="str">
        <f t="shared" ref="AG124:AG156" si="473">IF(AB124="","",")")</f>
        <v/>
      </c>
      <c r="AH124" s="179" t="str">
        <f t="shared" ref="AH124:AH156" si="474">IF(AI124="","","(")</f>
        <v/>
      </c>
      <c r="AI124" s="256" t="str">
        <f t="shared" ref="AI124:AI156" si="475">IF(J124="","",J124)</f>
        <v/>
      </c>
      <c r="AJ124" s="185" t="str">
        <f t="shared" ref="AJ124:AJ156" si="476">IF(AI124="","",",")</f>
        <v/>
      </c>
      <c r="AK124" s="185" t="str">
        <f t="shared" ref="AK124:AK156" si="477">IF(K124="","",K124)</f>
        <v/>
      </c>
      <c r="AL124" s="185" t="str">
        <f t="shared" ref="AL124:AL156" si="478">IF(AI124="","",",")</f>
        <v/>
      </c>
      <c r="AM124" s="185" t="str">
        <f t="shared" ref="AM124:AM156" si="479">IF(AI124="","",450)</f>
        <v/>
      </c>
      <c r="AN124" s="185" t="str">
        <f t="shared" ref="AN124:AN156" si="480">IF(AI124="","",")")</f>
        <v/>
      </c>
    </row>
    <row r="125" spans="1:40" ht="25.5" thickTop="1" thickBot="1" x14ac:dyDescent="0.4">
      <c r="C125" s="203" t="s">
        <v>2422</v>
      </c>
      <c r="D125" s="224"/>
      <c r="E125" s="224"/>
      <c r="F125" s="224"/>
      <c r="G125" s="224"/>
      <c r="H125" s="224"/>
      <c r="I125" s="224"/>
      <c r="J125" s="224"/>
      <c r="K125" s="224"/>
      <c r="L125" s="208" t="s">
        <v>2411</v>
      </c>
      <c r="M125" s="218" t="str">
        <f t="shared" si="453"/>
        <v/>
      </c>
      <c r="N125" s="183" t="str">
        <f t="shared" si="454"/>
        <v/>
      </c>
      <c r="O125" s="216" t="str">
        <f t="shared" si="455"/>
        <v/>
      </c>
      <c r="P125" s="225" t="str">
        <f t="shared" si="456"/>
        <v/>
      </c>
      <c r="Q125" s="217" t="str">
        <f t="shared" si="457"/>
        <v/>
      </c>
      <c r="R125" s="168" t="str">
        <f t="shared" si="458"/>
        <v/>
      </c>
      <c r="S125" s="218" t="str">
        <f t="shared" si="459"/>
        <v/>
      </c>
      <c r="T125" s="219" t="str">
        <f t="shared" si="460"/>
        <v/>
      </c>
      <c r="U125" s="181" t="str">
        <f t="shared" si="461"/>
        <v/>
      </c>
      <c r="V125" s="185" t="str">
        <f t="shared" si="462"/>
        <v/>
      </c>
      <c r="W125" s="177" t="str">
        <f t="shared" si="463"/>
        <v/>
      </c>
      <c r="X125" s="185" t="str">
        <f t="shared" si="464"/>
        <v/>
      </c>
      <c r="Y125" s="185" t="str">
        <f t="shared" si="465"/>
        <v/>
      </c>
      <c r="Z125" s="218" t="str">
        <f t="shared" si="466"/>
        <v/>
      </c>
      <c r="AA125" s="175" t="str">
        <f t="shared" si="467"/>
        <v/>
      </c>
      <c r="AB125" s="183" t="str">
        <f t="shared" si="468"/>
        <v/>
      </c>
      <c r="AC125" s="184" t="str">
        <f t="shared" si="469"/>
        <v/>
      </c>
      <c r="AD125" s="225" t="str">
        <f t="shared" si="470"/>
        <v/>
      </c>
      <c r="AE125" s="176" t="str">
        <f t="shared" si="471"/>
        <v/>
      </c>
      <c r="AF125" s="168" t="str">
        <f t="shared" si="472"/>
        <v/>
      </c>
      <c r="AG125" s="168" t="str">
        <f t="shared" si="473"/>
        <v/>
      </c>
      <c r="AH125" s="179" t="str">
        <f t="shared" si="474"/>
        <v/>
      </c>
      <c r="AI125" s="256" t="str">
        <f t="shared" si="475"/>
        <v/>
      </c>
      <c r="AJ125" s="185" t="str">
        <f t="shared" si="476"/>
        <v/>
      </c>
      <c r="AK125" s="185" t="str">
        <f t="shared" si="477"/>
        <v/>
      </c>
      <c r="AL125" s="185" t="str">
        <f t="shared" si="478"/>
        <v/>
      </c>
      <c r="AM125" s="185" t="str">
        <f t="shared" si="479"/>
        <v/>
      </c>
      <c r="AN125" s="185" t="str">
        <f t="shared" si="480"/>
        <v/>
      </c>
    </row>
    <row r="126" spans="1:40" ht="25.5" thickTop="1" thickBot="1" x14ac:dyDescent="0.4">
      <c r="B126" t="s">
        <v>2282</v>
      </c>
      <c r="C126" s="333" t="s">
        <v>2904</v>
      </c>
      <c r="D126" s="329"/>
      <c r="E126" s="329"/>
      <c r="F126" s="329"/>
      <c r="G126" s="329"/>
      <c r="H126" s="329"/>
      <c r="I126" s="329"/>
      <c r="J126" s="329"/>
      <c r="K126" s="329"/>
      <c r="L126" s="330" t="str">
        <f>IF(C126="","",_xlfn.CONCAT("       triggerLine: ","""",C126,", ",M126:AN126,""", sC: ","""",B126,""", lines: ["))</f>
        <v xml:space="preserve">       triggerLine: "BENDECID, ", sC: "as", lines: [</v>
      </c>
      <c r="M126" s="218" t="str">
        <f t="shared" si="453"/>
        <v/>
      </c>
      <c r="N126" s="183" t="str">
        <f t="shared" si="454"/>
        <v/>
      </c>
      <c r="O126" s="216" t="str">
        <f t="shared" si="455"/>
        <v/>
      </c>
      <c r="P126" s="225" t="str">
        <f t="shared" si="456"/>
        <v/>
      </c>
      <c r="Q126" s="217" t="str">
        <f t="shared" si="457"/>
        <v/>
      </c>
      <c r="R126" s="168" t="str">
        <f t="shared" si="458"/>
        <v/>
      </c>
      <c r="S126" s="218" t="str">
        <f t="shared" si="459"/>
        <v/>
      </c>
      <c r="T126" s="219" t="str">
        <f t="shared" si="460"/>
        <v/>
      </c>
      <c r="U126" s="181" t="str">
        <f t="shared" si="461"/>
        <v/>
      </c>
      <c r="V126" s="185" t="str">
        <f t="shared" si="462"/>
        <v/>
      </c>
      <c r="W126" s="177" t="str">
        <f t="shared" si="463"/>
        <v/>
      </c>
      <c r="X126" s="185" t="str">
        <f t="shared" si="464"/>
        <v/>
      </c>
      <c r="Y126" s="185" t="str">
        <f t="shared" si="465"/>
        <v/>
      </c>
      <c r="Z126" s="218" t="str">
        <f t="shared" si="466"/>
        <v/>
      </c>
      <c r="AA126" s="175" t="str">
        <f t="shared" si="467"/>
        <v/>
      </c>
      <c r="AB126" s="183" t="str">
        <f t="shared" si="468"/>
        <v/>
      </c>
      <c r="AC126" s="184" t="str">
        <f t="shared" si="469"/>
        <v/>
      </c>
      <c r="AD126" s="225" t="str">
        <f t="shared" si="470"/>
        <v/>
      </c>
      <c r="AE126" s="176" t="str">
        <f t="shared" si="471"/>
        <v/>
      </c>
      <c r="AF126" s="168" t="str">
        <f t="shared" si="472"/>
        <v/>
      </c>
      <c r="AG126" s="168" t="str">
        <f t="shared" si="473"/>
        <v/>
      </c>
      <c r="AH126" s="179" t="str">
        <f t="shared" si="474"/>
        <v/>
      </c>
      <c r="AI126" s="256" t="str">
        <f t="shared" si="475"/>
        <v/>
      </c>
      <c r="AJ126" s="185" t="str">
        <f t="shared" si="476"/>
        <v/>
      </c>
      <c r="AK126" s="185" t="str">
        <f t="shared" si="477"/>
        <v/>
      </c>
      <c r="AL126" s="185" t="str">
        <f t="shared" si="478"/>
        <v/>
      </c>
      <c r="AM126" s="185" t="str">
        <f t="shared" si="479"/>
        <v/>
      </c>
      <c r="AN126" s="185" t="str">
        <f t="shared" si="480"/>
        <v/>
      </c>
    </row>
    <row r="127" spans="1:40" ht="25.5" thickTop="1" thickBot="1" x14ac:dyDescent="0.4">
      <c r="B127" t="s">
        <v>2282</v>
      </c>
      <c r="C127" s="334" t="s">
        <v>2903</v>
      </c>
      <c r="D127" s="329"/>
      <c r="E127" s="329"/>
      <c r="F127" s="329"/>
      <c r="G127" s="329"/>
      <c r="H127" s="329"/>
      <c r="I127" s="329"/>
      <c r="J127" s="329"/>
      <c r="K127" s="329"/>
      <c r="L127" s="335" t="str">
        <f>IF(C127="","",_xlfn.CONCAT("            { line: ","""",C127,", ",M127:AN127,""", sC: ","""",B127,"""},  ]},"))</f>
        <v xml:space="preserve">            { line: "AL SEÑOR., ", sC: "as"},  ]},</v>
      </c>
      <c r="M127" s="218" t="str">
        <f t="shared" si="453"/>
        <v/>
      </c>
      <c r="N127" s="183" t="str">
        <f t="shared" si="454"/>
        <v/>
      </c>
      <c r="O127" s="216" t="str">
        <f t="shared" si="455"/>
        <v/>
      </c>
      <c r="P127" s="225" t="str">
        <f t="shared" si="456"/>
        <v/>
      </c>
      <c r="Q127" s="217" t="str">
        <f t="shared" si="457"/>
        <v/>
      </c>
      <c r="R127" s="168" t="str">
        <f t="shared" si="458"/>
        <v/>
      </c>
      <c r="S127" s="218" t="str">
        <f t="shared" si="459"/>
        <v/>
      </c>
      <c r="T127" s="219" t="str">
        <f t="shared" si="460"/>
        <v/>
      </c>
      <c r="U127" s="181" t="str">
        <f t="shared" si="461"/>
        <v/>
      </c>
      <c r="V127" s="185" t="str">
        <f t="shared" si="462"/>
        <v/>
      </c>
      <c r="W127" s="177" t="str">
        <f t="shared" si="463"/>
        <v/>
      </c>
      <c r="X127" s="185" t="str">
        <f t="shared" si="464"/>
        <v/>
      </c>
      <c r="Y127" s="185" t="str">
        <f t="shared" si="465"/>
        <v/>
      </c>
      <c r="Z127" s="218" t="str">
        <f t="shared" si="466"/>
        <v/>
      </c>
      <c r="AA127" s="175" t="str">
        <f t="shared" si="467"/>
        <v/>
      </c>
      <c r="AB127" s="183" t="str">
        <f t="shared" si="468"/>
        <v/>
      </c>
      <c r="AC127" s="184" t="str">
        <f t="shared" si="469"/>
        <v/>
      </c>
      <c r="AD127" s="225" t="str">
        <f t="shared" si="470"/>
        <v/>
      </c>
      <c r="AE127" s="176" t="str">
        <f t="shared" si="471"/>
        <v/>
      </c>
      <c r="AF127" s="168" t="str">
        <f t="shared" si="472"/>
        <v/>
      </c>
      <c r="AG127" s="168" t="str">
        <f t="shared" si="473"/>
        <v/>
      </c>
      <c r="AH127" s="179" t="str">
        <f t="shared" si="474"/>
        <v/>
      </c>
      <c r="AI127" s="256" t="str">
        <f t="shared" si="475"/>
        <v/>
      </c>
      <c r="AJ127" s="185" t="str">
        <f t="shared" si="476"/>
        <v/>
      </c>
      <c r="AK127" s="185" t="str">
        <f t="shared" si="477"/>
        <v/>
      </c>
      <c r="AL127" s="185" t="str">
        <f t="shared" si="478"/>
        <v/>
      </c>
      <c r="AM127" s="185" t="str">
        <f t="shared" si="479"/>
        <v/>
      </c>
      <c r="AN127" s="185" t="str">
        <f t="shared" si="480"/>
        <v/>
      </c>
    </row>
    <row r="128" spans="1:40" ht="27.75" thickTop="1" thickBot="1" x14ac:dyDescent="0.4">
      <c r="C128" s="297"/>
      <c r="D128" s="326"/>
      <c r="E128" s="326"/>
      <c r="F128" s="326"/>
      <c r="G128" s="326"/>
      <c r="H128" s="326"/>
      <c r="I128" s="326"/>
      <c r="J128" s="326"/>
      <c r="K128" s="326"/>
      <c r="L128" s="299" t="s">
        <v>2520</v>
      </c>
      <c r="M128" s="218"/>
      <c r="N128" s="183"/>
      <c r="O128" s="216"/>
      <c r="P128" s="225"/>
      <c r="Q128" s="217"/>
      <c r="R128" s="168"/>
      <c r="S128" s="218"/>
      <c r="T128" s="219"/>
      <c r="U128" s="181"/>
      <c r="V128" s="185"/>
      <c r="W128" s="177"/>
      <c r="X128" s="185"/>
      <c r="Y128" s="185"/>
      <c r="Z128" s="218"/>
      <c r="AA128" s="175"/>
      <c r="AB128" s="183"/>
      <c r="AC128" s="184"/>
      <c r="AD128" s="225"/>
      <c r="AE128" s="176"/>
      <c r="AF128" s="168"/>
      <c r="AG128" s="168"/>
      <c r="AH128" s="179"/>
      <c r="AI128" s="256"/>
      <c r="AJ128" s="185"/>
      <c r="AK128" s="185"/>
      <c r="AL128" s="185"/>
      <c r="AM128" s="185"/>
      <c r="AN128" s="185"/>
    </row>
    <row r="129" spans="1:40" ht="25.5" thickTop="1" thickBot="1" x14ac:dyDescent="0.4">
      <c r="A129">
        <f>+A124+1</f>
        <v>2</v>
      </c>
      <c r="C129" s="13" t="s">
        <v>2926</v>
      </c>
      <c r="D129" s="257"/>
      <c r="E129" s="257"/>
      <c r="F129" s="258"/>
      <c r="G129" s="258"/>
      <c r="H129" s="257"/>
      <c r="I129" s="257"/>
      <c r="J129" s="296"/>
      <c r="K129" s="296"/>
      <c r="L129" s="271" t="str">
        <f t="shared" si="452"/>
        <v xml:space="preserve">            { line: "Cetáceos y peces,, ", sC: ""},</v>
      </c>
      <c r="M129" s="218" t="str">
        <f t="shared" si="453"/>
        <v/>
      </c>
      <c r="N129" s="183" t="str">
        <f t="shared" si="454"/>
        <v/>
      </c>
      <c r="O129" s="216" t="str">
        <f t="shared" si="455"/>
        <v/>
      </c>
      <c r="P129" s="225" t="str">
        <f t="shared" si="456"/>
        <v/>
      </c>
      <c r="Q129" s="217" t="str">
        <f t="shared" si="457"/>
        <v/>
      </c>
      <c r="R129" s="168" t="str">
        <f t="shared" si="458"/>
        <v/>
      </c>
      <c r="S129" s="218" t="str">
        <f t="shared" si="459"/>
        <v/>
      </c>
      <c r="T129" s="219" t="str">
        <f t="shared" si="460"/>
        <v/>
      </c>
      <c r="U129" s="181" t="str">
        <f t="shared" si="461"/>
        <v/>
      </c>
      <c r="V129" s="185" t="str">
        <f t="shared" si="462"/>
        <v/>
      </c>
      <c r="W129" s="177" t="str">
        <f t="shared" si="463"/>
        <v/>
      </c>
      <c r="X129" s="185" t="str">
        <f t="shared" si="464"/>
        <v/>
      </c>
      <c r="Y129" s="185" t="str">
        <f t="shared" si="465"/>
        <v/>
      </c>
      <c r="Z129" s="218" t="str">
        <f t="shared" si="466"/>
        <v/>
      </c>
      <c r="AA129" s="175" t="str">
        <f t="shared" si="467"/>
        <v/>
      </c>
      <c r="AB129" s="183" t="str">
        <f t="shared" si="468"/>
        <v/>
      </c>
      <c r="AC129" s="184" t="str">
        <f t="shared" si="469"/>
        <v/>
      </c>
      <c r="AD129" s="225" t="str">
        <f t="shared" si="470"/>
        <v/>
      </c>
      <c r="AE129" s="176" t="str">
        <f t="shared" si="471"/>
        <v/>
      </c>
      <c r="AF129" s="168" t="str">
        <f t="shared" si="472"/>
        <v/>
      </c>
      <c r="AG129" s="168" t="str">
        <f t="shared" si="473"/>
        <v/>
      </c>
      <c r="AH129" s="179" t="str">
        <f t="shared" si="474"/>
        <v/>
      </c>
      <c r="AI129" s="256" t="str">
        <f t="shared" si="475"/>
        <v/>
      </c>
      <c r="AJ129" s="185" t="str">
        <f t="shared" si="476"/>
        <v/>
      </c>
      <c r="AK129" s="185" t="str">
        <f t="shared" si="477"/>
        <v/>
      </c>
      <c r="AL129" s="185" t="str">
        <f t="shared" si="478"/>
        <v/>
      </c>
      <c r="AM129" s="185" t="str">
        <f t="shared" si="479"/>
        <v/>
      </c>
      <c r="AN129" s="185" t="str">
        <f t="shared" si="480"/>
        <v/>
      </c>
    </row>
    <row r="130" spans="1:40" ht="25.5" thickTop="1" thickBot="1" x14ac:dyDescent="0.4">
      <c r="C130" s="203" t="s">
        <v>2422</v>
      </c>
      <c r="D130" s="224"/>
      <c r="E130" s="224"/>
      <c r="F130" s="224"/>
      <c r="G130" s="224"/>
      <c r="H130" s="224"/>
      <c r="I130" s="224"/>
      <c r="J130" s="224"/>
      <c r="K130" s="224"/>
      <c r="L130" s="208" t="s">
        <v>2411</v>
      </c>
      <c r="M130" s="218" t="str">
        <f t="shared" si="453"/>
        <v/>
      </c>
      <c r="N130" s="183" t="str">
        <f t="shared" si="454"/>
        <v/>
      </c>
      <c r="O130" s="216" t="str">
        <f t="shared" si="455"/>
        <v/>
      </c>
      <c r="P130" s="225" t="str">
        <f t="shared" si="456"/>
        <v/>
      </c>
      <c r="Q130" s="217" t="str">
        <f t="shared" si="457"/>
        <v/>
      </c>
      <c r="R130" s="168" t="str">
        <f t="shared" si="458"/>
        <v/>
      </c>
      <c r="S130" s="218" t="str">
        <f t="shared" si="459"/>
        <v/>
      </c>
      <c r="T130" s="219" t="str">
        <f t="shared" si="460"/>
        <v/>
      </c>
      <c r="U130" s="181" t="str">
        <f t="shared" si="461"/>
        <v/>
      </c>
      <c r="V130" s="185" t="str">
        <f t="shared" si="462"/>
        <v/>
      </c>
      <c r="W130" s="177" t="str">
        <f t="shared" si="463"/>
        <v/>
      </c>
      <c r="X130" s="185" t="str">
        <f t="shared" si="464"/>
        <v/>
      </c>
      <c r="Y130" s="185" t="str">
        <f t="shared" si="465"/>
        <v/>
      </c>
      <c r="Z130" s="218" t="str">
        <f t="shared" si="466"/>
        <v/>
      </c>
      <c r="AA130" s="175" t="str">
        <f t="shared" si="467"/>
        <v/>
      </c>
      <c r="AB130" s="183" t="str">
        <f t="shared" si="468"/>
        <v/>
      </c>
      <c r="AC130" s="184" t="str">
        <f t="shared" si="469"/>
        <v/>
      </c>
      <c r="AD130" s="225" t="str">
        <f t="shared" si="470"/>
        <v/>
      </c>
      <c r="AE130" s="176" t="str">
        <f t="shared" si="471"/>
        <v/>
      </c>
      <c r="AF130" s="168" t="str">
        <f t="shared" si="472"/>
        <v/>
      </c>
      <c r="AG130" s="168" t="str">
        <f t="shared" si="473"/>
        <v/>
      </c>
      <c r="AH130" s="179" t="str">
        <f t="shared" si="474"/>
        <v/>
      </c>
      <c r="AI130" s="256" t="str">
        <f t="shared" si="475"/>
        <v/>
      </c>
      <c r="AJ130" s="185" t="str">
        <f t="shared" si="476"/>
        <v/>
      </c>
      <c r="AK130" s="185" t="str">
        <f t="shared" si="477"/>
        <v/>
      </c>
      <c r="AL130" s="185" t="str">
        <f t="shared" si="478"/>
        <v/>
      </c>
      <c r="AM130" s="185" t="str">
        <f t="shared" si="479"/>
        <v/>
      </c>
      <c r="AN130" s="185" t="str">
        <f t="shared" si="480"/>
        <v/>
      </c>
    </row>
    <row r="131" spans="1:40" ht="25.5" thickTop="1" thickBot="1" x14ac:dyDescent="0.4">
      <c r="B131" t="s">
        <v>2282</v>
      </c>
      <c r="C131" s="333" t="s">
        <v>2904</v>
      </c>
      <c r="D131" s="329"/>
      <c r="E131" s="329"/>
      <c r="F131" s="329"/>
      <c r="G131" s="329"/>
      <c r="H131" s="329"/>
      <c r="I131" s="329"/>
      <c r="J131" s="329"/>
      <c r="K131" s="329"/>
      <c r="L131" s="330" t="str">
        <f>IF(C131="","",_xlfn.CONCAT("       triggerLine: ","""",C131,", ",M131:AN131,""", sC: ","""",B131,""", lines: ["))</f>
        <v xml:space="preserve">       triggerLine: "BENDECID, ", sC: "as", lines: [</v>
      </c>
      <c r="M131" s="218" t="str">
        <f t="shared" si="453"/>
        <v/>
      </c>
      <c r="N131" s="183" t="str">
        <f t="shared" si="454"/>
        <v/>
      </c>
      <c r="O131" s="216" t="str">
        <f t="shared" si="455"/>
        <v/>
      </c>
      <c r="P131" s="225" t="str">
        <f t="shared" si="456"/>
        <v/>
      </c>
      <c r="Q131" s="217" t="str">
        <f t="shared" si="457"/>
        <v/>
      </c>
      <c r="R131" s="168" t="str">
        <f t="shared" si="458"/>
        <v/>
      </c>
      <c r="S131" s="218" t="str">
        <f t="shared" si="459"/>
        <v/>
      </c>
      <c r="T131" s="219" t="str">
        <f t="shared" si="460"/>
        <v/>
      </c>
      <c r="U131" s="181" t="str">
        <f t="shared" si="461"/>
        <v/>
      </c>
      <c r="V131" s="185" t="str">
        <f t="shared" si="462"/>
        <v/>
      </c>
      <c r="W131" s="177" t="str">
        <f t="shared" si="463"/>
        <v/>
      </c>
      <c r="X131" s="185" t="str">
        <f t="shared" si="464"/>
        <v/>
      </c>
      <c r="Y131" s="185" t="str">
        <f t="shared" si="465"/>
        <v/>
      </c>
      <c r="Z131" s="218" t="str">
        <f t="shared" si="466"/>
        <v/>
      </c>
      <c r="AA131" s="175" t="str">
        <f t="shared" si="467"/>
        <v/>
      </c>
      <c r="AB131" s="183" t="str">
        <f t="shared" si="468"/>
        <v/>
      </c>
      <c r="AC131" s="184" t="str">
        <f t="shared" si="469"/>
        <v/>
      </c>
      <c r="AD131" s="225" t="str">
        <f t="shared" si="470"/>
        <v/>
      </c>
      <c r="AE131" s="176" t="str">
        <f t="shared" si="471"/>
        <v/>
      </c>
      <c r="AF131" s="168" t="str">
        <f t="shared" si="472"/>
        <v/>
      </c>
      <c r="AG131" s="168" t="str">
        <f t="shared" si="473"/>
        <v/>
      </c>
      <c r="AH131" s="179" t="str">
        <f t="shared" si="474"/>
        <v/>
      </c>
      <c r="AI131" s="256" t="str">
        <f t="shared" si="475"/>
        <v/>
      </c>
      <c r="AJ131" s="185" t="str">
        <f t="shared" si="476"/>
        <v/>
      </c>
      <c r="AK131" s="185" t="str">
        <f t="shared" si="477"/>
        <v/>
      </c>
      <c r="AL131" s="185" t="str">
        <f t="shared" si="478"/>
        <v/>
      </c>
      <c r="AM131" s="185" t="str">
        <f t="shared" si="479"/>
        <v/>
      </c>
      <c r="AN131" s="185" t="str">
        <f t="shared" si="480"/>
        <v/>
      </c>
    </row>
    <row r="132" spans="1:40" ht="25.5" thickTop="1" thickBot="1" x14ac:dyDescent="0.4">
      <c r="B132" t="s">
        <v>2282</v>
      </c>
      <c r="C132" s="334" t="s">
        <v>2903</v>
      </c>
      <c r="D132" s="329"/>
      <c r="E132" s="329"/>
      <c r="F132" s="329"/>
      <c r="G132" s="329"/>
      <c r="H132" s="329"/>
      <c r="I132" s="329"/>
      <c r="J132" s="329"/>
      <c r="K132" s="329"/>
      <c r="L132" s="335" t="str">
        <f>IF(C132="","",_xlfn.CONCAT("            { line: ","""",C132,", ",M132:AN132,""", sC: ","""",B132,"""},  ]},"))</f>
        <v xml:space="preserve">            { line: "AL SEÑOR., ", sC: "as"},  ]},</v>
      </c>
      <c r="M132" s="218" t="str">
        <f t="shared" si="453"/>
        <v/>
      </c>
      <c r="N132" s="183" t="str">
        <f t="shared" si="454"/>
        <v/>
      </c>
      <c r="O132" s="216" t="str">
        <f t="shared" si="455"/>
        <v/>
      </c>
      <c r="P132" s="225" t="str">
        <f t="shared" si="456"/>
        <v/>
      </c>
      <c r="Q132" s="217" t="str">
        <f t="shared" si="457"/>
        <v/>
      </c>
      <c r="R132" s="168" t="str">
        <f t="shared" si="458"/>
        <v/>
      </c>
      <c r="S132" s="218" t="str">
        <f t="shared" si="459"/>
        <v/>
      </c>
      <c r="T132" s="219" t="str">
        <f t="shared" si="460"/>
        <v/>
      </c>
      <c r="U132" s="181" t="str">
        <f t="shared" si="461"/>
        <v/>
      </c>
      <c r="V132" s="185" t="str">
        <f t="shared" si="462"/>
        <v/>
      </c>
      <c r="W132" s="177" t="str">
        <f t="shared" si="463"/>
        <v/>
      </c>
      <c r="X132" s="185" t="str">
        <f t="shared" si="464"/>
        <v/>
      </c>
      <c r="Y132" s="185" t="str">
        <f t="shared" si="465"/>
        <v/>
      </c>
      <c r="Z132" s="218" t="str">
        <f t="shared" si="466"/>
        <v/>
      </c>
      <c r="AA132" s="175" t="str">
        <f t="shared" si="467"/>
        <v/>
      </c>
      <c r="AB132" s="183" t="str">
        <f t="shared" si="468"/>
        <v/>
      </c>
      <c r="AC132" s="184" t="str">
        <f t="shared" si="469"/>
        <v/>
      </c>
      <c r="AD132" s="225" t="str">
        <f t="shared" si="470"/>
        <v/>
      </c>
      <c r="AE132" s="176" t="str">
        <f t="shared" si="471"/>
        <v/>
      </c>
      <c r="AF132" s="168" t="str">
        <f t="shared" si="472"/>
        <v/>
      </c>
      <c r="AG132" s="168" t="str">
        <f t="shared" si="473"/>
        <v/>
      </c>
      <c r="AH132" s="179" t="str">
        <f t="shared" si="474"/>
        <v/>
      </c>
      <c r="AI132" s="256" t="str">
        <f t="shared" si="475"/>
        <v/>
      </c>
      <c r="AJ132" s="185" t="str">
        <f t="shared" si="476"/>
        <v/>
      </c>
      <c r="AK132" s="185" t="str">
        <f t="shared" si="477"/>
        <v/>
      </c>
      <c r="AL132" s="185" t="str">
        <f t="shared" si="478"/>
        <v/>
      </c>
      <c r="AM132" s="185" t="str">
        <f t="shared" si="479"/>
        <v/>
      </c>
      <c r="AN132" s="185" t="str">
        <f t="shared" si="480"/>
        <v/>
      </c>
    </row>
    <row r="133" spans="1:40" ht="25.5" thickTop="1" thickBot="1" x14ac:dyDescent="0.4">
      <c r="A133">
        <f>+A117+1</f>
        <v>1</v>
      </c>
      <c r="C133" s="13" t="s">
        <v>2927</v>
      </c>
      <c r="D133" s="257"/>
      <c r="E133" s="257"/>
      <c r="F133" s="258"/>
      <c r="G133" s="258"/>
      <c r="H133" s="257"/>
      <c r="I133" s="257"/>
      <c r="J133" s="296"/>
      <c r="K133" s="296"/>
      <c r="L133" s="271" t="str">
        <f t="shared" ref="L133" si="481">IF(C133="","",_xlfn.CONCAT("            { line: ","""",C133,", ",M133:AN133,""", sC: ","""",B133,"""},"))</f>
        <v xml:space="preserve">            { line: "Aves del cielo,, ", sC: ""},</v>
      </c>
      <c r="M133" s="218" t="str">
        <f t="shared" ref="M133:M136" si="482">IF(N133="","","(")</f>
        <v/>
      </c>
      <c r="N133" s="183" t="str">
        <f t="shared" ref="N133:N136" si="483">IF(D133="","",D133)</f>
        <v/>
      </c>
      <c r="O133" s="216" t="str">
        <f t="shared" ref="O133:O136" si="484">IF(N133="","",",")</f>
        <v/>
      </c>
      <c r="P133" s="225" t="str">
        <f t="shared" ref="P133:P136" si="485">IF(E133="","",E133)</f>
        <v/>
      </c>
      <c r="Q133" s="217" t="str">
        <f t="shared" ref="Q133:Q136" si="486">IF(N133="","",",")</f>
        <v/>
      </c>
      <c r="R133" s="168" t="str">
        <f t="shared" ref="R133:R136" si="487">IF(N133="","",15)</f>
        <v/>
      </c>
      <c r="S133" s="218" t="str">
        <f t="shared" ref="S133:S136" si="488">IF(N133="","",")")</f>
        <v/>
      </c>
      <c r="T133" s="219" t="str">
        <f t="shared" ref="T133:T136" si="489">IF(U133="","","(")</f>
        <v/>
      </c>
      <c r="U133" s="181" t="str">
        <f t="shared" ref="U133:U136" si="490">IF(F133="","",F133)</f>
        <v/>
      </c>
      <c r="V133" s="185" t="str">
        <f t="shared" ref="V133:V136" si="491">IF(U133="","",",")</f>
        <v/>
      </c>
      <c r="W133" s="177" t="str">
        <f t="shared" ref="W133:W136" si="492">IF(G133="","",G133)</f>
        <v/>
      </c>
      <c r="X133" s="185" t="str">
        <f t="shared" ref="X133:X136" si="493">IF(U133="","",",")</f>
        <v/>
      </c>
      <c r="Y133" s="185" t="str">
        <f t="shared" ref="Y133:Y136" si="494">IF(U133="","",250)</f>
        <v/>
      </c>
      <c r="Z133" s="218" t="str">
        <f t="shared" ref="Z133:Z136" si="495">IF(U133="","",")")</f>
        <v/>
      </c>
      <c r="AA133" s="175" t="str">
        <f t="shared" ref="AA133:AA136" si="496">IF(AB133="","","(")</f>
        <v/>
      </c>
      <c r="AB133" s="183" t="str">
        <f t="shared" ref="AB133:AB136" si="497">IF(H133="","",H133)</f>
        <v/>
      </c>
      <c r="AC133" s="184" t="str">
        <f t="shared" ref="AC133:AC136" si="498">IF(AB133="","",",")</f>
        <v/>
      </c>
      <c r="AD133" s="225" t="str">
        <f t="shared" ref="AD133:AD136" si="499">IF(I133="","",I133)</f>
        <v/>
      </c>
      <c r="AE133" s="176" t="str">
        <f t="shared" ref="AE133:AE136" si="500">IF(AB133="","",",")</f>
        <v/>
      </c>
      <c r="AF133" s="168" t="str">
        <f t="shared" ref="AF133:AF136" si="501">IF(AB133="","",350)</f>
        <v/>
      </c>
      <c r="AG133" s="168" t="str">
        <f t="shared" ref="AG133:AG136" si="502">IF(AB133="","",")")</f>
        <v/>
      </c>
      <c r="AH133" s="179" t="str">
        <f t="shared" ref="AH133:AH136" si="503">IF(AI133="","","(")</f>
        <v/>
      </c>
      <c r="AI133" s="256" t="str">
        <f t="shared" ref="AI133:AI136" si="504">IF(J133="","",J133)</f>
        <v/>
      </c>
      <c r="AJ133" s="185" t="str">
        <f t="shared" ref="AJ133:AJ136" si="505">IF(AI133="","",",")</f>
        <v/>
      </c>
      <c r="AK133" s="185" t="str">
        <f t="shared" ref="AK133:AK136" si="506">IF(K133="","",K133)</f>
        <v/>
      </c>
      <c r="AL133" s="185" t="str">
        <f t="shared" ref="AL133:AL136" si="507">IF(AI133="","",",")</f>
        <v/>
      </c>
      <c r="AM133" s="185" t="str">
        <f t="shared" ref="AM133:AM136" si="508">IF(AI133="","",450)</f>
        <v/>
      </c>
      <c r="AN133" s="185" t="str">
        <f t="shared" ref="AN133:AN136" si="509">IF(AI133="","",")")</f>
        <v/>
      </c>
    </row>
    <row r="134" spans="1:40" ht="25.5" thickTop="1" thickBot="1" x14ac:dyDescent="0.4">
      <c r="C134" s="203" t="s">
        <v>2422</v>
      </c>
      <c r="D134" s="224"/>
      <c r="E134" s="224"/>
      <c r="F134" s="224"/>
      <c r="G134" s="224"/>
      <c r="H134" s="224"/>
      <c r="I134" s="224"/>
      <c r="J134" s="224"/>
      <c r="K134" s="224"/>
      <c r="L134" s="208" t="s">
        <v>2411</v>
      </c>
      <c r="M134" s="218" t="str">
        <f t="shared" si="482"/>
        <v/>
      </c>
      <c r="N134" s="183" t="str">
        <f t="shared" si="483"/>
        <v/>
      </c>
      <c r="O134" s="216" t="str">
        <f t="shared" si="484"/>
        <v/>
      </c>
      <c r="P134" s="225" t="str">
        <f t="shared" si="485"/>
        <v/>
      </c>
      <c r="Q134" s="217" t="str">
        <f t="shared" si="486"/>
        <v/>
      </c>
      <c r="R134" s="168" t="str">
        <f t="shared" si="487"/>
        <v/>
      </c>
      <c r="S134" s="218" t="str">
        <f t="shared" si="488"/>
        <v/>
      </c>
      <c r="T134" s="219" t="str">
        <f t="shared" si="489"/>
        <v/>
      </c>
      <c r="U134" s="181" t="str">
        <f t="shared" si="490"/>
        <v/>
      </c>
      <c r="V134" s="185" t="str">
        <f t="shared" si="491"/>
        <v/>
      </c>
      <c r="W134" s="177" t="str">
        <f t="shared" si="492"/>
        <v/>
      </c>
      <c r="X134" s="185" t="str">
        <f t="shared" si="493"/>
        <v/>
      </c>
      <c r="Y134" s="185" t="str">
        <f t="shared" si="494"/>
        <v/>
      </c>
      <c r="Z134" s="218" t="str">
        <f t="shared" si="495"/>
        <v/>
      </c>
      <c r="AA134" s="175" t="str">
        <f t="shared" si="496"/>
        <v/>
      </c>
      <c r="AB134" s="183" t="str">
        <f t="shared" si="497"/>
        <v/>
      </c>
      <c r="AC134" s="184" t="str">
        <f t="shared" si="498"/>
        <v/>
      </c>
      <c r="AD134" s="225" t="str">
        <f t="shared" si="499"/>
        <v/>
      </c>
      <c r="AE134" s="176" t="str">
        <f t="shared" si="500"/>
        <v/>
      </c>
      <c r="AF134" s="168" t="str">
        <f t="shared" si="501"/>
        <v/>
      </c>
      <c r="AG134" s="168" t="str">
        <f t="shared" si="502"/>
        <v/>
      </c>
      <c r="AH134" s="179" t="str">
        <f t="shared" si="503"/>
        <v/>
      </c>
      <c r="AI134" s="256" t="str">
        <f t="shared" si="504"/>
        <v/>
      </c>
      <c r="AJ134" s="185" t="str">
        <f t="shared" si="505"/>
        <v/>
      </c>
      <c r="AK134" s="185" t="str">
        <f t="shared" si="506"/>
        <v/>
      </c>
      <c r="AL134" s="185" t="str">
        <f t="shared" si="507"/>
        <v/>
      </c>
      <c r="AM134" s="185" t="str">
        <f t="shared" si="508"/>
        <v/>
      </c>
      <c r="AN134" s="185" t="str">
        <f t="shared" si="509"/>
        <v/>
      </c>
    </row>
    <row r="135" spans="1:40" ht="25.5" thickTop="1" thickBot="1" x14ac:dyDescent="0.4">
      <c r="B135" t="s">
        <v>2282</v>
      </c>
      <c r="C135" s="333" t="s">
        <v>2904</v>
      </c>
      <c r="D135" s="329"/>
      <c r="E135" s="329"/>
      <c r="F135" s="329"/>
      <c r="G135" s="329"/>
      <c r="H135" s="329"/>
      <c r="I135" s="329"/>
      <c r="J135" s="329"/>
      <c r="K135" s="329"/>
      <c r="L135" s="330" t="str">
        <f>IF(C135="","",_xlfn.CONCAT("       triggerLine: ","""",C135,", ",M135:AN135,""", sC: ","""",B135,""", lines: ["))</f>
        <v xml:space="preserve">       triggerLine: "BENDECID, ", sC: "as", lines: [</v>
      </c>
      <c r="M135" s="218" t="str">
        <f t="shared" si="482"/>
        <v/>
      </c>
      <c r="N135" s="183" t="str">
        <f t="shared" si="483"/>
        <v/>
      </c>
      <c r="O135" s="216" t="str">
        <f t="shared" si="484"/>
        <v/>
      </c>
      <c r="P135" s="225" t="str">
        <f t="shared" si="485"/>
        <v/>
      </c>
      <c r="Q135" s="217" t="str">
        <f t="shared" si="486"/>
        <v/>
      </c>
      <c r="R135" s="168" t="str">
        <f t="shared" si="487"/>
        <v/>
      </c>
      <c r="S135" s="218" t="str">
        <f t="shared" si="488"/>
        <v/>
      </c>
      <c r="T135" s="219" t="str">
        <f t="shared" si="489"/>
        <v/>
      </c>
      <c r="U135" s="181" t="str">
        <f t="shared" si="490"/>
        <v/>
      </c>
      <c r="V135" s="185" t="str">
        <f t="shared" si="491"/>
        <v/>
      </c>
      <c r="W135" s="177" t="str">
        <f t="shared" si="492"/>
        <v/>
      </c>
      <c r="X135" s="185" t="str">
        <f t="shared" si="493"/>
        <v/>
      </c>
      <c r="Y135" s="185" t="str">
        <f t="shared" si="494"/>
        <v/>
      </c>
      <c r="Z135" s="218" t="str">
        <f t="shared" si="495"/>
        <v/>
      </c>
      <c r="AA135" s="175" t="str">
        <f t="shared" si="496"/>
        <v/>
      </c>
      <c r="AB135" s="183" t="str">
        <f t="shared" si="497"/>
        <v/>
      </c>
      <c r="AC135" s="184" t="str">
        <f t="shared" si="498"/>
        <v/>
      </c>
      <c r="AD135" s="225" t="str">
        <f t="shared" si="499"/>
        <v/>
      </c>
      <c r="AE135" s="176" t="str">
        <f t="shared" si="500"/>
        <v/>
      </c>
      <c r="AF135" s="168" t="str">
        <f t="shared" si="501"/>
        <v/>
      </c>
      <c r="AG135" s="168" t="str">
        <f t="shared" si="502"/>
        <v/>
      </c>
      <c r="AH135" s="179" t="str">
        <f t="shared" si="503"/>
        <v/>
      </c>
      <c r="AI135" s="256" t="str">
        <f t="shared" si="504"/>
        <v/>
      </c>
      <c r="AJ135" s="185" t="str">
        <f t="shared" si="505"/>
        <v/>
      </c>
      <c r="AK135" s="185" t="str">
        <f t="shared" si="506"/>
        <v/>
      </c>
      <c r="AL135" s="185" t="str">
        <f t="shared" si="507"/>
        <v/>
      </c>
      <c r="AM135" s="185" t="str">
        <f t="shared" si="508"/>
        <v/>
      </c>
      <c r="AN135" s="185" t="str">
        <f t="shared" si="509"/>
        <v/>
      </c>
    </row>
    <row r="136" spans="1:40" ht="25.5" thickTop="1" thickBot="1" x14ac:dyDescent="0.4">
      <c r="B136" t="s">
        <v>2282</v>
      </c>
      <c r="C136" s="334" t="s">
        <v>2903</v>
      </c>
      <c r="D136" s="329"/>
      <c r="E136" s="329"/>
      <c r="F136" s="329"/>
      <c r="G136" s="329"/>
      <c r="H136" s="329"/>
      <c r="I136" s="329"/>
      <c r="J136" s="329"/>
      <c r="K136" s="329"/>
      <c r="L136" s="335" t="str">
        <f>IF(C136="","",_xlfn.CONCAT("            { line: ","""",C136,", ",M136:AN136,""", sC: ","""",B136,"""},  ]},"))</f>
        <v xml:space="preserve">            { line: "AL SEÑOR., ", sC: "as"},  ]},</v>
      </c>
      <c r="M136" s="218" t="str">
        <f t="shared" si="482"/>
        <v/>
      </c>
      <c r="N136" s="183" t="str">
        <f t="shared" si="483"/>
        <v/>
      </c>
      <c r="O136" s="216" t="str">
        <f t="shared" si="484"/>
        <v/>
      </c>
      <c r="P136" s="225" t="str">
        <f t="shared" si="485"/>
        <v/>
      </c>
      <c r="Q136" s="217" t="str">
        <f t="shared" si="486"/>
        <v/>
      </c>
      <c r="R136" s="168" t="str">
        <f t="shared" si="487"/>
        <v/>
      </c>
      <c r="S136" s="218" t="str">
        <f t="shared" si="488"/>
        <v/>
      </c>
      <c r="T136" s="219" t="str">
        <f t="shared" si="489"/>
        <v/>
      </c>
      <c r="U136" s="181" t="str">
        <f t="shared" si="490"/>
        <v/>
      </c>
      <c r="V136" s="185" t="str">
        <f t="shared" si="491"/>
        <v/>
      </c>
      <c r="W136" s="177" t="str">
        <f t="shared" si="492"/>
        <v/>
      </c>
      <c r="X136" s="185" t="str">
        <f t="shared" si="493"/>
        <v/>
      </c>
      <c r="Y136" s="185" t="str">
        <f t="shared" si="494"/>
        <v/>
      </c>
      <c r="Z136" s="218" t="str">
        <f t="shared" si="495"/>
        <v/>
      </c>
      <c r="AA136" s="175" t="str">
        <f t="shared" si="496"/>
        <v/>
      </c>
      <c r="AB136" s="183" t="str">
        <f t="shared" si="497"/>
        <v/>
      </c>
      <c r="AC136" s="184" t="str">
        <f t="shared" si="498"/>
        <v/>
      </c>
      <c r="AD136" s="225" t="str">
        <f t="shared" si="499"/>
        <v/>
      </c>
      <c r="AE136" s="176" t="str">
        <f t="shared" si="500"/>
        <v/>
      </c>
      <c r="AF136" s="168" t="str">
        <f t="shared" si="501"/>
        <v/>
      </c>
      <c r="AG136" s="168" t="str">
        <f t="shared" si="502"/>
        <v/>
      </c>
      <c r="AH136" s="179" t="str">
        <f t="shared" si="503"/>
        <v/>
      </c>
      <c r="AI136" s="256" t="str">
        <f t="shared" si="504"/>
        <v/>
      </c>
      <c r="AJ136" s="185" t="str">
        <f t="shared" si="505"/>
        <v/>
      </c>
      <c r="AK136" s="185" t="str">
        <f t="shared" si="506"/>
        <v/>
      </c>
      <c r="AL136" s="185" t="str">
        <f t="shared" si="507"/>
        <v/>
      </c>
      <c r="AM136" s="185" t="str">
        <f t="shared" si="508"/>
        <v/>
      </c>
      <c r="AN136" s="185" t="str">
        <f t="shared" si="509"/>
        <v/>
      </c>
    </row>
    <row r="137" spans="1:40" ht="27.75" thickTop="1" thickBot="1" x14ac:dyDescent="0.4">
      <c r="C137" s="297"/>
      <c r="D137" s="326"/>
      <c r="E137" s="326"/>
      <c r="F137" s="326"/>
      <c r="G137" s="326"/>
      <c r="H137" s="326"/>
      <c r="I137" s="326"/>
      <c r="J137" s="326"/>
      <c r="K137" s="326"/>
      <c r="L137" s="299" t="s">
        <v>2520</v>
      </c>
      <c r="M137" s="218"/>
      <c r="N137" s="183"/>
      <c r="O137" s="216"/>
      <c r="P137" s="225"/>
      <c r="Q137" s="217"/>
      <c r="R137" s="168"/>
      <c r="S137" s="218"/>
      <c r="T137" s="219"/>
      <c r="U137" s="181"/>
      <c r="V137" s="185"/>
      <c r="W137" s="177"/>
      <c r="X137" s="185"/>
      <c r="Y137" s="185"/>
      <c r="Z137" s="218"/>
      <c r="AA137" s="175"/>
      <c r="AB137" s="183"/>
      <c r="AC137" s="184"/>
      <c r="AD137" s="225"/>
      <c r="AE137" s="176"/>
      <c r="AF137" s="168"/>
      <c r="AG137" s="168"/>
      <c r="AH137" s="179"/>
      <c r="AI137" s="256"/>
      <c r="AJ137" s="185"/>
      <c r="AK137" s="185"/>
      <c r="AL137" s="185"/>
      <c r="AM137" s="185"/>
      <c r="AN137" s="185"/>
    </row>
    <row r="138" spans="1:40" ht="25.5" thickTop="1" thickBot="1" x14ac:dyDescent="0.4">
      <c r="A138">
        <f>+A129+1</f>
        <v>3</v>
      </c>
      <c r="C138" s="13" t="s">
        <v>2928</v>
      </c>
      <c r="D138" s="257"/>
      <c r="E138" s="257"/>
      <c r="F138" s="258"/>
      <c r="G138" s="258"/>
      <c r="H138" s="257"/>
      <c r="I138" s="257"/>
      <c r="J138" s="296"/>
      <c r="K138" s="296"/>
      <c r="L138" s="271" t="str">
        <f t="shared" si="452"/>
        <v xml:space="preserve">            { line: "Fieras y ganados,, ", sC: ""},</v>
      </c>
      <c r="M138" s="218" t="str">
        <f t="shared" si="453"/>
        <v/>
      </c>
      <c r="N138" s="183" t="str">
        <f t="shared" si="454"/>
        <v/>
      </c>
      <c r="O138" s="216" t="str">
        <f t="shared" si="455"/>
        <v/>
      </c>
      <c r="P138" s="225" t="str">
        <f t="shared" si="456"/>
        <v/>
      </c>
      <c r="Q138" s="217" t="str">
        <f t="shared" si="457"/>
        <v/>
      </c>
      <c r="R138" s="168" t="str">
        <f t="shared" si="458"/>
        <v/>
      </c>
      <c r="S138" s="218" t="str">
        <f t="shared" si="459"/>
        <v/>
      </c>
      <c r="T138" s="219" t="str">
        <f t="shared" si="460"/>
        <v/>
      </c>
      <c r="U138" s="181" t="str">
        <f t="shared" si="461"/>
        <v/>
      </c>
      <c r="V138" s="185" t="str">
        <f t="shared" si="462"/>
        <v/>
      </c>
      <c r="W138" s="177" t="str">
        <f t="shared" si="463"/>
        <v/>
      </c>
      <c r="X138" s="185" t="str">
        <f t="shared" si="464"/>
        <v/>
      </c>
      <c r="Y138" s="185" t="str">
        <f t="shared" si="465"/>
        <v/>
      </c>
      <c r="Z138" s="218" t="str">
        <f t="shared" si="466"/>
        <v/>
      </c>
      <c r="AA138" s="175" t="str">
        <f t="shared" si="467"/>
        <v/>
      </c>
      <c r="AB138" s="183" t="str">
        <f t="shared" si="468"/>
        <v/>
      </c>
      <c r="AC138" s="184" t="str">
        <f t="shared" si="469"/>
        <v/>
      </c>
      <c r="AD138" s="225" t="str">
        <f t="shared" si="470"/>
        <v/>
      </c>
      <c r="AE138" s="176" t="str">
        <f t="shared" si="471"/>
        <v/>
      </c>
      <c r="AF138" s="168" t="str">
        <f t="shared" si="472"/>
        <v/>
      </c>
      <c r="AG138" s="168" t="str">
        <f t="shared" si="473"/>
        <v/>
      </c>
      <c r="AH138" s="179" t="str">
        <f t="shared" si="474"/>
        <v/>
      </c>
      <c r="AI138" s="256" t="str">
        <f t="shared" si="475"/>
        <v/>
      </c>
      <c r="AJ138" s="185" t="str">
        <f t="shared" si="476"/>
        <v/>
      </c>
      <c r="AK138" s="185" t="str">
        <f t="shared" si="477"/>
        <v/>
      </c>
      <c r="AL138" s="185" t="str">
        <f t="shared" si="478"/>
        <v/>
      </c>
      <c r="AM138" s="185" t="str">
        <f t="shared" si="479"/>
        <v/>
      </c>
      <c r="AN138" s="185" t="str">
        <f t="shared" si="480"/>
        <v/>
      </c>
    </row>
    <row r="139" spans="1:40" ht="25.5" thickTop="1" thickBot="1" x14ac:dyDescent="0.4">
      <c r="C139" s="203" t="s">
        <v>2422</v>
      </c>
      <c r="D139" s="224"/>
      <c r="E139" s="224"/>
      <c r="F139" s="224"/>
      <c r="G139" s="224"/>
      <c r="H139" s="224"/>
      <c r="I139" s="224"/>
      <c r="J139" s="224"/>
      <c r="K139" s="224"/>
      <c r="L139" s="208" t="s">
        <v>2411</v>
      </c>
      <c r="M139" s="218" t="str">
        <f t="shared" si="453"/>
        <v/>
      </c>
      <c r="N139" s="183" t="str">
        <f t="shared" si="454"/>
        <v/>
      </c>
      <c r="O139" s="216" t="str">
        <f t="shared" si="455"/>
        <v/>
      </c>
      <c r="P139" s="225" t="str">
        <f t="shared" si="456"/>
        <v/>
      </c>
      <c r="Q139" s="217" t="str">
        <f t="shared" si="457"/>
        <v/>
      </c>
      <c r="R139" s="168" t="str">
        <f t="shared" si="458"/>
        <v/>
      </c>
      <c r="S139" s="218" t="str">
        <f t="shared" si="459"/>
        <v/>
      </c>
      <c r="T139" s="219" t="str">
        <f t="shared" si="460"/>
        <v/>
      </c>
      <c r="U139" s="181" t="str">
        <f t="shared" si="461"/>
        <v/>
      </c>
      <c r="V139" s="185" t="str">
        <f t="shared" si="462"/>
        <v/>
      </c>
      <c r="W139" s="177" t="str">
        <f t="shared" si="463"/>
        <v/>
      </c>
      <c r="X139" s="185" t="str">
        <f t="shared" si="464"/>
        <v/>
      </c>
      <c r="Y139" s="185" t="str">
        <f t="shared" si="465"/>
        <v/>
      </c>
      <c r="Z139" s="218" t="str">
        <f t="shared" si="466"/>
        <v/>
      </c>
      <c r="AA139" s="175" t="str">
        <f t="shared" si="467"/>
        <v/>
      </c>
      <c r="AB139" s="183" t="str">
        <f t="shared" si="468"/>
        <v/>
      </c>
      <c r="AC139" s="184" t="str">
        <f t="shared" si="469"/>
        <v/>
      </c>
      <c r="AD139" s="225" t="str">
        <f t="shared" si="470"/>
        <v/>
      </c>
      <c r="AE139" s="176" t="str">
        <f t="shared" si="471"/>
        <v/>
      </c>
      <c r="AF139" s="168" t="str">
        <f t="shared" si="472"/>
        <v/>
      </c>
      <c r="AG139" s="168" t="str">
        <f t="shared" si="473"/>
        <v/>
      </c>
      <c r="AH139" s="179" t="str">
        <f t="shared" si="474"/>
        <v/>
      </c>
      <c r="AI139" s="256" t="str">
        <f t="shared" si="475"/>
        <v/>
      </c>
      <c r="AJ139" s="185" t="str">
        <f t="shared" si="476"/>
        <v/>
      </c>
      <c r="AK139" s="185" t="str">
        <f t="shared" si="477"/>
        <v/>
      </c>
      <c r="AL139" s="185" t="str">
        <f t="shared" si="478"/>
        <v/>
      </c>
      <c r="AM139" s="185" t="str">
        <f t="shared" si="479"/>
        <v/>
      </c>
      <c r="AN139" s="185" t="str">
        <f t="shared" si="480"/>
        <v/>
      </c>
    </row>
    <row r="140" spans="1:40" ht="25.5" thickTop="1" thickBot="1" x14ac:dyDescent="0.4">
      <c r="B140" t="s">
        <v>2282</v>
      </c>
      <c r="C140" s="333" t="s">
        <v>2904</v>
      </c>
      <c r="D140" s="329"/>
      <c r="E140" s="329"/>
      <c r="F140" s="329"/>
      <c r="G140" s="329"/>
      <c r="H140" s="329"/>
      <c r="I140" s="329"/>
      <c r="J140" s="329"/>
      <c r="K140" s="329"/>
      <c r="L140" s="330" t="str">
        <f>IF(C140="","",_xlfn.CONCAT("       triggerLine: ","""",C140,", ",M140:AN140,""", sC: ","""",B140,""", lines: ["))</f>
        <v xml:space="preserve">       triggerLine: "BENDECID, ", sC: "as", lines: [</v>
      </c>
      <c r="M140" s="218" t="str">
        <f t="shared" si="453"/>
        <v/>
      </c>
      <c r="N140" s="183" t="str">
        <f t="shared" si="454"/>
        <v/>
      </c>
      <c r="O140" s="216" t="str">
        <f t="shared" si="455"/>
        <v/>
      </c>
      <c r="P140" s="225" t="str">
        <f t="shared" si="456"/>
        <v/>
      </c>
      <c r="Q140" s="217" t="str">
        <f t="shared" si="457"/>
        <v/>
      </c>
      <c r="R140" s="168" t="str">
        <f t="shared" si="458"/>
        <v/>
      </c>
      <c r="S140" s="218" t="str">
        <f t="shared" si="459"/>
        <v/>
      </c>
      <c r="T140" s="219" t="str">
        <f t="shared" si="460"/>
        <v/>
      </c>
      <c r="U140" s="181" t="str">
        <f t="shared" si="461"/>
        <v/>
      </c>
      <c r="V140" s="185" t="str">
        <f t="shared" si="462"/>
        <v/>
      </c>
      <c r="W140" s="177" t="str">
        <f t="shared" si="463"/>
        <v/>
      </c>
      <c r="X140" s="185" t="str">
        <f t="shared" si="464"/>
        <v/>
      </c>
      <c r="Y140" s="185" t="str">
        <f t="shared" si="465"/>
        <v/>
      </c>
      <c r="Z140" s="218" t="str">
        <f t="shared" si="466"/>
        <v/>
      </c>
      <c r="AA140" s="175" t="str">
        <f t="shared" si="467"/>
        <v/>
      </c>
      <c r="AB140" s="183" t="str">
        <f t="shared" si="468"/>
        <v/>
      </c>
      <c r="AC140" s="184" t="str">
        <f t="shared" si="469"/>
        <v/>
      </c>
      <c r="AD140" s="225" t="str">
        <f t="shared" si="470"/>
        <v/>
      </c>
      <c r="AE140" s="176" t="str">
        <f t="shared" si="471"/>
        <v/>
      </c>
      <c r="AF140" s="168" t="str">
        <f t="shared" si="472"/>
        <v/>
      </c>
      <c r="AG140" s="168" t="str">
        <f t="shared" si="473"/>
        <v/>
      </c>
      <c r="AH140" s="179" t="str">
        <f t="shared" si="474"/>
        <v/>
      </c>
      <c r="AI140" s="256" t="str">
        <f t="shared" si="475"/>
        <v/>
      </c>
      <c r="AJ140" s="185" t="str">
        <f t="shared" si="476"/>
        <v/>
      </c>
      <c r="AK140" s="185" t="str">
        <f t="shared" si="477"/>
        <v/>
      </c>
      <c r="AL140" s="185" t="str">
        <f t="shared" si="478"/>
        <v/>
      </c>
      <c r="AM140" s="185" t="str">
        <f t="shared" si="479"/>
        <v/>
      </c>
      <c r="AN140" s="185" t="str">
        <f t="shared" si="480"/>
        <v/>
      </c>
    </row>
    <row r="141" spans="1:40" ht="25.5" thickTop="1" thickBot="1" x14ac:dyDescent="0.4">
      <c r="B141" t="s">
        <v>2282</v>
      </c>
      <c r="C141" s="334" t="s">
        <v>2903</v>
      </c>
      <c r="D141" s="329"/>
      <c r="E141" s="329"/>
      <c r="F141" s="329"/>
      <c r="G141" s="329"/>
      <c r="H141" s="329"/>
      <c r="I141" s="329"/>
      <c r="J141" s="329"/>
      <c r="K141" s="329"/>
      <c r="L141" s="335" t="str">
        <f>IF(C141="","",_xlfn.CONCAT("            { line: ","""",C141,", ",M141:AN141,""", sC: ","""",B141,"""},  ]},"))</f>
        <v xml:space="preserve">            { line: "AL SEÑOR., ", sC: "as"},  ]},</v>
      </c>
      <c r="M141" s="218" t="str">
        <f t="shared" si="453"/>
        <v/>
      </c>
      <c r="N141" s="183" t="str">
        <f t="shared" si="454"/>
        <v/>
      </c>
      <c r="O141" s="216" t="str">
        <f t="shared" si="455"/>
        <v/>
      </c>
      <c r="P141" s="225" t="str">
        <f t="shared" si="456"/>
        <v/>
      </c>
      <c r="Q141" s="217" t="str">
        <f t="shared" si="457"/>
        <v/>
      </c>
      <c r="R141" s="168" t="str">
        <f t="shared" si="458"/>
        <v/>
      </c>
      <c r="S141" s="218" t="str">
        <f t="shared" si="459"/>
        <v/>
      </c>
      <c r="T141" s="219" t="str">
        <f t="shared" si="460"/>
        <v/>
      </c>
      <c r="U141" s="181" t="str">
        <f t="shared" si="461"/>
        <v/>
      </c>
      <c r="V141" s="185" t="str">
        <f t="shared" si="462"/>
        <v/>
      </c>
      <c r="W141" s="177" t="str">
        <f t="shared" si="463"/>
        <v/>
      </c>
      <c r="X141" s="185" t="str">
        <f t="shared" si="464"/>
        <v/>
      </c>
      <c r="Y141" s="185" t="str">
        <f t="shared" si="465"/>
        <v/>
      </c>
      <c r="Z141" s="218" t="str">
        <f t="shared" si="466"/>
        <v/>
      </c>
      <c r="AA141" s="175" t="str">
        <f t="shared" si="467"/>
        <v/>
      </c>
      <c r="AB141" s="183" t="str">
        <f t="shared" si="468"/>
        <v/>
      </c>
      <c r="AC141" s="184" t="str">
        <f t="shared" si="469"/>
        <v/>
      </c>
      <c r="AD141" s="225" t="str">
        <f t="shared" si="470"/>
        <v/>
      </c>
      <c r="AE141" s="176" t="str">
        <f t="shared" si="471"/>
        <v/>
      </c>
      <c r="AF141" s="168" t="str">
        <f t="shared" si="472"/>
        <v/>
      </c>
      <c r="AG141" s="168" t="str">
        <f t="shared" si="473"/>
        <v/>
      </c>
      <c r="AH141" s="179" t="str">
        <f t="shared" si="474"/>
        <v/>
      </c>
      <c r="AI141" s="256" t="str">
        <f t="shared" si="475"/>
        <v/>
      </c>
      <c r="AJ141" s="185" t="str">
        <f t="shared" si="476"/>
        <v/>
      </c>
      <c r="AK141" s="185" t="str">
        <f t="shared" si="477"/>
        <v/>
      </c>
      <c r="AL141" s="185" t="str">
        <f t="shared" si="478"/>
        <v/>
      </c>
      <c r="AM141" s="185" t="str">
        <f t="shared" si="479"/>
        <v/>
      </c>
      <c r="AN141" s="185" t="str">
        <f t="shared" si="480"/>
        <v/>
      </c>
    </row>
    <row r="142" spans="1:40" ht="27.75" thickTop="1" thickBot="1" x14ac:dyDescent="0.4">
      <c r="C142" s="297"/>
      <c r="D142" s="326"/>
      <c r="E142" s="326"/>
      <c r="F142" s="326"/>
      <c r="G142" s="326"/>
      <c r="H142" s="326"/>
      <c r="I142" s="326"/>
      <c r="J142" s="326"/>
      <c r="K142" s="326"/>
      <c r="L142" s="299" t="s">
        <v>2520</v>
      </c>
      <c r="M142" s="218"/>
      <c r="N142" s="183"/>
      <c r="O142" s="216"/>
      <c r="P142" s="225"/>
      <c r="Q142" s="217"/>
      <c r="R142" s="168"/>
      <c r="S142" s="218"/>
      <c r="T142" s="219"/>
      <c r="U142" s="181"/>
      <c r="V142" s="185"/>
      <c r="W142" s="177"/>
      <c r="X142" s="185"/>
      <c r="Y142" s="185"/>
      <c r="Z142" s="218"/>
      <c r="AA142" s="175"/>
      <c r="AB142" s="183"/>
      <c r="AC142" s="184"/>
      <c r="AD142" s="225"/>
      <c r="AE142" s="176"/>
      <c r="AF142" s="168"/>
      <c r="AG142" s="168"/>
      <c r="AH142" s="179"/>
      <c r="AI142" s="256"/>
      <c r="AJ142" s="185"/>
      <c r="AK142" s="185"/>
      <c r="AL142" s="185"/>
      <c r="AM142" s="185"/>
      <c r="AN142" s="185"/>
    </row>
    <row r="143" spans="1:40" ht="25.5" thickTop="1" thickBot="1" x14ac:dyDescent="0.4">
      <c r="A143">
        <f>+A138+1</f>
        <v>4</v>
      </c>
      <c r="B143" t="s">
        <v>2540</v>
      </c>
      <c r="C143" s="13" t="s">
        <v>2901</v>
      </c>
      <c r="D143" s="257" t="s">
        <v>1111</v>
      </c>
      <c r="E143" s="257">
        <v>7</v>
      </c>
      <c r="F143" s="258"/>
      <c r="G143" s="258"/>
      <c r="H143" s="257"/>
      <c r="I143" s="257"/>
      <c r="J143" s="296"/>
      <c r="K143" s="296"/>
      <c r="L143" s="271" t="str">
        <f t="shared" si="452"/>
        <v xml:space="preserve">            { line: "Ensalzadlo, (Mi,7,15)", sC: "tc"},</v>
      </c>
      <c r="M143" s="218" t="str">
        <f t="shared" si="453"/>
        <v>(</v>
      </c>
      <c r="N143" s="183" t="str">
        <f t="shared" si="454"/>
        <v>Mi</v>
      </c>
      <c r="O143" s="216" t="str">
        <f t="shared" si="455"/>
        <v>,</v>
      </c>
      <c r="P143" s="225">
        <f t="shared" si="456"/>
        <v>7</v>
      </c>
      <c r="Q143" s="217" t="str">
        <f t="shared" si="457"/>
        <v>,</v>
      </c>
      <c r="R143" s="168">
        <f t="shared" si="458"/>
        <v>15</v>
      </c>
      <c r="S143" s="218" t="str">
        <f t="shared" si="459"/>
        <v>)</v>
      </c>
      <c r="T143" s="219" t="str">
        <f t="shared" si="460"/>
        <v/>
      </c>
      <c r="U143" s="181" t="str">
        <f t="shared" si="461"/>
        <v/>
      </c>
      <c r="V143" s="185" t="str">
        <f t="shared" si="462"/>
        <v/>
      </c>
      <c r="W143" s="177" t="str">
        <f t="shared" si="463"/>
        <v/>
      </c>
      <c r="X143" s="185" t="str">
        <f t="shared" si="464"/>
        <v/>
      </c>
      <c r="Y143" s="185" t="str">
        <f t="shared" si="465"/>
        <v/>
      </c>
      <c r="Z143" s="218" t="str">
        <f t="shared" si="466"/>
        <v/>
      </c>
      <c r="AA143" s="175" t="str">
        <f t="shared" si="467"/>
        <v/>
      </c>
      <c r="AB143" s="183" t="str">
        <f t="shared" si="468"/>
        <v/>
      </c>
      <c r="AC143" s="184" t="str">
        <f t="shared" si="469"/>
        <v/>
      </c>
      <c r="AD143" s="225" t="str">
        <f t="shared" si="470"/>
        <v/>
      </c>
      <c r="AE143" s="176" t="str">
        <f t="shared" si="471"/>
        <v/>
      </c>
      <c r="AF143" s="168" t="str">
        <f t="shared" si="472"/>
        <v/>
      </c>
      <c r="AG143" s="168" t="str">
        <f t="shared" si="473"/>
        <v/>
      </c>
      <c r="AH143" s="179" t="str">
        <f t="shared" si="474"/>
        <v/>
      </c>
      <c r="AI143" s="256" t="str">
        <f t="shared" si="475"/>
        <v/>
      </c>
      <c r="AJ143" s="185" t="str">
        <f t="shared" si="476"/>
        <v/>
      </c>
      <c r="AK143" s="185" t="str">
        <f t="shared" si="477"/>
        <v/>
      </c>
      <c r="AL143" s="185" t="str">
        <f t="shared" si="478"/>
        <v/>
      </c>
      <c r="AM143" s="185" t="str">
        <f t="shared" si="479"/>
        <v/>
      </c>
      <c r="AN143" s="185" t="str">
        <f t="shared" si="480"/>
        <v/>
      </c>
    </row>
    <row r="144" spans="1:40" ht="27.75" thickTop="1" thickBot="1" x14ac:dyDescent="0.4">
      <c r="C144" s="297"/>
      <c r="D144" s="326"/>
      <c r="E144" s="326"/>
      <c r="F144" s="326"/>
      <c r="G144" s="326"/>
      <c r="H144" s="326"/>
      <c r="I144" s="326"/>
      <c r="J144" s="326"/>
      <c r="K144" s="326"/>
      <c r="L144" s="299" t="s">
        <v>2520</v>
      </c>
      <c r="M144" s="218"/>
      <c r="N144" s="183"/>
      <c r="O144" s="216"/>
      <c r="P144" s="225"/>
      <c r="Q144" s="217"/>
      <c r="R144" s="168"/>
      <c r="S144" s="218"/>
      <c r="T144" s="219"/>
      <c r="U144" s="181"/>
      <c r="V144" s="185"/>
      <c r="W144" s="177"/>
      <c r="X144" s="185"/>
      <c r="Y144" s="185"/>
      <c r="Z144" s="218"/>
      <c r="AA144" s="175"/>
      <c r="AB144" s="183"/>
      <c r="AC144" s="184"/>
      <c r="AD144" s="225"/>
      <c r="AE144" s="176"/>
      <c r="AF144" s="168"/>
      <c r="AG144" s="168"/>
      <c r="AH144" s="179"/>
      <c r="AI144" s="256"/>
      <c r="AJ144" s="185"/>
      <c r="AK144" s="185"/>
      <c r="AL144" s="185"/>
      <c r="AM144" s="185"/>
      <c r="AN144" s="185"/>
    </row>
    <row r="145" spans="1:40" ht="25.5" thickTop="1" thickBot="1" x14ac:dyDescent="0.4">
      <c r="A145">
        <f>+A143+1</f>
        <v>5</v>
      </c>
      <c r="B145" t="s">
        <v>2584</v>
      </c>
      <c r="C145" s="13" t="s">
        <v>2824</v>
      </c>
      <c r="D145" s="257" t="s">
        <v>1112</v>
      </c>
      <c r="E145" s="257" t="s">
        <v>1121</v>
      </c>
      <c r="F145" s="258"/>
      <c r="G145" s="258"/>
      <c r="H145" s="257"/>
      <c r="I145" s="257"/>
      <c r="J145" s="296"/>
      <c r="K145" s="296"/>
      <c r="L145" s="271" t="str">
        <f t="shared" si="452"/>
        <v xml:space="preserve">            { line: "CON HIMNOS POR LOS SIGLOS., (La,m,15)", sC: "ta as"},</v>
      </c>
      <c r="M145" s="218" t="str">
        <f t="shared" si="453"/>
        <v>(</v>
      </c>
      <c r="N145" s="183" t="str">
        <f t="shared" si="454"/>
        <v>La</v>
      </c>
      <c r="O145" s="216" t="str">
        <f t="shared" si="455"/>
        <v>,</v>
      </c>
      <c r="P145" s="225" t="str">
        <f t="shared" si="456"/>
        <v>m</v>
      </c>
      <c r="Q145" s="217" t="str">
        <f t="shared" si="457"/>
        <v>,</v>
      </c>
      <c r="R145" s="168">
        <f t="shared" si="458"/>
        <v>15</v>
      </c>
      <c r="S145" s="218" t="str">
        <f t="shared" si="459"/>
        <v>)</v>
      </c>
      <c r="T145" s="219" t="str">
        <f t="shared" si="460"/>
        <v/>
      </c>
      <c r="U145" s="181" t="str">
        <f t="shared" si="461"/>
        <v/>
      </c>
      <c r="V145" s="185" t="str">
        <f t="shared" si="462"/>
        <v/>
      </c>
      <c r="W145" s="177" t="str">
        <f t="shared" si="463"/>
        <v/>
      </c>
      <c r="X145" s="185" t="str">
        <f t="shared" si="464"/>
        <v/>
      </c>
      <c r="Y145" s="185" t="str">
        <f t="shared" si="465"/>
        <v/>
      </c>
      <c r="Z145" s="218" t="str">
        <f t="shared" si="466"/>
        <v/>
      </c>
      <c r="AA145" s="175" t="str">
        <f t="shared" si="467"/>
        <v/>
      </c>
      <c r="AB145" s="183" t="str">
        <f t="shared" si="468"/>
        <v/>
      </c>
      <c r="AC145" s="184" t="str">
        <f t="shared" si="469"/>
        <v/>
      </c>
      <c r="AD145" s="225" t="str">
        <f t="shared" si="470"/>
        <v/>
      </c>
      <c r="AE145" s="176" t="str">
        <f t="shared" si="471"/>
        <v/>
      </c>
      <c r="AF145" s="168" t="str">
        <f t="shared" si="472"/>
        <v/>
      </c>
      <c r="AG145" s="168" t="str">
        <f t="shared" si="473"/>
        <v/>
      </c>
      <c r="AH145" s="179" t="str">
        <f t="shared" si="474"/>
        <v/>
      </c>
      <c r="AI145" s="256" t="str">
        <f t="shared" si="475"/>
        <v/>
      </c>
      <c r="AJ145" s="185" t="str">
        <f t="shared" si="476"/>
        <v/>
      </c>
      <c r="AK145" s="185" t="str">
        <f t="shared" si="477"/>
        <v/>
      </c>
      <c r="AL145" s="185" t="str">
        <f t="shared" si="478"/>
        <v/>
      </c>
      <c r="AM145" s="185" t="str">
        <f t="shared" si="479"/>
        <v/>
      </c>
      <c r="AN145" s="185" t="str">
        <f t="shared" si="480"/>
        <v/>
      </c>
    </row>
    <row r="146" spans="1:40" ht="27.75" thickTop="1" thickBot="1" x14ac:dyDescent="0.4">
      <c r="C146" s="297"/>
      <c r="D146" s="326"/>
      <c r="E146" s="326"/>
      <c r="F146" s="326"/>
      <c r="G146" s="326"/>
      <c r="H146" s="326"/>
      <c r="I146" s="326"/>
      <c r="J146" s="326"/>
      <c r="K146" s="326"/>
      <c r="L146" s="299" t="s">
        <v>2520</v>
      </c>
      <c r="M146" s="218"/>
      <c r="N146" s="183"/>
      <c r="O146" s="216"/>
      <c r="P146" s="225"/>
      <c r="Q146" s="217"/>
      <c r="R146" s="168"/>
      <c r="S146" s="218"/>
      <c r="T146" s="219"/>
      <c r="U146" s="181"/>
      <c r="V146" s="185"/>
      <c r="W146" s="177"/>
      <c r="X146" s="185"/>
      <c r="Y146" s="185"/>
      <c r="Z146" s="218"/>
      <c r="AA146" s="175"/>
      <c r="AB146" s="183"/>
      <c r="AC146" s="184"/>
      <c r="AD146" s="225"/>
      <c r="AE146" s="176"/>
      <c r="AF146" s="168"/>
      <c r="AG146" s="168"/>
      <c r="AH146" s="179"/>
      <c r="AI146" s="256"/>
      <c r="AJ146" s="185"/>
      <c r="AK146" s="185"/>
      <c r="AL146" s="185"/>
      <c r="AM146" s="185"/>
      <c r="AN146" s="185"/>
    </row>
    <row r="147" spans="1:40" ht="25.5" thickTop="1" thickBot="1" x14ac:dyDescent="0.4">
      <c r="A147">
        <f>+A145+1</f>
        <v>6</v>
      </c>
      <c r="B147" t="s">
        <v>2540</v>
      </c>
      <c r="C147" s="13" t="s">
        <v>2929</v>
      </c>
      <c r="D147" s="257" t="s">
        <v>1112</v>
      </c>
      <c r="E147" s="257" t="s">
        <v>1121</v>
      </c>
      <c r="F147" s="258" t="s">
        <v>1111</v>
      </c>
      <c r="G147" s="258">
        <v>7</v>
      </c>
      <c r="H147" s="257"/>
      <c r="I147" s="257"/>
      <c r="J147" s="296"/>
      <c r="K147" s="296"/>
      <c r="L147" s="282" t="str">
        <f t="shared" si="452"/>
        <v xml:space="preserve">            { line: "Hijos de los hombres,, (La,m,15)(Mi,7,250)", sC: "tc"},</v>
      </c>
      <c r="M147" s="218" t="str">
        <f t="shared" si="453"/>
        <v>(</v>
      </c>
      <c r="N147" s="183" t="str">
        <f t="shared" si="454"/>
        <v>La</v>
      </c>
      <c r="O147" s="216" t="str">
        <f t="shared" si="455"/>
        <v>,</v>
      </c>
      <c r="P147" s="225" t="str">
        <f t="shared" si="456"/>
        <v>m</v>
      </c>
      <c r="Q147" s="217" t="str">
        <f t="shared" si="457"/>
        <v>,</v>
      </c>
      <c r="R147" s="168">
        <f t="shared" si="458"/>
        <v>15</v>
      </c>
      <c r="S147" s="218" t="str">
        <f t="shared" si="459"/>
        <v>)</v>
      </c>
      <c r="T147" s="219" t="str">
        <f t="shared" si="460"/>
        <v>(</v>
      </c>
      <c r="U147" s="181" t="str">
        <f t="shared" si="461"/>
        <v>Mi</v>
      </c>
      <c r="V147" s="185" t="str">
        <f t="shared" si="462"/>
        <v>,</v>
      </c>
      <c r="W147" s="177">
        <f t="shared" si="463"/>
        <v>7</v>
      </c>
      <c r="X147" s="185" t="str">
        <f t="shared" si="464"/>
        <v>,</v>
      </c>
      <c r="Y147" s="185">
        <f t="shared" si="465"/>
        <v>250</v>
      </c>
      <c r="Z147" s="218" t="str">
        <f t="shared" si="466"/>
        <v>)</v>
      </c>
      <c r="AA147" s="175" t="str">
        <f t="shared" si="467"/>
        <v/>
      </c>
      <c r="AB147" s="183" t="str">
        <f t="shared" si="468"/>
        <v/>
      </c>
      <c r="AC147" s="184" t="str">
        <f t="shared" si="469"/>
        <v/>
      </c>
      <c r="AD147" s="225" t="str">
        <f t="shared" si="470"/>
        <v/>
      </c>
      <c r="AE147" s="176" t="str">
        <f t="shared" si="471"/>
        <v/>
      </c>
      <c r="AF147" s="168" t="str">
        <f t="shared" si="472"/>
        <v/>
      </c>
      <c r="AG147" s="168" t="str">
        <f t="shared" si="473"/>
        <v/>
      </c>
      <c r="AH147" s="179" t="str">
        <f t="shared" si="474"/>
        <v/>
      </c>
      <c r="AI147" s="256" t="str">
        <f t="shared" si="475"/>
        <v/>
      </c>
      <c r="AJ147" s="185" t="str">
        <f t="shared" si="476"/>
        <v/>
      </c>
      <c r="AK147" s="185" t="str">
        <f t="shared" si="477"/>
        <v/>
      </c>
      <c r="AL147" s="185" t="str">
        <f t="shared" si="478"/>
        <v/>
      </c>
      <c r="AM147" s="185" t="str">
        <f t="shared" si="479"/>
        <v/>
      </c>
      <c r="AN147" s="185" t="str">
        <f t="shared" si="480"/>
        <v/>
      </c>
    </row>
    <row r="148" spans="1:40" ht="25.5" thickTop="1" thickBot="1" x14ac:dyDescent="0.4">
      <c r="C148" s="203" t="s">
        <v>2422</v>
      </c>
      <c r="D148" s="224"/>
      <c r="E148" s="224"/>
      <c r="F148" s="224"/>
      <c r="G148" s="224"/>
      <c r="H148" s="224"/>
      <c r="I148" s="224"/>
      <c r="J148" s="224"/>
      <c r="K148" s="224"/>
      <c r="L148" s="208" t="s">
        <v>2411</v>
      </c>
      <c r="M148" s="218" t="str">
        <f t="shared" ref="M148:M150" si="510">IF(N148="","","(")</f>
        <v/>
      </c>
      <c r="N148" s="183" t="str">
        <f t="shared" ref="N148:N150" si="511">IF(D148="","",D148)</f>
        <v/>
      </c>
      <c r="O148" s="216" t="str">
        <f t="shared" ref="O148:O150" si="512">IF(N148="","",",")</f>
        <v/>
      </c>
      <c r="P148" s="225" t="str">
        <f t="shared" ref="P148:P150" si="513">IF(E148="","",E148)</f>
        <v/>
      </c>
      <c r="Q148" s="217" t="str">
        <f t="shared" ref="Q148:Q150" si="514">IF(N148="","",",")</f>
        <v/>
      </c>
      <c r="R148" s="168" t="str">
        <f t="shared" ref="R148:R150" si="515">IF(N148="","",15)</f>
        <v/>
      </c>
      <c r="S148" s="218" t="str">
        <f t="shared" ref="S148:S150" si="516">IF(N148="","",")")</f>
        <v/>
      </c>
      <c r="T148" s="219" t="str">
        <f t="shared" ref="T148:T150" si="517">IF(U148="","","(")</f>
        <v/>
      </c>
      <c r="U148" s="181" t="str">
        <f t="shared" ref="U148:U150" si="518">IF(F148="","",F148)</f>
        <v/>
      </c>
      <c r="V148" s="185" t="str">
        <f t="shared" ref="V148:V150" si="519">IF(U148="","",",")</f>
        <v/>
      </c>
      <c r="W148" s="177" t="str">
        <f t="shared" ref="W148:W150" si="520">IF(G148="","",G148)</f>
        <v/>
      </c>
      <c r="X148" s="185" t="str">
        <f t="shared" ref="X148:X150" si="521">IF(U148="","",",")</f>
        <v/>
      </c>
      <c r="Y148" s="185" t="str">
        <f t="shared" ref="Y148:Y150" si="522">IF(U148="","",250)</f>
        <v/>
      </c>
      <c r="Z148" s="218" t="str">
        <f t="shared" ref="Z148:Z150" si="523">IF(U148="","",")")</f>
        <v/>
      </c>
      <c r="AA148" s="175" t="str">
        <f t="shared" ref="AA148:AA150" si="524">IF(AB148="","","(")</f>
        <v/>
      </c>
      <c r="AB148" s="183" t="str">
        <f t="shared" ref="AB148:AB150" si="525">IF(H148="","",H148)</f>
        <v/>
      </c>
      <c r="AC148" s="184" t="str">
        <f t="shared" ref="AC148:AC150" si="526">IF(AB148="","",",")</f>
        <v/>
      </c>
      <c r="AD148" s="225" t="str">
        <f t="shared" ref="AD148:AD150" si="527">IF(I148="","",I148)</f>
        <v/>
      </c>
      <c r="AE148" s="176" t="str">
        <f t="shared" ref="AE148:AE150" si="528">IF(AB148="","",",")</f>
        <v/>
      </c>
      <c r="AF148" s="168" t="str">
        <f t="shared" ref="AF148:AF150" si="529">IF(AB148="","",350)</f>
        <v/>
      </c>
      <c r="AG148" s="168" t="str">
        <f t="shared" ref="AG148:AG150" si="530">IF(AB148="","",")")</f>
        <v/>
      </c>
      <c r="AH148" s="179" t="str">
        <f t="shared" ref="AH148:AH150" si="531">IF(AI148="","","(")</f>
        <v/>
      </c>
      <c r="AI148" s="256" t="str">
        <f t="shared" ref="AI148:AI150" si="532">IF(J148="","",J148)</f>
        <v/>
      </c>
      <c r="AJ148" s="185" t="str">
        <f t="shared" ref="AJ148:AJ150" si="533">IF(AI148="","",",")</f>
        <v/>
      </c>
      <c r="AK148" s="185" t="str">
        <f t="shared" ref="AK148:AK150" si="534">IF(K148="","",K148)</f>
        <v/>
      </c>
      <c r="AL148" s="185" t="str">
        <f t="shared" ref="AL148:AL150" si="535">IF(AI148="","",",")</f>
        <v/>
      </c>
      <c r="AM148" s="185" t="str">
        <f t="shared" ref="AM148:AM150" si="536">IF(AI148="","",450)</f>
        <v/>
      </c>
      <c r="AN148" s="185" t="str">
        <f t="shared" ref="AN148:AN150" si="537">IF(AI148="","",")")</f>
        <v/>
      </c>
    </row>
    <row r="149" spans="1:40" ht="25.5" thickTop="1" thickBot="1" x14ac:dyDescent="0.4">
      <c r="B149" t="s">
        <v>2584</v>
      </c>
      <c r="C149" s="333" t="s">
        <v>2904</v>
      </c>
      <c r="D149" s="329"/>
      <c r="E149" s="329"/>
      <c r="F149" s="329"/>
      <c r="G149" s="329"/>
      <c r="H149" s="329"/>
      <c r="I149" s="329"/>
      <c r="J149" s="329"/>
      <c r="K149" s="329"/>
      <c r="L149" s="330" t="str">
        <f>IF(C149="","",_xlfn.CONCAT("       triggerLine: ","""",C149,", ",M149:AN149,""", sC: ","""",B149,""", lines: ["))</f>
        <v xml:space="preserve">       triggerLine: "BENDECID, ", sC: "ta as", lines: [</v>
      </c>
      <c r="M149" s="218" t="str">
        <f t="shared" si="510"/>
        <v/>
      </c>
      <c r="N149" s="183" t="str">
        <f t="shared" si="511"/>
        <v/>
      </c>
      <c r="O149" s="216" t="str">
        <f t="shared" si="512"/>
        <v/>
      </c>
      <c r="P149" s="225" t="str">
        <f t="shared" si="513"/>
        <v/>
      </c>
      <c r="Q149" s="217" t="str">
        <f t="shared" si="514"/>
        <v/>
      </c>
      <c r="R149" s="168" t="str">
        <f t="shared" si="515"/>
        <v/>
      </c>
      <c r="S149" s="218" t="str">
        <f t="shared" si="516"/>
        <v/>
      </c>
      <c r="T149" s="219" t="str">
        <f t="shared" si="517"/>
        <v/>
      </c>
      <c r="U149" s="181" t="str">
        <f t="shared" si="518"/>
        <v/>
      </c>
      <c r="V149" s="185" t="str">
        <f t="shared" si="519"/>
        <v/>
      </c>
      <c r="W149" s="177" t="str">
        <f t="shared" si="520"/>
        <v/>
      </c>
      <c r="X149" s="185" t="str">
        <f t="shared" si="521"/>
        <v/>
      </c>
      <c r="Y149" s="185" t="str">
        <f t="shared" si="522"/>
        <v/>
      </c>
      <c r="Z149" s="218" t="str">
        <f t="shared" si="523"/>
        <v/>
      </c>
      <c r="AA149" s="175" t="str">
        <f t="shared" si="524"/>
        <v/>
      </c>
      <c r="AB149" s="183" t="str">
        <f t="shared" si="525"/>
        <v/>
      </c>
      <c r="AC149" s="184" t="str">
        <f t="shared" si="526"/>
        <v/>
      </c>
      <c r="AD149" s="225" t="str">
        <f t="shared" si="527"/>
        <v/>
      </c>
      <c r="AE149" s="176" t="str">
        <f t="shared" si="528"/>
        <v/>
      </c>
      <c r="AF149" s="168" t="str">
        <f t="shared" si="529"/>
        <v/>
      </c>
      <c r="AG149" s="168" t="str">
        <f t="shared" si="530"/>
        <v/>
      </c>
      <c r="AH149" s="179" t="str">
        <f t="shared" si="531"/>
        <v/>
      </c>
      <c r="AI149" s="256" t="str">
        <f t="shared" si="532"/>
        <v/>
      </c>
      <c r="AJ149" s="185" t="str">
        <f t="shared" si="533"/>
        <v/>
      </c>
      <c r="AK149" s="185" t="str">
        <f t="shared" si="534"/>
        <v/>
      </c>
      <c r="AL149" s="185" t="str">
        <f t="shared" si="535"/>
        <v/>
      </c>
      <c r="AM149" s="185" t="str">
        <f t="shared" si="536"/>
        <v/>
      </c>
      <c r="AN149" s="185" t="str">
        <f t="shared" si="537"/>
        <v/>
      </c>
    </row>
    <row r="150" spans="1:40" ht="25.5" thickTop="1" thickBot="1" x14ac:dyDescent="0.4">
      <c r="B150" t="s">
        <v>2282</v>
      </c>
      <c r="C150" s="334" t="s">
        <v>2903</v>
      </c>
      <c r="D150" s="329"/>
      <c r="E150" s="329"/>
      <c r="F150" s="329"/>
      <c r="G150" s="329"/>
      <c r="H150" s="329"/>
      <c r="I150" s="329"/>
      <c r="J150" s="329"/>
      <c r="K150" s="329"/>
      <c r="L150" s="335" t="str">
        <f>IF(C150="","",_xlfn.CONCAT("            { line: ","""",C150,", ",M150:AN150,""", sC: ","""",B150,"""},  ]},"))</f>
        <v xml:space="preserve">            { line: "AL SEÑOR., ", sC: "as"},  ]},</v>
      </c>
      <c r="M150" s="218" t="str">
        <f t="shared" si="510"/>
        <v/>
      </c>
      <c r="N150" s="183" t="str">
        <f t="shared" si="511"/>
        <v/>
      </c>
      <c r="O150" s="216" t="str">
        <f t="shared" si="512"/>
        <v/>
      </c>
      <c r="P150" s="225" t="str">
        <f t="shared" si="513"/>
        <v/>
      </c>
      <c r="Q150" s="217" t="str">
        <f t="shared" si="514"/>
        <v/>
      </c>
      <c r="R150" s="168" t="str">
        <f t="shared" si="515"/>
        <v/>
      </c>
      <c r="S150" s="218" t="str">
        <f t="shared" si="516"/>
        <v/>
      </c>
      <c r="T150" s="219" t="str">
        <f t="shared" si="517"/>
        <v/>
      </c>
      <c r="U150" s="181" t="str">
        <f t="shared" si="518"/>
        <v/>
      </c>
      <c r="V150" s="185" t="str">
        <f t="shared" si="519"/>
        <v/>
      </c>
      <c r="W150" s="177" t="str">
        <f t="shared" si="520"/>
        <v/>
      </c>
      <c r="X150" s="185" t="str">
        <f t="shared" si="521"/>
        <v/>
      </c>
      <c r="Y150" s="185" t="str">
        <f t="shared" si="522"/>
        <v/>
      </c>
      <c r="Z150" s="218" t="str">
        <f t="shared" si="523"/>
        <v/>
      </c>
      <c r="AA150" s="175" t="str">
        <f t="shared" si="524"/>
        <v/>
      </c>
      <c r="AB150" s="183" t="str">
        <f t="shared" si="525"/>
        <v/>
      </c>
      <c r="AC150" s="184" t="str">
        <f t="shared" si="526"/>
        <v/>
      </c>
      <c r="AD150" s="225" t="str">
        <f t="shared" si="527"/>
        <v/>
      </c>
      <c r="AE150" s="176" t="str">
        <f t="shared" si="528"/>
        <v/>
      </c>
      <c r="AF150" s="168" t="str">
        <f t="shared" si="529"/>
        <v/>
      </c>
      <c r="AG150" s="168" t="str">
        <f t="shared" si="530"/>
        <v/>
      </c>
      <c r="AH150" s="179" t="str">
        <f t="shared" si="531"/>
        <v/>
      </c>
      <c r="AI150" s="256" t="str">
        <f t="shared" si="532"/>
        <v/>
      </c>
      <c r="AJ150" s="185" t="str">
        <f t="shared" si="533"/>
        <v/>
      </c>
      <c r="AK150" s="185" t="str">
        <f t="shared" si="534"/>
        <v/>
      </c>
      <c r="AL150" s="185" t="str">
        <f t="shared" si="535"/>
        <v/>
      </c>
      <c r="AM150" s="185" t="str">
        <f t="shared" si="536"/>
        <v/>
      </c>
      <c r="AN150" s="185" t="str">
        <f t="shared" si="537"/>
        <v/>
      </c>
    </row>
    <row r="151" spans="1:40" ht="25.5" thickTop="1" thickBot="1" x14ac:dyDescent="0.4">
      <c r="A151">
        <f>+A147+1</f>
        <v>7</v>
      </c>
      <c r="C151" s="13" t="s">
        <v>2930</v>
      </c>
      <c r="D151" s="257"/>
      <c r="E151" s="257"/>
      <c r="F151" s="258"/>
      <c r="G151" s="258"/>
      <c r="H151" s="257"/>
      <c r="I151" s="257"/>
      <c r="J151" s="296"/>
      <c r="K151" s="296"/>
      <c r="L151" s="282" t="str">
        <f t="shared" si="452"/>
        <v xml:space="preserve">            { line: "Bendiga Israel al Señor,, ", sC: ""},</v>
      </c>
      <c r="M151" s="218" t="str">
        <f t="shared" si="453"/>
        <v/>
      </c>
      <c r="N151" s="183" t="str">
        <f t="shared" si="454"/>
        <v/>
      </c>
      <c r="O151" s="216" t="str">
        <f t="shared" si="455"/>
        <v/>
      </c>
      <c r="P151" s="225" t="str">
        <f t="shared" si="456"/>
        <v/>
      </c>
      <c r="Q151" s="217" t="str">
        <f t="shared" si="457"/>
        <v/>
      </c>
      <c r="R151" s="168" t="str">
        <f t="shared" si="458"/>
        <v/>
      </c>
      <c r="S151" s="218" t="str">
        <f t="shared" si="459"/>
        <v/>
      </c>
      <c r="T151" s="219" t="str">
        <f t="shared" si="460"/>
        <v/>
      </c>
      <c r="U151" s="181" t="str">
        <f t="shared" si="461"/>
        <v/>
      </c>
      <c r="V151" s="185" t="str">
        <f t="shared" si="462"/>
        <v/>
      </c>
      <c r="W151" s="177" t="str">
        <f t="shared" si="463"/>
        <v/>
      </c>
      <c r="X151" s="185" t="str">
        <f t="shared" si="464"/>
        <v/>
      </c>
      <c r="Y151" s="185" t="str">
        <f t="shared" si="465"/>
        <v/>
      </c>
      <c r="Z151" s="218" t="str">
        <f t="shared" si="466"/>
        <v/>
      </c>
      <c r="AA151" s="175" t="str">
        <f t="shared" si="467"/>
        <v/>
      </c>
      <c r="AB151" s="183" t="str">
        <f t="shared" si="468"/>
        <v/>
      </c>
      <c r="AC151" s="184" t="str">
        <f t="shared" si="469"/>
        <v/>
      </c>
      <c r="AD151" s="225" t="str">
        <f t="shared" si="470"/>
        <v/>
      </c>
      <c r="AE151" s="176" t="str">
        <f t="shared" si="471"/>
        <v/>
      </c>
      <c r="AF151" s="168" t="str">
        <f t="shared" si="472"/>
        <v/>
      </c>
      <c r="AG151" s="168" t="str">
        <f t="shared" si="473"/>
        <v/>
      </c>
      <c r="AH151" s="179" t="str">
        <f t="shared" si="474"/>
        <v/>
      </c>
      <c r="AI151" s="256" t="str">
        <f t="shared" si="475"/>
        <v/>
      </c>
      <c r="AJ151" s="185" t="str">
        <f t="shared" si="476"/>
        <v/>
      </c>
      <c r="AK151" s="185" t="str">
        <f t="shared" si="477"/>
        <v/>
      </c>
      <c r="AL151" s="185" t="str">
        <f t="shared" si="478"/>
        <v/>
      </c>
      <c r="AM151" s="185" t="str">
        <f t="shared" si="479"/>
        <v/>
      </c>
      <c r="AN151" s="185" t="str">
        <f t="shared" si="480"/>
        <v/>
      </c>
    </row>
    <row r="152" spans="1:40" ht="25.5" thickTop="1" thickBot="1" x14ac:dyDescent="0.4">
      <c r="C152" s="203" t="s">
        <v>2422</v>
      </c>
      <c r="D152" s="224"/>
      <c r="E152" s="224"/>
      <c r="F152" s="224"/>
      <c r="G152" s="224"/>
      <c r="H152" s="224"/>
      <c r="I152" s="224"/>
      <c r="J152" s="224"/>
      <c r="K152" s="224"/>
      <c r="L152" s="208" t="s">
        <v>2411</v>
      </c>
      <c r="M152" s="218" t="str">
        <f t="shared" si="453"/>
        <v/>
      </c>
      <c r="N152" s="183" t="str">
        <f t="shared" si="454"/>
        <v/>
      </c>
      <c r="O152" s="216" t="str">
        <f t="shared" si="455"/>
        <v/>
      </c>
      <c r="P152" s="225" t="str">
        <f t="shared" si="456"/>
        <v/>
      </c>
      <c r="Q152" s="217" t="str">
        <f t="shared" si="457"/>
        <v/>
      </c>
      <c r="R152" s="168" t="str">
        <f t="shared" si="458"/>
        <v/>
      </c>
      <c r="S152" s="218" t="str">
        <f t="shared" si="459"/>
        <v/>
      </c>
      <c r="T152" s="219" t="str">
        <f t="shared" si="460"/>
        <v/>
      </c>
      <c r="U152" s="181" t="str">
        <f t="shared" si="461"/>
        <v/>
      </c>
      <c r="V152" s="185" t="str">
        <f t="shared" si="462"/>
        <v/>
      </c>
      <c r="W152" s="177" t="str">
        <f t="shared" si="463"/>
        <v/>
      </c>
      <c r="X152" s="185" t="str">
        <f t="shared" si="464"/>
        <v/>
      </c>
      <c r="Y152" s="185" t="str">
        <f t="shared" si="465"/>
        <v/>
      </c>
      <c r="Z152" s="218" t="str">
        <f t="shared" si="466"/>
        <v/>
      </c>
      <c r="AA152" s="175" t="str">
        <f t="shared" si="467"/>
        <v/>
      </c>
      <c r="AB152" s="183" t="str">
        <f t="shared" si="468"/>
        <v/>
      </c>
      <c r="AC152" s="184" t="str">
        <f t="shared" si="469"/>
        <v/>
      </c>
      <c r="AD152" s="225" t="str">
        <f t="shared" si="470"/>
        <v/>
      </c>
      <c r="AE152" s="176" t="str">
        <f t="shared" si="471"/>
        <v/>
      </c>
      <c r="AF152" s="168" t="str">
        <f t="shared" si="472"/>
        <v/>
      </c>
      <c r="AG152" s="168" t="str">
        <f t="shared" si="473"/>
        <v/>
      </c>
      <c r="AH152" s="179" t="str">
        <f t="shared" si="474"/>
        <v/>
      </c>
      <c r="AI152" s="256" t="str">
        <f t="shared" si="475"/>
        <v/>
      </c>
      <c r="AJ152" s="185" t="str">
        <f t="shared" si="476"/>
        <v/>
      </c>
      <c r="AK152" s="185" t="str">
        <f t="shared" si="477"/>
        <v/>
      </c>
      <c r="AL152" s="185" t="str">
        <f t="shared" si="478"/>
        <v/>
      </c>
      <c r="AM152" s="185" t="str">
        <f t="shared" si="479"/>
        <v/>
      </c>
      <c r="AN152" s="185" t="str">
        <f t="shared" si="480"/>
        <v/>
      </c>
    </row>
    <row r="153" spans="1:40" ht="25.5" thickTop="1" thickBot="1" x14ac:dyDescent="0.4">
      <c r="B153" t="s">
        <v>2282</v>
      </c>
      <c r="C153" s="333" t="s">
        <v>2923</v>
      </c>
      <c r="D153" s="329"/>
      <c r="E153" s="329"/>
      <c r="F153" s="329"/>
      <c r="G153" s="329"/>
      <c r="H153" s="329"/>
      <c r="I153" s="329"/>
      <c r="J153" s="329"/>
      <c r="K153" s="329"/>
      <c r="L153" s="330" t="str">
        <f>IF(C153="","",_xlfn.CONCAT("       triggerLine: ","""",C153,", ",M153:AN153,""", sC: ","""",B153,""", lines: ["))</f>
        <v xml:space="preserve">       triggerLine: "BENDIGA, ", sC: "as", lines: [</v>
      </c>
      <c r="M153" s="218" t="str">
        <f t="shared" si="453"/>
        <v/>
      </c>
      <c r="N153" s="183" t="str">
        <f t="shared" si="454"/>
        <v/>
      </c>
      <c r="O153" s="216" t="str">
        <f t="shared" si="455"/>
        <v/>
      </c>
      <c r="P153" s="225" t="str">
        <f t="shared" si="456"/>
        <v/>
      </c>
      <c r="Q153" s="217" t="str">
        <f t="shared" si="457"/>
        <v/>
      </c>
      <c r="R153" s="168" t="str">
        <f t="shared" si="458"/>
        <v/>
      </c>
      <c r="S153" s="218" t="str">
        <f t="shared" si="459"/>
        <v/>
      </c>
      <c r="T153" s="219" t="str">
        <f t="shared" si="460"/>
        <v/>
      </c>
      <c r="U153" s="181" t="str">
        <f t="shared" si="461"/>
        <v/>
      </c>
      <c r="V153" s="185" t="str">
        <f t="shared" si="462"/>
        <v/>
      </c>
      <c r="W153" s="177" t="str">
        <f t="shared" si="463"/>
        <v/>
      </c>
      <c r="X153" s="185" t="str">
        <f t="shared" si="464"/>
        <v/>
      </c>
      <c r="Y153" s="185" t="str">
        <f t="shared" si="465"/>
        <v/>
      </c>
      <c r="Z153" s="218" t="str">
        <f t="shared" si="466"/>
        <v/>
      </c>
      <c r="AA153" s="175" t="str">
        <f t="shared" si="467"/>
        <v/>
      </c>
      <c r="AB153" s="183" t="str">
        <f t="shared" si="468"/>
        <v/>
      </c>
      <c r="AC153" s="184" t="str">
        <f t="shared" si="469"/>
        <v/>
      </c>
      <c r="AD153" s="225" t="str">
        <f t="shared" si="470"/>
        <v/>
      </c>
      <c r="AE153" s="176" t="str">
        <f t="shared" si="471"/>
        <v/>
      </c>
      <c r="AF153" s="168" t="str">
        <f t="shared" si="472"/>
        <v/>
      </c>
      <c r="AG153" s="168" t="str">
        <f t="shared" si="473"/>
        <v/>
      </c>
      <c r="AH153" s="179" t="str">
        <f t="shared" si="474"/>
        <v/>
      </c>
      <c r="AI153" s="256" t="str">
        <f t="shared" si="475"/>
        <v/>
      </c>
      <c r="AJ153" s="185" t="str">
        <f t="shared" si="476"/>
        <v/>
      </c>
      <c r="AK153" s="185" t="str">
        <f t="shared" si="477"/>
        <v/>
      </c>
      <c r="AL153" s="185" t="str">
        <f t="shared" si="478"/>
        <v/>
      </c>
      <c r="AM153" s="185" t="str">
        <f t="shared" si="479"/>
        <v/>
      </c>
      <c r="AN153" s="185" t="str">
        <f t="shared" si="480"/>
        <v/>
      </c>
    </row>
    <row r="154" spans="1:40" ht="25.5" thickTop="1" thickBot="1" x14ac:dyDescent="0.4">
      <c r="B154" t="s">
        <v>2282</v>
      </c>
      <c r="C154" s="334" t="s">
        <v>2903</v>
      </c>
      <c r="D154" s="329"/>
      <c r="E154" s="329"/>
      <c r="F154" s="329"/>
      <c r="G154" s="329"/>
      <c r="H154" s="329"/>
      <c r="I154" s="329"/>
      <c r="J154" s="329"/>
      <c r="K154" s="329"/>
      <c r="L154" s="335" t="str">
        <f>IF(C154="","",_xlfn.CONCAT("            { line: ","""",C154,", ",M154:AN154,""", sC: ","""",B154,"""},  ]},"))</f>
        <v xml:space="preserve">            { line: "AL SEÑOR., ", sC: "as"},  ]},</v>
      </c>
      <c r="M154" s="218" t="str">
        <f t="shared" si="453"/>
        <v/>
      </c>
      <c r="N154" s="183" t="str">
        <f t="shared" si="454"/>
        <v/>
      </c>
      <c r="O154" s="216" t="str">
        <f t="shared" si="455"/>
        <v/>
      </c>
      <c r="P154" s="225" t="str">
        <f t="shared" si="456"/>
        <v/>
      </c>
      <c r="Q154" s="217" t="str">
        <f t="shared" si="457"/>
        <v/>
      </c>
      <c r="R154" s="168" t="str">
        <f t="shared" si="458"/>
        <v/>
      </c>
      <c r="S154" s="218" t="str">
        <f t="shared" si="459"/>
        <v/>
      </c>
      <c r="T154" s="219" t="str">
        <f t="shared" si="460"/>
        <v/>
      </c>
      <c r="U154" s="181" t="str">
        <f t="shared" si="461"/>
        <v/>
      </c>
      <c r="V154" s="185" t="str">
        <f t="shared" si="462"/>
        <v/>
      </c>
      <c r="W154" s="177" t="str">
        <f t="shared" si="463"/>
        <v/>
      </c>
      <c r="X154" s="185" t="str">
        <f t="shared" si="464"/>
        <v/>
      </c>
      <c r="Y154" s="185" t="str">
        <f t="shared" si="465"/>
        <v/>
      </c>
      <c r="Z154" s="218" t="str">
        <f t="shared" si="466"/>
        <v/>
      </c>
      <c r="AA154" s="175" t="str">
        <f t="shared" si="467"/>
        <v/>
      </c>
      <c r="AB154" s="183" t="str">
        <f t="shared" si="468"/>
        <v/>
      </c>
      <c r="AC154" s="184" t="str">
        <f t="shared" si="469"/>
        <v/>
      </c>
      <c r="AD154" s="225" t="str">
        <f t="shared" si="470"/>
        <v/>
      </c>
      <c r="AE154" s="176" t="str">
        <f t="shared" si="471"/>
        <v/>
      </c>
      <c r="AF154" s="168" t="str">
        <f t="shared" si="472"/>
        <v/>
      </c>
      <c r="AG154" s="168" t="str">
        <f t="shared" si="473"/>
        <v/>
      </c>
      <c r="AH154" s="179" t="str">
        <f t="shared" si="474"/>
        <v/>
      </c>
      <c r="AI154" s="256" t="str">
        <f t="shared" si="475"/>
        <v/>
      </c>
      <c r="AJ154" s="185" t="str">
        <f t="shared" si="476"/>
        <v/>
      </c>
      <c r="AK154" s="185" t="str">
        <f t="shared" si="477"/>
        <v/>
      </c>
      <c r="AL154" s="185" t="str">
        <f t="shared" si="478"/>
        <v/>
      </c>
      <c r="AM154" s="185" t="str">
        <f t="shared" si="479"/>
        <v/>
      </c>
      <c r="AN154" s="185" t="str">
        <f t="shared" si="480"/>
        <v/>
      </c>
    </row>
    <row r="155" spans="1:40" ht="27.75" thickTop="1" thickBot="1" x14ac:dyDescent="0.4">
      <c r="C155" s="297"/>
      <c r="D155" s="326"/>
      <c r="E155" s="326"/>
      <c r="F155" s="326"/>
      <c r="G155" s="326"/>
      <c r="H155" s="326"/>
      <c r="I155" s="326"/>
      <c r="J155" s="326"/>
      <c r="K155" s="326"/>
      <c r="L155" s="299" t="s">
        <v>2520</v>
      </c>
      <c r="M155" s="218"/>
      <c r="N155" s="183"/>
      <c r="O155" s="216"/>
      <c r="P155" s="225"/>
      <c r="Q155" s="217"/>
      <c r="R155" s="168"/>
      <c r="S155" s="218"/>
      <c r="T155" s="219"/>
      <c r="U155" s="181"/>
      <c r="V155" s="185"/>
      <c r="W155" s="177"/>
      <c r="X155" s="185"/>
      <c r="Y155" s="185"/>
      <c r="Z155" s="218"/>
      <c r="AA155" s="175"/>
      <c r="AB155" s="183"/>
      <c r="AC155" s="184"/>
      <c r="AD155" s="225"/>
      <c r="AE155" s="176"/>
      <c r="AF155" s="168"/>
      <c r="AG155" s="168"/>
      <c r="AH155" s="179"/>
      <c r="AI155" s="256"/>
      <c r="AJ155" s="185"/>
      <c r="AK155" s="185"/>
      <c r="AL155" s="185"/>
      <c r="AM155" s="185"/>
      <c r="AN155" s="185"/>
    </row>
    <row r="156" spans="1:40" ht="25.5" thickTop="1" thickBot="1" x14ac:dyDescent="0.4">
      <c r="A156">
        <f t="shared" ref="A156" si="538">+A151+1</f>
        <v>8</v>
      </c>
      <c r="C156" s="13" t="s">
        <v>2931</v>
      </c>
      <c r="D156" s="257"/>
      <c r="E156" s="257"/>
      <c r="F156" s="258"/>
      <c r="G156" s="258"/>
      <c r="H156" s="257"/>
      <c r="I156" s="257"/>
      <c r="J156" s="296"/>
      <c r="K156" s="296"/>
      <c r="L156" s="282" t="str">
        <f t="shared" si="452"/>
        <v xml:space="preserve">            { line: "Sacerdotes del Señor,, ", sC: ""},</v>
      </c>
      <c r="M156" s="218" t="str">
        <f t="shared" si="453"/>
        <v/>
      </c>
      <c r="N156" s="183" t="str">
        <f t="shared" si="454"/>
        <v/>
      </c>
      <c r="O156" s="216" t="str">
        <f t="shared" si="455"/>
        <v/>
      </c>
      <c r="P156" s="225" t="str">
        <f t="shared" si="456"/>
        <v/>
      </c>
      <c r="Q156" s="217" t="str">
        <f t="shared" si="457"/>
        <v/>
      </c>
      <c r="R156" s="168" t="str">
        <f t="shared" si="458"/>
        <v/>
      </c>
      <c r="S156" s="218" t="str">
        <f t="shared" si="459"/>
        <v/>
      </c>
      <c r="T156" s="219" t="str">
        <f t="shared" si="460"/>
        <v/>
      </c>
      <c r="U156" s="181" t="str">
        <f t="shared" si="461"/>
        <v/>
      </c>
      <c r="V156" s="185" t="str">
        <f t="shared" si="462"/>
        <v/>
      </c>
      <c r="W156" s="177" t="str">
        <f t="shared" si="463"/>
        <v/>
      </c>
      <c r="X156" s="185" t="str">
        <f t="shared" si="464"/>
        <v/>
      </c>
      <c r="Y156" s="185" t="str">
        <f t="shared" si="465"/>
        <v/>
      </c>
      <c r="Z156" s="218" t="str">
        <f t="shared" si="466"/>
        <v/>
      </c>
      <c r="AA156" s="175" t="str">
        <f t="shared" si="467"/>
        <v/>
      </c>
      <c r="AB156" s="183" t="str">
        <f t="shared" si="468"/>
        <v/>
      </c>
      <c r="AC156" s="184" t="str">
        <f t="shared" si="469"/>
        <v/>
      </c>
      <c r="AD156" s="225" t="str">
        <f t="shared" si="470"/>
        <v/>
      </c>
      <c r="AE156" s="176" t="str">
        <f t="shared" si="471"/>
        <v/>
      </c>
      <c r="AF156" s="168" t="str">
        <f t="shared" si="472"/>
        <v/>
      </c>
      <c r="AG156" s="168" t="str">
        <f t="shared" si="473"/>
        <v/>
      </c>
      <c r="AH156" s="179" t="str">
        <f t="shared" si="474"/>
        <v/>
      </c>
      <c r="AI156" s="256" t="str">
        <f t="shared" si="475"/>
        <v/>
      </c>
      <c r="AJ156" s="185" t="str">
        <f t="shared" si="476"/>
        <v/>
      </c>
      <c r="AK156" s="185" t="str">
        <f t="shared" si="477"/>
        <v/>
      </c>
      <c r="AL156" s="185" t="str">
        <f t="shared" si="478"/>
        <v/>
      </c>
      <c r="AM156" s="185" t="str">
        <f t="shared" si="479"/>
        <v/>
      </c>
      <c r="AN156" s="185" t="str">
        <f t="shared" si="480"/>
        <v/>
      </c>
    </row>
    <row r="157" spans="1:40" ht="25.5" thickTop="1" thickBot="1" x14ac:dyDescent="0.4">
      <c r="C157" s="203" t="s">
        <v>2422</v>
      </c>
      <c r="D157" s="224"/>
      <c r="E157" s="224"/>
      <c r="F157" s="224"/>
      <c r="G157" s="224"/>
      <c r="H157" s="224"/>
      <c r="I157" s="224"/>
      <c r="J157" s="224"/>
      <c r="K157" s="224"/>
      <c r="L157" s="208" t="s">
        <v>2411</v>
      </c>
      <c r="M157" s="218" t="str">
        <f t="shared" ref="M157:M159" si="539">IF(N157="","","(")</f>
        <v/>
      </c>
      <c r="N157" s="183" t="str">
        <f t="shared" ref="N157:N159" si="540">IF(D157="","",D157)</f>
        <v/>
      </c>
      <c r="O157" s="216" t="str">
        <f t="shared" ref="O157:O159" si="541">IF(N157="","",",")</f>
        <v/>
      </c>
      <c r="P157" s="225" t="str">
        <f t="shared" ref="P157:P159" si="542">IF(E157="","",E157)</f>
        <v/>
      </c>
      <c r="Q157" s="217" t="str">
        <f t="shared" ref="Q157:Q159" si="543">IF(N157="","",",")</f>
        <v/>
      </c>
      <c r="R157" s="168" t="str">
        <f t="shared" ref="R157:R159" si="544">IF(N157="","",15)</f>
        <v/>
      </c>
      <c r="S157" s="218" t="str">
        <f t="shared" ref="S157:S159" si="545">IF(N157="","",")")</f>
        <v/>
      </c>
      <c r="T157" s="219" t="str">
        <f t="shared" ref="T157:T159" si="546">IF(U157="","","(")</f>
        <v/>
      </c>
      <c r="U157" s="181" t="str">
        <f t="shared" ref="U157:U159" si="547">IF(F157="","",F157)</f>
        <v/>
      </c>
      <c r="V157" s="185" t="str">
        <f t="shared" ref="V157:V159" si="548">IF(U157="","",",")</f>
        <v/>
      </c>
      <c r="W157" s="177" t="str">
        <f t="shared" ref="W157:W159" si="549">IF(G157="","",G157)</f>
        <v/>
      </c>
      <c r="X157" s="185" t="str">
        <f t="shared" ref="X157:X159" si="550">IF(U157="","",",")</f>
        <v/>
      </c>
      <c r="Y157" s="185" t="str">
        <f t="shared" ref="Y157:Y159" si="551">IF(U157="","",250)</f>
        <v/>
      </c>
      <c r="Z157" s="218" t="str">
        <f t="shared" ref="Z157:Z159" si="552">IF(U157="","",")")</f>
        <v/>
      </c>
      <c r="AA157" s="175" t="str">
        <f t="shared" ref="AA157:AA159" si="553">IF(AB157="","","(")</f>
        <v/>
      </c>
      <c r="AB157" s="183" t="str">
        <f t="shared" ref="AB157:AB159" si="554">IF(H157="","",H157)</f>
        <v/>
      </c>
      <c r="AC157" s="184" t="str">
        <f t="shared" ref="AC157:AC159" si="555">IF(AB157="","",",")</f>
        <v/>
      </c>
      <c r="AD157" s="225" t="str">
        <f t="shared" ref="AD157:AD159" si="556">IF(I157="","",I157)</f>
        <v/>
      </c>
      <c r="AE157" s="176" t="str">
        <f t="shared" ref="AE157:AE159" si="557">IF(AB157="","",",")</f>
        <v/>
      </c>
      <c r="AF157" s="168" t="str">
        <f t="shared" ref="AF157:AF159" si="558">IF(AB157="","",350)</f>
        <v/>
      </c>
      <c r="AG157" s="168" t="str">
        <f t="shared" ref="AG157:AG159" si="559">IF(AB157="","",")")</f>
        <v/>
      </c>
      <c r="AH157" s="179" t="str">
        <f t="shared" ref="AH157:AH159" si="560">IF(AI157="","","(")</f>
        <v/>
      </c>
      <c r="AI157" s="256" t="str">
        <f t="shared" ref="AI157:AI159" si="561">IF(J157="","",J157)</f>
        <v/>
      </c>
      <c r="AJ157" s="185" t="str">
        <f t="shared" ref="AJ157:AJ159" si="562">IF(AI157="","",",")</f>
        <v/>
      </c>
      <c r="AK157" s="185" t="str">
        <f t="shared" ref="AK157:AK159" si="563">IF(K157="","",K157)</f>
        <v/>
      </c>
      <c r="AL157" s="185" t="str">
        <f t="shared" ref="AL157:AL159" si="564">IF(AI157="","",",")</f>
        <v/>
      </c>
      <c r="AM157" s="185" t="str">
        <f t="shared" ref="AM157:AM159" si="565">IF(AI157="","",450)</f>
        <v/>
      </c>
      <c r="AN157" s="185" t="str">
        <f t="shared" ref="AN157:AN159" si="566">IF(AI157="","",")")</f>
        <v/>
      </c>
    </row>
    <row r="158" spans="1:40" ht="25.5" thickTop="1" thickBot="1" x14ac:dyDescent="0.4">
      <c r="B158" t="s">
        <v>2282</v>
      </c>
      <c r="C158" s="333" t="s">
        <v>2904</v>
      </c>
      <c r="D158" s="329"/>
      <c r="E158" s="329"/>
      <c r="F158" s="329"/>
      <c r="G158" s="329"/>
      <c r="H158" s="329"/>
      <c r="I158" s="329"/>
      <c r="J158" s="329"/>
      <c r="K158" s="329"/>
      <c r="L158" s="330" t="str">
        <f>IF(C158="","",_xlfn.CONCAT("       triggerLine: ","""",C158,", ",M158:AN158,""", sC: ","""",B158,""", lines: ["))</f>
        <v xml:space="preserve">       triggerLine: "BENDECID, ", sC: "as", lines: [</v>
      </c>
      <c r="M158" s="218" t="str">
        <f t="shared" si="539"/>
        <v/>
      </c>
      <c r="N158" s="183" t="str">
        <f t="shared" si="540"/>
        <v/>
      </c>
      <c r="O158" s="216" t="str">
        <f t="shared" si="541"/>
        <v/>
      </c>
      <c r="P158" s="225" t="str">
        <f t="shared" si="542"/>
        <v/>
      </c>
      <c r="Q158" s="217" t="str">
        <f t="shared" si="543"/>
        <v/>
      </c>
      <c r="R158" s="168" t="str">
        <f t="shared" si="544"/>
        <v/>
      </c>
      <c r="S158" s="218" t="str">
        <f t="shared" si="545"/>
        <v/>
      </c>
      <c r="T158" s="219" t="str">
        <f t="shared" si="546"/>
        <v/>
      </c>
      <c r="U158" s="181" t="str">
        <f t="shared" si="547"/>
        <v/>
      </c>
      <c r="V158" s="185" t="str">
        <f t="shared" si="548"/>
        <v/>
      </c>
      <c r="W158" s="177" t="str">
        <f t="shared" si="549"/>
        <v/>
      </c>
      <c r="X158" s="185" t="str">
        <f t="shared" si="550"/>
        <v/>
      </c>
      <c r="Y158" s="185" t="str">
        <f t="shared" si="551"/>
        <v/>
      </c>
      <c r="Z158" s="218" t="str">
        <f t="shared" si="552"/>
        <v/>
      </c>
      <c r="AA158" s="175" t="str">
        <f t="shared" si="553"/>
        <v/>
      </c>
      <c r="AB158" s="183" t="str">
        <f t="shared" si="554"/>
        <v/>
      </c>
      <c r="AC158" s="184" t="str">
        <f t="shared" si="555"/>
        <v/>
      </c>
      <c r="AD158" s="225" t="str">
        <f t="shared" si="556"/>
        <v/>
      </c>
      <c r="AE158" s="176" t="str">
        <f t="shared" si="557"/>
        <v/>
      </c>
      <c r="AF158" s="168" t="str">
        <f t="shared" si="558"/>
        <v/>
      </c>
      <c r="AG158" s="168" t="str">
        <f t="shared" si="559"/>
        <v/>
      </c>
      <c r="AH158" s="179" t="str">
        <f t="shared" si="560"/>
        <v/>
      </c>
      <c r="AI158" s="256" t="str">
        <f t="shared" si="561"/>
        <v/>
      </c>
      <c r="AJ158" s="185" t="str">
        <f t="shared" si="562"/>
        <v/>
      </c>
      <c r="AK158" s="185" t="str">
        <f t="shared" si="563"/>
        <v/>
      </c>
      <c r="AL158" s="185" t="str">
        <f t="shared" si="564"/>
        <v/>
      </c>
      <c r="AM158" s="185" t="str">
        <f t="shared" si="565"/>
        <v/>
      </c>
      <c r="AN158" s="185" t="str">
        <f t="shared" si="566"/>
        <v/>
      </c>
    </row>
    <row r="159" spans="1:40" ht="25.5" thickTop="1" thickBot="1" x14ac:dyDescent="0.4">
      <c r="B159" t="s">
        <v>2282</v>
      </c>
      <c r="C159" s="334" t="s">
        <v>2903</v>
      </c>
      <c r="D159" s="329"/>
      <c r="E159" s="329"/>
      <c r="F159" s="329"/>
      <c r="G159" s="329"/>
      <c r="H159" s="329"/>
      <c r="I159" s="329"/>
      <c r="J159" s="329"/>
      <c r="K159" s="329"/>
      <c r="L159" s="335" t="str">
        <f>IF(C159="","",_xlfn.CONCAT("            { line: ","""",C159,", ",M159:AN159,""", sC: ","""",B159,"""},  ]},"))</f>
        <v xml:space="preserve">            { line: "AL SEÑOR., ", sC: "as"},  ]},</v>
      </c>
      <c r="M159" s="218" t="str">
        <f t="shared" si="539"/>
        <v/>
      </c>
      <c r="N159" s="183" t="str">
        <f t="shared" si="540"/>
        <v/>
      </c>
      <c r="O159" s="216" t="str">
        <f t="shared" si="541"/>
        <v/>
      </c>
      <c r="P159" s="225" t="str">
        <f t="shared" si="542"/>
        <v/>
      </c>
      <c r="Q159" s="217" t="str">
        <f t="shared" si="543"/>
        <v/>
      </c>
      <c r="R159" s="168" t="str">
        <f t="shared" si="544"/>
        <v/>
      </c>
      <c r="S159" s="218" t="str">
        <f t="shared" si="545"/>
        <v/>
      </c>
      <c r="T159" s="219" t="str">
        <f t="shared" si="546"/>
        <v/>
      </c>
      <c r="U159" s="181" t="str">
        <f t="shared" si="547"/>
        <v/>
      </c>
      <c r="V159" s="185" t="str">
        <f t="shared" si="548"/>
        <v/>
      </c>
      <c r="W159" s="177" t="str">
        <f t="shared" si="549"/>
        <v/>
      </c>
      <c r="X159" s="185" t="str">
        <f t="shared" si="550"/>
        <v/>
      </c>
      <c r="Y159" s="185" t="str">
        <f t="shared" si="551"/>
        <v/>
      </c>
      <c r="Z159" s="218" t="str">
        <f t="shared" si="552"/>
        <v/>
      </c>
      <c r="AA159" s="175" t="str">
        <f t="shared" si="553"/>
        <v/>
      </c>
      <c r="AB159" s="183" t="str">
        <f t="shared" si="554"/>
        <v/>
      </c>
      <c r="AC159" s="184" t="str">
        <f t="shared" si="555"/>
        <v/>
      </c>
      <c r="AD159" s="225" t="str">
        <f t="shared" si="556"/>
        <v/>
      </c>
      <c r="AE159" s="176" t="str">
        <f t="shared" si="557"/>
        <v/>
      </c>
      <c r="AF159" s="168" t="str">
        <f t="shared" si="558"/>
        <v/>
      </c>
      <c r="AG159" s="168" t="str">
        <f t="shared" si="559"/>
        <v/>
      </c>
      <c r="AH159" s="179" t="str">
        <f t="shared" si="560"/>
        <v/>
      </c>
      <c r="AI159" s="256" t="str">
        <f t="shared" si="561"/>
        <v/>
      </c>
      <c r="AJ159" s="185" t="str">
        <f t="shared" si="562"/>
        <v/>
      </c>
      <c r="AK159" s="185" t="str">
        <f t="shared" si="563"/>
        <v/>
      </c>
      <c r="AL159" s="185" t="str">
        <f t="shared" si="564"/>
        <v/>
      </c>
      <c r="AM159" s="185" t="str">
        <f t="shared" si="565"/>
        <v/>
      </c>
      <c r="AN159" s="185" t="str">
        <f t="shared" si="566"/>
        <v/>
      </c>
    </row>
    <row r="160" spans="1:40" ht="25.5" thickTop="1" thickBot="1" x14ac:dyDescent="0.4">
      <c r="A160">
        <f>+A120+1</f>
        <v>4</v>
      </c>
      <c r="C160" s="13" t="s">
        <v>2932</v>
      </c>
      <c r="D160" s="257"/>
      <c r="E160" s="257"/>
      <c r="F160" s="258"/>
      <c r="G160" s="258"/>
      <c r="H160" s="257"/>
      <c r="I160" s="257"/>
      <c r="J160" s="296"/>
      <c r="K160" s="296"/>
      <c r="L160" s="271" t="str">
        <f t="shared" si="423"/>
        <v xml:space="preserve">            { line: "Siervos del Señor,, ", sC: ""},</v>
      </c>
      <c r="M160" s="218" t="str">
        <f t="shared" si="7"/>
        <v/>
      </c>
      <c r="N160" s="183" t="str">
        <f t="shared" si="1"/>
        <v/>
      </c>
      <c r="O160" s="216" t="str">
        <f t="shared" si="8"/>
        <v/>
      </c>
      <c r="P160" s="225" t="str">
        <f t="shared" si="2"/>
        <v/>
      </c>
      <c r="Q160" s="217" t="str">
        <f t="shared" si="9"/>
        <v/>
      </c>
      <c r="R160" s="168" t="str">
        <f t="shared" si="10"/>
        <v/>
      </c>
      <c r="S160" s="218" t="str">
        <f t="shared" si="11"/>
        <v/>
      </c>
      <c r="T160" s="219" t="str">
        <f t="shared" si="12"/>
        <v/>
      </c>
      <c r="U160" s="181" t="str">
        <f t="shared" si="3"/>
        <v/>
      </c>
      <c r="V160" s="185" t="str">
        <f t="shared" si="13"/>
        <v/>
      </c>
      <c r="W160" s="177" t="str">
        <f t="shared" si="4"/>
        <v/>
      </c>
      <c r="X160" s="185" t="str">
        <f t="shared" si="14"/>
        <v/>
      </c>
      <c r="Y160" s="185" t="str">
        <f t="shared" si="15"/>
        <v/>
      </c>
      <c r="Z160" s="218" t="str">
        <f t="shared" si="16"/>
        <v/>
      </c>
      <c r="AA160" s="175" t="str">
        <f t="shared" si="17"/>
        <v/>
      </c>
      <c r="AB160" s="183" t="str">
        <f t="shared" si="5"/>
        <v/>
      </c>
      <c r="AC160" s="184" t="str">
        <f t="shared" si="18"/>
        <v/>
      </c>
      <c r="AD160" s="225" t="str">
        <f t="shared" si="19"/>
        <v/>
      </c>
      <c r="AE160" s="176" t="str">
        <f t="shared" si="20"/>
        <v/>
      </c>
      <c r="AF160" s="168" t="str">
        <f t="shared" si="21"/>
        <v/>
      </c>
      <c r="AG160" s="168" t="str">
        <f t="shared" si="22"/>
        <v/>
      </c>
      <c r="AH160" s="179" t="str">
        <f t="shared" si="23"/>
        <v/>
      </c>
      <c r="AI160" s="256" t="str">
        <f t="shared" si="6"/>
        <v/>
      </c>
      <c r="AJ160" s="185" t="str">
        <f t="shared" si="24"/>
        <v/>
      </c>
      <c r="AK160" s="185" t="str">
        <f t="shared" si="25"/>
        <v/>
      </c>
      <c r="AL160" s="185" t="str">
        <f t="shared" si="26"/>
        <v/>
      </c>
      <c r="AM160" s="185" t="str">
        <f t="shared" si="27"/>
        <v/>
      </c>
      <c r="AN160" s="185" t="str">
        <f t="shared" si="28"/>
        <v/>
      </c>
    </row>
    <row r="161" spans="1:40" ht="25.5" thickTop="1" thickBot="1" x14ac:dyDescent="0.4">
      <c r="C161" s="203" t="s">
        <v>2422</v>
      </c>
      <c r="D161" s="224"/>
      <c r="E161" s="224"/>
      <c r="F161" s="224"/>
      <c r="G161" s="224"/>
      <c r="H161" s="224"/>
      <c r="I161" s="224"/>
      <c r="J161" s="224"/>
      <c r="K161" s="224"/>
      <c r="L161" s="208" t="s">
        <v>2411</v>
      </c>
      <c r="M161" s="218" t="str">
        <f t="shared" si="7"/>
        <v/>
      </c>
      <c r="N161" s="183" t="str">
        <f t="shared" si="1"/>
        <v/>
      </c>
      <c r="O161" s="216" t="str">
        <f t="shared" si="8"/>
        <v/>
      </c>
      <c r="P161" s="225" t="str">
        <f t="shared" si="2"/>
        <v/>
      </c>
      <c r="Q161" s="217" t="str">
        <f t="shared" si="9"/>
        <v/>
      </c>
      <c r="R161" s="168" t="str">
        <f t="shared" si="10"/>
        <v/>
      </c>
      <c r="S161" s="218" t="str">
        <f t="shared" si="11"/>
        <v/>
      </c>
      <c r="T161" s="219" t="str">
        <f t="shared" si="12"/>
        <v/>
      </c>
      <c r="U161" s="181" t="str">
        <f t="shared" si="3"/>
        <v/>
      </c>
      <c r="V161" s="185" t="str">
        <f t="shared" si="13"/>
        <v/>
      </c>
      <c r="W161" s="177" t="str">
        <f t="shared" si="4"/>
        <v/>
      </c>
      <c r="X161" s="185" t="str">
        <f t="shared" si="14"/>
        <v/>
      </c>
      <c r="Y161" s="185" t="str">
        <f t="shared" si="15"/>
        <v/>
      </c>
      <c r="Z161" s="218" t="str">
        <f t="shared" si="16"/>
        <v/>
      </c>
      <c r="AA161" s="175" t="str">
        <f t="shared" si="17"/>
        <v/>
      </c>
      <c r="AB161" s="183" t="str">
        <f t="shared" si="5"/>
        <v/>
      </c>
      <c r="AC161" s="184" t="str">
        <f t="shared" si="18"/>
        <v/>
      </c>
      <c r="AD161" s="225" t="str">
        <f t="shared" si="19"/>
        <v/>
      </c>
      <c r="AE161" s="176" t="str">
        <f t="shared" si="20"/>
        <v/>
      </c>
      <c r="AF161" s="168" t="str">
        <f t="shared" si="21"/>
        <v/>
      </c>
      <c r="AG161" s="168" t="str">
        <f t="shared" si="22"/>
        <v/>
      </c>
      <c r="AH161" s="179" t="str">
        <f t="shared" si="23"/>
        <v/>
      </c>
      <c r="AI161" s="256" t="str">
        <f t="shared" si="6"/>
        <v/>
      </c>
      <c r="AJ161" s="185" t="str">
        <f t="shared" si="24"/>
        <v/>
      </c>
      <c r="AK161" s="185" t="str">
        <f t="shared" si="25"/>
        <v/>
      </c>
      <c r="AL161" s="185" t="str">
        <f t="shared" si="26"/>
        <v/>
      </c>
      <c r="AM161" s="185" t="str">
        <f t="shared" si="27"/>
        <v/>
      </c>
      <c r="AN161" s="185" t="str">
        <f t="shared" si="28"/>
        <v/>
      </c>
    </row>
    <row r="162" spans="1:40" ht="25.5" thickTop="1" thickBot="1" x14ac:dyDescent="0.4">
      <c r="B162" t="s">
        <v>2282</v>
      </c>
      <c r="C162" s="333" t="s">
        <v>2904</v>
      </c>
      <c r="D162" s="329"/>
      <c r="E162" s="329"/>
      <c r="F162" s="329"/>
      <c r="G162" s="329"/>
      <c r="H162" s="329"/>
      <c r="I162" s="329"/>
      <c r="J162" s="329"/>
      <c r="K162" s="329"/>
      <c r="L162" s="330" t="str">
        <f>IF(C162="","",_xlfn.CONCAT("       triggerLine: ","""",C162,", ",M162:AN162,""", sC: ","""",B162,""", lines: ["))</f>
        <v xml:space="preserve">       triggerLine: "BENDECID, ", sC: "as", lines: [</v>
      </c>
      <c r="M162" s="218" t="str">
        <f t="shared" si="7"/>
        <v/>
      </c>
      <c r="N162" s="183" t="str">
        <f t="shared" si="1"/>
        <v/>
      </c>
      <c r="O162" s="216" t="str">
        <f t="shared" si="8"/>
        <v/>
      </c>
      <c r="P162" s="225" t="str">
        <f t="shared" si="2"/>
        <v/>
      </c>
      <c r="Q162" s="217" t="str">
        <f t="shared" si="9"/>
        <v/>
      </c>
      <c r="R162" s="168" t="str">
        <f t="shared" si="10"/>
        <v/>
      </c>
      <c r="S162" s="218" t="str">
        <f t="shared" si="11"/>
        <v/>
      </c>
      <c r="T162" s="219" t="str">
        <f t="shared" si="12"/>
        <v/>
      </c>
      <c r="U162" s="181" t="str">
        <f t="shared" si="3"/>
        <v/>
      </c>
      <c r="V162" s="185" t="str">
        <f t="shared" si="13"/>
        <v/>
      </c>
      <c r="W162" s="177" t="str">
        <f t="shared" si="4"/>
        <v/>
      </c>
      <c r="X162" s="185" t="str">
        <f t="shared" si="14"/>
        <v/>
      </c>
      <c r="Y162" s="185" t="str">
        <f t="shared" si="15"/>
        <v/>
      </c>
      <c r="Z162" s="218" t="str">
        <f t="shared" si="16"/>
        <v/>
      </c>
      <c r="AA162" s="175" t="str">
        <f t="shared" si="17"/>
        <v/>
      </c>
      <c r="AB162" s="183" t="str">
        <f t="shared" si="5"/>
        <v/>
      </c>
      <c r="AC162" s="184" t="str">
        <f t="shared" si="18"/>
        <v/>
      </c>
      <c r="AD162" s="225" t="str">
        <f t="shared" si="19"/>
        <v/>
      </c>
      <c r="AE162" s="176" t="str">
        <f t="shared" si="20"/>
        <v/>
      </c>
      <c r="AF162" s="168" t="str">
        <f t="shared" si="21"/>
        <v/>
      </c>
      <c r="AG162" s="168" t="str">
        <f t="shared" si="22"/>
        <v/>
      </c>
      <c r="AH162" s="179" t="str">
        <f t="shared" si="23"/>
        <v/>
      </c>
      <c r="AI162" s="256" t="str">
        <f t="shared" si="6"/>
        <v/>
      </c>
      <c r="AJ162" s="185" t="str">
        <f t="shared" si="24"/>
        <v/>
      </c>
      <c r="AK162" s="185" t="str">
        <f t="shared" si="25"/>
        <v/>
      </c>
      <c r="AL162" s="185" t="str">
        <f t="shared" si="26"/>
        <v/>
      </c>
      <c r="AM162" s="185" t="str">
        <f t="shared" si="27"/>
        <v/>
      </c>
      <c r="AN162" s="185" t="str">
        <f t="shared" si="28"/>
        <v/>
      </c>
    </row>
    <row r="163" spans="1:40" ht="25.5" thickTop="1" thickBot="1" x14ac:dyDescent="0.4">
      <c r="B163" t="s">
        <v>2282</v>
      </c>
      <c r="C163" s="334" t="s">
        <v>2903</v>
      </c>
      <c r="D163" s="329"/>
      <c r="E163" s="329"/>
      <c r="F163" s="329"/>
      <c r="G163" s="329"/>
      <c r="H163" s="329"/>
      <c r="I163" s="329"/>
      <c r="J163" s="329"/>
      <c r="K163" s="329"/>
      <c r="L163" s="335" t="str">
        <f>IF(C163="","",_xlfn.CONCAT("            { line: ","""",C163,", ",M163:AN163,""", sC: ","""",B163,"""},  ]},"))</f>
        <v xml:space="preserve">            { line: "AL SEÑOR., ", sC: "as"},  ]},</v>
      </c>
      <c r="M163" s="218" t="str">
        <f t="shared" si="7"/>
        <v/>
      </c>
      <c r="N163" s="183" t="str">
        <f t="shared" si="1"/>
        <v/>
      </c>
      <c r="O163" s="216" t="str">
        <f t="shared" si="8"/>
        <v/>
      </c>
      <c r="P163" s="225" t="str">
        <f t="shared" si="2"/>
        <v/>
      </c>
      <c r="Q163" s="217" t="str">
        <f t="shared" si="9"/>
        <v/>
      </c>
      <c r="R163" s="168" t="str">
        <f t="shared" si="10"/>
        <v/>
      </c>
      <c r="S163" s="218" t="str">
        <f t="shared" si="11"/>
        <v/>
      </c>
      <c r="T163" s="219" t="str">
        <f t="shared" si="12"/>
        <v/>
      </c>
      <c r="U163" s="181" t="str">
        <f t="shared" si="3"/>
        <v/>
      </c>
      <c r="V163" s="185" t="str">
        <f t="shared" si="13"/>
        <v/>
      </c>
      <c r="W163" s="177" t="str">
        <f t="shared" si="4"/>
        <v/>
      </c>
      <c r="X163" s="185" t="str">
        <f t="shared" si="14"/>
        <v/>
      </c>
      <c r="Y163" s="185" t="str">
        <f t="shared" si="15"/>
        <v/>
      </c>
      <c r="Z163" s="218" t="str">
        <f t="shared" si="16"/>
        <v/>
      </c>
      <c r="AA163" s="175" t="str">
        <f t="shared" si="17"/>
        <v/>
      </c>
      <c r="AB163" s="183" t="str">
        <f t="shared" si="5"/>
        <v/>
      </c>
      <c r="AC163" s="184" t="str">
        <f t="shared" si="18"/>
        <v/>
      </c>
      <c r="AD163" s="225" t="str">
        <f t="shared" si="19"/>
        <v/>
      </c>
      <c r="AE163" s="176" t="str">
        <f t="shared" si="20"/>
        <v/>
      </c>
      <c r="AF163" s="168" t="str">
        <f t="shared" si="21"/>
        <v/>
      </c>
      <c r="AG163" s="168" t="str">
        <f t="shared" si="22"/>
        <v/>
      </c>
      <c r="AH163" s="179" t="str">
        <f t="shared" si="23"/>
        <v/>
      </c>
      <c r="AI163" s="256" t="str">
        <f t="shared" si="6"/>
        <v/>
      </c>
      <c r="AJ163" s="185" t="str">
        <f t="shared" si="24"/>
        <v/>
      </c>
      <c r="AK163" s="185" t="str">
        <f t="shared" si="25"/>
        <v/>
      </c>
      <c r="AL163" s="185" t="str">
        <f t="shared" si="26"/>
        <v/>
      </c>
      <c r="AM163" s="185" t="str">
        <f t="shared" si="27"/>
        <v/>
      </c>
      <c r="AN163" s="185" t="str">
        <f t="shared" si="28"/>
        <v/>
      </c>
    </row>
    <row r="164" spans="1:40" ht="27.75" thickTop="1" thickBot="1" x14ac:dyDescent="0.4">
      <c r="C164" s="297"/>
      <c r="D164" s="326"/>
      <c r="E164" s="326"/>
      <c r="F164" s="326"/>
      <c r="G164" s="326"/>
      <c r="H164" s="326"/>
      <c r="I164" s="326"/>
      <c r="J164" s="326"/>
      <c r="K164" s="326"/>
      <c r="L164" s="299" t="s">
        <v>2520</v>
      </c>
      <c r="M164" s="218"/>
      <c r="N164" s="183"/>
      <c r="O164" s="216"/>
      <c r="P164" s="225"/>
      <c r="Q164" s="217"/>
      <c r="R164" s="168"/>
      <c r="S164" s="218"/>
      <c r="T164" s="219"/>
      <c r="U164" s="181"/>
      <c r="V164" s="185"/>
      <c r="W164" s="177"/>
      <c r="X164" s="185"/>
      <c r="Y164" s="185"/>
      <c r="Z164" s="218"/>
      <c r="AA164" s="175"/>
      <c r="AB164" s="183"/>
      <c r="AC164" s="184"/>
      <c r="AD164" s="225"/>
      <c r="AE164" s="176"/>
      <c r="AF164" s="168"/>
      <c r="AG164" s="168"/>
      <c r="AH164" s="179"/>
      <c r="AI164" s="256"/>
      <c r="AJ164" s="185"/>
      <c r="AK164" s="185"/>
      <c r="AL164" s="185"/>
      <c r="AM164" s="185"/>
      <c r="AN164" s="185"/>
    </row>
    <row r="165" spans="1:40" ht="25.5" thickTop="1" thickBot="1" x14ac:dyDescent="0.4">
      <c r="A165">
        <f>+A160+1</f>
        <v>5</v>
      </c>
      <c r="C165" s="13" t="s">
        <v>2933</v>
      </c>
      <c r="D165" s="257"/>
      <c r="E165" s="257"/>
      <c r="F165" s="258"/>
      <c r="G165" s="258"/>
      <c r="H165" s="257"/>
      <c r="I165" s="257"/>
      <c r="J165" s="296"/>
      <c r="K165" s="296"/>
      <c r="L165" s="271" t="str">
        <f t="shared" si="423"/>
        <v xml:space="preserve">            { line: "Almas y espíritus justos,, ", sC: ""},</v>
      </c>
      <c r="M165" s="218" t="str">
        <f t="shared" si="7"/>
        <v/>
      </c>
      <c r="N165" s="183" t="str">
        <f t="shared" si="1"/>
        <v/>
      </c>
      <c r="O165" s="216" t="str">
        <f t="shared" si="8"/>
        <v/>
      </c>
      <c r="P165" s="225" t="str">
        <f t="shared" si="2"/>
        <v/>
      </c>
      <c r="Q165" s="217" t="str">
        <f t="shared" si="9"/>
        <v/>
      </c>
      <c r="R165" s="168" t="str">
        <f t="shared" si="10"/>
        <v/>
      </c>
      <c r="S165" s="218" t="str">
        <f t="shared" si="11"/>
        <v/>
      </c>
      <c r="T165" s="219" t="str">
        <f t="shared" si="12"/>
        <v/>
      </c>
      <c r="U165" s="181" t="str">
        <f t="shared" si="3"/>
        <v/>
      </c>
      <c r="V165" s="185" t="str">
        <f t="shared" si="13"/>
        <v/>
      </c>
      <c r="W165" s="177" t="str">
        <f t="shared" si="4"/>
        <v/>
      </c>
      <c r="X165" s="185" t="str">
        <f t="shared" si="14"/>
        <v/>
      </c>
      <c r="Y165" s="185" t="str">
        <f t="shared" si="15"/>
        <v/>
      </c>
      <c r="Z165" s="218" t="str">
        <f t="shared" si="16"/>
        <v/>
      </c>
      <c r="AA165" s="175" t="str">
        <f t="shared" si="17"/>
        <v/>
      </c>
      <c r="AB165" s="183" t="str">
        <f t="shared" si="5"/>
        <v/>
      </c>
      <c r="AC165" s="184" t="str">
        <f t="shared" si="18"/>
        <v/>
      </c>
      <c r="AD165" s="225" t="str">
        <f t="shared" si="19"/>
        <v/>
      </c>
      <c r="AE165" s="176" t="str">
        <f t="shared" si="20"/>
        <v/>
      </c>
      <c r="AF165" s="168" t="str">
        <f t="shared" si="21"/>
        <v/>
      </c>
      <c r="AG165" s="168" t="str">
        <f t="shared" si="22"/>
        <v/>
      </c>
      <c r="AH165" s="179" t="str">
        <f t="shared" si="23"/>
        <v/>
      </c>
      <c r="AI165" s="256" t="str">
        <f t="shared" si="6"/>
        <v/>
      </c>
      <c r="AJ165" s="185" t="str">
        <f t="shared" si="24"/>
        <v/>
      </c>
      <c r="AK165" s="185" t="str">
        <f t="shared" si="25"/>
        <v/>
      </c>
      <c r="AL165" s="185" t="str">
        <f t="shared" si="26"/>
        <v/>
      </c>
      <c r="AM165" s="185" t="str">
        <f t="shared" si="27"/>
        <v/>
      </c>
      <c r="AN165" s="185" t="str">
        <f t="shared" si="28"/>
        <v/>
      </c>
    </row>
    <row r="166" spans="1:40" ht="25.5" thickTop="1" thickBot="1" x14ac:dyDescent="0.4">
      <c r="C166" s="203" t="s">
        <v>2422</v>
      </c>
      <c r="D166" s="224"/>
      <c r="E166" s="224"/>
      <c r="F166" s="224"/>
      <c r="G166" s="224"/>
      <c r="H166" s="224"/>
      <c r="I166" s="224"/>
      <c r="J166" s="224"/>
      <c r="K166" s="224"/>
      <c r="L166" s="208" t="s">
        <v>2411</v>
      </c>
      <c r="M166" s="218" t="str">
        <f t="shared" ref="M166:M168" si="567">IF(N166="","","(")</f>
        <v/>
      </c>
      <c r="N166" s="183" t="str">
        <f t="shared" ref="N166:N168" si="568">IF(D166="","",D166)</f>
        <v/>
      </c>
      <c r="O166" s="216" t="str">
        <f t="shared" ref="O166:O168" si="569">IF(N166="","",",")</f>
        <v/>
      </c>
      <c r="P166" s="225" t="str">
        <f t="shared" ref="P166:P168" si="570">IF(E166="","",E166)</f>
        <v/>
      </c>
      <c r="Q166" s="217" t="str">
        <f t="shared" ref="Q166:Q168" si="571">IF(N166="","",",")</f>
        <v/>
      </c>
      <c r="R166" s="168" t="str">
        <f t="shared" ref="R166:R168" si="572">IF(N166="","",15)</f>
        <v/>
      </c>
      <c r="S166" s="218" t="str">
        <f t="shared" ref="S166:S168" si="573">IF(N166="","",")")</f>
        <v/>
      </c>
      <c r="T166" s="219" t="str">
        <f t="shared" ref="T166:T168" si="574">IF(U166="","","(")</f>
        <v/>
      </c>
      <c r="U166" s="181" t="str">
        <f t="shared" ref="U166:U168" si="575">IF(F166="","",F166)</f>
        <v/>
      </c>
      <c r="V166" s="185" t="str">
        <f t="shared" ref="V166:V168" si="576">IF(U166="","",",")</f>
        <v/>
      </c>
      <c r="W166" s="177" t="str">
        <f t="shared" ref="W166:W168" si="577">IF(G166="","",G166)</f>
        <v/>
      </c>
      <c r="X166" s="185" t="str">
        <f t="shared" ref="X166:X168" si="578">IF(U166="","",",")</f>
        <v/>
      </c>
      <c r="Y166" s="185" t="str">
        <f t="shared" ref="Y166:Y168" si="579">IF(U166="","",250)</f>
        <v/>
      </c>
      <c r="Z166" s="218" t="str">
        <f t="shared" ref="Z166:Z168" si="580">IF(U166="","",")")</f>
        <v/>
      </c>
      <c r="AA166" s="175" t="str">
        <f t="shared" ref="AA166:AA168" si="581">IF(AB166="","","(")</f>
        <v/>
      </c>
      <c r="AB166" s="183" t="str">
        <f t="shared" ref="AB166:AB168" si="582">IF(H166="","",H166)</f>
        <v/>
      </c>
      <c r="AC166" s="184" t="str">
        <f t="shared" ref="AC166:AC168" si="583">IF(AB166="","",",")</f>
        <v/>
      </c>
      <c r="AD166" s="225" t="str">
        <f t="shared" ref="AD166:AD168" si="584">IF(I166="","",I166)</f>
        <v/>
      </c>
      <c r="AE166" s="176" t="str">
        <f t="shared" ref="AE166:AE168" si="585">IF(AB166="","",",")</f>
        <v/>
      </c>
      <c r="AF166" s="168" t="str">
        <f t="shared" ref="AF166:AF168" si="586">IF(AB166="","",350)</f>
        <v/>
      </c>
      <c r="AG166" s="168" t="str">
        <f t="shared" ref="AG166:AG168" si="587">IF(AB166="","",")")</f>
        <v/>
      </c>
      <c r="AH166" s="179" t="str">
        <f t="shared" ref="AH166:AH168" si="588">IF(AI166="","","(")</f>
        <v/>
      </c>
      <c r="AI166" s="256" t="str">
        <f t="shared" ref="AI166:AI168" si="589">IF(J166="","",J166)</f>
        <v/>
      </c>
      <c r="AJ166" s="185" t="str">
        <f t="shared" ref="AJ166:AJ168" si="590">IF(AI166="","",",")</f>
        <v/>
      </c>
      <c r="AK166" s="185" t="str">
        <f t="shared" ref="AK166:AK168" si="591">IF(K166="","",K166)</f>
        <v/>
      </c>
      <c r="AL166" s="185" t="str">
        <f t="shared" ref="AL166:AL168" si="592">IF(AI166="","",",")</f>
        <v/>
      </c>
      <c r="AM166" s="185" t="str">
        <f t="shared" ref="AM166:AM168" si="593">IF(AI166="","",450)</f>
        <v/>
      </c>
      <c r="AN166" s="185" t="str">
        <f t="shared" ref="AN166:AN168" si="594">IF(AI166="","",")")</f>
        <v/>
      </c>
    </row>
    <row r="167" spans="1:40" ht="25.5" thickTop="1" thickBot="1" x14ac:dyDescent="0.4">
      <c r="B167" t="s">
        <v>2282</v>
      </c>
      <c r="C167" s="333" t="s">
        <v>2904</v>
      </c>
      <c r="D167" s="329"/>
      <c r="E167" s="329"/>
      <c r="F167" s="329"/>
      <c r="G167" s="329"/>
      <c r="H167" s="329"/>
      <c r="I167" s="329"/>
      <c r="J167" s="329"/>
      <c r="K167" s="329"/>
      <c r="L167" s="330" t="str">
        <f>IF(C167="","",_xlfn.CONCAT("       triggerLine: ","""",C167,", ",M167:AN167,""", sC: ","""",B167,""", lines: ["))</f>
        <v xml:space="preserve">       triggerLine: "BENDECID, ", sC: "as", lines: [</v>
      </c>
      <c r="M167" s="218" t="str">
        <f t="shared" si="567"/>
        <v/>
      </c>
      <c r="N167" s="183" t="str">
        <f t="shared" si="568"/>
        <v/>
      </c>
      <c r="O167" s="216" t="str">
        <f t="shared" si="569"/>
        <v/>
      </c>
      <c r="P167" s="225" t="str">
        <f t="shared" si="570"/>
        <v/>
      </c>
      <c r="Q167" s="217" t="str">
        <f t="shared" si="571"/>
        <v/>
      </c>
      <c r="R167" s="168" t="str">
        <f t="shared" si="572"/>
        <v/>
      </c>
      <c r="S167" s="218" t="str">
        <f t="shared" si="573"/>
        <v/>
      </c>
      <c r="T167" s="219" t="str">
        <f t="shared" si="574"/>
        <v/>
      </c>
      <c r="U167" s="181" t="str">
        <f t="shared" si="575"/>
        <v/>
      </c>
      <c r="V167" s="185" t="str">
        <f t="shared" si="576"/>
        <v/>
      </c>
      <c r="W167" s="177" t="str">
        <f t="shared" si="577"/>
        <v/>
      </c>
      <c r="X167" s="185" t="str">
        <f t="shared" si="578"/>
        <v/>
      </c>
      <c r="Y167" s="185" t="str">
        <f t="shared" si="579"/>
        <v/>
      </c>
      <c r="Z167" s="218" t="str">
        <f t="shared" si="580"/>
        <v/>
      </c>
      <c r="AA167" s="175" t="str">
        <f t="shared" si="581"/>
        <v/>
      </c>
      <c r="AB167" s="183" t="str">
        <f t="shared" si="582"/>
        <v/>
      </c>
      <c r="AC167" s="184" t="str">
        <f t="shared" si="583"/>
        <v/>
      </c>
      <c r="AD167" s="225" t="str">
        <f t="shared" si="584"/>
        <v/>
      </c>
      <c r="AE167" s="176" t="str">
        <f t="shared" si="585"/>
        <v/>
      </c>
      <c r="AF167" s="168" t="str">
        <f t="shared" si="586"/>
        <v/>
      </c>
      <c r="AG167" s="168" t="str">
        <f t="shared" si="587"/>
        <v/>
      </c>
      <c r="AH167" s="179" t="str">
        <f t="shared" si="588"/>
        <v/>
      </c>
      <c r="AI167" s="256" t="str">
        <f t="shared" si="589"/>
        <v/>
      </c>
      <c r="AJ167" s="185" t="str">
        <f t="shared" si="590"/>
        <v/>
      </c>
      <c r="AK167" s="185" t="str">
        <f t="shared" si="591"/>
        <v/>
      </c>
      <c r="AL167" s="185" t="str">
        <f t="shared" si="592"/>
        <v/>
      </c>
      <c r="AM167" s="185" t="str">
        <f t="shared" si="593"/>
        <v/>
      </c>
      <c r="AN167" s="185" t="str">
        <f t="shared" si="594"/>
        <v/>
      </c>
    </row>
    <row r="168" spans="1:40" ht="25.5" thickTop="1" thickBot="1" x14ac:dyDescent="0.4">
      <c r="B168" t="s">
        <v>2282</v>
      </c>
      <c r="C168" s="334" t="s">
        <v>2903</v>
      </c>
      <c r="D168" s="329"/>
      <c r="E168" s="329"/>
      <c r="F168" s="329"/>
      <c r="G168" s="329"/>
      <c r="H168" s="329"/>
      <c r="I168" s="329"/>
      <c r="J168" s="329"/>
      <c r="K168" s="329"/>
      <c r="L168" s="335" t="str">
        <f>IF(C168="","",_xlfn.CONCAT("            { line: ","""",C168,", ",M168:AN168,""", sC: ","""",B168,"""},  ]},"))</f>
        <v xml:space="preserve">            { line: "AL SEÑOR., ", sC: "as"},  ]},</v>
      </c>
      <c r="M168" s="218" t="str">
        <f t="shared" si="567"/>
        <v/>
      </c>
      <c r="N168" s="183" t="str">
        <f t="shared" si="568"/>
        <v/>
      </c>
      <c r="O168" s="216" t="str">
        <f t="shared" si="569"/>
        <v/>
      </c>
      <c r="P168" s="225" t="str">
        <f t="shared" si="570"/>
        <v/>
      </c>
      <c r="Q168" s="217" t="str">
        <f t="shared" si="571"/>
        <v/>
      </c>
      <c r="R168" s="168" t="str">
        <f t="shared" si="572"/>
        <v/>
      </c>
      <c r="S168" s="218" t="str">
        <f t="shared" si="573"/>
        <v/>
      </c>
      <c r="T168" s="219" t="str">
        <f t="shared" si="574"/>
        <v/>
      </c>
      <c r="U168" s="181" t="str">
        <f t="shared" si="575"/>
        <v/>
      </c>
      <c r="V168" s="185" t="str">
        <f t="shared" si="576"/>
        <v/>
      </c>
      <c r="W168" s="177" t="str">
        <f t="shared" si="577"/>
        <v/>
      </c>
      <c r="X168" s="185" t="str">
        <f t="shared" si="578"/>
        <v/>
      </c>
      <c r="Y168" s="185" t="str">
        <f t="shared" si="579"/>
        <v/>
      </c>
      <c r="Z168" s="218" t="str">
        <f t="shared" si="580"/>
        <v/>
      </c>
      <c r="AA168" s="175" t="str">
        <f t="shared" si="581"/>
        <v/>
      </c>
      <c r="AB168" s="183" t="str">
        <f t="shared" si="582"/>
        <v/>
      </c>
      <c r="AC168" s="184" t="str">
        <f t="shared" si="583"/>
        <v/>
      </c>
      <c r="AD168" s="225" t="str">
        <f t="shared" si="584"/>
        <v/>
      </c>
      <c r="AE168" s="176" t="str">
        <f t="shared" si="585"/>
        <v/>
      </c>
      <c r="AF168" s="168" t="str">
        <f t="shared" si="586"/>
        <v/>
      </c>
      <c r="AG168" s="168" t="str">
        <f t="shared" si="587"/>
        <v/>
      </c>
      <c r="AH168" s="179" t="str">
        <f t="shared" si="588"/>
        <v/>
      </c>
      <c r="AI168" s="256" t="str">
        <f t="shared" si="589"/>
        <v/>
      </c>
      <c r="AJ168" s="185" t="str">
        <f t="shared" si="590"/>
        <v/>
      </c>
      <c r="AK168" s="185" t="str">
        <f t="shared" si="591"/>
        <v/>
      </c>
      <c r="AL168" s="185" t="str">
        <f t="shared" si="592"/>
        <v/>
      </c>
      <c r="AM168" s="185" t="str">
        <f t="shared" si="593"/>
        <v/>
      </c>
      <c r="AN168" s="185" t="str">
        <f t="shared" si="594"/>
        <v/>
      </c>
    </row>
    <row r="169" spans="1:40" ht="25.5" thickTop="1" thickBot="1" x14ac:dyDescent="0.4">
      <c r="A169">
        <f>+A165+1</f>
        <v>6</v>
      </c>
      <c r="C169" s="13" t="s">
        <v>2934</v>
      </c>
      <c r="D169" s="257"/>
      <c r="E169" s="257"/>
      <c r="F169" s="258"/>
      <c r="G169" s="258"/>
      <c r="H169" s="257"/>
      <c r="I169" s="257"/>
      <c r="J169" s="296"/>
      <c r="K169" s="296"/>
      <c r="L169" s="271" t="str">
        <f t="shared" si="423"/>
        <v xml:space="preserve">            { line: "Santos y humildes de corazón,, ", sC: ""},</v>
      </c>
      <c r="M169" s="218" t="str">
        <f t="shared" si="7"/>
        <v/>
      </c>
      <c r="N169" s="183" t="str">
        <f t="shared" si="1"/>
        <v/>
      </c>
      <c r="O169" s="216" t="str">
        <f t="shared" si="8"/>
        <v/>
      </c>
      <c r="P169" s="225" t="str">
        <f t="shared" si="2"/>
        <v/>
      </c>
      <c r="Q169" s="217" t="str">
        <f t="shared" si="9"/>
        <v/>
      </c>
      <c r="R169" s="168" t="str">
        <f t="shared" si="10"/>
        <v/>
      </c>
      <c r="S169" s="218" t="str">
        <f t="shared" si="11"/>
        <v/>
      </c>
      <c r="T169" s="219" t="str">
        <f t="shared" si="12"/>
        <v/>
      </c>
      <c r="U169" s="181" t="str">
        <f t="shared" si="3"/>
        <v/>
      </c>
      <c r="V169" s="185" t="str">
        <f t="shared" si="13"/>
        <v/>
      </c>
      <c r="W169" s="177" t="str">
        <f t="shared" si="4"/>
        <v/>
      </c>
      <c r="X169" s="185" t="str">
        <f t="shared" si="14"/>
        <v/>
      </c>
      <c r="Y169" s="185" t="str">
        <f t="shared" si="15"/>
        <v/>
      </c>
      <c r="Z169" s="218" t="str">
        <f t="shared" si="16"/>
        <v/>
      </c>
      <c r="AA169" s="175" t="str">
        <f t="shared" si="17"/>
        <v/>
      </c>
      <c r="AB169" s="183" t="str">
        <f t="shared" si="5"/>
        <v/>
      </c>
      <c r="AC169" s="184" t="str">
        <f t="shared" si="18"/>
        <v/>
      </c>
      <c r="AD169" s="225" t="str">
        <f t="shared" si="19"/>
        <v/>
      </c>
      <c r="AE169" s="176" t="str">
        <f t="shared" si="20"/>
        <v/>
      </c>
      <c r="AF169" s="168" t="str">
        <f t="shared" si="21"/>
        <v/>
      </c>
      <c r="AG169" s="168" t="str">
        <f t="shared" si="22"/>
        <v/>
      </c>
      <c r="AH169" s="179" t="str">
        <f t="shared" si="23"/>
        <v/>
      </c>
      <c r="AI169" s="256" t="str">
        <f t="shared" si="6"/>
        <v/>
      </c>
      <c r="AJ169" s="185" t="str">
        <f t="shared" si="24"/>
        <v/>
      </c>
      <c r="AK169" s="185" t="str">
        <f t="shared" si="25"/>
        <v/>
      </c>
      <c r="AL169" s="185" t="str">
        <f t="shared" si="26"/>
        <v/>
      </c>
      <c r="AM169" s="185" t="str">
        <f t="shared" si="27"/>
        <v/>
      </c>
      <c r="AN169" s="185" t="str">
        <f t="shared" si="28"/>
        <v/>
      </c>
    </row>
    <row r="170" spans="1:40" ht="25.5" thickTop="1" thickBot="1" x14ac:dyDescent="0.4">
      <c r="C170" s="203" t="s">
        <v>2422</v>
      </c>
      <c r="D170" s="224"/>
      <c r="E170" s="224"/>
      <c r="F170" s="224"/>
      <c r="G170" s="224"/>
      <c r="H170" s="224"/>
      <c r="I170" s="224"/>
      <c r="J170" s="224"/>
      <c r="K170" s="224"/>
      <c r="L170" s="208" t="s">
        <v>2411</v>
      </c>
      <c r="M170" s="218" t="str">
        <f t="shared" si="7"/>
        <v/>
      </c>
      <c r="N170" s="183" t="str">
        <f t="shared" si="1"/>
        <v/>
      </c>
      <c r="O170" s="216" t="str">
        <f t="shared" si="8"/>
        <v/>
      </c>
      <c r="P170" s="225" t="str">
        <f t="shared" si="2"/>
        <v/>
      </c>
      <c r="Q170" s="217" t="str">
        <f t="shared" si="9"/>
        <v/>
      </c>
      <c r="R170" s="168" t="str">
        <f t="shared" si="10"/>
        <v/>
      </c>
      <c r="S170" s="218" t="str">
        <f t="shared" si="11"/>
        <v/>
      </c>
      <c r="T170" s="219" t="str">
        <f t="shared" si="12"/>
        <v/>
      </c>
      <c r="U170" s="181" t="str">
        <f t="shared" si="3"/>
        <v/>
      </c>
      <c r="V170" s="185" t="str">
        <f t="shared" si="13"/>
        <v/>
      </c>
      <c r="W170" s="177" t="str">
        <f t="shared" si="4"/>
        <v/>
      </c>
      <c r="X170" s="185" t="str">
        <f t="shared" si="14"/>
        <v/>
      </c>
      <c r="Y170" s="185" t="str">
        <f t="shared" si="15"/>
        <v/>
      </c>
      <c r="Z170" s="218" t="str">
        <f t="shared" si="16"/>
        <v/>
      </c>
      <c r="AA170" s="175" t="str">
        <f t="shared" si="17"/>
        <v/>
      </c>
      <c r="AB170" s="183" t="str">
        <f t="shared" si="5"/>
        <v/>
      </c>
      <c r="AC170" s="184" t="str">
        <f t="shared" si="18"/>
        <v/>
      </c>
      <c r="AD170" s="225" t="str">
        <f t="shared" si="19"/>
        <v/>
      </c>
      <c r="AE170" s="176" t="str">
        <f t="shared" si="20"/>
        <v/>
      </c>
      <c r="AF170" s="168" t="str">
        <f t="shared" si="21"/>
        <v/>
      </c>
      <c r="AG170" s="168" t="str">
        <f t="shared" si="22"/>
        <v/>
      </c>
      <c r="AH170" s="179" t="str">
        <f t="shared" si="23"/>
        <v/>
      </c>
      <c r="AI170" s="256" t="str">
        <f t="shared" si="6"/>
        <v/>
      </c>
      <c r="AJ170" s="185" t="str">
        <f t="shared" si="24"/>
        <v/>
      </c>
      <c r="AK170" s="185" t="str">
        <f t="shared" si="25"/>
        <v/>
      </c>
      <c r="AL170" s="185" t="str">
        <f t="shared" si="26"/>
        <v/>
      </c>
      <c r="AM170" s="185" t="str">
        <f t="shared" si="27"/>
        <v/>
      </c>
      <c r="AN170" s="185" t="str">
        <f t="shared" si="28"/>
        <v/>
      </c>
    </row>
    <row r="171" spans="1:40" ht="25.5" thickTop="1" thickBot="1" x14ac:dyDescent="0.4">
      <c r="B171" t="s">
        <v>2282</v>
      </c>
      <c r="C171" s="333" t="s">
        <v>2904</v>
      </c>
      <c r="D171" s="329"/>
      <c r="E171" s="329"/>
      <c r="F171" s="329"/>
      <c r="G171" s="329"/>
      <c r="H171" s="329"/>
      <c r="I171" s="329"/>
      <c r="J171" s="329"/>
      <c r="K171" s="329"/>
      <c r="L171" s="330" t="str">
        <f>IF(C171="","",_xlfn.CONCAT("       triggerLine: ","""",C171,", ",M171:AN171,""", sC: ","""",B171,""", lines: ["))</f>
        <v xml:space="preserve">       triggerLine: "BENDECID, ", sC: "as", lines: [</v>
      </c>
      <c r="M171" s="218" t="str">
        <f t="shared" si="7"/>
        <v/>
      </c>
      <c r="N171" s="183" t="str">
        <f t="shared" si="1"/>
        <v/>
      </c>
      <c r="O171" s="216" t="str">
        <f t="shared" si="8"/>
        <v/>
      </c>
      <c r="P171" s="225" t="str">
        <f t="shared" si="2"/>
        <v/>
      </c>
      <c r="Q171" s="217" t="str">
        <f t="shared" si="9"/>
        <v/>
      </c>
      <c r="R171" s="168" t="str">
        <f t="shared" si="10"/>
        <v/>
      </c>
      <c r="S171" s="218" t="str">
        <f t="shared" si="11"/>
        <v/>
      </c>
      <c r="T171" s="219" t="str">
        <f t="shared" si="12"/>
        <v/>
      </c>
      <c r="U171" s="181" t="str">
        <f t="shared" si="3"/>
        <v/>
      </c>
      <c r="V171" s="185" t="str">
        <f t="shared" si="13"/>
        <v/>
      </c>
      <c r="W171" s="177" t="str">
        <f t="shared" si="4"/>
        <v/>
      </c>
      <c r="X171" s="185" t="str">
        <f t="shared" si="14"/>
        <v/>
      </c>
      <c r="Y171" s="185" t="str">
        <f t="shared" si="15"/>
        <v/>
      </c>
      <c r="Z171" s="218" t="str">
        <f t="shared" si="16"/>
        <v/>
      </c>
      <c r="AA171" s="175" t="str">
        <f t="shared" si="17"/>
        <v/>
      </c>
      <c r="AB171" s="183" t="str">
        <f t="shared" si="5"/>
        <v/>
      </c>
      <c r="AC171" s="184" t="str">
        <f t="shared" si="18"/>
        <v/>
      </c>
      <c r="AD171" s="225" t="str">
        <f t="shared" si="19"/>
        <v/>
      </c>
      <c r="AE171" s="176" t="str">
        <f t="shared" si="20"/>
        <v/>
      </c>
      <c r="AF171" s="168" t="str">
        <f t="shared" si="21"/>
        <v/>
      </c>
      <c r="AG171" s="168" t="str">
        <f t="shared" si="22"/>
        <v/>
      </c>
      <c r="AH171" s="179" t="str">
        <f t="shared" si="23"/>
        <v/>
      </c>
      <c r="AI171" s="256" t="str">
        <f t="shared" si="6"/>
        <v/>
      </c>
      <c r="AJ171" s="185" t="str">
        <f t="shared" si="24"/>
        <v/>
      </c>
      <c r="AK171" s="185" t="str">
        <f t="shared" si="25"/>
        <v/>
      </c>
      <c r="AL171" s="185" t="str">
        <f t="shared" si="26"/>
        <v/>
      </c>
      <c r="AM171" s="185" t="str">
        <f t="shared" si="27"/>
        <v/>
      </c>
      <c r="AN171" s="185" t="str">
        <f t="shared" si="28"/>
        <v/>
      </c>
    </row>
    <row r="172" spans="1:40" ht="25.5" thickTop="1" thickBot="1" x14ac:dyDescent="0.4">
      <c r="B172" t="s">
        <v>2282</v>
      </c>
      <c r="C172" s="334" t="s">
        <v>2903</v>
      </c>
      <c r="D172" s="329"/>
      <c r="E172" s="329"/>
      <c r="F172" s="329"/>
      <c r="G172" s="329"/>
      <c r="H172" s="329"/>
      <c r="I172" s="329"/>
      <c r="J172" s="329"/>
      <c r="K172" s="329"/>
      <c r="L172" s="335" t="str">
        <f>IF(C172="","",_xlfn.CONCAT("            { line: ","""",C172,", ",M172:AN172,""", sC: ","""",B172,"""},  ]},"))</f>
        <v xml:space="preserve">            { line: "AL SEÑOR., ", sC: "as"},  ]},</v>
      </c>
      <c r="M172" s="218" t="str">
        <f t="shared" si="7"/>
        <v/>
      </c>
      <c r="N172" s="183" t="str">
        <f t="shared" si="1"/>
        <v/>
      </c>
      <c r="O172" s="216" t="str">
        <f t="shared" si="8"/>
        <v/>
      </c>
      <c r="P172" s="225" t="str">
        <f t="shared" si="2"/>
        <v/>
      </c>
      <c r="Q172" s="217" t="str">
        <f t="shared" si="9"/>
        <v/>
      </c>
      <c r="R172" s="168" t="str">
        <f t="shared" si="10"/>
        <v/>
      </c>
      <c r="S172" s="218" t="str">
        <f t="shared" si="11"/>
        <v/>
      </c>
      <c r="T172" s="219" t="str">
        <f t="shared" si="12"/>
        <v/>
      </c>
      <c r="U172" s="181" t="str">
        <f t="shared" si="3"/>
        <v/>
      </c>
      <c r="V172" s="185" t="str">
        <f t="shared" si="13"/>
        <v/>
      </c>
      <c r="W172" s="177" t="str">
        <f t="shared" si="4"/>
        <v/>
      </c>
      <c r="X172" s="185" t="str">
        <f t="shared" si="14"/>
        <v/>
      </c>
      <c r="Y172" s="185" t="str">
        <f t="shared" si="15"/>
        <v/>
      </c>
      <c r="Z172" s="218" t="str">
        <f t="shared" si="16"/>
        <v/>
      </c>
      <c r="AA172" s="175" t="str">
        <f t="shared" si="17"/>
        <v/>
      </c>
      <c r="AB172" s="183" t="str">
        <f t="shared" si="5"/>
        <v/>
      </c>
      <c r="AC172" s="184" t="str">
        <f t="shared" si="18"/>
        <v/>
      </c>
      <c r="AD172" s="225" t="str">
        <f t="shared" si="19"/>
        <v/>
      </c>
      <c r="AE172" s="176" t="str">
        <f t="shared" si="20"/>
        <v/>
      </c>
      <c r="AF172" s="168" t="str">
        <f t="shared" si="21"/>
        <v/>
      </c>
      <c r="AG172" s="168" t="str">
        <f t="shared" si="22"/>
        <v/>
      </c>
      <c r="AH172" s="179" t="str">
        <f t="shared" si="23"/>
        <v/>
      </c>
      <c r="AI172" s="256" t="str">
        <f t="shared" si="6"/>
        <v/>
      </c>
      <c r="AJ172" s="185" t="str">
        <f t="shared" si="24"/>
        <v/>
      </c>
      <c r="AK172" s="185" t="str">
        <f t="shared" si="25"/>
        <v/>
      </c>
      <c r="AL172" s="185" t="str">
        <f t="shared" si="26"/>
        <v/>
      </c>
      <c r="AM172" s="185" t="str">
        <f t="shared" si="27"/>
        <v/>
      </c>
      <c r="AN172" s="185" t="str">
        <f t="shared" si="28"/>
        <v/>
      </c>
    </row>
    <row r="173" spans="1:40" ht="27.75" thickTop="1" thickBot="1" x14ac:dyDescent="0.4">
      <c r="C173" s="297"/>
      <c r="D173" s="326"/>
      <c r="E173" s="326"/>
      <c r="F173" s="326"/>
      <c r="G173" s="326"/>
      <c r="H173" s="326"/>
      <c r="I173" s="326"/>
      <c r="J173" s="326"/>
      <c r="K173" s="326"/>
      <c r="L173" s="299" t="s">
        <v>2520</v>
      </c>
      <c r="M173" s="218"/>
      <c r="N173" s="183"/>
      <c r="O173" s="216"/>
      <c r="P173" s="225"/>
      <c r="Q173" s="217"/>
      <c r="R173" s="168"/>
      <c r="S173" s="218"/>
      <c r="T173" s="219"/>
      <c r="U173" s="181"/>
      <c r="V173" s="185"/>
      <c r="W173" s="177"/>
      <c r="X173" s="185"/>
      <c r="Y173" s="185"/>
      <c r="Z173" s="218"/>
      <c r="AA173" s="175"/>
      <c r="AB173" s="183"/>
      <c r="AC173" s="184"/>
      <c r="AD173" s="225"/>
      <c r="AE173" s="176"/>
      <c r="AF173" s="168"/>
      <c r="AG173" s="168"/>
      <c r="AH173" s="179"/>
      <c r="AI173" s="256"/>
      <c r="AJ173" s="185"/>
      <c r="AK173" s="185"/>
      <c r="AL173" s="185"/>
      <c r="AM173" s="185"/>
      <c r="AN173" s="185"/>
    </row>
    <row r="174" spans="1:40" ht="25.5" thickTop="1" thickBot="1" x14ac:dyDescent="0.4">
      <c r="A174">
        <f>+A169+1</f>
        <v>7</v>
      </c>
      <c r="C174" s="13" t="s">
        <v>2935</v>
      </c>
      <c r="D174" s="257"/>
      <c r="E174" s="257"/>
      <c r="F174" s="258"/>
      <c r="G174" s="258"/>
      <c r="H174" s="257"/>
      <c r="I174" s="257"/>
      <c r="J174" s="296"/>
      <c r="K174" s="296"/>
      <c r="L174" s="271" t="str">
        <f t="shared" si="423"/>
        <v xml:space="preserve">            { line: "Ananías, Azarías y Misael,, ", sC: ""},</v>
      </c>
      <c r="M174" s="218" t="str">
        <f t="shared" si="7"/>
        <v/>
      </c>
      <c r="N174" s="183" t="str">
        <f t="shared" si="1"/>
        <v/>
      </c>
      <c r="O174" s="216" t="str">
        <f t="shared" si="8"/>
        <v/>
      </c>
      <c r="P174" s="225" t="str">
        <f t="shared" si="2"/>
        <v/>
      </c>
      <c r="Q174" s="217" t="str">
        <f t="shared" si="9"/>
        <v/>
      </c>
      <c r="R174" s="168" t="str">
        <f t="shared" si="10"/>
        <v/>
      </c>
      <c r="S174" s="218" t="str">
        <f t="shared" si="11"/>
        <v/>
      </c>
      <c r="T174" s="219" t="str">
        <f t="shared" si="12"/>
        <v/>
      </c>
      <c r="U174" s="181" t="str">
        <f t="shared" si="3"/>
        <v/>
      </c>
      <c r="V174" s="185" t="str">
        <f t="shared" si="13"/>
        <v/>
      </c>
      <c r="W174" s="177" t="str">
        <f t="shared" si="4"/>
        <v/>
      </c>
      <c r="X174" s="185" t="str">
        <f t="shared" si="14"/>
        <v/>
      </c>
      <c r="Y174" s="185" t="str">
        <f t="shared" si="15"/>
        <v/>
      </c>
      <c r="Z174" s="218" t="str">
        <f t="shared" si="16"/>
        <v/>
      </c>
      <c r="AA174" s="175" t="str">
        <f t="shared" si="17"/>
        <v/>
      </c>
      <c r="AB174" s="183" t="str">
        <f t="shared" si="5"/>
        <v/>
      </c>
      <c r="AC174" s="184" t="str">
        <f t="shared" si="18"/>
        <v/>
      </c>
      <c r="AD174" s="225" t="str">
        <f t="shared" si="19"/>
        <v/>
      </c>
      <c r="AE174" s="176" t="str">
        <f t="shared" si="20"/>
        <v/>
      </c>
      <c r="AF174" s="168" t="str">
        <f t="shared" si="21"/>
        <v/>
      </c>
      <c r="AG174" s="168" t="str">
        <f t="shared" si="22"/>
        <v/>
      </c>
      <c r="AH174" s="179" t="str">
        <f t="shared" si="23"/>
        <v/>
      </c>
      <c r="AI174" s="256" t="str">
        <f t="shared" si="6"/>
        <v/>
      </c>
      <c r="AJ174" s="185" t="str">
        <f t="shared" si="24"/>
        <v/>
      </c>
      <c r="AK174" s="185" t="str">
        <f t="shared" si="25"/>
        <v/>
      </c>
      <c r="AL174" s="185" t="str">
        <f t="shared" si="26"/>
        <v/>
      </c>
      <c r="AM174" s="185" t="str">
        <f t="shared" si="27"/>
        <v/>
      </c>
      <c r="AN174" s="185" t="str">
        <f t="shared" si="28"/>
        <v/>
      </c>
    </row>
    <row r="175" spans="1:40" ht="25.5" thickTop="1" thickBot="1" x14ac:dyDescent="0.4">
      <c r="C175" s="203" t="s">
        <v>2422</v>
      </c>
      <c r="D175" s="224"/>
      <c r="E175" s="224"/>
      <c r="F175" s="224"/>
      <c r="G175" s="224"/>
      <c r="H175" s="224"/>
      <c r="I175" s="224"/>
      <c r="J175" s="224"/>
      <c r="K175" s="224"/>
      <c r="L175" s="208" t="s">
        <v>2411</v>
      </c>
      <c r="M175" s="218" t="str">
        <f t="shared" ref="M175:M177" si="595">IF(N175="","","(")</f>
        <v/>
      </c>
      <c r="N175" s="183" t="str">
        <f t="shared" ref="N175:N177" si="596">IF(D175="","",D175)</f>
        <v/>
      </c>
      <c r="O175" s="216" t="str">
        <f t="shared" ref="O175:O177" si="597">IF(N175="","",",")</f>
        <v/>
      </c>
      <c r="P175" s="225" t="str">
        <f t="shared" ref="P175:P177" si="598">IF(E175="","",E175)</f>
        <v/>
      </c>
      <c r="Q175" s="217" t="str">
        <f t="shared" ref="Q175:Q177" si="599">IF(N175="","",",")</f>
        <v/>
      </c>
      <c r="R175" s="168" t="str">
        <f t="shared" ref="R175:R177" si="600">IF(N175="","",15)</f>
        <v/>
      </c>
      <c r="S175" s="218" t="str">
        <f t="shared" ref="S175:S177" si="601">IF(N175="","",")")</f>
        <v/>
      </c>
      <c r="T175" s="219" t="str">
        <f t="shared" ref="T175:T177" si="602">IF(U175="","","(")</f>
        <v/>
      </c>
      <c r="U175" s="181" t="str">
        <f t="shared" ref="U175:U177" si="603">IF(F175="","",F175)</f>
        <v/>
      </c>
      <c r="V175" s="185" t="str">
        <f t="shared" ref="V175:V177" si="604">IF(U175="","",",")</f>
        <v/>
      </c>
      <c r="W175" s="177" t="str">
        <f t="shared" ref="W175:W177" si="605">IF(G175="","",G175)</f>
        <v/>
      </c>
      <c r="X175" s="185" t="str">
        <f t="shared" ref="X175:X177" si="606">IF(U175="","",",")</f>
        <v/>
      </c>
      <c r="Y175" s="185" t="str">
        <f t="shared" ref="Y175:Y177" si="607">IF(U175="","",250)</f>
        <v/>
      </c>
      <c r="Z175" s="218" t="str">
        <f t="shared" ref="Z175:Z177" si="608">IF(U175="","",")")</f>
        <v/>
      </c>
      <c r="AA175" s="175" t="str">
        <f t="shared" ref="AA175:AA177" si="609">IF(AB175="","","(")</f>
        <v/>
      </c>
      <c r="AB175" s="183" t="str">
        <f t="shared" ref="AB175:AB177" si="610">IF(H175="","",H175)</f>
        <v/>
      </c>
      <c r="AC175" s="184" t="str">
        <f t="shared" ref="AC175:AC177" si="611">IF(AB175="","",",")</f>
        <v/>
      </c>
      <c r="AD175" s="225" t="str">
        <f t="shared" ref="AD175:AD177" si="612">IF(I175="","",I175)</f>
        <v/>
      </c>
      <c r="AE175" s="176" t="str">
        <f t="shared" ref="AE175:AE177" si="613">IF(AB175="","",",")</f>
        <v/>
      </c>
      <c r="AF175" s="168" t="str">
        <f t="shared" ref="AF175:AF177" si="614">IF(AB175="","",350)</f>
        <v/>
      </c>
      <c r="AG175" s="168" t="str">
        <f t="shared" ref="AG175:AG177" si="615">IF(AB175="","",")")</f>
        <v/>
      </c>
      <c r="AH175" s="179" t="str">
        <f t="shared" ref="AH175:AH177" si="616">IF(AI175="","","(")</f>
        <v/>
      </c>
      <c r="AI175" s="256" t="str">
        <f t="shared" ref="AI175:AI177" si="617">IF(J175="","",J175)</f>
        <v/>
      </c>
      <c r="AJ175" s="185" t="str">
        <f t="shared" ref="AJ175:AJ177" si="618">IF(AI175="","",",")</f>
        <v/>
      </c>
      <c r="AK175" s="185" t="str">
        <f t="shared" ref="AK175:AK177" si="619">IF(K175="","",K175)</f>
        <v/>
      </c>
      <c r="AL175" s="185" t="str">
        <f t="shared" ref="AL175:AL177" si="620">IF(AI175="","",",")</f>
        <v/>
      </c>
      <c r="AM175" s="185" t="str">
        <f t="shared" ref="AM175:AM177" si="621">IF(AI175="","",450)</f>
        <v/>
      </c>
      <c r="AN175" s="185" t="str">
        <f t="shared" ref="AN175:AN177" si="622">IF(AI175="","",")")</f>
        <v/>
      </c>
    </row>
    <row r="176" spans="1:40" ht="25.5" thickTop="1" thickBot="1" x14ac:dyDescent="0.4">
      <c r="B176" t="s">
        <v>2282</v>
      </c>
      <c r="C176" s="333" t="s">
        <v>2904</v>
      </c>
      <c r="D176" s="329"/>
      <c r="E176" s="329"/>
      <c r="F176" s="329"/>
      <c r="G176" s="329"/>
      <c r="H176" s="329"/>
      <c r="I176" s="329"/>
      <c r="J176" s="329"/>
      <c r="K176" s="329"/>
      <c r="L176" s="330" t="str">
        <f>IF(C176="","",_xlfn.CONCAT("       triggerLine: ","""",C176,", ",M176:AN176,""", sC: ","""",B176,""", lines: ["))</f>
        <v xml:space="preserve">       triggerLine: "BENDECID, ", sC: "as", lines: [</v>
      </c>
      <c r="M176" s="218" t="str">
        <f t="shared" si="595"/>
        <v/>
      </c>
      <c r="N176" s="183" t="str">
        <f t="shared" si="596"/>
        <v/>
      </c>
      <c r="O176" s="216" t="str">
        <f t="shared" si="597"/>
        <v/>
      </c>
      <c r="P176" s="225" t="str">
        <f t="shared" si="598"/>
        <v/>
      </c>
      <c r="Q176" s="217" t="str">
        <f t="shared" si="599"/>
        <v/>
      </c>
      <c r="R176" s="168" t="str">
        <f t="shared" si="600"/>
        <v/>
      </c>
      <c r="S176" s="218" t="str">
        <f t="shared" si="601"/>
        <v/>
      </c>
      <c r="T176" s="219" t="str">
        <f t="shared" si="602"/>
        <v/>
      </c>
      <c r="U176" s="181" t="str">
        <f t="shared" si="603"/>
        <v/>
      </c>
      <c r="V176" s="185" t="str">
        <f t="shared" si="604"/>
        <v/>
      </c>
      <c r="W176" s="177" t="str">
        <f t="shared" si="605"/>
        <v/>
      </c>
      <c r="X176" s="185" t="str">
        <f t="shared" si="606"/>
        <v/>
      </c>
      <c r="Y176" s="185" t="str">
        <f t="shared" si="607"/>
        <v/>
      </c>
      <c r="Z176" s="218" t="str">
        <f t="shared" si="608"/>
        <v/>
      </c>
      <c r="AA176" s="175" t="str">
        <f t="shared" si="609"/>
        <v/>
      </c>
      <c r="AB176" s="183" t="str">
        <f t="shared" si="610"/>
        <v/>
      </c>
      <c r="AC176" s="184" t="str">
        <f t="shared" si="611"/>
        <v/>
      </c>
      <c r="AD176" s="225" t="str">
        <f t="shared" si="612"/>
        <v/>
      </c>
      <c r="AE176" s="176" t="str">
        <f t="shared" si="613"/>
        <v/>
      </c>
      <c r="AF176" s="168" t="str">
        <f t="shared" si="614"/>
        <v/>
      </c>
      <c r="AG176" s="168" t="str">
        <f t="shared" si="615"/>
        <v/>
      </c>
      <c r="AH176" s="179" t="str">
        <f t="shared" si="616"/>
        <v/>
      </c>
      <c r="AI176" s="256" t="str">
        <f t="shared" si="617"/>
        <v/>
      </c>
      <c r="AJ176" s="185" t="str">
        <f t="shared" si="618"/>
        <v/>
      </c>
      <c r="AK176" s="185" t="str">
        <f t="shared" si="619"/>
        <v/>
      </c>
      <c r="AL176" s="185" t="str">
        <f t="shared" si="620"/>
        <v/>
      </c>
      <c r="AM176" s="185" t="str">
        <f t="shared" si="621"/>
        <v/>
      </c>
      <c r="AN176" s="185" t="str">
        <f t="shared" si="622"/>
        <v/>
      </c>
    </row>
    <row r="177" spans="1:40" ht="25.5" thickTop="1" thickBot="1" x14ac:dyDescent="0.4">
      <c r="B177" t="s">
        <v>2282</v>
      </c>
      <c r="C177" s="334" t="s">
        <v>2903</v>
      </c>
      <c r="D177" s="329"/>
      <c r="E177" s="329"/>
      <c r="F177" s="329"/>
      <c r="G177" s="329"/>
      <c r="H177" s="329"/>
      <c r="I177" s="329"/>
      <c r="J177" s="329"/>
      <c r="K177" s="329"/>
      <c r="L177" s="335" t="str">
        <f>IF(C177="","",_xlfn.CONCAT("            { line: ","""",C177,", ",M177:AN177,""", sC: ","""",B177,"""},  ]},"))</f>
        <v xml:space="preserve">            { line: "AL SEÑOR., ", sC: "as"},  ]},</v>
      </c>
      <c r="M177" s="218" t="str">
        <f t="shared" si="595"/>
        <v/>
      </c>
      <c r="N177" s="183" t="str">
        <f t="shared" si="596"/>
        <v/>
      </c>
      <c r="O177" s="216" t="str">
        <f t="shared" si="597"/>
        <v/>
      </c>
      <c r="P177" s="225" t="str">
        <f t="shared" si="598"/>
        <v/>
      </c>
      <c r="Q177" s="217" t="str">
        <f t="shared" si="599"/>
        <v/>
      </c>
      <c r="R177" s="168" t="str">
        <f t="shared" si="600"/>
        <v/>
      </c>
      <c r="S177" s="218" t="str">
        <f t="shared" si="601"/>
        <v/>
      </c>
      <c r="T177" s="219" t="str">
        <f t="shared" si="602"/>
        <v/>
      </c>
      <c r="U177" s="181" t="str">
        <f t="shared" si="603"/>
        <v/>
      </c>
      <c r="V177" s="185" t="str">
        <f t="shared" si="604"/>
        <v/>
      </c>
      <c r="W177" s="177" t="str">
        <f t="shared" si="605"/>
        <v/>
      </c>
      <c r="X177" s="185" t="str">
        <f t="shared" si="606"/>
        <v/>
      </c>
      <c r="Y177" s="185" t="str">
        <f t="shared" si="607"/>
        <v/>
      </c>
      <c r="Z177" s="218" t="str">
        <f t="shared" si="608"/>
        <v/>
      </c>
      <c r="AA177" s="175" t="str">
        <f t="shared" si="609"/>
        <v/>
      </c>
      <c r="AB177" s="183" t="str">
        <f t="shared" si="610"/>
        <v/>
      </c>
      <c r="AC177" s="184" t="str">
        <f t="shared" si="611"/>
        <v/>
      </c>
      <c r="AD177" s="225" t="str">
        <f t="shared" si="612"/>
        <v/>
      </c>
      <c r="AE177" s="176" t="str">
        <f t="shared" si="613"/>
        <v/>
      </c>
      <c r="AF177" s="168" t="str">
        <f t="shared" si="614"/>
        <v/>
      </c>
      <c r="AG177" s="168" t="str">
        <f t="shared" si="615"/>
        <v/>
      </c>
      <c r="AH177" s="179" t="str">
        <f t="shared" si="616"/>
        <v/>
      </c>
      <c r="AI177" s="256" t="str">
        <f t="shared" si="617"/>
        <v/>
      </c>
      <c r="AJ177" s="185" t="str">
        <f t="shared" si="618"/>
        <v/>
      </c>
      <c r="AK177" s="185" t="str">
        <f t="shared" si="619"/>
        <v/>
      </c>
      <c r="AL177" s="185" t="str">
        <f t="shared" si="620"/>
        <v/>
      </c>
      <c r="AM177" s="185" t="str">
        <f t="shared" si="621"/>
        <v/>
      </c>
      <c r="AN177" s="185" t="str">
        <f t="shared" si="622"/>
        <v/>
      </c>
    </row>
    <row r="178" spans="1:40" ht="25.5" thickTop="1" thickBot="1" x14ac:dyDescent="0.4">
      <c r="A178">
        <f>+A174+1</f>
        <v>8</v>
      </c>
      <c r="B178" t="s">
        <v>2540</v>
      </c>
      <c r="C178" s="13" t="s">
        <v>2901</v>
      </c>
      <c r="D178" s="257" t="s">
        <v>1111</v>
      </c>
      <c r="E178" s="257">
        <v>7</v>
      </c>
      <c r="F178" s="258"/>
      <c r="G178" s="258"/>
      <c r="H178" s="257"/>
      <c r="I178" s="257"/>
      <c r="J178" s="296"/>
      <c r="K178" s="296"/>
      <c r="L178" s="271" t="str">
        <f t="shared" si="423"/>
        <v xml:space="preserve">            { line: "Ensalzadlo, (Mi,7,15)", sC: "tc"},</v>
      </c>
      <c r="M178" s="218" t="str">
        <f t="shared" si="7"/>
        <v>(</v>
      </c>
      <c r="N178" s="183" t="str">
        <f t="shared" si="1"/>
        <v>Mi</v>
      </c>
      <c r="O178" s="216" t="str">
        <f t="shared" si="8"/>
        <v>,</v>
      </c>
      <c r="P178" s="225">
        <f t="shared" si="2"/>
        <v>7</v>
      </c>
      <c r="Q178" s="217" t="str">
        <f t="shared" si="9"/>
        <v>,</v>
      </c>
      <c r="R178" s="168">
        <f t="shared" si="10"/>
        <v>15</v>
      </c>
      <c r="S178" s="218" t="str">
        <f t="shared" si="11"/>
        <v>)</v>
      </c>
      <c r="T178" s="219" t="str">
        <f t="shared" si="12"/>
        <v/>
      </c>
      <c r="U178" s="181" t="str">
        <f t="shared" si="3"/>
        <v/>
      </c>
      <c r="V178" s="185" t="str">
        <f t="shared" si="13"/>
        <v/>
      </c>
      <c r="W178" s="177" t="str">
        <f t="shared" si="4"/>
        <v/>
      </c>
      <c r="X178" s="185" t="str">
        <f t="shared" si="14"/>
        <v/>
      </c>
      <c r="Y178" s="185" t="str">
        <f t="shared" si="15"/>
        <v/>
      </c>
      <c r="Z178" s="218" t="str">
        <f t="shared" si="16"/>
        <v/>
      </c>
      <c r="AA178" s="175" t="str">
        <f t="shared" si="17"/>
        <v/>
      </c>
      <c r="AB178" s="183" t="str">
        <f t="shared" si="5"/>
        <v/>
      </c>
      <c r="AC178" s="184" t="str">
        <f t="shared" si="18"/>
        <v/>
      </c>
      <c r="AD178" s="225" t="str">
        <f t="shared" si="19"/>
        <v/>
      </c>
      <c r="AE178" s="176" t="str">
        <f t="shared" si="20"/>
        <v/>
      </c>
      <c r="AF178" s="168" t="str">
        <f t="shared" si="21"/>
        <v/>
      </c>
      <c r="AG178" s="168" t="str">
        <f t="shared" si="22"/>
        <v/>
      </c>
      <c r="AH178" s="179" t="str">
        <f t="shared" si="23"/>
        <v/>
      </c>
      <c r="AI178" s="256" t="str">
        <f t="shared" si="6"/>
        <v/>
      </c>
      <c r="AJ178" s="185" t="str">
        <f t="shared" si="24"/>
        <v/>
      </c>
      <c r="AK178" s="185" t="str">
        <f t="shared" si="25"/>
        <v/>
      </c>
      <c r="AL178" s="185" t="str">
        <f t="shared" si="26"/>
        <v/>
      </c>
      <c r="AM178" s="185" t="str">
        <f t="shared" si="27"/>
        <v/>
      </c>
      <c r="AN178" s="185" t="str">
        <f t="shared" si="28"/>
        <v/>
      </c>
    </row>
    <row r="179" spans="1:40" ht="27.75" thickTop="1" thickBot="1" x14ac:dyDescent="0.4">
      <c r="C179" s="297"/>
      <c r="D179" s="326"/>
      <c r="E179" s="326"/>
      <c r="F179" s="326"/>
      <c r="G179" s="326"/>
      <c r="H179" s="326"/>
      <c r="I179" s="326"/>
      <c r="J179" s="326"/>
      <c r="K179" s="326"/>
      <c r="L179" s="299" t="s">
        <v>2520</v>
      </c>
      <c r="M179" s="218"/>
      <c r="N179" s="183"/>
      <c r="O179" s="216"/>
      <c r="P179" s="225"/>
      <c r="Q179" s="217"/>
      <c r="R179" s="168"/>
      <c r="S179" s="218"/>
      <c r="T179" s="219"/>
      <c r="U179" s="181"/>
      <c r="V179" s="185"/>
      <c r="W179" s="177"/>
      <c r="X179" s="185"/>
      <c r="Y179" s="185"/>
      <c r="Z179" s="218"/>
      <c r="AA179" s="175"/>
      <c r="AB179" s="183"/>
      <c r="AC179" s="184"/>
      <c r="AD179" s="225"/>
      <c r="AE179" s="176"/>
      <c r="AF179" s="168"/>
      <c r="AG179" s="168"/>
      <c r="AH179" s="179"/>
      <c r="AI179" s="256"/>
      <c r="AJ179" s="185"/>
      <c r="AK179" s="185"/>
      <c r="AL179" s="185"/>
      <c r="AM179" s="185"/>
      <c r="AN179" s="185"/>
    </row>
    <row r="180" spans="1:40" ht="25.5" thickTop="1" thickBot="1" x14ac:dyDescent="0.4">
      <c r="A180">
        <f>+A178+1</f>
        <v>9</v>
      </c>
      <c r="B180" t="s">
        <v>2584</v>
      </c>
      <c r="C180" s="13" t="s">
        <v>2936</v>
      </c>
      <c r="D180" s="257" t="s">
        <v>1112</v>
      </c>
      <c r="E180" s="257" t="s">
        <v>1121</v>
      </c>
      <c r="F180" s="258"/>
      <c r="G180" s="258"/>
      <c r="H180" s="257"/>
      <c r="I180" s="257"/>
      <c r="J180" s="296"/>
      <c r="K180" s="296"/>
      <c r="L180" s="282" t="str">
        <f t="shared" si="423"/>
        <v xml:space="preserve">            { line: "CON HIMNOS POR LOS SIGLOS, (La,m,15)", sC: "ta as"},</v>
      </c>
      <c r="M180" s="218" t="str">
        <f t="shared" si="7"/>
        <v>(</v>
      </c>
      <c r="N180" s="183" t="str">
        <f t="shared" si="1"/>
        <v>La</v>
      </c>
      <c r="O180" s="216" t="str">
        <f t="shared" si="8"/>
        <v>,</v>
      </c>
      <c r="P180" s="225" t="str">
        <f t="shared" si="2"/>
        <v>m</v>
      </c>
      <c r="Q180" s="217" t="str">
        <f t="shared" si="9"/>
        <v>,</v>
      </c>
      <c r="R180" s="168">
        <f t="shared" si="10"/>
        <v>15</v>
      </c>
      <c r="S180" s="218" t="str">
        <f t="shared" si="11"/>
        <v>)</v>
      </c>
      <c r="T180" s="219" t="str">
        <f t="shared" si="12"/>
        <v/>
      </c>
      <c r="U180" s="181" t="str">
        <f t="shared" si="3"/>
        <v/>
      </c>
      <c r="V180" s="185" t="str">
        <f t="shared" si="13"/>
        <v/>
      </c>
      <c r="W180" s="177" t="str">
        <f t="shared" si="4"/>
        <v/>
      </c>
      <c r="X180" s="185" t="str">
        <f t="shared" si="14"/>
        <v/>
      </c>
      <c r="Y180" s="185" t="str">
        <f t="shared" si="15"/>
        <v/>
      </c>
      <c r="Z180" s="218" t="str">
        <f t="shared" si="16"/>
        <v/>
      </c>
      <c r="AA180" s="175" t="str">
        <f t="shared" si="17"/>
        <v/>
      </c>
      <c r="AB180" s="183" t="str">
        <f t="shared" si="5"/>
        <v/>
      </c>
      <c r="AC180" s="184" t="str">
        <f t="shared" si="18"/>
        <v/>
      </c>
      <c r="AD180" s="225" t="str">
        <f t="shared" si="19"/>
        <v/>
      </c>
      <c r="AE180" s="176" t="str">
        <f t="shared" si="20"/>
        <v/>
      </c>
      <c r="AF180" s="168" t="str">
        <f t="shared" si="21"/>
        <v/>
      </c>
      <c r="AG180" s="168" t="str">
        <f t="shared" si="22"/>
        <v/>
      </c>
      <c r="AH180" s="179" t="str">
        <f t="shared" si="23"/>
        <v/>
      </c>
      <c r="AI180" s="256" t="str">
        <f t="shared" si="6"/>
        <v/>
      </c>
      <c r="AJ180" s="185" t="str">
        <f t="shared" si="24"/>
        <v/>
      </c>
      <c r="AK180" s="185" t="str">
        <f t="shared" si="25"/>
        <v/>
      </c>
      <c r="AL180" s="185" t="str">
        <f t="shared" si="26"/>
        <v/>
      </c>
      <c r="AM180" s="185" t="str">
        <f t="shared" si="27"/>
        <v/>
      </c>
      <c r="AN180" s="185" t="str">
        <f t="shared" si="28"/>
        <v/>
      </c>
    </row>
    <row r="181" spans="1:40" ht="24" customHeight="1" thickTop="1" x14ac:dyDescent="0.4">
      <c r="B181" s="211"/>
      <c r="C181" s="211"/>
      <c r="D181" s="211"/>
      <c r="E181" s="211"/>
      <c r="F181" s="211"/>
      <c r="G181" s="211"/>
      <c r="H181" s="211"/>
      <c r="I181" s="211"/>
      <c r="J181" s="211"/>
      <c r="K181" s="211"/>
      <c r="L181" s="213" t="str">
        <f ca="1">_xlfn.CONCAT("]}, // ULTIMA LINEA DEL CANTO: ",L1)</f>
        <v>]}, // ULTIMA LINEA DEL CANTO: CÁNTICO DE LOS TRES JÓVENES</v>
      </c>
      <c r="M181" s="211"/>
    </row>
    <row r="182" spans="1:40" ht="20.25" x14ac:dyDescent="0.25">
      <c r="L182" s="214" t="s">
        <v>2316</v>
      </c>
      <c r="M182" s="166"/>
    </row>
    <row r="183" spans="1:40" x14ac:dyDescent="0.25">
      <c r="M1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660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54CDED8-08BA-4231-A211-F3F0E1DCAA6F}">
          <x14:formula1>
            <xm:f>List!$B$1:$B$4</xm:f>
          </x14:formula1>
          <xm:sqref>C12</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56F0-9008-46C8-98D5-EB7F78F7F72E}">
  <sheetPr codeName="Sheet53">
    <tabColor rgb="FF00B0F0"/>
  </sheetPr>
  <dimension ref="A1:AN180"/>
  <sheetViews>
    <sheetView zoomScale="85" zoomScaleNormal="85" workbookViewId="0">
      <pane xSplit="2" ySplit="1" topLeftCell="C147" activePane="bottomRight" state="frozen"/>
      <selection pane="topRight" activeCell="C1" sqref="C1"/>
      <selection pane="bottomLeft" activeCell="A2" sqref="A2"/>
      <selection pane="bottomRight" activeCell="L2" sqref="L2:L179"/>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34</v>
      </c>
      <c r="E1" s="148"/>
      <c r="F1" s="148"/>
      <c r="G1" s="148"/>
      <c r="H1" s="148"/>
      <c r="I1" s="148"/>
      <c r="J1" s="148"/>
      <c r="K1" s="148"/>
      <c r="L1" s="165" t="str">
        <f ca="1">VLOOKUP(C1,'Codigo Canto'!A3:AQ236,38,FALSE)</f>
        <v>CANTO DE MOISÉS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CANTO DE MOISÉS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cantodemoises</v>
      </c>
      <c r="L7" s="164" t="str">
        <f ca="1">_xlfn.CONCAT("        id: ","""",C7,"""",",")</f>
        <v xml:space="preserve">        id: "cantodemoises",</v>
      </c>
    </row>
    <row r="8" spans="2:32" ht="23.25" x14ac:dyDescent="0.25">
      <c r="C8" t="str">
        <f ca="1">PROPER(L1)</f>
        <v>Canto De Moisés</v>
      </c>
      <c r="L8" s="164" t="str">
        <f ca="1">_xlfn.CONCAT("        tt: ","""",C8,"""",",")</f>
        <v xml:space="preserve">        tt: "Canto De Moisés",</v>
      </c>
    </row>
    <row r="9" spans="2:32" ht="23.25" x14ac:dyDescent="0.25">
      <c r="C9" t="str">
        <f ca="1">PROPER(L1)</f>
        <v>Canto De Moisés</v>
      </c>
      <c r="L9" s="164" t="str">
        <f ca="1">_xlfn.CONCAT("        title: ","""",C9,"""",",")</f>
        <v xml:space="preserve">        title: "Canto De Moisés",</v>
      </c>
    </row>
    <row r="10" spans="2:32" ht="23.25" x14ac:dyDescent="0.25">
      <c r="C10" t="str">
        <f ca="1">VLOOKUP(C1,'Codigo Canto'!A3:AQ236,12,FALSE)</f>
        <v>Éxodo 15,1-18</v>
      </c>
      <c r="L10" s="164" t="str">
        <f ca="1">_xlfn.CONCAT("        ","subtitle: ","""",C10,"""",",")</f>
        <v xml:space="preserve">        subtitle: "Éxodo 15,1-18",</v>
      </c>
    </row>
    <row r="11" spans="2:32" ht="23.25" x14ac:dyDescent="0.25">
      <c r="C11" t="str">
        <f ca="1">VLOOKUP(C1,Codigo!A3:AP240,42,FALSE)</f>
        <v>category: ["PreCatecumenado","Laudes/Visperas","Antiguo Testamento"],</v>
      </c>
      <c r="L11" s="164" t="str">
        <f ca="1">_xlfn.CONCAT("        ",C11)</f>
        <v xml:space="preserve">        category: ["PreCatecumenado","Laudes/Visperas","Antiguo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34</v>
      </c>
      <c r="L15" s="164" t="str">
        <f ca="1">_xlfn.CONCAT("        dbno: ","""",C15,"""",",")</f>
        <v xml:space="preserve">        dbno: "34",</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cantodemoises</v>
      </c>
      <c r="L18" s="164" t="str">
        <f ca="1">_xlfn.CONCAT("        audioSrc: ","""/audio/",C18,".mp3""",",")</f>
        <v xml:space="preserve">        audioSrc: "/audio/cantodemoises.mp3",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2788</v>
      </c>
    </row>
    <row r="24" spans="1:40" ht="23.25" x14ac:dyDescent="0.25">
      <c r="L24" s="164" t="s">
        <v>2787</v>
      </c>
    </row>
    <row r="25" spans="1:40" ht="23.25" x14ac:dyDescent="0.25">
      <c r="B25">
        <f ca="1">+C1-1</f>
        <v>33</v>
      </c>
      <c r="C25" t="str">
        <f ca="1">VLOOKUP(B25,Buscador!A3:AP240,31,FALSE)</f>
        <v>/resucito/src/index.html?canto=canticodelostresjovenes</v>
      </c>
      <c r="L25" s="164" t="str">
        <f ca="1">_xlfn.CONCAT("        ant: ","""",C25,"""",",")</f>
        <v xml:space="preserve">        ant: "/resucito/src/index.html?canto=canticodelostresjovenes",</v>
      </c>
    </row>
    <row r="26" spans="1:40" ht="23.25" x14ac:dyDescent="0.25">
      <c r="B26">
        <f ca="1">+C1+1</f>
        <v>35</v>
      </c>
      <c r="C26" t="str">
        <f ca="1">VLOOKUP(B26,Buscador!A3:AP240,31,FALSE)</f>
        <v>/resucito/src/index.html?canto=caritaschristiurgetnos</v>
      </c>
      <c r="L26" s="164" t="str">
        <f ca="1">_xlfn.CONCAT("        sig: ","""",C26,"""",",")</f>
        <v xml:space="preserve">        sig: "/resucito/src/index.html?canto=caritaschristiurgetnos",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2231</v>
      </c>
      <c r="D29" s="257" t="s">
        <v>1131</v>
      </c>
      <c r="E29" s="257">
        <v>7</v>
      </c>
      <c r="F29" s="269" t="s">
        <v>1113</v>
      </c>
      <c r="G29" s="258"/>
      <c r="H29" s="257"/>
      <c r="I29" s="257"/>
      <c r="J29" s="270"/>
      <c r="K29" s="296"/>
      <c r="L29" s="271" t="str">
        <f t="shared" ref="L29:L48" si="0">IF(C29="","",_xlfn.CONCAT("            { line: ","""",C29,", ",M29:AN29,""", sC: ","""",B29,"""},"))</f>
        <v xml:space="preserve">            { line: "Cantemos al Señor,, (Do,7,15)(Fa,,250)", sC: "tc"},</v>
      </c>
      <c r="M29" s="218" t="str">
        <f>IF(N29="","","(")</f>
        <v>(</v>
      </c>
      <c r="N29" s="183" t="str">
        <f t="shared" ref="N29:N100" si="1">IF(D29="","",D29)</f>
        <v>Do</v>
      </c>
      <c r="O29" s="216" t="str">
        <f>IF(N29="","",",")</f>
        <v>,</v>
      </c>
      <c r="P29" s="225">
        <f t="shared" ref="P29:P100" si="2">IF(E29="","",E29)</f>
        <v>7</v>
      </c>
      <c r="Q29" s="217" t="str">
        <f>IF(N29="","",",")</f>
        <v>,</v>
      </c>
      <c r="R29" s="168">
        <f>IF(N29="","",15)</f>
        <v>15</v>
      </c>
      <c r="S29" s="218" t="str">
        <f>IF(N29="","",")")</f>
        <v>)</v>
      </c>
      <c r="T29" s="219" t="str">
        <f>IF(U29="","","(")</f>
        <v>(</v>
      </c>
      <c r="U29" s="181" t="str">
        <f t="shared" ref="U29:U100" si="3">IF(F29="","",F29)</f>
        <v>Fa</v>
      </c>
      <c r="V29" s="185" t="str">
        <f>IF(U29="","",",")</f>
        <v>,</v>
      </c>
      <c r="W29" s="177" t="str">
        <f t="shared" ref="W29:W100" si="4">IF(G29="","",G29)</f>
        <v/>
      </c>
      <c r="X29" s="185" t="str">
        <f>IF(U29="","",",")</f>
        <v>,</v>
      </c>
      <c r="Y29" s="185">
        <f>IF(U29="","",250)</f>
        <v>250</v>
      </c>
      <c r="Z29" s="218" t="str">
        <f>IF(U29="","",")")</f>
        <v>)</v>
      </c>
      <c r="AA29" s="175" t="str">
        <f>IF(AB29="","","(")</f>
        <v/>
      </c>
      <c r="AB29" s="183" t="str">
        <f t="shared" ref="AB29:AB100" si="5">IF(H29="","",H29)</f>
        <v/>
      </c>
      <c r="AC29" s="184" t="str">
        <f>IF(AB29="","",",")</f>
        <v/>
      </c>
      <c r="AD29" s="225" t="str">
        <f>IF(I29="","",I29)</f>
        <v/>
      </c>
      <c r="AE29" s="176" t="str">
        <f>IF(AB29="","",",")</f>
        <v/>
      </c>
      <c r="AF29" s="168" t="str">
        <f>IF(AB29="","",350)</f>
        <v/>
      </c>
      <c r="AG29" s="168" t="str">
        <f>IF(AB29="","",")")</f>
        <v/>
      </c>
      <c r="AH29" s="179" t="str">
        <f>IF(AI29="","","(")</f>
        <v/>
      </c>
      <c r="AI29" s="256" t="str">
        <f t="shared" ref="AI29:AI100" si="6">IF(J29="","",J29)</f>
        <v/>
      </c>
      <c r="AJ29" s="185" t="str">
        <f>IF(AI29="","",",")</f>
        <v/>
      </c>
      <c r="AK29" s="185" t="str">
        <f>IF(K29="","",K29)</f>
        <v/>
      </c>
      <c r="AL29" s="185" t="str">
        <f>IF(AI29="","",",")</f>
        <v/>
      </c>
      <c r="AM29" s="185" t="str">
        <f>IF(AI29="","",450)</f>
        <v/>
      </c>
      <c r="AN29" s="185" t="str">
        <f>IF(AI29="","",")")</f>
        <v/>
      </c>
    </row>
    <row r="30" spans="1:40" ht="25.5" thickTop="1" thickBot="1" x14ac:dyDescent="0.4">
      <c r="A30">
        <f>+A29+1</f>
        <v>2</v>
      </c>
      <c r="C30" s="13" t="s">
        <v>2232</v>
      </c>
      <c r="D30" s="257" t="s">
        <v>1112</v>
      </c>
      <c r="E30" s="257">
        <v>7</v>
      </c>
      <c r="F30" s="258"/>
      <c r="G30" s="258"/>
      <c r="H30" s="257"/>
      <c r="I30" s="257"/>
      <c r="J30" s="296"/>
      <c r="K30" s="296"/>
      <c r="L30" s="271" t="str">
        <f t="shared" si="0"/>
        <v xml:space="preserve">            { line: "cantemos al Señor,, (La,7,15)", sC: ""},</v>
      </c>
      <c r="M30" s="218" t="str">
        <f t="shared" ref="M30:M100" si="7">IF(N30="","","(")</f>
        <v>(</v>
      </c>
      <c r="N30" s="183" t="str">
        <f t="shared" si="1"/>
        <v>La</v>
      </c>
      <c r="O30" s="216" t="str">
        <f t="shared" ref="O30:O100" si="8">IF(N30="","",",")</f>
        <v>,</v>
      </c>
      <c r="P30" s="225">
        <f t="shared" si="2"/>
        <v>7</v>
      </c>
      <c r="Q30" s="217" t="str">
        <f t="shared" ref="Q30:Q100" si="9">IF(N30="","",",")</f>
        <v>,</v>
      </c>
      <c r="R30" s="168">
        <f t="shared" ref="R30:R100" si="10">IF(N30="","",15)</f>
        <v>15</v>
      </c>
      <c r="S30" s="218" t="str">
        <f t="shared" ref="S30:S100" si="11">IF(N30="","",")")</f>
        <v>)</v>
      </c>
      <c r="T30" s="219" t="str">
        <f t="shared" ref="T30:T100" si="12">IF(U30="","","(")</f>
        <v/>
      </c>
      <c r="U30" s="181" t="str">
        <f t="shared" si="3"/>
        <v/>
      </c>
      <c r="V30" s="185" t="str">
        <f t="shared" ref="V30:V100" si="13">IF(U30="","",",")</f>
        <v/>
      </c>
      <c r="W30" s="177" t="str">
        <f t="shared" si="4"/>
        <v/>
      </c>
      <c r="X30" s="185" t="str">
        <f t="shared" ref="X30:X100" si="14">IF(U30="","",",")</f>
        <v/>
      </c>
      <c r="Y30" s="185" t="str">
        <f t="shared" ref="Y30:Y100" si="15">IF(U30="","",250)</f>
        <v/>
      </c>
      <c r="Z30" s="218" t="str">
        <f t="shared" ref="Z30:Z100" si="16">IF(U30="","",")")</f>
        <v/>
      </c>
      <c r="AA30" s="175" t="str">
        <f t="shared" ref="AA30:AA100" si="17">IF(AB30="","","(")</f>
        <v/>
      </c>
      <c r="AB30" s="183" t="str">
        <f t="shared" si="5"/>
        <v/>
      </c>
      <c r="AC30" s="184" t="str">
        <f t="shared" ref="AC30:AC100" si="18">IF(AB30="","",",")</f>
        <v/>
      </c>
      <c r="AD30" s="225" t="str">
        <f t="shared" ref="AD30:AD100" si="19">IF(I30="","",I30)</f>
        <v/>
      </c>
      <c r="AE30" s="176" t="str">
        <f t="shared" ref="AE30:AE100" si="20">IF(AB30="","",",")</f>
        <v/>
      </c>
      <c r="AF30" s="168" t="str">
        <f t="shared" ref="AF30:AF100" si="21">IF(AB30="","",350)</f>
        <v/>
      </c>
      <c r="AG30" s="168" t="str">
        <f t="shared" ref="AG30:AG100" si="22">IF(AB30="","",")")</f>
        <v/>
      </c>
      <c r="AH30" s="179" t="str">
        <f t="shared" ref="AH30:AH100" si="23">IF(AI30="","","(")</f>
        <v/>
      </c>
      <c r="AI30" s="256" t="str">
        <f t="shared" si="6"/>
        <v/>
      </c>
      <c r="AJ30" s="185" t="str">
        <f t="shared" ref="AJ30:AJ100" si="24">IF(AI30="","",",")</f>
        <v/>
      </c>
      <c r="AK30" s="185" t="str">
        <f t="shared" ref="AK30:AK100" si="25">IF(K30="","",K30)</f>
        <v/>
      </c>
      <c r="AL30" s="185" t="str">
        <f t="shared" ref="AL30:AL100" si="26">IF(AI30="","",",")</f>
        <v/>
      </c>
      <c r="AM30" s="185" t="str">
        <f t="shared" ref="AM30:AM100" si="27">IF(AI30="","",450)</f>
        <v/>
      </c>
      <c r="AN30" s="185" t="str">
        <f t="shared" ref="AN30:AN100" si="28">IF(AI30="","",")")</f>
        <v/>
      </c>
    </row>
    <row r="31" spans="1:40" ht="25.5" thickTop="1" thickBot="1" x14ac:dyDescent="0.4">
      <c r="A31">
        <f t="shared" ref="A31:A43" si="29">+A30+1</f>
        <v>3</v>
      </c>
      <c r="C31" s="13" t="s">
        <v>2233</v>
      </c>
      <c r="D31" s="257" t="s">
        <v>1114</v>
      </c>
      <c r="E31" s="257">
        <v>7</v>
      </c>
      <c r="F31" s="258"/>
      <c r="G31" s="258"/>
      <c r="H31" s="257"/>
      <c r="I31" s="257"/>
      <c r="J31" s="296"/>
      <c r="K31" s="296"/>
      <c r="L31" s="271" t="str">
        <f t="shared" si="0"/>
        <v xml:space="preserve">            { line: "que se cubrió de gloria,, (Re,7,15)", sC: ""},</v>
      </c>
      <c r="M31" s="218" t="str">
        <f t="shared" si="7"/>
        <v>(</v>
      </c>
      <c r="N31" s="183" t="str">
        <f t="shared" si="1"/>
        <v>Re</v>
      </c>
      <c r="O31" s="216" t="str">
        <f t="shared" si="8"/>
        <v>,</v>
      </c>
      <c r="P31" s="225">
        <f t="shared" si="2"/>
        <v>7</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C32" s="13" t="s">
        <v>2234</v>
      </c>
      <c r="D32" s="257"/>
      <c r="E32" s="257"/>
      <c r="F32" s="258"/>
      <c r="G32" s="258"/>
      <c r="H32" s="257"/>
      <c r="I32" s="257"/>
      <c r="J32" s="296"/>
      <c r="K32" s="296"/>
      <c r="L32" s="271" t="str">
        <f t="shared" si="0"/>
        <v xml:space="preserve">            { line: "de gloria, de gloria,, ", sC: ""},</v>
      </c>
      <c r="M32" s="218" t="str">
        <f t="shared" si="7"/>
        <v/>
      </c>
      <c r="N32" s="183" t="str">
        <f t="shared" si="1"/>
        <v/>
      </c>
      <c r="O32" s="216" t="str">
        <f t="shared" si="8"/>
        <v/>
      </c>
      <c r="P32" s="225" t="str">
        <f t="shared" si="2"/>
        <v/>
      </c>
      <c r="Q32" s="217" t="str">
        <f t="shared" si="9"/>
        <v/>
      </c>
      <c r="R32" s="168" t="str">
        <f t="shared" si="10"/>
        <v/>
      </c>
      <c r="S32" s="218" t="str">
        <f t="shared" si="11"/>
        <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2235</v>
      </c>
      <c r="D33" s="257" t="s">
        <v>1122</v>
      </c>
      <c r="E33" s="257">
        <v>7</v>
      </c>
      <c r="F33" s="258"/>
      <c r="G33" s="258"/>
      <c r="H33" s="257"/>
      <c r="I33" s="257"/>
      <c r="J33" s="296"/>
      <c r="K33" s="296"/>
      <c r="L33" s="271" t="str">
        <f>IF(C33="","",_xlfn.CONCAT("            { line: ","""",C33,", ",M33:AN33,""", sC: ","""",B33,"""},"))</f>
        <v xml:space="preserve">            { line: "precipitó en el mar, (Sol,7,15)", sC: ""},</v>
      </c>
      <c r="M33" s="218" t="str">
        <f t="shared" si="7"/>
        <v>(</v>
      </c>
      <c r="N33" s="183" t="str">
        <f t="shared" si="1"/>
        <v>Sol</v>
      </c>
      <c r="O33" s="216" t="str">
        <f t="shared" si="8"/>
        <v>,</v>
      </c>
      <c r="P33" s="225">
        <f t="shared" si="2"/>
        <v>7</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2236</v>
      </c>
      <c r="D34" s="257" t="s">
        <v>1131</v>
      </c>
      <c r="E34" s="257">
        <v>7</v>
      </c>
      <c r="F34" s="258"/>
      <c r="G34" s="258"/>
      <c r="H34" s="257"/>
      <c r="I34" s="257"/>
      <c r="J34" s="296"/>
      <c r="K34" s="296"/>
      <c r="L34" s="271" t="str">
        <f>IF(C34="","",_xlfn.CONCAT("            { line: ","""",C34,", ",M34:AN34,""", sC: ","""",B34,"""},"))</f>
        <v xml:space="preserve">            { line: "caballo y caballero., (Do,7,15)", sC: ""},</v>
      </c>
      <c r="M34" s="218" t="str">
        <f t="shared" si="7"/>
        <v>(</v>
      </c>
      <c r="N34" s="183" t="str">
        <f t="shared" si="1"/>
        <v>Do</v>
      </c>
      <c r="O34" s="216" t="str">
        <f t="shared" si="8"/>
        <v>,</v>
      </c>
      <c r="P34" s="225">
        <f t="shared" si="2"/>
        <v>7</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326"/>
      <c r="E35" s="326"/>
      <c r="F35" s="326"/>
      <c r="G35" s="326"/>
      <c r="H35" s="326"/>
      <c r="I35" s="326"/>
      <c r="J35" s="326"/>
      <c r="K35" s="326"/>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7</v>
      </c>
      <c r="B36" t="s">
        <v>2584</v>
      </c>
      <c r="C36" s="13" t="s">
        <v>2211</v>
      </c>
      <c r="D36" s="257" t="s">
        <v>1113</v>
      </c>
      <c r="E36" s="257"/>
      <c r="F36" s="258"/>
      <c r="G36" s="258"/>
      <c r="H36" s="257"/>
      <c r="I36" s="257"/>
      <c r="J36" s="296"/>
      <c r="K36" s="296"/>
      <c r="L36" s="271" t="str">
        <f t="shared" si="0"/>
        <v xml:space="preserve">            { line: "MI FUERZA Y MI CANCIÓN, (Fa,,15)", sC: "ta as"},</v>
      </c>
      <c r="M36" s="218" t="str">
        <f t="shared" si="7"/>
        <v>(</v>
      </c>
      <c r="N36" s="183" t="str">
        <f t="shared" si="1"/>
        <v>Fa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B37" t="s">
        <v>2282</v>
      </c>
      <c r="C37" s="13" t="s">
        <v>2212</v>
      </c>
      <c r="D37" s="257" t="s">
        <v>1112</v>
      </c>
      <c r="E37" s="257">
        <v>7</v>
      </c>
      <c r="F37" s="258"/>
      <c r="G37" s="258"/>
      <c r="H37" s="257"/>
      <c r="I37" s="257"/>
      <c r="J37" s="296"/>
      <c r="K37" s="296"/>
      <c r="L37" s="271" t="str">
        <f t="shared" si="0"/>
        <v xml:space="preserve">            { line: "ES EL SEÑOR., (La,7,15)", sC: "as"},</v>
      </c>
      <c r="M37" s="218" t="str">
        <f t="shared" si="7"/>
        <v>(</v>
      </c>
      <c r="N37" s="183" t="str">
        <f t="shared" si="1"/>
        <v>La</v>
      </c>
      <c r="O37" s="216" t="str">
        <f t="shared" si="8"/>
        <v>,</v>
      </c>
      <c r="P37" s="225">
        <f t="shared" si="2"/>
        <v>7</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B38" t="s">
        <v>2282</v>
      </c>
      <c r="C38" s="13" t="s">
        <v>2237</v>
      </c>
      <c r="D38" s="257" t="s">
        <v>1114</v>
      </c>
      <c r="E38" s="257">
        <v>7</v>
      </c>
      <c r="F38" s="258"/>
      <c r="G38" s="258"/>
      <c r="H38" s="257"/>
      <c r="I38" s="257"/>
      <c r="J38" s="296"/>
      <c r="K38" s="296"/>
      <c r="L38" s="271" t="str">
        <f>IF(C38="","",_xlfn.CONCAT("            { line: ","""",C38,", ",M38:AN38,""", sC: ","""",B38,"""},"))</f>
        <v xml:space="preserve">            { line: "ÉL ES MI SALVACIÓN, ES MI DIOS, (Re,7,15)", sC: "as"},</v>
      </c>
      <c r="M38" s="218" t="str">
        <f t="shared" si="7"/>
        <v>(</v>
      </c>
      <c r="N38" s="183" t="str">
        <f t="shared" si="1"/>
        <v>Re</v>
      </c>
      <c r="O38" s="216" t="str">
        <f t="shared" si="8"/>
        <v>,</v>
      </c>
      <c r="P38" s="225">
        <f t="shared" si="2"/>
        <v>7</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+A38+1</f>
        <v>10</v>
      </c>
      <c r="B39" t="s">
        <v>2282</v>
      </c>
      <c r="C39" s="13" t="s">
        <v>2238</v>
      </c>
      <c r="D39" s="257" t="s">
        <v>1122</v>
      </c>
      <c r="E39" s="257">
        <v>7</v>
      </c>
      <c r="F39" s="258"/>
      <c r="G39" s="258"/>
      <c r="H39" s="257"/>
      <c r="I39" s="257"/>
      <c r="J39" s="296"/>
      <c r="K39" s="296"/>
      <c r="L39" s="271" t="str">
        <f t="shared" si="0"/>
        <v xml:space="preserve">            { line: "Y YO LO ENSALZARÉ., (Sol,7,15)", sC: "as"},</v>
      </c>
      <c r="M39" s="218" t="str">
        <f t="shared" si="7"/>
        <v>(</v>
      </c>
      <c r="N39" s="183" t="str">
        <f t="shared" si="1"/>
        <v>Sol</v>
      </c>
      <c r="O39" s="216" t="str">
        <f t="shared" si="8"/>
        <v>,</v>
      </c>
      <c r="P39" s="225">
        <f t="shared" si="2"/>
        <v>7</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7.75" thickTop="1" thickBot="1" x14ac:dyDescent="0.4">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A41">
        <f>+A39+1</f>
        <v>11</v>
      </c>
      <c r="B41" t="s">
        <v>2282</v>
      </c>
      <c r="C41" s="13" t="s">
        <v>2213</v>
      </c>
      <c r="D41" s="257" t="s">
        <v>1131</v>
      </c>
      <c r="E41" s="257">
        <v>7</v>
      </c>
      <c r="F41" s="258"/>
      <c r="G41" s="258"/>
      <c r="H41" s="257"/>
      <c r="I41" s="257"/>
      <c r="J41" s="296"/>
      <c r="K41" s="296"/>
      <c r="L41" s="271" t="str">
        <f t="shared" si="0"/>
        <v xml:space="preserve">            { line: "PRECIPITÓ EN EL MAR, (Do,7,15)", sC: "as"},</v>
      </c>
      <c r="M41" s="218" t="str">
        <f t="shared" si="7"/>
        <v>(</v>
      </c>
      <c r="N41" s="183" t="str">
        <f t="shared" si="1"/>
        <v>Do</v>
      </c>
      <c r="O41" s="216" t="str">
        <f t="shared" si="8"/>
        <v>,</v>
      </c>
      <c r="P41" s="225">
        <f t="shared" si="2"/>
        <v>7</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12</v>
      </c>
      <c r="B42" t="s">
        <v>2282</v>
      </c>
      <c r="C42" s="13" t="s">
        <v>2214</v>
      </c>
      <c r="D42" s="257"/>
      <c r="E42" s="257"/>
      <c r="F42" s="258"/>
      <c r="G42" s="258"/>
      <c r="H42" s="257"/>
      <c r="I42" s="257"/>
      <c r="J42" s="296"/>
      <c r="K42" s="296"/>
      <c r="L42" s="271" t="str">
        <f t="shared" si="0"/>
        <v xml:space="preserve">            { line: "CABALLO Y CABALLERO,, ", sC: "as"},</v>
      </c>
      <c r="M42" s="218" t="str">
        <f t="shared" si="7"/>
        <v/>
      </c>
      <c r="N42" s="183" t="str">
        <f t="shared" si="1"/>
        <v/>
      </c>
      <c r="O42" s="216" t="str">
        <f t="shared" si="8"/>
        <v/>
      </c>
      <c r="P42" s="225" t="str">
        <f t="shared" si="2"/>
        <v/>
      </c>
      <c r="Q42" s="217" t="str">
        <f t="shared" si="9"/>
        <v/>
      </c>
      <c r="R42" s="168" t="str">
        <f t="shared" si="10"/>
        <v/>
      </c>
      <c r="S42" s="218" t="str">
        <f t="shared" si="11"/>
        <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13</v>
      </c>
      <c r="B43" t="s">
        <v>2282</v>
      </c>
      <c r="C43" s="13" t="s">
        <v>2210</v>
      </c>
      <c r="D43" s="257"/>
      <c r="E43" s="257"/>
      <c r="F43" s="258"/>
      <c r="G43" s="258"/>
      <c r="H43" s="257"/>
      <c r="I43" s="257"/>
      <c r="J43" s="296"/>
      <c r="K43" s="296"/>
      <c r="L43" s="271" t="str">
        <f t="shared" si="0"/>
        <v xml:space="preserve">            { line: "CABALLO Y CABALLERO., ", sC: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7.75" thickTop="1" thickBot="1" x14ac:dyDescent="0.4">
      <c r="C44" s="297"/>
      <c r="D44" s="326"/>
      <c r="E44" s="326"/>
      <c r="F44" s="326"/>
      <c r="G44" s="326"/>
      <c r="H44" s="326"/>
      <c r="I44" s="326"/>
      <c r="J44" s="326"/>
      <c r="K44" s="326"/>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5.5" thickTop="1" thickBot="1" x14ac:dyDescent="0.4">
      <c r="B45" t="s">
        <v>2540</v>
      </c>
      <c r="C45" s="13" t="s">
        <v>2239</v>
      </c>
      <c r="D45" s="257" t="s">
        <v>1113</v>
      </c>
      <c r="E45" s="257"/>
      <c r="F45" s="258"/>
      <c r="G45" s="258"/>
      <c r="H45" s="257"/>
      <c r="I45" s="257"/>
      <c r="J45" s="296"/>
      <c r="K45" s="296"/>
      <c r="L45" s="282" t="str">
        <f t="shared" si="0"/>
        <v xml:space="preserve">            { line: "El Señor es un guerrero,, (Fa,,15)", sC: "tc"},</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C46" s="13" t="s">
        <v>2240</v>
      </c>
      <c r="D46" s="257" t="s">
        <v>1112</v>
      </c>
      <c r="E46" s="257">
        <v>7</v>
      </c>
      <c r="F46" s="258"/>
      <c r="G46" s="258"/>
      <c r="H46" s="257"/>
      <c r="I46" s="257"/>
      <c r="J46" s="296"/>
      <c r="K46" s="296"/>
      <c r="L46" s="282" t="str">
        <f t="shared" ref="L46" si="30">IF(C46="","",_xlfn.CONCAT("            { line: ","""",C46,", ",M46:AN46,""", sC: ","""",B46,"""},"))</f>
        <v xml:space="preserve">            { line: "su nombre es Yahveh., (La,7,15)", sC: ""},</v>
      </c>
      <c r="M46" s="218" t="str">
        <f t="shared" ref="M46" si="31">IF(N46="","","(")</f>
        <v>(</v>
      </c>
      <c r="N46" s="183" t="str">
        <f t="shared" ref="N46" si="32">IF(D46="","",D46)</f>
        <v>La</v>
      </c>
      <c r="O46" s="216" t="str">
        <f t="shared" ref="O46" si="33">IF(N46="","",",")</f>
        <v>,</v>
      </c>
      <c r="P46" s="225">
        <f t="shared" ref="P46" si="34">IF(E46="","",E46)</f>
        <v>7</v>
      </c>
      <c r="Q46" s="217" t="str">
        <f t="shared" ref="Q46" si="35">IF(N46="","",",")</f>
        <v>,</v>
      </c>
      <c r="R46" s="168">
        <f t="shared" ref="R46" si="36">IF(N46="","",15)</f>
        <v>15</v>
      </c>
      <c r="S46" s="218" t="str">
        <f t="shared" ref="S46" si="37">IF(N46="","",")")</f>
        <v>)</v>
      </c>
      <c r="T46" s="219" t="str">
        <f t="shared" ref="T46" si="38">IF(U46="","","(")</f>
        <v/>
      </c>
      <c r="U46" s="181" t="str">
        <f t="shared" ref="U46" si="39">IF(F46="","",F46)</f>
        <v/>
      </c>
      <c r="V46" s="185" t="str">
        <f t="shared" ref="V46" si="40">IF(U46="","",",")</f>
        <v/>
      </c>
      <c r="W46" s="177" t="str">
        <f t="shared" ref="W46" si="41">IF(G46="","",G46)</f>
        <v/>
      </c>
      <c r="X46" s="185" t="str">
        <f t="shared" ref="X46" si="42">IF(U46="","",",")</f>
        <v/>
      </c>
      <c r="Y46" s="185" t="str">
        <f t="shared" ref="Y46" si="43">IF(U46="","",250)</f>
        <v/>
      </c>
      <c r="Z46" s="218" t="str">
        <f t="shared" ref="Z46" si="44">IF(U46="","",")")</f>
        <v/>
      </c>
      <c r="AA46" s="175" t="str">
        <f t="shared" ref="AA46" si="45">IF(AB46="","","(")</f>
        <v/>
      </c>
      <c r="AB46" s="183" t="str">
        <f t="shared" ref="AB46" si="46">IF(H46="","",H46)</f>
        <v/>
      </c>
      <c r="AC46" s="184" t="str">
        <f t="shared" ref="AC46" si="47">IF(AB46="","",",")</f>
        <v/>
      </c>
      <c r="AD46" s="225" t="str">
        <f t="shared" ref="AD46" si="48">IF(I46="","",I46)</f>
        <v/>
      </c>
      <c r="AE46" s="176" t="str">
        <f t="shared" ref="AE46" si="49">IF(AB46="","",",")</f>
        <v/>
      </c>
      <c r="AF46" s="168" t="str">
        <f t="shared" ref="AF46" si="50">IF(AB46="","",350)</f>
        <v/>
      </c>
      <c r="AG46" s="168" t="str">
        <f t="shared" ref="AG46" si="51">IF(AB46="","",")")</f>
        <v/>
      </c>
      <c r="AH46" s="179" t="str">
        <f t="shared" ref="AH46" si="52">IF(AI46="","","(")</f>
        <v/>
      </c>
      <c r="AI46" s="256" t="str">
        <f t="shared" ref="AI46" si="53">IF(J46="","",J46)</f>
        <v/>
      </c>
      <c r="AJ46" s="185" t="str">
        <f t="shared" ref="AJ46" si="54">IF(AI46="","",",")</f>
        <v/>
      </c>
      <c r="AK46" s="185" t="str">
        <f t="shared" ref="AK46" si="55">IF(K46="","",K46)</f>
        <v/>
      </c>
      <c r="AL46" s="185" t="str">
        <f t="shared" ref="AL46" si="56">IF(AI46="","",",")</f>
        <v/>
      </c>
      <c r="AM46" s="185" t="str">
        <f t="shared" ref="AM46" si="57">IF(AI46="","",450)</f>
        <v/>
      </c>
      <c r="AN46" s="185" t="str">
        <f t="shared" ref="AN46" si="58">IF(AI46="","",")")</f>
        <v/>
      </c>
    </row>
    <row r="47" spans="1:40" ht="25.5" thickTop="1" thickBot="1" x14ac:dyDescent="0.4">
      <c r="C47" s="13" t="s">
        <v>2241</v>
      </c>
      <c r="D47" s="257" t="s">
        <v>1114</v>
      </c>
      <c r="E47" s="257">
        <v>7</v>
      </c>
      <c r="F47" s="258"/>
      <c r="G47" s="258"/>
      <c r="H47" s="257"/>
      <c r="I47" s="257"/>
      <c r="J47" s="296"/>
      <c r="K47" s="296"/>
      <c r="L47" s="282" t="str">
        <f t="shared" si="0"/>
        <v xml:space="preserve">            { line: "Precipitó en el mar a los valientes,, (Re,7,15)", sC: ""},</v>
      </c>
      <c r="M47" s="218" t="str">
        <f t="shared" si="7"/>
        <v>(</v>
      </c>
      <c r="N47" s="183" t="str">
        <f t="shared" si="1"/>
        <v>Re</v>
      </c>
      <c r="O47" s="216" t="str">
        <f t="shared" si="8"/>
        <v>,</v>
      </c>
      <c r="P47" s="225">
        <f t="shared" si="2"/>
        <v>7</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C48" s="13" t="s">
        <v>2242</v>
      </c>
      <c r="D48" s="257" t="s">
        <v>1122</v>
      </c>
      <c r="E48" s="257">
        <v>7</v>
      </c>
      <c r="F48" s="258"/>
      <c r="G48" s="258"/>
      <c r="H48" s="257"/>
      <c r="I48" s="257"/>
      <c r="J48" s="296"/>
      <c r="K48" s="296"/>
      <c r="L48" s="282" t="str">
        <f t="shared" si="0"/>
        <v xml:space="preserve">            { line: "la flor del Faraón., (Sol,7,15)", sC: ""},</v>
      </c>
      <c r="M48" s="218" t="str">
        <f t="shared" si="7"/>
        <v>(</v>
      </c>
      <c r="N48" s="183" t="str">
        <f t="shared" si="1"/>
        <v>Sol</v>
      </c>
      <c r="O48" s="216" t="str">
        <f t="shared" si="8"/>
        <v>,</v>
      </c>
      <c r="P48" s="225">
        <f t="shared" si="2"/>
        <v>7</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7.75" thickTop="1" thickBot="1" x14ac:dyDescent="0.4">
      <c r="C49" s="297"/>
      <c r="D49" s="326"/>
      <c r="E49" s="326"/>
      <c r="F49" s="326"/>
      <c r="G49" s="326"/>
      <c r="H49" s="326"/>
      <c r="I49" s="326"/>
      <c r="J49" s="326"/>
      <c r="K49" s="326"/>
      <c r="L49" s="299" t="s">
        <v>2520</v>
      </c>
      <c r="M49" s="218"/>
      <c r="N49" s="183"/>
      <c r="O49" s="216"/>
      <c r="P49" s="225"/>
      <c r="Q49" s="217"/>
      <c r="R49" s="168"/>
      <c r="S49" s="218"/>
      <c r="T49" s="219"/>
      <c r="U49" s="181"/>
      <c r="V49" s="185"/>
      <c r="W49" s="177"/>
      <c r="X49" s="185"/>
      <c r="Y49" s="185"/>
      <c r="Z49" s="218"/>
      <c r="AA49" s="175"/>
      <c r="AB49" s="183"/>
      <c r="AC49" s="184"/>
      <c r="AD49" s="225"/>
      <c r="AE49" s="176"/>
      <c r="AF49" s="168"/>
      <c r="AG49" s="168"/>
      <c r="AH49" s="179"/>
      <c r="AI49" s="256"/>
      <c r="AJ49" s="185"/>
      <c r="AK49" s="185"/>
      <c r="AL49" s="185"/>
      <c r="AM49" s="185"/>
      <c r="AN49" s="185"/>
    </row>
    <row r="50" spans="1:40" ht="25.5" thickTop="1" thickBot="1" x14ac:dyDescent="0.4">
      <c r="C50" s="203" t="s">
        <v>2422</v>
      </c>
      <c r="D50" s="224"/>
      <c r="E50" s="224"/>
      <c r="F50" s="224"/>
      <c r="G50" s="224"/>
      <c r="H50" s="224"/>
      <c r="I50" s="224"/>
      <c r="J50" s="224"/>
      <c r="K50" s="224"/>
      <c r="L50" s="208" t="s">
        <v>2411</v>
      </c>
      <c r="M50" s="218" t="str">
        <f t="shared" ref="M50:M62" si="59">IF(N50="","","(")</f>
        <v/>
      </c>
      <c r="N50" s="183" t="str">
        <f t="shared" ref="N50:N62" si="60">IF(D50="","",D50)</f>
        <v/>
      </c>
      <c r="O50" s="216" t="str">
        <f t="shared" ref="O50:O62" si="61">IF(N50="","",",")</f>
        <v/>
      </c>
      <c r="P50" s="225" t="str">
        <f t="shared" ref="P50:P62" si="62">IF(E50="","",E50)</f>
        <v/>
      </c>
      <c r="Q50" s="217" t="str">
        <f t="shared" ref="Q50:Q62" si="63">IF(N50="","",",")</f>
        <v/>
      </c>
      <c r="R50" s="168" t="str">
        <f t="shared" ref="R50:R62" si="64">IF(N50="","",15)</f>
        <v/>
      </c>
      <c r="S50" s="218" t="str">
        <f t="shared" ref="S50:S62" si="65">IF(N50="","",")")</f>
        <v/>
      </c>
      <c r="T50" s="219" t="str">
        <f t="shared" ref="T50:T62" si="66">IF(U50="","","(")</f>
        <v/>
      </c>
      <c r="U50" s="181" t="str">
        <f t="shared" ref="U50:U62" si="67">IF(F50="","",F50)</f>
        <v/>
      </c>
      <c r="V50" s="185" t="str">
        <f t="shared" ref="V50:V62" si="68">IF(U50="","",",")</f>
        <v/>
      </c>
      <c r="W50" s="177" t="str">
        <f t="shared" ref="W50:W62" si="69">IF(G50="","",G50)</f>
        <v/>
      </c>
      <c r="X50" s="185" t="str">
        <f t="shared" ref="X50:X62" si="70">IF(U50="","",",")</f>
        <v/>
      </c>
      <c r="Y50" s="185" t="str">
        <f t="shared" ref="Y50:Y62" si="71">IF(U50="","",250)</f>
        <v/>
      </c>
      <c r="Z50" s="218" t="str">
        <f t="shared" ref="Z50:Z62" si="72">IF(U50="","",")")</f>
        <v/>
      </c>
      <c r="AA50" s="175" t="str">
        <f t="shared" ref="AA50:AA62" si="73">IF(AB50="","","(")</f>
        <v/>
      </c>
      <c r="AB50" s="183" t="str">
        <f t="shared" ref="AB50:AB62" si="74">IF(H50="","",H50)</f>
        <v/>
      </c>
      <c r="AC50" s="184" t="str">
        <f t="shared" ref="AC50:AC62" si="75">IF(AB50="","",",")</f>
        <v/>
      </c>
      <c r="AD50" s="225" t="str">
        <f t="shared" ref="AD50:AD62" si="76">IF(I50="","",I50)</f>
        <v/>
      </c>
      <c r="AE50" s="176" t="str">
        <f t="shared" ref="AE50:AE62" si="77">IF(AB50="","",",")</f>
        <v/>
      </c>
      <c r="AF50" s="168" t="str">
        <f t="shared" ref="AF50:AF62" si="78">IF(AB50="","",350)</f>
        <v/>
      </c>
      <c r="AG50" s="168" t="str">
        <f t="shared" ref="AG50:AG62" si="79">IF(AB50="","",")")</f>
        <v/>
      </c>
      <c r="AH50" s="179" t="str">
        <f t="shared" ref="AH50:AH62" si="80">IF(AI50="","","(")</f>
        <v/>
      </c>
      <c r="AI50" s="256" t="str">
        <f t="shared" ref="AI50:AI62" si="81">IF(J50="","",J50)</f>
        <v/>
      </c>
      <c r="AJ50" s="185" t="str">
        <f t="shared" ref="AJ50:AJ62" si="82">IF(AI50="","",",")</f>
        <v/>
      </c>
      <c r="AK50" s="185" t="str">
        <f t="shared" ref="AK50:AK62" si="83">IF(K50="","",K50)</f>
        <v/>
      </c>
      <c r="AL50" s="185" t="str">
        <f t="shared" ref="AL50:AL62" si="84">IF(AI50="","",",")</f>
        <v/>
      </c>
      <c r="AM50" s="185" t="str">
        <f t="shared" ref="AM50:AM62" si="85">IF(AI50="","",450)</f>
        <v/>
      </c>
      <c r="AN50" s="185" t="str">
        <f t="shared" ref="AN50:AN62" si="86">IF(AI50="","",")")</f>
        <v/>
      </c>
    </row>
    <row r="51" spans="1:40" ht="25.5" thickTop="1" thickBot="1" x14ac:dyDescent="0.4">
      <c r="B51" t="s">
        <v>2584</v>
      </c>
      <c r="C51" s="333" t="s">
        <v>2213</v>
      </c>
      <c r="D51" s="329" t="s">
        <v>1131</v>
      </c>
      <c r="E51" s="329">
        <v>7</v>
      </c>
      <c r="F51" s="329"/>
      <c r="G51" s="329"/>
      <c r="H51" s="329"/>
      <c r="I51" s="329"/>
      <c r="J51" s="329"/>
      <c r="K51" s="329"/>
      <c r="L51" s="330" t="str">
        <f>IF(C51="","",_xlfn.CONCAT("       triggerLine: ","""",C51,", ",M51:AN51,""", sC: ","""",B51,""", lines: ["))</f>
        <v xml:space="preserve">       triggerLine: "PRECIPITÓ EN EL MAR, (Do,7,15)", sC: "ta as", lines: [</v>
      </c>
      <c r="M51" s="218" t="str">
        <f t="shared" si="59"/>
        <v>(</v>
      </c>
      <c r="N51" s="183" t="str">
        <f t="shared" si="60"/>
        <v>Do</v>
      </c>
      <c r="O51" s="216" t="str">
        <f t="shared" si="61"/>
        <v>,</v>
      </c>
      <c r="P51" s="225">
        <f t="shared" si="62"/>
        <v>7</v>
      </c>
      <c r="Q51" s="217" t="str">
        <f t="shared" si="63"/>
        <v>,</v>
      </c>
      <c r="R51" s="168">
        <f t="shared" si="64"/>
        <v>15</v>
      </c>
      <c r="S51" s="218" t="str">
        <f t="shared" si="65"/>
        <v>)</v>
      </c>
      <c r="T51" s="219" t="str">
        <f t="shared" si="66"/>
        <v/>
      </c>
      <c r="U51" s="181" t="str">
        <f t="shared" si="67"/>
        <v/>
      </c>
      <c r="V51" s="185" t="str">
        <f t="shared" si="68"/>
        <v/>
      </c>
      <c r="W51" s="177" t="str">
        <f t="shared" si="69"/>
        <v/>
      </c>
      <c r="X51" s="185" t="str">
        <f t="shared" si="70"/>
        <v/>
      </c>
      <c r="Y51" s="185" t="str">
        <f t="shared" si="71"/>
        <v/>
      </c>
      <c r="Z51" s="218" t="str">
        <f t="shared" si="72"/>
        <v/>
      </c>
      <c r="AA51" s="175" t="str">
        <f t="shared" si="73"/>
        <v/>
      </c>
      <c r="AB51" s="183" t="str">
        <f t="shared" si="74"/>
        <v/>
      </c>
      <c r="AC51" s="184" t="str">
        <f t="shared" si="75"/>
        <v/>
      </c>
      <c r="AD51" s="225" t="str">
        <f t="shared" si="76"/>
        <v/>
      </c>
      <c r="AE51" s="176" t="str">
        <f t="shared" si="77"/>
        <v/>
      </c>
      <c r="AF51" s="168" t="str">
        <f t="shared" si="78"/>
        <v/>
      </c>
      <c r="AG51" s="168" t="str">
        <f t="shared" si="79"/>
        <v/>
      </c>
      <c r="AH51" s="179" t="str">
        <f t="shared" si="80"/>
        <v/>
      </c>
      <c r="AI51" s="256" t="str">
        <f t="shared" si="81"/>
        <v/>
      </c>
      <c r="AJ51" s="185" t="str">
        <f t="shared" si="82"/>
        <v/>
      </c>
      <c r="AK51" s="185" t="str">
        <f t="shared" si="83"/>
        <v/>
      </c>
      <c r="AL51" s="185" t="str">
        <f t="shared" si="84"/>
        <v/>
      </c>
      <c r="AM51" s="185" t="str">
        <f t="shared" si="85"/>
        <v/>
      </c>
      <c r="AN51" s="185" t="str">
        <f t="shared" si="86"/>
        <v/>
      </c>
    </row>
    <row r="52" spans="1:40" ht="25.5" thickTop="1" thickBot="1" x14ac:dyDescent="0.4">
      <c r="B52" t="s">
        <v>2282</v>
      </c>
      <c r="C52" s="285" t="s">
        <v>2214</v>
      </c>
      <c r="D52" s="227"/>
      <c r="E52" s="227"/>
      <c r="F52" s="227"/>
      <c r="G52" s="227"/>
      <c r="H52" s="227"/>
      <c r="I52" s="227"/>
      <c r="J52" s="227"/>
      <c r="K52" s="227"/>
      <c r="L52" s="283" t="str">
        <f>IF(C52="","",_xlfn.CONCAT("            { line: ","""",C52,", ",M52:AN52,""", sC: ","""",B52,"""},"))</f>
        <v xml:space="preserve">            { line: "CABALLO Y CABALLERO,, ", sC: "as"},</v>
      </c>
      <c r="M52" s="218" t="str">
        <f t="shared" si="59"/>
        <v/>
      </c>
      <c r="N52" s="183" t="str">
        <f t="shared" si="60"/>
        <v/>
      </c>
      <c r="O52" s="216" t="str">
        <f t="shared" si="61"/>
        <v/>
      </c>
      <c r="P52" s="225" t="str">
        <f t="shared" si="62"/>
        <v/>
      </c>
      <c r="Q52" s="217" t="str">
        <f t="shared" si="63"/>
        <v/>
      </c>
      <c r="R52" s="168" t="str">
        <f t="shared" si="64"/>
        <v/>
      </c>
      <c r="S52" s="218" t="str">
        <f t="shared" si="65"/>
        <v/>
      </c>
      <c r="T52" s="219" t="str">
        <f t="shared" si="66"/>
        <v/>
      </c>
      <c r="U52" s="181" t="str">
        <f t="shared" si="67"/>
        <v/>
      </c>
      <c r="V52" s="185" t="str">
        <f t="shared" si="68"/>
        <v/>
      </c>
      <c r="W52" s="177" t="str">
        <f t="shared" si="69"/>
        <v/>
      </c>
      <c r="X52" s="185" t="str">
        <f t="shared" si="70"/>
        <v/>
      </c>
      <c r="Y52" s="185" t="str">
        <f t="shared" si="71"/>
        <v/>
      </c>
      <c r="Z52" s="218" t="str">
        <f t="shared" si="72"/>
        <v/>
      </c>
      <c r="AA52" s="175" t="str">
        <f t="shared" si="73"/>
        <v/>
      </c>
      <c r="AB52" s="183" t="str">
        <f t="shared" si="74"/>
        <v/>
      </c>
      <c r="AC52" s="184" t="str">
        <f t="shared" si="75"/>
        <v/>
      </c>
      <c r="AD52" s="225" t="str">
        <f t="shared" si="76"/>
        <v/>
      </c>
      <c r="AE52" s="176" t="str">
        <f t="shared" si="77"/>
        <v/>
      </c>
      <c r="AF52" s="168" t="str">
        <f t="shared" si="78"/>
        <v/>
      </c>
      <c r="AG52" s="168" t="str">
        <f t="shared" si="79"/>
        <v/>
      </c>
      <c r="AH52" s="179" t="str">
        <f t="shared" si="80"/>
        <v/>
      </c>
      <c r="AI52" s="256" t="str">
        <f t="shared" si="81"/>
        <v/>
      </c>
      <c r="AJ52" s="185" t="str">
        <f t="shared" si="82"/>
        <v/>
      </c>
      <c r="AK52" s="185" t="str">
        <f t="shared" si="83"/>
        <v/>
      </c>
      <c r="AL52" s="185" t="str">
        <f t="shared" si="84"/>
        <v/>
      </c>
      <c r="AM52" s="185" t="str">
        <f t="shared" si="85"/>
        <v/>
      </c>
      <c r="AN52" s="185" t="str">
        <f t="shared" si="86"/>
        <v/>
      </c>
    </row>
    <row r="53" spans="1:40" ht="25.5" thickTop="1" thickBot="1" x14ac:dyDescent="0.4">
      <c r="B53" t="s">
        <v>2282</v>
      </c>
      <c r="C53" s="285" t="s">
        <v>2210</v>
      </c>
      <c r="D53" s="337"/>
      <c r="E53" s="337"/>
      <c r="F53" s="337"/>
      <c r="G53" s="337"/>
      <c r="H53" s="337"/>
      <c r="I53" s="337"/>
      <c r="J53" s="337"/>
      <c r="K53" s="337"/>
      <c r="L53" s="283" t="str">
        <f>IF(C53="","",_xlfn.CONCAT("            { line: ","""",C53,", ",M53:AN53,""", sC: ","""",B53,"""},"))</f>
        <v xml:space="preserve">            { line: "CABALLO Y CABALLERO., ", sC: "as"},</v>
      </c>
      <c r="M53" s="218" t="str">
        <f t="shared" si="59"/>
        <v/>
      </c>
      <c r="N53" s="183" t="str">
        <f t="shared" si="60"/>
        <v/>
      </c>
      <c r="O53" s="216" t="str">
        <f t="shared" si="61"/>
        <v/>
      </c>
      <c r="P53" s="225" t="str">
        <f t="shared" si="62"/>
        <v/>
      </c>
      <c r="Q53" s="217" t="str">
        <f t="shared" si="63"/>
        <v/>
      </c>
      <c r="R53" s="168" t="str">
        <f t="shared" si="64"/>
        <v/>
      </c>
      <c r="S53" s="218" t="str">
        <f t="shared" si="65"/>
        <v/>
      </c>
      <c r="T53" s="219" t="str">
        <f t="shared" si="66"/>
        <v/>
      </c>
      <c r="U53" s="181" t="str">
        <f t="shared" si="67"/>
        <v/>
      </c>
      <c r="V53" s="185" t="str">
        <f t="shared" si="68"/>
        <v/>
      </c>
      <c r="W53" s="177" t="str">
        <f t="shared" si="69"/>
        <v/>
      </c>
      <c r="X53" s="185" t="str">
        <f t="shared" si="70"/>
        <v/>
      </c>
      <c r="Y53" s="185" t="str">
        <f t="shared" si="71"/>
        <v/>
      </c>
      <c r="Z53" s="218" t="str">
        <f t="shared" si="72"/>
        <v/>
      </c>
      <c r="AA53" s="175" t="str">
        <f t="shared" si="73"/>
        <v/>
      </c>
      <c r="AB53" s="183" t="str">
        <f t="shared" si="74"/>
        <v/>
      </c>
      <c r="AC53" s="184" t="str">
        <f t="shared" si="75"/>
        <v/>
      </c>
      <c r="AD53" s="225" t="str">
        <f t="shared" si="76"/>
        <v/>
      </c>
      <c r="AE53" s="176" t="str">
        <f t="shared" si="77"/>
        <v/>
      </c>
      <c r="AF53" s="168" t="str">
        <f t="shared" si="78"/>
        <v/>
      </c>
      <c r="AG53" s="168" t="str">
        <f t="shared" si="79"/>
        <v/>
      </c>
      <c r="AH53" s="179" t="str">
        <f t="shared" si="80"/>
        <v/>
      </c>
      <c r="AI53" s="256" t="str">
        <f t="shared" si="81"/>
        <v/>
      </c>
      <c r="AJ53" s="185" t="str">
        <f t="shared" si="82"/>
        <v/>
      </c>
      <c r="AK53" s="185" t="str">
        <f t="shared" si="83"/>
        <v/>
      </c>
      <c r="AL53" s="185" t="str">
        <f t="shared" si="84"/>
        <v/>
      </c>
      <c r="AM53" s="185" t="str">
        <f t="shared" si="85"/>
        <v/>
      </c>
      <c r="AN53" s="185" t="str">
        <f t="shared" si="86"/>
        <v/>
      </c>
    </row>
    <row r="54" spans="1:40" ht="27.75" thickTop="1" thickBot="1" x14ac:dyDescent="0.4">
      <c r="C54" s="297"/>
      <c r="D54" s="326"/>
      <c r="E54" s="326"/>
      <c r="F54" s="326"/>
      <c r="G54" s="326"/>
      <c r="H54" s="326"/>
      <c r="I54" s="326"/>
      <c r="J54" s="326"/>
      <c r="K54" s="326"/>
      <c r="L54" s="299" t="s">
        <v>2520</v>
      </c>
      <c r="M54" s="218"/>
      <c r="N54" s="183"/>
      <c r="O54" s="216"/>
      <c r="P54" s="225"/>
      <c r="Q54" s="217"/>
      <c r="R54" s="168"/>
      <c r="S54" s="218"/>
      <c r="T54" s="219"/>
      <c r="U54" s="181"/>
      <c r="V54" s="185"/>
      <c r="W54" s="177"/>
      <c r="X54" s="185"/>
      <c r="Y54" s="185"/>
      <c r="Z54" s="218"/>
      <c r="AA54" s="175"/>
      <c r="AB54" s="183"/>
      <c r="AC54" s="184"/>
      <c r="AD54" s="225"/>
      <c r="AE54" s="176"/>
      <c r="AF54" s="168"/>
      <c r="AG54" s="168"/>
      <c r="AH54" s="179"/>
      <c r="AI54" s="256"/>
      <c r="AJ54" s="185"/>
      <c r="AK54" s="185"/>
      <c r="AL54" s="185"/>
      <c r="AM54" s="185"/>
      <c r="AN54" s="185"/>
    </row>
    <row r="55" spans="1:40" ht="25.5" thickTop="1" thickBot="1" x14ac:dyDescent="0.4">
      <c r="B55" t="s">
        <v>2282</v>
      </c>
      <c r="C55" s="285" t="s">
        <v>2211</v>
      </c>
      <c r="D55" s="328" t="s">
        <v>1113</v>
      </c>
      <c r="E55" s="328"/>
      <c r="F55" s="328"/>
      <c r="G55" s="328"/>
      <c r="H55" s="328"/>
      <c r="I55" s="328"/>
      <c r="J55" s="328"/>
      <c r="K55" s="328"/>
      <c r="L55" s="283" t="str">
        <f>IF(C55="","",_xlfn.CONCAT("            { line: ","""",C55,", ",M55:AN55,""", sC: ","""",B55,"""},"))</f>
        <v xml:space="preserve">            { line: "MI FUERZA Y MI CANCIÓN, (Fa,,15)", sC: "as"},</v>
      </c>
      <c r="M55" s="218" t="str">
        <f t="shared" ref="M55:M57" si="87">IF(N55="","","(")</f>
        <v>(</v>
      </c>
      <c r="N55" s="183" t="str">
        <f t="shared" ref="N55:N57" si="88">IF(D55="","",D55)</f>
        <v>Fa</v>
      </c>
      <c r="O55" s="216" t="str">
        <f t="shared" ref="O55:O57" si="89">IF(N55="","",",")</f>
        <v>,</v>
      </c>
      <c r="P55" s="225" t="str">
        <f t="shared" ref="P55:P57" si="90">IF(E55="","",E55)</f>
        <v/>
      </c>
      <c r="Q55" s="217" t="str">
        <f t="shared" ref="Q55:Q57" si="91">IF(N55="","",",")</f>
        <v>,</v>
      </c>
      <c r="R55" s="168">
        <f t="shared" ref="R55:R57" si="92">IF(N55="","",15)</f>
        <v>15</v>
      </c>
      <c r="S55" s="218" t="str">
        <f t="shared" ref="S55:S57" si="93">IF(N55="","",")")</f>
        <v>)</v>
      </c>
      <c r="T55" s="219" t="str">
        <f t="shared" ref="T55:T57" si="94">IF(U55="","","(")</f>
        <v/>
      </c>
      <c r="U55" s="181" t="str">
        <f t="shared" ref="U55:U57" si="95">IF(F55="","",F55)</f>
        <v/>
      </c>
      <c r="V55" s="185" t="str">
        <f t="shared" ref="V55:V57" si="96">IF(U55="","",",")</f>
        <v/>
      </c>
      <c r="W55" s="177" t="str">
        <f t="shared" ref="W55:W57" si="97">IF(G55="","",G55)</f>
        <v/>
      </c>
      <c r="X55" s="185" t="str">
        <f t="shared" ref="X55:X57" si="98">IF(U55="","",",")</f>
        <v/>
      </c>
      <c r="Y55" s="185" t="str">
        <f t="shared" ref="Y55:Y57" si="99">IF(U55="","",250)</f>
        <v/>
      </c>
      <c r="Z55" s="218" t="str">
        <f t="shared" ref="Z55:Z57" si="100">IF(U55="","",")")</f>
        <v/>
      </c>
      <c r="AA55" s="175" t="str">
        <f t="shared" ref="AA55:AA57" si="101">IF(AB55="","","(")</f>
        <v/>
      </c>
      <c r="AB55" s="183" t="str">
        <f t="shared" ref="AB55:AB57" si="102">IF(H55="","",H55)</f>
        <v/>
      </c>
      <c r="AC55" s="184" t="str">
        <f t="shared" ref="AC55:AC57" si="103">IF(AB55="","",",")</f>
        <v/>
      </c>
      <c r="AD55" s="225" t="str">
        <f t="shared" ref="AD55:AD57" si="104">IF(I55="","",I55)</f>
        <v/>
      </c>
      <c r="AE55" s="176" t="str">
        <f t="shared" ref="AE55:AE57" si="105">IF(AB55="","",",")</f>
        <v/>
      </c>
      <c r="AF55" s="168" t="str">
        <f t="shared" ref="AF55:AF57" si="106">IF(AB55="","",350)</f>
        <v/>
      </c>
      <c r="AG55" s="168" t="str">
        <f t="shared" ref="AG55:AG57" si="107">IF(AB55="","",")")</f>
        <v/>
      </c>
      <c r="AH55" s="179" t="str">
        <f t="shared" ref="AH55:AH57" si="108">IF(AI55="","","(")</f>
        <v/>
      </c>
      <c r="AI55" s="256" t="str">
        <f t="shared" ref="AI55:AI57" si="109">IF(J55="","",J55)</f>
        <v/>
      </c>
      <c r="AJ55" s="185" t="str">
        <f t="shared" ref="AJ55:AJ57" si="110">IF(AI55="","",",")</f>
        <v/>
      </c>
      <c r="AK55" s="185" t="str">
        <f t="shared" ref="AK55:AK57" si="111">IF(K55="","",K55)</f>
        <v/>
      </c>
      <c r="AL55" s="185" t="str">
        <f t="shared" ref="AL55:AL57" si="112">IF(AI55="","",",")</f>
        <v/>
      </c>
      <c r="AM55" s="185" t="str">
        <f t="shared" ref="AM55:AM57" si="113">IF(AI55="","",450)</f>
        <v/>
      </c>
      <c r="AN55" s="185" t="str">
        <f t="shared" ref="AN55:AN57" si="114">IF(AI55="","",")")</f>
        <v/>
      </c>
    </row>
    <row r="56" spans="1:40" ht="25.5" thickTop="1" thickBot="1" x14ac:dyDescent="0.4">
      <c r="B56" t="s">
        <v>2282</v>
      </c>
      <c r="C56" s="285" t="s">
        <v>2212</v>
      </c>
      <c r="D56" s="227" t="s">
        <v>1112</v>
      </c>
      <c r="E56" s="227">
        <v>7</v>
      </c>
      <c r="F56" s="227"/>
      <c r="G56" s="227"/>
      <c r="H56" s="227"/>
      <c r="I56" s="227"/>
      <c r="J56" s="227"/>
      <c r="K56" s="227"/>
      <c r="L56" s="283" t="str">
        <f>IF(C56="","",_xlfn.CONCAT("            { line: ","""",C56,", ",M56:AN56,""", sC: ","""",B56,"""},"))</f>
        <v xml:space="preserve">            { line: "ES EL SEÑOR., (La,7,15)", sC: "as"},</v>
      </c>
      <c r="M56" s="218" t="str">
        <f t="shared" si="87"/>
        <v>(</v>
      </c>
      <c r="N56" s="183" t="str">
        <f t="shared" si="88"/>
        <v>La</v>
      </c>
      <c r="O56" s="216" t="str">
        <f t="shared" si="89"/>
        <v>,</v>
      </c>
      <c r="P56" s="225">
        <f t="shared" si="90"/>
        <v>7</v>
      </c>
      <c r="Q56" s="217" t="str">
        <f t="shared" si="91"/>
        <v>,</v>
      </c>
      <c r="R56" s="168">
        <f t="shared" si="92"/>
        <v>15</v>
      </c>
      <c r="S56" s="218" t="str">
        <f t="shared" si="93"/>
        <v>)</v>
      </c>
      <c r="T56" s="219" t="str">
        <f t="shared" si="94"/>
        <v/>
      </c>
      <c r="U56" s="181" t="str">
        <f t="shared" si="95"/>
        <v/>
      </c>
      <c r="V56" s="185" t="str">
        <f t="shared" si="96"/>
        <v/>
      </c>
      <c r="W56" s="177" t="str">
        <f t="shared" si="97"/>
        <v/>
      </c>
      <c r="X56" s="185" t="str">
        <f t="shared" si="98"/>
        <v/>
      </c>
      <c r="Y56" s="185" t="str">
        <f t="shared" si="99"/>
        <v/>
      </c>
      <c r="Z56" s="218" t="str">
        <f t="shared" si="100"/>
        <v/>
      </c>
      <c r="AA56" s="175" t="str">
        <f t="shared" si="101"/>
        <v/>
      </c>
      <c r="AB56" s="183" t="str">
        <f t="shared" si="102"/>
        <v/>
      </c>
      <c r="AC56" s="184" t="str">
        <f t="shared" si="103"/>
        <v/>
      </c>
      <c r="AD56" s="225" t="str">
        <f t="shared" si="104"/>
        <v/>
      </c>
      <c r="AE56" s="176" t="str">
        <f t="shared" si="105"/>
        <v/>
      </c>
      <c r="AF56" s="168" t="str">
        <f t="shared" si="106"/>
        <v/>
      </c>
      <c r="AG56" s="168" t="str">
        <f t="shared" si="107"/>
        <v/>
      </c>
      <c r="AH56" s="179" t="str">
        <f t="shared" si="108"/>
        <v/>
      </c>
      <c r="AI56" s="256" t="str">
        <f t="shared" si="109"/>
        <v/>
      </c>
      <c r="AJ56" s="185" t="str">
        <f t="shared" si="110"/>
        <v/>
      </c>
      <c r="AK56" s="185" t="str">
        <f t="shared" si="111"/>
        <v/>
      </c>
      <c r="AL56" s="185" t="str">
        <f t="shared" si="112"/>
        <v/>
      </c>
      <c r="AM56" s="185" t="str">
        <f t="shared" si="113"/>
        <v/>
      </c>
      <c r="AN56" s="185" t="str">
        <f t="shared" si="114"/>
        <v/>
      </c>
    </row>
    <row r="57" spans="1:40" ht="25.5" thickTop="1" thickBot="1" x14ac:dyDescent="0.4">
      <c r="B57" t="s">
        <v>2282</v>
      </c>
      <c r="C57" s="285" t="s">
        <v>2237</v>
      </c>
      <c r="D57" s="337" t="s">
        <v>1114</v>
      </c>
      <c r="E57" s="337">
        <v>7</v>
      </c>
      <c r="F57" s="337"/>
      <c r="G57" s="337"/>
      <c r="H57" s="337"/>
      <c r="I57" s="337"/>
      <c r="J57" s="337"/>
      <c r="K57" s="337"/>
      <c r="L57" s="283" t="str">
        <f>IF(C57="","",_xlfn.CONCAT("            { line: ","""",C57,", ",M57:AN57,""", sC: ","""",B57,"""},"))</f>
        <v xml:space="preserve">            { line: "ÉL ES MI SALVACIÓN, ES MI DIOS, (Re,7,15)", sC: "as"},</v>
      </c>
      <c r="M57" s="218" t="str">
        <f t="shared" si="87"/>
        <v>(</v>
      </c>
      <c r="N57" s="183" t="str">
        <f t="shared" si="88"/>
        <v>Re</v>
      </c>
      <c r="O57" s="216" t="str">
        <f t="shared" si="89"/>
        <v>,</v>
      </c>
      <c r="P57" s="225">
        <f t="shared" si="90"/>
        <v>7</v>
      </c>
      <c r="Q57" s="217" t="str">
        <f t="shared" si="91"/>
        <v>,</v>
      </c>
      <c r="R57" s="168">
        <f t="shared" si="92"/>
        <v>15</v>
      </c>
      <c r="S57" s="218" t="str">
        <f t="shared" si="93"/>
        <v>)</v>
      </c>
      <c r="T57" s="219" t="str">
        <f t="shared" si="94"/>
        <v/>
      </c>
      <c r="U57" s="181" t="str">
        <f t="shared" si="95"/>
        <v/>
      </c>
      <c r="V57" s="185" t="str">
        <f t="shared" si="96"/>
        <v/>
      </c>
      <c r="W57" s="177" t="str">
        <f t="shared" si="97"/>
        <v/>
      </c>
      <c r="X57" s="185" t="str">
        <f t="shared" si="98"/>
        <v/>
      </c>
      <c r="Y57" s="185" t="str">
        <f t="shared" si="99"/>
        <v/>
      </c>
      <c r="Z57" s="218" t="str">
        <f t="shared" si="100"/>
        <v/>
      </c>
      <c r="AA57" s="175" t="str">
        <f t="shared" si="101"/>
        <v/>
      </c>
      <c r="AB57" s="183" t="str">
        <f t="shared" si="102"/>
        <v/>
      </c>
      <c r="AC57" s="184" t="str">
        <f t="shared" si="103"/>
        <v/>
      </c>
      <c r="AD57" s="225" t="str">
        <f t="shared" si="104"/>
        <v/>
      </c>
      <c r="AE57" s="176" t="str">
        <f t="shared" si="105"/>
        <v/>
      </c>
      <c r="AF57" s="168" t="str">
        <f t="shared" si="106"/>
        <v/>
      </c>
      <c r="AG57" s="168" t="str">
        <f t="shared" si="107"/>
        <v/>
      </c>
      <c r="AH57" s="179" t="str">
        <f t="shared" si="108"/>
        <v/>
      </c>
      <c r="AI57" s="256" t="str">
        <f t="shared" si="109"/>
        <v/>
      </c>
      <c r="AJ57" s="185" t="str">
        <f t="shared" si="110"/>
        <v/>
      </c>
      <c r="AK57" s="185" t="str">
        <f t="shared" si="111"/>
        <v/>
      </c>
      <c r="AL57" s="185" t="str">
        <f t="shared" si="112"/>
        <v/>
      </c>
      <c r="AM57" s="185" t="str">
        <f t="shared" si="113"/>
        <v/>
      </c>
      <c r="AN57" s="185" t="str">
        <f t="shared" si="114"/>
        <v/>
      </c>
    </row>
    <row r="58" spans="1:40" ht="25.5" thickTop="1" thickBot="1" x14ac:dyDescent="0.4">
      <c r="B58" t="s">
        <v>2282</v>
      </c>
      <c r="C58" s="285" t="s">
        <v>2238</v>
      </c>
      <c r="D58" s="328" t="s">
        <v>1122</v>
      </c>
      <c r="E58" s="328">
        <v>7</v>
      </c>
      <c r="F58" s="328"/>
      <c r="G58" s="328"/>
      <c r="H58" s="328"/>
      <c r="I58" s="328"/>
      <c r="J58" s="328"/>
      <c r="K58" s="328"/>
      <c r="L58" s="283" t="str">
        <f>IF(C58="","",_xlfn.CONCAT("            { line: ","""",C58,", ",M58:AN58,""", sC: ","""",B58,"""},"))</f>
        <v xml:space="preserve">            { line: "Y YO LO ENSALZARÉ., (Sol,7,15)", sC: "as"},</v>
      </c>
      <c r="M58" s="218" t="str">
        <f t="shared" si="59"/>
        <v>(</v>
      </c>
      <c r="N58" s="183" t="str">
        <f t="shared" si="60"/>
        <v>Sol</v>
      </c>
      <c r="O58" s="216" t="str">
        <f t="shared" si="61"/>
        <v>,</v>
      </c>
      <c r="P58" s="225">
        <f t="shared" si="62"/>
        <v>7</v>
      </c>
      <c r="Q58" s="217" t="str">
        <f t="shared" si="63"/>
        <v>,</v>
      </c>
      <c r="R58" s="168">
        <f t="shared" si="64"/>
        <v>15</v>
      </c>
      <c r="S58" s="218" t="str">
        <f t="shared" si="65"/>
        <v>)</v>
      </c>
      <c r="T58" s="219" t="str">
        <f t="shared" si="66"/>
        <v/>
      </c>
      <c r="U58" s="181" t="str">
        <f t="shared" si="67"/>
        <v/>
      </c>
      <c r="V58" s="185" t="str">
        <f t="shared" si="68"/>
        <v/>
      </c>
      <c r="W58" s="177" t="str">
        <f t="shared" si="69"/>
        <v/>
      </c>
      <c r="X58" s="185" t="str">
        <f t="shared" si="70"/>
        <v/>
      </c>
      <c r="Y58" s="185" t="str">
        <f t="shared" si="71"/>
        <v/>
      </c>
      <c r="Z58" s="218" t="str">
        <f t="shared" si="72"/>
        <v/>
      </c>
      <c r="AA58" s="175" t="str">
        <f t="shared" si="73"/>
        <v/>
      </c>
      <c r="AB58" s="183" t="str">
        <f t="shared" si="74"/>
        <v/>
      </c>
      <c r="AC58" s="184" t="str">
        <f t="shared" si="75"/>
        <v/>
      </c>
      <c r="AD58" s="225" t="str">
        <f t="shared" si="76"/>
        <v/>
      </c>
      <c r="AE58" s="176" t="str">
        <f t="shared" si="77"/>
        <v/>
      </c>
      <c r="AF58" s="168" t="str">
        <f t="shared" si="78"/>
        <v/>
      </c>
      <c r="AG58" s="168" t="str">
        <f t="shared" si="79"/>
        <v/>
      </c>
      <c r="AH58" s="179" t="str">
        <f t="shared" si="80"/>
        <v/>
      </c>
      <c r="AI58" s="256" t="str">
        <f t="shared" si="81"/>
        <v/>
      </c>
      <c r="AJ58" s="185" t="str">
        <f t="shared" si="82"/>
        <v/>
      </c>
      <c r="AK58" s="185" t="str">
        <f t="shared" si="83"/>
        <v/>
      </c>
      <c r="AL58" s="185" t="str">
        <f t="shared" si="84"/>
        <v/>
      </c>
      <c r="AM58" s="185" t="str">
        <f t="shared" si="85"/>
        <v/>
      </c>
      <c r="AN58" s="185" t="str">
        <f t="shared" si="86"/>
        <v/>
      </c>
    </row>
    <row r="59" spans="1:40" ht="27.75" thickTop="1" thickBot="1" x14ac:dyDescent="0.4">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B60" t="s">
        <v>2282</v>
      </c>
      <c r="C60" s="285" t="s">
        <v>2213</v>
      </c>
      <c r="D60" s="227" t="s">
        <v>1131</v>
      </c>
      <c r="E60" s="227">
        <v>7</v>
      </c>
      <c r="F60" s="227"/>
      <c r="G60" s="227"/>
      <c r="H60" s="227"/>
      <c r="I60" s="227"/>
      <c r="J60" s="227"/>
      <c r="K60" s="227"/>
      <c r="L60" s="283" t="str">
        <f>IF(C60="","",_xlfn.CONCAT("            { line: ","""",C60,", ",M60:AN60,""", sC: ","""",B60,"""},"))</f>
        <v xml:space="preserve">            { line: "PRECIPITÓ EN EL MAR, (Do,7,15)", sC: "as"},</v>
      </c>
      <c r="M60" s="218" t="str">
        <f t="shared" si="59"/>
        <v>(</v>
      </c>
      <c r="N60" s="183" t="str">
        <f t="shared" si="60"/>
        <v>Do</v>
      </c>
      <c r="O60" s="216" t="str">
        <f t="shared" si="61"/>
        <v>,</v>
      </c>
      <c r="P60" s="225">
        <f t="shared" si="62"/>
        <v>7</v>
      </c>
      <c r="Q60" s="217" t="str">
        <f t="shared" si="63"/>
        <v>,</v>
      </c>
      <c r="R60" s="168">
        <f t="shared" si="64"/>
        <v>15</v>
      </c>
      <c r="S60" s="218" t="str">
        <f t="shared" si="65"/>
        <v>)</v>
      </c>
      <c r="T60" s="219" t="str">
        <f t="shared" si="66"/>
        <v/>
      </c>
      <c r="U60" s="181" t="str">
        <f t="shared" si="67"/>
        <v/>
      </c>
      <c r="V60" s="185" t="str">
        <f t="shared" si="68"/>
        <v/>
      </c>
      <c r="W60" s="177" t="str">
        <f t="shared" si="69"/>
        <v/>
      </c>
      <c r="X60" s="185" t="str">
        <f t="shared" si="70"/>
        <v/>
      </c>
      <c r="Y60" s="185" t="str">
        <f t="shared" si="71"/>
        <v/>
      </c>
      <c r="Z60" s="218" t="str">
        <f t="shared" si="72"/>
        <v/>
      </c>
      <c r="AA60" s="175" t="str">
        <f t="shared" si="73"/>
        <v/>
      </c>
      <c r="AB60" s="183" t="str">
        <f t="shared" si="74"/>
        <v/>
      </c>
      <c r="AC60" s="184" t="str">
        <f t="shared" si="75"/>
        <v/>
      </c>
      <c r="AD60" s="225" t="str">
        <f t="shared" si="76"/>
        <v/>
      </c>
      <c r="AE60" s="176" t="str">
        <f t="shared" si="77"/>
        <v/>
      </c>
      <c r="AF60" s="168" t="str">
        <f t="shared" si="78"/>
        <v/>
      </c>
      <c r="AG60" s="168" t="str">
        <f t="shared" si="79"/>
        <v/>
      </c>
      <c r="AH60" s="179" t="str">
        <f t="shared" si="80"/>
        <v/>
      </c>
      <c r="AI60" s="256" t="str">
        <f t="shared" si="81"/>
        <v/>
      </c>
      <c r="AJ60" s="185" t="str">
        <f t="shared" si="82"/>
        <v/>
      </c>
      <c r="AK60" s="185" t="str">
        <f t="shared" si="83"/>
        <v/>
      </c>
      <c r="AL60" s="185" t="str">
        <f t="shared" si="84"/>
        <v/>
      </c>
      <c r="AM60" s="185" t="str">
        <f t="shared" si="85"/>
        <v/>
      </c>
      <c r="AN60" s="185" t="str">
        <f t="shared" si="86"/>
        <v/>
      </c>
    </row>
    <row r="61" spans="1:40" ht="25.5" thickTop="1" thickBot="1" x14ac:dyDescent="0.4">
      <c r="B61" t="s">
        <v>2282</v>
      </c>
      <c r="C61" s="285" t="s">
        <v>2214</v>
      </c>
      <c r="D61" s="337"/>
      <c r="E61" s="337"/>
      <c r="F61" s="337"/>
      <c r="G61" s="337"/>
      <c r="H61" s="337"/>
      <c r="I61" s="337"/>
      <c r="J61" s="337"/>
      <c r="K61" s="337"/>
      <c r="L61" s="283" t="str">
        <f>IF(C61="","",_xlfn.CONCAT("            { line: ","""",C61,", ",M61:AN61,""", sC: ","""",B61,"""},"))</f>
        <v xml:space="preserve">            { line: "CABALLO Y CABALLERO,, ", sC: "as"},</v>
      </c>
      <c r="M61" s="218" t="str">
        <f t="shared" si="59"/>
        <v/>
      </c>
      <c r="N61" s="183" t="str">
        <f t="shared" si="60"/>
        <v/>
      </c>
      <c r="O61" s="216" t="str">
        <f t="shared" si="61"/>
        <v/>
      </c>
      <c r="P61" s="225" t="str">
        <f t="shared" si="62"/>
        <v/>
      </c>
      <c r="Q61" s="217" t="str">
        <f t="shared" si="63"/>
        <v/>
      </c>
      <c r="R61" s="168" t="str">
        <f t="shared" si="64"/>
        <v/>
      </c>
      <c r="S61" s="218" t="str">
        <f t="shared" si="65"/>
        <v/>
      </c>
      <c r="T61" s="219" t="str">
        <f t="shared" si="66"/>
        <v/>
      </c>
      <c r="U61" s="181" t="str">
        <f t="shared" si="67"/>
        <v/>
      </c>
      <c r="V61" s="185" t="str">
        <f t="shared" si="68"/>
        <v/>
      </c>
      <c r="W61" s="177" t="str">
        <f t="shared" si="69"/>
        <v/>
      </c>
      <c r="X61" s="185" t="str">
        <f t="shared" si="70"/>
        <v/>
      </c>
      <c r="Y61" s="185" t="str">
        <f t="shared" si="71"/>
        <v/>
      </c>
      <c r="Z61" s="218" t="str">
        <f t="shared" si="72"/>
        <v/>
      </c>
      <c r="AA61" s="175" t="str">
        <f t="shared" si="73"/>
        <v/>
      </c>
      <c r="AB61" s="183" t="str">
        <f t="shared" si="74"/>
        <v/>
      </c>
      <c r="AC61" s="184" t="str">
        <f t="shared" si="75"/>
        <v/>
      </c>
      <c r="AD61" s="225" t="str">
        <f t="shared" si="76"/>
        <v/>
      </c>
      <c r="AE61" s="176" t="str">
        <f t="shared" si="77"/>
        <v/>
      </c>
      <c r="AF61" s="168" t="str">
        <f t="shared" si="78"/>
        <v/>
      </c>
      <c r="AG61" s="168" t="str">
        <f t="shared" si="79"/>
        <v/>
      </c>
      <c r="AH61" s="179" t="str">
        <f t="shared" si="80"/>
        <v/>
      </c>
      <c r="AI61" s="256" t="str">
        <f t="shared" si="81"/>
        <v/>
      </c>
      <c r="AJ61" s="185" t="str">
        <f t="shared" si="82"/>
        <v/>
      </c>
      <c r="AK61" s="185" t="str">
        <f t="shared" si="83"/>
        <v/>
      </c>
      <c r="AL61" s="185" t="str">
        <f t="shared" si="84"/>
        <v/>
      </c>
      <c r="AM61" s="185" t="str">
        <f t="shared" si="85"/>
        <v/>
      </c>
      <c r="AN61" s="185" t="str">
        <f t="shared" si="86"/>
        <v/>
      </c>
    </row>
    <row r="62" spans="1:40" ht="25.5" thickTop="1" thickBot="1" x14ac:dyDescent="0.4">
      <c r="B62" t="s">
        <v>2282</v>
      </c>
      <c r="C62" s="334" t="s">
        <v>2210</v>
      </c>
      <c r="D62" s="329"/>
      <c r="E62" s="329"/>
      <c r="F62" s="329"/>
      <c r="G62" s="329"/>
      <c r="H62" s="329"/>
      <c r="I62" s="329"/>
      <c r="J62" s="329"/>
      <c r="K62" s="329"/>
      <c r="L62" s="335" t="str">
        <f>IF(C62="","",_xlfn.CONCAT("            { line: ","""",C62,", ",M62:AN62,""", sC: ","""",B62,"""},  ]},"))</f>
        <v xml:space="preserve">            { line: "CABALLO Y CABALLERO., ", sC: "as"},  ]},</v>
      </c>
      <c r="M62" s="218" t="str">
        <f t="shared" si="59"/>
        <v/>
      </c>
      <c r="N62" s="183" t="str">
        <f t="shared" si="60"/>
        <v/>
      </c>
      <c r="O62" s="216" t="str">
        <f t="shared" si="61"/>
        <v/>
      </c>
      <c r="P62" s="225" t="str">
        <f t="shared" si="62"/>
        <v/>
      </c>
      <c r="Q62" s="217" t="str">
        <f t="shared" si="63"/>
        <v/>
      </c>
      <c r="R62" s="168" t="str">
        <f t="shared" si="64"/>
        <v/>
      </c>
      <c r="S62" s="218" t="str">
        <f t="shared" si="65"/>
        <v/>
      </c>
      <c r="T62" s="219" t="str">
        <f t="shared" si="66"/>
        <v/>
      </c>
      <c r="U62" s="181" t="str">
        <f t="shared" si="67"/>
        <v/>
      </c>
      <c r="V62" s="185" t="str">
        <f t="shared" si="68"/>
        <v/>
      </c>
      <c r="W62" s="177" t="str">
        <f t="shared" si="69"/>
        <v/>
      </c>
      <c r="X62" s="185" t="str">
        <f t="shared" si="70"/>
        <v/>
      </c>
      <c r="Y62" s="185" t="str">
        <f t="shared" si="71"/>
        <v/>
      </c>
      <c r="Z62" s="218" t="str">
        <f t="shared" si="72"/>
        <v/>
      </c>
      <c r="AA62" s="175" t="str">
        <f t="shared" si="73"/>
        <v/>
      </c>
      <c r="AB62" s="183" t="str">
        <f t="shared" si="74"/>
        <v/>
      </c>
      <c r="AC62" s="184" t="str">
        <f t="shared" si="75"/>
        <v/>
      </c>
      <c r="AD62" s="225" t="str">
        <f t="shared" si="76"/>
        <v/>
      </c>
      <c r="AE62" s="176" t="str">
        <f t="shared" si="77"/>
        <v/>
      </c>
      <c r="AF62" s="168" t="str">
        <f t="shared" si="78"/>
        <v/>
      </c>
      <c r="AG62" s="168" t="str">
        <f t="shared" si="79"/>
        <v/>
      </c>
      <c r="AH62" s="179" t="str">
        <f t="shared" si="80"/>
        <v/>
      </c>
      <c r="AI62" s="256" t="str">
        <f t="shared" si="81"/>
        <v/>
      </c>
      <c r="AJ62" s="185" t="str">
        <f t="shared" si="82"/>
        <v/>
      </c>
      <c r="AK62" s="185" t="str">
        <f t="shared" si="83"/>
        <v/>
      </c>
      <c r="AL62" s="185" t="str">
        <f t="shared" si="84"/>
        <v/>
      </c>
      <c r="AM62" s="185" t="str">
        <f t="shared" si="85"/>
        <v/>
      </c>
      <c r="AN62" s="185" t="str">
        <f t="shared" si="86"/>
        <v/>
      </c>
    </row>
    <row r="63" spans="1:40" ht="36.75" thickTop="1" thickBot="1" x14ac:dyDescent="0.4">
      <c r="A63" s="293"/>
      <c r="B63" s="293"/>
      <c r="C63" s="293"/>
      <c r="D63" s="300"/>
      <c r="E63" s="300"/>
      <c r="F63" s="300"/>
      <c r="G63" s="300"/>
      <c r="H63" s="300"/>
      <c r="I63" s="300"/>
      <c r="J63" s="300"/>
      <c r="K63" s="300"/>
      <c r="L63" s="212" t="s">
        <v>2299</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v>1</v>
      </c>
      <c r="C64" s="13" t="s">
        <v>2243</v>
      </c>
      <c r="D64" s="257"/>
      <c r="E64" s="257"/>
      <c r="F64" s="258"/>
      <c r="G64" s="258"/>
      <c r="H64" s="257"/>
      <c r="I64" s="257"/>
      <c r="J64" s="296"/>
      <c r="K64" s="296"/>
      <c r="L64" s="271" t="str">
        <f>IF(C64="","",_xlfn.CONCAT("            { line: ","""",C64,", ",M64:AN64,""", sC: ","""",B64,"""},"))</f>
        <v xml:space="preserve">            { line: "Tu diestra poderosa,, ", sC: ""},</v>
      </c>
      <c r="M64" s="218" t="str">
        <f t="shared" si="7"/>
        <v/>
      </c>
      <c r="N64" s="183" t="str">
        <f t="shared" si="1"/>
        <v/>
      </c>
      <c r="O64" s="216" t="str">
        <f t="shared" si="8"/>
        <v/>
      </c>
      <c r="P64" s="225" t="str">
        <f t="shared" si="2"/>
        <v/>
      </c>
      <c r="Q64" s="217" t="str">
        <f t="shared" si="9"/>
        <v/>
      </c>
      <c r="R64" s="168" t="str">
        <f t="shared" si="10"/>
        <v/>
      </c>
      <c r="S64" s="218" t="str">
        <f t="shared" si="11"/>
        <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+A64+1</f>
        <v>2</v>
      </c>
      <c r="C65" s="13" t="s">
        <v>2244</v>
      </c>
      <c r="D65" s="257"/>
      <c r="E65" s="257"/>
      <c r="F65" s="258"/>
      <c r="G65" s="258"/>
      <c r="H65" s="257"/>
      <c r="I65" s="257"/>
      <c r="J65" s="296"/>
      <c r="K65" s="296"/>
      <c r="L65" s="271" t="str">
        <f t="shared" ref="L65:L86" si="115">IF(C65="","",_xlfn.CONCAT("            { line: ","""",C65,", ",M65:AN65,""", sC: ","""",B65,"""},"))</f>
        <v xml:space="preserve">            { line: "gloriosa por su fuerza, ", sC: ""},</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ref="A66:A124" si="116">+A65+1</f>
        <v>3</v>
      </c>
      <c r="C66" s="13" t="s">
        <v>2216</v>
      </c>
      <c r="D66" s="257"/>
      <c r="E66" s="257"/>
      <c r="F66" s="258"/>
      <c r="G66" s="258"/>
      <c r="H66" s="257"/>
      <c r="I66" s="257"/>
      <c r="J66" s="296"/>
      <c r="K66" s="296"/>
      <c r="L66" s="271" t="str">
        <f t="shared" si="115"/>
        <v xml:space="preserve">            { line: "tu diestra, oh Señor, aplasta al enemigo,, ", sC: ""},</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A67">
        <f t="shared" si="116"/>
        <v>4</v>
      </c>
      <c r="C67" s="13" t="s">
        <v>2217</v>
      </c>
      <c r="D67" s="257"/>
      <c r="E67" s="257"/>
      <c r="F67" s="258"/>
      <c r="G67" s="258"/>
      <c r="H67" s="257"/>
      <c r="I67" s="257"/>
      <c r="J67" s="296"/>
      <c r="K67" s="296"/>
      <c r="L67" s="271" t="str">
        <f t="shared" si="115"/>
        <v xml:space="preserve">            { line: "aplasta al enemigo., ", sC: ""},</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7.75" thickTop="1" thickBot="1" x14ac:dyDescent="0.4">
      <c r="C68" s="297"/>
      <c r="D68" s="326"/>
      <c r="E68" s="326"/>
      <c r="F68" s="326"/>
      <c r="G68" s="326"/>
      <c r="H68" s="326"/>
      <c r="I68" s="326"/>
      <c r="J68" s="326"/>
      <c r="K68" s="326"/>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5.5" thickTop="1" thickBot="1" x14ac:dyDescent="0.4">
      <c r="C69" s="203" t="s">
        <v>2422</v>
      </c>
      <c r="D69" s="224"/>
      <c r="E69" s="224"/>
      <c r="F69" s="224"/>
      <c r="G69" s="224"/>
      <c r="H69" s="224"/>
      <c r="I69" s="224"/>
      <c r="J69" s="224"/>
      <c r="K69" s="224"/>
      <c r="L69" s="208" t="s">
        <v>2411</v>
      </c>
      <c r="M69" s="218" t="str">
        <f t="shared" ref="M69:M81" si="117">IF(N69="","","(")</f>
        <v/>
      </c>
      <c r="N69" s="183" t="str">
        <f t="shared" ref="N69:N81" si="118">IF(D69="","",D69)</f>
        <v/>
      </c>
      <c r="O69" s="216" t="str">
        <f t="shared" ref="O69:O81" si="119">IF(N69="","",",")</f>
        <v/>
      </c>
      <c r="P69" s="225" t="str">
        <f t="shared" ref="P69:P81" si="120">IF(E69="","",E69)</f>
        <v/>
      </c>
      <c r="Q69" s="217" t="str">
        <f t="shared" ref="Q69:Q81" si="121">IF(N69="","",",")</f>
        <v/>
      </c>
      <c r="R69" s="168" t="str">
        <f t="shared" ref="R69:R81" si="122">IF(N69="","",15)</f>
        <v/>
      </c>
      <c r="S69" s="218" t="str">
        <f t="shared" ref="S69:S81" si="123">IF(N69="","",")")</f>
        <v/>
      </c>
      <c r="T69" s="219" t="str">
        <f t="shared" ref="T69:T81" si="124">IF(U69="","","(")</f>
        <v/>
      </c>
      <c r="U69" s="181" t="str">
        <f t="shared" ref="U69:U81" si="125">IF(F69="","",F69)</f>
        <v/>
      </c>
      <c r="V69" s="185" t="str">
        <f t="shared" ref="V69:V81" si="126">IF(U69="","",",")</f>
        <v/>
      </c>
      <c r="W69" s="177" t="str">
        <f t="shared" ref="W69:W81" si="127">IF(G69="","",G69)</f>
        <v/>
      </c>
      <c r="X69" s="185" t="str">
        <f t="shared" ref="X69:X81" si="128">IF(U69="","",",")</f>
        <v/>
      </c>
      <c r="Y69" s="185" t="str">
        <f t="shared" ref="Y69:Y81" si="129">IF(U69="","",250)</f>
        <v/>
      </c>
      <c r="Z69" s="218" t="str">
        <f t="shared" ref="Z69:Z81" si="130">IF(U69="","",")")</f>
        <v/>
      </c>
      <c r="AA69" s="175" t="str">
        <f t="shared" ref="AA69:AA81" si="131">IF(AB69="","","(")</f>
        <v/>
      </c>
      <c r="AB69" s="183" t="str">
        <f t="shared" ref="AB69:AB81" si="132">IF(H69="","",H69)</f>
        <v/>
      </c>
      <c r="AC69" s="184" t="str">
        <f t="shared" ref="AC69:AC81" si="133">IF(AB69="","",",")</f>
        <v/>
      </c>
      <c r="AD69" s="225" t="str">
        <f t="shared" ref="AD69:AD81" si="134">IF(I69="","",I69)</f>
        <v/>
      </c>
      <c r="AE69" s="176" t="str">
        <f t="shared" ref="AE69:AE81" si="135">IF(AB69="","",",")</f>
        <v/>
      </c>
      <c r="AF69" s="168" t="str">
        <f t="shared" ref="AF69:AF81" si="136">IF(AB69="","",350)</f>
        <v/>
      </c>
      <c r="AG69" s="168" t="str">
        <f t="shared" ref="AG69:AG81" si="137">IF(AB69="","",")")</f>
        <v/>
      </c>
      <c r="AH69" s="179" t="str">
        <f t="shared" ref="AH69:AH81" si="138">IF(AI69="","","(")</f>
        <v/>
      </c>
      <c r="AI69" s="256" t="str">
        <f t="shared" ref="AI69:AI81" si="139">IF(J69="","",J69)</f>
        <v/>
      </c>
      <c r="AJ69" s="185" t="str">
        <f t="shared" ref="AJ69:AJ81" si="140">IF(AI69="","",",")</f>
        <v/>
      </c>
      <c r="AK69" s="185" t="str">
        <f t="shared" ref="AK69:AK81" si="141">IF(K69="","",K69)</f>
        <v/>
      </c>
      <c r="AL69" s="185" t="str">
        <f t="shared" ref="AL69:AL81" si="142">IF(AI69="","",",")</f>
        <v/>
      </c>
      <c r="AM69" s="185" t="str">
        <f t="shared" ref="AM69:AM81" si="143">IF(AI69="","",450)</f>
        <v/>
      </c>
      <c r="AN69" s="185" t="str">
        <f t="shared" ref="AN69:AN81" si="144">IF(AI69="","",")")</f>
        <v/>
      </c>
    </row>
    <row r="70" spans="1:40" ht="25.5" thickTop="1" thickBot="1" x14ac:dyDescent="0.4">
      <c r="B70" t="s">
        <v>2584</v>
      </c>
      <c r="C70" s="333" t="s">
        <v>2213</v>
      </c>
      <c r="D70" s="329" t="s">
        <v>1131</v>
      </c>
      <c r="E70" s="329">
        <v>7</v>
      </c>
      <c r="F70" s="329"/>
      <c r="G70" s="329"/>
      <c r="H70" s="329"/>
      <c r="I70" s="329"/>
      <c r="J70" s="329"/>
      <c r="K70" s="329"/>
      <c r="L70" s="330" t="str">
        <f>IF(C70="","",_xlfn.CONCAT("       triggerLine: ","""",C70,", ",M70:AN70,""", sC: ","""",B70,""", lines: ["))</f>
        <v xml:space="preserve">       triggerLine: "PRECIPITÓ EN EL MAR, (Do,7,15)", sC: "ta as", lines: [</v>
      </c>
      <c r="M70" s="218" t="str">
        <f t="shared" si="117"/>
        <v>(</v>
      </c>
      <c r="N70" s="183" t="str">
        <f t="shared" si="118"/>
        <v>Do</v>
      </c>
      <c r="O70" s="216" t="str">
        <f t="shared" si="119"/>
        <v>,</v>
      </c>
      <c r="P70" s="225">
        <f t="shared" si="120"/>
        <v>7</v>
      </c>
      <c r="Q70" s="217" t="str">
        <f t="shared" si="121"/>
        <v>,</v>
      </c>
      <c r="R70" s="168">
        <f t="shared" si="122"/>
        <v>15</v>
      </c>
      <c r="S70" s="218" t="str">
        <f t="shared" si="123"/>
        <v>)</v>
      </c>
      <c r="T70" s="219" t="str">
        <f t="shared" si="124"/>
        <v/>
      </c>
      <c r="U70" s="181" t="str">
        <f t="shared" si="125"/>
        <v/>
      </c>
      <c r="V70" s="185" t="str">
        <f t="shared" si="126"/>
        <v/>
      </c>
      <c r="W70" s="177" t="str">
        <f t="shared" si="127"/>
        <v/>
      </c>
      <c r="X70" s="185" t="str">
        <f t="shared" si="128"/>
        <v/>
      </c>
      <c r="Y70" s="185" t="str">
        <f t="shared" si="129"/>
        <v/>
      </c>
      <c r="Z70" s="218" t="str">
        <f t="shared" si="130"/>
        <v/>
      </c>
      <c r="AA70" s="175" t="str">
        <f t="shared" si="131"/>
        <v/>
      </c>
      <c r="AB70" s="183" t="str">
        <f t="shared" si="132"/>
        <v/>
      </c>
      <c r="AC70" s="184" t="str">
        <f t="shared" si="133"/>
        <v/>
      </c>
      <c r="AD70" s="225" t="str">
        <f t="shared" si="134"/>
        <v/>
      </c>
      <c r="AE70" s="176" t="str">
        <f t="shared" si="135"/>
        <v/>
      </c>
      <c r="AF70" s="168" t="str">
        <f t="shared" si="136"/>
        <v/>
      </c>
      <c r="AG70" s="168" t="str">
        <f t="shared" si="137"/>
        <v/>
      </c>
      <c r="AH70" s="179" t="str">
        <f t="shared" si="138"/>
        <v/>
      </c>
      <c r="AI70" s="256" t="str">
        <f t="shared" si="139"/>
        <v/>
      </c>
      <c r="AJ70" s="185" t="str">
        <f t="shared" si="140"/>
        <v/>
      </c>
      <c r="AK70" s="185" t="str">
        <f t="shared" si="141"/>
        <v/>
      </c>
      <c r="AL70" s="185" t="str">
        <f t="shared" si="142"/>
        <v/>
      </c>
      <c r="AM70" s="185" t="str">
        <f t="shared" si="143"/>
        <v/>
      </c>
      <c r="AN70" s="185" t="str">
        <f t="shared" si="144"/>
        <v/>
      </c>
    </row>
    <row r="71" spans="1:40" ht="25.5" thickTop="1" thickBot="1" x14ac:dyDescent="0.4">
      <c r="B71" t="s">
        <v>2282</v>
      </c>
      <c r="C71" s="285" t="s">
        <v>2214</v>
      </c>
      <c r="D71" s="227"/>
      <c r="E71" s="227"/>
      <c r="F71" s="227"/>
      <c r="G71" s="227"/>
      <c r="H71" s="227"/>
      <c r="I71" s="227"/>
      <c r="J71" s="227"/>
      <c r="K71" s="227"/>
      <c r="L71" s="283" t="str">
        <f>IF(C71="","",_xlfn.CONCAT("            { line: ","""",C71,", ",M71:AN71,""", sC: ","""",B71,"""},"))</f>
        <v xml:space="preserve">            { line: "CABALLO Y CABALLERO,, ", sC: "as"},</v>
      </c>
      <c r="M71" s="218" t="str">
        <f t="shared" si="117"/>
        <v/>
      </c>
      <c r="N71" s="183" t="str">
        <f t="shared" si="118"/>
        <v/>
      </c>
      <c r="O71" s="216" t="str">
        <f t="shared" si="119"/>
        <v/>
      </c>
      <c r="P71" s="225" t="str">
        <f t="shared" si="120"/>
        <v/>
      </c>
      <c r="Q71" s="217" t="str">
        <f t="shared" si="121"/>
        <v/>
      </c>
      <c r="R71" s="168" t="str">
        <f t="shared" si="122"/>
        <v/>
      </c>
      <c r="S71" s="218" t="str">
        <f t="shared" si="123"/>
        <v/>
      </c>
      <c r="T71" s="219" t="str">
        <f t="shared" si="124"/>
        <v/>
      </c>
      <c r="U71" s="181" t="str">
        <f t="shared" si="125"/>
        <v/>
      </c>
      <c r="V71" s="185" t="str">
        <f t="shared" si="126"/>
        <v/>
      </c>
      <c r="W71" s="177" t="str">
        <f t="shared" si="127"/>
        <v/>
      </c>
      <c r="X71" s="185" t="str">
        <f t="shared" si="128"/>
        <v/>
      </c>
      <c r="Y71" s="185" t="str">
        <f t="shared" si="129"/>
        <v/>
      </c>
      <c r="Z71" s="218" t="str">
        <f t="shared" si="130"/>
        <v/>
      </c>
      <c r="AA71" s="175" t="str">
        <f t="shared" si="131"/>
        <v/>
      </c>
      <c r="AB71" s="183" t="str">
        <f t="shared" si="132"/>
        <v/>
      </c>
      <c r="AC71" s="184" t="str">
        <f t="shared" si="133"/>
        <v/>
      </c>
      <c r="AD71" s="225" t="str">
        <f t="shared" si="134"/>
        <v/>
      </c>
      <c r="AE71" s="176" t="str">
        <f t="shared" si="135"/>
        <v/>
      </c>
      <c r="AF71" s="168" t="str">
        <f t="shared" si="136"/>
        <v/>
      </c>
      <c r="AG71" s="168" t="str">
        <f t="shared" si="137"/>
        <v/>
      </c>
      <c r="AH71" s="179" t="str">
        <f t="shared" si="138"/>
        <v/>
      </c>
      <c r="AI71" s="256" t="str">
        <f t="shared" si="139"/>
        <v/>
      </c>
      <c r="AJ71" s="185" t="str">
        <f t="shared" si="140"/>
        <v/>
      </c>
      <c r="AK71" s="185" t="str">
        <f t="shared" si="141"/>
        <v/>
      </c>
      <c r="AL71" s="185" t="str">
        <f t="shared" si="142"/>
        <v/>
      </c>
      <c r="AM71" s="185" t="str">
        <f t="shared" si="143"/>
        <v/>
      </c>
      <c r="AN71" s="185" t="str">
        <f t="shared" si="144"/>
        <v/>
      </c>
    </row>
    <row r="72" spans="1:40" ht="25.5" thickTop="1" thickBot="1" x14ac:dyDescent="0.4">
      <c r="B72" t="s">
        <v>2282</v>
      </c>
      <c r="C72" s="285" t="s">
        <v>2210</v>
      </c>
      <c r="D72" s="337"/>
      <c r="E72" s="337"/>
      <c r="F72" s="337"/>
      <c r="G72" s="337"/>
      <c r="H72" s="337"/>
      <c r="I72" s="337"/>
      <c r="J72" s="337"/>
      <c r="K72" s="337"/>
      <c r="L72" s="283" t="str">
        <f>IF(C72="","",_xlfn.CONCAT("            { line: ","""",C72,", ",M72:AN72,""", sC: ","""",B72,"""},"))</f>
        <v xml:space="preserve">            { line: "CABALLO Y CABALLERO., ", sC: "as"},</v>
      </c>
      <c r="M72" s="218" t="str">
        <f t="shared" si="117"/>
        <v/>
      </c>
      <c r="N72" s="183" t="str">
        <f t="shared" si="118"/>
        <v/>
      </c>
      <c r="O72" s="216" t="str">
        <f t="shared" si="119"/>
        <v/>
      </c>
      <c r="P72" s="225" t="str">
        <f t="shared" si="120"/>
        <v/>
      </c>
      <c r="Q72" s="217" t="str">
        <f t="shared" si="121"/>
        <v/>
      </c>
      <c r="R72" s="168" t="str">
        <f t="shared" si="122"/>
        <v/>
      </c>
      <c r="S72" s="218" t="str">
        <f t="shared" si="123"/>
        <v/>
      </c>
      <c r="T72" s="219" t="str">
        <f t="shared" si="124"/>
        <v/>
      </c>
      <c r="U72" s="181" t="str">
        <f t="shared" si="125"/>
        <v/>
      </c>
      <c r="V72" s="185" t="str">
        <f t="shared" si="126"/>
        <v/>
      </c>
      <c r="W72" s="177" t="str">
        <f t="shared" si="127"/>
        <v/>
      </c>
      <c r="X72" s="185" t="str">
        <f t="shared" si="128"/>
        <v/>
      </c>
      <c r="Y72" s="185" t="str">
        <f t="shared" si="129"/>
        <v/>
      </c>
      <c r="Z72" s="218" t="str">
        <f t="shared" si="130"/>
        <v/>
      </c>
      <c r="AA72" s="175" t="str">
        <f t="shared" si="131"/>
        <v/>
      </c>
      <c r="AB72" s="183" t="str">
        <f t="shared" si="132"/>
        <v/>
      </c>
      <c r="AC72" s="184" t="str">
        <f t="shared" si="133"/>
        <v/>
      </c>
      <c r="AD72" s="225" t="str">
        <f t="shared" si="134"/>
        <v/>
      </c>
      <c r="AE72" s="176" t="str">
        <f t="shared" si="135"/>
        <v/>
      </c>
      <c r="AF72" s="168" t="str">
        <f t="shared" si="136"/>
        <v/>
      </c>
      <c r="AG72" s="168" t="str">
        <f t="shared" si="137"/>
        <v/>
      </c>
      <c r="AH72" s="179" t="str">
        <f t="shared" si="138"/>
        <v/>
      </c>
      <c r="AI72" s="256" t="str">
        <f t="shared" si="139"/>
        <v/>
      </c>
      <c r="AJ72" s="185" t="str">
        <f t="shared" si="140"/>
        <v/>
      </c>
      <c r="AK72" s="185" t="str">
        <f t="shared" si="141"/>
        <v/>
      </c>
      <c r="AL72" s="185" t="str">
        <f t="shared" si="142"/>
        <v/>
      </c>
      <c r="AM72" s="185" t="str">
        <f t="shared" si="143"/>
        <v/>
      </c>
      <c r="AN72" s="185" t="str">
        <f t="shared" si="144"/>
        <v/>
      </c>
    </row>
    <row r="73" spans="1:40" ht="27.75" thickTop="1" thickBot="1" x14ac:dyDescent="0.4">
      <c r="C73" s="297"/>
      <c r="D73" s="326"/>
      <c r="E73" s="326"/>
      <c r="F73" s="326"/>
      <c r="G73" s="326"/>
      <c r="H73" s="326"/>
      <c r="I73" s="326"/>
      <c r="J73" s="326"/>
      <c r="K73" s="326"/>
      <c r="L73" s="299" t="s">
        <v>2520</v>
      </c>
      <c r="M73" s="218"/>
      <c r="N73" s="183"/>
      <c r="O73" s="216"/>
      <c r="P73" s="225"/>
      <c r="Q73" s="217"/>
      <c r="R73" s="168"/>
      <c r="S73" s="218"/>
      <c r="T73" s="219"/>
      <c r="U73" s="181"/>
      <c r="V73" s="185"/>
      <c r="W73" s="177"/>
      <c r="X73" s="185"/>
      <c r="Y73" s="185"/>
      <c r="Z73" s="218"/>
      <c r="AA73" s="175"/>
      <c r="AB73" s="183"/>
      <c r="AC73" s="184"/>
      <c r="AD73" s="225"/>
      <c r="AE73" s="176"/>
      <c r="AF73" s="168"/>
      <c r="AG73" s="168"/>
      <c r="AH73" s="179"/>
      <c r="AI73" s="256"/>
      <c r="AJ73" s="185"/>
      <c r="AK73" s="185"/>
      <c r="AL73" s="185"/>
      <c r="AM73" s="185"/>
      <c r="AN73" s="185"/>
    </row>
    <row r="74" spans="1:40" ht="25.5" thickTop="1" thickBot="1" x14ac:dyDescent="0.4">
      <c r="B74" t="s">
        <v>2282</v>
      </c>
      <c r="C74" s="285" t="s">
        <v>2211</v>
      </c>
      <c r="D74" s="328" t="s">
        <v>1113</v>
      </c>
      <c r="E74" s="328"/>
      <c r="F74" s="328"/>
      <c r="G74" s="328"/>
      <c r="H74" s="328"/>
      <c r="I74" s="328"/>
      <c r="J74" s="328"/>
      <c r="K74" s="328"/>
      <c r="L74" s="283" t="str">
        <f>IF(C74="","",_xlfn.CONCAT("            { line: ","""",C74,", ",M74:AN74,""", sC: ","""",B74,"""},"))</f>
        <v xml:space="preserve">            { line: "MI FUERZA Y MI CANCIÓN, (Fa,,15)", sC: "as"},</v>
      </c>
      <c r="M74" s="218" t="str">
        <f t="shared" si="117"/>
        <v>(</v>
      </c>
      <c r="N74" s="183" t="str">
        <f t="shared" si="118"/>
        <v>Fa</v>
      </c>
      <c r="O74" s="216" t="str">
        <f t="shared" si="119"/>
        <v>,</v>
      </c>
      <c r="P74" s="225" t="str">
        <f t="shared" si="120"/>
        <v/>
      </c>
      <c r="Q74" s="217" t="str">
        <f t="shared" si="121"/>
        <v>,</v>
      </c>
      <c r="R74" s="168">
        <f t="shared" si="122"/>
        <v>15</v>
      </c>
      <c r="S74" s="218" t="str">
        <f t="shared" si="123"/>
        <v>)</v>
      </c>
      <c r="T74" s="219" t="str">
        <f t="shared" si="124"/>
        <v/>
      </c>
      <c r="U74" s="181" t="str">
        <f t="shared" si="125"/>
        <v/>
      </c>
      <c r="V74" s="185" t="str">
        <f t="shared" si="126"/>
        <v/>
      </c>
      <c r="W74" s="177" t="str">
        <f t="shared" si="127"/>
        <v/>
      </c>
      <c r="X74" s="185" t="str">
        <f t="shared" si="128"/>
        <v/>
      </c>
      <c r="Y74" s="185" t="str">
        <f t="shared" si="129"/>
        <v/>
      </c>
      <c r="Z74" s="218" t="str">
        <f t="shared" si="130"/>
        <v/>
      </c>
      <c r="AA74" s="175" t="str">
        <f t="shared" si="131"/>
        <v/>
      </c>
      <c r="AB74" s="183" t="str">
        <f t="shared" si="132"/>
        <v/>
      </c>
      <c r="AC74" s="184" t="str">
        <f t="shared" si="133"/>
        <v/>
      </c>
      <c r="AD74" s="225" t="str">
        <f t="shared" si="134"/>
        <v/>
      </c>
      <c r="AE74" s="176" t="str">
        <f t="shared" si="135"/>
        <v/>
      </c>
      <c r="AF74" s="168" t="str">
        <f t="shared" si="136"/>
        <v/>
      </c>
      <c r="AG74" s="168" t="str">
        <f t="shared" si="137"/>
        <v/>
      </c>
      <c r="AH74" s="179" t="str">
        <f t="shared" si="138"/>
        <v/>
      </c>
      <c r="AI74" s="256" t="str">
        <f t="shared" si="139"/>
        <v/>
      </c>
      <c r="AJ74" s="185" t="str">
        <f t="shared" si="140"/>
        <v/>
      </c>
      <c r="AK74" s="185" t="str">
        <f t="shared" si="141"/>
        <v/>
      </c>
      <c r="AL74" s="185" t="str">
        <f t="shared" si="142"/>
        <v/>
      </c>
      <c r="AM74" s="185" t="str">
        <f t="shared" si="143"/>
        <v/>
      </c>
      <c r="AN74" s="185" t="str">
        <f t="shared" si="144"/>
        <v/>
      </c>
    </row>
    <row r="75" spans="1:40" ht="25.5" thickTop="1" thickBot="1" x14ac:dyDescent="0.4">
      <c r="B75" t="s">
        <v>2282</v>
      </c>
      <c r="C75" s="285" t="s">
        <v>2212</v>
      </c>
      <c r="D75" s="227" t="s">
        <v>1112</v>
      </c>
      <c r="E75" s="227">
        <v>7</v>
      </c>
      <c r="F75" s="227"/>
      <c r="G75" s="227"/>
      <c r="H75" s="227"/>
      <c r="I75" s="227"/>
      <c r="J75" s="227"/>
      <c r="K75" s="227"/>
      <c r="L75" s="283" t="str">
        <f>IF(C75="","",_xlfn.CONCAT("            { line: ","""",C75,", ",M75:AN75,""", sC: ","""",B75,"""},"))</f>
        <v xml:space="preserve">            { line: "ES EL SEÑOR., (La,7,15)", sC: "as"},</v>
      </c>
      <c r="M75" s="218" t="str">
        <f t="shared" si="117"/>
        <v>(</v>
      </c>
      <c r="N75" s="183" t="str">
        <f t="shared" si="118"/>
        <v>La</v>
      </c>
      <c r="O75" s="216" t="str">
        <f t="shared" si="119"/>
        <v>,</v>
      </c>
      <c r="P75" s="225">
        <f t="shared" si="120"/>
        <v>7</v>
      </c>
      <c r="Q75" s="217" t="str">
        <f t="shared" si="121"/>
        <v>,</v>
      </c>
      <c r="R75" s="168">
        <f t="shared" si="122"/>
        <v>15</v>
      </c>
      <c r="S75" s="218" t="str">
        <f t="shared" si="123"/>
        <v>)</v>
      </c>
      <c r="T75" s="219" t="str">
        <f t="shared" si="124"/>
        <v/>
      </c>
      <c r="U75" s="181" t="str">
        <f t="shared" si="125"/>
        <v/>
      </c>
      <c r="V75" s="185" t="str">
        <f t="shared" si="126"/>
        <v/>
      </c>
      <c r="W75" s="177" t="str">
        <f t="shared" si="127"/>
        <v/>
      </c>
      <c r="X75" s="185" t="str">
        <f t="shared" si="128"/>
        <v/>
      </c>
      <c r="Y75" s="185" t="str">
        <f t="shared" si="129"/>
        <v/>
      </c>
      <c r="Z75" s="218" t="str">
        <f t="shared" si="130"/>
        <v/>
      </c>
      <c r="AA75" s="175" t="str">
        <f t="shared" si="131"/>
        <v/>
      </c>
      <c r="AB75" s="183" t="str">
        <f t="shared" si="132"/>
        <v/>
      </c>
      <c r="AC75" s="184" t="str">
        <f t="shared" si="133"/>
        <v/>
      </c>
      <c r="AD75" s="225" t="str">
        <f t="shared" si="134"/>
        <v/>
      </c>
      <c r="AE75" s="176" t="str">
        <f t="shared" si="135"/>
        <v/>
      </c>
      <c r="AF75" s="168" t="str">
        <f t="shared" si="136"/>
        <v/>
      </c>
      <c r="AG75" s="168" t="str">
        <f t="shared" si="137"/>
        <v/>
      </c>
      <c r="AH75" s="179" t="str">
        <f t="shared" si="138"/>
        <v/>
      </c>
      <c r="AI75" s="256" t="str">
        <f t="shared" si="139"/>
        <v/>
      </c>
      <c r="AJ75" s="185" t="str">
        <f t="shared" si="140"/>
        <v/>
      </c>
      <c r="AK75" s="185" t="str">
        <f t="shared" si="141"/>
        <v/>
      </c>
      <c r="AL75" s="185" t="str">
        <f t="shared" si="142"/>
        <v/>
      </c>
      <c r="AM75" s="185" t="str">
        <f t="shared" si="143"/>
        <v/>
      </c>
      <c r="AN75" s="185" t="str">
        <f t="shared" si="144"/>
        <v/>
      </c>
    </row>
    <row r="76" spans="1:40" ht="25.5" thickTop="1" thickBot="1" x14ac:dyDescent="0.4">
      <c r="B76" t="s">
        <v>2282</v>
      </c>
      <c r="C76" s="285" t="s">
        <v>2237</v>
      </c>
      <c r="D76" s="337" t="s">
        <v>1114</v>
      </c>
      <c r="E76" s="337">
        <v>7</v>
      </c>
      <c r="F76" s="337"/>
      <c r="G76" s="337"/>
      <c r="H76" s="337"/>
      <c r="I76" s="337"/>
      <c r="J76" s="337"/>
      <c r="K76" s="337"/>
      <c r="L76" s="283" t="str">
        <f>IF(C76="","",_xlfn.CONCAT("            { line: ","""",C76,", ",M76:AN76,""", sC: ","""",B76,"""},"))</f>
        <v xml:space="preserve">            { line: "ÉL ES MI SALVACIÓN, ES MI DIOS, (Re,7,15)", sC: "as"},</v>
      </c>
      <c r="M76" s="218" t="str">
        <f t="shared" si="117"/>
        <v>(</v>
      </c>
      <c r="N76" s="183" t="str">
        <f t="shared" si="118"/>
        <v>Re</v>
      </c>
      <c r="O76" s="216" t="str">
        <f t="shared" si="119"/>
        <v>,</v>
      </c>
      <c r="P76" s="225">
        <f t="shared" si="120"/>
        <v>7</v>
      </c>
      <c r="Q76" s="217" t="str">
        <f t="shared" si="121"/>
        <v>,</v>
      </c>
      <c r="R76" s="168">
        <f t="shared" si="122"/>
        <v>15</v>
      </c>
      <c r="S76" s="218" t="str">
        <f t="shared" si="123"/>
        <v>)</v>
      </c>
      <c r="T76" s="219" t="str">
        <f t="shared" si="124"/>
        <v/>
      </c>
      <c r="U76" s="181" t="str">
        <f t="shared" si="125"/>
        <v/>
      </c>
      <c r="V76" s="185" t="str">
        <f t="shared" si="126"/>
        <v/>
      </c>
      <c r="W76" s="177" t="str">
        <f t="shared" si="127"/>
        <v/>
      </c>
      <c r="X76" s="185" t="str">
        <f t="shared" si="128"/>
        <v/>
      </c>
      <c r="Y76" s="185" t="str">
        <f t="shared" si="129"/>
        <v/>
      </c>
      <c r="Z76" s="218" t="str">
        <f t="shared" si="130"/>
        <v/>
      </c>
      <c r="AA76" s="175" t="str">
        <f t="shared" si="131"/>
        <v/>
      </c>
      <c r="AB76" s="183" t="str">
        <f t="shared" si="132"/>
        <v/>
      </c>
      <c r="AC76" s="184" t="str">
        <f t="shared" si="133"/>
        <v/>
      </c>
      <c r="AD76" s="225" t="str">
        <f t="shared" si="134"/>
        <v/>
      </c>
      <c r="AE76" s="176" t="str">
        <f t="shared" si="135"/>
        <v/>
      </c>
      <c r="AF76" s="168" t="str">
        <f t="shared" si="136"/>
        <v/>
      </c>
      <c r="AG76" s="168" t="str">
        <f t="shared" si="137"/>
        <v/>
      </c>
      <c r="AH76" s="179" t="str">
        <f t="shared" si="138"/>
        <v/>
      </c>
      <c r="AI76" s="256" t="str">
        <f t="shared" si="139"/>
        <v/>
      </c>
      <c r="AJ76" s="185" t="str">
        <f t="shared" si="140"/>
        <v/>
      </c>
      <c r="AK76" s="185" t="str">
        <f t="shared" si="141"/>
        <v/>
      </c>
      <c r="AL76" s="185" t="str">
        <f t="shared" si="142"/>
        <v/>
      </c>
      <c r="AM76" s="185" t="str">
        <f t="shared" si="143"/>
        <v/>
      </c>
      <c r="AN76" s="185" t="str">
        <f t="shared" si="144"/>
        <v/>
      </c>
    </row>
    <row r="77" spans="1:40" ht="25.5" thickTop="1" thickBot="1" x14ac:dyDescent="0.4">
      <c r="B77" t="s">
        <v>2282</v>
      </c>
      <c r="C77" s="285" t="s">
        <v>2238</v>
      </c>
      <c r="D77" s="328" t="s">
        <v>1122</v>
      </c>
      <c r="E77" s="328">
        <v>7</v>
      </c>
      <c r="F77" s="328"/>
      <c r="G77" s="328"/>
      <c r="H77" s="328"/>
      <c r="I77" s="328"/>
      <c r="J77" s="328"/>
      <c r="K77" s="328"/>
      <c r="L77" s="283" t="str">
        <f>IF(C77="","",_xlfn.CONCAT("            { line: ","""",C77,", ",M77:AN77,""", sC: ","""",B77,"""},"))</f>
        <v xml:space="preserve">            { line: "Y YO LO ENSALZARÉ., (Sol,7,15)", sC: "as"},</v>
      </c>
      <c r="M77" s="218" t="str">
        <f t="shared" si="117"/>
        <v>(</v>
      </c>
      <c r="N77" s="183" t="str">
        <f t="shared" si="118"/>
        <v>Sol</v>
      </c>
      <c r="O77" s="216" t="str">
        <f t="shared" si="119"/>
        <v>,</v>
      </c>
      <c r="P77" s="225">
        <f t="shared" si="120"/>
        <v>7</v>
      </c>
      <c r="Q77" s="217" t="str">
        <f t="shared" si="121"/>
        <v>,</v>
      </c>
      <c r="R77" s="168">
        <f t="shared" si="122"/>
        <v>15</v>
      </c>
      <c r="S77" s="218" t="str">
        <f t="shared" si="123"/>
        <v>)</v>
      </c>
      <c r="T77" s="219" t="str">
        <f t="shared" si="124"/>
        <v/>
      </c>
      <c r="U77" s="181" t="str">
        <f t="shared" si="125"/>
        <v/>
      </c>
      <c r="V77" s="185" t="str">
        <f t="shared" si="126"/>
        <v/>
      </c>
      <c r="W77" s="177" t="str">
        <f t="shared" si="127"/>
        <v/>
      </c>
      <c r="X77" s="185" t="str">
        <f t="shared" si="128"/>
        <v/>
      </c>
      <c r="Y77" s="185" t="str">
        <f t="shared" si="129"/>
        <v/>
      </c>
      <c r="Z77" s="218" t="str">
        <f t="shared" si="130"/>
        <v/>
      </c>
      <c r="AA77" s="175" t="str">
        <f t="shared" si="131"/>
        <v/>
      </c>
      <c r="AB77" s="183" t="str">
        <f t="shared" si="132"/>
        <v/>
      </c>
      <c r="AC77" s="184" t="str">
        <f t="shared" si="133"/>
        <v/>
      </c>
      <c r="AD77" s="225" t="str">
        <f t="shared" si="134"/>
        <v/>
      </c>
      <c r="AE77" s="176" t="str">
        <f t="shared" si="135"/>
        <v/>
      </c>
      <c r="AF77" s="168" t="str">
        <f t="shared" si="136"/>
        <v/>
      </c>
      <c r="AG77" s="168" t="str">
        <f t="shared" si="137"/>
        <v/>
      </c>
      <c r="AH77" s="179" t="str">
        <f t="shared" si="138"/>
        <v/>
      </c>
      <c r="AI77" s="256" t="str">
        <f t="shared" si="139"/>
        <v/>
      </c>
      <c r="AJ77" s="185" t="str">
        <f t="shared" si="140"/>
        <v/>
      </c>
      <c r="AK77" s="185" t="str">
        <f t="shared" si="141"/>
        <v/>
      </c>
      <c r="AL77" s="185" t="str">
        <f t="shared" si="142"/>
        <v/>
      </c>
      <c r="AM77" s="185" t="str">
        <f t="shared" si="143"/>
        <v/>
      </c>
      <c r="AN77" s="185" t="str">
        <f t="shared" si="144"/>
        <v/>
      </c>
    </row>
    <row r="78" spans="1:40" ht="27.75" thickTop="1" thickBot="1" x14ac:dyDescent="0.4">
      <c r="C78" s="297"/>
      <c r="D78" s="326"/>
      <c r="E78" s="326"/>
      <c r="F78" s="326"/>
      <c r="G78" s="326"/>
      <c r="H78" s="326"/>
      <c r="I78" s="326"/>
      <c r="J78" s="326"/>
      <c r="K78" s="326"/>
      <c r="L78" s="299" t="s">
        <v>2520</v>
      </c>
      <c r="M78" s="218"/>
      <c r="N78" s="183"/>
      <c r="O78" s="216"/>
      <c r="P78" s="225"/>
      <c r="Q78" s="217"/>
      <c r="R78" s="168"/>
      <c r="S78" s="218"/>
      <c r="T78" s="219"/>
      <c r="U78" s="181"/>
      <c r="V78" s="185"/>
      <c r="W78" s="177"/>
      <c r="X78" s="185"/>
      <c r="Y78" s="185"/>
      <c r="Z78" s="218"/>
      <c r="AA78" s="175"/>
      <c r="AB78" s="183"/>
      <c r="AC78" s="184"/>
      <c r="AD78" s="225"/>
      <c r="AE78" s="176"/>
      <c r="AF78" s="168"/>
      <c r="AG78" s="168"/>
      <c r="AH78" s="179"/>
      <c r="AI78" s="256"/>
      <c r="AJ78" s="185"/>
      <c r="AK78" s="185"/>
      <c r="AL78" s="185"/>
      <c r="AM78" s="185"/>
      <c r="AN78" s="185"/>
    </row>
    <row r="79" spans="1:40" ht="25.5" thickTop="1" thickBot="1" x14ac:dyDescent="0.4">
      <c r="B79" t="s">
        <v>2282</v>
      </c>
      <c r="C79" s="285" t="s">
        <v>2213</v>
      </c>
      <c r="D79" s="227" t="s">
        <v>1131</v>
      </c>
      <c r="E79" s="227">
        <v>7</v>
      </c>
      <c r="F79" s="227"/>
      <c r="G79" s="227"/>
      <c r="H79" s="227"/>
      <c r="I79" s="227"/>
      <c r="J79" s="227"/>
      <c r="K79" s="227"/>
      <c r="L79" s="283" t="str">
        <f>IF(C79="","",_xlfn.CONCAT("            { line: ","""",C79,", ",M79:AN79,""", sC: ","""",B79,"""},"))</f>
        <v xml:space="preserve">            { line: "PRECIPITÓ EN EL MAR, (Do,7,15)", sC: "as"},</v>
      </c>
      <c r="M79" s="218" t="str">
        <f t="shared" si="117"/>
        <v>(</v>
      </c>
      <c r="N79" s="183" t="str">
        <f t="shared" si="118"/>
        <v>Do</v>
      </c>
      <c r="O79" s="216" t="str">
        <f t="shared" si="119"/>
        <v>,</v>
      </c>
      <c r="P79" s="225">
        <f t="shared" si="120"/>
        <v>7</v>
      </c>
      <c r="Q79" s="217" t="str">
        <f t="shared" si="121"/>
        <v>,</v>
      </c>
      <c r="R79" s="168">
        <f t="shared" si="122"/>
        <v>15</v>
      </c>
      <c r="S79" s="218" t="str">
        <f t="shared" si="123"/>
        <v>)</v>
      </c>
      <c r="T79" s="219" t="str">
        <f t="shared" si="124"/>
        <v/>
      </c>
      <c r="U79" s="181" t="str">
        <f t="shared" si="125"/>
        <v/>
      </c>
      <c r="V79" s="185" t="str">
        <f t="shared" si="126"/>
        <v/>
      </c>
      <c r="W79" s="177" t="str">
        <f t="shared" si="127"/>
        <v/>
      </c>
      <c r="X79" s="185" t="str">
        <f t="shared" si="128"/>
        <v/>
      </c>
      <c r="Y79" s="185" t="str">
        <f t="shared" si="129"/>
        <v/>
      </c>
      <c r="Z79" s="218" t="str">
        <f t="shared" si="130"/>
        <v/>
      </c>
      <c r="AA79" s="175" t="str">
        <f t="shared" si="131"/>
        <v/>
      </c>
      <c r="AB79" s="183" t="str">
        <f t="shared" si="132"/>
        <v/>
      </c>
      <c r="AC79" s="184" t="str">
        <f t="shared" si="133"/>
        <v/>
      </c>
      <c r="AD79" s="225" t="str">
        <f t="shared" si="134"/>
        <v/>
      </c>
      <c r="AE79" s="176" t="str">
        <f t="shared" si="135"/>
        <v/>
      </c>
      <c r="AF79" s="168" t="str">
        <f t="shared" si="136"/>
        <v/>
      </c>
      <c r="AG79" s="168" t="str">
        <f t="shared" si="137"/>
        <v/>
      </c>
      <c r="AH79" s="179" t="str">
        <f t="shared" si="138"/>
        <v/>
      </c>
      <c r="AI79" s="256" t="str">
        <f t="shared" si="139"/>
        <v/>
      </c>
      <c r="AJ79" s="185" t="str">
        <f t="shared" si="140"/>
        <v/>
      </c>
      <c r="AK79" s="185" t="str">
        <f t="shared" si="141"/>
        <v/>
      </c>
      <c r="AL79" s="185" t="str">
        <f t="shared" si="142"/>
        <v/>
      </c>
      <c r="AM79" s="185" t="str">
        <f t="shared" si="143"/>
        <v/>
      </c>
      <c r="AN79" s="185" t="str">
        <f t="shared" si="144"/>
        <v/>
      </c>
    </row>
    <row r="80" spans="1:40" ht="25.5" thickTop="1" thickBot="1" x14ac:dyDescent="0.4">
      <c r="B80" t="s">
        <v>2282</v>
      </c>
      <c r="C80" s="285" t="s">
        <v>2214</v>
      </c>
      <c r="D80" s="337"/>
      <c r="E80" s="337"/>
      <c r="F80" s="337"/>
      <c r="G80" s="337"/>
      <c r="H80" s="337"/>
      <c r="I80" s="337"/>
      <c r="J80" s="337"/>
      <c r="K80" s="337"/>
      <c r="L80" s="283" t="str">
        <f>IF(C80="","",_xlfn.CONCAT("            { line: ","""",C80,", ",M80:AN80,""", sC: ","""",B80,"""},"))</f>
        <v xml:space="preserve">            { line: "CABALLO Y CABALLERO,, ", sC: "as"},</v>
      </c>
      <c r="M80" s="218" t="str">
        <f t="shared" si="117"/>
        <v/>
      </c>
      <c r="N80" s="183" t="str">
        <f t="shared" si="118"/>
        <v/>
      </c>
      <c r="O80" s="216" t="str">
        <f t="shared" si="119"/>
        <v/>
      </c>
      <c r="P80" s="225" t="str">
        <f t="shared" si="120"/>
        <v/>
      </c>
      <c r="Q80" s="217" t="str">
        <f t="shared" si="121"/>
        <v/>
      </c>
      <c r="R80" s="168" t="str">
        <f t="shared" si="122"/>
        <v/>
      </c>
      <c r="S80" s="218" t="str">
        <f t="shared" si="123"/>
        <v/>
      </c>
      <c r="T80" s="219" t="str">
        <f t="shared" si="124"/>
        <v/>
      </c>
      <c r="U80" s="181" t="str">
        <f t="shared" si="125"/>
        <v/>
      </c>
      <c r="V80" s="185" t="str">
        <f t="shared" si="126"/>
        <v/>
      </c>
      <c r="W80" s="177" t="str">
        <f t="shared" si="127"/>
        <v/>
      </c>
      <c r="X80" s="185" t="str">
        <f t="shared" si="128"/>
        <v/>
      </c>
      <c r="Y80" s="185" t="str">
        <f t="shared" si="129"/>
        <v/>
      </c>
      <c r="Z80" s="218" t="str">
        <f t="shared" si="130"/>
        <v/>
      </c>
      <c r="AA80" s="175" t="str">
        <f t="shared" si="131"/>
        <v/>
      </c>
      <c r="AB80" s="183" t="str">
        <f t="shared" si="132"/>
        <v/>
      </c>
      <c r="AC80" s="184" t="str">
        <f t="shared" si="133"/>
        <v/>
      </c>
      <c r="AD80" s="225" t="str">
        <f t="shared" si="134"/>
        <v/>
      </c>
      <c r="AE80" s="176" t="str">
        <f t="shared" si="135"/>
        <v/>
      </c>
      <c r="AF80" s="168" t="str">
        <f t="shared" si="136"/>
        <v/>
      </c>
      <c r="AG80" s="168" t="str">
        <f t="shared" si="137"/>
        <v/>
      </c>
      <c r="AH80" s="179" t="str">
        <f t="shared" si="138"/>
        <v/>
      </c>
      <c r="AI80" s="256" t="str">
        <f t="shared" si="139"/>
        <v/>
      </c>
      <c r="AJ80" s="185" t="str">
        <f t="shared" si="140"/>
        <v/>
      </c>
      <c r="AK80" s="185" t="str">
        <f t="shared" si="141"/>
        <v/>
      </c>
      <c r="AL80" s="185" t="str">
        <f t="shared" si="142"/>
        <v/>
      </c>
      <c r="AM80" s="185" t="str">
        <f t="shared" si="143"/>
        <v/>
      </c>
      <c r="AN80" s="185" t="str">
        <f t="shared" si="144"/>
        <v/>
      </c>
    </row>
    <row r="81" spans="1:40" ht="25.5" thickTop="1" thickBot="1" x14ac:dyDescent="0.4">
      <c r="B81" t="s">
        <v>2282</v>
      </c>
      <c r="C81" s="334" t="s">
        <v>2210</v>
      </c>
      <c r="D81" s="329"/>
      <c r="E81" s="329"/>
      <c r="F81" s="329"/>
      <c r="G81" s="329"/>
      <c r="H81" s="329"/>
      <c r="I81" s="329"/>
      <c r="J81" s="329"/>
      <c r="K81" s="329"/>
      <c r="L81" s="335" t="str">
        <f>IF(C81="","",_xlfn.CONCAT("            { line: ","""",C81,", ",M81:AN81,""", sC: ","""",B81,"""},  ]},"))</f>
        <v xml:space="preserve">            { line: "CABALLO Y CABALLERO., ", sC: "as"},  ]},</v>
      </c>
      <c r="M81" s="218" t="str">
        <f t="shared" si="117"/>
        <v/>
      </c>
      <c r="N81" s="183" t="str">
        <f t="shared" si="118"/>
        <v/>
      </c>
      <c r="O81" s="216" t="str">
        <f t="shared" si="119"/>
        <v/>
      </c>
      <c r="P81" s="225" t="str">
        <f t="shared" si="120"/>
        <v/>
      </c>
      <c r="Q81" s="217" t="str">
        <f t="shared" si="121"/>
        <v/>
      </c>
      <c r="R81" s="168" t="str">
        <f t="shared" si="122"/>
        <v/>
      </c>
      <c r="S81" s="218" t="str">
        <f t="shared" si="123"/>
        <v/>
      </c>
      <c r="T81" s="219" t="str">
        <f t="shared" si="124"/>
        <v/>
      </c>
      <c r="U81" s="181" t="str">
        <f t="shared" si="125"/>
        <v/>
      </c>
      <c r="V81" s="185" t="str">
        <f t="shared" si="126"/>
        <v/>
      </c>
      <c r="W81" s="177" t="str">
        <f t="shared" si="127"/>
        <v/>
      </c>
      <c r="X81" s="185" t="str">
        <f t="shared" si="128"/>
        <v/>
      </c>
      <c r="Y81" s="185" t="str">
        <f t="shared" si="129"/>
        <v/>
      </c>
      <c r="Z81" s="218" t="str">
        <f t="shared" si="130"/>
        <v/>
      </c>
      <c r="AA81" s="175" t="str">
        <f t="shared" si="131"/>
        <v/>
      </c>
      <c r="AB81" s="183" t="str">
        <f t="shared" si="132"/>
        <v/>
      </c>
      <c r="AC81" s="184" t="str">
        <f t="shared" si="133"/>
        <v/>
      </c>
      <c r="AD81" s="225" t="str">
        <f t="shared" si="134"/>
        <v/>
      </c>
      <c r="AE81" s="176" t="str">
        <f t="shared" si="135"/>
        <v/>
      </c>
      <c r="AF81" s="168" t="str">
        <f t="shared" si="136"/>
        <v/>
      </c>
      <c r="AG81" s="168" t="str">
        <f t="shared" si="137"/>
        <v/>
      </c>
      <c r="AH81" s="179" t="str">
        <f t="shared" si="138"/>
        <v/>
      </c>
      <c r="AI81" s="256" t="str">
        <f t="shared" si="139"/>
        <v/>
      </c>
      <c r="AJ81" s="185" t="str">
        <f t="shared" si="140"/>
        <v/>
      </c>
      <c r="AK81" s="185" t="str">
        <f t="shared" si="141"/>
        <v/>
      </c>
      <c r="AL81" s="185" t="str">
        <f t="shared" si="142"/>
        <v/>
      </c>
      <c r="AM81" s="185" t="str">
        <f t="shared" si="143"/>
        <v/>
      </c>
      <c r="AN81" s="185" t="str">
        <f t="shared" si="144"/>
        <v/>
      </c>
    </row>
    <row r="82" spans="1:40" ht="27.75" thickTop="1" thickBot="1" x14ac:dyDescent="0.4">
      <c r="C82" s="297"/>
      <c r="D82" s="326"/>
      <c r="E82" s="326"/>
      <c r="F82" s="326"/>
      <c r="G82" s="326"/>
      <c r="H82" s="326"/>
      <c r="I82" s="326"/>
      <c r="J82" s="326"/>
      <c r="K82" s="326"/>
      <c r="L82" s="299" t="s">
        <v>2520</v>
      </c>
      <c r="M82" s="218"/>
      <c r="N82" s="183"/>
      <c r="O82" s="216"/>
      <c r="P82" s="225"/>
      <c r="Q82" s="217"/>
      <c r="R82" s="168"/>
      <c r="S82" s="218"/>
      <c r="T82" s="219"/>
      <c r="U82" s="181"/>
      <c r="V82" s="185"/>
      <c r="W82" s="177"/>
      <c r="X82" s="185"/>
      <c r="Y82" s="185"/>
      <c r="Z82" s="218"/>
      <c r="AA82" s="175"/>
      <c r="AB82" s="183"/>
      <c r="AC82" s="184"/>
      <c r="AD82" s="225"/>
      <c r="AE82" s="176"/>
      <c r="AF82" s="168"/>
      <c r="AG82" s="168"/>
      <c r="AH82" s="179"/>
      <c r="AI82" s="256"/>
      <c r="AJ82" s="185"/>
      <c r="AK82" s="185"/>
      <c r="AL82" s="185"/>
      <c r="AM82" s="185"/>
      <c r="AN82" s="185"/>
    </row>
    <row r="83" spans="1:40" ht="25.5" thickTop="1" thickBot="1" x14ac:dyDescent="0.4">
      <c r="A83">
        <f>+A67+1</f>
        <v>5</v>
      </c>
      <c r="C83" s="13" t="s">
        <v>2218</v>
      </c>
      <c r="D83" s="257"/>
      <c r="E83" s="257"/>
      <c r="F83" s="258"/>
      <c r="G83" s="258"/>
      <c r="H83" s="257"/>
      <c r="I83" s="257"/>
      <c r="J83" s="296"/>
      <c r="K83" s="296"/>
      <c r="L83" s="271" t="str">
        <f t="shared" si="115"/>
        <v xml:space="preserve">            { line: "El enemigo había dicho:, ", sC: ""},</v>
      </c>
      <c r="M83" s="218" t="str">
        <f t="shared" si="7"/>
        <v/>
      </c>
      <c r="N83" s="183" t="str">
        <f t="shared" si="1"/>
        <v/>
      </c>
      <c r="O83" s="216" t="str">
        <f t="shared" si="8"/>
        <v/>
      </c>
      <c r="P83" s="225" t="str">
        <f t="shared" si="2"/>
        <v/>
      </c>
      <c r="Q83" s="217" t="str">
        <f t="shared" si="9"/>
        <v/>
      </c>
      <c r="R83" s="168" t="str">
        <f t="shared" si="10"/>
        <v/>
      </c>
      <c r="S83" s="218" t="str">
        <f t="shared" si="11"/>
        <v/>
      </c>
      <c r="T83" s="219" t="str">
        <f t="shared" si="12"/>
        <v/>
      </c>
      <c r="U83" s="181" t="str">
        <f t="shared" si="3"/>
        <v/>
      </c>
      <c r="V83" s="185" t="str">
        <f t="shared" si="13"/>
        <v/>
      </c>
      <c r="W83" s="177" t="str">
        <f t="shared" si="4"/>
        <v/>
      </c>
      <c r="X83" s="185" t="str">
        <f t="shared" si="14"/>
        <v/>
      </c>
      <c r="Y83" s="185" t="str">
        <f t="shared" si="15"/>
        <v/>
      </c>
      <c r="Z83" s="218" t="str">
        <f t="shared" si="16"/>
        <v/>
      </c>
      <c r="AA83" s="175" t="str">
        <f t="shared" si="17"/>
        <v/>
      </c>
      <c r="AB83" s="183" t="str">
        <f t="shared" si="5"/>
        <v/>
      </c>
      <c r="AC83" s="184" t="str">
        <f t="shared" si="18"/>
        <v/>
      </c>
      <c r="AD83" s="225" t="str">
        <f t="shared" si="19"/>
        <v/>
      </c>
      <c r="AE83" s="176" t="str">
        <f t="shared" si="20"/>
        <v/>
      </c>
      <c r="AF83" s="168" t="str">
        <f t="shared" si="21"/>
        <v/>
      </c>
      <c r="AG83" s="168" t="str">
        <f t="shared" si="22"/>
        <v/>
      </c>
      <c r="AH83" s="179" t="str">
        <f t="shared" si="23"/>
        <v/>
      </c>
      <c r="AI83" s="256" t="str">
        <f t="shared" si="6"/>
        <v/>
      </c>
      <c r="AJ83" s="185" t="str">
        <f t="shared" si="24"/>
        <v/>
      </c>
      <c r="AK83" s="185" t="str">
        <f t="shared" si="25"/>
        <v/>
      </c>
      <c r="AL83" s="185" t="str">
        <f t="shared" si="26"/>
        <v/>
      </c>
      <c r="AM83" s="185" t="str">
        <f t="shared" si="27"/>
        <v/>
      </c>
      <c r="AN83" s="185" t="str">
        <f t="shared" si="28"/>
        <v/>
      </c>
    </row>
    <row r="84" spans="1:40" ht="25.5" thickTop="1" thickBot="1" x14ac:dyDescent="0.4">
      <c r="A84">
        <f t="shared" si="116"/>
        <v>6</v>
      </c>
      <c r="C84" s="13" t="s">
        <v>2219</v>
      </c>
      <c r="D84" s="257"/>
      <c r="E84" s="257"/>
      <c r="F84" s="258"/>
      <c r="G84" s="258"/>
      <c r="H84" s="257"/>
      <c r="I84" s="257"/>
      <c r="J84" s="296"/>
      <c r="K84" s="296"/>
      <c r="L84" s="271" t="str">
        <f t="shared" si="115"/>
        <v xml:space="preserve">            { line: "«Les perseguiré y alcanzaré,, ", sC: ""},</v>
      </c>
      <c r="M84" s="218" t="str">
        <f t="shared" si="7"/>
        <v/>
      </c>
      <c r="N84" s="183" t="str">
        <f t="shared" si="1"/>
        <v/>
      </c>
      <c r="O84" s="216" t="str">
        <f t="shared" si="8"/>
        <v/>
      </c>
      <c r="P84" s="225" t="str">
        <f t="shared" si="2"/>
        <v/>
      </c>
      <c r="Q84" s="217" t="str">
        <f t="shared" si="9"/>
        <v/>
      </c>
      <c r="R84" s="168" t="str">
        <f t="shared" si="10"/>
        <v/>
      </c>
      <c r="S84" s="218" t="str">
        <f t="shared" si="11"/>
        <v/>
      </c>
      <c r="T84" s="219" t="str">
        <f t="shared" si="12"/>
        <v/>
      </c>
      <c r="U84" s="181" t="str">
        <f t="shared" si="3"/>
        <v/>
      </c>
      <c r="V84" s="185" t="str">
        <f t="shared" si="13"/>
        <v/>
      </c>
      <c r="W84" s="177" t="str">
        <f t="shared" si="4"/>
        <v/>
      </c>
      <c r="X84" s="185" t="str">
        <f t="shared" si="14"/>
        <v/>
      </c>
      <c r="Y84" s="185" t="str">
        <f t="shared" si="15"/>
        <v/>
      </c>
      <c r="Z84" s="218" t="str">
        <f t="shared" si="16"/>
        <v/>
      </c>
      <c r="AA84" s="175" t="str">
        <f t="shared" si="17"/>
        <v/>
      </c>
      <c r="AB84" s="183" t="str">
        <f t="shared" si="5"/>
        <v/>
      </c>
      <c r="AC84" s="184" t="str">
        <f t="shared" si="18"/>
        <v/>
      </c>
      <c r="AD84" s="225" t="str">
        <f t="shared" si="19"/>
        <v/>
      </c>
      <c r="AE84" s="176" t="str">
        <f t="shared" si="20"/>
        <v/>
      </c>
      <c r="AF84" s="168" t="str">
        <f t="shared" si="21"/>
        <v/>
      </c>
      <c r="AG84" s="168" t="str">
        <f t="shared" si="22"/>
        <v/>
      </c>
      <c r="AH84" s="179" t="str">
        <f t="shared" si="23"/>
        <v/>
      </c>
      <c r="AI84" s="256" t="str">
        <f t="shared" si="6"/>
        <v/>
      </c>
      <c r="AJ84" s="185" t="str">
        <f t="shared" si="24"/>
        <v/>
      </c>
      <c r="AK84" s="185" t="str">
        <f t="shared" si="25"/>
        <v/>
      </c>
      <c r="AL84" s="185" t="str">
        <f t="shared" si="26"/>
        <v/>
      </c>
      <c r="AM84" s="185" t="str">
        <f t="shared" si="27"/>
        <v/>
      </c>
      <c r="AN84" s="185" t="str">
        <f t="shared" si="28"/>
        <v/>
      </c>
    </row>
    <row r="85" spans="1:40" ht="25.5" thickTop="1" thickBot="1" x14ac:dyDescent="0.4">
      <c r="A85">
        <f t="shared" si="116"/>
        <v>7</v>
      </c>
      <c r="C85" s="13" t="s">
        <v>2220</v>
      </c>
      <c r="D85" s="257"/>
      <c r="E85" s="257"/>
      <c r="F85" s="258"/>
      <c r="G85" s="258"/>
      <c r="H85" s="257"/>
      <c r="I85" s="257"/>
      <c r="J85" s="296"/>
      <c r="K85" s="296"/>
      <c r="L85" s="271" t="str">
        <f t="shared" si="115"/>
        <v xml:space="preserve">            { line: "desnudaré la espada, se saciará mi alma,, ", sC: ""},</v>
      </c>
      <c r="M85" s="218" t="str">
        <f t="shared" si="7"/>
        <v/>
      </c>
      <c r="N85" s="183" t="str">
        <f t="shared" si="1"/>
        <v/>
      </c>
      <c r="O85" s="216" t="str">
        <f t="shared" si="8"/>
        <v/>
      </c>
      <c r="P85" s="225" t="str">
        <f t="shared" si="2"/>
        <v/>
      </c>
      <c r="Q85" s="217" t="str">
        <f t="shared" si="9"/>
        <v/>
      </c>
      <c r="R85" s="168" t="str">
        <f t="shared" si="10"/>
        <v/>
      </c>
      <c r="S85" s="218" t="str">
        <f t="shared" si="11"/>
        <v/>
      </c>
      <c r="T85" s="219" t="str">
        <f t="shared" si="12"/>
        <v/>
      </c>
      <c r="U85" s="181" t="str">
        <f t="shared" si="3"/>
        <v/>
      </c>
      <c r="V85" s="185" t="str">
        <f t="shared" si="13"/>
        <v/>
      </c>
      <c r="W85" s="177" t="str">
        <f t="shared" si="4"/>
        <v/>
      </c>
      <c r="X85" s="185" t="str">
        <f t="shared" si="14"/>
        <v/>
      </c>
      <c r="Y85" s="185" t="str">
        <f t="shared" si="15"/>
        <v/>
      </c>
      <c r="Z85" s="218" t="str">
        <f t="shared" si="16"/>
        <v/>
      </c>
      <c r="AA85" s="175" t="str">
        <f t="shared" si="17"/>
        <v/>
      </c>
      <c r="AB85" s="183" t="str">
        <f t="shared" si="5"/>
        <v/>
      </c>
      <c r="AC85" s="184" t="str">
        <f t="shared" si="18"/>
        <v/>
      </c>
      <c r="AD85" s="225" t="str">
        <f t="shared" si="19"/>
        <v/>
      </c>
      <c r="AE85" s="176" t="str">
        <f t="shared" si="20"/>
        <v/>
      </c>
      <c r="AF85" s="168" t="str">
        <f t="shared" si="21"/>
        <v/>
      </c>
      <c r="AG85" s="168" t="str">
        <f t="shared" si="22"/>
        <v/>
      </c>
      <c r="AH85" s="179" t="str">
        <f t="shared" si="23"/>
        <v/>
      </c>
      <c r="AI85" s="256" t="str">
        <f t="shared" si="6"/>
        <v/>
      </c>
      <c r="AJ85" s="185" t="str">
        <f t="shared" si="24"/>
        <v/>
      </c>
      <c r="AK85" s="185" t="str">
        <f t="shared" si="25"/>
        <v/>
      </c>
      <c r="AL85" s="185" t="str">
        <f t="shared" si="26"/>
        <v/>
      </c>
      <c r="AM85" s="185" t="str">
        <f t="shared" si="27"/>
        <v/>
      </c>
      <c r="AN85" s="185" t="str">
        <f t="shared" si="28"/>
        <v/>
      </c>
    </row>
    <row r="86" spans="1:40" ht="25.5" thickTop="1" thickBot="1" x14ac:dyDescent="0.4">
      <c r="A86">
        <f t="shared" si="116"/>
        <v>8</v>
      </c>
      <c r="C86" s="13" t="s">
        <v>2221</v>
      </c>
      <c r="D86" s="257"/>
      <c r="E86" s="257"/>
      <c r="F86" s="258"/>
      <c r="G86" s="258"/>
      <c r="H86" s="257"/>
      <c r="I86" s="257"/>
      <c r="J86" s="296"/>
      <c r="K86" s="296"/>
      <c r="L86" s="271" t="str">
        <f t="shared" si="115"/>
        <v xml:space="preserve">            { line: "los aniquilaré.», ", sC: ""},</v>
      </c>
      <c r="M86" s="218" t="str">
        <f t="shared" si="7"/>
        <v/>
      </c>
      <c r="N86" s="183" t="str">
        <f t="shared" si="1"/>
        <v/>
      </c>
      <c r="O86" s="216" t="str">
        <f t="shared" si="8"/>
        <v/>
      </c>
      <c r="P86" s="225" t="str">
        <f t="shared" si="2"/>
        <v/>
      </c>
      <c r="Q86" s="217" t="str">
        <f t="shared" si="9"/>
        <v/>
      </c>
      <c r="R86" s="168" t="str">
        <f t="shared" si="10"/>
        <v/>
      </c>
      <c r="S86" s="218" t="str">
        <f t="shared" si="11"/>
        <v/>
      </c>
      <c r="T86" s="219" t="str">
        <f t="shared" si="12"/>
        <v/>
      </c>
      <c r="U86" s="181" t="str">
        <f t="shared" si="3"/>
        <v/>
      </c>
      <c r="V86" s="185" t="str">
        <f t="shared" si="13"/>
        <v/>
      </c>
      <c r="W86" s="177" t="str">
        <f t="shared" si="4"/>
        <v/>
      </c>
      <c r="X86" s="185" t="str">
        <f t="shared" si="14"/>
        <v/>
      </c>
      <c r="Y86" s="185" t="str">
        <f t="shared" si="15"/>
        <v/>
      </c>
      <c r="Z86" s="218" t="str">
        <f t="shared" si="16"/>
        <v/>
      </c>
      <c r="AA86" s="175" t="str">
        <f t="shared" si="17"/>
        <v/>
      </c>
      <c r="AB86" s="183" t="str">
        <f t="shared" si="5"/>
        <v/>
      </c>
      <c r="AC86" s="184" t="str">
        <f t="shared" si="18"/>
        <v/>
      </c>
      <c r="AD86" s="225" t="str">
        <f t="shared" si="19"/>
        <v/>
      </c>
      <c r="AE86" s="176" t="str">
        <f t="shared" si="20"/>
        <v/>
      </c>
      <c r="AF86" s="168" t="str">
        <f t="shared" si="21"/>
        <v/>
      </c>
      <c r="AG86" s="168" t="str">
        <f t="shared" si="22"/>
        <v/>
      </c>
      <c r="AH86" s="179" t="str">
        <f t="shared" si="23"/>
        <v/>
      </c>
      <c r="AI86" s="256" t="str">
        <f t="shared" si="6"/>
        <v/>
      </c>
      <c r="AJ86" s="185" t="str">
        <f t="shared" si="24"/>
        <v/>
      </c>
      <c r="AK86" s="185" t="str">
        <f t="shared" si="25"/>
        <v/>
      </c>
      <c r="AL86" s="185" t="str">
        <f t="shared" si="26"/>
        <v/>
      </c>
      <c r="AM86" s="185" t="str">
        <f t="shared" si="27"/>
        <v/>
      </c>
      <c r="AN86" s="185" t="str">
        <f t="shared" si="28"/>
        <v/>
      </c>
    </row>
    <row r="87" spans="1:40" ht="27.75" thickTop="1" thickBot="1" x14ac:dyDescent="0.4">
      <c r="C87" s="297"/>
      <c r="D87" s="326"/>
      <c r="E87" s="326"/>
      <c r="F87" s="326"/>
      <c r="G87" s="326"/>
      <c r="H87" s="326"/>
      <c r="I87" s="326"/>
      <c r="J87" s="326"/>
      <c r="K87" s="326"/>
      <c r="L87" s="299" t="s">
        <v>2520</v>
      </c>
      <c r="M87" s="218"/>
      <c r="N87" s="183"/>
      <c r="O87" s="216"/>
      <c r="P87" s="225"/>
      <c r="Q87" s="217"/>
      <c r="R87" s="168"/>
      <c r="S87" s="218"/>
      <c r="T87" s="219"/>
      <c r="U87" s="181"/>
      <c r="V87" s="185"/>
      <c r="W87" s="177"/>
      <c r="X87" s="185"/>
      <c r="Y87" s="185"/>
      <c r="Z87" s="218"/>
      <c r="AA87" s="175"/>
      <c r="AB87" s="183"/>
      <c r="AC87" s="184"/>
      <c r="AD87" s="225"/>
      <c r="AE87" s="176"/>
      <c r="AF87" s="168"/>
      <c r="AG87" s="168"/>
      <c r="AH87" s="179"/>
      <c r="AI87" s="256"/>
      <c r="AJ87" s="185"/>
      <c r="AK87" s="185"/>
      <c r="AL87" s="185"/>
      <c r="AM87" s="185"/>
      <c r="AN87" s="185"/>
    </row>
    <row r="88" spans="1:40" ht="25.5" thickTop="1" thickBot="1" x14ac:dyDescent="0.4">
      <c r="C88" s="203" t="s">
        <v>2422</v>
      </c>
      <c r="D88" s="224"/>
      <c r="E88" s="224"/>
      <c r="F88" s="224"/>
      <c r="G88" s="224"/>
      <c r="H88" s="224"/>
      <c r="I88" s="224"/>
      <c r="J88" s="224"/>
      <c r="K88" s="224"/>
      <c r="L88" s="208" t="s">
        <v>2411</v>
      </c>
      <c r="M88" s="218" t="str">
        <f t="shared" si="7"/>
        <v/>
      </c>
      <c r="N88" s="183" t="str">
        <f t="shared" si="1"/>
        <v/>
      </c>
      <c r="O88" s="216" t="str">
        <f t="shared" si="8"/>
        <v/>
      </c>
      <c r="P88" s="225" t="str">
        <f t="shared" si="2"/>
        <v/>
      </c>
      <c r="Q88" s="217" t="str">
        <f t="shared" si="9"/>
        <v/>
      </c>
      <c r="R88" s="168" t="str">
        <f t="shared" si="10"/>
        <v/>
      </c>
      <c r="S88" s="218" t="str">
        <f t="shared" si="11"/>
        <v/>
      </c>
      <c r="T88" s="219" t="str">
        <f t="shared" si="12"/>
        <v/>
      </c>
      <c r="U88" s="181" t="str">
        <f t="shared" si="3"/>
        <v/>
      </c>
      <c r="V88" s="185" t="str">
        <f t="shared" si="13"/>
        <v/>
      </c>
      <c r="W88" s="177" t="str">
        <f t="shared" si="4"/>
        <v/>
      </c>
      <c r="X88" s="185" t="str">
        <f t="shared" si="14"/>
        <v/>
      </c>
      <c r="Y88" s="185" t="str">
        <f t="shared" si="15"/>
        <v/>
      </c>
      <c r="Z88" s="218" t="str">
        <f t="shared" si="16"/>
        <v/>
      </c>
      <c r="AA88" s="175" t="str">
        <f t="shared" si="17"/>
        <v/>
      </c>
      <c r="AB88" s="183" t="str">
        <f t="shared" si="5"/>
        <v/>
      </c>
      <c r="AC88" s="184" t="str">
        <f t="shared" si="18"/>
        <v/>
      </c>
      <c r="AD88" s="225" t="str">
        <f t="shared" si="19"/>
        <v/>
      </c>
      <c r="AE88" s="176" t="str">
        <f t="shared" si="20"/>
        <v/>
      </c>
      <c r="AF88" s="168" t="str">
        <f t="shared" si="21"/>
        <v/>
      </c>
      <c r="AG88" s="168" t="str">
        <f t="shared" si="22"/>
        <v/>
      </c>
      <c r="AH88" s="179" t="str">
        <f t="shared" si="23"/>
        <v/>
      </c>
      <c r="AI88" s="256" t="str">
        <f t="shared" si="6"/>
        <v/>
      </c>
      <c r="AJ88" s="185" t="str">
        <f t="shared" si="24"/>
        <v/>
      </c>
      <c r="AK88" s="185" t="str">
        <f t="shared" si="25"/>
        <v/>
      </c>
      <c r="AL88" s="185" t="str">
        <f t="shared" si="26"/>
        <v/>
      </c>
      <c r="AM88" s="185" t="str">
        <f t="shared" si="27"/>
        <v/>
      </c>
      <c r="AN88" s="185" t="str">
        <f t="shared" si="28"/>
        <v/>
      </c>
    </row>
    <row r="89" spans="1:40" ht="25.5" thickTop="1" thickBot="1" x14ac:dyDescent="0.4">
      <c r="B89" t="s">
        <v>2584</v>
      </c>
      <c r="C89" s="333" t="s">
        <v>2213</v>
      </c>
      <c r="D89" s="329" t="s">
        <v>1131</v>
      </c>
      <c r="E89" s="329">
        <v>7</v>
      </c>
      <c r="F89" s="329"/>
      <c r="G89" s="329"/>
      <c r="H89" s="329"/>
      <c r="I89" s="329"/>
      <c r="J89" s="329"/>
      <c r="K89" s="329"/>
      <c r="L89" s="330" t="str">
        <f>IF(C89="","",_xlfn.CONCAT("       triggerLine: ","""",C89,", ",M89:AN89,""", sC: ","""",B89,""", lines: ["))</f>
        <v xml:space="preserve">       triggerLine: "PRECIPITÓ EN EL MAR, (Do,7,15)", sC: "ta as", lines: [</v>
      </c>
      <c r="M89" s="218" t="str">
        <f t="shared" si="7"/>
        <v>(</v>
      </c>
      <c r="N89" s="183" t="str">
        <f t="shared" si="1"/>
        <v>Do</v>
      </c>
      <c r="O89" s="216" t="str">
        <f t="shared" si="8"/>
        <v>,</v>
      </c>
      <c r="P89" s="225">
        <f t="shared" si="2"/>
        <v>7</v>
      </c>
      <c r="Q89" s="217" t="str">
        <f t="shared" si="9"/>
        <v>,</v>
      </c>
      <c r="R89" s="168">
        <f t="shared" si="10"/>
        <v>15</v>
      </c>
      <c r="S89" s="218" t="str">
        <f t="shared" si="11"/>
        <v>)</v>
      </c>
      <c r="T89" s="219" t="str">
        <f t="shared" si="12"/>
        <v/>
      </c>
      <c r="U89" s="181" t="str">
        <f t="shared" si="3"/>
        <v/>
      </c>
      <c r="V89" s="185" t="str">
        <f t="shared" si="13"/>
        <v/>
      </c>
      <c r="W89" s="177" t="str">
        <f t="shared" si="4"/>
        <v/>
      </c>
      <c r="X89" s="185" t="str">
        <f t="shared" si="14"/>
        <v/>
      </c>
      <c r="Y89" s="185" t="str">
        <f t="shared" si="15"/>
        <v/>
      </c>
      <c r="Z89" s="218" t="str">
        <f t="shared" si="16"/>
        <v/>
      </c>
      <c r="AA89" s="175" t="str">
        <f t="shared" si="17"/>
        <v/>
      </c>
      <c r="AB89" s="183" t="str">
        <f t="shared" si="5"/>
        <v/>
      </c>
      <c r="AC89" s="184" t="str">
        <f t="shared" si="18"/>
        <v/>
      </c>
      <c r="AD89" s="225" t="str">
        <f t="shared" si="19"/>
        <v/>
      </c>
      <c r="AE89" s="176" t="str">
        <f t="shared" si="20"/>
        <v/>
      </c>
      <c r="AF89" s="168" t="str">
        <f t="shared" si="21"/>
        <v/>
      </c>
      <c r="AG89" s="168" t="str">
        <f t="shared" si="22"/>
        <v/>
      </c>
      <c r="AH89" s="179" t="str">
        <f t="shared" si="23"/>
        <v/>
      </c>
      <c r="AI89" s="256" t="str">
        <f t="shared" si="6"/>
        <v/>
      </c>
      <c r="AJ89" s="185" t="str">
        <f t="shared" si="24"/>
        <v/>
      </c>
      <c r="AK89" s="185" t="str">
        <f t="shared" si="25"/>
        <v/>
      </c>
      <c r="AL89" s="185" t="str">
        <f t="shared" si="26"/>
        <v/>
      </c>
      <c r="AM89" s="185" t="str">
        <f t="shared" si="27"/>
        <v/>
      </c>
      <c r="AN89" s="185" t="str">
        <f t="shared" si="28"/>
        <v/>
      </c>
    </row>
    <row r="90" spans="1:40" ht="25.5" thickTop="1" thickBot="1" x14ac:dyDescent="0.4">
      <c r="B90" t="s">
        <v>2282</v>
      </c>
      <c r="C90" s="285" t="s">
        <v>2214</v>
      </c>
      <c r="D90" s="227"/>
      <c r="E90" s="227"/>
      <c r="F90" s="227"/>
      <c r="G90" s="227"/>
      <c r="H90" s="227"/>
      <c r="I90" s="227"/>
      <c r="J90" s="227"/>
      <c r="K90" s="227"/>
      <c r="L90" s="283" t="str">
        <f>IF(C90="","",_xlfn.CONCAT("            { line: ","""",C90,", ",M90:AN90,""", sC: ","""",B90,"""},"))</f>
        <v xml:space="preserve">            { line: "CABALLO Y CABALLERO,, ", sC: "as"},</v>
      </c>
      <c r="M90" s="218" t="str">
        <f t="shared" si="7"/>
        <v/>
      </c>
      <c r="N90" s="183" t="str">
        <f t="shared" si="1"/>
        <v/>
      </c>
      <c r="O90" s="216" t="str">
        <f t="shared" si="8"/>
        <v/>
      </c>
      <c r="P90" s="225" t="str">
        <f t="shared" si="2"/>
        <v/>
      </c>
      <c r="Q90" s="217" t="str">
        <f t="shared" si="9"/>
        <v/>
      </c>
      <c r="R90" s="168" t="str">
        <f t="shared" si="10"/>
        <v/>
      </c>
      <c r="S90" s="218" t="str">
        <f t="shared" si="11"/>
        <v/>
      </c>
      <c r="T90" s="219" t="str">
        <f t="shared" si="12"/>
        <v/>
      </c>
      <c r="U90" s="181" t="str">
        <f t="shared" si="3"/>
        <v/>
      </c>
      <c r="V90" s="185" t="str">
        <f t="shared" si="13"/>
        <v/>
      </c>
      <c r="W90" s="177" t="str">
        <f t="shared" si="4"/>
        <v/>
      </c>
      <c r="X90" s="185" t="str">
        <f t="shared" si="14"/>
        <v/>
      </c>
      <c r="Y90" s="185" t="str">
        <f t="shared" si="15"/>
        <v/>
      </c>
      <c r="Z90" s="218" t="str">
        <f t="shared" si="16"/>
        <v/>
      </c>
      <c r="AA90" s="175" t="str">
        <f t="shared" si="17"/>
        <v/>
      </c>
      <c r="AB90" s="183" t="str">
        <f t="shared" si="5"/>
        <v/>
      </c>
      <c r="AC90" s="184" t="str">
        <f t="shared" si="18"/>
        <v/>
      </c>
      <c r="AD90" s="225" t="str">
        <f t="shared" si="19"/>
        <v/>
      </c>
      <c r="AE90" s="176" t="str">
        <f t="shared" si="20"/>
        <v/>
      </c>
      <c r="AF90" s="168" t="str">
        <f t="shared" si="21"/>
        <v/>
      </c>
      <c r="AG90" s="168" t="str">
        <f t="shared" si="22"/>
        <v/>
      </c>
      <c r="AH90" s="179" t="str">
        <f t="shared" si="23"/>
        <v/>
      </c>
      <c r="AI90" s="256" t="str">
        <f t="shared" si="6"/>
        <v/>
      </c>
      <c r="AJ90" s="185" t="str">
        <f t="shared" si="24"/>
        <v/>
      </c>
      <c r="AK90" s="185" t="str">
        <f t="shared" si="25"/>
        <v/>
      </c>
      <c r="AL90" s="185" t="str">
        <f t="shared" si="26"/>
        <v/>
      </c>
      <c r="AM90" s="185" t="str">
        <f t="shared" si="27"/>
        <v/>
      </c>
      <c r="AN90" s="185" t="str">
        <f t="shared" si="28"/>
        <v/>
      </c>
    </row>
    <row r="91" spans="1:40" ht="25.5" thickTop="1" thickBot="1" x14ac:dyDescent="0.4">
      <c r="B91" t="s">
        <v>2282</v>
      </c>
      <c r="C91" s="285" t="s">
        <v>2210</v>
      </c>
      <c r="D91" s="337"/>
      <c r="E91" s="337"/>
      <c r="F91" s="337"/>
      <c r="G91" s="337"/>
      <c r="H91" s="337"/>
      <c r="I91" s="337"/>
      <c r="J91" s="337"/>
      <c r="K91" s="337"/>
      <c r="L91" s="283" t="str">
        <f>IF(C91="","",_xlfn.CONCAT("            { line: ","""",C91,", ",M91:AN91,""", sC: ","""",B91,"""},"))</f>
        <v xml:space="preserve">            { line: "CABALLO Y CABALLERO., ", sC: "as"},</v>
      </c>
      <c r="M91" s="218" t="str">
        <f t="shared" si="7"/>
        <v/>
      </c>
      <c r="N91" s="183" t="str">
        <f t="shared" si="1"/>
        <v/>
      </c>
      <c r="O91" s="216" t="str">
        <f t="shared" si="8"/>
        <v/>
      </c>
      <c r="P91" s="225" t="str">
        <f t="shared" si="2"/>
        <v/>
      </c>
      <c r="Q91" s="217" t="str">
        <f t="shared" si="9"/>
        <v/>
      </c>
      <c r="R91" s="168" t="str">
        <f t="shared" si="10"/>
        <v/>
      </c>
      <c r="S91" s="218" t="str">
        <f t="shared" si="11"/>
        <v/>
      </c>
      <c r="T91" s="219" t="str">
        <f t="shared" si="12"/>
        <v/>
      </c>
      <c r="U91" s="181" t="str">
        <f t="shared" si="3"/>
        <v/>
      </c>
      <c r="V91" s="185" t="str">
        <f t="shared" si="13"/>
        <v/>
      </c>
      <c r="W91" s="177" t="str">
        <f t="shared" si="4"/>
        <v/>
      </c>
      <c r="X91" s="185" t="str">
        <f t="shared" si="14"/>
        <v/>
      </c>
      <c r="Y91" s="185" t="str">
        <f t="shared" si="15"/>
        <v/>
      </c>
      <c r="Z91" s="218" t="str">
        <f t="shared" si="16"/>
        <v/>
      </c>
      <c r="AA91" s="175" t="str">
        <f t="shared" si="17"/>
        <v/>
      </c>
      <c r="AB91" s="183" t="str">
        <f t="shared" si="5"/>
        <v/>
      </c>
      <c r="AC91" s="184" t="str">
        <f t="shared" si="18"/>
        <v/>
      </c>
      <c r="AD91" s="225" t="str">
        <f t="shared" si="19"/>
        <v/>
      </c>
      <c r="AE91" s="176" t="str">
        <f t="shared" si="20"/>
        <v/>
      </c>
      <c r="AF91" s="168" t="str">
        <f t="shared" si="21"/>
        <v/>
      </c>
      <c r="AG91" s="168" t="str">
        <f t="shared" si="22"/>
        <v/>
      </c>
      <c r="AH91" s="179" t="str">
        <f t="shared" si="23"/>
        <v/>
      </c>
      <c r="AI91" s="256" t="str">
        <f t="shared" si="6"/>
        <v/>
      </c>
      <c r="AJ91" s="185" t="str">
        <f t="shared" si="24"/>
        <v/>
      </c>
      <c r="AK91" s="185" t="str">
        <f t="shared" si="25"/>
        <v/>
      </c>
      <c r="AL91" s="185" t="str">
        <f t="shared" si="26"/>
        <v/>
      </c>
      <c r="AM91" s="185" t="str">
        <f t="shared" si="27"/>
        <v/>
      </c>
      <c r="AN91" s="185" t="str">
        <f t="shared" si="28"/>
        <v/>
      </c>
    </row>
    <row r="92" spans="1:40" ht="27.75" thickTop="1" thickBot="1" x14ac:dyDescent="0.4">
      <c r="C92" s="297"/>
      <c r="D92" s="326"/>
      <c r="E92" s="326"/>
      <c r="F92" s="326"/>
      <c r="G92" s="326"/>
      <c r="H92" s="326"/>
      <c r="I92" s="326"/>
      <c r="J92" s="326"/>
      <c r="K92" s="326"/>
      <c r="L92" s="299" t="s">
        <v>2520</v>
      </c>
      <c r="M92" s="218"/>
      <c r="N92" s="183"/>
      <c r="O92" s="216"/>
      <c r="P92" s="225"/>
      <c r="Q92" s="217"/>
      <c r="R92" s="168"/>
      <c r="S92" s="218"/>
      <c r="T92" s="219"/>
      <c r="U92" s="181"/>
      <c r="V92" s="185"/>
      <c r="W92" s="177"/>
      <c r="X92" s="185"/>
      <c r="Y92" s="185"/>
      <c r="Z92" s="218"/>
      <c r="AA92" s="175"/>
      <c r="AB92" s="183"/>
      <c r="AC92" s="184"/>
      <c r="AD92" s="225"/>
      <c r="AE92" s="176"/>
      <c r="AF92" s="168"/>
      <c r="AG92" s="168"/>
      <c r="AH92" s="179"/>
      <c r="AI92" s="256"/>
      <c r="AJ92" s="185"/>
      <c r="AK92" s="185"/>
      <c r="AL92" s="185"/>
      <c r="AM92" s="185"/>
      <c r="AN92" s="185"/>
    </row>
    <row r="93" spans="1:40" ht="25.5" thickTop="1" thickBot="1" x14ac:dyDescent="0.4">
      <c r="B93" t="s">
        <v>2282</v>
      </c>
      <c r="C93" s="285" t="s">
        <v>2211</v>
      </c>
      <c r="D93" s="328" t="s">
        <v>1113</v>
      </c>
      <c r="E93" s="328"/>
      <c r="F93" s="328"/>
      <c r="G93" s="328"/>
      <c r="H93" s="328"/>
      <c r="I93" s="328"/>
      <c r="J93" s="328"/>
      <c r="K93" s="328"/>
      <c r="L93" s="283" t="str">
        <f>IF(C93="","",_xlfn.CONCAT("            { line: ","""",C93,", ",M93:AN93,""", sC: ","""",B93,"""},"))</f>
        <v xml:space="preserve">            { line: "MI FUERZA Y MI CANCIÓN, (Fa,,15)", sC: "as"},</v>
      </c>
      <c r="M93" s="218" t="str">
        <f t="shared" si="7"/>
        <v>(</v>
      </c>
      <c r="N93" s="183" t="str">
        <f t="shared" si="1"/>
        <v>Fa</v>
      </c>
      <c r="O93" s="216" t="str">
        <f t="shared" si="8"/>
        <v>,</v>
      </c>
      <c r="P93" s="225" t="str">
        <f t="shared" si="2"/>
        <v/>
      </c>
      <c r="Q93" s="217" t="str">
        <f t="shared" si="9"/>
        <v>,</v>
      </c>
      <c r="R93" s="168">
        <f t="shared" si="10"/>
        <v>15</v>
      </c>
      <c r="S93" s="218" t="str">
        <f t="shared" si="11"/>
        <v>)</v>
      </c>
      <c r="T93" s="219" t="str">
        <f t="shared" si="12"/>
        <v/>
      </c>
      <c r="U93" s="181" t="str">
        <f t="shared" si="3"/>
        <v/>
      </c>
      <c r="V93" s="185" t="str">
        <f t="shared" si="13"/>
        <v/>
      </c>
      <c r="W93" s="177" t="str">
        <f t="shared" si="4"/>
        <v/>
      </c>
      <c r="X93" s="185" t="str">
        <f t="shared" si="14"/>
        <v/>
      </c>
      <c r="Y93" s="185" t="str">
        <f t="shared" si="15"/>
        <v/>
      </c>
      <c r="Z93" s="218" t="str">
        <f t="shared" si="16"/>
        <v/>
      </c>
      <c r="AA93" s="175" t="str">
        <f t="shared" si="17"/>
        <v/>
      </c>
      <c r="AB93" s="183" t="str">
        <f t="shared" si="5"/>
        <v/>
      </c>
      <c r="AC93" s="184" t="str">
        <f t="shared" si="18"/>
        <v/>
      </c>
      <c r="AD93" s="225" t="str">
        <f t="shared" si="19"/>
        <v/>
      </c>
      <c r="AE93" s="176" t="str">
        <f t="shared" si="20"/>
        <v/>
      </c>
      <c r="AF93" s="168" t="str">
        <f t="shared" si="21"/>
        <v/>
      </c>
      <c r="AG93" s="168" t="str">
        <f t="shared" si="22"/>
        <v/>
      </c>
      <c r="AH93" s="179" t="str">
        <f t="shared" si="23"/>
        <v/>
      </c>
      <c r="AI93" s="256" t="str">
        <f t="shared" si="6"/>
        <v/>
      </c>
      <c r="AJ93" s="185" t="str">
        <f t="shared" si="24"/>
        <v/>
      </c>
      <c r="AK93" s="185" t="str">
        <f t="shared" si="25"/>
        <v/>
      </c>
      <c r="AL93" s="185" t="str">
        <f t="shared" si="26"/>
        <v/>
      </c>
      <c r="AM93" s="185" t="str">
        <f t="shared" si="27"/>
        <v/>
      </c>
      <c r="AN93" s="185" t="str">
        <f t="shared" si="28"/>
        <v/>
      </c>
    </row>
    <row r="94" spans="1:40" ht="25.5" thickTop="1" thickBot="1" x14ac:dyDescent="0.4">
      <c r="B94" t="s">
        <v>2282</v>
      </c>
      <c r="C94" s="285" t="s">
        <v>2212</v>
      </c>
      <c r="D94" s="227" t="s">
        <v>1112</v>
      </c>
      <c r="E94" s="227">
        <v>7</v>
      </c>
      <c r="F94" s="227"/>
      <c r="G94" s="227"/>
      <c r="H94" s="227"/>
      <c r="I94" s="227"/>
      <c r="J94" s="227"/>
      <c r="K94" s="227"/>
      <c r="L94" s="283" t="str">
        <f>IF(C94="","",_xlfn.CONCAT("            { line: ","""",C94,", ",M94:AN94,""", sC: ","""",B94,"""},"))</f>
        <v xml:space="preserve">            { line: "ES EL SEÑOR., (La,7,15)", sC: "as"},</v>
      </c>
      <c r="M94" s="218" t="str">
        <f t="shared" si="7"/>
        <v>(</v>
      </c>
      <c r="N94" s="183" t="str">
        <f t="shared" si="1"/>
        <v>La</v>
      </c>
      <c r="O94" s="216" t="str">
        <f t="shared" si="8"/>
        <v>,</v>
      </c>
      <c r="P94" s="225">
        <f t="shared" si="2"/>
        <v>7</v>
      </c>
      <c r="Q94" s="217" t="str">
        <f t="shared" si="9"/>
        <v>,</v>
      </c>
      <c r="R94" s="168">
        <f t="shared" si="10"/>
        <v>15</v>
      </c>
      <c r="S94" s="218" t="str">
        <f t="shared" si="11"/>
        <v>)</v>
      </c>
      <c r="T94" s="219" t="str">
        <f t="shared" si="12"/>
        <v/>
      </c>
      <c r="U94" s="181" t="str">
        <f t="shared" si="3"/>
        <v/>
      </c>
      <c r="V94" s="185" t="str">
        <f t="shared" si="13"/>
        <v/>
      </c>
      <c r="W94" s="177" t="str">
        <f t="shared" si="4"/>
        <v/>
      </c>
      <c r="X94" s="185" t="str">
        <f t="shared" si="14"/>
        <v/>
      </c>
      <c r="Y94" s="185" t="str">
        <f t="shared" si="15"/>
        <v/>
      </c>
      <c r="Z94" s="218" t="str">
        <f t="shared" si="16"/>
        <v/>
      </c>
      <c r="AA94" s="175" t="str">
        <f t="shared" si="17"/>
        <v/>
      </c>
      <c r="AB94" s="183" t="str">
        <f t="shared" si="5"/>
        <v/>
      </c>
      <c r="AC94" s="184" t="str">
        <f t="shared" si="18"/>
        <v/>
      </c>
      <c r="AD94" s="225" t="str">
        <f t="shared" si="19"/>
        <v/>
      </c>
      <c r="AE94" s="176" t="str">
        <f t="shared" si="20"/>
        <v/>
      </c>
      <c r="AF94" s="168" t="str">
        <f t="shared" si="21"/>
        <v/>
      </c>
      <c r="AG94" s="168" t="str">
        <f t="shared" si="22"/>
        <v/>
      </c>
      <c r="AH94" s="179" t="str">
        <f t="shared" si="23"/>
        <v/>
      </c>
      <c r="AI94" s="256" t="str">
        <f t="shared" si="6"/>
        <v/>
      </c>
      <c r="AJ94" s="185" t="str">
        <f t="shared" si="24"/>
        <v/>
      </c>
      <c r="AK94" s="185" t="str">
        <f t="shared" si="25"/>
        <v/>
      </c>
      <c r="AL94" s="185" t="str">
        <f t="shared" si="26"/>
        <v/>
      </c>
      <c r="AM94" s="185" t="str">
        <f t="shared" si="27"/>
        <v/>
      </c>
      <c r="AN94" s="185" t="str">
        <f t="shared" si="28"/>
        <v/>
      </c>
    </row>
    <row r="95" spans="1:40" ht="25.5" thickTop="1" thickBot="1" x14ac:dyDescent="0.4">
      <c r="B95" t="s">
        <v>2282</v>
      </c>
      <c r="C95" s="285" t="s">
        <v>2237</v>
      </c>
      <c r="D95" s="337" t="s">
        <v>1114</v>
      </c>
      <c r="E95" s="337">
        <v>7</v>
      </c>
      <c r="F95" s="337"/>
      <c r="G95" s="337"/>
      <c r="H95" s="337"/>
      <c r="I95" s="337"/>
      <c r="J95" s="337"/>
      <c r="K95" s="337"/>
      <c r="L95" s="283" t="str">
        <f>IF(C95="","",_xlfn.CONCAT("            { line: ","""",C95,", ",M95:AN95,""", sC: ","""",B95,"""},"))</f>
        <v xml:space="preserve">            { line: "ÉL ES MI SALVACIÓN, ES MI DIOS, (Re,7,15)", sC: "as"},</v>
      </c>
      <c r="M95" s="218" t="str">
        <f t="shared" si="7"/>
        <v>(</v>
      </c>
      <c r="N95" s="183" t="str">
        <f t="shared" si="1"/>
        <v>Re</v>
      </c>
      <c r="O95" s="216" t="str">
        <f t="shared" si="8"/>
        <v>,</v>
      </c>
      <c r="P95" s="225">
        <f t="shared" si="2"/>
        <v>7</v>
      </c>
      <c r="Q95" s="217" t="str">
        <f t="shared" si="9"/>
        <v>,</v>
      </c>
      <c r="R95" s="168">
        <f t="shared" si="10"/>
        <v>15</v>
      </c>
      <c r="S95" s="218" t="str">
        <f t="shared" si="11"/>
        <v>)</v>
      </c>
      <c r="T95" s="219" t="str">
        <f t="shared" si="12"/>
        <v/>
      </c>
      <c r="U95" s="181" t="str">
        <f t="shared" si="3"/>
        <v/>
      </c>
      <c r="V95" s="185" t="str">
        <f t="shared" si="13"/>
        <v/>
      </c>
      <c r="W95" s="177" t="str">
        <f t="shared" si="4"/>
        <v/>
      </c>
      <c r="X95" s="185" t="str">
        <f t="shared" si="14"/>
        <v/>
      </c>
      <c r="Y95" s="185" t="str">
        <f t="shared" si="15"/>
        <v/>
      </c>
      <c r="Z95" s="218" t="str">
        <f t="shared" si="16"/>
        <v/>
      </c>
      <c r="AA95" s="175" t="str">
        <f t="shared" si="17"/>
        <v/>
      </c>
      <c r="AB95" s="183" t="str">
        <f t="shared" si="5"/>
        <v/>
      </c>
      <c r="AC95" s="184" t="str">
        <f t="shared" si="18"/>
        <v/>
      </c>
      <c r="AD95" s="225" t="str">
        <f t="shared" si="19"/>
        <v/>
      </c>
      <c r="AE95" s="176" t="str">
        <f t="shared" si="20"/>
        <v/>
      </c>
      <c r="AF95" s="168" t="str">
        <f t="shared" si="21"/>
        <v/>
      </c>
      <c r="AG95" s="168" t="str">
        <f t="shared" si="22"/>
        <v/>
      </c>
      <c r="AH95" s="179" t="str">
        <f t="shared" si="23"/>
        <v/>
      </c>
      <c r="AI95" s="256" t="str">
        <f t="shared" si="6"/>
        <v/>
      </c>
      <c r="AJ95" s="185" t="str">
        <f t="shared" si="24"/>
        <v/>
      </c>
      <c r="AK95" s="185" t="str">
        <f t="shared" si="25"/>
        <v/>
      </c>
      <c r="AL95" s="185" t="str">
        <f t="shared" si="26"/>
        <v/>
      </c>
      <c r="AM95" s="185" t="str">
        <f t="shared" si="27"/>
        <v/>
      </c>
      <c r="AN95" s="185" t="str">
        <f t="shared" si="28"/>
        <v/>
      </c>
    </row>
    <row r="96" spans="1:40" ht="25.5" thickTop="1" thickBot="1" x14ac:dyDescent="0.4">
      <c r="B96" t="s">
        <v>2282</v>
      </c>
      <c r="C96" s="285" t="s">
        <v>2238</v>
      </c>
      <c r="D96" s="328" t="s">
        <v>1122</v>
      </c>
      <c r="E96" s="328">
        <v>7</v>
      </c>
      <c r="F96" s="328"/>
      <c r="G96" s="328"/>
      <c r="H96" s="328"/>
      <c r="I96" s="328"/>
      <c r="J96" s="328"/>
      <c r="K96" s="328"/>
      <c r="L96" s="283" t="str">
        <f>IF(C96="","",_xlfn.CONCAT("            { line: ","""",C96,", ",M96:AN96,""", sC: ","""",B96,"""},"))</f>
        <v xml:space="preserve">            { line: "Y YO LO ENSALZARÉ., (Sol,7,15)", sC: "as"},</v>
      </c>
      <c r="M96" s="218" t="str">
        <f t="shared" si="7"/>
        <v>(</v>
      </c>
      <c r="N96" s="183" t="str">
        <f t="shared" si="1"/>
        <v>Sol</v>
      </c>
      <c r="O96" s="216" t="str">
        <f t="shared" si="8"/>
        <v>,</v>
      </c>
      <c r="P96" s="225">
        <f t="shared" si="2"/>
        <v>7</v>
      </c>
      <c r="Q96" s="217" t="str">
        <f t="shared" si="9"/>
        <v>,</v>
      </c>
      <c r="R96" s="168">
        <f t="shared" si="10"/>
        <v>15</v>
      </c>
      <c r="S96" s="218" t="str">
        <f t="shared" si="11"/>
        <v>)</v>
      </c>
      <c r="T96" s="219" t="str">
        <f t="shared" si="12"/>
        <v/>
      </c>
      <c r="U96" s="181" t="str">
        <f t="shared" si="3"/>
        <v/>
      </c>
      <c r="V96" s="185" t="str">
        <f t="shared" si="13"/>
        <v/>
      </c>
      <c r="W96" s="177" t="str">
        <f t="shared" si="4"/>
        <v/>
      </c>
      <c r="X96" s="185" t="str">
        <f t="shared" si="14"/>
        <v/>
      </c>
      <c r="Y96" s="185" t="str">
        <f t="shared" si="15"/>
        <v/>
      </c>
      <c r="Z96" s="218" t="str">
        <f t="shared" si="16"/>
        <v/>
      </c>
      <c r="AA96" s="175" t="str">
        <f t="shared" si="17"/>
        <v/>
      </c>
      <c r="AB96" s="183" t="str">
        <f t="shared" si="5"/>
        <v/>
      </c>
      <c r="AC96" s="184" t="str">
        <f t="shared" si="18"/>
        <v/>
      </c>
      <c r="AD96" s="225" t="str">
        <f t="shared" si="19"/>
        <v/>
      </c>
      <c r="AE96" s="176" t="str">
        <f t="shared" si="20"/>
        <v/>
      </c>
      <c r="AF96" s="168" t="str">
        <f t="shared" si="21"/>
        <v/>
      </c>
      <c r="AG96" s="168" t="str">
        <f t="shared" si="22"/>
        <v/>
      </c>
      <c r="AH96" s="179" t="str">
        <f t="shared" si="23"/>
        <v/>
      </c>
      <c r="AI96" s="256" t="str">
        <f t="shared" si="6"/>
        <v/>
      </c>
      <c r="AJ96" s="185" t="str">
        <f t="shared" si="24"/>
        <v/>
      </c>
      <c r="AK96" s="185" t="str">
        <f t="shared" si="25"/>
        <v/>
      </c>
      <c r="AL96" s="185" t="str">
        <f t="shared" si="26"/>
        <v/>
      </c>
      <c r="AM96" s="185" t="str">
        <f t="shared" si="27"/>
        <v/>
      </c>
      <c r="AN96" s="185" t="str">
        <f t="shared" si="28"/>
        <v/>
      </c>
    </row>
    <row r="97" spans="1:40" ht="27.75" thickTop="1" thickBot="1" x14ac:dyDescent="0.4">
      <c r="C97" s="297"/>
      <c r="D97" s="326"/>
      <c r="E97" s="326"/>
      <c r="F97" s="326"/>
      <c r="G97" s="326"/>
      <c r="H97" s="326"/>
      <c r="I97" s="326"/>
      <c r="J97" s="326"/>
      <c r="K97" s="326"/>
      <c r="L97" s="299" t="s">
        <v>2520</v>
      </c>
      <c r="M97" s="218"/>
      <c r="N97" s="183"/>
      <c r="O97" s="216"/>
      <c r="P97" s="225"/>
      <c r="Q97" s="217"/>
      <c r="R97" s="168"/>
      <c r="S97" s="218"/>
      <c r="T97" s="219"/>
      <c r="U97" s="181"/>
      <c r="V97" s="185"/>
      <c r="W97" s="177"/>
      <c r="X97" s="185"/>
      <c r="Y97" s="185"/>
      <c r="Z97" s="218"/>
      <c r="AA97" s="175"/>
      <c r="AB97" s="183"/>
      <c r="AC97" s="184"/>
      <c r="AD97" s="225"/>
      <c r="AE97" s="176"/>
      <c r="AF97" s="168"/>
      <c r="AG97" s="168"/>
      <c r="AH97" s="179"/>
      <c r="AI97" s="256"/>
      <c r="AJ97" s="185"/>
      <c r="AK97" s="185"/>
      <c r="AL97" s="185"/>
      <c r="AM97" s="185"/>
      <c r="AN97" s="185"/>
    </row>
    <row r="98" spans="1:40" ht="25.5" thickTop="1" thickBot="1" x14ac:dyDescent="0.4">
      <c r="B98" t="s">
        <v>2282</v>
      </c>
      <c r="C98" s="285" t="s">
        <v>2213</v>
      </c>
      <c r="D98" s="227" t="s">
        <v>1131</v>
      </c>
      <c r="E98" s="227">
        <v>7</v>
      </c>
      <c r="F98" s="227"/>
      <c r="G98" s="227"/>
      <c r="H98" s="227"/>
      <c r="I98" s="227"/>
      <c r="J98" s="227"/>
      <c r="K98" s="227"/>
      <c r="L98" s="283" t="str">
        <f>IF(C98="","",_xlfn.CONCAT("            { line: ","""",C98,", ",M98:AN98,""", sC: ","""",B98,"""},"))</f>
        <v xml:space="preserve">            { line: "PRECIPITÓ EN EL MAR, (Do,7,15)", sC: "as"},</v>
      </c>
      <c r="M98" s="218" t="str">
        <f t="shared" si="7"/>
        <v>(</v>
      </c>
      <c r="N98" s="183" t="str">
        <f t="shared" si="1"/>
        <v>Do</v>
      </c>
      <c r="O98" s="216" t="str">
        <f t="shared" si="8"/>
        <v>,</v>
      </c>
      <c r="P98" s="225">
        <f t="shared" si="2"/>
        <v>7</v>
      </c>
      <c r="Q98" s="217" t="str">
        <f t="shared" si="9"/>
        <v>,</v>
      </c>
      <c r="R98" s="168">
        <f t="shared" si="10"/>
        <v>15</v>
      </c>
      <c r="S98" s="218" t="str">
        <f t="shared" si="11"/>
        <v>)</v>
      </c>
      <c r="T98" s="219" t="str">
        <f t="shared" si="12"/>
        <v/>
      </c>
      <c r="U98" s="181" t="str">
        <f t="shared" si="3"/>
        <v/>
      </c>
      <c r="V98" s="185" t="str">
        <f t="shared" si="13"/>
        <v/>
      </c>
      <c r="W98" s="177" t="str">
        <f t="shared" si="4"/>
        <v/>
      </c>
      <c r="X98" s="185" t="str">
        <f t="shared" si="14"/>
        <v/>
      </c>
      <c r="Y98" s="185" t="str">
        <f t="shared" si="15"/>
        <v/>
      </c>
      <c r="Z98" s="218" t="str">
        <f t="shared" si="16"/>
        <v/>
      </c>
      <c r="AA98" s="175" t="str">
        <f t="shared" si="17"/>
        <v/>
      </c>
      <c r="AB98" s="183" t="str">
        <f t="shared" si="5"/>
        <v/>
      </c>
      <c r="AC98" s="184" t="str">
        <f t="shared" si="18"/>
        <v/>
      </c>
      <c r="AD98" s="225" t="str">
        <f t="shared" si="19"/>
        <v/>
      </c>
      <c r="AE98" s="176" t="str">
        <f t="shared" si="20"/>
        <v/>
      </c>
      <c r="AF98" s="168" t="str">
        <f t="shared" si="21"/>
        <v/>
      </c>
      <c r="AG98" s="168" t="str">
        <f t="shared" si="22"/>
        <v/>
      </c>
      <c r="AH98" s="179" t="str">
        <f t="shared" si="23"/>
        <v/>
      </c>
      <c r="AI98" s="256" t="str">
        <f t="shared" si="6"/>
        <v/>
      </c>
      <c r="AJ98" s="185" t="str">
        <f t="shared" si="24"/>
        <v/>
      </c>
      <c r="AK98" s="185" t="str">
        <f t="shared" si="25"/>
        <v/>
      </c>
      <c r="AL98" s="185" t="str">
        <f t="shared" si="26"/>
        <v/>
      </c>
      <c r="AM98" s="185" t="str">
        <f t="shared" si="27"/>
        <v/>
      </c>
      <c r="AN98" s="185" t="str">
        <f t="shared" si="28"/>
        <v/>
      </c>
    </row>
    <row r="99" spans="1:40" ht="25.5" thickTop="1" thickBot="1" x14ac:dyDescent="0.4">
      <c r="B99" t="s">
        <v>2282</v>
      </c>
      <c r="C99" s="285" t="s">
        <v>2214</v>
      </c>
      <c r="D99" s="337"/>
      <c r="E99" s="337"/>
      <c r="F99" s="337"/>
      <c r="G99" s="337"/>
      <c r="H99" s="337"/>
      <c r="I99" s="337"/>
      <c r="J99" s="337"/>
      <c r="K99" s="337"/>
      <c r="L99" s="283" t="str">
        <f>IF(C99="","",_xlfn.CONCAT("            { line: ","""",C99,", ",M99:AN99,""", sC: ","""",B99,"""},"))</f>
        <v xml:space="preserve">            { line: "CABALLO Y CABALLERO,, ", sC: "as"},</v>
      </c>
      <c r="M99" s="218" t="str">
        <f t="shared" si="7"/>
        <v/>
      </c>
      <c r="N99" s="183" t="str">
        <f t="shared" si="1"/>
        <v/>
      </c>
      <c r="O99" s="216" t="str">
        <f t="shared" si="8"/>
        <v/>
      </c>
      <c r="P99" s="225" t="str">
        <f t="shared" si="2"/>
        <v/>
      </c>
      <c r="Q99" s="217" t="str">
        <f t="shared" si="9"/>
        <v/>
      </c>
      <c r="R99" s="168" t="str">
        <f t="shared" si="10"/>
        <v/>
      </c>
      <c r="S99" s="218" t="str">
        <f t="shared" si="11"/>
        <v/>
      </c>
      <c r="T99" s="219" t="str">
        <f t="shared" si="12"/>
        <v/>
      </c>
      <c r="U99" s="181" t="str">
        <f t="shared" si="3"/>
        <v/>
      </c>
      <c r="V99" s="185" t="str">
        <f t="shared" si="13"/>
        <v/>
      </c>
      <c r="W99" s="177" t="str">
        <f t="shared" si="4"/>
        <v/>
      </c>
      <c r="X99" s="185" t="str">
        <f t="shared" si="14"/>
        <v/>
      </c>
      <c r="Y99" s="185" t="str">
        <f t="shared" si="15"/>
        <v/>
      </c>
      <c r="Z99" s="218" t="str">
        <f t="shared" si="16"/>
        <v/>
      </c>
      <c r="AA99" s="175" t="str">
        <f t="shared" si="17"/>
        <v/>
      </c>
      <c r="AB99" s="183" t="str">
        <f t="shared" si="5"/>
        <v/>
      </c>
      <c r="AC99" s="184" t="str">
        <f t="shared" si="18"/>
        <v/>
      </c>
      <c r="AD99" s="225" t="str">
        <f t="shared" si="19"/>
        <v/>
      </c>
      <c r="AE99" s="176" t="str">
        <f t="shared" si="20"/>
        <v/>
      </c>
      <c r="AF99" s="168" t="str">
        <f t="shared" si="21"/>
        <v/>
      </c>
      <c r="AG99" s="168" t="str">
        <f t="shared" si="22"/>
        <v/>
      </c>
      <c r="AH99" s="179" t="str">
        <f t="shared" si="23"/>
        <v/>
      </c>
      <c r="AI99" s="256" t="str">
        <f t="shared" si="6"/>
        <v/>
      </c>
      <c r="AJ99" s="185" t="str">
        <f t="shared" si="24"/>
        <v/>
      </c>
      <c r="AK99" s="185" t="str">
        <f t="shared" si="25"/>
        <v/>
      </c>
      <c r="AL99" s="185" t="str">
        <f t="shared" si="26"/>
        <v/>
      </c>
      <c r="AM99" s="185" t="str">
        <f t="shared" si="27"/>
        <v/>
      </c>
      <c r="AN99" s="185" t="str">
        <f t="shared" si="28"/>
        <v/>
      </c>
    </row>
    <row r="100" spans="1:40" ht="25.5" thickTop="1" thickBot="1" x14ac:dyDescent="0.4">
      <c r="B100" t="s">
        <v>2282</v>
      </c>
      <c r="C100" s="334" t="s">
        <v>2210</v>
      </c>
      <c r="D100" s="329"/>
      <c r="E100" s="329"/>
      <c r="F100" s="329"/>
      <c r="G100" s="329"/>
      <c r="H100" s="329"/>
      <c r="I100" s="329"/>
      <c r="J100" s="329"/>
      <c r="K100" s="329"/>
      <c r="L100" s="335" t="str">
        <f>IF(C100="","",_xlfn.CONCAT("            { line: ","""",C100,", ",M100:AN100,""", sC: ","""",B100,"""},  ]},"))</f>
        <v xml:space="preserve">            { line: "CABALLO Y CABALLERO., ", sC: "as"},  ]},</v>
      </c>
      <c r="M100" s="218" t="str">
        <f t="shared" si="7"/>
        <v/>
      </c>
      <c r="N100" s="183" t="str">
        <f t="shared" si="1"/>
        <v/>
      </c>
      <c r="O100" s="216" t="str">
        <f t="shared" si="8"/>
        <v/>
      </c>
      <c r="P100" s="225" t="str">
        <f t="shared" si="2"/>
        <v/>
      </c>
      <c r="Q100" s="217" t="str">
        <f t="shared" si="9"/>
        <v/>
      </c>
      <c r="R100" s="168" t="str">
        <f t="shared" si="10"/>
        <v/>
      </c>
      <c r="S100" s="218" t="str">
        <f t="shared" si="11"/>
        <v/>
      </c>
      <c r="T100" s="219" t="str">
        <f t="shared" si="12"/>
        <v/>
      </c>
      <c r="U100" s="181" t="str">
        <f t="shared" si="3"/>
        <v/>
      </c>
      <c r="V100" s="185" t="str">
        <f t="shared" si="13"/>
        <v/>
      </c>
      <c r="W100" s="177" t="str">
        <f t="shared" si="4"/>
        <v/>
      </c>
      <c r="X100" s="185" t="str">
        <f t="shared" si="14"/>
        <v/>
      </c>
      <c r="Y100" s="185" t="str">
        <f t="shared" si="15"/>
        <v/>
      </c>
      <c r="Z100" s="218" t="str">
        <f t="shared" si="16"/>
        <v/>
      </c>
      <c r="AA100" s="175" t="str">
        <f t="shared" si="17"/>
        <v/>
      </c>
      <c r="AB100" s="183" t="str">
        <f t="shared" si="5"/>
        <v/>
      </c>
      <c r="AC100" s="184" t="str">
        <f t="shared" si="18"/>
        <v/>
      </c>
      <c r="AD100" s="225" t="str">
        <f t="shared" si="19"/>
        <v/>
      </c>
      <c r="AE100" s="176" t="str">
        <f t="shared" si="20"/>
        <v/>
      </c>
      <c r="AF100" s="168" t="str">
        <f t="shared" si="21"/>
        <v/>
      </c>
      <c r="AG100" s="168" t="str">
        <f t="shared" si="22"/>
        <v/>
      </c>
      <c r="AH100" s="179" t="str">
        <f t="shared" si="23"/>
        <v/>
      </c>
      <c r="AI100" s="256" t="str">
        <f t="shared" si="6"/>
        <v/>
      </c>
      <c r="AJ100" s="185" t="str">
        <f t="shared" si="24"/>
        <v/>
      </c>
      <c r="AK100" s="185" t="str">
        <f t="shared" si="25"/>
        <v/>
      </c>
      <c r="AL100" s="185" t="str">
        <f t="shared" si="26"/>
        <v/>
      </c>
      <c r="AM100" s="185" t="str">
        <f t="shared" si="27"/>
        <v/>
      </c>
      <c r="AN100" s="185" t="str">
        <f t="shared" si="28"/>
        <v/>
      </c>
    </row>
    <row r="101" spans="1:40" ht="27.75" thickTop="1" thickBot="1" x14ac:dyDescent="0.4">
      <c r="C101" s="297"/>
      <c r="D101" s="326"/>
      <c r="E101" s="326"/>
      <c r="F101" s="326"/>
      <c r="G101" s="326"/>
      <c r="H101" s="326"/>
      <c r="I101" s="326"/>
      <c r="J101" s="326"/>
      <c r="K101" s="326"/>
      <c r="L101" s="299" t="s">
        <v>2520</v>
      </c>
      <c r="M101" s="218"/>
      <c r="N101" s="183"/>
      <c r="O101" s="216"/>
      <c r="P101" s="225"/>
      <c r="Q101" s="217"/>
      <c r="R101" s="168"/>
      <c r="S101" s="218"/>
      <c r="T101" s="219"/>
      <c r="U101" s="181"/>
      <c r="V101" s="185"/>
      <c r="W101" s="177"/>
      <c r="X101" s="185"/>
      <c r="Y101" s="185"/>
      <c r="Z101" s="218"/>
      <c r="AA101" s="175"/>
      <c r="AB101" s="183"/>
      <c r="AC101" s="184"/>
      <c r="AD101" s="225"/>
      <c r="AE101" s="176"/>
      <c r="AF101" s="168"/>
      <c r="AG101" s="168"/>
      <c r="AH101" s="179"/>
      <c r="AI101" s="256"/>
      <c r="AJ101" s="185"/>
      <c r="AK101" s="185"/>
      <c r="AL101" s="185"/>
      <c r="AM101" s="185"/>
      <c r="AN101" s="185"/>
    </row>
    <row r="102" spans="1:40" ht="25.5" thickTop="1" thickBot="1" x14ac:dyDescent="0.4">
      <c r="A102">
        <f t="shared" si="116"/>
        <v>1</v>
      </c>
      <c r="C102" s="13" t="s">
        <v>2245</v>
      </c>
      <c r="D102" s="257"/>
      <c r="E102" s="257"/>
      <c r="F102" s="258"/>
      <c r="G102" s="258"/>
      <c r="H102" s="257"/>
      <c r="I102" s="257"/>
      <c r="J102" s="296"/>
      <c r="K102" s="296"/>
      <c r="L102" s="282" t="str">
        <f t="shared" ref="L102:L160" si="145">IF(C102="","",_xlfn.CONCAT("            { line: ","""",C102,", ",M102:AN102,""", sC: ","""",B102,"""},"))</f>
        <v xml:space="preserve">            { line: "Soplaste con tu aliento, ", sC: ""},</v>
      </c>
      <c r="M102" s="218" t="str">
        <f t="shared" ref="M102:M160" si="146">IF(N102="","","(")</f>
        <v/>
      </c>
      <c r="N102" s="183" t="str">
        <f t="shared" ref="N102:N160" si="147">IF(D102="","",D102)</f>
        <v/>
      </c>
      <c r="O102" s="216" t="str">
        <f t="shared" ref="O102:O160" si="148">IF(N102="","",",")</f>
        <v/>
      </c>
      <c r="P102" s="225" t="str">
        <f t="shared" ref="P102:P160" si="149">IF(E102="","",E102)</f>
        <v/>
      </c>
      <c r="Q102" s="217" t="str">
        <f t="shared" ref="Q102:Q160" si="150">IF(N102="","",",")</f>
        <v/>
      </c>
      <c r="R102" s="168" t="str">
        <f t="shared" ref="R102:R160" si="151">IF(N102="","",15)</f>
        <v/>
      </c>
      <c r="S102" s="218" t="str">
        <f t="shared" ref="S102:S160" si="152">IF(N102="","",")")</f>
        <v/>
      </c>
      <c r="T102" s="219" t="str">
        <f t="shared" ref="T102:T160" si="153">IF(U102="","","(")</f>
        <v/>
      </c>
      <c r="U102" s="181" t="str">
        <f t="shared" ref="U102:U160" si="154">IF(F102="","",F102)</f>
        <v/>
      </c>
      <c r="V102" s="185" t="str">
        <f t="shared" ref="V102:V160" si="155">IF(U102="","",",")</f>
        <v/>
      </c>
      <c r="W102" s="177" t="str">
        <f t="shared" ref="W102:W160" si="156">IF(G102="","",G102)</f>
        <v/>
      </c>
      <c r="X102" s="185" t="str">
        <f t="shared" ref="X102:X160" si="157">IF(U102="","",",")</f>
        <v/>
      </c>
      <c r="Y102" s="185" t="str">
        <f t="shared" ref="Y102:Y160" si="158">IF(U102="","",250)</f>
        <v/>
      </c>
      <c r="Z102" s="218" t="str">
        <f t="shared" ref="Z102:Z160" si="159">IF(U102="","",")")</f>
        <v/>
      </c>
      <c r="AA102" s="175" t="str">
        <f t="shared" ref="AA102:AA160" si="160">IF(AB102="","","(")</f>
        <v/>
      </c>
      <c r="AB102" s="183" t="str">
        <f t="shared" ref="AB102:AB160" si="161">IF(H102="","",H102)</f>
        <v/>
      </c>
      <c r="AC102" s="184" t="str">
        <f t="shared" ref="AC102:AC160" si="162">IF(AB102="","",",")</f>
        <v/>
      </c>
      <c r="AD102" s="225" t="str">
        <f t="shared" ref="AD102:AD160" si="163">IF(I102="","",I102)</f>
        <v/>
      </c>
      <c r="AE102" s="176" t="str">
        <f t="shared" ref="AE102:AE160" si="164">IF(AB102="","",",")</f>
        <v/>
      </c>
      <c r="AF102" s="168" t="str">
        <f t="shared" ref="AF102:AF160" si="165">IF(AB102="","",350)</f>
        <v/>
      </c>
      <c r="AG102" s="168" t="str">
        <f t="shared" ref="AG102:AG160" si="166">IF(AB102="","",")")</f>
        <v/>
      </c>
      <c r="AH102" s="179" t="str">
        <f t="shared" ref="AH102:AH160" si="167">IF(AI102="","","(")</f>
        <v/>
      </c>
      <c r="AI102" s="256" t="str">
        <f t="shared" ref="AI102:AI160" si="168">IF(J102="","",J102)</f>
        <v/>
      </c>
      <c r="AJ102" s="185" t="str">
        <f t="shared" ref="AJ102:AJ160" si="169">IF(AI102="","",",")</f>
        <v/>
      </c>
      <c r="AK102" s="185" t="str">
        <f t="shared" ref="AK102:AK160" si="170">IF(K102="","",K102)</f>
        <v/>
      </c>
      <c r="AL102" s="185" t="str">
        <f t="shared" ref="AL102:AL160" si="171">IF(AI102="","",",")</f>
        <v/>
      </c>
      <c r="AM102" s="185" t="str">
        <f t="shared" ref="AM102:AM160" si="172">IF(AI102="","",450)</f>
        <v/>
      </c>
      <c r="AN102" s="185" t="str">
        <f t="shared" ref="AN102:AN160" si="173">IF(AI102="","",")")</f>
        <v/>
      </c>
    </row>
    <row r="103" spans="1:40" ht="25.5" thickTop="1" thickBot="1" x14ac:dyDescent="0.4">
      <c r="A103">
        <f t="shared" si="116"/>
        <v>2</v>
      </c>
      <c r="C103" s="13" t="s">
        <v>2246</v>
      </c>
      <c r="D103" s="257"/>
      <c r="E103" s="257"/>
      <c r="F103" s="258"/>
      <c r="G103" s="258"/>
      <c r="H103" s="257"/>
      <c r="I103" s="257"/>
      <c r="J103" s="296"/>
      <c r="K103" s="296"/>
      <c r="L103" s="282" t="str">
        <f t="shared" si="145"/>
        <v xml:space="preserve">            { line: "y el mar los sepultó., ", sC: ""},</v>
      </c>
      <c r="M103" s="218" t="str">
        <f t="shared" si="146"/>
        <v/>
      </c>
      <c r="N103" s="183" t="str">
        <f t="shared" si="147"/>
        <v/>
      </c>
      <c r="O103" s="216" t="str">
        <f t="shared" si="148"/>
        <v/>
      </c>
      <c r="P103" s="225" t="str">
        <f t="shared" si="149"/>
        <v/>
      </c>
      <c r="Q103" s="217" t="str">
        <f t="shared" si="150"/>
        <v/>
      </c>
      <c r="R103" s="168" t="str">
        <f t="shared" si="151"/>
        <v/>
      </c>
      <c r="S103" s="218" t="str">
        <f t="shared" si="152"/>
        <v/>
      </c>
      <c r="T103" s="219" t="str">
        <f t="shared" si="153"/>
        <v/>
      </c>
      <c r="U103" s="181" t="str">
        <f t="shared" si="154"/>
        <v/>
      </c>
      <c r="V103" s="185" t="str">
        <f t="shared" si="155"/>
        <v/>
      </c>
      <c r="W103" s="177" t="str">
        <f t="shared" si="156"/>
        <v/>
      </c>
      <c r="X103" s="185" t="str">
        <f t="shared" si="157"/>
        <v/>
      </c>
      <c r="Y103" s="185" t="str">
        <f t="shared" si="158"/>
        <v/>
      </c>
      <c r="Z103" s="218" t="str">
        <f t="shared" si="159"/>
        <v/>
      </c>
      <c r="AA103" s="175" t="str">
        <f t="shared" si="160"/>
        <v/>
      </c>
      <c r="AB103" s="183" t="str">
        <f t="shared" si="161"/>
        <v/>
      </c>
      <c r="AC103" s="184" t="str">
        <f t="shared" si="162"/>
        <v/>
      </c>
      <c r="AD103" s="225" t="str">
        <f t="shared" si="163"/>
        <v/>
      </c>
      <c r="AE103" s="176" t="str">
        <f t="shared" si="164"/>
        <v/>
      </c>
      <c r="AF103" s="168" t="str">
        <f t="shared" si="165"/>
        <v/>
      </c>
      <c r="AG103" s="168" t="str">
        <f t="shared" si="166"/>
        <v/>
      </c>
      <c r="AH103" s="179" t="str">
        <f t="shared" si="167"/>
        <v/>
      </c>
      <c r="AI103" s="256" t="str">
        <f t="shared" si="168"/>
        <v/>
      </c>
      <c r="AJ103" s="185" t="str">
        <f t="shared" si="169"/>
        <v/>
      </c>
      <c r="AK103" s="185" t="str">
        <f t="shared" si="170"/>
        <v/>
      </c>
      <c r="AL103" s="185" t="str">
        <f t="shared" si="171"/>
        <v/>
      </c>
      <c r="AM103" s="185" t="str">
        <f t="shared" si="172"/>
        <v/>
      </c>
      <c r="AN103" s="185" t="str">
        <f t="shared" si="173"/>
        <v/>
      </c>
    </row>
    <row r="104" spans="1:40" ht="25.5" thickTop="1" thickBot="1" x14ac:dyDescent="0.4">
      <c r="A104">
        <f t="shared" si="116"/>
        <v>3</v>
      </c>
      <c r="C104" s="13" t="s">
        <v>2222</v>
      </c>
      <c r="D104" s="257"/>
      <c r="E104" s="257"/>
      <c r="F104" s="258"/>
      <c r="G104" s="258"/>
      <c r="H104" s="257"/>
      <c r="I104" s="257"/>
      <c r="J104" s="296"/>
      <c r="K104" s="296"/>
      <c r="L104" s="282" t="str">
        <f t="shared" si="145"/>
        <v xml:space="preserve">            { line: "Se hundieron como plomo, ", sC: ""},</v>
      </c>
      <c r="M104" s="218" t="str">
        <f t="shared" si="146"/>
        <v/>
      </c>
      <c r="N104" s="183" t="str">
        <f t="shared" si="147"/>
        <v/>
      </c>
      <c r="O104" s="216" t="str">
        <f t="shared" si="148"/>
        <v/>
      </c>
      <c r="P104" s="225" t="str">
        <f t="shared" si="149"/>
        <v/>
      </c>
      <c r="Q104" s="217" t="str">
        <f t="shared" si="150"/>
        <v/>
      </c>
      <c r="R104" s="168" t="str">
        <f t="shared" si="151"/>
        <v/>
      </c>
      <c r="S104" s="218" t="str">
        <f t="shared" si="152"/>
        <v/>
      </c>
      <c r="T104" s="219" t="str">
        <f t="shared" si="153"/>
        <v/>
      </c>
      <c r="U104" s="181" t="str">
        <f t="shared" si="154"/>
        <v/>
      </c>
      <c r="V104" s="185" t="str">
        <f t="shared" si="155"/>
        <v/>
      </c>
      <c r="W104" s="177" t="str">
        <f t="shared" si="156"/>
        <v/>
      </c>
      <c r="X104" s="185" t="str">
        <f t="shared" si="157"/>
        <v/>
      </c>
      <c r="Y104" s="185" t="str">
        <f t="shared" si="158"/>
        <v/>
      </c>
      <c r="Z104" s="218" t="str">
        <f t="shared" si="159"/>
        <v/>
      </c>
      <c r="AA104" s="175" t="str">
        <f t="shared" si="160"/>
        <v/>
      </c>
      <c r="AB104" s="183" t="str">
        <f t="shared" si="161"/>
        <v/>
      </c>
      <c r="AC104" s="184" t="str">
        <f t="shared" si="162"/>
        <v/>
      </c>
      <c r="AD104" s="225" t="str">
        <f t="shared" si="163"/>
        <v/>
      </c>
      <c r="AE104" s="176" t="str">
        <f t="shared" si="164"/>
        <v/>
      </c>
      <c r="AF104" s="168" t="str">
        <f t="shared" si="165"/>
        <v/>
      </c>
      <c r="AG104" s="168" t="str">
        <f t="shared" si="166"/>
        <v/>
      </c>
      <c r="AH104" s="179" t="str">
        <f t="shared" si="167"/>
        <v/>
      </c>
      <c r="AI104" s="256" t="str">
        <f t="shared" si="168"/>
        <v/>
      </c>
      <c r="AJ104" s="185" t="str">
        <f t="shared" si="169"/>
        <v/>
      </c>
      <c r="AK104" s="185" t="str">
        <f t="shared" si="170"/>
        <v/>
      </c>
      <c r="AL104" s="185" t="str">
        <f t="shared" si="171"/>
        <v/>
      </c>
      <c r="AM104" s="185" t="str">
        <f t="shared" si="172"/>
        <v/>
      </c>
      <c r="AN104" s="185" t="str">
        <f t="shared" si="173"/>
        <v/>
      </c>
    </row>
    <row r="105" spans="1:40" ht="25.5" thickTop="1" thickBot="1" x14ac:dyDescent="0.4">
      <c r="A105">
        <f>+A57+1</f>
        <v>1</v>
      </c>
      <c r="C105" s="13" t="s">
        <v>2223</v>
      </c>
      <c r="D105" s="257"/>
      <c r="E105" s="257"/>
      <c r="F105" s="258"/>
      <c r="G105" s="258"/>
      <c r="H105" s="257"/>
      <c r="I105" s="257"/>
      <c r="J105" s="296"/>
      <c r="K105" s="296"/>
      <c r="L105" s="282" t="str">
        <f t="shared" si="145"/>
        <v xml:space="preserve">            { line: "en las aguas de la muerte,, ", sC: ""},</v>
      </c>
      <c r="M105" s="218" t="str">
        <f t="shared" si="146"/>
        <v/>
      </c>
      <c r="N105" s="183" t="str">
        <f t="shared" si="147"/>
        <v/>
      </c>
      <c r="O105" s="216" t="str">
        <f t="shared" si="148"/>
        <v/>
      </c>
      <c r="P105" s="225" t="str">
        <f t="shared" si="149"/>
        <v/>
      </c>
      <c r="Q105" s="217" t="str">
        <f t="shared" si="150"/>
        <v/>
      </c>
      <c r="R105" s="168" t="str">
        <f t="shared" si="151"/>
        <v/>
      </c>
      <c r="S105" s="218" t="str">
        <f t="shared" si="152"/>
        <v/>
      </c>
      <c r="T105" s="219" t="str">
        <f t="shared" si="153"/>
        <v/>
      </c>
      <c r="U105" s="181" t="str">
        <f t="shared" si="154"/>
        <v/>
      </c>
      <c r="V105" s="185" t="str">
        <f t="shared" si="155"/>
        <v/>
      </c>
      <c r="W105" s="177" t="str">
        <f t="shared" si="156"/>
        <v/>
      </c>
      <c r="X105" s="185" t="str">
        <f t="shared" si="157"/>
        <v/>
      </c>
      <c r="Y105" s="185" t="str">
        <f t="shared" si="158"/>
        <v/>
      </c>
      <c r="Z105" s="218" t="str">
        <f t="shared" si="159"/>
        <v/>
      </c>
      <c r="AA105" s="175" t="str">
        <f t="shared" si="160"/>
        <v/>
      </c>
      <c r="AB105" s="183" t="str">
        <f t="shared" si="161"/>
        <v/>
      </c>
      <c r="AC105" s="184" t="str">
        <f t="shared" si="162"/>
        <v/>
      </c>
      <c r="AD105" s="225" t="str">
        <f t="shared" si="163"/>
        <v/>
      </c>
      <c r="AE105" s="176" t="str">
        <f t="shared" si="164"/>
        <v/>
      </c>
      <c r="AF105" s="168" t="str">
        <f t="shared" si="165"/>
        <v/>
      </c>
      <c r="AG105" s="168" t="str">
        <f t="shared" si="166"/>
        <v/>
      </c>
      <c r="AH105" s="179" t="str">
        <f t="shared" si="167"/>
        <v/>
      </c>
      <c r="AI105" s="256" t="str">
        <f t="shared" si="168"/>
        <v/>
      </c>
      <c r="AJ105" s="185" t="str">
        <f t="shared" si="169"/>
        <v/>
      </c>
      <c r="AK105" s="185" t="str">
        <f t="shared" si="170"/>
        <v/>
      </c>
      <c r="AL105" s="185" t="str">
        <f t="shared" si="171"/>
        <v/>
      </c>
      <c r="AM105" s="185" t="str">
        <f t="shared" si="172"/>
        <v/>
      </c>
      <c r="AN105" s="185" t="str">
        <f t="shared" si="173"/>
        <v/>
      </c>
    </row>
    <row r="106" spans="1:40" ht="25.5" thickTop="1" thickBot="1" x14ac:dyDescent="0.4">
      <c r="A106">
        <f t="shared" si="116"/>
        <v>2</v>
      </c>
      <c r="C106" s="13" t="s">
        <v>2224</v>
      </c>
      <c r="D106" s="257"/>
      <c r="E106" s="257"/>
      <c r="F106" s="258"/>
      <c r="G106" s="258"/>
      <c r="H106" s="257"/>
      <c r="I106" s="257"/>
      <c r="J106" s="296"/>
      <c r="K106" s="296"/>
      <c r="L106" s="282" t="str">
        <f t="shared" si="145"/>
        <v xml:space="preserve">            { line: "en las aguas formidables., ", sC: ""},</v>
      </c>
      <c r="M106" s="218" t="str">
        <f t="shared" si="146"/>
        <v/>
      </c>
      <c r="N106" s="183" t="str">
        <f t="shared" si="147"/>
        <v/>
      </c>
      <c r="O106" s="216" t="str">
        <f t="shared" si="148"/>
        <v/>
      </c>
      <c r="P106" s="225" t="str">
        <f t="shared" si="149"/>
        <v/>
      </c>
      <c r="Q106" s="217" t="str">
        <f t="shared" si="150"/>
        <v/>
      </c>
      <c r="R106" s="168" t="str">
        <f t="shared" si="151"/>
        <v/>
      </c>
      <c r="S106" s="218" t="str">
        <f t="shared" si="152"/>
        <v/>
      </c>
      <c r="T106" s="219" t="str">
        <f t="shared" si="153"/>
        <v/>
      </c>
      <c r="U106" s="181" t="str">
        <f t="shared" si="154"/>
        <v/>
      </c>
      <c r="V106" s="185" t="str">
        <f t="shared" si="155"/>
        <v/>
      </c>
      <c r="W106" s="177" t="str">
        <f t="shared" si="156"/>
        <v/>
      </c>
      <c r="X106" s="185" t="str">
        <f t="shared" si="157"/>
        <v/>
      </c>
      <c r="Y106" s="185" t="str">
        <f t="shared" si="158"/>
        <v/>
      </c>
      <c r="Z106" s="218" t="str">
        <f t="shared" si="159"/>
        <v/>
      </c>
      <c r="AA106" s="175" t="str">
        <f t="shared" si="160"/>
        <v/>
      </c>
      <c r="AB106" s="183" t="str">
        <f t="shared" si="161"/>
        <v/>
      </c>
      <c r="AC106" s="184" t="str">
        <f t="shared" si="162"/>
        <v/>
      </c>
      <c r="AD106" s="225" t="str">
        <f t="shared" si="163"/>
        <v/>
      </c>
      <c r="AE106" s="176" t="str">
        <f t="shared" si="164"/>
        <v/>
      </c>
      <c r="AF106" s="168" t="str">
        <f t="shared" si="165"/>
        <v/>
      </c>
      <c r="AG106" s="168" t="str">
        <f t="shared" si="166"/>
        <v/>
      </c>
      <c r="AH106" s="179" t="str">
        <f t="shared" si="167"/>
        <v/>
      </c>
      <c r="AI106" s="256" t="str">
        <f t="shared" si="168"/>
        <v/>
      </c>
      <c r="AJ106" s="185" t="str">
        <f t="shared" si="169"/>
        <v/>
      </c>
      <c r="AK106" s="185" t="str">
        <f t="shared" si="170"/>
        <v/>
      </c>
      <c r="AL106" s="185" t="str">
        <f t="shared" si="171"/>
        <v/>
      </c>
      <c r="AM106" s="185" t="str">
        <f t="shared" si="172"/>
        <v/>
      </c>
      <c r="AN106" s="185" t="str">
        <f t="shared" si="173"/>
        <v/>
      </c>
    </row>
    <row r="107" spans="1:40" ht="27.75" thickTop="1" thickBot="1" x14ac:dyDescent="0.4">
      <c r="C107" s="297"/>
      <c r="D107" s="326"/>
      <c r="E107" s="326"/>
      <c r="F107" s="326"/>
      <c r="G107" s="326"/>
      <c r="H107" s="326"/>
      <c r="I107" s="326"/>
      <c r="J107" s="326"/>
      <c r="K107" s="326"/>
      <c r="L107" s="299" t="s">
        <v>2520</v>
      </c>
      <c r="M107" s="218"/>
      <c r="N107" s="183"/>
      <c r="O107" s="216"/>
      <c r="P107" s="225"/>
      <c r="Q107" s="217"/>
      <c r="R107" s="168"/>
      <c r="S107" s="218"/>
      <c r="T107" s="219"/>
      <c r="U107" s="181"/>
      <c r="V107" s="185"/>
      <c r="W107" s="177"/>
      <c r="X107" s="185"/>
      <c r="Y107" s="185"/>
      <c r="Z107" s="218"/>
      <c r="AA107" s="175"/>
      <c r="AB107" s="183"/>
      <c r="AC107" s="184"/>
      <c r="AD107" s="225"/>
      <c r="AE107" s="176"/>
      <c r="AF107" s="168"/>
      <c r="AG107" s="168"/>
      <c r="AH107" s="179"/>
      <c r="AI107" s="256"/>
      <c r="AJ107" s="185"/>
      <c r="AK107" s="185"/>
      <c r="AL107" s="185"/>
      <c r="AM107" s="185"/>
      <c r="AN107" s="185"/>
    </row>
    <row r="108" spans="1:40" ht="25.5" thickTop="1" thickBot="1" x14ac:dyDescent="0.4">
      <c r="C108" s="203" t="s">
        <v>2422</v>
      </c>
      <c r="D108" s="224"/>
      <c r="E108" s="224"/>
      <c r="F108" s="224"/>
      <c r="G108" s="224"/>
      <c r="H108" s="224"/>
      <c r="I108" s="224"/>
      <c r="J108" s="224"/>
      <c r="K108" s="224"/>
      <c r="L108" s="208" t="s">
        <v>2411</v>
      </c>
      <c r="M108" s="218" t="str">
        <f t="shared" ref="M108:M120" si="174">IF(N108="","","(")</f>
        <v/>
      </c>
      <c r="N108" s="183" t="str">
        <f t="shared" ref="N108:N120" si="175">IF(D108="","",D108)</f>
        <v/>
      </c>
      <c r="O108" s="216" t="str">
        <f t="shared" ref="O108:O120" si="176">IF(N108="","",",")</f>
        <v/>
      </c>
      <c r="P108" s="225" t="str">
        <f t="shared" ref="P108:P120" si="177">IF(E108="","",E108)</f>
        <v/>
      </c>
      <c r="Q108" s="217" t="str">
        <f t="shared" ref="Q108:Q120" si="178">IF(N108="","",",")</f>
        <v/>
      </c>
      <c r="R108" s="168" t="str">
        <f t="shared" ref="R108:R120" si="179">IF(N108="","",15)</f>
        <v/>
      </c>
      <c r="S108" s="218" t="str">
        <f t="shared" ref="S108:S120" si="180">IF(N108="","",")")</f>
        <v/>
      </c>
      <c r="T108" s="219" t="str">
        <f t="shared" ref="T108:T120" si="181">IF(U108="","","(")</f>
        <v/>
      </c>
      <c r="U108" s="181" t="str">
        <f t="shared" ref="U108:U120" si="182">IF(F108="","",F108)</f>
        <v/>
      </c>
      <c r="V108" s="185" t="str">
        <f t="shared" ref="V108:V120" si="183">IF(U108="","",",")</f>
        <v/>
      </c>
      <c r="W108" s="177" t="str">
        <f t="shared" ref="W108:W120" si="184">IF(G108="","",G108)</f>
        <v/>
      </c>
      <c r="X108" s="185" t="str">
        <f t="shared" ref="X108:X120" si="185">IF(U108="","",",")</f>
        <v/>
      </c>
      <c r="Y108" s="185" t="str">
        <f t="shared" ref="Y108:Y120" si="186">IF(U108="","",250)</f>
        <v/>
      </c>
      <c r="Z108" s="218" t="str">
        <f t="shared" ref="Z108:Z120" si="187">IF(U108="","",")")</f>
        <v/>
      </c>
      <c r="AA108" s="175" t="str">
        <f t="shared" ref="AA108:AA120" si="188">IF(AB108="","","(")</f>
        <v/>
      </c>
      <c r="AB108" s="183" t="str">
        <f t="shared" ref="AB108:AB120" si="189">IF(H108="","",H108)</f>
        <v/>
      </c>
      <c r="AC108" s="184" t="str">
        <f t="shared" ref="AC108:AC120" si="190">IF(AB108="","",",")</f>
        <v/>
      </c>
      <c r="AD108" s="225" t="str">
        <f t="shared" ref="AD108:AD120" si="191">IF(I108="","",I108)</f>
        <v/>
      </c>
      <c r="AE108" s="176" t="str">
        <f t="shared" ref="AE108:AE120" si="192">IF(AB108="","",",")</f>
        <v/>
      </c>
      <c r="AF108" s="168" t="str">
        <f t="shared" ref="AF108:AF120" si="193">IF(AB108="","",350)</f>
        <v/>
      </c>
      <c r="AG108" s="168" t="str">
        <f t="shared" ref="AG108:AG120" si="194">IF(AB108="","",")")</f>
        <v/>
      </c>
      <c r="AH108" s="179" t="str">
        <f t="shared" ref="AH108:AH120" si="195">IF(AI108="","","(")</f>
        <v/>
      </c>
      <c r="AI108" s="256" t="str">
        <f t="shared" ref="AI108:AI120" si="196">IF(J108="","",J108)</f>
        <v/>
      </c>
      <c r="AJ108" s="185" t="str">
        <f t="shared" ref="AJ108:AJ120" si="197">IF(AI108="","",",")</f>
        <v/>
      </c>
      <c r="AK108" s="185" t="str">
        <f t="shared" ref="AK108:AK120" si="198">IF(K108="","",K108)</f>
        <v/>
      </c>
      <c r="AL108" s="185" t="str">
        <f t="shared" ref="AL108:AL120" si="199">IF(AI108="","",",")</f>
        <v/>
      </c>
      <c r="AM108" s="185" t="str">
        <f t="shared" ref="AM108:AM120" si="200">IF(AI108="","",450)</f>
        <v/>
      </c>
      <c r="AN108" s="185" t="str">
        <f t="shared" ref="AN108:AN120" si="201">IF(AI108="","",")")</f>
        <v/>
      </c>
    </row>
    <row r="109" spans="1:40" ht="25.5" thickTop="1" thickBot="1" x14ac:dyDescent="0.4">
      <c r="B109" t="s">
        <v>2584</v>
      </c>
      <c r="C109" s="333" t="s">
        <v>2213</v>
      </c>
      <c r="D109" s="329" t="s">
        <v>1131</v>
      </c>
      <c r="E109" s="329">
        <v>7</v>
      </c>
      <c r="F109" s="329"/>
      <c r="G109" s="329"/>
      <c r="H109" s="329"/>
      <c r="I109" s="329"/>
      <c r="J109" s="329"/>
      <c r="K109" s="329"/>
      <c r="L109" s="330" t="str">
        <f>IF(C109="","",_xlfn.CONCAT("       triggerLine: ","""",C109,", ",M109:AN109,""", sC: ","""",B109,""", lines: ["))</f>
        <v xml:space="preserve">       triggerLine: "PRECIPITÓ EN EL MAR, (Do,7,15)", sC: "ta as", lines: [</v>
      </c>
      <c r="M109" s="218" t="str">
        <f t="shared" si="174"/>
        <v>(</v>
      </c>
      <c r="N109" s="183" t="str">
        <f t="shared" si="175"/>
        <v>Do</v>
      </c>
      <c r="O109" s="216" t="str">
        <f t="shared" si="176"/>
        <v>,</v>
      </c>
      <c r="P109" s="225">
        <f t="shared" si="177"/>
        <v>7</v>
      </c>
      <c r="Q109" s="217" t="str">
        <f t="shared" si="178"/>
        <v>,</v>
      </c>
      <c r="R109" s="168">
        <f t="shared" si="179"/>
        <v>15</v>
      </c>
      <c r="S109" s="218" t="str">
        <f t="shared" si="180"/>
        <v>)</v>
      </c>
      <c r="T109" s="219" t="str">
        <f t="shared" si="181"/>
        <v/>
      </c>
      <c r="U109" s="181" t="str">
        <f t="shared" si="182"/>
        <v/>
      </c>
      <c r="V109" s="185" t="str">
        <f t="shared" si="183"/>
        <v/>
      </c>
      <c r="W109" s="177" t="str">
        <f t="shared" si="184"/>
        <v/>
      </c>
      <c r="X109" s="185" t="str">
        <f t="shared" si="185"/>
        <v/>
      </c>
      <c r="Y109" s="185" t="str">
        <f t="shared" si="186"/>
        <v/>
      </c>
      <c r="Z109" s="218" t="str">
        <f t="shared" si="187"/>
        <v/>
      </c>
      <c r="AA109" s="175" t="str">
        <f t="shared" si="188"/>
        <v/>
      </c>
      <c r="AB109" s="183" t="str">
        <f t="shared" si="189"/>
        <v/>
      </c>
      <c r="AC109" s="184" t="str">
        <f t="shared" si="190"/>
        <v/>
      </c>
      <c r="AD109" s="225" t="str">
        <f t="shared" si="191"/>
        <v/>
      </c>
      <c r="AE109" s="176" t="str">
        <f t="shared" si="192"/>
        <v/>
      </c>
      <c r="AF109" s="168" t="str">
        <f t="shared" si="193"/>
        <v/>
      </c>
      <c r="AG109" s="168" t="str">
        <f t="shared" si="194"/>
        <v/>
      </c>
      <c r="AH109" s="179" t="str">
        <f t="shared" si="195"/>
        <v/>
      </c>
      <c r="AI109" s="256" t="str">
        <f t="shared" si="196"/>
        <v/>
      </c>
      <c r="AJ109" s="185" t="str">
        <f t="shared" si="197"/>
        <v/>
      </c>
      <c r="AK109" s="185" t="str">
        <f t="shared" si="198"/>
        <v/>
      </c>
      <c r="AL109" s="185" t="str">
        <f t="shared" si="199"/>
        <v/>
      </c>
      <c r="AM109" s="185" t="str">
        <f t="shared" si="200"/>
        <v/>
      </c>
      <c r="AN109" s="185" t="str">
        <f t="shared" si="201"/>
        <v/>
      </c>
    </row>
    <row r="110" spans="1:40" ht="25.5" thickTop="1" thickBot="1" x14ac:dyDescent="0.4">
      <c r="B110" t="s">
        <v>2282</v>
      </c>
      <c r="C110" s="285" t="s">
        <v>2214</v>
      </c>
      <c r="D110" s="227"/>
      <c r="E110" s="227"/>
      <c r="F110" s="227"/>
      <c r="G110" s="227"/>
      <c r="H110" s="227"/>
      <c r="I110" s="227"/>
      <c r="J110" s="227"/>
      <c r="K110" s="227"/>
      <c r="L110" s="283" t="str">
        <f>IF(C110="","",_xlfn.CONCAT("            { line: ","""",C110,", ",M110:AN110,""", sC: ","""",B110,"""},"))</f>
        <v xml:space="preserve">            { line: "CABALLO Y CABALLERO,, ", sC: "as"},</v>
      </c>
      <c r="M110" s="218" t="str">
        <f t="shared" si="174"/>
        <v/>
      </c>
      <c r="N110" s="183" t="str">
        <f t="shared" si="175"/>
        <v/>
      </c>
      <c r="O110" s="216" t="str">
        <f t="shared" si="176"/>
        <v/>
      </c>
      <c r="P110" s="225" t="str">
        <f t="shared" si="177"/>
        <v/>
      </c>
      <c r="Q110" s="217" t="str">
        <f t="shared" si="178"/>
        <v/>
      </c>
      <c r="R110" s="168" t="str">
        <f t="shared" si="179"/>
        <v/>
      </c>
      <c r="S110" s="218" t="str">
        <f t="shared" si="180"/>
        <v/>
      </c>
      <c r="T110" s="219" t="str">
        <f t="shared" si="181"/>
        <v/>
      </c>
      <c r="U110" s="181" t="str">
        <f t="shared" si="182"/>
        <v/>
      </c>
      <c r="V110" s="185" t="str">
        <f t="shared" si="183"/>
        <v/>
      </c>
      <c r="W110" s="177" t="str">
        <f t="shared" si="184"/>
        <v/>
      </c>
      <c r="X110" s="185" t="str">
        <f t="shared" si="185"/>
        <v/>
      </c>
      <c r="Y110" s="185" t="str">
        <f t="shared" si="186"/>
        <v/>
      </c>
      <c r="Z110" s="218" t="str">
        <f t="shared" si="187"/>
        <v/>
      </c>
      <c r="AA110" s="175" t="str">
        <f t="shared" si="188"/>
        <v/>
      </c>
      <c r="AB110" s="183" t="str">
        <f t="shared" si="189"/>
        <v/>
      </c>
      <c r="AC110" s="184" t="str">
        <f t="shared" si="190"/>
        <v/>
      </c>
      <c r="AD110" s="225" t="str">
        <f t="shared" si="191"/>
        <v/>
      </c>
      <c r="AE110" s="176" t="str">
        <f t="shared" si="192"/>
        <v/>
      </c>
      <c r="AF110" s="168" t="str">
        <f t="shared" si="193"/>
        <v/>
      </c>
      <c r="AG110" s="168" t="str">
        <f t="shared" si="194"/>
        <v/>
      </c>
      <c r="AH110" s="179" t="str">
        <f t="shared" si="195"/>
        <v/>
      </c>
      <c r="AI110" s="256" t="str">
        <f t="shared" si="196"/>
        <v/>
      </c>
      <c r="AJ110" s="185" t="str">
        <f t="shared" si="197"/>
        <v/>
      </c>
      <c r="AK110" s="185" t="str">
        <f t="shared" si="198"/>
        <v/>
      </c>
      <c r="AL110" s="185" t="str">
        <f t="shared" si="199"/>
        <v/>
      </c>
      <c r="AM110" s="185" t="str">
        <f t="shared" si="200"/>
        <v/>
      </c>
      <c r="AN110" s="185" t="str">
        <f t="shared" si="201"/>
        <v/>
      </c>
    </row>
    <row r="111" spans="1:40" ht="25.5" thickTop="1" thickBot="1" x14ac:dyDescent="0.4">
      <c r="B111" t="s">
        <v>2282</v>
      </c>
      <c r="C111" s="285" t="s">
        <v>2210</v>
      </c>
      <c r="D111" s="337"/>
      <c r="E111" s="337"/>
      <c r="F111" s="337"/>
      <c r="G111" s="337"/>
      <c r="H111" s="337"/>
      <c r="I111" s="337"/>
      <c r="J111" s="337"/>
      <c r="K111" s="337"/>
      <c r="L111" s="283" t="str">
        <f>IF(C111="","",_xlfn.CONCAT("            { line: ","""",C111,", ",M111:AN111,""", sC: ","""",B111,"""},"))</f>
        <v xml:space="preserve">            { line: "CABALLO Y CABALLERO., ", sC: "as"},</v>
      </c>
      <c r="M111" s="218" t="str">
        <f t="shared" si="174"/>
        <v/>
      </c>
      <c r="N111" s="183" t="str">
        <f t="shared" si="175"/>
        <v/>
      </c>
      <c r="O111" s="216" t="str">
        <f t="shared" si="176"/>
        <v/>
      </c>
      <c r="P111" s="225" t="str">
        <f t="shared" si="177"/>
        <v/>
      </c>
      <c r="Q111" s="217" t="str">
        <f t="shared" si="178"/>
        <v/>
      </c>
      <c r="R111" s="168" t="str">
        <f t="shared" si="179"/>
        <v/>
      </c>
      <c r="S111" s="218" t="str">
        <f t="shared" si="180"/>
        <v/>
      </c>
      <c r="T111" s="219" t="str">
        <f t="shared" si="181"/>
        <v/>
      </c>
      <c r="U111" s="181" t="str">
        <f t="shared" si="182"/>
        <v/>
      </c>
      <c r="V111" s="185" t="str">
        <f t="shared" si="183"/>
        <v/>
      </c>
      <c r="W111" s="177" t="str">
        <f t="shared" si="184"/>
        <v/>
      </c>
      <c r="X111" s="185" t="str">
        <f t="shared" si="185"/>
        <v/>
      </c>
      <c r="Y111" s="185" t="str">
        <f t="shared" si="186"/>
        <v/>
      </c>
      <c r="Z111" s="218" t="str">
        <f t="shared" si="187"/>
        <v/>
      </c>
      <c r="AA111" s="175" t="str">
        <f t="shared" si="188"/>
        <v/>
      </c>
      <c r="AB111" s="183" t="str">
        <f t="shared" si="189"/>
        <v/>
      </c>
      <c r="AC111" s="184" t="str">
        <f t="shared" si="190"/>
        <v/>
      </c>
      <c r="AD111" s="225" t="str">
        <f t="shared" si="191"/>
        <v/>
      </c>
      <c r="AE111" s="176" t="str">
        <f t="shared" si="192"/>
        <v/>
      </c>
      <c r="AF111" s="168" t="str">
        <f t="shared" si="193"/>
        <v/>
      </c>
      <c r="AG111" s="168" t="str">
        <f t="shared" si="194"/>
        <v/>
      </c>
      <c r="AH111" s="179" t="str">
        <f t="shared" si="195"/>
        <v/>
      </c>
      <c r="AI111" s="256" t="str">
        <f t="shared" si="196"/>
        <v/>
      </c>
      <c r="AJ111" s="185" t="str">
        <f t="shared" si="197"/>
        <v/>
      </c>
      <c r="AK111" s="185" t="str">
        <f t="shared" si="198"/>
        <v/>
      </c>
      <c r="AL111" s="185" t="str">
        <f t="shared" si="199"/>
        <v/>
      </c>
      <c r="AM111" s="185" t="str">
        <f t="shared" si="200"/>
        <v/>
      </c>
      <c r="AN111" s="185" t="str">
        <f t="shared" si="201"/>
        <v/>
      </c>
    </row>
    <row r="112" spans="1:40" ht="27.75" thickTop="1" thickBot="1" x14ac:dyDescent="0.4">
      <c r="C112" s="297"/>
      <c r="D112" s="326"/>
      <c r="E112" s="326"/>
      <c r="F112" s="326"/>
      <c r="G112" s="326"/>
      <c r="H112" s="326"/>
      <c r="I112" s="326"/>
      <c r="J112" s="326"/>
      <c r="K112" s="326"/>
      <c r="L112" s="299" t="s">
        <v>2520</v>
      </c>
      <c r="M112" s="218"/>
      <c r="N112" s="183"/>
      <c r="O112" s="216"/>
      <c r="P112" s="225"/>
      <c r="Q112" s="217"/>
      <c r="R112" s="168"/>
      <c r="S112" s="218"/>
      <c r="T112" s="219"/>
      <c r="U112" s="181"/>
      <c r="V112" s="185"/>
      <c r="W112" s="177"/>
      <c r="X112" s="185"/>
      <c r="Y112" s="185"/>
      <c r="Z112" s="218"/>
      <c r="AA112" s="175"/>
      <c r="AB112" s="183"/>
      <c r="AC112" s="184"/>
      <c r="AD112" s="225"/>
      <c r="AE112" s="176"/>
      <c r="AF112" s="168"/>
      <c r="AG112" s="168"/>
      <c r="AH112" s="179"/>
      <c r="AI112" s="256"/>
      <c r="AJ112" s="185"/>
      <c r="AK112" s="185"/>
      <c r="AL112" s="185"/>
      <c r="AM112" s="185"/>
      <c r="AN112" s="185"/>
    </row>
    <row r="113" spans="1:40" ht="25.5" thickTop="1" thickBot="1" x14ac:dyDescent="0.4">
      <c r="B113" t="s">
        <v>2282</v>
      </c>
      <c r="C113" s="285" t="s">
        <v>2211</v>
      </c>
      <c r="D113" s="328" t="s">
        <v>1113</v>
      </c>
      <c r="E113" s="328"/>
      <c r="F113" s="328"/>
      <c r="G113" s="328"/>
      <c r="H113" s="328"/>
      <c r="I113" s="328"/>
      <c r="J113" s="328"/>
      <c r="K113" s="328"/>
      <c r="L113" s="283" t="str">
        <f>IF(C113="","",_xlfn.CONCAT("            { line: ","""",C113,", ",M113:AN113,""", sC: ","""",B113,"""},"))</f>
        <v xml:space="preserve">            { line: "MI FUERZA Y MI CANCIÓN, (Fa,,15)", sC: "as"},</v>
      </c>
      <c r="M113" s="218" t="str">
        <f t="shared" si="174"/>
        <v>(</v>
      </c>
      <c r="N113" s="183" t="str">
        <f t="shared" si="175"/>
        <v>Fa</v>
      </c>
      <c r="O113" s="216" t="str">
        <f t="shared" si="176"/>
        <v>,</v>
      </c>
      <c r="P113" s="225" t="str">
        <f t="shared" si="177"/>
        <v/>
      </c>
      <c r="Q113" s="217" t="str">
        <f t="shared" si="178"/>
        <v>,</v>
      </c>
      <c r="R113" s="168">
        <f t="shared" si="179"/>
        <v>15</v>
      </c>
      <c r="S113" s="218" t="str">
        <f t="shared" si="180"/>
        <v>)</v>
      </c>
      <c r="T113" s="219" t="str">
        <f t="shared" si="181"/>
        <v/>
      </c>
      <c r="U113" s="181" t="str">
        <f t="shared" si="182"/>
        <v/>
      </c>
      <c r="V113" s="185" t="str">
        <f t="shared" si="183"/>
        <v/>
      </c>
      <c r="W113" s="177" t="str">
        <f t="shared" si="184"/>
        <v/>
      </c>
      <c r="X113" s="185" t="str">
        <f t="shared" si="185"/>
        <v/>
      </c>
      <c r="Y113" s="185" t="str">
        <f t="shared" si="186"/>
        <v/>
      </c>
      <c r="Z113" s="218" t="str">
        <f t="shared" si="187"/>
        <v/>
      </c>
      <c r="AA113" s="175" t="str">
        <f t="shared" si="188"/>
        <v/>
      </c>
      <c r="AB113" s="183" t="str">
        <f t="shared" si="189"/>
        <v/>
      </c>
      <c r="AC113" s="184" t="str">
        <f t="shared" si="190"/>
        <v/>
      </c>
      <c r="AD113" s="225" t="str">
        <f t="shared" si="191"/>
        <v/>
      </c>
      <c r="AE113" s="176" t="str">
        <f t="shared" si="192"/>
        <v/>
      </c>
      <c r="AF113" s="168" t="str">
        <f t="shared" si="193"/>
        <v/>
      </c>
      <c r="AG113" s="168" t="str">
        <f t="shared" si="194"/>
        <v/>
      </c>
      <c r="AH113" s="179" t="str">
        <f t="shared" si="195"/>
        <v/>
      </c>
      <c r="AI113" s="256" t="str">
        <f t="shared" si="196"/>
        <v/>
      </c>
      <c r="AJ113" s="185" t="str">
        <f t="shared" si="197"/>
        <v/>
      </c>
      <c r="AK113" s="185" t="str">
        <f t="shared" si="198"/>
        <v/>
      </c>
      <c r="AL113" s="185" t="str">
        <f t="shared" si="199"/>
        <v/>
      </c>
      <c r="AM113" s="185" t="str">
        <f t="shared" si="200"/>
        <v/>
      </c>
      <c r="AN113" s="185" t="str">
        <f t="shared" si="201"/>
        <v/>
      </c>
    </row>
    <row r="114" spans="1:40" ht="25.5" thickTop="1" thickBot="1" x14ac:dyDescent="0.4">
      <c r="B114" t="s">
        <v>2282</v>
      </c>
      <c r="C114" s="285" t="s">
        <v>2212</v>
      </c>
      <c r="D114" s="227" t="s">
        <v>1112</v>
      </c>
      <c r="E114" s="227">
        <v>7</v>
      </c>
      <c r="F114" s="227"/>
      <c r="G114" s="227"/>
      <c r="H114" s="227"/>
      <c r="I114" s="227"/>
      <c r="J114" s="227"/>
      <c r="K114" s="227"/>
      <c r="L114" s="283" t="str">
        <f>IF(C114="","",_xlfn.CONCAT("            { line: ","""",C114,", ",M114:AN114,""", sC: ","""",B114,"""},"))</f>
        <v xml:space="preserve">            { line: "ES EL SEÑOR., (La,7,15)", sC: "as"},</v>
      </c>
      <c r="M114" s="218" t="str">
        <f t="shared" si="174"/>
        <v>(</v>
      </c>
      <c r="N114" s="183" t="str">
        <f t="shared" si="175"/>
        <v>La</v>
      </c>
      <c r="O114" s="216" t="str">
        <f t="shared" si="176"/>
        <v>,</v>
      </c>
      <c r="P114" s="225">
        <f t="shared" si="177"/>
        <v>7</v>
      </c>
      <c r="Q114" s="217" t="str">
        <f t="shared" si="178"/>
        <v>,</v>
      </c>
      <c r="R114" s="168">
        <f t="shared" si="179"/>
        <v>15</v>
      </c>
      <c r="S114" s="218" t="str">
        <f t="shared" si="180"/>
        <v>)</v>
      </c>
      <c r="T114" s="219" t="str">
        <f t="shared" si="181"/>
        <v/>
      </c>
      <c r="U114" s="181" t="str">
        <f t="shared" si="182"/>
        <v/>
      </c>
      <c r="V114" s="185" t="str">
        <f t="shared" si="183"/>
        <v/>
      </c>
      <c r="W114" s="177" t="str">
        <f t="shared" si="184"/>
        <v/>
      </c>
      <c r="X114" s="185" t="str">
        <f t="shared" si="185"/>
        <v/>
      </c>
      <c r="Y114" s="185" t="str">
        <f t="shared" si="186"/>
        <v/>
      </c>
      <c r="Z114" s="218" t="str">
        <f t="shared" si="187"/>
        <v/>
      </c>
      <c r="AA114" s="175" t="str">
        <f t="shared" si="188"/>
        <v/>
      </c>
      <c r="AB114" s="183" t="str">
        <f t="shared" si="189"/>
        <v/>
      </c>
      <c r="AC114" s="184" t="str">
        <f t="shared" si="190"/>
        <v/>
      </c>
      <c r="AD114" s="225" t="str">
        <f t="shared" si="191"/>
        <v/>
      </c>
      <c r="AE114" s="176" t="str">
        <f t="shared" si="192"/>
        <v/>
      </c>
      <c r="AF114" s="168" t="str">
        <f t="shared" si="193"/>
        <v/>
      </c>
      <c r="AG114" s="168" t="str">
        <f t="shared" si="194"/>
        <v/>
      </c>
      <c r="AH114" s="179" t="str">
        <f t="shared" si="195"/>
        <v/>
      </c>
      <c r="AI114" s="256" t="str">
        <f t="shared" si="196"/>
        <v/>
      </c>
      <c r="AJ114" s="185" t="str">
        <f t="shared" si="197"/>
        <v/>
      </c>
      <c r="AK114" s="185" t="str">
        <f t="shared" si="198"/>
        <v/>
      </c>
      <c r="AL114" s="185" t="str">
        <f t="shared" si="199"/>
        <v/>
      </c>
      <c r="AM114" s="185" t="str">
        <f t="shared" si="200"/>
        <v/>
      </c>
      <c r="AN114" s="185" t="str">
        <f t="shared" si="201"/>
        <v/>
      </c>
    </row>
    <row r="115" spans="1:40" ht="25.5" thickTop="1" thickBot="1" x14ac:dyDescent="0.4">
      <c r="B115" t="s">
        <v>2282</v>
      </c>
      <c r="C115" s="285" t="s">
        <v>2237</v>
      </c>
      <c r="D115" s="337" t="s">
        <v>1114</v>
      </c>
      <c r="E115" s="337">
        <v>7</v>
      </c>
      <c r="F115" s="337"/>
      <c r="G115" s="337"/>
      <c r="H115" s="337"/>
      <c r="I115" s="337"/>
      <c r="J115" s="337"/>
      <c r="K115" s="337"/>
      <c r="L115" s="283" t="str">
        <f>IF(C115="","",_xlfn.CONCAT("            { line: ","""",C115,", ",M115:AN115,""", sC: ","""",B115,"""},"))</f>
        <v xml:space="preserve">            { line: "ÉL ES MI SALVACIÓN, ES MI DIOS, (Re,7,15)", sC: "as"},</v>
      </c>
      <c r="M115" s="218" t="str">
        <f t="shared" si="174"/>
        <v>(</v>
      </c>
      <c r="N115" s="183" t="str">
        <f t="shared" si="175"/>
        <v>Re</v>
      </c>
      <c r="O115" s="216" t="str">
        <f t="shared" si="176"/>
        <v>,</v>
      </c>
      <c r="P115" s="225">
        <f t="shared" si="177"/>
        <v>7</v>
      </c>
      <c r="Q115" s="217" t="str">
        <f t="shared" si="178"/>
        <v>,</v>
      </c>
      <c r="R115" s="168">
        <f t="shared" si="179"/>
        <v>15</v>
      </c>
      <c r="S115" s="218" t="str">
        <f t="shared" si="180"/>
        <v>)</v>
      </c>
      <c r="T115" s="219" t="str">
        <f t="shared" si="181"/>
        <v/>
      </c>
      <c r="U115" s="181" t="str">
        <f t="shared" si="182"/>
        <v/>
      </c>
      <c r="V115" s="185" t="str">
        <f t="shared" si="183"/>
        <v/>
      </c>
      <c r="W115" s="177" t="str">
        <f t="shared" si="184"/>
        <v/>
      </c>
      <c r="X115" s="185" t="str">
        <f t="shared" si="185"/>
        <v/>
      </c>
      <c r="Y115" s="185" t="str">
        <f t="shared" si="186"/>
        <v/>
      </c>
      <c r="Z115" s="218" t="str">
        <f t="shared" si="187"/>
        <v/>
      </c>
      <c r="AA115" s="175" t="str">
        <f t="shared" si="188"/>
        <v/>
      </c>
      <c r="AB115" s="183" t="str">
        <f t="shared" si="189"/>
        <v/>
      </c>
      <c r="AC115" s="184" t="str">
        <f t="shared" si="190"/>
        <v/>
      </c>
      <c r="AD115" s="225" t="str">
        <f t="shared" si="191"/>
        <v/>
      </c>
      <c r="AE115" s="176" t="str">
        <f t="shared" si="192"/>
        <v/>
      </c>
      <c r="AF115" s="168" t="str">
        <f t="shared" si="193"/>
        <v/>
      </c>
      <c r="AG115" s="168" t="str">
        <f t="shared" si="194"/>
        <v/>
      </c>
      <c r="AH115" s="179" t="str">
        <f t="shared" si="195"/>
        <v/>
      </c>
      <c r="AI115" s="256" t="str">
        <f t="shared" si="196"/>
        <v/>
      </c>
      <c r="AJ115" s="185" t="str">
        <f t="shared" si="197"/>
        <v/>
      </c>
      <c r="AK115" s="185" t="str">
        <f t="shared" si="198"/>
        <v/>
      </c>
      <c r="AL115" s="185" t="str">
        <f t="shared" si="199"/>
        <v/>
      </c>
      <c r="AM115" s="185" t="str">
        <f t="shared" si="200"/>
        <v/>
      </c>
      <c r="AN115" s="185" t="str">
        <f t="shared" si="201"/>
        <v/>
      </c>
    </row>
    <row r="116" spans="1:40" ht="25.5" thickTop="1" thickBot="1" x14ac:dyDescent="0.4">
      <c r="B116" t="s">
        <v>2282</v>
      </c>
      <c r="C116" s="285" t="s">
        <v>2238</v>
      </c>
      <c r="D116" s="328" t="s">
        <v>1122</v>
      </c>
      <c r="E116" s="328">
        <v>7</v>
      </c>
      <c r="F116" s="328"/>
      <c r="G116" s="328"/>
      <c r="H116" s="328"/>
      <c r="I116" s="328"/>
      <c r="J116" s="328"/>
      <c r="K116" s="328"/>
      <c r="L116" s="283" t="str">
        <f>IF(C116="","",_xlfn.CONCAT("            { line: ","""",C116,", ",M116:AN116,""", sC: ","""",B116,"""},"))</f>
        <v xml:space="preserve">            { line: "Y YO LO ENSALZARÉ., (Sol,7,15)", sC: "as"},</v>
      </c>
      <c r="M116" s="218" t="str">
        <f t="shared" si="174"/>
        <v>(</v>
      </c>
      <c r="N116" s="183" t="str">
        <f t="shared" si="175"/>
        <v>Sol</v>
      </c>
      <c r="O116" s="216" t="str">
        <f t="shared" si="176"/>
        <v>,</v>
      </c>
      <c r="P116" s="225">
        <f t="shared" si="177"/>
        <v>7</v>
      </c>
      <c r="Q116" s="217" t="str">
        <f t="shared" si="178"/>
        <v>,</v>
      </c>
      <c r="R116" s="168">
        <f t="shared" si="179"/>
        <v>15</v>
      </c>
      <c r="S116" s="218" t="str">
        <f t="shared" si="180"/>
        <v>)</v>
      </c>
      <c r="T116" s="219" t="str">
        <f t="shared" si="181"/>
        <v/>
      </c>
      <c r="U116" s="181" t="str">
        <f t="shared" si="182"/>
        <v/>
      </c>
      <c r="V116" s="185" t="str">
        <f t="shared" si="183"/>
        <v/>
      </c>
      <c r="W116" s="177" t="str">
        <f t="shared" si="184"/>
        <v/>
      </c>
      <c r="X116" s="185" t="str">
        <f t="shared" si="185"/>
        <v/>
      </c>
      <c r="Y116" s="185" t="str">
        <f t="shared" si="186"/>
        <v/>
      </c>
      <c r="Z116" s="218" t="str">
        <f t="shared" si="187"/>
        <v/>
      </c>
      <c r="AA116" s="175" t="str">
        <f t="shared" si="188"/>
        <v/>
      </c>
      <c r="AB116" s="183" t="str">
        <f t="shared" si="189"/>
        <v/>
      </c>
      <c r="AC116" s="184" t="str">
        <f t="shared" si="190"/>
        <v/>
      </c>
      <c r="AD116" s="225" t="str">
        <f t="shared" si="191"/>
        <v/>
      </c>
      <c r="AE116" s="176" t="str">
        <f t="shared" si="192"/>
        <v/>
      </c>
      <c r="AF116" s="168" t="str">
        <f t="shared" si="193"/>
        <v/>
      </c>
      <c r="AG116" s="168" t="str">
        <f t="shared" si="194"/>
        <v/>
      </c>
      <c r="AH116" s="179" t="str">
        <f t="shared" si="195"/>
        <v/>
      </c>
      <c r="AI116" s="256" t="str">
        <f t="shared" si="196"/>
        <v/>
      </c>
      <c r="AJ116" s="185" t="str">
        <f t="shared" si="197"/>
        <v/>
      </c>
      <c r="AK116" s="185" t="str">
        <f t="shared" si="198"/>
        <v/>
      </c>
      <c r="AL116" s="185" t="str">
        <f t="shared" si="199"/>
        <v/>
      </c>
      <c r="AM116" s="185" t="str">
        <f t="shared" si="200"/>
        <v/>
      </c>
      <c r="AN116" s="185" t="str">
        <f t="shared" si="201"/>
        <v/>
      </c>
    </row>
    <row r="117" spans="1:40" ht="27.75" thickTop="1" thickBot="1" x14ac:dyDescent="0.4">
      <c r="C117" s="297"/>
      <c r="D117" s="326"/>
      <c r="E117" s="326"/>
      <c r="F117" s="326"/>
      <c r="G117" s="326"/>
      <c r="H117" s="326"/>
      <c r="I117" s="326"/>
      <c r="J117" s="326"/>
      <c r="K117" s="326"/>
      <c r="L117" s="299" t="s">
        <v>2520</v>
      </c>
      <c r="M117" s="218"/>
      <c r="N117" s="183"/>
      <c r="O117" s="216"/>
      <c r="P117" s="225"/>
      <c r="Q117" s="217"/>
      <c r="R117" s="168"/>
      <c r="S117" s="218"/>
      <c r="T117" s="219"/>
      <c r="U117" s="181"/>
      <c r="V117" s="185"/>
      <c r="W117" s="177"/>
      <c r="X117" s="185"/>
      <c r="Y117" s="185"/>
      <c r="Z117" s="218"/>
      <c r="AA117" s="175"/>
      <c r="AB117" s="183"/>
      <c r="AC117" s="184"/>
      <c r="AD117" s="225"/>
      <c r="AE117" s="176"/>
      <c r="AF117" s="168"/>
      <c r="AG117" s="168"/>
      <c r="AH117" s="179"/>
      <c r="AI117" s="256"/>
      <c r="AJ117" s="185"/>
      <c r="AK117" s="185"/>
      <c r="AL117" s="185"/>
      <c r="AM117" s="185"/>
      <c r="AN117" s="185"/>
    </row>
    <row r="118" spans="1:40" ht="25.5" thickTop="1" thickBot="1" x14ac:dyDescent="0.4">
      <c r="B118" t="s">
        <v>2282</v>
      </c>
      <c r="C118" s="285" t="s">
        <v>2213</v>
      </c>
      <c r="D118" s="227" t="s">
        <v>1131</v>
      </c>
      <c r="E118" s="227">
        <v>7</v>
      </c>
      <c r="F118" s="227"/>
      <c r="G118" s="227"/>
      <c r="H118" s="227"/>
      <c r="I118" s="227"/>
      <c r="J118" s="227"/>
      <c r="K118" s="227"/>
      <c r="L118" s="283" t="str">
        <f>IF(C118="","",_xlfn.CONCAT("            { line: ","""",C118,", ",M118:AN118,""", sC: ","""",B118,"""},"))</f>
        <v xml:space="preserve">            { line: "PRECIPITÓ EN EL MAR, (Do,7,15)", sC: "as"},</v>
      </c>
      <c r="M118" s="218" t="str">
        <f t="shared" si="174"/>
        <v>(</v>
      </c>
      <c r="N118" s="183" t="str">
        <f t="shared" si="175"/>
        <v>Do</v>
      </c>
      <c r="O118" s="216" t="str">
        <f t="shared" si="176"/>
        <v>,</v>
      </c>
      <c r="P118" s="225">
        <f t="shared" si="177"/>
        <v>7</v>
      </c>
      <c r="Q118" s="217" t="str">
        <f t="shared" si="178"/>
        <v>,</v>
      </c>
      <c r="R118" s="168">
        <f t="shared" si="179"/>
        <v>15</v>
      </c>
      <c r="S118" s="218" t="str">
        <f t="shared" si="180"/>
        <v>)</v>
      </c>
      <c r="T118" s="219" t="str">
        <f t="shared" si="181"/>
        <v/>
      </c>
      <c r="U118" s="181" t="str">
        <f t="shared" si="182"/>
        <v/>
      </c>
      <c r="V118" s="185" t="str">
        <f t="shared" si="183"/>
        <v/>
      </c>
      <c r="W118" s="177" t="str">
        <f t="shared" si="184"/>
        <v/>
      </c>
      <c r="X118" s="185" t="str">
        <f t="shared" si="185"/>
        <v/>
      </c>
      <c r="Y118" s="185" t="str">
        <f t="shared" si="186"/>
        <v/>
      </c>
      <c r="Z118" s="218" t="str">
        <f t="shared" si="187"/>
        <v/>
      </c>
      <c r="AA118" s="175" t="str">
        <f t="shared" si="188"/>
        <v/>
      </c>
      <c r="AB118" s="183" t="str">
        <f t="shared" si="189"/>
        <v/>
      </c>
      <c r="AC118" s="184" t="str">
        <f t="shared" si="190"/>
        <v/>
      </c>
      <c r="AD118" s="225" t="str">
        <f t="shared" si="191"/>
        <v/>
      </c>
      <c r="AE118" s="176" t="str">
        <f t="shared" si="192"/>
        <v/>
      </c>
      <c r="AF118" s="168" t="str">
        <f t="shared" si="193"/>
        <v/>
      </c>
      <c r="AG118" s="168" t="str">
        <f t="shared" si="194"/>
        <v/>
      </c>
      <c r="AH118" s="179" t="str">
        <f t="shared" si="195"/>
        <v/>
      </c>
      <c r="AI118" s="256" t="str">
        <f t="shared" si="196"/>
        <v/>
      </c>
      <c r="AJ118" s="185" t="str">
        <f t="shared" si="197"/>
        <v/>
      </c>
      <c r="AK118" s="185" t="str">
        <f t="shared" si="198"/>
        <v/>
      </c>
      <c r="AL118" s="185" t="str">
        <f t="shared" si="199"/>
        <v/>
      </c>
      <c r="AM118" s="185" t="str">
        <f t="shared" si="200"/>
        <v/>
      </c>
      <c r="AN118" s="185" t="str">
        <f t="shared" si="201"/>
        <v/>
      </c>
    </row>
    <row r="119" spans="1:40" ht="25.5" thickTop="1" thickBot="1" x14ac:dyDescent="0.4">
      <c r="B119" t="s">
        <v>2282</v>
      </c>
      <c r="C119" s="285" t="s">
        <v>2214</v>
      </c>
      <c r="D119" s="337"/>
      <c r="E119" s="337"/>
      <c r="F119" s="337"/>
      <c r="G119" s="337"/>
      <c r="H119" s="337"/>
      <c r="I119" s="337"/>
      <c r="J119" s="337"/>
      <c r="K119" s="337"/>
      <c r="L119" s="283" t="str">
        <f>IF(C119="","",_xlfn.CONCAT("            { line: ","""",C119,", ",M119:AN119,""", sC: ","""",B119,"""},"))</f>
        <v xml:space="preserve">            { line: "CABALLO Y CABALLERO,, ", sC: "as"},</v>
      </c>
      <c r="M119" s="218" t="str">
        <f t="shared" si="174"/>
        <v/>
      </c>
      <c r="N119" s="183" t="str">
        <f t="shared" si="175"/>
        <v/>
      </c>
      <c r="O119" s="216" t="str">
        <f t="shared" si="176"/>
        <v/>
      </c>
      <c r="P119" s="225" t="str">
        <f t="shared" si="177"/>
        <v/>
      </c>
      <c r="Q119" s="217" t="str">
        <f t="shared" si="178"/>
        <v/>
      </c>
      <c r="R119" s="168" t="str">
        <f t="shared" si="179"/>
        <v/>
      </c>
      <c r="S119" s="218" t="str">
        <f t="shared" si="180"/>
        <v/>
      </c>
      <c r="T119" s="219" t="str">
        <f t="shared" si="181"/>
        <v/>
      </c>
      <c r="U119" s="181" t="str">
        <f t="shared" si="182"/>
        <v/>
      </c>
      <c r="V119" s="185" t="str">
        <f t="shared" si="183"/>
        <v/>
      </c>
      <c r="W119" s="177" t="str">
        <f t="shared" si="184"/>
        <v/>
      </c>
      <c r="X119" s="185" t="str">
        <f t="shared" si="185"/>
        <v/>
      </c>
      <c r="Y119" s="185" t="str">
        <f t="shared" si="186"/>
        <v/>
      </c>
      <c r="Z119" s="218" t="str">
        <f t="shared" si="187"/>
        <v/>
      </c>
      <c r="AA119" s="175" t="str">
        <f t="shared" si="188"/>
        <v/>
      </c>
      <c r="AB119" s="183" t="str">
        <f t="shared" si="189"/>
        <v/>
      </c>
      <c r="AC119" s="184" t="str">
        <f t="shared" si="190"/>
        <v/>
      </c>
      <c r="AD119" s="225" t="str">
        <f t="shared" si="191"/>
        <v/>
      </c>
      <c r="AE119" s="176" t="str">
        <f t="shared" si="192"/>
        <v/>
      </c>
      <c r="AF119" s="168" t="str">
        <f t="shared" si="193"/>
        <v/>
      </c>
      <c r="AG119" s="168" t="str">
        <f t="shared" si="194"/>
        <v/>
      </c>
      <c r="AH119" s="179" t="str">
        <f t="shared" si="195"/>
        <v/>
      </c>
      <c r="AI119" s="256" t="str">
        <f t="shared" si="196"/>
        <v/>
      </c>
      <c r="AJ119" s="185" t="str">
        <f t="shared" si="197"/>
        <v/>
      </c>
      <c r="AK119" s="185" t="str">
        <f t="shared" si="198"/>
        <v/>
      </c>
      <c r="AL119" s="185" t="str">
        <f t="shared" si="199"/>
        <v/>
      </c>
      <c r="AM119" s="185" t="str">
        <f t="shared" si="200"/>
        <v/>
      </c>
      <c r="AN119" s="185" t="str">
        <f t="shared" si="201"/>
        <v/>
      </c>
    </row>
    <row r="120" spans="1:40" ht="25.5" thickTop="1" thickBot="1" x14ac:dyDescent="0.4">
      <c r="B120" t="s">
        <v>2282</v>
      </c>
      <c r="C120" s="334" t="s">
        <v>2210</v>
      </c>
      <c r="D120" s="329"/>
      <c r="E120" s="329"/>
      <c r="F120" s="329"/>
      <c r="G120" s="329"/>
      <c r="H120" s="329"/>
      <c r="I120" s="329"/>
      <c r="J120" s="329"/>
      <c r="K120" s="329"/>
      <c r="L120" s="335" t="str">
        <f>IF(C120="","",_xlfn.CONCAT("            { line: ","""",C120,", ",M120:AN120,""", sC: ","""",B120,"""},  ]},"))</f>
        <v xml:space="preserve">            { line: "CABALLO Y CABALLERO., ", sC: "as"},  ]},</v>
      </c>
      <c r="M120" s="218" t="str">
        <f t="shared" si="174"/>
        <v/>
      </c>
      <c r="N120" s="183" t="str">
        <f t="shared" si="175"/>
        <v/>
      </c>
      <c r="O120" s="216" t="str">
        <f t="shared" si="176"/>
        <v/>
      </c>
      <c r="P120" s="225" t="str">
        <f t="shared" si="177"/>
        <v/>
      </c>
      <c r="Q120" s="217" t="str">
        <f t="shared" si="178"/>
        <v/>
      </c>
      <c r="R120" s="168" t="str">
        <f t="shared" si="179"/>
        <v/>
      </c>
      <c r="S120" s="218" t="str">
        <f t="shared" si="180"/>
        <v/>
      </c>
      <c r="T120" s="219" t="str">
        <f t="shared" si="181"/>
        <v/>
      </c>
      <c r="U120" s="181" t="str">
        <f t="shared" si="182"/>
        <v/>
      </c>
      <c r="V120" s="185" t="str">
        <f t="shared" si="183"/>
        <v/>
      </c>
      <c r="W120" s="177" t="str">
        <f t="shared" si="184"/>
        <v/>
      </c>
      <c r="X120" s="185" t="str">
        <f t="shared" si="185"/>
        <v/>
      </c>
      <c r="Y120" s="185" t="str">
        <f t="shared" si="186"/>
        <v/>
      </c>
      <c r="Z120" s="218" t="str">
        <f t="shared" si="187"/>
        <v/>
      </c>
      <c r="AA120" s="175" t="str">
        <f t="shared" si="188"/>
        <v/>
      </c>
      <c r="AB120" s="183" t="str">
        <f t="shared" si="189"/>
        <v/>
      </c>
      <c r="AC120" s="184" t="str">
        <f t="shared" si="190"/>
        <v/>
      </c>
      <c r="AD120" s="225" t="str">
        <f t="shared" si="191"/>
        <v/>
      </c>
      <c r="AE120" s="176" t="str">
        <f t="shared" si="192"/>
        <v/>
      </c>
      <c r="AF120" s="168" t="str">
        <f t="shared" si="193"/>
        <v/>
      </c>
      <c r="AG120" s="168" t="str">
        <f t="shared" si="194"/>
        <v/>
      </c>
      <c r="AH120" s="179" t="str">
        <f t="shared" si="195"/>
        <v/>
      </c>
      <c r="AI120" s="256" t="str">
        <f t="shared" si="196"/>
        <v/>
      </c>
      <c r="AJ120" s="185" t="str">
        <f t="shared" si="197"/>
        <v/>
      </c>
      <c r="AK120" s="185" t="str">
        <f t="shared" si="198"/>
        <v/>
      </c>
      <c r="AL120" s="185" t="str">
        <f t="shared" si="199"/>
        <v/>
      </c>
      <c r="AM120" s="185" t="str">
        <f t="shared" si="200"/>
        <v/>
      </c>
      <c r="AN120" s="185" t="str">
        <f t="shared" si="201"/>
        <v/>
      </c>
    </row>
    <row r="121" spans="1:40" ht="27.75" thickTop="1" thickBot="1" x14ac:dyDescent="0.4">
      <c r="C121" s="297"/>
      <c r="D121" s="326"/>
      <c r="E121" s="326"/>
      <c r="F121" s="326"/>
      <c r="G121" s="326"/>
      <c r="H121" s="326"/>
      <c r="I121" s="326"/>
      <c r="J121" s="326"/>
      <c r="K121" s="326"/>
      <c r="L121" s="299" t="s">
        <v>2520</v>
      </c>
      <c r="M121" s="218"/>
      <c r="N121" s="183"/>
      <c r="O121" s="216"/>
      <c r="P121" s="225"/>
      <c r="Q121" s="217"/>
      <c r="R121" s="168"/>
      <c r="S121" s="218"/>
      <c r="T121" s="219"/>
      <c r="U121" s="181"/>
      <c r="V121" s="185"/>
      <c r="W121" s="177"/>
      <c r="X121" s="185"/>
      <c r="Y121" s="185"/>
      <c r="Z121" s="218"/>
      <c r="AA121" s="175"/>
      <c r="AB121" s="183"/>
      <c r="AC121" s="184"/>
      <c r="AD121" s="225"/>
      <c r="AE121" s="176"/>
      <c r="AF121" s="168"/>
      <c r="AG121" s="168"/>
      <c r="AH121" s="179"/>
      <c r="AI121" s="256"/>
      <c r="AJ121" s="185"/>
      <c r="AK121" s="185"/>
      <c r="AL121" s="185"/>
      <c r="AM121" s="185"/>
      <c r="AN121" s="185"/>
    </row>
    <row r="122" spans="1:40" ht="25.5" thickTop="1" thickBot="1" x14ac:dyDescent="0.4">
      <c r="A122">
        <f>+A106+1</f>
        <v>3</v>
      </c>
      <c r="C122" s="13" t="s">
        <v>2247</v>
      </c>
      <c r="D122" s="257"/>
      <c r="E122" s="257"/>
      <c r="F122" s="258"/>
      <c r="G122" s="258"/>
      <c r="H122" s="257"/>
      <c r="I122" s="257"/>
      <c r="J122" s="296"/>
      <c r="K122" s="296"/>
      <c r="L122" s="282" t="str">
        <f t="shared" si="145"/>
        <v xml:space="preserve">            { line: "¿Quién como tú, Señor,, ", sC: ""},</v>
      </c>
      <c r="M122" s="218" t="str">
        <f t="shared" si="146"/>
        <v/>
      </c>
      <c r="N122" s="183" t="str">
        <f t="shared" si="147"/>
        <v/>
      </c>
      <c r="O122" s="216" t="str">
        <f t="shared" si="148"/>
        <v/>
      </c>
      <c r="P122" s="225" t="str">
        <f t="shared" si="149"/>
        <v/>
      </c>
      <c r="Q122" s="217" t="str">
        <f t="shared" si="150"/>
        <v/>
      </c>
      <c r="R122" s="168" t="str">
        <f t="shared" si="151"/>
        <v/>
      </c>
      <c r="S122" s="218" t="str">
        <f t="shared" si="152"/>
        <v/>
      </c>
      <c r="T122" s="219" t="str">
        <f t="shared" si="153"/>
        <v/>
      </c>
      <c r="U122" s="181" t="str">
        <f t="shared" si="154"/>
        <v/>
      </c>
      <c r="V122" s="185" t="str">
        <f t="shared" si="155"/>
        <v/>
      </c>
      <c r="W122" s="177" t="str">
        <f t="shared" si="156"/>
        <v/>
      </c>
      <c r="X122" s="185" t="str">
        <f t="shared" si="157"/>
        <v/>
      </c>
      <c r="Y122" s="185" t="str">
        <f t="shared" si="158"/>
        <v/>
      </c>
      <c r="Z122" s="218" t="str">
        <f t="shared" si="159"/>
        <v/>
      </c>
      <c r="AA122" s="175" t="str">
        <f t="shared" si="160"/>
        <v/>
      </c>
      <c r="AB122" s="183" t="str">
        <f t="shared" si="161"/>
        <v/>
      </c>
      <c r="AC122" s="184" t="str">
        <f t="shared" si="162"/>
        <v/>
      </c>
      <c r="AD122" s="225" t="str">
        <f t="shared" si="163"/>
        <v/>
      </c>
      <c r="AE122" s="176" t="str">
        <f t="shared" si="164"/>
        <v/>
      </c>
      <c r="AF122" s="168" t="str">
        <f t="shared" si="165"/>
        <v/>
      </c>
      <c r="AG122" s="168" t="str">
        <f t="shared" si="166"/>
        <v/>
      </c>
      <c r="AH122" s="179" t="str">
        <f t="shared" si="167"/>
        <v/>
      </c>
      <c r="AI122" s="256" t="str">
        <f t="shared" si="168"/>
        <v/>
      </c>
      <c r="AJ122" s="185" t="str">
        <f t="shared" si="169"/>
        <v/>
      </c>
      <c r="AK122" s="185" t="str">
        <f t="shared" si="170"/>
        <v/>
      </c>
      <c r="AL122" s="185" t="str">
        <f t="shared" si="171"/>
        <v/>
      </c>
      <c r="AM122" s="185" t="str">
        <f t="shared" si="172"/>
        <v/>
      </c>
      <c r="AN122" s="185" t="str">
        <f t="shared" si="173"/>
        <v/>
      </c>
    </row>
    <row r="123" spans="1:40" ht="25.5" thickTop="1" thickBot="1" x14ac:dyDescent="0.4">
      <c r="A123">
        <f t="shared" si="116"/>
        <v>4</v>
      </c>
      <c r="C123" s="13" t="s">
        <v>2248</v>
      </c>
      <c r="D123" s="257"/>
      <c r="E123" s="257"/>
      <c r="F123" s="258"/>
      <c r="G123" s="258"/>
      <c r="H123" s="257"/>
      <c r="I123" s="257"/>
      <c r="J123" s="296"/>
      <c r="K123" s="296"/>
      <c r="L123" s="282" t="str">
        <f t="shared" si="145"/>
        <v xml:space="preserve">            { line: "glorioso en santidad,, ", sC: ""},</v>
      </c>
      <c r="M123" s="218" t="str">
        <f t="shared" si="146"/>
        <v/>
      </c>
      <c r="N123" s="183" t="str">
        <f t="shared" si="147"/>
        <v/>
      </c>
      <c r="O123" s="216" t="str">
        <f t="shared" si="148"/>
        <v/>
      </c>
      <c r="P123" s="225" t="str">
        <f t="shared" si="149"/>
        <v/>
      </c>
      <c r="Q123" s="217" t="str">
        <f t="shared" si="150"/>
        <v/>
      </c>
      <c r="R123" s="168" t="str">
        <f t="shared" si="151"/>
        <v/>
      </c>
      <c r="S123" s="218" t="str">
        <f t="shared" si="152"/>
        <v/>
      </c>
      <c r="T123" s="219" t="str">
        <f t="shared" si="153"/>
        <v/>
      </c>
      <c r="U123" s="181" t="str">
        <f t="shared" si="154"/>
        <v/>
      </c>
      <c r="V123" s="185" t="str">
        <f t="shared" si="155"/>
        <v/>
      </c>
      <c r="W123" s="177" t="str">
        <f t="shared" si="156"/>
        <v/>
      </c>
      <c r="X123" s="185" t="str">
        <f t="shared" si="157"/>
        <v/>
      </c>
      <c r="Y123" s="185" t="str">
        <f t="shared" si="158"/>
        <v/>
      </c>
      <c r="Z123" s="218" t="str">
        <f t="shared" si="159"/>
        <v/>
      </c>
      <c r="AA123" s="175" t="str">
        <f t="shared" si="160"/>
        <v/>
      </c>
      <c r="AB123" s="183" t="str">
        <f t="shared" si="161"/>
        <v/>
      </c>
      <c r="AC123" s="184" t="str">
        <f t="shared" si="162"/>
        <v/>
      </c>
      <c r="AD123" s="225" t="str">
        <f t="shared" si="163"/>
        <v/>
      </c>
      <c r="AE123" s="176" t="str">
        <f t="shared" si="164"/>
        <v/>
      </c>
      <c r="AF123" s="168" t="str">
        <f t="shared" si="165"/>
        <v/>
      </c>
      <c r="AG123" s="168" t="str">
        <f t="shared" si="166"/>
        <v/>
      </c>
      <c r="AH123" s="179" t="str">
        <f t="shared" si="167"/>
        <v/>
      </c>
      <c r="AI123" s="256" t="str">
        <f t="shared" si="168"/>
        <v/>
      </c>
      <c r="AJ123" s="185" t="str">
        <f t="shared" si="169"/>
        <v/>
      </c>
      <c r="AK123" s="185" t="str">
        <f t="shared" si="170"/>
        <v/>
      </c>
      <c r="AL123" s="185" t="str">
        <f t="shared" si="171"/>
        <v/>
      </c>
      <c r="AM123" s="185" t="str">
        <f t="shared" si="172"/>
        <v/>
      </c>
      <c r="AN123" s="185" t="str">
        <f t="shared" si="173"/>
        <v/>
      </c>
    </row>
    <row r="124" spans="1:40" ht="25.5" thickTop="1" thickBot="1" x14ac:dyDescent="0.4">
      <c r="A124">
        <f t="shared" si="116"/>
        <v>5</v>
      </c>
      <c r="C124" s="13" t="s">
        <v>2225</v>
      </c>
      <c r="D124" s="257"/>
      <c r="E124" s="257"/>
      <c r="F124" s="258"/>
      <c r="G124" s="258"/>
      <c r="H124" s="257"/>
      <c r="I124" s="257"/>
      <c r="J124" s="296"/>
      <c r="K124" s="296"/>
      <c r="L124" s="282" t="str">
        <f t="shared" si="145"/>
        <v xml:space="preserve">            { line: "terrible en las empresas, autor de maravillas,, ", sC: ""},</v>
      </c>
      <c r="M124" s="218" t="str">
        <f t="shared" si="146"/>
        <v/>
      </c>
      <c r="N124" s="183" t="str">
        <f t="shared" si="147"/>
        <v/>
      </c>
      <c r="O124" s="216" t="str">
        <f t="shared" si="148"/>
        <v/>
      </c>
      <c r="P124" s="225" t="str">
        <f t="shared" si="149"/>
        <v/>
      </c>
      <c r="Q124" s="217" t="str">
        <f t="shared" si="150"/>
        <v/>
      </c>
      <c r="R124" s="168" t="str">
        <f t="shared" si="151"/>
        <v/>
      </c>
      <c r="S124" s="218" t="str">
        <f t="shared" si="152"/>
        <v/>
      </c>
      <c r="T124" s="219" t="str">
        <f t="shared" si="153"/>
        <v/>
      </c>
      <c r="U124" s="181" t="str">
        <f t="shared" si="154"/>
        <v/>
      </c>
      <c r="V124" s="185" t="str">
        <f t="shared" si="155"/>
        <v/>
      </c>
      <c r="W124" s="177" t="str">
        <f t="shared" si="156"/>
        <v/>
      </c>
      <c r="X124" s="185" t="str">
        <f t="shared" si="157"/>
        <v/>
      </c>
      <c r="Y124" s="185" t="str">
        <f t="shared" si="158"/>
        <v/>
      </c>
      <c r="Z124" s="218" t="str">
        <f t="shared" si="159"/>
        <v/>
      </c>
      <c r="AA124" s="175" t="str">
        <f t="shared" si="160"/>
        <v/>
      </c>
      <c r="AB124" s="183" t="str">
        <f t="shared" si="161"/>
        <v/>
      </c>
      <c r="AC124" s="184" t="str">
        <f t="shared" si="162"/>
        <v/>
      </c>
      <c r="AD124" s="225" t="str">
        <f t="shared" si="163"/>
        <v/>
      </c>
      <c r="AE124" s="176" t="str">
        <f t="shared" si="164"/>
        <v/>
      </c>
      <c r="AF124" s="168" t="str">
        <f t="shared" si="165"/>
        <v/>
      </c>
      <c r="AG124" s="168" t="str">
        <f t="shared" si="166"/>
        <v/>
      </c>
      <c r="AH124" s="179" t="str">
        <f t="shared" si="167"/>
        <v/>
      </c>
      <c r="AI124" s="256" t="str">
        <f t="shared" si="168"/>
        <v/>
      </c>
      <c r="AJ124" s="185" t="str">
        <f t="shared" si="169"/>
        <v/>
      </c>
      <c r="AK124" s="185" t="str">
        <f t="shared" si="170"/>
        <v/>
      </c>
      <c r="AL124" s="185" t="str">
        <f t="shared" si="171"/>
        <v/>
      </c>
      <c r="AM124" s="185" t="str">
        <f t="shared" si="172"/>
        <v/>
      </c>
      <c r="AN124" s="185" t="str">
        <f t="shared" si="173"/>
        <v/>
      </c>
    </row>
    <row r="125" spans="1:40" ht="25.5" thickTop="1" thickBot="1" x14ac:dyDescent="0.4">
      <c r="A125">
        <f>+A81+1</f>
        <v>1</v>
      </c>
      <c r="C125" s="13" t="s">
        <v>2226</v>
      </c>
      <c r="D125" s="257"/>
      <c r="E125" s="257"/>
      <c r="F125" s="258"/>
      <c r="G125" s="258"/>
      <c r="H125" s="257"/>
      <c r="I125" s="257"/>
      <c r="J125" s="296"/>
      <c r="K125" s="296"/>
      <c r="L125" s="282" t="str">
        <f t="shared" si="145"/>
        <v xml:space="preserve">            { line: "autor de maravillas?, ", sC: ""},</v>
      </c>
      <c r="M125" s="218" t="str">
        <f t="shared" si="146"/>
        <v/>
      </c>
      <c r="N125" s="183" t="str">
        <f t="shared" si="147"/>
        <v/>
      </c>
      <c r="O125" s="216" t="str">
        <f t="shared" si="148"/>
        <v/>
      </c>
      <c r="P125" s="225" t="str">
        <f t="shared" si="149"/>
        <v/>
      </c>
      <c r="Q125" s="217" t="str">
        <f t="shared" si="150"/>
        <v/>
      </c>
      <c r="R125" s="168" t="str">
        <f t="shared" si="151"/>
        <v/>
      </c>
      <c r="S125" s="218" t="str">
        <f t="shared" si="152"/>
        <v/>
      </c>
      <c r="T125" s="219" t="str">
        <f t="shared" si="153"/>
        <v/>
      </c>
      <c r="U125" s="181" t="str">
        <f t="shared" si="154"/>
        <v/>
      </c>
      <c r="V125" s="185" t="str">
        <f t="shared" si="155"/>
        <v/>
      </c>
      <c r="W125" s="177" t="str">
        <f t="shared" si="156"/>
        <v/>
      </c>
      <c r="X125" s="185" t="str">
        <f t="shared" si="157"/>
        <v/>
      </c>
      <c r="Y125" s="185" t="str">
        <f t="shared" si="158"/>
        <v/>
      </c>
      <c r="Z125" s="218" t="str">
        <f t="shared" si="159"/>
        <v/>
      </c>
      <c r="AA125" s="175" t="str">
        <f t="shared" si="160"/>
        <v/>
      </c>
      <c r="AB125" s="183" t="str">
        <f t="shared" si="161"/>
        <v/>
      </c>
      <c r="AC125" s="184" t="str">
        <f t="shared" si="162"/>
        <v/>
      </c>
      <c r="AD125" s="225" t="str">
        <f t="shared" si="163"/>
        <v/>
      </c>
      <c r="AE125" s="176" t="str">
        <f t="shared" si="164"/>
        <v/>
      </c>
      <c r="AF125" s="168" t="str">
        <f t="shared" si="165"/>
        <v/>
      </c>
      <c r="AG125" s="168" t="str">
        <f t="shared" si="166"/>
        <v/>
      </c>
      <c r="AH125" s="179" t="str">
        <f t="shared" si="167"/>
        <v/>
      </c>
      <c r="AI125" s="256" t="str">
        <f t="shared" si="168"/>
        <v/>
      </c>
      <c r="AJ125" s="185" t="str">
        <f t="shared" si="169"/>
        <v/>
      </c>
      <c r="AK125" s="185" t="str">
        <f t="shared" si="170"/>
        <v/>
      </c>
      <c r="AL125" s="185" t="str">
        <f t="shared" si="171"/>
        <v/>
      </c>
      <c r="AM125" s="185" t="str">
        <f t="shared" si="172"/>
        <v/>
      </c>
      <c r="AN125" s="185" t="str">
        <f t="shared" si="173"/>
        <v/>
      </c>
    </row>
    <row r="126" spans="1:40" ht="27.75" thickTop="1" thickBot="1" x14ac:dyDescent="0.4">
      <c r="C126" s="297"/>
      <c r="D126" s="326"/>
      <c r="E126" s="326"/>
      <c r="F126" s="326"/>
      <c r="G126" s="326"/>
      <c r="H126" s="326"/>
      <c r="I126" s="326"/>
      <c r="J126" s="326"/>
      <c r="K126" s="326"/>
      <c r="L126" s="299" t="s">
        <v>2520</v>
      </c>
      <c r="M126" s="218"/>
      <c r="N126" s="183"/>
      <c r="O126" s="216"/>
      <c r="P126" s="225"/>
      <c r="Q126" s="217"/>
      <c r="R126" s="168"/>
      <c r="S126" s="218"/>
      <c r="T126" s="219"/>
      <c r="U126" s="181"/>
      <c r="V126" s="185"/>
      <c r="W126" s="177"/>
      <c r="X126" s="185"/>
      <c r="Y126" s="185"/>
      <c r="Z126" s="218"/>
      <c r="AA126" s="175"/>
      <c r="AB126" s="183"/>
      <c r="AC126" s="184"/>
      <c r="AD126" s="225"/>
      <c r="AE126" s="176"/>
      <c r="AF126" s="168"/>
      <c r="AG126" s="168"/>
      <c r="AH126" s="179"/>
      <c r="AI126" s="256"/>
      <c r="AJ126" s="185"/>
      <c r="AK126" s="185"/>
      <c r="AL126" s="185"/>
      <c r="AM126" s="185"/>
      <c r="AN126" s="185"/>
    </row>
    <row r="127" spans="1:40" ht="25.5" thickTop="1" thickBot="1" x14ac:dyDescent="0.4">
      <c r="C127" s="203" t="s">
        <v>2422</v>
      </c>
      <c r="D127" s="224"/>
      <c r="E127" s="224"/>
      <c r="F127" s="224"/>
      <c r="G127" s="224"/>
      <c r="H127" s="224"/>
      <c r="I127" s="224"/>
      <c r="J127" s="224"/>
      <c r="K127" s="224"/>
      <c r="L127" s="208" t="s">
        <v>2411</v>
      </c>
      <c r="M127" s="218" t="str">
        <f t="shared" ref="M127:M139" si="202">IF(N127="","","(")</f>
        <v/>
      </c>
      <c r="N127" s="183" t="str">
        <f t="shared" ref="N127:N139" si="203">IF(D127="","",D127)</f>
        <v/>
      </c>
      <c r="O127" s="216" t="str">
        <f t="shared" ref="O127:O139" si="204">IF(N127="","",",")</f>
        <v/>
      </c>
      <c r="P127" s="225" t="str">
        <f t="shared" ref="P127:P139" si="205">IF(E127="","",E127)</f>
        <v/>
      </c>
      <c r="Q127" s="217" t="str">
        <f t="shared" ref="Q127:Q139" si="206">IF(N127="","",",")</f>
        <v/>
      </c>
      <c r="R127" s="168" t="str">
        <f t="shared" ref="R127:R139" si="207">IF(N127="","",15)</f>
        <v/>
      </c>
      <c r="S127" s="218" t="str">
        <f t="shared" ref="S127:S139" si="208">IF(N127="","",")")</f>
        <v/>
      </c>
      <c r="T127" s="219" t="str">
        <f t="shared" ref="T127:T139" si="209">IF(U127="","","(")</f>
        <v/>
      </c>
      <c r="U127" s="181" t="str">
        <f t="shared" ref="U127:U139" si="210">IF(F127="","",F127)</f>
        <v/>
      </c>
      <c r="V127" s="185" t="str">
        <f t="shared" ref="V127:V139" si="211">IF(U127="","",",")</f>
        <v/>
      </c>
      <c r="W127" s="177" t="str">
        <f t="shared" ref="W127:W139" si="212">IF(G127="","",G127)</f>
        <v/>
      </c>
      <c r="X127" s="185" t="str">
        <f t="shared" ref="X127:X139" si="213">IF(U127="","",",")</f>
        <v/>
      </c>
      <c r="Y127" s="185" t="str">
        <f t="shared" ref="Y127:Y139" si="214">IF(U127="","",250)</f>
        <v/>
      </c>
      <c r="Z127" s="218" t="str">
        <f t="shared" ref="Z127:Z139" si="215">IF(U127="","",")")</f>
        <v/>
      </c>
      <c r="AA127" s="175" t="str">
        <f t="shared" ref="AA127:AA139" si="216">IF(AB127="","","(")</f>
        <v/>
      </c>
      <c r="AB127" s="183" t="str">
        <f t="shared" ref="AB127:AB139" si="217">IF(H127="","",H127)</f>
        <v/>
      </c>
      <c r="AC127" s="184" t="str">
        <f t="shared" ref="AC127:AC139" si="218">IF(AB127="","",",")</f>
        <v/>
      </c>
      <c r="AD127" s="225" t="str">
        <f t="shared" ref="AD127:AD139" si="219">IF(I127="","",I127)</f>
        <v/>
      </c>
      <c r="AE127" s="176" t="str">
        <f t="shared" ref="AE127:AE139" si="220">IF(AB127="","",",")</f>
        <v/>
      </c>
      <c r="AF127" s="168" t="str">
        <f t="shared" ref="AF127:AF139" si="221">IF(AB127="","",350)</f>
        <v/>
      </c>
      <c r="AG127" s="168" t="str">
        <f t="shared" ref="AG127:AG139" si="222">IF(AB127="","",")")</f>
        <v/>
      </c>
      <c r="AH127" s="179" t="str">
        <f t="shared" ref="AH127:AH139" si="223">IF(AI127="","","(")</f>
        <v/>
      </c>
      <c r="AI127" s="256" t="str">
        <f t="shared" ref="AI127:AI139" si="224">IF(J127="","",J127)</f>
        <v/>
      </c>
      <c r="AJ127" s="185" t="str">
        <f t="shared" ref="AJ127:AJ139" si="225">IF(AI127="","",",")</f>
        <v/>
      </c>
      <c r="AK127" s="185" t="str">
        <f t="shared" ref="AK127:AK139" si="226">IF(K127="","",K127)</f>
        <v/>
      </c>
      <c r="AL127" s="185" t="str">
        <f t="shared" ref="AL127:AL139" si="227">IF(AI127="","",",")</f>
        <v/>
      </c>
      <c r="AM127" s="185" t="str">
        <f t="shared" ref="AM127:AM139" si="228">IF(AI127="","",450)</f>
        <v/>
      </c>
      <c r="AN127" s="185" t="str">
        <f t="shared" ref="AN127:AN139" si="229">IF(AI127="","",")")</f>
        <v/>
      </c>
    </row>
    <row r="128" spans="1:40" ht="25.5" thickTop="1" thickBot="1" x14ac:dyDescent="0.4">
      <c r="B128" t="s">
        <v>2584</v>
      </c>
      <c r="C128" s="333" t="s">
        <v>2213</v>
      </c>
      <c r="D128" s="329" t="s">
        <v>1131</v>
      </c>
      <c r="E128" s="329">
        <v>7</v>
      </c>
      <c r="F128" s="329"/>
      <c r="G128" s="329"/>
      <c r="H128" s="329"/>
      <c r="I128" s="329"/>
      <c r="J128" s="329"/>
      <c r="K128" s="329"/>
      <c r="L128" s="330" t="str">
        <f>IF(C128="","",_xlfn.CONCAT("       triggerLine: ","""",C128,", ",M128:AN128,""", sC: ","""",B128,""", lines: ["))</f>
        <v xml:space="preserve">       triggerLine: "PRECIPITÓ EN EL MAR, (Do,7,15)", sC: "ta as", lines: [</v>
      </c>
      <c r="M128" s="218" t="str">
        <f t="shared" si="202"/>
        <v>(</v>
      </c>
      <c r="N128" s="183" t="str">
        <f t="shared" si="203"/>
        <v>Do</v>
      </c>
      <c r="O128" s="216" t="str">
        <f t="shared" si="204"/>
        <v>,</v>
      </c>
      <c r="P128" s="225">
        <f t="shared" si="205"/>
        <v>7</v>
      </c>
      <c r="Q128" s="217" t="str">
        <f t="shared" si="206"/>
        <v>,</v>
      </c>
      <c r="R128" s="168">
        <f t="shared" si="207"/>
        <v>15</v>
      </c>
      <c r="S128" s="218" t="str">
        <f t="shared" si="208"/>
        <v>)</v>
      </c>
      <c r="T128" s="219" t="str">
        <f t="shared" si="209"/>
        <v/>
      </c>
      <c r="U128" s="181" t="str">
        <f t="shared" si="210"/>
        <v/>
      </c>
      <c r="V128" s="185" t="str">
        <f t="shared" si="211"/>
        <v/>
      </c>
      <c r="W128" s="177" t="str">
        <f t="shared" si="212"/>
        <v/>
      </c>
      <c r="X128" s="185" t="str">
        <f t="shared" si="213"/>
        <v/>
      </c>
      <c r="Y128" s="185" t="str">
        <f t="shared" si="214"/>
        <v/>
      </c>
      <c r="Z128" s="218" t="str">
        <f t="shared" si="215"/>
        <v/>
      </c>
      <c r="AA128" s="175" t="str">
        <f t="shared" si="216"/>
        <v/>
      </c>
      <c r="AB128" s="183" t="str">
        <f t="shared" si="217"/>
        <v/>
      </c>
      <c r="AC128" s="184" t="str">
        <f t="shared" si="218"/>
        <v/>
      </c>
      <c r="AD128" s="225" t="str">
        <f t="shared" si="219"/>
        <v/>
      </c>
      <c r="AE128" s="176" t="str">
        <f t="shared" si="220"/>
        <v/>
      </c>
      <c r="AF128" s="168" t="str">
        <f t="shared" si="221"/>
        <v/>
      </c>
      <c r="AG128" s="168" t="str">
        <f t="shared" si="222"/>
        <v/>
      </c>
      <c r="AH128" s="179" t="str">
        <f t="shared" si="223"/>
        <v/>
      </c>
      <c r="AI128" s="256" t="str">
        <f t="shared" si="224"/>
        <v/>
      </c>
      <c r="AJ128" s="185" t="str">
        <f t="shared" si="225"/>
        <v/>
      </c>
      <c r="AK128" s="185" t="str">
        <f t="shared" si="226"/>
        <v/>
      </c>
      <c r="AL128" s="185" t="str">
        <f t="shared" si="227"/>
        <v/>
      </c>
      <c r="AM128" s="185" t="str">
        <f t="shared" si="228"/>
        <v/>
      </c>
      <c r="AN128" s="185" t="str">
        <f t="shared" si="229"/>
        <v/>
      </c>
    </row>
    <row r="129" spans="2:40" ht="25.5" thickTop="1" thickBot="1" x14ac:dyDescent="0.4">
      <c r="B129" t="s">
        <v>2282</v>
      </c>
      <c r="C129" s="285" t="s">
        <v>2214</v>
      </c>
      <c r="D129" s="227"/>
      <c r="E129" s="227"/>
      <c r="F129" s="227"/>
      <c r="G129" s="227"/>
      <c r="H129" s="227"/>
      <c r="I129" s="227"/>
      <c r="J129" s="227"/>
      <c r="K129" s="227"/>
      <c r="L129" s="283" t="str">
        <f>IF(C129="","",_xlfn.CONCAT("            { line: ","""",C129,", ",M129:AN129,""", sC: ","""",B129,"""},"))</f>
        <v xml:space="preserve">            { line: "CABALLO Y CABALLERO,, ", sC: "as"},</v>
      </c>
      <c r="M129" s="218" t="str">
        <f t="shared" si="202"/>
        <v/>
      </c>
      <c r="N129" s="183" t="str">
        <f t="shared" si="203"/>
        <v/>
      </c>
      <c r="O129" s="216" t="str">
        <f t="shared" si="204"/>
        <v/>
      </c>
      <c r="P129" s="225" t="str">
        <f t="shared" si="205"/>
        <v/>
      </c>
      <c r="Q129" s="217" t="str">
        <f t="shared" si="206"/>
        <v/>
      </c>
      <c r="R129" s="168" t="str">
        <f t="shared" si="207"/>
        <v/>
      </c>
      <c r="S129" s="218" t="str">
        <f t="shared" si="208"/>
        <v/>
      </c>
      <c r="T129" s="219" t="str">
        <f t="shared" si="209"/>
        <v/>
      </c>
      <c r="U129" s="181" t="str">
        <f t="shared" si="210"/>
        <v/>
      </c>
      <c r="V129" s="185" t="str">
        <f t="shared" si="211"/>
        <v/>
      </c>
      <c r="W129" s="177" t="str">
        <f t="shared" si="212"/>
        <v/>
      </c>
      <c r="X129" s="185" t="str">
        <f t="shared" si="213"/>
        <v/>
      </c>
      <c r="Y129" s="185" t="str">
        <f t="shared" si="214"/>
        <v/>
      </c>
      <c r="Z129" s="218" t="str">
        <f t="shared" si="215"/>
        <v/>
      </c>
      <c r="AA129" s="175" t="str">
        <f t="shared" si="216"/>
        <v/>
      </c>
      <c r="AB129" s="183" t="str">
        <f t="shared" si="217"/>
        <v/>
      </c>
      <c r="AC129" s="184" t="str">
        <f t="shared" si="218"/>
        <v/>
      </c>
      <c r="AD129" s="225" t="str">
        <f t="shared" si="219"/>
        <v/>
      </c>
      <c r="AE129" s="176" t="str">
        <f t="shared" si="220"/>
        <v/>
      </c>
      <c r="AF129" s="168" t="str">
        <f t="shared" si="221"/>
        <v/>
      </c>
      <c r="AG129" s="168" t="str">
        <f t="shared" si="222"/>
        <v/>
      </c>
      <c r="AH129" s="179" t="str">
        <f t="shared" si="223"/>
        <v/>
      </c>
      <c r="AI129" s="256" t="str">
        <f t="shared" si="224"/>
        <v/>
      </c>
      <c r="AJ129" s="185" t="str">
        <f t="shared" si="225"/>
        <v/>
      </c>
      <c r="AK129" s="185" t="str">
        <f t="shared" si="226"/>
        <v/>
      </c>
      <c r="AL129" s="185" t="str">
        <f t="shared" si="227"/>
        <v/>
      </c>
      <c r="AM129" s="185" t="str">
        <f t="shared" si="228"/>
        <v/>
      </c>
      <c r="AN129" s="185" t="str">
        <f t="shared" si="229"/>
        <v/>
      </c>
    </row>
    <row r="130" spans="2:40" ht="25.5" thickTop="1" thickBot="1" x14ac:dyDescent="0.4">
      <c r="B130" t="s">
        <v>2282</v>
      </c>
      <c r="C130" s="285" t="s">
        <v>2210</v>
      </c>
      <c r="D130" s="337"/>
      <c r="E130" s="337"/>
      <c r="F130" s="337"/>
      <c r="G130" s="337"/>
      <c r="H130" s="337"/>
      <c r="I130" s="337"/>
      <c r="J130" s="337"/>
      <c r="K130" s="337"/>
      <c r="L130" s="283" t="str">
        <f>IF(C130="","",_xlfn.CONCAT("            { line: ","""",C130,", ",M130:AN130,""", sC: ","""",B130,"""},"))</f>
        <v xml:space="preserve">            { line: "CABALLO Y CABALLERO., ", sC: "as"},</v>
      </c>
      <c r="M130" s="218" t="str">
        <f t="shared" si="202"/>
        <v/>
      </c>
      <c r="N130" s="183" t="str">
        <f t="shared" si="203"/>
        <v/>
      </c>
      <c r="O130" s="216" t="str">
        <f t="shared" si="204"/>
        <v/>
      </c>
      <c r="P130" s="225" t="str">
        <f t="shared" si="205"/>
        <v/>
      </c>
      <c r="Q130" s="217" t="str">
        <f t="shared" si="206"/>
        <v/>
      </c>
      <c r="R130" s="168" t="str">
        <f t="shared" si="207"/>
        <v/>
      </c>
      <c r="S130" s="218" t="str">
        <f t="shared" si="208"/>
        <v/>
      </c>
      <c r="T130" s="219" t="str">
        <f t="shared" si="209"/>
        <v/>
      </c>
      <c r="U130" s="181" t="str">
        <f t="shared" si="210"/>
        <v/>
      </c>
      <c r="V130" s="185" t="str">
        <f t="shared" si="211"/>
        <v/>
      </c>
      <c r="W130" s="177" t="str">
        <f t="shared" si="212"/>
        <v/>
      </c>
      <c r="X130" s="185" t="str">
        <f t="shared" si="213"/>
        <v/>
      </c>
      <c r="Y130" s="185" t="str">
        <f t="shared" si="214"/>
        <v/>
      </c>
      <c r="Z130" s="218" t="str">
        <f t="shared" si="215"/>
        <v/>
      </c>
      <c r="AA130" s="175" t="str">
        <f t="shared" si="216"/>
        <v/>
      </c>
      <c r="AB130" s="183" t="str">
        <f t="shared" si="217"/>
        <v/>
      </c>
      <c r="AC130" s="184" t="str">
        <f t="shared" si="218"/>
        <v/>
      </c>
      <c r="AD130" s="225" t="str">
        <f t="shared" si="219"/>
        <v/>
      </c>
      <c r="AE130" s="176" t="str">
        <f t="shared" si="220"/>
        <v/>
      </c>
      <c r="AF130" s="168" t="str">
        <f t="shared" si="221"/>
        <v/>
      </c>
      <c r="AG130" s="168" t="str">
        <f t="shared" si="222"/>
        <v/>
      </c>
      <c r="AH130" s="179" t="str">
        <f t="shared" si="223"/>
        <v/>
      </c>
      <c r="AI130" s="256" t="str">
        <f t="shared" si="224"/>
        <v/>
      </c>
      <c r="AJ130" s="185" t="str">
        <f t="shared" si="225"/>
        <v/>
      </c>
      <c r="AK130" s="185" t="str">
        <f t="shared" si="226"/>
        <v/>
      </c>
      <c r="AL130" s="185" t="str">
        <f t="shared" si="227"/>
        <v/>
      </c>
      <c r="AM130" s="185" t="str">
        <f t="shared" si="228"/>
        <v/>
      </c>
      <c r="AN130" s="185" t="str">
        <f t="shared" si="229"/>
        <v/>
      </c>
    </row>
    <row r="131" spans="2:40" ht="27.75" thickTop="1" thickBot="1" x14ac:dyDescent="0.4">
      <c r="C131" s="297"/>
      <c r="D131" s="326"/>
      <c r="E131" s="326"/>
      <c r="F131" s="326"/>
      <c r="G131" s="326"/>
      <c r="H131" s="326"/>
      <c r="I131" s="326"/>
      <c r="J131" s="326"/>
      <c r="K131" s="326"/>
      <c r="L131" s="299" t="s">
        <v>2520</v>
      </c>
      <c r="M131" s="218"/>
      <c r="N131" s="183"/>
      <c r="O131" s="216"/>
      <c r="P131" s="225"/>
      <c r="Q131" s="217"/>
      <c r="R131" s="168"/>
      <c r="S131" s="218"/>
      <c r="T131" s="219"/>
      <c r="U131" s="181"/>
      <c r="V131" s="185"/>
      <c r="W131" s="177"/>
      <c r="X131" s="185"/>
      <c r="Y131" s="185"/>
      <c r="Z131" s="218"/>
      <c r="AA131" s="175"/>
      <c r="AB131" s="183"/>
      <c r="AC131" s="184"/>
      <c r="AD131" s="225"/>
      <c r="AE131" s="176"/>
      <c r="AF131" s="168"/>
      <c r="AG131" s="168"/>
      <c r="AH131" s="179"/>
      <c r="AI131" s="256"/>
      <c r="AJ131" s="185"/>
      <c r="AK131" s="185"/>
      <c r="AL131" s="185"/>
      <c r="AM131" s="185"/>
      <c r="AN131" s="185"/>
    </row>
    <row r="132" spans="2:40" ht="25.5" thickTop="1" thickBot="1" x14ac:dyDescent="0.4">
      <c r="B132" t="s">
        <v>2282</v>
      </c>
      <c r="C132" s="285" t="s">
        <v>2211</v>
      </c>
      <c r="D132" s="328" t="s">
        <v>1113</v>
      </c>
      <c r="E132" s="328"/>
      <c r="F132" s="328"/>
      <c r="G132" s="328"/>
      <c r="H132" s="328"/>
      <c r="I132" s="328"/>
      <c r="J132" s="328"/>
      <c r="K132" s="328"/>
      <c r="L132" s="283" t="str">
        <f>IF(C132="","",_xlfn.CONCAT("            { line: ","""",C132,", ",M132:AN132,""", sC: ","""",B132,"""},"))</f>
        <v xml:space="preserve">            { line: "MI FUERZA Y MI CANCIÓN, (Fa,,15)", sC: "as"},</v>
      </c>
      <c r="M132" s="218" t="str">
        <f t="shared" si="202"/>
        <v>(</v>
      </c>
      <c r="N132" s="183" t="str">
        <f t="shared" si="203"/>
        <v>Fa</v>
      </c>
      <c r="O132" s="216" t="str">
        <f t="shared" si="204"/>
        <v>,</v>
      </c>
      <c r="P132" s="225" t="str">
        <f t="shared" si="205"/>
        <v/>
      </c>
      <c r="Q132" s="217" t="str">
        <f t="shared" si="206"/>
        <v>,</v>
      </c>
      <c r="R132" s="168">
        <f t="shared" si="207"/>
        <v>15</v>
      </c>
      <c r="S132" s="218" t="str">
        <f t="shared" si="208"/>
        <v>)</v>
      </c>
      <c r="T132" s="219" t="str">
        <f t="shared" si="209"/>
        <v/>
      </c>
      <c r="U132" s="181" t="str">
        <f t="shared" si="210"/>
        <v/>
      </c>
      <c r="V132" s="185" t="str">
        <f t="shared" si="211"/>
        <v/>
      </c>
      <c r="W132" s="177" t="str">
        <f t="shared" si="212"/>
        <v/>
      </c>
      <c r="X132" s="185" t="str">
        <f t="shared" si="213"/>
        <v/>
      </c>
      <c r="Y132" s="185" t="str">
        <f t="shared" si="214"/>
        <v/>
      </c>
      <c r="Z132" s="218" t="str">
        <f t="shared" si="215"/>
        <v/>
      </c>
      <c r="AA132" s="175" t="str">
        <f t="shared" si="216"/>
        <v/>
      </c>
      <c r="AB132" s="183" t="str">
        <f t="shared" si="217"/>
        <v/>
      </c>
      <c r="AC132" s="184" t="str">
        <f t="shared" si="218"/>
        <v/>
      </c>
      <c r="AD132" s="225" t="str">
        <f t="shared" si="219"/>
        <v/>
      </c>
      <c r="AE132" s="176" t="str">
        <f t="shared" si="220"/>
        <v/>
      </c>
      <c r="AF132" s="168" t="str">
        <f t="shared" si="221"/>
        <v/>
      </c>
      <c r="AG132" s="168" t="str">
        <f t="shared" si="222"/>
        <v/>
      </c>
      <c r="AH132" s="179" t="str">
        <f t="shared" si="223"/>
        <v/>
      </c>
      <c r="AI132" s="256" t="str">
        <f t="shared" si="224"/>
        <v/>
      </c>
      <c r="AJ132" s="185" t="str">
        <f t="shared" si="225"/>
        <v/>
      </c>
      <c r="AK132" s="185" t="str">
        <f t="shared" si="226"/>
        <v/>
      </c>
      <c r="AL132" s="185" t="str">
        <f t="shared" si="227"/>
        <v/>
      </c>
      <c r="AM132" s="185" t="str">
        <f t="shared" si="228"/>
        <v/>
      </c>
      <c r="AN132" s="185" t="str">
        <f t="shared" si="229"/>
        <v/>
      </c>
    </row>
    <row r="133" spans="2:40" ht="25.5" thickTop="1" thickBot="1" x14ac:dyDescent="0.4">
      <c r="B133" t="s">
        <v>2282</v>
      </c>
      <c r="C133" s="285" t="s">
        <v>2212</v>
      </c>
      <c r="D133" s="227" t="s">
        <v>1112</v>
      </c>
      <c r="E133" s="227">
        <v>7</v>
      </c>
      <c r="F133" s="227"/>
      <c r="G133" s="227"/>
      <c r="H133" s="227"/>
      <c r="I133" s="227"/>
      <c r="J133" s="227"/>
      <c r="K133" s="227"/>
      <c r="L133" s="283" t="str">
        <f>IF(C133="","",_xlfn.CONCAT("            { line: ","""",C133,", ",M133:AN133,""", sC: ","""",B133,"""},"))</f>
        <v xml:space="preserve">            { line: "ES EL SEÑOR., (La,7,15)", sC: "as"},</v>
      </c>
      <c r="M133" s="218" t="str">
        <f t="shared" si="202"/>
        <v>(</v>
      </c>
      <c r="N133" s="183" t="str">
        <f t="shared" si="203"/>
        <v>La</v>
      </c>
      <c r="O133" s="216" t="str">
        <f t="shared" si="204"/>
        <v>,</v>
      </c>
      <c r="P133" s="225">
        <f t="shared" si="205"/>
        <v>7</v>
      </c>
      <c r="Q133" s="217" t="str">
        <f t="shared" si="206"/>
        <v>,</v>
      </c>
      <c r="R133" s="168">
        <f t="shared" si="207"/>
        <v>15</v>
      </c>
      <c r="S133" s="218" t="str">
        <f t="shared" si="208"/>
        <v>)</v>
      </c>
      <c r="T133" s="219" t="str">
        <f t="shared" si="209"/>
        <v/>
      </c>
      <c r="U133" s="181" t="str">
        <f t="shared" si="210"/>
        <v/>
      </c>
      <c r="V133" s="185" t="str">
        <f t="shared" si="211"/>
        <v/>
      </c>
      <c r="W133" s="177" t="str">
        <f t="shared" si="212"/>
        <v/>
      </c>
      <c r="X133" s="185" t="str">
        <f t="shared" si="213"/>
        <v/>
      </c>
      <c r="Y133" s="185" t="str">
        <f t="shared" si="214"/>
        <v/>
      </c>
      <c r="Z133" s="218" t="str">
        <f t="shared" si="215"/>
        <v/>
      </c>
      <c r="AA133" s="175" t="str">
        <f t="shared" si="216"/>
        <v/>
      </c>
      <c r="AB133" s="183" t="str">
        <f t="shared" si="217"/>
        <v/>
      </c>
      <c r="AC133" s="184" t="str">
        <f t="shared" si="218"/>
        <v/>
      </c>
      <c r="AD133" s="225" t="str">
        <f t="shared" si="219"/>
        <v/>
      </c>
      <c r="AE133" s="176" t="str">
        <f t="shared" si="220"/>
        <v/>
      </c>
      <c r="AF133" s="168" t="str">
        <f t="shared" si="221"/>
        <v/>
      </c>
      <c r="AG133" s="168" t="str">
        <f t="shared" si="222"/>
        <v/>
      </c>
      <c r="AH133" s="179" t="str">
        <f t="shared" si="223"/>
        <v/>
      </c>
      <c r="AI133" s="256" t="str">
        <f t="shared" si="224"/>
        <v/>
      </c>
      <c r="AJ133" s="185" t="str">
        <f t="shared" si="225"/>
        <v/>
      </c>
      <c r="AK133" s="185" t="str">
        <f t="shared" si="226"/>
        <v/>
      </c>
      <c r="AL133" s="185" t="str">
        <f t="shared" si="227"/>
        <v/>
      </c>
      <c r="AM133" s="185" t="str">
        <f t="shared" si="228"/>
        <v/>
      </c>
      <c r="AN133" s="185" t="str">
        <f t="shared" si="229"/>
        <v/>
      </c>
    </row>
    <row r="134" spans="2:40" ht="25.5" thickTop="1" thickBot="1" x14ac:dyDescent="0.4">
      <c r="B134" t="s">
        <v>2282</v>
      </c>
      <c r="C134" s="285" t="s">
        <v>2237</v>
      </c>
      <c r="D134" s="337" t="s">
        <v>1114</v>
      </c>
      <c r="E134" s="337">
        <v>7</v>
      </c>
      <c r="F134" s="337"/>
      <c r="G134" s="337"/>
      <c r="H134" s="337"/>
      <c r="I134" s="337"/>
      <c r="J134" s="337"/>
      <c r="K134" s="337"/>
      <c r="L134" s="283" t="str">
        <f>IF(C134="","",_xlfn.CONCAT("            { line: ","""",C134,", ",M134:AN134,""", sC: ","""",B134,"""},"))</f>
        <v xml:space="preserve">            { line: "ÉL ES MI SALVACIÓN, ES MI DIOS, (Re,7,15)", sC: "as"},</v>
      </c>
      <c r="M134" s="218" t="str">
        <f t="shared" si="202"/>
        <v>(</v>
      </c>
      <c r="N134" s="183" t="str">
        <f t="shared" si="203"/>
        <v>Re</v>
      </c>
      <c r="O134" s="216" t="str">
        <f t="shared" si="204"/>
        <v>,</v>
      </c>
      <c r="P134" s="225">
        <f t="shared" si="205"/>
        <v>7</v>
      </c>
      <c r="Q134" s="217" t="str">
        <f t="shared" si="206"/>
        <v>,</v>
      </c>
      <c r="R134" s="168">
        <f t="shared" si="207"/>
        <v>15</v>
      </c>
      <c r="S134" s="218" t="str">
        <f t="shared" si="208"/>
        <v>)</v>
      </c>
      <c r="T134" s="219" t="str">
        <f t="shared" si="209"/>
        <v/>
      </c>
      <c r="U134" s="181" t="str">
        <f t="shared" si="210"/>
        <v/>
      </c>
      <c r="V134" s="185" t="str">
        <f t="shared" si="211"/>
        <v/>
      </c>
      <c r="W134" s="177" t="str">
        <f t="shared" si="212"/>
        <v/>
      </c>
      <c r="X134" s="185" t="str">
        <f t="shared" si="213"/>
        <v/>
      </c>
      <c r="Y134" s="185" t="str">
        <f t="shared" si="214"/>
        <v/>
      </c>
      <c r="Z134" s="218" t="str">
        <f t="shared" si="215"/>
        <v/>
      </c>
      <c r="AA134" s="175" t="str">
        <f t="shared" si="216"/>
        <v/>
      </c>
      <c r="AB134" s="183" t="str">
        <f t="shared" si="217"/>
        <v/>
      </c>
      <c r="AC134" s="184" t="str">
        <f t="shared" si="218"/>
        <v/>
      </c>
      <c r="AD134" s="225" t="str">
        <f t="shared" si="219"/>
        <v/>
      </c>
      <c r="AE134" s="176" t="str">
        <f t="shared" si="220"/>
        <v/>
      </c>
      <c r="AF134" s="168" t="str">
        <f t="shared" si="221"/>
        <v/>
      </c>
      <c r="AG134" s="168" t="str">
        <f t="shared" si="222"/>
        <v/>
      </c>
      <c r="AH134" s="179" t="str">
        <f t="shared" si="223"/>
        <v/>
      </c>
      <c r="AI134" s="256" t="str">
        <f t="shared" si="224"/>
        <v/>
      </c>
      <c r="AJ134" s="185" t="str">
        <f t="shared" si="225"/>
        <v/>
      </c>
      <c r="AK134" s="185" t="str">
        <f t="shared" si="226"/>
        <v/>
      </c>
      <c r="AL134" s="185" t="str">
        <f t="shared" si="227"/>
        <v/>
      </c>
      <c r="AM134" s="185" t="str">
        <f t="shared" si="228"/>
        <v/>
      </c>
      <c r="AN134" s="185" t="str">
        <f t="shared" si="229"/>
        <v/>
      </c>
    </row>
    <row r="135" spans="2:40" ht="25.5" thickTop="1" thickBot="1" x14ac:dyDescent="0.4">
      <c r="B135" t="s">
        <v>2282</v>
      </c>
      <c r="C135" s="285" t="s">
        <v>2238</v>
      </c>
      <c r="D135" s="328" t="s">
        <v>1122</v>
      </c>
      <c r="E135" s="328">
        <v>7</v>
      </c>
      <c r="F135" s="328"/>
      <c r="G135" s="328"/>
      <c r="H135" s="328"/>
      <c r="I135" s="328"/>
      <c r="J135" s="328"/>
      <c r="K135" s="328"/>
      <c r="L135" s="283" t="str">
        <f>IF(C135="","",_xlfn.CONCAT("            { line: ","""",C135,", ",M135:AN135,""", sC: ","""",B135,"""},"))</f>
        <v xml:space="preserve">            { line: "Y YO LO ENSALZARÉ., (Sol,7,15)", sC: "as"},</v>
      </c>
      <c r="M135" s="218" t="str">
        <f t="shared" si="202"/>
        <v>(</v>
      </c>
      <c r="N135" s="183" t="str">
        <f t="shared" si="203"/>
        <v>Sol</v>
      </c>
      <c r="O135" s="216" t="str">
        <f t="shared" si="204"/>
        <v>,</v>
      </c>
      <c r="P135" s="225">
        <f t="shared" si="205"/>
        <v>7</v>
      </c>
      <c r="Q135" s="217" t="str">
        <f t="shared" si="206"/>
        <v>,</v>
      </c>
      <c r="R135" s="168">
        <f t="shared" si="207"/>
        <v>15</v>
      </c>
      <c r="S135" s="218" t="str">
        <f t="shared" si="208"/>
        <v>)</v>
      </c>
      <c r="T135" s="219" t="str">
        <f t="shared" si="209"/>
        <v/>
      </c>
      <c r="U135" s="181" t="str">
        <f t="shared" si="210"/>
        <v/>
      </c>
      <c r="V135" s="185" t="str">
        <f t="shared" si="211"/>
        <v/>
      </c>
      <c r="W135" s="177" t="str">
        <f t="shared" si="212"/>
        <v/>
      </c>
      <c r="X135" s="185" t="str">
        <f t="shared" si="213"/>
        <v/>
      </c>
      <c r="Y135" s="185" t="str">
        <f t="shared" si="214"/>
        <v/>
      </c>
      <c r="Z135" s="218" t="str">
        <f t="shared" si="215"/>
        <v/>
      </c>
      <c r="AA135" s="175" t="str">
        <f t="shared" si="216"/>
        <v/>
      </c>
      <c r="AB135" s="183" t="str">
        <f t="shared" si="217"/>
        <v/>
      </c>
      <c r="AC135" s="184" t="str">
        <f t="shared" si="218"/>
        <v/>
      </c>
      <c r="AD135" s="225" t="str">
        <f t="shared" si="219"/>
        <v/>
      </c>
      <c r="AE135" s="176" t="str">
        <f t="shared" si="220"/>
        <v/>
      </c>
      <c r="AF135" s="168" t="str">
        <f t="shared" si="221"/>
        <v/>
      </c>
      <c r="AG135" s="168" t="str">
        <f t="shared" si="222"/>
        <v/>
      </c>
      <c r="AH135" s="179" t="str">
        <f t="shared" si="223"/>
        <v/>
      </c>
      <c r="AI135" s="256" t="str">
        <f t="shared" si="224"/>
        <v/>
      </c>
      <c r="AJ135" s="185" t="str">
        <f t="shared" si="225"/>
        <v/>
      </c>
      <c r="AK135" s="185" t="str">
        <f t="shared" si="226"/>
        <v/>
      </c>
      <c r="AL135" s="185" t="str">
        <f t="shared" si="227"/>
        <v/>
      </c>
      <c r="AM135" s="185" t="str">
        <f t="shared" si="228"/>
        <v/>
      </c>
      <c r="AN135" s="185" t="str">
        <f t="shared" si="229"/>
        <v/>
      </c>
    </row>
    <row r="136" spans="2:40" ht="27.75" thickTop="1" thickBot="1" x14ac:dyDescent="0.4">
      <c r="C136" s="297"/>
      <c r="D136" s="326"/>
      <c r="E136" s="326"/>
      <c r="F136" s="326"/>
      <c r="G136" s="326"/>
      <c r="H136" s="326"/>
      <c r="I136" s="326"/>
      <c r="J136" s="326"/>
      <c r="K136" s="326"/>
      <c r="L136" s="299" t="s">
        <v>2520</v>
      </c>
      <c r="M136" s="218"/>
      <c r="N136" s="183"/>
      <c r="O136" s="216"/>
      <c r="P136" s="225"/>
      <c r="Q136" s="217"/>
      <c r="R136" s="168"/>
      <c r="S136" s="218"/>
      <c r="T136" s="219"/>
      <c r="U136" s="181"/>
      <c r="V136" s="185"/>
      <c r="W136" s="177"/>
      <c r="X136" s="185"/>
      <c r="Y136" s="185"/>
      <c r="Z136" s="218"/>
      <c r="AA136" s="175"/>
      <c r="AB136" s="183"/>
      <c r="AC136" s="184"/>
      <c r="AD136" s="225"/>
      <c r="AE136" s="176"/>
      <c r="AF136" s="168"/>
      <c r="AG136" s="168"/>
      <c r="AH136" s="179"/>
      <c r="AI136" s="256"/>
      <c r="AJ136" s="185"/>
      <c r="AK136" s="185"/>
      <c r="AL136" s="185"/>
      <c r="AM136" s="185"/>
      <c r="AN136" s="185"/>
    </row>
    <row r="137" spans="2:40" ht="25.5" thickTop="1" thickBot="1" x14ac:dyDescent="0.4">
      <c r="B137" t="s">
        <v>2282</v>
      </c>
      <c r="C137" s="285" t="s">
        <v>2213</v>
      </c>
      <c r="D137" s="227" t="s">
        <v>1131</v>
      </c>
      <c r="E137" s="227">
        <v>7</v>
      </c>
      <c r="F137" s="227"/>
      <c r="G137" s="227"/>
      <c r="H137" s="227"/>
      <c r="I137" s="227"/>
      <c r="J137" s="227"/>
      <c r="K137" s="227"/>
      <c r="L137" s="283" t="str">
        <f>IF(C137="","",_xlfn.CONCAT("            { line: ","""",C137,", ",M137:AN137,""", sC: ","""",B137,"""},"))</f>
        <v xml:space="preserve">            { line: "PRECIPITÓ EN EL MAR, (Do,7,15)", sC: "as"},</v>
      </c>
      <c r="M137" s="218" t="str">
        <f t="shared" si="202"/>
        <v>(</v>
      </c>
      <c r="N137" s="183" t="str">
        <f t="shared" si="203"/>
        <v>Do</v>
      </c>
      <c r="O137" s="216" t="str">
        <f t="shared" si="204"/>
        <v>,</v>
      </c>
      <c r="P137" s="225">
        <f t="shared" si="205"/>
        <v>7</v>
      </c>
      <c r="Q137" s="217" t="str">
        <f t="shared" si="206"/>
        <v>,</v>
      </c>
      <c r="R137" s="168">
        <f t="shared" si="207"/>
        <v>15</v>
      </c>
      <c r="S137" s="218" t="str">
        <f t="shared" si="208"/>
        <v>)</v>
      </c>
      <c r="T137" s="219" t="str">
        <f t="shared" si="209"/>
        <v/>
      </c>
      <c r="U137" s="181" t="str">
        <f t="shared" si="210"/>
        <v/>
      </c>
      <c r="V137" s="185" t="str">
        <f t="shared" si="211"/>
        <v/>
      </c>
      <c r="W137" s="177" t="str">
        <f t="shared" si="212"/>
        <v/>
      </c>
      <c r="X137" s="185" t="str">
        <f t="shared" si="213"/>
        <v/>
      </c>
      <c r="Y137" s="185" t="str">
        <f t="shared" si="214"/>
        <v/>
      </c>
      <c r="Z137" s="218" t="str">
        <f t="shared" si="215"/>
        <v/>
      </c>
      <c r="AA137" s="175" t="str">
        <f t="shared" si="216"/>
        <v/>
      </c>
      <c r="AB137" s="183" t="str">
        <f t="shared" si="217"/>
        <v/>
      </c>
      <c r="AC137" s="184" t="str">
        <f t="shared" si="218"/>
        <v/>
      </c>
      <c r="AD137" s="225" t="str">
        <f t="shared" si="219"/>
        <v/>
      </c>
      <c r="AE137" s="176" t="str">
        <f t="shared" si="220"/>
        <v/>
      </c>
      <c r="AF137" s="168" t="str">
        <f t="shared" si="221"/>
        <v/>
      </c>
      <c r="AG137" s="168" t="str">
        <f t="shared" si="222"/>
        <v/>
      </c>
      <c r="AH137" s="179" t="str">
        <f t="shared" si="223"/>
        <v/>
      </c>
      <c r="AI137" s="256" t="str">
        <f t="shared" si="224"/>
        <v/>
      </c>
      <c r="AJ137" s="185" t="str">
        <f t="shared" si="225"/>
        <v/>
      </c>
      <c r="AK137" s="185" t="str">
        <f t="shared" si="226"/>
        <v/>
      </c>
      <c r="AL137" s="185" t="str">
        <f t="shared" si="227"/>
        <v/>
      </c>
      <c r="AM137" s="185" t="str">
        <f t="shared" si="228"/>
        <v/>
      </c>
      <c r="AN137" s="185" t="str">
        <f t="shared" si="229"/>
        <v/>
      </c>
    </row>
    <row r="138" spans="2:40" ht="25.5" thickTop="1" thickBot="1" x14ac:dyDescent="0.4">
      <c r="B138" t="s">
        <v>2282</v>
      </c>
      <c r="C138" s="285" t="s">
        <v>2214</v>
      </c>
      <c r="D138" s="337"/>
      <c r="E138" s="337"/>
      <c r="F138" s="337"/>
      <c r="G138" s="337"/>
      <c r="H138" s="337"/>
      <c r="I138" s="337"/>
      <c r="J138" s="337"/>
      <c r="K138" s="337"/>
      <c r="L138" s="283" t="str">
        <f>IF(C138="","",_xlfn.CONCAT("            { line: ","""",C138,", ",M138:AN138,""", sC: ","""",B138,"""},"))</f>
        <v xml:space="preserve">            { line: "CABALLO Y CABALLERO,, ", sC: "as"},</v>
      </c>
      <c r="M138" s="218" t="str">
        <f t="shared" si="202"/>
        <v/>
      </c>
      <c r="N138" s="183" t="str">
        <f t="shared" si="203"/>
        <v/>
      </c>
      <c r="O138" s="216" t="str">
        <f t="shared" si="204"/>
        <v/>
      </c>
      <c r="P138" s="225" t="str">
        <f t="shared" si="205"/>
        <v/>
      </c>
      <c r="Q138" s="217" t="str">
        <f t="shared" si="206"/>
        <v/>
      </c>
      <c r="R138" s="168" t="str">
        <f t="shared" si="207"/>
        <v/>
      </c>
      <c r="S138" s="218" t="str">
        <f t="shared" si="208"/>
        <v/>
      </c>
      <c r="T138" s="219" t="str">
        <f t="shared" si="209"/>
        <v/>
      </c>
      <c r="U138" s="181" t="str">
        <f t="shared" si="210"/>
        <v/>
      </c>
      <c r="V138" s="185" t="str">
        <f t="shared" si="211"/>
        <v/>
      </c>
      <c r="W138" s="177" t="str">
        <f t="shared" si="212"/>
        <v/>
      </c>
      <c r="X138" s="185" t="str">
        <f t="shared" si="213"/>
        <v/>
      </c>
      <c r="Y138" s="185" t="str">
        <f t="shared" si="214"/>
        <v/>
      </c>
      <c r="Z138" s="218" t="str">
        <f t="shared" si="215"/>
        <v/>
      </c>
      <c r="AA138" s="175" t="str">
        <f t="shared" si="216"/>
        <v/>
      </c>
      <c r="AB138" s="183" t="str">
        <f t="shared" si="217"/>
        <v/>
      </c>
      <c r="AC138" s="184" t="str">
        <f t="shared" si="218"/>
        <v/>
      </c>
      <c r="AD138" s="225" t="str">
        <f t="shared" si="219"/>
        <v/>
      </c>
      <c r="AE138" s="176" t="str">
        <f t="shared" si="220"/>
        <v/>
      </c>
      <c r="AF138" s="168" t="str">
        <f t="shared" si="221"/>
        <v/>
      </c>
      <c r="AG138" s="168" t="str">
        <f t="shared" si="222"/>
        <v/>
      </c>
      <c r="AH138" s="179" t="str">
        <f t="shared" si="223"/>
        <v/>
      </c>
      <c r="AI138" s="256" t="str">
        <f t="shared" si="224"/>
        <v/>
      </c>
      <c r="AJ138" s="185" t="str">
        <f t="shared" si="225"/>
        <v/>
      </c>
      <c r="AK138" s="185" t="str">
        <f t="shared" si="226"/>
        <v/>
      </c>
      <c r="AL138" s="185" t="str">
        <f t="shared" si="227"/>
        <v/>
      </c>
      <c r="AM138" s="185" t="str">
        <f t="shared" si="228"/>
        <v/>
      </c>
      <c r="AN138" s="185" t="str">
        <f t="shared" si="229"/>
        <v/>
      </c>
    </row>
    <row r="139" spans="2:40" ht="25.5" thickTop="1" thickBot="1" x14ac:dyDescent="0.4">
      <c r="B139" t="s">
        <v>2282</v>
      </c>
      <c r="C139" s="334" t="s">
        <v>2210</v>
      </c>
      <c r="D139" s="329"/>
      <c r="E139" s="329"/>
      <c r="F139" s="329"/>
      <c r="G139" s="329"/>
      <c r="H139" s="329"/>
      <c r="I139" s="329"/>
      <c r="J139" s="329"/>
      <c r="K139" s="329"/>
      <c r="L139" s="335" t="str">
        <f>IF(C139="","",_xlfn.CONCAT("            { line: ","""",C139,", ",M139:AN139,""", sC: ","""",B139,"""},  ]},"))</f>
        <v xml:space="preserve">            { line: "CABALLO Y CABALLERO., ", sC: "as"},  ]},</v>
      </c>
      <c r="M139" s="218" t="str">
        <f t="shared" si="202"/>
        <v/>
      </c>
      <c r="N139" s="183" t="str">
        <f t="shared" si="203"/>
        <v/>
      </c>
      <c r="O139" s="216" t="str">
        <f t="shared" si="204"/>
        <v/>
      </c>
      <c r="P139" s="225" t="str">
        <f t="shared" si="205"/>
        <v/>
      </c>
      <c r="Q139" s="217" t="str">
        <f t="shared" si="206"/>
        <v/>
      </c>
      <c r="R139" s="168" t="str">
        <f t="shared" si="207"/>
        <v/>
      </c>
      <c r="S139" s="218" t="str">
        <f t="shared" si="208"/>
        <v/>
      </c>
      <c r="T139" s="219" t="str">
        <f t="shared" si="209"/>
        <v/>
      </c>
      <c r="U139" s="181" t="str">
        <f t="shared" si="210"/>
        <v/>
      </c>
      <c r="V139" s="185" t="str">
        <f t="shared" si="211"/>
        <v/>
      </c>
      <c r="W139" s="177" t="str">
        <f t="shared" si="212"/>
        <v/>
      </c>
      <c r="X139" s="185" t="str">
        <f t="shared" si="213"/>
        <v/>
      </c>
      <c r="Y139" s="185" t="str">
        <f t="shared" si="214"/>
        <v/>
      </c>
      <c r="Z139" s="218" t="str">
        <f t="shared" si="215"/>
        <v/>
      </c>
      <c r="AA139" s="175" t="str">
        <f t="shared" si="216"/>
        <v/>
      </c>
      <c r="AB139" s="183" t="str">
        <f t="shared" si="217"/>
        <v/>
      </c>
      <c r="AC139" s="184" t="str">
        <f t="shared" si="218"/>
        <v/>
      </c>
      <c r="AD139" s="225" t="str">
        <f t="shared" si="219"/>
        <v/>
      </c>
      <c r="AE139" s="176" t="str">
        <f t="shared" si="220"/>
        <v/>
      </c>
      <c r="AF139" s="168" t="str">
        <f t="shared" si="221"/>
        <v/>
      </c>
      <c r="AG139" s="168" t="str">
        <f t="shared" si="222"/>
        <v/>
      </c>
      <c r="AH139" s="179" t="str">
        <f t="shared" si="223"/>
        <v/>
      </c>
      <c r="AI139" s="256" t="str">
        <f t="shared" si="224"/>
        <v/>
      </c>
      <c r="AJ139" s="185" t="str">
        <f t="shared" si="225"/>
        <v/>
      </c>
      <c r="AK139" s="185" t="str">
        <f t="shared" si="226"/>
        <v/>
      </c>
      <c r="AL139" s="185" t="str">
        <f t="shared" si="227"/>
        <v/>
      </c>
      <c r="AM139" s="185" t="str">
        <f t="shared" si="228"/>
        <v/>
      </c>
      <c r="AN139" s="185" t="str">
        <f t="shared" si="229"/>
        <v/>
      </c>
    </row>
    <row r="140" spans="2:40" ht="27.75" thickTop="1" thickBot="1" x14ac:dyDescent="0.4">
      <c r="C140" s="297"/>
      <c r="D140" s="326"/>
      <c r="E140" s="326"/>
      <c r="F140" s="326"/>
      <c r="G140" s="326"/>
      <c r="H140" s="326"/>
      <c r="I140" s="326"/>
      <c r="J140" s="326"/>
      <c r="K140" s="326"/>
      <c r="L140" s="299" t="s">
        <v>2520</v>
      </c>
      <c r="M140" s="218"/>
      <c r="N140" s="183"/>
      <c r="O140" s="216"/>
      <c r="P140" s="225"/>
      <c r="Q140" s="217"/>
      <c r="R140" s="168"/>
      <c r="S140" s="218"/>
      <c r="T140" s="219"/>
      <c r="U140" s="181"/>
      <c r="V140" s="185"/>
      <c r="W140" s="177"/>
      <c r="X140" s="185"/>
      <c r="Y140" s="185"/>
      <c r="Z140" s="218"/>
      <c r="AA140" s="175"/>
      <c r="AB140" s="183"/>
      <c r="AC140" s="184"/>
      <c r="AD140" s="225"/>
      <c r="AE140" s="176"/>
      <c r="AF140" s="168"/>
      <c r="AG140" s="168"/>
      <c r="AH140" s="179"/>
      <c r="AI140" s="256"/>
      <c r="AJ140" s="185"/>
      <c r="AK140" s="185"/>
      <c r="AL140" s="185"/>
      <c r="AM140" s="185"/>
      <c r="AN140" s="185"/>
    </row>
    <row r="141" spans="2:40" ht="25.5" thickTop="1" thickBot="1" x14ac:dyDescent="0.4">
      <c r="C141" s="13" t="s">
        <v>2249</v>
      </c>
      <c r="D141" s="257"/>
      <c r="E141" s="257"/>
      <c r="F141" s="258"/>
      <c r="G141" s="258"/>
      <c r="H141" s="257"/>
      <c r="I141" s="257"/>
      <c r="J141" s="296"/>
      <c r="K141" s="296"/>
      <c r="L141" s="282" t="str">
        <f t="shared" si="145"/>
        <v xml:space="preserve">            { line: "Rescatas a tu pueblo,, ", sC: ""},</v>
      </c>
      <c r="M141" s="218" t="str">
        <f t="shared" si="146"/>
        <v/>
      </c>
      <c r="N141" s="183" t="str">
        <f t="shared" si="147"/>
        <v/>
      </c>
      <c r="O141" s="216" t="str">
        <f t="shared" si="148"/>
        <v/>
      </c>
      <c r="P141" s="225" t="str">
        <f t="shared" si="149"/>
        <v/>
      </c>
      <c r="Q141" s="217" t="str">
        <f t="shared" si="150"/>
        <v/>
      </c>
      <c r="R141" s="168" t="str">
        <f t="shared" si="151"/>
        <v/>
      </c>
      <c r="S141" s="218" t="str">
        <f t="shared" si="152"/>
        <v/>
      </c>
      <c r="T141" s="219" t="str">
        <f t="shared" si="153"/>
        <v/>
      </c>
      <c r="U141" s="181" t="str">
        <f t="shared" si="154"/>
        <v/>
      </c>
      <c r="V141" s="185" t="str">
        <f t="shared" si="155"/>
        <v/>
      </c>
      <c r="W141" s="177" t="str">
        <f t="shared" si="156"/>
        <v/>
      </c>
      <c r="X141" s="185" t="str">
        <f t="shared" si="157"/>
        <v/>
      </c>
      <c r="Y141" s="185" t="str">
        <f t="shared" si="158"/>
        <v/>
      </c>
      <c r="Z141" s="218" t="str">
        <f t="shared" si="159"/>
        <v/>
      </c>
      <c r="AA141" s="175" t="str">
        <f t="shared" si="160"/>
        <v/>
      </c>
      <c r="AB141" s="183" t="str">
        <f t="shared" si="161"/>
        <v/>
      </c>
      <c r="AC141" s="184" t="str">
        <f t="shared" si="162"/>
        <v/>
      </c>
      <c r="AD141" s="225" t="str">
        <f t="shared" si="163"/>
        <v/>
      </c>
      <c r="AE141" s="176" t="str">
        <f t="shared" si="164"/>
        <v/>
      </c>
      <c r="AF141" s="168" t="str">
        <f t="shared" si="165"/>
        <v/>
      </c>
      <c r="AG141" s="168" t="str">
        <f t="shared" si="166"/>
        <v/>
      </c>
      <c r="AH141" s="179" t="str">
        <f t="shared" si="167"/>
        <v/>
      </c>
      <c r="AI141" s="256" t="str">
        <f t="shared" si="168"/>
        <v/>
      </c>
      <c r="AJ141" s="185" t="str">
        <f t="shared" si="169"/>
        <v/>
      </c>
      <c r="AK141" s="185" t="str">
        <f t="shared" si="170"/>
        <v/>
      </c>
      <c r="AL141" s="185" t="str">
        <f t="shared" si="171"/>
        <v/>
      </c>
      <c r="AM141" s="185" t="str">
        <f t="shared" si="172"/>
        <v/>
      </c>
      <c r="AN141" s="185" t="str">
        <f t="shared" si="173"/>
        <v/>
      </c>
    </row>
    <row r="142" spans="2:40" ht="25.5" thickTop="1" thickBot="1" x14ac:dyDescent="0.4">
      <c r="C142" s="13" t="s">
        <v>2250</v>
      </c>
      <c r="D142" s="257"/>
      <c r="E142" s="257"/>
      <c r="F142" s="258"/>
      <c r="G142" s="258"/>
      <c r="H142" s="257"/>
      <c r="I142" s="257"/>
      <c r="J142" s="296"/>
      <c r="K142" s="296"/>
      <c r="L142" s="282" t="str">
        <f t="shared" si="145"/>
        <v xml:space="preserve">            { line: "lo llevas a tu casa., ", sC: ""},</v>
      </c>
      <c r="M142" s="218" t="str">
        <f t="shared" si="146"/>
        <v/>
      </c>
      <c r="N142" s="183" t="str">
        <f t="shared" si="147"/>
        <v/>
      </c>
      <c r="O142" s="216" t="str">
        <f t="shared" si="148"/>
        <v/>
      </c>
      <c r="P142" s="225" t="str">
        <f t="shared" si="149"/>
        <v/>
      </c>
      <c r="Q142" s="217" t="str">
        <f t="shared" si="150"/>
        <v/>
      </c>
      <c r="R142" s="168" t="str">
        <f t="shared" si="151"/>
        <v/>
      </c>
      <c r="S142" s="218" t="str">
        <f t="shared" si="152"/>
        <v/>
      </c>
      <c r="T142" s="219" t="str">
        <f t="shared" si="153"/>
        <v/>
      </c>
      <c r="U142" s="181" t="str">
        <f t="shared" si="154"/>
        <v/>
      </c>
      <c r="V142" s="185" t="str">
        <f t="shared" si="155"/>
        <v/>
      </c>
      <c r="W142" s="177" t="str">
        <f t="shared" si="156"/>
        <v/>
      </c>
      <c r="X142" s="185" t="str">
        <f t="shared" si="157"/>
        <v/>
      </c>
      <c r="Y142" s="185" t="str">
        <f t="shared" si="158"/>
        <v/>
      </c>
      <c r="Z142" s="218" t="str">
        <f t="shared" si="159"/>
        <v/>
      </c>
      <c r="AA142" s="175" t="str">
        <f t="shared" si="160"/>
        <v/>
      </c>
      <c r="AB142" s="183" t="str">
        <f t="shared" si="161"/>
        <v/>
      </c>
      <c r="AC142" s="184" t="str">
        <f t="shared" si="162"/>
        <v/>
      </c>
      <c r="AD142" s="225" t="str">
        <f t="shared" si="163"/>
        <v/>
      </c>
      <c r="AE142" s="176" t="str">
        <f t="shared" si="164"/>
        <v/>
      </c>
      <c r="AF142" s="168" t="str">
        <f t="shared" si="165"/>
        <v/>
      </c>
      <c r="AG142" s="168" t="str">
        <f t="shared" si="166"/>
        <v/>
      </c>
      <c r="AH142" s="179" t="str">
        <f t="shared" si="167"/>
        <v/>
      </c>
      <c r="AI142" s="256" t="str">
        <f t="shared" si="168"/>
        <v/>
      </c>
      <c r="AJ142" s="185" t="str">
        <f t="shared" si="169"/>
        <v/>
      </c>
      <c r="AK142" s="185" t="str">
        <f t="shared" si="170"/>
        <v/>
      </c>
      <c r="AL142" s="185" t="str">
        <f t="shared" si="171"/>
        <v/>
      </c>
      <c r="AM142" s="185" t="str">
        <f t="shared" si="172"/>
        <v/>
      </c>
      <c r="AN142" s="185" t="str">
        <f t="shared" si="173"/>
        <v/>
      </c>
    </row>
    <row r="143" spans="2:40" ht="25.5" thickTop="1" thickBot="1" x14ac:dyDescent="0.4">
      <c r="C143" s="13" t="s">
        <v>2227</v>
      </c>
      <c r="D143" s="257"/>
      <c r="E143" s="257"/>
      <c r="F143" s="258"/>
      <c r="G143" s="258"/>
      <c r="H143" s="257"/>
      <c r="I143" s="257"/>
      <c r="J143" s="296"/>
      <c r="K143" s="296"/>
      <c r="L143" s="282" t="str">
        <f t="shared" si="145"/>
        <v xml:space="preserve">            { line: "Los príncipes de Edom, se estremecen, ", sC: ""},</v>
      </c>
      <c r="M143" s="218" t="str">
        <f t="shared" si="146"/>
        <v/>
      </c>
      <c r="N143" s="183" t="str">
        <f t="shared" si="147"/>
        <v/>
      </c>
      <c r="O143" s="216" t="str">
        <f t="shared" si="148"/>
        <v/>
      </c>
      <c r="P143" s="225" t="str">
        <f t="shared" si="149"/>
        <v/>
      </c>
      <c r="Q143" s="217" t="str">
        <f t="shared" si="150"/>
        <v/>
      </c>
      <c r="R143" s="168" t="str">
        <f t="shared" si="151"/>
        <v/>
      </c>
      <c r="S143" s="218" t="str">
        <f t="shared" si="152"/>
        <v/>
      </c>
      <c r="T143" s="219" t="str">
        <f t="shared" si="153"/>
        <v/>
      </c>
      <c r="U143" s="181" t="str">
        <f t="shared" si="154"/>
        <v/>
      </c>
      <c r="V143" s="185" t="str">
        <f t="shared" si="155"/>
        <v/>
      </c>
      <c r="W143" s="177" t="str">
        <f t="shared" si="156"/>
        <v/>
      </c>
      <c r="X143" s="185" t="str">
        <f t="shared" si="157"/>
        <v/>
      </c>
      <c r="Y143" s="185" t="str">
        <f t="shared" si="158"/>
        <v/>
      </c>
      <c r="Z143" s="218" t="str">
        <f t="shared" si="159"/>
        <v/>
      </c>
      <c r="AA143" s="175" t="str">
        <f t="shared" si="160"/>
        <v/>
      </c>
      <c r="AB143" s="183" t="str">
        <f t="shared" si="161"/>
        <v/>
      </c>
      <c r="AC143" s="184" t="str">
        <f t="shared" si="162"/>
        <v/>
      </c>
      <c r="AD143" s="225" t="str">
        <f t="shared" si="163"/>
        <v/>
      </c>
      <c r="AE143" s="176" t="str">
        <f t="shared" si="164"/>
        <v/>
      </c>
      <c r="AF143" s="168" t="str">
        <f t="shared" si="165"/>
        <v/>
      </c>
      <c r="AG143" s="168" t="str">
        <f t="shared" si="166"/>
        <v/>
      </c>
      <c r="AH143" s="179" t="str">
        <f t="shared" si="167"/>
        <v/>
      </c>
      <c r="AI143" s="256" t="str">
        <f t="shared" si="168"/>
        <v/>
      </c>
      <c r="AJ143" s="185" t="str">
        <f t="shared" si="169"/>
        <v/>
      </c>
      <c r="AK143" s="185" t="str">
        <f t="shared" si="170"/>
        <v/>
      </c>
      <c r="AL143" s="185" t="str">
        <f t="shared" si="171"/>
        <v/>
      </c>
      <c r="AM143" s="185" t="str">
        <f t="shared" si="172"/>
        <v/>
      </c>
      <c r="AN143" s="185" t="str">
        <f t="shared" si="173"/>
        <v/>
      </c>
    </row>
    <row r="144" spans="2:40" ht="25.5" thickTop="1" thickBot="1" x14ac:dyDescent="0.4">
      <c r="C144" s="13" t="s">
        <v>2228</v>
      </c>
      <c r="D144" s="257"/>
      <c r="E144" s="257"/>
      <c r="F144" s="258"/>
      <c r="G144" s="258"/>
      <c r="H144" s="257"/>
      <c r="I144" s="257"/>
      <c r="J144" s="296"/>
      <c r="K144" s="296"/>
      <c r="L144" s="282" t="str">
        <f t="shared" si="145"/>
        <v xml:space="preserve">            { line: "al paso de Jacob., ", sC: ""},</v>
      </c>
      <c r="M144" s="218" t="str">
        <f t="shared" si="146"/>
        <v/>
      </c>
      <c r="N144" s="183" t="str">
        <f t="shared" si="147"/>
        <v/>
      </c>
      <c r="O144" s="216" t="str">
        <f t="shared" si="148"/>
        <v/>
      </c>
      <c r="P144" s="225" t="str">
        <f t="shared" si="149"/>
        <v/>
      </c>
      <c r="Q144" s="217" t="str">
        <f t="shared" si="150"/>
        <v/>
      </c>
      <c r="R144" s="168" t="str">
        <f t="shared" si="151"/>
        <v/>
      </c>
      <c r="S144" s="218" t="str">
        <f t="shared" si="152"/>
        <v/>
      </c>
      <c r="T144" s="219" t="str">
        <f t="shared" si="153"/>
        <v/>
      </c>
      <c r="U144" s="181" t="str">
        <f t="shared" si="154"/>
        <v/>
      </c>
      <c r="V144" s="185" t="str">
        <f t="shared" si="155"/>
        <v/>
      </c>
      <c r="W144" s="177" t="str">
        <f t="shared" si="156"/>
        <v/>
      </c>
      <c r="X144" s="185" t="str">
        <f t="shared" si="157"/>
        <v/>
      </c>
      <c r="Y144" s="185" t="str">
        <f t="shared" si="158"/>
        <v/>
      </c>
      <c r="Z144" s="218" t="str">
        <f t="shared" si="159"/>
        <v/>
      </c>
      <c r="AA144" s="175" t="str">
        <f t="shared" si="160"/>
        <v/>
      </c>
      <c r="AB144" s="183" t="str">
        <f t="shared" si="161"/>
        <v/>
      </c>
      <c r="AC144" s="184" t="str">
        <f t="shared" si="162"/>
        <v/>
      </c>
      <c r="AD144" s="225" t="str">
        <f t="shared" si="163"/>
        <v/>
      </c>
      <c r="AE144" s="176" t="str">
        <f t="shared" si="164"/>
        <v/>
      </c>
      <c r="AF144" s="168" t="str">
        <f t="shared" si="165"/>
        <v/>
      </c>
      <c r="AG144" s="168" t="str">
        <f t="shared" si="166"/>
        <v/>
      </c>
      <c r="AH144" s="179" t="str">
        <f t="shared" si="167"/>
        <v/>
      </c>
      <c r="AI144" s="256" t="str">
        <f t="shared" si="168"/>
        <v/>
      </c>
      <c r="AJ144" s="185" t="str">
        <f t="shared" si="169"/>
        <v/>
      </c>
      <c r="AK144" s="185" t="str">
        <f t="shared" si="170"/>
        <v/>
      </c>
      <c r="AL144" s="185" t="str">
        <f t="shared" si="171"/>
        <v/>
      </c>
      <c r="AM144" s="185" t="str">
        <f t="shared" si="172"/>
        <v/>
      </c>
      <c r="AN144" s="185" t="str">
        <f t="shared" si="173"/>
        <v/>
      </c>
    </row>
    <row r="145" spans="2:40" ht="27.75" thickTop="1" thickBot="1" x14ac:dyDescent="0.4">
      <c r="C145" s="297"/>
      <c r="D145" s="326"/>
      <c r="E145" s="326"/>
      <c r="F145" s="326"/>
      <c r="G145" s="326"/>
      <c r="H145" s="326"/>
      <c r="I145" s="326"/>
      <c r="J145" s="326"/>
      <c r="K145" s="326"/>
      <c r="L145" s="299" t="s">
        <v>2520</v>
      </c>
      <c r="M145" s="218"/>
      <c r="N145" s="183"/>
      <c r="O145" s="216"/>
      <c r="P145" s="225"/>
      <c r="Q145" s="217"/>
      <c r="R145" s="168"/>
      <c r="S145" s="218"/>
      <c r="T145" s="219"/>
      <c r="U145" s="181"/>
      <c r="V145" s="185"/>
      <c r="W145" s="177"/>
      <c r="X145" s="185"/>
      <c r="Y145" s="185"/>
      <c r="Z145" s="218"/>
      <c r="AA145" s="175"/>
      <c r="AB145" s="183"/>
      <c r="AC145" s="184"/>
      <c r="AD145" s="225"/>
      <c r="AE145" s="176"/>
      <c r="AF145" s="168"/>
      <c r="AG145" s="168"/>
      <c r="AH145" s="179"/>
      <c r="AI145" s="256"/>
      <c r="AJ145" s="185"/>
      <c r="AK145" s="185"/>
      <c r="AL145" s="185"/>
      <c r="AM145" s="185"/>
      <c r="AN145" s="185"/>
    </row>
    <row r="146" spans="2:40" ht="25.5" thickTop="1" thickBot="1" x14ac:dyDescent="0.4">
      <c r="C146" s="203" t="s">
        <v>2422</v>
      </c>
      <c r="D146" s="224"/>
      <c r="E146" s="224"/>
      <c r="F146" s="224"/>
      <c r="G146" s="224"/>
      <c r="H146" s="224"/>
      <c r="I146" s="224"/>
      <c r="J146" s="224"/>
      <c r="K146" s="224"/>
      <c r="L146" s="208" t="s">
        <v>2411</v>
      </c>
      <c r="M146" s="218" t="str">
        <f t="shared" ref="M146:M158" si="230">IF(N146="","","(")</f>
        <v/>
      </c>
      <c r="N146" s="183" t="str">
        <f t="shared" ref="N146:N158" si="231">IF(D146="","",D146)</f>
        <v/>
      </c>
      <c r="O146" s="216" t="str">
        <f t="shared" ref="O146:O158" si="232">IF(N146="","",",")</f>
        <v/>
      </c>
      <c r="P146" s="225" t="str">
        <f t="shared" ref="P146:P158" si="233">IF(E146="","",E146)</f>
        <v/>
      </c>
      <c r="Q146" s="217" t="str">
        <f t="shared" ref="Q146:Q158" si="234">IF(N146="","",",")</f>
        <v/>
      </c>
      <c r="R146" s="168" t="str">
        <f t="shared" ref="R146:R158" si="235">IF(N146="","",15)</f>
        <v/>
      </c>
      <c r="S146" s="218" t="str">
        <f t="shared" ref="S146:S158" si="236">IF(N146="","",")")</f>
        <v/>
      </c>
      <c r="T146" s="219" t="str">
        <f t="shared" ref="T146:T158" si="237">IF(U146="","","(")</f>
        <v/>
      </c>
      <c r="U146" s="181" t="str">
        <f t="shared" ref="U146:U158" si="238">IF(F146="","",F146)</f>
        <v/>
      </c>
      <c r="V146" s="185" t="str">
        <f t="shared" ref="V146:V158" si="239">IF(U146="","",",")</f>
        <v/>
      </c>
      <c r="W146" s="177" t="str">
        <f t="shared" ref="W146:W158" si="240">IF(G146="","",G146)</f>
        <v/>
      </c>
      <c r="X146" s="185" t="str">
        <f t="shared" ref="X146:X158" si="241">IF(U146="","",",")</f>
        <v/>
      </c>
      <c r="Y146" s="185" t="str">
        <f t="shared" ref="Y146:Y158" si="242">IF(U146="","",250)</f>
        <v/>
      </c>
      <c r="Z146" s="218" t="str">
        <f t="shared" ref="Z146:Z158" si="243">IF(U146="","",")")</f>
        <v/>
      </c>
      <c r="AA146" s="175" t="str">
        <f t="shared" ref="AA146:AA158" si="244">IF(AB146="","","(")</f>
        <v/>
      </c>
      <c r="AB146" s="183" t="str">
        <f t="shared" ref="AB146:AB158" si="245">IF(H146="","",H146)</f>
        <v/>
      </c>
      <c r="AC146" s="184" t="str">
        <f t="shared" ref="AC146:AC158" si="246">IF(AB146="","",",")</f>
        <v/>
      </c>
      <c r="AD146" s="225" t="str">
        <f t="shared" ref="AD146:AD158" si="247">IF(I146="","",I146)</f>
        <v/>
      </c>
      <c r="AE146" s="176" t="str">
        <f t="shared" ref="AE146:AE158" si="248">IF(AB146="","",",")</f>
        <v/>
      </c>
      <c r="AF146" s="168" t="str">
        <f t="shared" ref="AF146:AF158" si="249">IF(AB146="","",350)</f>
        <v/>
      </c>
      <c r="AG146" s="168" t="str">
        <f t="shared" ref="AG146:AG158" si="250">IF(AB146="","",")")</f>
        <v/>
      </c>
      <c r="AH146" s="179" t="str">
        <f t="shared" ref="AH146:AH158" si="251">IF(AI146="","","(")</f>
        <v/>
      </c>
      <c r="AI146" s="256" t="str">
        <f t="shared" ref="AI146:AI158" si="252">IF(J146="","",J146)</f>
        <v/>
      </c>
      <c r="AJ146" s="185" t="str">
        <f t="shared" ref="AJ146:AJ158" si="253">IF(AI146="","",",")</f>
        <v/>
      </c>
      <c r="AK146" s="185" t="str">
        <f t="shared" ref="AK146:AK158" si="254">IF(K146="","",K146)</f>
        <v/>
      </c>
      <c r="AL146" s="185" t="str">
        <f t="shared" ref="AL146:AL158" si="255">IF(AI146="","",",")</f>
        <v/>
      </c>
      <c r="AM146" s="185" t="str">
        <f t="shared" ref="AM146:AM158" si="256">IF(AI146="","",450)</f>
        <v/>
      </c>
      <c r="AN146" s="185" t="str">
        <f t="shared" ref="AN146:AN158" si="257">IF(AI146="","",")")</f>
        <v/>
      </c>
    </row>
    <row r="147" spans="2:40" ht="25.5" thickTop="1" thickBot="1" x14ac:dyDescent="0.4">
      <c r="B147" t="s">
        <v>2584</v>
      </c>
      <c r="C147" s="333" t="s">
        <v>2213</v>
      </c>
      <c r="D147" s="329" t="s">
        <v>1131</v>
      </c>
      <c r="E147" s="329">
        <v>7</v>
      </c>
      <c r="F147" s="329"/>
      <c r="G147" s="329"/>
      <c r="H147" s="329"/>
      <c r="I147" s="329"/>
      <c r="J147" s="329"/>
      <c r="K147" s="329"/>
      <c r="L147" s="330" t="str">
        <f>IF(C147="","",_xlfn.CONCAT("       triggerLine: ","""",C147,", ",M147:AN147,""", sC: ","""",B147,""", lines: ["))</f>
        <v xml:space="preserve">       triggerLine: "PRECIPITÓ EN EL MAR, (Do,7,15)", sC: "ta as", lines: [</v>
      </c>
      <c r="M147" s="218" t="str">
        <f t="shared" si="230"/>
        <v>(</v>
      </c>
      <c r="N147" s="183" t="str">
        <f t="shared" si="231"/>
        <v>Do</v>
      </c>
      <c r="O147" s="216" t="str">
        <f t="shared" si="232"/>
        <v>,</v>
      </c>
      <c r="P147" s="225">
        <f t="shared" si="233"/>
        <v>7</v>
      </c>
      <c r="Q147" s="217" t="str">
        <f t="shared" si="234"/>
        <v>,</v>
      </c>
      <c r="R147" s="168">
        <f t="shared" si="235"/>
        <v>15</v>
      </c>
      <c r="S147" s="218" t="str">
        <f t="shared" si="236"/>
        <v>)</v>
      </c>
      <c r="T147" s="219" t="str">
        <f t="shared" si="237"/>
        <v/>
      </c>
      <c r="U147" s="181" t="str">
        <f t="shared" si="238"/>
        <v/>
      </c>
      <c r="V147" s="185" t="str">
        <f t="shared" si="239"/>
        <v/>
      </c>
      <c r="W147" s="177" t="str">
        <f t="shared" si="240"/>
        <v/>
      </c>
      <c r="X147" s="185" t="str">
        <f t="shared" si="241"/>
        <v/>
      </c>
      <c r="Y147" s="185" t="str">
        <f t="shared" si="242"/>
        <v/>
      </c>
      <c r="Z147" s="218" t="str">
        <f t="shared" si="243"/>
        <v/>
      </c>
      <c r="AA147" s="175" t="str">
        <f t="shared" si="244"/>
        <v/>
      </c>
      <c r="AB147" s="183" t="str">
        <f t="shared" si="245"/>
        <v/>
      </c>
      <c r="AC147" s="184" t="str">
        <f t="shared" si="246"/>
        <v/>
      </c>
      <c r="AD147" s="225" t="str">
        <f t="shared" si="247"/>
        <v/>
      </c>
      <c r="AE147" s="176" t="str">
        <f t="shared" si="248"/>
        <v/>
      </c>
      <c r="AF147" s="168" t="str">
        <f t="shared" si="249"/>
        <v/>
      </c>
      <c r="AG147" s="168" t="str">
        <f t="shared" si="250"/>
        <v/>
      </c>
      <c r="AH147" s="179" t="str">
        <f t="shared" si="251"/>
        <v/>
      </c>
      <c r="AI147" s="256" t="str">
        <f t="shared" si="252"/>
        <v/>
      </c>
      <c r="AJ147" s="185" t="str">
        <f t="shared" si="253"/>
        <v/>
      </c>
      <c r="AK147" s="185" t="str">
        <f t="shared" si="254"/>
        <v/>
      </c>
      <c r="AL147" s="185" t="str">
        <f t="shared" si="255"/>
        <v/>
      </c>
      <c r="AM147" s="185" t="str">
        <f t="shared" si="256"/>
        <v/>
      </c>
      <c r="AN147" s="185" t="str">
        <f t="shared" si="257"/>
        <v/>
      </c>
    </row>
    <row r="148" spans="2:40" ht="25.5" thickTop="1" thickBot="1" x14ac:dyDescent="0.4">
      <c r="B148" t="s">
        <v>2282</v>
      </c>
      <c r="C148" s="285" t="s">
        <v>2214</v>
      </c>
      <c r="D148" s="227"/>
      <c r="E148" s="227"/>
      <c r="F148" s="227"/>
      <c r="G148" s="227"/>
      <c r="H148" s="227"/>
      <c r="I148" s="227"/>
      <c r="J148" s="227"/>
      <c r="K148" s="227"/>
      <c r="L148" s="283" t="str">
        <f>IF(C148="","",_xlfn.CONCAT("            { line: ","""",C148,", ",M148:AN148,""", sC: ","""",B148,"""},"))</f>
        <v xml:space="preserve">            { line: "CABALLO Y CABALLERO,, ", sC: "as"},</v>
      </c>
      <c r="M148" s="218" t="str">
        <f t="shared" si="230"/>
        <v/>
      </c>
      <c r="N148" s="183" t="str">
        <f t="shared" si="231"/>
        <v/>
      </c>
      <c r="O148" s="216" t="str">
        <f t="shared" si="232"/>
        <v/>
      </c>
      <c r="P148" s="225" t="str">
        <f t="shared" si="233"/>
        <v/>
      </c>
      <c r="Q148" s="217" t="str">
        <f t="shared" si="234"/>
        <v/>
      </c>
      <c r="R148" s="168" t="str">
        <f t="shared" si="235"/>
        <v/>
      </c>
      <c r="S148" s="218" t="str">
        <f t="shared" si="236"/>
        <v/>
      </c>
      <c r="T148" s="219" t="str">
        <f t="shared" si="237"/>
        <v/>
      </c>
      <c r="U148" s="181" t="str">
        <f t="shared" si="238"/>
        <v/>
      </c>
      <c r="V148" s="185" t="str">
        <f t="shared" si="239"/>
        <v/>
      </c>
      <c r="W148" s="177" t="str">
        <f t="shared" si="240"/>
        <v/>
      </c>
      <c r="X148" s="185" t="str">
        <f t="shared" si="241"/>
        <v/>
      </c>
      <c r="Y148" s="185" t="str">
        <f t="shared" si="242"/>
        <v/>
      </c>
      <c r="Z148" s="218" t="str">
        <f t="shared" si="243"/>
        <v/>
      </c>
      <c r="AA148" s="175" t="str">
        <f t="shared" si="244"/>
        <v/>
      </c>
      <c r="AB148" s="183" t="str">
        <f t="shared" si="245"/>
        <v/>
      </c>
      <c r="AC148" s="184" t="str">
        <f t="shared" si="246"/>
        <v/>
      </c>
      <c r="AD148" s="225" t="str">
        <f t="shared" si="247"/>
        <v/>
      </c>
      <c r="AE148" s="176" t="str">
        <f t="shared" si="248"/>
        <v/>
      </c>
      <c r="AF148" s="168" t="str">
        <f t="shared" si="249"/>
        <v/>
      </c>
      <c r="AG148" s="168" t="str">
        <f t="shared" si="250"/>
        <v/>
      </c>
      <c r="AH148" s="179" t="str">
        <f t="shared" si="251"/>
        <v/>
      </c>
      <c r="AI148" s="256" t="str">
        <f t="shared" si="252"/>
        <v/>
      </c>
      <c r="AJ148" s="185" t="str">
        <f t="shared" si="253"/>
        <v/>
      </c>
      <c r="AK148" s="185" t="str">
        <f t="shared" si="254"/>
        <v/>
      </c>
      <c r="AL148" s="185" t="str">
        <f t="shared" si="255"/>
        <v/>
      </c>
      <c r="AM148" s="185" t="str">
        <f t="shared" si="256"/>
        <v/>
      </c>
      <c r="AN148" s="185" t="str">
        <f t="shared" si="257"/>
        <v/>
      </c>
    </row>
    <row r="149" spans="2:40" ht="25.5" thickTop="1" thickBot="1" x14ac:dyDescent="0.4">
      <c r="B149" t="s">
        <v>2282</v>
      </c>
      <c r="C149" s="285" t="s">
        <v>2210</v>
      </c>
      <c r="D149" s="337"/>
      <c r="E149" s="337"/>
      <c r="F149" s="337"/>
      <c r="G149" s="337"/>
      <c r="H149" s="337"/>
      <c r="I149" s="337"/>
      <c r="J149" s="337"/>
      <c r="K149" s="337"/>
      <c r="L149" s="283" t="str">
        <f>IF(C149="","",_xlfn.CONCAT("            { line: ","""",C149,", ",M149:AN149,""", sC: ","""",B149,"""},"))</f>
        <v xml:space="preserve">            { line: "CABALLO Y CABALLERO., ", sC: "as"},</v>
      </c>
      <c r="M149" s="218" t="str">
        <f t="shared" si="230"/>
        <v/>
      </c>
      <c r="N149" s="183" t="str">
        <f t="shared" si="231"/>
        <v/>
      </c>
      <c r="O149" s="216" t="str">
        <f t="shared" si="232"/>
        <v/>
      </c>
      <c r="P149" s="225" t="str">
        <f t="shared" si="233"/>
        <v/>
      </c>
      <c r="Q149" s="217" t="str">
        <f t="shared" si="234"/>
        <v/>
      </c>
      <c r="R149" s="168" t="str">
        <f t="shared" si="235"/>
        <v/>
      </c>
      <c r="S149" s="218" t="str">
        <f t="shared" si="236"/>
        <v/>
      </c>
      <c r="T149" s="219" t="str">
        <f t="shared" si="237"/>
        <v/>
      </c>
      <c r="U149" s="181" t="str">
        <f t="shared" si="238"/>
        <v/>
      </c>
      <c r="V149" s="185" t="str">
        <f t="shared" si="239"/>
        <v/>
      </c>
      <c r="W149" s="177" t="str">
        <f t="shared" si="240"/>
        <v/>
      </c>
      <c r="X149" s="185" t="str">
        <f t="shared" si="241"/>
        <v/>
      </c>
      <c r="Y149" s="185" t="str">
        <f t="shared" si="242"/>
        <v/>
      </c>
      <c r="Z149" s="218" t="str">
        <f t="shared" si="243"/>
        <v/>
      </c>
      <c r="AA149" s="175" t="str">
        <f t="shared" si="244"/>
        <v/>
      </c>
      <c r="AB149" s="183" t="str">
        <f t="shared" si="245"/>
        <v/>
      </c>
      <c r="AC149" s="184" t="str">
        <f t="shared" si="246"/>
        <v/>
      </c>
      <c r="AD149" s="225" t="str">
        <f t="shared" si="247"/>
        <v/>
      </c>
      <c r="AE149" s="176" t="str">
        <f t="shared" si="248"/>
        <v/>
      </c>
      <c r="AF149" s="168" t="str">
        <f t="shared" si="249"/>
        <v/>
      </c>
      <c r="AG149" s="168" t="str">
        <f t="shared" si="250"/>
        <v/>
      </c>
      <c r="AH149" s="179" t="str">
        <f t="shared" si="251"/>
        <v/>
      </c>
      <c r="AI149" s="256" t="str">
        <f t="shared" si="252"/>
        <v/>
      </c>
      <c r="AJ149" s="185" t="str">
        <f t="shared" si="253"/>
        <v/>
      </c>
      <c r="AK149" s="185" t="str">
        <f t="shared" si="254"/>
        <v/>
      </c>
      <c r="AL149" s="185" t="str">
        <f t="shared" si="255"/>
        <v/>
      </c>
      <c r="AM149" s="185" t="str">
        <f t="shared" si="256"/>
        <v/>
      </c>
      <c r="AN149" s="185" t="str">
        <f t="shared" si="257"/>
        <v/>
      </c>
    </row>
    <row r="150" spans="2:40" ht="27.75" thickTop="1" thickBot="1" x14ac:dyDescent="0.4">
      <c r="C150" s="297"/>
      <c r="D150" s="326"/>
      <c r="E150" s="326"/>
      <c r="F150" s="326"/>
      <c r="G150" s="326"/>
      <c r="H150" s="326"/>
      <c r="I150" s="326"/>
      <c r="J150" s="326"/>
      <c r="K150" s="326"/>
      <c r="L150" s="299" t="s">
        <v>2520</v>
      </c>
      <c r="M150" s="218"/>
      <c r="N150" s="183"/>
      <c r="O150" s="216"/>
      <c r="P150" s="225"/>
      <c r="Q150" s="217"/>
      <c r="R150" s="168"/>
      <c r="S150" s="218"/>
      <c r="T150" s="219"/>
      <c r="U150" s="181"/>
      <c r="V150" s="185"/>
      <c r="W150" s="177"/>
      <c r="X150" s="185"/>
      <c r="Y150" s="185"/>
      <c r="Z150" s="218"/>
      <c r="AA150" s="175"/>
      <c r="AB150" s="183"/>
      <c r="AC150" s="184"/>
      <c r="AD150" s="225"/>
      <c r="AE150" s="176"/>
      <c r="AF150" s="168"/>
      <c r="AG150" s="168"/>
      <c r="AH150" s="179"/>
      <c r="AI150" s="256"/>
      <c r="AJ150" s="185"/>
      <c r="AK150" s="185"/>
      <c r="AL150" s="185"/>
      <c r="AM150" s="185"/>
      <c r="AN150" s="185"/>
    </row>
    <row r="151" spans="2:40" ht="25.5" thickTop="1" thickBot="1" x14ac:dyDescent="0.4">
      <c r="B151" t="s">
        <v>2282</v>
      </c>
      <c r="C151" s="285" t="s">
        <v>2211</v>
      </c>
      <c r="D151" s="328" t="s">
        <v>1113</v>
      </c>
      <c r="E151" s="328"/>
      <c r="F151" s="328"/>
      <c r="G151" s="328"/>
      <c r="H151" s="328"/>
      <c r="I151" s="328"/>
      <c r="J151" s="328"/>
      <c r="K151" s="328"/>
      <c r="L151" s="283" t="str">
        <f>IF(C151="","",_xlfn.CONCAT("            { line: ","""",C151,", ",M151:AN151,""", sC: ","""",B151,"""},"))</f>
        <v xml:space="preserve">            { line: "MI FUERZA Y MI CANCIÓN, (Fa,,15)", sC: "as"},</v>
      </c>
      <c r="M151" s="218" t="str">
        <f t="shared" si="230"/>
        <v>(</v>
      </c>
      <c r="N151" s="183" t="str">
        <f t="shared" si="231"/>
        <v>Fa</v>
      </c>
      <c r="O151" s="216" t="str">
        <f t="shared" si="232"/>
        <v>,</v>
      </c>
      <c r="P151" s="225" t="str">
        <f t="shared" si="233"/>
        <v/>
      </c>
      <c r="Q151" s="217" t="str">
        <f t="shared" si="234"/>
        <v>,</v>
      </c>
      <c r="R151" s="168">
        <f t="shared" si="235"/>
        <v>15</v>
      </c>
      <c r="S151" s="218" t="str">
        <f t="shared" si="236"/>
        <v>)</v>
      </c>
      <c r="T151" s="219" t="str">
        <f t="shared" si="237"/>
        <v/>
      </c>
      <c r="U151" s="181" t="str">
        <f t="shared" si="238"/>
        <v/>
      </c>
      <c r="V151" s="185" t="str">
        <f t="shared" si="239"/>
        <v/>
      </c>
      <c r="W151" s="177" t="str">
        <f t="shared" si="240"/>
        <v/>
      </c>
      <c r="X151" s="185" t="str">
        <f t="shared" si="241"/>
        <v/>
      </c>
      <c r="Y151" s="185" t="str">
        <f t="shared" si="242"/>
        <v/>
      </c>
      <c r="Z151" s="218" t="str">
        <f t="shared" si="243"/>
        <v/>
      </c>
      <c r="AA151" s="175" t="str">
        <f t="shared" si="244"/>
        <v/>
      </c>
      <c r="AB151" s="183" t="str">
        <f t="shared" si="245"/>
        <v/>
      </c>
      <c r="AC151" s="184" t="str">
        <f t="shared" si="246"/>
        <v/>
      </c>
      <c r="AD151" s="225" t="str">
        <f t="shared" si="247"/>
        <v/>
      </c>
      <c r="AE151" s="176" t="str">
        <f t="shared" si="248"/>
        <v/>
      </c>
      <c r="AF151" s="168" t="str">
        <f t="shared" si="249"/>
        <v/>
      </c>
      <c r="AG151" s="168" t="str">
        <f t="shared" si="250"/>
        <v/>
      </c>
      <c r="AH151" s="179" t="str">
        <f t="shared" si="251"/>
        <v/>
      </c>
      <c r="AI151" s="256" t="str">
        <f t="shared" si="252"/>
        <v/>
      </c>
      <c r="AJ151" s="185" t="str">
        <f t="shared" si="253"/>
        <v/>
      </c>
      <c r="AK151" s="185" t="str">
        <f t="shared" si="254"/>
        <v/>
      </c>
      <c r="AL151" s="185" t="str">
        <f t="shared" si="255"/>
        <v/>
      </c>
      <c r="AM151" s="185" t="str">
        <f t="shared" si="256"/>
        <v/>
      </c>
      <c r="AN151" s="185" t="str">
        <f t="shared" si="257"/>
        <v/>
      </c>
    </row>
    <row r="152" spans="2:40" ht="25.5" thickTop="1" thickBot="1" x14ac:dyDescent="0.4">
      <c r="B152" t="s">
        <v>2282</v>
      </c>
      <c r="C152" s="285" t="s">
        <v>2212</v>
      </c>
      <c r="D152" s="227" t="s">
        <v>1112</v>
      </c>
      <c r="E152" s="227">
        <v>7</v>
      </c>
      <c r="F152" s="227"/>
      <c r="G152" s="227"/>
      <c r="H152" s="227"/>
      <c r="I152" s="227"/>
      <c r="J152" s="227"/>
      <c r="K152" s="227"/>
      <c r="L152" s="283" t="str">
        <f>IF(C152="","",_xlfn.CONCAT("            { line: ","""",C152,", ",M152:AN152,""", sC: ","""",B152,"""},"))</f>
        <v xml:space="preserve">            { line: "ES EL SEÑOR., (La,7,15)", sC: "as"},</v>
      </c>
      <c r="M152" s="218" t="str">
        <f t="shared" si="230"/>
        <v>(</v>
      </c>
      <c r="N152" s="183" t="str">
        <f t="shared" si="231"/>
        <v>La</v>
      </c>
      <c r="O152" s="216" t="str">
        <f t="shared" si="232"/>
        <v>,</v>
      </c>
      <c r="P152" s="225">
        <f t="shared" si="233"/>
        <v>7</v>
      </c>
      <c r="Q152" s="217" t="str">
        <f t="shared" si="234"/>
        <v>,</v>
      </c>
      <c r="R152" s="168">
        <f t="shared" si="235"/>
        <v>15</v>
      </c>
      <c r="S152" s="218" t="str">
        <f t="shared" si="236"/>
        <v>)</v>
      </c>
      <c r="T152" s="219" t="str">
        <f t="shared" si="237"/>
        <v/>
      </c>
      <c r="U152" s="181" t="str">
        <f t="shared" si="238"/>
        <v/>
      </c>
      <c r="V152" s="185" t="str">
        <f t="shared" si="239"/>
        <v/>
      </c>
      <c r="W152" s="177" t="str">
        <f t="shared" si="240"/>
        <v/>
      </c>
      <c r="X152" s="185" t="str">
        <f t="shared" si="241"/>
        <v/>
      </c>
      <c r="Y152" s="185" t="str">
        <f t="shared" si="242"/>
        <v/>
      </c>
      <c r="Z152" s="218" t="str">
        <f t="shared" si="243"/>
        <v/>
      </c>
      <c r="AA152" s="175" t="str">
        <f t="shared" si="244"/>
        <v/>
      </c>
      <c r="AB152" s="183" t="str">
        <f t="shared" si="245"/>
        <v/>
      </c>
      <c r="AC152" s="184" t="str">
        <f t="shared" si="246"/>
        <v/>
      </c>
      <c r="AD152" s="225" t="str">
        <f t="shared" si="247"/>
        <v/>
      </c>
      <c r="AE152" s="176" t="str">
        <f t="shared" si="248"/>
        <v/>
      </c>
      <c r="AF152" s="168" t="str">
        <f t="shared" si="249"/>
        <v/>
      </c>
      <c r="AG152" s="168" t="str">
        <f t="shared" si="250"/>
        <v/>
      </c>
      <c r="AH152" s="179" t="str">
        <f t="shared" si="251"/>
        <v/>
      </c>
      <c r="AI152" s="256" t="str">
        <f t="shared" si="252"/>
        <v/>
      </c>
      <c r="AJ152" s="185" t="str">
        <f t="shared" si="253"/>
        <v/>
      </c>
      <c r="AK152" s="185" t="str">
        <f t="shared" si="254"/>
        <v/>
      </c>
      <c r="AL152" s="185" t="str">
        <f t="shared" si="255"/>
        <v/>
      </c>
      <c r="AM152" s="185" t="str">
        <f t="shared" si="256"/>
        <v/>
      </c>
      <c r="AN152" s="185" t="str">
        <f t="shared" si="257"/>
        <v/>
      </c>
    </row>
    <row r="153" spans="2:40" ht="25.5" thickTop="1" thickBot="1" x14ac:dyDescent="0.4">
      <c r="B153" t="s">
        <v>2282</v>
      </c>
      <c r="C153" s="285" t="s">
        <v>2237</v>
      </c>
      <c r="D153" s="337" t="s">
        <v>1114</v>
      </c>
      <c r="E153" s="337">
        <v>7</v>
      </c>
      <c r="F153" s="337"/>
      <c r="G153" s="337"/>
      <c r="H153" s="337"/>
      <c r="I153" s="337"/>
      <c r="J153" s="337"/>
      <c r="K153" s="337"/>
      <c r="L153" s="283" t="str">
        <f>IF(C153="","",_xlfn.CONCAT("            { line: ","""",C153,", ",M153:AN153,""", sC: ","""",B153,"""},"))</f>
        <v xml:space="preserve">            { line: "ÉL ES MI SALVACIÓN, ES MI DIOS, (Re,7,15)", sC: "as"},</v>
      </c>
      <c r="M153" s="218" t="str">
        <f t="shared" si="230"/>
        <v>(</v>
      </c>
      <c r="N153" s="183" t="str">
        <f t="shared" si="231"/>
        <v>Re</v>
      </c>
      <c r="O153" s="216" t="str">
        <f t="shared" si="232"/>
        <v>,</v>
      </c>
      <c r="P153" s="225">
        <f t="shared" si="233"/>
        <v>7</v>
      </c>
      <c r="Q153" s="217" t="str">
        <f t="shared" si="234"/>
        <v>,</v>
      </c>
      <c r="R153" s="168">
        <f t="shared" si="235"/>
        <v>15</v>
      </c>
      <c r="S153" s="218" t="str">
        <f t="shared" si="236"/>
        <v>)</v>
      </c>
      <c r="T153" s="219" t="str">
        <f t="shared" si="237"/>
        <v/>
      </c>
      <c r="U153" s="181" t="str">
        <f t="shared" si="238"/>
        <v/>
      </c>
      <c r="V153" s="185" t="str">
        <f t="shared" si="239"/>
        <v/>
      </c>
      <c r="W153" s="177" t="str">
        <f t="shared" si="240"/>
        <v/>
      </c>
      <c r="X153" s="185" t="str">
        <f t="shared" si="241"/>
        <v/>
      </c>
      <c r="Y153" s="185" t="str">
        <f t="shared" si="242"/>
        <v/>
      </c>
      <c r="Z153" s="218" t="str">
        <f t="shared" si="243"/>
        <v/>
      </c>
      <c r="AA153" s="175" t="str">
        <f t="shared" si="244"/>
        <v/>
      </c>
      <c r="AB153" s="183" t="str">
        <f t="shared" si="245"/>
        <v/>
      </c>
      <c r="AC153" s="184" t="str">
        <f t="shared" si="246"/>
        <v/>
      </c>
      <c r="AD153" s="225" t="str">
        <f t="shared" si="247"/>
        <v/>
      </c>
      <c r="AE153" s="176" t="str">
        <f t="shared" si="248"/>
        <v/>
      </c>
      <c r="AF153" s="168" t="str">
        <f t="shared" si="249"/>
        <v/>
      </c>
      <c r="AG153" s="168" t="str">
        <f t="shared" si="250"/>
        <v/>
      </c>
      <c r="AH153" s="179" t="str">
        <f t="shared" si="251"/>
        <v/>
      </c>
      <c r="AI153" s="256" t="str">
        <f t="shared" si="252"/>
        <v/>
      </c>
      <c r="AJ153" s="185" t="str">
        <f t="shared" si="253"/>
        <v/>
      </c>
      <c r="AK153" s="185" t="str">
        <f t="shared" si="254"/>
        <v/>
      </c>
      <c r="AL153" s="185" t="str">
        <f t="shared" si="255"/>
        <v/>
      </c>
      <c r="AM153" s="185" t="str">
        <f t="shared" si="256"/>
        <v/>
      </c>
      <c r="AN153" s="185" t="str">
        <f t="shared" si="257"/>
        <v/>
      </c>
    </row>
    <row r="154" spans="2:40" ht="25.5" thickTop="1" thickBot="1" x14ac:dyDescent="0.4">
      <c r="B154" t="s">
        <v>2282</v>
      </c>
      <c r="C154" s="285" t="s">
        <v>2238</v>
      </c>
      <c r="D154" s="328" t="s">
        <v>1122</v>
      </c>
      <c r="E154" s="328">
        <v>7</v>
      </c>
      <c r="F154" s="328"/>
      <c r="G154" s="328"/>
      <c r="H154" s="328"/>
      <c r="I154" s="328"/>
      <c r="J154" s="328"/>
      <c r="K154" s="328"/>
      <c r="L154" s="283" t="str">
        <f>IF(C154="","",_xlfn.CONCAT("            { line: ","""",C154,", ",M154:AN154,""", sC: ","""",B154,"""},"))</f>
        <v xml:space="preserve">            { line: "Y YO LO ENSALZARÉ., (Sol,7,15)", sC: "as"},</v>
      </c>
      <c r="M154" s="218" t="str">
        <f t="shared" si="230"/>
        <v>(</v>
      </c>
      <c r="N154" s="183" t="str">
        <f t="shared" si="231"/>
        <v>Sol</v>
      </c>
      <c r="O154" s="216" t="str">
        <f t="shared" si="232"/>
        <v>,</v>
      </c>
      <c r="P154" s="225">
        <f t="shared" si="233"/>
        <v>7</v>
      </c>
      <c r="Q154" s="217" t="str">
        <f t="shared" si="234"/>
        <v>,</v>
      </c>
      <c r="R154" s="168">
        <f t="shared" si="235"/>
        <v>15</v>
      </c>
      <c r="S154" s="218" t="str">
        <f t="shared" si="236"/>
        <v>)</v>
      </c>
      <c r="T154" s="219" t="str">
        <f t="shared" si="237"/>
        <v/>
      </c>
      <c r="U154" s="181" t="str">
        <f t="shared" si="238"/>
        <v/>
      </c>
      <c r="V154" s="185" t="str">
        <f t="shared" si="239"/>
        <v/>
      </c>
      <c r="W154" s="177" t="str">
        <f t="shared" si="240"/>
        <v/>
      </c>
      <c r="X154" s="185" t="str">
        <f t="shared" si="241"/>
        <v/>
      </c>
      <c r="Y154" s="185" t="str">
        <f t="shared" si="242"/>
        <v/>
      </c>
      <c r="Z154" s="218" t="str">
        <f t="shared" si="243"/>
        <v/>
      </c>
      <c r="AA154" s="175" t="str">
        <f t="shared" si="244"/>
        <v/>
      </c>
      <c r="AB154" s="183" t="str">
        <f t="shared" si="245"/>
        <v/>
      </c>
      <c r="AC154" s="184" t="str">
        <f t="shared" si="246"/>
        <v/>
      </c>
      <c r="AD154" s="225" t="str">
        <f t="shared" si="247"/>
        <v/>
      </c>
      <c r="AE154" s="176" t="str">
        <f t="shared" si="248"/>
        <v/>
      </c>
      <c r="AF154" s="168" t="str">
        <f t="shared" si="249"/>
        <v/>
      </c>
      <c r="AG154" s="168" t="str">
        <f t="shared" si="250"/>
        <v/>
      </c>
      <c r="AH154" s="179" t="str">
        <f t="shared" si="251"/>
        <v/>
      </c>
      <c r="AI154" s="256" t="str">
        <f t="shared" si="252"/>
        <v/>
      </c>
      <c r="AJ154" s="185" t="str">
        <f t="shared" si="253"/>
        <v/>
      </c>
      <c r="AK154" s="185" t="str">
        <f t="shared" si="254"/>
        <v/>
      </c>
      <c r="AL154" s="185" t="str">
        <f t="shared" si="255"/>
        <v/>
      </c>
      <c r="AM154" s="185" t="str">
        <f t="shared" si="256"/>
        <v/>
      </c>
      <c r="AN154" s="185" t="str">
        <f t="shared" si="257"/>
        <v/>
      </c>
    </row>
    <row r="155" spans="2:40" ht="27.75" thickTop="1" thickBot="1" x14ac:dyDescent="0.4">
      <c r="C155" s="297"/>
      <c r="D155" s="326"/>
      <c r="E155" s="326"/>
      <c r="F155" s="326"/>
      <c r="G155" s="326"/>
      <c r="H155" s="326"/>
      <c r="I155" s="326"/>
      <c r="J155" s="326"/>
      <c r="K155" s="326"/>
      <c r="L155" s="299" t="s">
        <v>2520</v>
      </c>
      <c r="M155" s="218"/>
      <c r="N155" s="183"/>
      <c r="O155" s="216"/>
      <c r="P155" s="225"/>
      <c r="Q155" s="217"/>
      <c r="R155" s="168"/>
      <c r="S155" s="218"/>
      <c r="T155" s="219"/>
      <c r="U155" s="181"/>
      <c r="V155" s="185"/>
      <c r="W155" s="177"/>
      <c r="X155" s="185"/>
      <c r="Y155" s="185"/>
      <c r="Z155" s="218"/>
      <c r="AA155" s="175"/>
      <c r="AB155" s="183"/>
      <c r="AC155" s="184"/>
      <c r="AD155" s="225"/>
      <c r="AE155" s="176"/>
      <c r="AF155" s="168"/>
      <c r="AG155" s="168"/>
      <c r="AH155" s="179"/>
      <c r="AI155" s="256"/>
      <c r="AJ155" s="185"/>
      <c r="AK155" s="185"/>
      <c r="AL155" s="185"/>
      <c r="AM155" s="185"/>
      <c r="AN155" s="185"/>
    </row>
    <row r="156" spans="2:40" ht="25.5" thickTop="1" thickBot="1" x14ac:dyDescent="0.4">
      <c r="B156" t="s">
        <v>2282</v>
      </c>
      <c r="C156" s="285" t="s">
        <v>2213</v>
      </c>
      <c r="D156" s="227" t="s">
        <v>1131</v>
      </c>
      <c r="E156" s="227">
        <v>7</v>
      </c>
      <c r="F156" s="227"/>
      <c r="G156" s="227"/>
      <c r="H156" s="227"/>
      <c r="I156" s="227"/>
      <c r="J156" s="227"/>
      <c r="K156" s="227"/>
      <c r="L156" s="283" t="str">
        <f>IF(C156="","",_xlfn.CONCAT("            { line: ","""",C156,", ",M156:AN156,""", sC: ","""",B156,"""},"))</f>
        <v xml:space="preserve">            { line: "PRECIPITÓ EN EL MAR, (Do,7,15)", sC: "as"},</v>
      </c>
      <c r="M156" s="218" t="str">
        <f t="shared" si="230"/>
        <v>(</v>
      </c>
      <c r="N156" s="183" t="str">
        <f t="shared" si="231"/>
        <v>Do</v>
      </c>
      <c r="O156" s="216" t="str">
        <f t="shared" si="232"/>
        <v>,</v>
      </c>
      <c r="P156" s="225">
        <f t="shared" si="233"/>
        <v>7</v>
      </c>
      <c r="Q156" s="217" t="str">
        <f t="shared" si="234"/>
        <v>,</v>
      </c>
      <c r="R156" s="168">
        <f t="shared" si="235"/>
        <v>15</v>
      </c>
      <c r="S156" s="218" t="str">
        <f t="shared" si="236"/>
        <v>)</v>
      </c>
      <c r="T156" s="219" t="str">
        <f t="shared" si="237"/>
        <v/>
      </c>
      <c r="U156" s="181" t="str">
        <f t="shared" si="238"/>
        <v/>
      </c>
      <c r="V156" s="185" t="str">
        <f t="shared" si="239"/>
        <v/>
      </c>
      <c r="W156" s="177" t="str">
        <f t="shared" si="240"/>
        <v/>
      </c>
      <c r="X156" s="185" t="str">
        <f t="shared" si="241"/>
        <v/>
      </c>
      <c r="Y156" s="185" t="str">
        <f t="shared" si="242"/>
        <v/>
      </c>
      <c r="Z156" s="218" t="str">
        <f t="shared" si="243"/>
        <v/>
      </c>
      <c r="AA156" s="175" t="str">
        <f t="shared" si="244"/>
        <v/>
      </c>
      <c r="AB156" s="183" t="str">
        <f t="shared" si="245"/>
        <v/>
      </c>
      <c r="AC156" s="184" t="str">
        <f t="shared" si="246"/>
        <v/>
      </c>
      <c r="AD156" s="225" t="str">
        <f t="shared" si="247"/>
        <v/>
      </c>
      <c r="AE156" s="176" t="str">
        <f t="shared" si="248"/>
        <v/>
      </c>
      <c r="AF156" s="168" t="str">
        <f t="shared" si="249"/>
        <v/>
      </c>
      <c r="AG156" s="168" t="str">
        <f t="shared" si="250"/>
        <v/>
      </c>
      <c r="AH156" s="179" t="str">
        <f t="shared" si="251"/>
        <v/>
      </c>
      <c r="AI156" s="256" t="str">
        <f t="shared" si="252"/>
        <v/>
      </c>
      <c r="AJ156" s="185" t="str">
        <f t="shared" si="253"/>
        <v/>
      </c>
      <c r="AK156" s="185" t="str">
        <f t="shared" si="254"/>
        <v/>
      </c>
      <c r="AL156" s="185" t="str">
        <f t="shared" si="255"/>
        <v/>
      </c>
      <c r="AM156" s="185" t="str">
        <f t="shared" si="256"/>
        <v/>
      </c>
      <c r="AN156" s="185" t="str">
        <f t="shared" si="257"/>
        <v/>
      </c>
    </row>
    <row r="157" spans="2:40" ht="25.5" thickTop="1" thickBot="1" x14ac:dyDescent="0.4">
      <c r="B157" t="s">
        <v>2282</v>
      </c>
      <c r="C157" s="285" t="s">
        <v>2214</v>
      </c>
      <c r="D157" s="337"/>
      <c r="E157" s="337"/>
      <c r="F157" s="337"/>
      <c r="G157" s="337"/>
      <c r="H157" s="337"/>
      <c r="I157" s="337"/>
      <c r="J157" s="337"/>
      <c r="K157" s="337"/>
      <c r="L157" s="283" t="str">
        <f>IF(C157="","",_xlfn.CONCAT("            { line: ","""",C157,", ",M157:AN157,""", sC: ","""",B157,"""},"))</f>
        <v xml:space="preserve">            { line: "CABALLO Y CABALLERO,, ", sC: "as"},</v>
      </c>
      <c r="M157" s="218" t="str">
        <f t="shared" si="230"/>
        <v/>
      </c>
      <c r="N157" s="183" t="str">
        <f t="shared" si="231"/>
        <v/>
      </c>
      <c r="O157" s="216" t="str">
        <f t="shared" si="232"/>
        <v/>
      </c>
      <c r="P157" s="225" t="str">
        <f t="shared" si="233"/>
        <v/>
      </c>
      <c r="Q157" s="217" t="str">
        <f t="shared" si="234"/>
        <v/>
      </c>
      <c r="R157" s="168" t="str">
        <f t="shared" si="235"/>
        <v/>
      </c>
      <c r="S157" s="218" t="str">
        <f t="shared" si="236"/>
        <v/>
      </c>
      <c r="T157" s="219" t="str">
        <f t="shared" si="237"/>
        <v/>
      </c>
      <c r="U157" s="181" t="str">
        <f t="shared" si="238"/>
        <v/>
      </c>
      <c r="V157" s="185" t="str">
        <f t="shared" si="239"/>
        <v/>
      </c>
      <c r="W157" s="177" t="str">
        <f t="shared" si="240"/>
        <v/>
      </c>
      <c r="X157" s="185" t="str">
        <f t="shared" si="241"/>
        <v/>
      </c>
      <c r="Y157" s="185" t="str">
        <f t="shared" si="242"/>
        <v/>
      </c>
      <c r="Z157" s="218" t="str">
        <f t="shared" si="243"/>
        <v/>
      </c>
      <c r="AA157" s="175" t="str">
        <f t="shared" si="244"/>
        <v/>
      </c>
      <c r="AB157" s="183" t="str">
        <f t="shared" si="245"/>
        <v/>
      </c>
      <c r="AC157" s="184" t="str">
        <f t="shared" si="246"/>
        <v/>
      </c>
      <c r="AD157" s="225" t="str">
        <f t="shared" si="247"/>
        <v/>
      </c>
      <c r="AE157" s="176" t="str">
        <f t="shared" si="248"/>
        <v/>
      </c>
      <c r="AF157" s="168" t="str">
        <f t="shared" si="249"/>
        <v/>
      </c>
      <c r="AG157" s="168" t="str">
        <f t="shared" si="250"/>
        <v/>
      </c>
      <c r="AH157" s="179" t="str">
        <f t="shared" si="251"/>
        <v/>
      </c>
      <c r="AI157" s="256" t="str">
        <f t="shared" si="252"/>
        <v/>
      </c>
      <c r="AJ157" s="185" t="str">
        <f t="shared" si="253"/>
        <v/>
      </c>
      <c r="AK157" s="185" t="str">
        <f t="shared" si="254"/>
        <v/>
      </c>
      <c r="AL157" s="185" t="str">
        <f t="shared" si="255"/>
        <v/>
      </c>
      <c r="AM157" s="185" t="str">
        <f t="shared" si="256"/>
        <v/>
      </c>
      <c r="AN157" s="185" t="str">
        <f t="shared" si="257"/>
        <v/>
      </c>
    </row>
    <row r="158" spans="2:40" ht="25.5" thickTop="1" thickBot="1" x14ac:dyDescent="0.4">
      <c r="B158" t="s">
        <v>2282</v>
      </c>
      <c r="C158" s="334" t="s">
        <v>2210</v>
      </c>
      <c r="D158" s="329"/>
      <c r="E158" s="329"/>
      <c r="F158" s="329"/>
      <c r="G158" s="329"/>
      <c r="H158" s="329"/>
      <c r="I158" s="329"/>
      <c r="J158" s="329"/>
      <c r="K158" s="329"/>
      <c r="L158" s="335" t="str">
        <f>IF(C158="","",_xlfn.CONCAT("            { line: ","""",C158,", ",M158:AN158,""", sC: ","""",B158,"""},  ]},"))</f>
        <v xml:space="preserve">            { line: "CABALLO Y CABALLERO., ", sC: "as"},  ]},</v>
      </c>
      <c r="M158" s="218" t="str">
        <f t="shared" si="230"/>
        <v/>
      </c>
      <c r="N158" s="183" t="str">
        <f t="shared" si="231"/>
        <v/>
      </c>
      <c r="O158" s="216" t="str">
        <f t="shared" si="232"/>
        <v/>
      </c>
      <c r="P158" s="225" t="str">
        <f t="shared" si="233"/>
        <v/>
      </c>
      <c r="Q158" s="217" t="str">
        <f t="shared" si="234"/>
        <v/>
      </c>
      <c r="R158" s="168" t="str">
        <f t="shared" si="235"/>
        <v/>
      </c>
      <c r="S158" s="218" t="str">
        <f t="shared" si="236"/>
        <v/>
      </c>
      <c r="T158" s="219" t="str">
        <f t="shared" si="237"/>
        <v/>
      </c>
      <c r="U158" s="181" t="str">
        <f t="shared" si="238"/>
        <v/>
      </c>
      <c r="V158" s="185" t="str">
        <f t="shared" si="239"/>
        <v/>
      </c>
      <c r="W158" s="177" t="str">
        <f t="shared" si="240"/>
        <v/>
      </c>
      <c r="X158" s="185" t="str">
        <f t="shared" si="241"/>
        <v/>
      </c>
      <c r="Y158" s="185" t="str">
        <f t="shared" si="242"/>
        <v/>
      </c>
      <c r="Z158" s="218" t="str">
        <f t="shared" si="243"/>
        <v/>
      </c>
      <c r="AA158" s="175" t="str">
        <f t="shared" si="244"/>
        <v/>
      </c>
      <c r="AB158" s="183" t="str">
        <f t="shared" si="245"/>
        <v/>
      </c>
      <c r="AC158" s="184" t="str">
        <f t="shared" si="246"/>
        <v/>
      </c>
      <c r="AD158" s="225" t="str">
        <f t="shared" si="247"/>
        <v/>
      </c>
      <c r="AE158" s="176" t="str">
        <f t="shared" si="248"/>
        <v/>
      </c>
      <c r="AF158" s="168" t="str">
        <f t="shared" si="249"/>
        <v/>
      </c>
      <c r="AG158" s="168" t="str">
        <f t="shared" si="250"/>
        <v/>
      </c>
      <c r="AH158" s="179" t="str">
        <f t="shared" si="251"/>
        <v/>
      </c>
      <c r="AI158" s="256" t="str">
        <f t="shared" si="252"/>
        <v/>
      </c>
      <c r="AJ158" s="185" t="str">
        <f t="shared" si="253"/>
        <v/>
      </c>
      <c r="AK158" s="185" t="str">
        <f t="shared" si="254"/>
        <v/>
      </c>
      <c r="AL158" s="185" t="str">
        <f t="shared" si="255"/>
        <v/>
      </c>
      <c r="AM158" s="185" t="str">
        <f t="shared" si="256"/>
        <v/>
      </c>
      <c r="AN158" s="185" t="str">
        <f t="shared" si="257"/>
        <v/>
      </c>
    </row>
    <row r="159" spans="2:40" ht="27.75" thickTop="1" thickBot="1" x14ac:dyDescent="0.4">
      <c r="C159" s="297"/>
      <c r="D159" s="326"/>
      <c r="E159" s="326"/>
      <c r="F159" s="326"/>
      <c r="G159" s="326"/>
      <c r="H159" s="326"/>
      <c r="I159" s="326"/>
      <c r="J159" s="326"/>
      <c r="K159" s="326"/>
      <c r="L159" s="299" t="s">
        <v>2520</v>
      </c>
      <c r="M159" s="218"/>
      <c r="N159" s="183"/>
      <c r="O159" s="216"/>
      <c r="P159" s="225"/>
      <c r="Q159" s="217"/>
      <c r="R159" s="168"/>
      <c r="S159" s="218"/>
      <c r="T159" s="219"/>
      <c r="U159" s="181"/>
      <c r="V159" s="185"/>
      <c r="W159" s="177"/>
      <c r="X159" s="185"/>
      <c r="Y159" s="185"/>
      <c r="Z159" s="218"/>
      <c r="AA159" s="175"/>
      <c r="AB159" s="183"/>
      <c r="AC159" s="184"/>
      <c r="AD159" s="225"/>
      <c r="AE159" s="176"/>
      <c r="AF159" s="168"/>
      <c r="AG159" s="168"/>
      <c r="AH159" s="179"/>
      <c r="AI159" s="256"/>
      <c r="AJ159" s="185"/>
      <c r="AK159" s="185"/>
      <c r="AL159" s="185"/>
      <c r="AM159" s="185"/>
      <c r="AN159" s="185"/>
    </row>
    <row r="160" spans="2:40" ht="25.5" thickTop="1" thickBot="1" x14ac:dyDescent="0.4">
      <c r="C160" s="13" t="s">
        <v>2251</v>
      </c>
      <c r="D160" s="257"/>
      <c r="E160" s="257"/>
      <c r="F160" s="258"/>
      <c r="G160" s="258"/>
      <c r="H160" s="257"/>
      <c r="I160" s="257"/>
      <c r="J160" s="296"/>
      <c r="K160" s="296"/>
      <c r="L160" s="282" t="str">
        <f t="shared" si="145"/>
        <v xml:space="preserve">            { line: "Lo llevas y lo plantas, ", sC: ""},</v>
      </c>
      <c r="M160" s="218" t="str">
        <f t="shared" si="146"/>
        <v/>
      </c>
      <c r="N160" s="183" t="str">
        <f t="shared" si="147"/>
        <v/>
      </c>
      <c r="O160" s="216" t="str">
        <f t="shared" si="148"/>
        <v/>
      </c>
      <c r="P160" s="225" t="str">
        <f t="shared" si="149"/>
        <v/>
      </c>
      <c r="Q160" s="217" t="str">
        <f t="shared" si="150"/>
        <v/>
      </c>
      <c r="R160" s="168" t="str">
        <f t="shared" si="151"/>
        <v/>
      </c>
      <c r="S160" s="218" t="str">
        <f t="shared" si="152"/>
        <v/>
      </c>
      <c r="T160" s="219" t="str">
        <f t="shared" si="153"/>
        <v/>
      </c>
      <c r="U160" s="181" t="str">
        <f t="shared" si="154"/>
        <v/>
      </c>
      <c r="V160" s="185" t="str">
        <f t="shared" si="155"/>
        <v/>
      </c>
      <c r="W160" s="177" t="str">
        <f t="shared" si="156"/>
        <v/>
      </c>
      <c r="X160" s="185" t="str">
        <f t="shared" si="157"/>
        <v/>
      </c>
      <c r="Y160" s="185" t="str">
        <f t="shared" si="158"/>
        <v/>
      </c>
      <c r="Z160" s="218" t="str">
        <f t="shared" si="159"/>
        <v/>
      </c>
      <c r="AA160" s="175" t="str">
        <f t="shared" si="160"/>
        <v/>
      </c>
      <c r="AB160" s="183" t="str">
        <f t="shared" si="161"/>
        <v/>
      </c>
      <c r="AC160" s="184" t="str">
        <f t="shared" si="162"/>
        <v/>
      </c>
      <c r="AD160" s="225" t="str">
        <f t="shared" si="163"/>
        <v/>
      </c>
      <c r="AE160" s="176" t="str">
        <f t="shared" si="164"/>
        <v/>
      </c>
      <c r="AF160" s="168" t="str">
        <f t="shared" si="165"/>
        <v/>
      </c>
      <c r="AG160" s="168" t="str">
        <f t="shared" si="166"/>
        <v/>
      </c>
      <c r="AH160" s="179" t="str">
        <f t="shared" si="167"/>
        <v/>
      </c>
      <c r="AI160" s="256" t="str">
        <f t="shared" si="168"/>
        <v/>
      </c>
      <c r="AJ160" s="185" t="str">
        <f t="shared" si="169"/>
        <v/>
      </c>
      <c r="AK160" s="185" t="str">
        <f t="shared" si="170"/>
        <v/>
      </c>
      <c r="AL160" s="185" t="str">
        <f t="shared" si="171"/>
        <v/>
      </c>
      <c r="AM160" s="185" t="str">
        <f t="shared" si="172"/>
        <v/>
      </c>
      <c r="AN160" s="185" t="str">
        <f t="shared" si="173"/>
        <v/>
      </c>
    </row>
    <row r="161" spans="2:40" ht="25.5" thickTop="1" thickBot="1" x14ac:dyDescent="0.4">
      <c r="C161" s="13" t="s">
        <v>2252</v>
      </c>
      <c r="D161" s="257"/>
      <c r="E161" s="257"/>
      <c r="F161" s="258"/>
      <c r="G161" s="258"/>
      <c r="H161" s="257"/>
      <c r="I161" s="257"/>
      <c r="J161" s="296"/>
      <c r="K161" s="296"/>
      <c r="L161" s="282" t="str">
        <f t="shared" ref="L161:L163" si="258">IF(C161="","",_xlfn.CONCAT("            { line: ","""",C161,", ",M161:AN161,""", sC: ","""",B161,"""},"))</f>
        <v xml:space="preserve">            { line: "en el lugar sagrado, ", sC: ""},</v>
      </c>
      <c r="M161" s="218" t="str">
        <f t="shared" ref="M161:M163" si="259">IF(N161="","","(")</f>
        <v/>
      </c>
      <c r="N161" s="183" t="str">
        <f t="shared" ref="N161:N163" si="260">IF(D161="","",D161)</f>
        <v/>
      </c>
      <c r="O161" s="216" t="str">
        <f t="shared" ref="O161:O163" si="261">IF(N161="","",",")</f>
        <v/>
      </c>
      <c r="P161" s="225" t="str">
        <f t="shared" ref="P161:P163" si="262">IF(E161="","",E161)</f>
        <v/>
      </c>
      <c r="Q161" s="217" t="str">
        <f t="shared" ref="Q161:Q163" si="263">IF(N161="","",",")</f>
        <v/>
      </c>
      <c r="R161" s="168" t="str">
        <f t="shared" ref="R161:R163" si="264">IF(N161="","",15)</f>
        <v/>
      </c>
      <c r="S161" s="218" t="str">
        <f t="shared" ref="S161:S163" si="265">IF(N161="","",")")</f>
        <v/>
      </c>
      <c r="T161" s="219" t="str">
        <f t="shared" ref="T161:T163" si="266">IF(U161="","","(")</f>
        <v/>
      </c>
      <c r="U161" s="181" t="str">
        <f t="shared" ref="U161:U163" si="267">IF(F161="","",F161)</f>
        <v/>
      </c>
      <c r="V161" s="185" t="str">
        <f t="shared" ref="V161:V163" si="268">IF(U161="","",",")</f>
        <v/>
      </c>
      <c r="W161" s="177" t="str">
        <f t="shared" ref="W161:W163" si="269">IF(G161="","",G161)</f>
        <v/>
      </c>
      <c r="X161" s="185" t="str">
        <f t="shared" ref="X161:X163" si="270">IF(U161="","",",")</f>
        <v/>
      </c>
      <c r="Y161" s="185" t="str">
        <f t="shared" ref="Y161:Y163" si="271">IF(U161="","",250)</f>
        <v/>
      </c>
      <c r="Z161" s="218" t="str">
        <f t="shared" ref="Z161:Z163" si="272">IF(U161="","",")")</f>
        <v/>
      </c>
      <c r="AA161" s="175" t="str">
        <f t="shared" ref="AA161:AA163" si="273">IF(AB161="","","(")</f>
        <v/>
      </c>
      <c r="AB161" s="183" t="str">
        <f t="shared" ref="AB161:AB163" si="274">IF(H161="","",H161)</f>
        <v/>
      </c>
      <c r="AC161" s="184" t="str">
        <f t="shared" ref="AC161:AC163" si="275">IF(AB161="","",",")</f>
        <v/>
      </c>
      <c r="AD161" s="225" t="str">
        <f t="shared" ref="AD161:AD163" si="276">IF(I161="","",I161)</f>
        <v/>
      </c>
      <c r="AE161" s="176" t="str">
        <f t="shared" ref="AE161:AE163" si="277">IF(AB161="","",",")</f>
        <v/>
      </c>
      <c r="AF161" s="168" t="str">
        <f t="shared" ref="AF161:AF163" si="278">IF(AB161="","",350)</f>
        <v/>
      </c>
      <c r="AG161" s="168" t="str">
        <f t="shared" ref="AG161:AG163" si="279">IF(AB161="","",")")</f>
        <v/>
      </c>
      <c r="AH161" s="179" t="str">
        <f t="shared" ref="AH161:AH163" si="280">IF(AI161="","","(")</f>
        <v/>
      </c>
      <c r="AI161" s="256" t="str">
        <f t="shared" ref="AI161:AI163" si="281">IF(J161="","",J161)</f>
        <v/>
      </c>
      <c r="AJ161" s="185" t="str">
        <f t="shared" ref="AJ161:AJ163" si="282">IF(AI161="","",",")</f>
        <v/>
      </c>
      <c r="AK161" s="185" t="str">
        <f t="shared" ref="AK161:AK163" si="283">IF(K161="","",K161)</f>
        <v/>
      </c>
      <c r="AL161" s="185" t="str">
        <f t="shared" ref="AL161:AL163" si="284">IF(AI161="","",",")</f>
        <v/>
      </c>
      <c r="AM161" s="185" t="str">
        <f t="shared" ref="AM161:AM163" si="285">IF(AI161="","",450)</f>
        <v/>
      </c>
      <c r="AN161" s="185" t="str">
        <f t="shared" ref="AN161:AN163" si="286">IF(AI161="","",")")</f>
        <v/>
      </c>
    </row>
    <row r="162" spans="2:40" ht="25.5" thickTop="1" thickBot="1" x14ac:dyDescent="0.4">
      <c r="C162" s="13" t="s">
        <v>2229</v>
      </c>
      <c r="D162" s="257"/>
      <c r="E162" s="257"/>
      <c r="F162" s="258"/>
      <c r="G162" s="258"/>
      <c r="H162" s="257"/>
      <c r="I162" s="257"/>
      <c r="J162" s="296"/>
      <c r="K162" s="296"/>
      <c r="L162" s="282" t="str">
        <f t="shared" si="258"/>
        <v xml:space="preserve">            { line: "sobre tu monte santo, el santuario, ", sC: ""},</v>
      </c>
      <c r="M162" s="218" t="str">
        <f t="shared" si="259"/>
        <v/>
      </c>
      <c r="N162" s="183" t="str">
        <f t="shared" si="260"/>
        <v/>
      </c>
      <c r="O162" s="216" t="str">
        <f t="shared" si="261"/>
        <v/>
      </c>
      <c r="P162" s="225" t="str">
        <f t="shared" si="262"/>
        <v/>
      </c>
      <c r="Q162" s="217" t="str">
        <f t="shared" si="263"/>
        <v/>
      </c>
      <c r="R162" s="168" t="str">
        <f t="shared" si="264"/>
        <v/>
      </c>
      <c r="S162" s="218" t="str">
        <f t="shared" si="265"/>
        <v/>
      </c>
      <c r="T162" s="219" t="str">
        <f t="shared" si="266"/>
        <v/>
      </c>
      <c r="U162" s="181" t="str">
        <f t="shared" si="267"/>
        <v/>
      </c>
      <c r="V162" s="185" t="str">
        <f t="shared" si="268"/>
        <v/>
      </c>
      <c r="W162" s="177" t="str">
        <f t="shared" si="269"/>
        <v/>
      </c>
      <c r="X162" s="185" t="str">
        <f t="shared" si="270"/>
        <v/>
      </c>
      <c r="Y162" s="185" t="str">
        <f t="shared" si="271"/>
        <v/>
      </c>
      <c r="Z162" s="218" t="str">
        <f t="shared" si="272"/>
        <v/>
      </c>
      <c r="AA162" s="175" t="str">
        <f t="shared" si="273"/>
        <v/>
      </c>
      <c r="AB162" s="183" t="str">
        <f t="shared" si="274"/>
        <v/>
      </c>
      <c r="AC162" s="184" t="str">
        <f t="shared" si="275"/>
        <v/>
      </c>
      <c r="AD162" s="225" t="str">
        <f t="shared" si="276"/>
        <v/>
      </c>
      <c r="AE162" s="176" t="str">
        <f t="shared" si="277"/>
        <v/>
      </c>
      <c r="AF162" s="168" t="str">
        <f t="shared" si="278"/>
        <v/>
      </c>
      <c r="AG162" s="168" t="str">
        <f t="shared" si="279"/>
        <v/>
      </c>
      <c r="AH162" s="179" t="str">
        <f t="shared" si="280"/>
        <v/>
      </c>
      <c r="AI162" s="256" t="str">
        <f t="shared" si="281"/>
        <v/>
      </c>
      <c r="AJ162" s="185" t="str">
        <f t="shared" si="282"/>
        <v/>
      </c>
      <c r="AK162" s="185" t="str">
        <f t="shared" si="283"/>
        <v/>
      </c>
      <c r="AL162" s="185" t="str">
        <f t="shared" si="284"/>
        <v/>
      </c>
      <c r="AM162" s="185" t="str">
        <f t="shared" si="285"/>
        <v/>
      </c>
      <c r="AN162" s="185" t="str">
        <f t="shared" si="286"/>
        <v/>
      </c>
    </row>
    <row r="163" spans="2:40" ht="25.5" thickTop="1" thickBot="1" x14ac:dyDescent="0.4">
      <c r="C163" s="13" t="s">
        <v>2230</v>
      </c>
      <c r="D163" s="257"/>
      <c r="E163" s="257"/>
      <c r="F163" s="258"/>
      <c r="G163" s="258"/>
      <c r="H163" s="257"/>
      <c r="I163" s="257"/>
      <c r="J163" s="296"/>
      <c r="K163" s="296"/>
      <c r="L163" s="282" t="str">
        <f t="shared" si="258"/>
        <v xml:space="preserve">            { line: "que tus manos prepararon., ", sC: ""},</v>
      </c>
      <c r="M163" s="218" t="str">
        <f t="shared" si="259"/>
        <v/>
      </c>
      <c r="N163" s="183" t="str">
        <f t="shared" si="260"/>
        <v/>
      </c>
      <c r="O163" s="216" t="str">
        <f t="shared" si="261"/>
        <v/>
      </c>
      <c r="P163" s="225" t="str">
        <f t="shared" si="262"/>
        <v/>
      </c>
      <c r="Q163" s="217" t="str">
        <f t="shared" si="263"/>
        <v/>
      </c>
      <c r="R163" s="168" t="str">
        <f t="shared" si="264"/>
        <v/>
      </c>
      <c r="S163" s="218" t="str">
        <f t="shared" si="265"/>
        <v/>
      </c>
      <c r="T163" s="219" t="str">
        <f t="shared" si="266"/>
        <v/>
      </c>
      <c r="U163" s="181" t="str">
        <f t="shared" si="267"/>
        <v/>
      </c>
      <c r="V163" s="185" t="str">
        <f t="shared" si="268"/>
        <v/>
      </c>
      <c r="W163" s="177" t="str">
        <f t="shared" si="269"/>
        <v/>
      </c>
      <c r="X163" s="185" t="str">
        <f t="shared" si="270"/>
        <v/>
      </c>
      <c r="Y163" s="185" t="str">
        <f t="shared" si="271"/>
        <v/>
      </c>
      <c r="Z163" s="218" t="str">
        <f t="shared" si="272"/>
        <v/>
      </c>
      <c r="AA163" s="175" t="str">
        <f t="shared" si="273"/>
        <v/>
      </c>
      <c r="AB163" s="183" t="str">
        <f t="shared" si="274"/>
        <v/>
      </c>
      <c r="AC163" s="184" t="str">
        <f t="shared" si="275"/>
        <v/>
      </c>
      <c r="AD163" s="225" t="str">
        <f t="shared" si="276"/>
        <v/>
      </c>
      <c r="AE163" s="176" t="str">
        <f t="shared" si="277"/>
        <v/>
      </c>
      <c r="AF163" s="168" t="str">
        <f t="shared" si="278"/>
        <v/>
      </c>
      <c r="AG163" s="168" t="str">
        <f t="shared" si="279"/>
        <v/>
      </c>
      <c r="AH163" s="179" t="str">
        <f t="shared" si="280"/>
        <v/>
      </c>
      <c r="AI163" s="256" t="str">
        <f t="shared" si="281"/>
        <v/>
      </c>
      <c r="AJ163" s="185" t="str">
        <f t="shared" si="282"/>
        <v/>
      </c>
      <c r="AK163" s="185" t="str">
        <f t="shared" si="283"/>
        <v/>
      </c>
      <c r="AL163" s="185" t="str">
        <f t="shared" si="284"/>
        <v/>
      </c>
      <c r="AM163" s="185" t="str">
        <f t="shared" si="285"/>
        <v/>
      </c>
      <c r="AN163" s="185" t="str">
        <f t="shared" si="286"/>
        <v/>
      </c>
    </row>
    <row r="164" spans="2:40" ht="27.75" thickTop="1" thickBot="1" x14ac:dyDescent="0.4">
      <c r="C164" s="297"/>
      <c r="D164" s="326"/>
      <c r="E164" s="326"/>
      <c r="F164" s="326"/>
      <c r="G164" s="326"/>
      <c r="H164" s="326"/>
      <c r="I164" s="326"/>
      <c r="J164" s="326"/>
      <c r="K164" s="326"/>
      <c r="L164" s="299" t="s">
        <v>2520</v>
      </c>
      <c r="M164" s="218"/>
      <c r="N164" s="183"/>
      <c r="O164" s="216"/>
      <c r="P164" s="225"/>
      <c r="Q164" s="217"/>
      <c r="R164" s="168"/>
      <c r="S164" s="218"/>
      <c r="T164" s="219"/>
      <c r="U164" s="181"/>
      <c r="V164" s="185"/>
      <c r="W164" s="177"/>
      <c r="X164" s="185"/>
      <c r="Y164" s="185"/>
      <c r="Z164" s="218"/>
      <c r="AA164" s="175"/>
      <c r="AB164" s="183"/>
      <c r="AC164" s="184"/>
      <c r="AD164" s="225"/>
      <c r="AE164" s="176"/>
      <c r="AF164" s="168"/>
      <c r="AG164" s="168"/>
      <c r="AH164" s="179"/>
      <c r="AI164" s="256"/>
      <c r="AJ164" s="185"/>
      <c r="AK164" s="185"/>
      <c r="AL164" s="185"/>
      <c r="AM164" s="185"/>
      <c r="AN164" s="185"/>
    </row>
    <row r="165" spans="2:40" ht="25.5" thickTop="1" thickBot="1" x14ac:dyDescent="0.4">
      <c r="C165" s="203" t="s">
        <v>2422</v>
      </c>
      <c r="D165" s="224"/>
      <c r="E165" s="224"/>
      <c r="F165" s="224"/>
      <c r="G165" s="224"/>
      <c r="H165" s="224"/>
      <c r="I165" s="224"/>
      <c r="J165" s="224"/>
      <c r="K165" s="224"/>
      <c r="L165" s="208" t="s">
        <v>2411</v>
      </c>
      <c r="M165" s="218" t="str">
        <f t="shared" ref="M165:M177" si="287">IF(N165="","","(")</f>
        <v/>
      </c>
      <c r="N165" s="183" t="str">
        <f t="shared" ref="N165:N177" si="288">IF(D165="","",D165)</f>
        <v/>
      </c>
      <c r="O165" s="216" t="str">
        <f t="shared" ref="O165:O177" si="289">IF(N165="","",",")</f>
        <v/>
      </c>
      <c r="P165" s="225" t="str">
        <f t="shared" ref="P165:P177" si="290">IF(E165="","",E165)</f>
        <v/>
      </c>
      <c r="Q165" s="217" t="str">
        <f t="shared" ref="Q165:Q177" si="291">IF(N165="","",",")</f>
        <v/>
      </c>
      <c r="R165" s="168" t="str">
        <f t="shared" ref="R165:R177" si="292">IF(N165="","",15)</f>
        <v/>
      </c>
      <c r="S165" s="218" t="str">
        <f t="shared" ref="S165:S177" si="293">IF(N165="","",")")</f>
        <v/>
      </c>
      <c r="T165" s="219" t="str">
        <f t="shared" ref="T165:T177" si="294">IF(U165="","","(")</f>
        <v/>
      </c>
      <c r="U165" s="181" t="str">
        <f t="shared" ref="U165:U177" si="295">IF(F165="","",F165)</f>
        <v/>
      </c>
      <c r="V165" s="185" t="str">
        <f t="shared" ref="V165:V177" si="296">IF(U165="","",",")</f>
        <v/>
      </c>
      <c r="W165" s="177" t="str">
        <f t="shared" ref="W165:W177" si="297">IF(G165="","",G165)</f>
        <v/>
      </c>
      <c r="X165" s="185" t="str">
        <f t="shared" ref="X165:X177" si="298">IF(U165="","",",")</f>
        <v/>
      </c>
      <c r="Y165" s="185" t="str">
        <f t="shared" ref="Y165:Y177" si="299">IF(U165="","",250)</f>
        <v/>
      </c>
      <c r="Z165" s="218" t="str">
        <f t="shared" ref="Z165:Z177" si="300">IF(U165="","",")")</f>
        <v/>
      </c>
      <c r="AA165" s="175" t="str">
        <f t="shared" ref="AA165:AA177" si="301">IF(AB165="","","(")</f>
        <v/>
      </c>
      <c r="AB165" s="183" t="str">
        <f t="shared" ref="AB165:AB177" si="302">IF(H165="","",H165)</f>
        <v/>
      </c>
      <c r="AC165" s="184" t="str">
        <f t="shared" ref="AC165:AC177" si="303">IF(AB165="","",",")</f>
        <v/>
      </c>
      <c r="AD165" s="225" t="str">
        <f t="shared" ref="AD165:AD177" si="304">IF(I165="","",I165)</f>
        <v/>
      </c>
      <c r="AE165" s="176" t="str">
        <f t="shared" ref="AE165:AE177" si="305">IF(AB165="","",",")</f>
        <v/>
      </c>
      <c r="AF165" s="168" t="str">
        <f t="shared" ref="AF165:AF177" si="306">IF(AB165="","",350)</f>
        <v/>
      </c>
      <c r="AG165" s="168" t="str">
        <f t="shared" ref="AG165:AG177" si="307">IF(AB165="","",")")</f>
        <v/>
      </c>
      <c r="AH165" s="179" t="str">
        <f t="shared" ref="AH165:AH177" si="308">IF(AI165="","","(")</f>
        <v/>
      </c>
      <c r="AI165" s="256" t="str">
        <f t="shared" ref="AI165:AI177" si="309">IF(J165="","",J165)</f>
        <v/>
      </c>
      <c r="AJ165" s="185" t="str">
        <f t="shared" ref="AJ165:AJ177" si="310">IF(AI165="","",",")</f>
        <v/>
      </c>
      <c r="AK165" s="185" t="str">
        <f t="shared" ref="AK165:AK177" si="311">IF(K165="","",K165)</f>
        <v/>
      </c>
      <c r="AL165" s="185" t="str">
        <f t="shared" ref="AL165:AL177" si="312">IF(AI165="","",",")</f>
        <v/>
      </c>
      <c r="AM165" s="185" t="str">
        <f t="shared" ref="AM165:AM177" si="313">IF(AI165="","",450)</f>
        <v/>
      </c>
      <c r="AN165" s="185" t="str">
        <f t="shared" ref="AN165:AN177" si="314">IF(AI165="","",")")</f>
        <v/>
      </c>
    </row>
    <row r="166" spans="2:40" ht="25.5" thickTop="1" thickBot="1" x14ac:dyDescent="0.4">
      <c r="B166" t="s">
        <v>2584</v>
      </c>
      <c r="C166" s="333" t="s">
        <v>2213</v>
      </c>
      <c r="D166" s="329" t="s">
        <v>1131</v>
      </c>
      <c r="E166" s="329">
        <v>7</v>
      </c>
      <c r="F166" s="329"/>
      <c r="G166" s="329"/>
      <c r="H166" s="329"/>
      <c r="I166" s="329"/>
      <c r="J166" s="329"/>
      <c r="K166" s="329"/>
      <c r="L166" s="330" t="str">
        <f>IF(C166="","",_xlfn.CONCAT("       triggerLine: ","""",C166,", ",M166:AN166,""", sC: ","""",B166,""", lines: ["))</f>
        <v xml:space="preserve">       triggerLine: "PRECIPITÓ EN EL MAR, (Do,7,15)", sC: "ta as", lines: [</v>
      </c>
      <c r="M166" s="218" t="str">
        <f t="shared" si="287"/>
        <v>(</v>
      </c>
      <c r="N166" s="183" t="str">
        <f t="shared" si="288"/>
        <v>Do</v>
      </c>
      <c r="O166" s="216" t="str">
        <f t="shared" si="289"/>
        <v>,</v>
      </c>
      <c r="P166" s="225">
        <f t="shared" si="290"/>
        <v>7</v>
      </c>
      <c r="Q166" s="217" t="str">
        <f t="shared" si="291"/>
        <v>,</v>
      </c>
      <c r="R166" s="168">
        <f t="shared" si="292"/>
        <v>15</v>
      </c>
      <c r="S166" s="218" t="str">
        <f t="shared" si="293"/>
        <v>)</v>
      </c>
      <c r="T166" s="219" t="str">
        <f t="shared" si="294"/>
        <v/>
      </c>
      <c r="U166" s="181" t="str">
        <f t="shared" si="295"/>
        <v/>
      </c>
      <c r="V166" s="185" t="str">
        <f t="shared" si="296"/>
        <v/>
      </c>
      <c r="W166" s="177" t="str">
        <f t="shared" si="297"/>
        <v/>
      </c>
      <c r="X166" s="185" t="str">
        <f t="shared" si="298"/>
        <v/>
      </c>
      <c r="Y166" s="185" t="str">
        <f t="shared" si="299"/>
        <v/>
      </c>
      <c r="Z166" s="218" t="str">
        <f t="shared" si="300"/>
        <v/>
      </c>
      <c r="AA166" s="175" t="str">
        <f t="shared" si="301"/>
        <v/>
      </c>
      <c r="AB166" s="183" t="str">
        <f t="shared" si="302"/>
        <v/>
      </c>
      <c r="AC166" s="184" t="str">
        <f t="shared" si="303"/>
        <v/>
      </c>
      <c r="AD166" s="225" t="str">
        <f t="shared" si="304"/>
        <v/>
      </c>
      <c r="AE166" s="176" t="str">
        <f t="shared" si="305"/>
        <v/>
      </c>
      <c r="AF166" s="168" t="str">
        <f t="shared" si="306"/>
        <v/>
      </c>
      <c r="AG166" s="168" t="str">
        <f t="shared" si="307"/>
        <v/>
      </c>
      <c r="AH166" s="179" t="str">
        <f t="shared" si="308"/>
        <v/>
      </c>
      <c r="AI166" s="256" t="str">
        <f t="shared" si="309"/>
        <v/>
      </c>
      <c r="AJ166" s="185" t="str">
        <f t="shared" si="310"/>
        <v/>
      </c>
      <c r="AK166" s="185" t="str">
        <f t="shared" si="311"/>
        <v/>
      </c>
      <c r="AL166" s="185" t="str">
        <f t="shared" si="312"/>
        <v/>
      </c>
      <c r="AM166" s="185" t="str">
        <f t="shared" si="313"/>
        <v/>
      </c>
      <c r="AN166" s="185" t="str">
        <f t="shared" si="314"/>
        <v/>
      </c>
    </row>
    <row r="167" spans="2:40" ht="25.5" thickTop="1" thickBot="1" x14ac:dyDescent="0.4">
      <c r="B167" t="s">
        <v>2282</v>
      </c>
      <c r="C167" s="285" t="s">
        <v>2214</v>
      </c>
      <c r="D167" s="227"/>
      <c r="E167" s="227"/>
      <c r="F167" s="227"/>
      <c r="G167" s="227"/>
      <c r="H167" s="227"/>
      <c r="I167" s="227"/>
      <c r="J167" s="227"/>
      <c r="K167" s="227"/>
      <c r="L167" s="283" t="str">
        <f>IF(C167="","",_xlfn.CONCAT("            { line: ","""",C167,", ",M167:AN167,""", sC: ","""",B167,"""},"))</f>
        <v xml:space="preserve">            { line: "CABALLO Y CABALLERO,, ", sC: "as"},</v>
      </c>
      <c r="M167" s="218" t="str">
        <f t="shared" si="287"/>
        <v/>
      </c>
      <c r="N167" s="183" t="str">
        <f t="shared" si="288"/>
        <v/>
      </c>
      <c r="O167" s="216" t="str">
        <f t="shared" si="289"/>
        <v/>
      </c>
      <c r="P167" s="225" t="str">
        <f t="shared" si="290"/>
        <v/>
      </c>
      <c r="Q167" s="217" t="str">
        <f t="shared" si="291"/>
        <v/>
      </c>
      <c r="R167" s="168" t="str">
        <f t="shared" si="292"/>
        <v/>
      </c>
      <c r="S167" s="218" t="str">
        <f t="shared" si="293"/>
        <v/>
      </c>
      <c r="T167" s="219" t="str">
        <f t="shared" si="294"/>
        <v/>
      </c>
      <c r="U167" s="181" t="str">
        <f t="shared" si="295"/>
        <v/>
      </c>
      <c r="V167" s="185" t="str">
        <f t="shared" si="296"/>
        <v/>
      </c>
      <c r="W167" s="177" t="str">
        <f t="shared" si="297"/>
        <v/>
      </c>
      <c r="X167" s="185" t="str">
        <f t="shared" si="298"/>
        <v/>
      </c>
      <c r="Y167" s="185" t="str">
        <f t="shared" si="299"/>
        <v/>
      </c>
      <c r="Z167" s="218" t="str">
        <f t="shared" si="300"/>
        <v/>
      </c>
      <c r="AA167" s="175" t="str">
        <f t="shared" si="301"/>
        <v/>
      </c>
      <c r="AB167" s="183" t="str">
        <f t="shared" si="302"/>
        <v/>
      </c>
      <c r="AC167" s="184" t="str">
        <f t="shared" si="303"/>
        <v/>
      </c>
      <c r="AD167" s="225" t="str">
        <f t="shared" si="304"/>
        <v/>
      </c>
      <c r="AE167" s="176" t="str">
        <f t="shared" si="305"/>
        <v/>
      </c>
      <c r="AF167" s="168" t="str">
        <f t="shared" si="306"/>
        <v/>
      </c>
      <c r="AG167" s="168" t="str">
        <f t="shared" si="307"/>
        <v/>
      </c>
      <c r="AH167" s="179" t="str">
        <f t="shared" si="308"/>
        <v/>
      </c>
      <c r="AI167" s="256" t="str">
        <f t="shared" si="309"/>
        <v/>
      </c>
      <c r="AJ167" s="185" t="str">
        <f t="shared" si="310"/>
        <v/>
      </c>
      <c r="AK167" s="185" t="str">
        <f t="shared" si="311"/>
        <v/>
      </c>
      <c r="AL167" s="185" t="str">
        <f t="shared" si="312"/>
        <v/>
      </c>
      <c r="AM167" s="185" t="str">
        <f t="shared" si="313"/>
        <v/>
      </c>
      <c r="AN167" s="185" t="str">
        <f t="shared" si="314"/>
        <v/>
      </c>
    </row>
    <row r="168" spans="2:40" ht="25.5" thickTop="1" thickBot="1" x14ac:dyDescent="0.4">
      <c r="B168" t="s">
        <v>2282</v>
      </c>
      <c r="C168" s="285" t="s">
        <v>2210</v>
      </c>
      <c r="D168" s="337"/>
      <c r="E168" s="337"/>
      <c r="F168" s="337"/>
      <c r="G168" s="337"/>
      <c r="H168" s="337"/>
      <c r="I168" s="337"/>
      <c r="J168" s="337"/>
      <c r="K168" s="337"/>
      <c r="L168" s="283" t="str">
        <f>IF(C168="","",_xlfn.CONCAT("            { line: ","""",C168,", ",M168:AN168,""", sC: ","""",B168,"""},"))</f>
        <v xml:space="preserve">            { line: "CABALLO Y CABALLERO., ", sC: "as"},</v>
      </c>
      <c r="M168" s="218" t="str">
        <f t="shared" si="287"/>
        <v/>
      </c>
      <c r="N168" s="183" t="str">
        <f t="shared" si="288"/>
        <v/>
      </c>
      <c r="O168" s="216" t="str">
        <f t="shared" si="289"/>
        <v/>
      </c>
      <c r="P168" s="225" t="str">
        <f t="shared" si="290"/>
        <v/>
      </c>
      <c r="Q168" s="217" t="str">
        <f t="shared" si="291"/>
        <v/>
      </c>
      <c r="R168" s="168" t="str">
        <f t="shared" si="292"/>
        <v/>
      </c>
      <c r="S168" s="218" t="str">
        <f t="shared" si="293"/>
        <v/>
      </c>
      <c r="T168" s="219" t="str">
        <f t="shared" si="294"/>
        <v/>
      </c>
      <c r="U168" s="181" t="str">
        <f t="shared" si="295"/>
        <v/>
      </c>
      <c r="V168" s="185" t="str">
        <f t="shared" si="296"/>
        <v/>
      </c>
      <c r="W168" s="177" t="str">
        <f t="shared" si="297"/>
        <v/>
      </c>
      <c r="X168" s="185" t="str">
        <f t="shared" si="298"/>
        <v/>
      </c>
      <c r="Y168" s="185" t="str">
        <f t="shared" si="299"/>
        <v/>
      </c>
      <c r="Z168" s="218" t="str">
        <f t="shared" si="300"/>
        <v/>
      </c>
      <c r="AA168" s="175" t="str">
        <f t="shared" si="301"/>
        <v/>
      </c>
      <c r="AB168" s="183" t="str">
        <f t="shared" si="302"/>
        <v/>
      </c>
      <c r="AC168" s="184" t="str">
        <f t="shared" si="303"/>
        <v/>
      </c>
      <c r="AD168" s="225" t="str">
        <f t="shared" si="304"/>
        <v/>
      </c>
      <c r="AE168" s="176" t="str">
        <f t="shared" si="305"/>
        <v/>
      </c>
      <c r="AF168" s="168" t="str">
        <f t="shared" si="306"/>
        <v/>
      </c>
      <c r="AG168" s="168" t="str">
        <f t="shared" si="307"/>
        <v/>
      </c>
      <c r="AH168" s="179" t="str">
        <f t="shared" si="308"/>
        <v/>
      </c>
      <c r="AI168" s="256" t="str">
        <f t="shared" si="309"/>
        <v/>
      </c>
      <c r="AJ168" s="185" t="str">
        <f t="shared" si="310"/>
        <v/>
      </c>
      <c r="AK168" s="185" t="str">
        <f t="shared" si="311"/>
        <v/>
      </c>
      <c r="AL168" s="185" t="str">
        <f t="shared" si="312"/>
        <v/>
      </c>
      <c r="AM168" s="185" t="str">
        <f t="shared" si="313"/>
        <v/>
      </c>
      <c r="AN168" s="185" t="str">
        <f t="shared" si="314"/>
        <v/>
      </c>
    </row>
    <row r="169" spans="2:40" ht="27.75" thickTop="1" thickBot="1" x14ac:dyDescent="0.4">
      <c r="C169" s="297"/>
      <c r="D169" s="326"/>
      <c r="E169" s="326"/>
      <c r="F169" s="326"/>
      <c r="G169" s="326"/>
      <c r="H169" s="326"/>
      <c r="I169" s="326"/>
      <c r="J169" s="326"/>
      <c r="K169" s="326"/>
      <c r="L169" s="299" t="s">
        <v>2520</v>
      </c>
      <c r="M169" s="218"/>
      <c r="N169" s="183"/>
      <c r="O169" s="216"/>
      <c r="P169" s="225"/>
      <c r="Q169" s="217"/>
      <c r="R169" s="168"/>
      <c r="S169" s="218"/>
      <c r="T169" s="219"/>
      <c r="U169" s="181"/>
      <c r="V169" s="185"/>
      <c r="W169" s="177"/>
      <c r="X169" s="185"/>
      <c r="Y169" s="185"/>
      <c r="Z169" s="218"/>
      <c r="AA169" s="175"/>
      <c r="AB169" s="183"/>
      <c r="AC169" s="184"/>
      <c r="AD169" s="225"/>
      <c r="AE169" s="176"/>
      <c r="AF169" s="168"/>
      <c r="AG169" s="168"/>
      <c r="AH169" s="179"/>
      <c r="AI169" s="256"/>
      <c r="AJ169" s="185"/>
      <c r="AK169" s="185"/>
      <c r="AL169" s="185"/>
      <c r="AM169" s="185"/>
      <c r="AN169" s="185"/>
    </row>
    <row r="170" spans="2:40" ht="25.5" thickTop="1" thickBot="1" x14ac:dyDescent="0.4">
      <c r="B170" t="s">
        <v>2282</v>
      </c>
      <c r="C170" s="285" t="s">
        <v>2211</v>
      </c>
      <c r="D170" s="328" t="s">
        <v>1113</v>
      </c>
      <c r="E170" s="328"/>
      <c r="F170" s="328"/>
      <c r="G170" s="328"/>
      <c r="H170" s="328"/>
      <c r="I170" s="328"/>
      <c r="J170" s="328"/>
      <c r="K170" s="328"/>
      <c r="L170" s="283" t="str">
        <f>IF(C170="","",_xlfn.CONCAT("            { line: ","""",C170,", ",M170:AN170,""", sC: ","""",B170,"""},"))</f>
        <v xml:space="preserve">            { line: "MI FUERZA Y MI CANCIÓN, (Fa,,15)", sC: "as"},</v>
      </c>
      <c r="M170" s="218" t="str">
        <f t="shared" si="287"/>
        <v>(</v>
      </c>
      <c r="N170" s="183" t="str">
        <f t="shared" si="288"/>
        <v>Fa</v>
      </c>
      <c r="O170" s="216" t="str">
        <f t="shared" si="289"/>
        <v>,</v>
      </c>
      <c r="P170" s="225" t="str">
        <f t="shared" si="290"/>
        <v/>
      </c>
      <c r="Q170" s="217" t="str">
        <f t="shared" si="291"/>
        <v>,</v>
      </c>
      <c r="R170" s="168">
        <f t="shared" si="292"/>
        <v>15</v>
      </c>
      <c r="S170" s="218" t="str">
        <f t="shared" si="293"/>
        <v>)</v>
      </c>
      <c r="T170" s="219" t="str">
        <f t="shared" si="294"/>
        <v/>
      </c>
      <c r="U170" s="181" t="str">
        <f t="shared" si="295"/>
        <v/>
      </c>
      <c r="V170" s="185" t="str">
        <f t="shared" si="296"/>
        <v/>
      </c>
      <c r="W170" s="177" t="str">
        <f t="shared" si="297"/>
        <v/>
      </c>
      <c r="X170" s="185" t="str">
        <f t="shared" si="298"/>
        <v/>
      </c>
      <c r="Y170" s="185" t="str">
        <f t="shared" si="299"/>
        <v/>
      </c>
      <c r="Z170" s="218" t="str">
        <f t="shared" si="300"/>
        <v/>
      </c>
      <c r="AA170" s="175" t="str">
        <f t="shared" si="301"/>
        <v/>
      </c>
      <c r="AB170" s="183" t="str">
        <f t="shared" si="302"/>
        <v/>
      </c>
      <c r="AC170" s="184" t="str">
        <f t="shared" si="303"/>
        <v/>
      </c>
      <c r="AD170" s="225" t="str">
        <f t="shared" si="304"/>
        <v/>
      </c>
      <c r="AE170" s="176" t="str">
        <f t="shared" si="305"/>
        <v/>
      </c>
      <c r="AF170" s="168" t="str">
        <f t="shared" si="306"/>
        <v/>
      </c>
      <c r="AG170" s="168" t="str">
        <f t="shared" si="307"/>
        <v/>
      </c>
      <c r="AH170" s="179" t="str">
        <f t="shared" si="308"/>
        <v/>
      </c>
      <c r="AI170" s="256" t="str">
        <f t="shared" si="309"/>
        <v/>
      </c>
      <c r="AJ170" s="185" t="str">
        <f t="shared" si="310"/>
        <v/>
      </c>
      <c r="AK170" s="185" t="str">
        <f t="shared" si="311"/>
        <v/>
      </c>
      <c r="AL170" s="185" t="str">
        <f t="shared" si="312"/>
        <v/>
      </c>
      <c r="AM170" s="185" t="str">
        <f t="shared" si="313"/>
        <v/>
      </c>
      <c r="AN170" s="185" t="str">
        <f t="shared" si="314"/>
        <v/>
      </c>
    </row>
    <row r="171" spans="2:40" ht="25.5" thickTop="1" thickBot="1" x14ac:dyDescent="0.4">
      <c r="B171" t="s">
        <v>2282</v>
      </c>
      <c r="C171" s="285" t="s">
        <v>2212</v>
      </c>
      <c r="D171" s="227" t="s">
        <v>1112</v>
      </c>
      <c r="E171" s="227">
        <v>7</v>
      </c>
      <c r="F171" s="227"/>
      <c r="G171" s="227"/>
      <c r="H171" s="227"/>
      <c r="I171" s="227"/>
      <c r="J171" s="227"/>
      <c r="K171" s="227"/>
      <c r="L171" s="283" t="str">
        <f>IF(C171="","",_xlfn.CONCAT("            { line: ","""",C171,", ",M171:AN171,""", sC: ","""",B171,"""},"))</f>
        <v xml:space="preserve">            { line: "ES EL SEÑOR., (La,7,15)", sC: "as"},</v>
      </c>
      <c r="M171" s="218" t="str">
        <f t="shared" si="287"/>
        <v>(</v>
      </c>
      <c r="N171" s="183" t="str">
        <f t="shared" si="288"/>
        <v>La</v>
      </c>
      <c r="O171" s="216" t="str">
        <f t="shared" si="289"/>
        <v>,</v>
      </c>
      <c r="P171" s="225">
        <f t="shared" si="290"/>
        <v>7</v>
      </c>
      <c r="Q171" s="217" t="str">
        <f t="shared" si="291"/>
        <v>,</v>
      </c>
      <c r="R171" s="168">
        <f t="shared" si="292"/>
        <v>15</v>
      </c>
      <c r="S171" s="218" t="str">
        <f t="shared" si="293"/>
        <v>)</v>
      </c>
      <c r="T171" s="219" t="str">
        <f t="shared" si="294"/>
        <v/>
      </c>
      <c r="U171" s="181" t="str">
        <f t="shared" si="295"/>
        <v/>
      </c>
      <c r="V171" s="185" t="str">
        <f t="shared" si="296"/>
        <v/>
      </c>
      <c r="W171" s="177" t="str">
        <f t="shared" si="297"/>
        <v/>
      </c>
      <c r="X171" s="185" t="str">
        <f t="shared" si="298"/>
        <v/>
      </c>
      <c r="Y171" s="185" t="str">
        <f t="shared" si="299"/>
        <v/>
      </c>
      <c r="Z171" s="218" t="str">
        <f t="shared" si="300"/>
        <v/>
      </c>
      <c r="AA171" s="175" t="str">
        <f t="shared" si="301"/>
        <v/>
      </c>
      <c r="AB171" s="183" t="str">
        <f t="shared" si="302"/>
        <v/>
      </c>
      <c r="AC171" s="184" t="str">
        <f t="shared" si="303"/>
        <v/>
      </c>
      <c r="AD171" s="225" t="str">
        <f t="shared" si="304"/>
        <v/>
      </c>
      <c r="AE171" s="176" t="str">
        <f t="shared" si="305"/>
        <v/>
      </c>
      <c r="AF171" s="168" t="str">
        <f t="shared" si="306"/>
        <v/>
      </c>
      <c r="AG171" s="168" t="str">
        <f t="shared" si="307"/>
        <v/>
      </c>
      <c r="AH171" s="179" t="str">
        <f t="shared" si="308"/>
        <v/>
      </c>
      <c r="AI171" s="256" t="str">
        <f t="shared" si="309"/>
        <v/>
      </c>
      <c r="AJ171" s="185" t="str">
        <f t="shared" si="310"/>
        <v/>
      </c>
      <c r="AK171" s="185" t="str">
        <f t="shared" si="311"/>
        <v/>
      </c>
      <c r="AL171" s="185" t="str">
        <f t="shared" si="312"/>
        <v/>
      </c>
      <c r="AM171" s="185" t="str">
        <f t="shared" si="313"/>
        <v/>
      </c>
      <c r="AN171" s="185" t="str">
        <f t="shared" si="314"/>
        <v/>
      </c>
    </row>
    <row r="172" spans="2:40" ht="25.5" thickTop="1" thickBot="1" x14ac:dyDescent="0.4">
      <c r="B172" t="s">
        <v>2282</v>
      </c>
      <c r="C172" s="285" t="s">
        <v>2237</v>
      </c>
      <c r="D172" s="337" t="s">
        <v>1114</v>
      </c>
      <c r="E172" s="337">
        <v>7</v>
      </c>
      <c r="F172" s="337"/>
      <c r="G172" s="337"/>
      <c r="H172" s="337"/>
      <c r="I172" s="337"/>
      <c r="J172" s="337"/>
      <c r="K172" s="337"/>
      <c r="L172" s="283" t="str">
        <f>IF(C172="","",_xlfn.CONCAT("            { line: ","""",C172,", ",M172:AN172,""", sC: ","""",B172,"""},"))</f>
        <v xml:space="preserve">            { line: "ÉL ES MI SALVACIÓN, ES MI DIOS, (Re,7,15)", sC: "as"},</v>
      </c>
      <c r="M172" s="218" t="str">
        <f t="shared" si="287"/>
        <v>(</v>
      </c>
      <c r="N172" s="183" t="str">
        <f t="shared" si="288"/>
        <v>Re</v>
      </c>
      <c r="O172" s="216" t="str">
        <f t="shared" si="289"/>
        <v>,</v>
      </c>
      <c r="P172" s="225">
        <f t="shared" si="290"/>
        <v>7</v>
      </c>
      <c r="Q172" s="217" t="str">
        <f t="shared" si="291"/>
        <v>,</v>
      </c>
      <c r="R172" s="168">
        <f t="shared" si="292"/>
        <v>15</v>
      </c>
      <c r="S172" s="218" t="str">
        <f t="shared" si="293"/>
        <v>)</v>
      </c>
      <c r="T172" s="219" t="str">
        <f t="shared" si="294"/>
        <v/>
      </c>
      <c r="U172" s="181" t="str">
        <f t="shared" si="295"/>
        <v/>
      </c>
      <c r="V172" s="185" t="str">
        <f t="shared" si="296"/>
        <v/>
      </c>
      <c r="W172" s="177" t="str">
        <f t="shared" si="297"/>
        <v/>
      </c>
      <c r="X172" s="185" t="str">
        <f t="shared" si="298"/>
        <v/>
      </c>
      <c r="Y172" s="185" t="str">
        <f t="shared" si="299"/>
        <v/>
      </c>
      <c r="Z172" s="218" t="str">
        <f t="shared" si="300"/>
        <v/>
      </c>
      <c r="AA172" s="175" t="str">
        <f t="shared" si="301"/>
        <v/>
      </c>
      <c r="AB172" s="183" t="str">
        <f t="shared" si="302"/>
        <v/>
      </c>
      <c r="AC172" s="184" t="str">
        <f t="shared" si="303"/>
        <v/>
      </c>
      <c r="AD172" s="225" t="str">
        <f t="shared" si="304"/>
        <v/>
      </c>
      <c r="AE172" s="176" t="str">
        <f t="shared" si="305"/>
        <v/>
      </c>
      <c r="AF172" s="168" t="str">
        <f t="shared" si="306"/>
        <v/>
      </c>
      <c r="AG172" s="168" t="str">
        <f t="shared" si="307"/>
        <v/>
      </c>
      <c r="AH172" s="179" t="str">
        <f t="shared" si="308"/>
        <v/>
      </c>
      <c r="AI172" s="256" t="str">
        <f t="shared" si="309"/>
        <v/>
      </c>
      <c r="AJ172" s="185" t="str">
        <f t="shared" si="310"/>
        <v/>
      </c>
      <c r="AK172" s="185" t="str">
        <f t="shared" si="311"/>
        <v/>
      </c>
      <c r="AL172" s="185" t="str">
        <f t="shared" si="312"/>
        <v/>
      </c>
      <c r="AM172" s="185" t="str">
        <f t="shared" si="313"/>
        <v/>
      </c>
      <c r="AN172" s="185" t="str">
        <f t="shared" si="314"/>
        <v/>
      </c>
    </row>
    <row r="173" spans="2:40" ht="25.5" thickTop="1" thickBot="1" x14ac:dyDescent="0.4">
      <c r="B173" t="s">
        <v>2282</v>
      </c>
      <c r="C173" s="285" t="s">
        <v>2238</v>
      </c>
      <c r="D173" s="328" t="s">
        <v>1122</v>
      </c>
      <c r="E173" s="328">
        <v>7</v>
      </c>
      <c r="F173" s="328"/>
      <c r="G173" s="328"/>
      <c r="H173" s="328"/>
      <c r="I173" s="328"/>
      <c r="J173" s="328"/>
      <c r="K173" s="328"/>
      <c r="L173" s="283" t="str">
        <f>IF(C173="","",_xlfn.CONCAT("            { line: ","""",C173,", ",M173:AN173,""", sC: ","""",B173,"""},"))</f>
        <v xml:space="preserve">            { line: "Y YO LO ENSALZARÉ., (Sol,7,15)", sC: "as"},</v>
      </c>
      <c r="M173" s="218" t="str">
        <f t="shared" si="287"/>
        <v>(</v>
      </c>
      <c r="N173" s="183" t="str">
        <f t="shared" si="288"/>
        <v>Sol</v>
      </c>
      <c r="O173" s="216" t="str">
        <f t="shared" si="289"/>
        <v>,</v>
      </c>
      <c r="P173" s="225">
        <f t="shared" si="290"/>
        <v>7</v>
      </c>
      <c r="Q173" s="217" t="str">
        <f t="shared" si="291"/>
        <v>,</v>
      </c>
      <c r="R173" s="168">
        <f t="shared" si="292"/>
        <v>15</v>
      </c>
      <c r="S173" s="218" t="str">
        <f t="shared" si="293"/>
        <v>)</v>
      </c>
      <c r="T173" s="219" t="str">
        <f t="shared" si="294"/>
        <v/>
      </c>
      <c r="U173" s="181" t="str">
        <f t="shared" si="295"/>
        <v/>
      </c>
      <c r="V173" s="185" t="str">
        <f t="shared" si="296"/>
        <v/>
      </c>
      <c r="W173" s="177" t="str">
        <f t="shared" si="297"/>
        <v/>
      </c>
      <c r="X173" s="185" t="str">
        <f t="shared" si="298"/>
        <v/>
      </c>
      <c r="Y173" s="185" t="str">
        <f t="shared" si="299"/>
        <v/>
      </c>
      <c r="Z173" s="218" t="str">
        <f t="shared" si="300"/>
        <v/>
      </c>
      <c r="AA173" s="175" t="str">
        <f t="shared" si="301"/>
        <v/>
      </c>
      <c r="AB173" s="183" t="str">
        <f t="shared" si="302"/>
        <v/>
      </c>
      <c r="AC173" s="184" t="str">
        <f t="shared" si="303"/>
        <v/>
      </c>
      <c r="AD173" s="225" t="str">
        <f t="shared" si="304"/>
        <v/>
      </c>
      <c r="AE173" s="176" t="str">
        <f t="shared" si="305"/>
        <v/>
      </c>
      <c r="AF173" s="168" t="str">
        <f t="shared" si="306"/>
        <v/>
      </c>
      <c r="AG173" s="168" t="str">
        <f t="shared" si="307"/>
        <v/>
      </c>
      <c r="AH173" s="179" t="str">
        <f t="shared" si="308"/>
        <v/>
      </c>
      <c r="AI173" s="256" t="str">
        <f t="shared" si="309"/>
        <v/>
      </c>
      <c r="AJ173" s="185" t="str">
        <f t="shared" si="310"/>
        <v/>
      </c>
      <c r="AK173" s="185" t="str">
        <f t="shared" si="311"/>
        <v/>
      </c>
      <c r="AL173" s="185" t="str">
        <f t="shared" si="312"/>
        <v/>
      </c>
      <c r="AM173" s="185" t="str">
        <f t="shared" si="313"/>
        <v/>
      </c>
      <c r="AN173" s="185" t="str">
        <f t="shared" si="314"/>
        <v/>
      </c>
    </row>
    <row r="174" spans="2:40" ht="27.75" thickTop="1" thickBot="1" x14ac:dyDescent="0.4">
      <c r="C174" s="297"/>
      <c r="D174" s="326"/>
      <c r="E174" s="326"/>
      <c r="F174" s="326"/>
      <c r="G174" s="326"/>
      <c r="H174" s="326"/>
      <c r="I174" s="326"/>
      <c r="J174" s="326"/>
      <c r="K174" s="326"/>
      <c r="L174" s="299" t="s">
        <v>2520</v>
      </c>
      <c r="M174" s="218"/>
      <c r="N174" s="183"/>
      <c r="O174" s="216"/>
      <c r="P174" s="225"/>
      <c r="Q174" s="217"/>
      <c r="R174" s="168"/>
      <c r="S174" s="218"/>
      <c r="T174" s="219"/>
      <c r="U174" s="181"/>
      <c r="V174" s="185"/>
      <c r="W174" s="177"/>
      <c r="X174" s="185"/>
      <c r="Y174" s="185"/>
      <c r="Z174" s="218"/>
      <c r="AA174" s="175"/>
      <c r="AB174" s="183"/>
      <c r="AC174" s="184"/>
      <c r="AD174" s="225"/>
      <c r="AE174" s="176"/>
      <c r="AF174" s="168"/>
      <c r="AG174" s="168"/>
      <c r="AH174" s="179"/>
      <c r="AI174" s="256"/>
      <c r="AJ174" s="185"/>
      <c r="AK174" s="185"/>
      <c r="AL174" s="185"/>
      <c r="AM174" s="185"/>
      <c r="AN174" s="185"/>
    </row>
    <row r="175" spans="2:40" ht="25.5" thickTop="1" thickBot="1" x14ac:dyDescent="0.4">
      <c r="B175" t="s">
        <v>2282</v>
      </c>
      <c r="C175" s="285" t="s">
        <v>2213</v>
      </c>
      <c r="D175" s="227" t="s">
        <v>1131</v>
      </c>
      <c r="E175" s="227">
        <v>7</v>
      </c>
      <c r="F175" s="227"/>
      <c r="G175" s="227"/>
      <c r="H175" s="227"/>
      <c r="I175" s="227"/>
      <c r="J175" s="227"/>
      <c r="K175" s="227"/>
      <c r="L175" s="283" t="str">
        <f>IF(C175="","",_xlfn.CONCAT("            { line: ","""",C175,", ",M175:AN175,""", sC: ","""",B175,"""},"))</f>
        <v xml:space="preserve">            { line: "PRECIPITÓ EN EL MAR, (Do,7,15)", sC: "as"},</v>
      </c>
      <c r="M175" s="218" t="str">
        <f t="shared" si="287"/>
        <v>(</v>
      </c>
      <c r="N175" s="183" t="str">
        <f t="shared" si="288"/>
        <v>Do</v>
      </c>
      <c r="O175" s="216" t="str">
        <f t="shared" si="289"/>
        <v>,</v>
      </c>
      <c r="P175" s="225">
        <f t="shared" si="290"/>
        <v>7</v>
      </c>
      <c r="Q175" s="217" t="str">
        <f t="shared" si="291"/>
        <v>,</v>
      </c>
      <c r="R175" s="168">
        <f t="shared" si="292"/>
        <v>15</v>
      </c>
      <c r="S175" s="218" t="str">
        <f t="shared" si="293"/>
        <v>)</v>
      </c>
      <c r="T175" s="219" t="str">
        <f t="shared" si="294"/>
        <v/>
      </c>
      <c r="U175" s="181" t="str">
        <f t="shared" si="295"/>
        <v/>
      </c>
      <c r="V175" s="185" t="str">
        <f t="shared" si="296"/>
        <v/>
      </c>
      <c r="W175" s="177" t="str">
        <f t="shared" si="297"/>
        <v/>
      </c>
      <c r="X175" s="185" t="str">
        <f t="shared" si="298"/>
        <v/>
      </c>
      <c r="Y175" s="185" t="str">
        <f t="shared" si="299"/>
        <v/>
      </c>
      <c r="Z175" s="218" t="str">
        <f t="shared" si="300"/>
        <v/>
      </c>
      <c r="AA175" s="175" t="str">
        <f t="shared" si="301"/>
        <v/>
      </c>
      <c r="AB175" s="183" t="str">
        <f t="shared" si="302"/>
        <v/>
      </c>
      <c r="AC175" s="184" t="str">
        <f t="shared" si="303"/>
        <v/>
      </c>
      <c r="AD175" s="225" t="str">
        <f t="shared" si="304"/>
        <v/>
      </c>
      <c r="AE175" s="176" t="str">
        <f t="shared" si="305"/>
        <v/>
      </c>
      <c r="AF175" s="168" t="str">
        <f t="shared" si="306"/>
        <v/>
      </c>
      <c r="AG175" s="168" t="str">
        <f t="shared" si="307"/>
        <v/>
      </c>
      <c r="AH175" s="179" t="str">
        <f t="shared" si="308"/>
        <v/>
      </c>
      <c r="AI175" s="256" t="str">
        <f t="shared" si="309"/>
        <v/>
      </c>
      <c r="AJ175" s="185" t="str">
        <f t="shared" si="310"/>
        <v/>
      </c>
      <c r="AK175" s="185" t="str">
        <f t="shared" si="311"/>
        <v/>
      </c>
      <c r="AL175" s="185" t="str">
        <f t="shared" si="312"/>
        <v/>
      </c>
      <c r="AM175" s="185" t="str">
        <f t="shared" si="313"/>
        <v/>
      </c>
      <c r="AN175" s="185" t="str">
        <f t="shared" si="314"/>
        <v/>
      </c>
    </row>
    <row r="176" spans="2:40" ht="25.5" thickTop="1" thickBot="1" x14ac:dyDescent="0.4">
      <c r="B176" t="s">
        <v>2282</v>
      </c>
      <c r="C176" s="285" t="s">
        <v>2214</v>
      </c>
      <c r="D176" s="337"/>
      <c r="E176" s="337"/>
      <c r="F176" s="337"/>
      <c r="G176" s="337"/>
      <c r="H176" s="337"/>
      <c r="I176" s="337"/>
      <c r="J176" s="337"/>
      <c r="K176" s="337"/>
      <c r="L176" s="283" t="str">
        <f>IF(C176="","",_xlfn.CONCAT("            { line: ","""",C176,", ",M176:AN176,""", sC: ","""",B176,"""},"))</f>
        <v xml:space="preserve">            { line: "CABALLO Y CABALLERO,, ", sC: "as"},</v>
      </c>
      <c r="M176" s="218" t="str">
        <f t="shared" si="287"/>
        <v/>
      </c>
      <c r="N176" s="183" t="str">
        <f t="shared" si="288"/>
        <v/>
      </c>
      <c r="O176" s="216" t="str">
        <f t="shared" si="289"/>
        <v/>
      </c>
      <c r="P176" s="225" t="str">
        <f t="shared" si="290"/>
        <v/>
      </c>
      <c r="Q176" s="217" t="str">
        <f t="shared" si="291"/>
        <v/>
      </c>
      <c r="R176" s="168" t="str">
        <f t="shared" si="292"/>
        <v/>
      </c>
      <c r="S176" s="218" t="str">
        <f t="shared" si="293"/>
        <v/>
      </c>
      <c r="T176" s="219" t="str">
        <f t="shared" si="294"/>
        <v/>
      </c>
      <c r="U176" s="181" t="str">
        <f t="shared" si="295"/>
        <v/>
      </c>
      <c r="V176" s="185" t="str">
        <f t="shared" si="296"/>
        <v/>
      </c>
      <c r="W176" s="177" t="str">
        <f t="shared" si="297"/>
        <v/>
      </c>
      <c r="X176" s="185" t="str">
        <f t="shared" si="298"/>
        <v/>
      </c>
      <c r="Y176" s="185" t="str">
        <f t="shared" si="299"/>
        <v/>
      </c>
      <c r="Z176" s="218" t="str">
        <f t="shared" si="300"/>
        <v/>
      </c>
      <c r="AA176" s="175" t="str">
        <f t="shared" si="301"/>
        <v/>
      </c>
      <c r="AB176" s="183" t="str">
        <f t="shared" si="302"/>
        <v/>
      </c>
      <c r="AC176" s="184" t="str">
        <f t="shared" si="303"/>
        <v/>
      </c>
      <c r="AD176" s="225" t="str">
        <f t="shared" si="304"/>
        <v/>
      </c>
      <c r="AE176" s="176" t="str">
        <f t="shared" si="305"/>
        <v/>
      </c>
      <c r="AF176" s="168" t="str">
        <f t="shared" si="306"/>
        <v/>
      </c>
      <c r="AG176" s="168" t="str">
        <f t="shared" si="307"/>
        <v/>
      </c>
      <c r="AH176" s="179" t="str">
        <f t="shared" si="308"/>
        <v/>
      </c>
      <c r="AI176" s="256" t="str">
        <f t="shared" si="309"/>
        <v/>
      </c>
      <c r="AJ176" s="185" t="str">
        <f t="shared" si="310"/>
        <v/>
      </c>
      <c r="AK176" s="185" t="str">
        <f t="shared" si="311"/>
        <v/>
      </c>
      <c r="AL176" s="185" t="str">
        <f t="shared" si="312"/>
        <v/>
      </c>
      <c r="AM176" s="185" t="str">
        <f t="shared" si="313"/>
        <v/>
      </c>
      <c r="AN176" s="185" t="str">
        <f t="shared" si="314"/>
        <v/>
      </c>
    </row>
    <row r="177" spans="2:40" ht="25.5" thickTop="1" thickBot="1" x14ac:dyDescent="0.4">
      <c r="B177" t="s">
        <v>2282</v>
      </c>
      <c r="C177" s="334" t="s">
        <v>2210</v>
      </c>
      <c r="D177" s="329"/>
      <c r="E177" s="329"/>
      <c r="F177" s="329"/>
      <c r="G177" s="329"/>
      <c r="H177" s="329"/>
      <c r="I177" s="329"/>
      <c r="J177" s="329"/>
      <c r="K177" s="329"/>
      <c r="L177" s="335" t="str">
        <f>IF(C177="","",_xlfn.CONCAT("            { line: ","""",C177,", ",M177:AN177,""", sC: ","""",B177,"""},  ]},"))</f>
        <v xml:space="preserve">            { line: "CABALLO Y CABALLERO., ", sC: "as"},  ]},</v>
      </c>
      <c r="M177" s="218" t="str">
        <f t="shared" si="287"/>
        <v/>
      </c>
      <c r="N177" s="183" t="str">
        <f t="shared" si="288"/>
        <v/>
      </c>
      <c r="O177" s="216" t="str">
        <f t="shared" si="289"/>
        <v/>
      </c>
      <c r="P177" s="225" t="str">
        <f t="shared" si="290"/>
        <v/>
      </c>
      <c r="Q177" s="217" t="str">
        <f t="shared" si="291"/>
        <v/>
      </c>
      <c r="R177" s="168" t="str">
        <f t="shared" si="292"/>
        <v/>
      </c>
      <c r="S177" s="218" t="str">
        <f t="shared" si="293"/>
        <v/>
      </c>
      <c r="T177" s="219" t="str">
        <f t="shared" si="294"/>
        <v/>
      </c>
      <c r="U177" s="181" t="str">
        <f t="shared" si="295"/>
        <v/>
      </c>
      <c r="V177" s="185" t="str">
        <f t="shared" si="296"/>
        <v/>
      </c>
      <c r="W177" s="177" t="str">
        <f t="shared" si="297"/>
        <v/>
      </c>
      <c r="X177" s="185" t="str">
        <f t="shared" si="298"/>
        <v/>
      </c>
      <c r="Y177" s="185" t="str">
        <f t="shared" si="299"/>
        <v/>
      </c>
      <c r="Z177" s="218" t="str">
        <f t="shared" si="300"/>
        <v/>
      </c>
      <c r="AA177" s="175" t="str">
        <f t="shared" si="301"/>
        <v/>
      </c>
      <c r="AB177" s="183" t="str">
        <f t="shared" si="302"/>
        <v/>
      </c>
      <c r="AC177" s="184" t="str">
        <f t="shared" si="303"/>
        <v/>
      </c>
      <c r="AD177" s="225" t="str">
        <f t="shared" si="304"/>
        <v/>
      </c>
      <c r="AE177" s="176" t="str">
        <f t="shared" si="305"/>
        <v/>
      </c>
      <c r="AF177" s="168" t="str">
        <f t="shared" si="306"/>
        <v/>
      </c>
      <c r="AG177" s="168" t="str">
        <f t="shared" si="307"/>
        <v/>
      </c>
      <c r="AH177" s="179" t="str">
        <f t="shared" si="308"/>
        <v/>
      </c>
      <c r="AI177" s="256" t="str">
        <f t="shared" si="309"/>
        <v/>
      </c>
      <c r="AJ177" s="185" t="str">
        <f t="shared" si="310"/>
        <v/>
      </c>
      <c r="AK177" s="185" t="str">
        <f t="shared" si="311"/>
        <v/>
      </c>
      <c r="AL177" s="185" t="str">
        <f t="shared" si="312"/>
        <v/>
      </c>
      <c r="AM177" s="185" t="str">
        <f t="shared" si="313"/>
        <v/>
      </c>
      <c r="AN177" s="185" t="str">
        <f t="shared" si="314"/>
        <v/>
      </c>
    </row>
    <row r="178" spans="2:40" ht="24" customHeight="1" x14ac:dyDescent="0.4">
      <c r="B178" s="211"/>
      <c r="C178" s="211"/>
      <c r="D178" s="211"/>
      <c r="E178" s="211"/>
      <c r="F178" s="211"/>
      <c r="G178" s="211"/>
      <c r="H178" s="211"/>
      <c r="I178" s="211"/>
      <c r="J178" s="211"/>
      <c r="K178" s="211"/>
      <c r="L178" s="213" t="str">
        <f ca="1">_xlfn.CONCAT("]}, // ULTIMA LINEA DEL CANTO: ",L1)</f>
        <v>]}, // ULTIMA LINEA DEL CANTO: CANTO DE MOISÉS</v>
      </c>
      <c r="M178" s="211"/>
    </row>
    <row r="179" spans="2:40" ht="20.25" x14ac:dyDescent="0.25">
      <c r="L179" s="214" t="s">
        <v>2316</v>
      </c>
      <c r="M179" s="166"/>
    </row>
    <row r="180" spans="2:40" x14ac:dyDescent="0.25">
      <c r="M180"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865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F61BE68-F2AF-48B5-80D2-44377209A4B5}">
          <x14:formula1>
            <xm:f>List!$B$1:$B$4</xm:f>
          </x14:formula1>
          <xm:sqref>C12</xm:sqref>
        </x14:dataValidation>
      </x14:dataValidations>
    </ext>
  </extLs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F4A57-D771-4DA6-BD87-BE0B52A920FD}">
  <sheetPr codeName="Sheet54">
    <tabColor rgb="FF00B0F0"/>
  </sheetPr>
  <dimension ref="A1:AN71"/>
  <sheetViews>
    <sheetView zoomScale="85" zoomScaleNormal="85" workbookViewId="0">
      <pane xSplit="2" ySplit="1" topLeftCell="C15" activePane="bottomRight" state="frozen"/>
      <selection pane="topRight" activeCell="C1" sqref="C1"/>
      <selection pane="bottomLeft" activeCell="A2" sqref="A2"/>
      <selection pane="bottomRight" activeCell="L30" sqref="L30"/>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35</v>
      </c>
      <c r="E1" s="148"/>
      <c r="F1" s="148"/>
      <c r="G1" s="148"/>
      <c r="H1" s="148"/>
      <c r="I1" s="148"/>
      <c r="J1" s="148"/>
      <c r="K1" s="148"/>
      <c r="L1" s="165" t="str">
        <f ca="1">VLOOKUP(C1,'Codigo Canto'!A3:AQ236,38,FALSE)</f>
        <v>CARITAS CHRISTI URGET NOS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2962</v>
      </c>
    </row>
    <row r="4" spans="2:32" ht="23.25" x14ac:dyDescent="0.25">
      <c r="L4" s="48" t="str">
        <f ca="1">_xlfn.CONCAT("║                ",L1,"               ║")</f>
        <v>║                CARITAS CHRISTI URGET NOS               ║</v>
      </c>
    </row>
    <row r="5" spans="2:32" ht="23.25" x14ac:dyDescent="0.25">
      <c r="L5" s="48" t="s">
        <v>2963</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caritaschristiurgetnos</v>
      </c>
      <c r="L7" s="164" t="str">
        <f ca="1">_xlfn.CONCAT("        id: ","""",C7,"""",",")</f>
        <v xml:space="preserve">        id: "caritaschristiurgetnos",</v>
      </c>
    </row>
    <row r="8" spans="2:32" ht="23.25" x14ac:dyDescent="0.25">
      <c r="C8" t="str">
        <f ca="1">PROPER(L1)</f>
        <v>Caritas Christi Urget Nos</v>
      </c>
      <c r="L8" s="164" t="str">
        <f ca="1">_xlfn.CONCAT("        tt: ","""",C8,"""",",")</f>
        <v xml:space="preserve">        tt: "Caritas Christi Urget Nos",</v>
      </c>
    </row>
    <row r="9" spans="2:32" ht="23.25" x14ac:dyDescent="0.25">
      <c r="C9" t="str">
        <f ca="1">PROPER(L1)</f>
        <v>Caritas Christi Urget Nos</v>
      </c>
      <c r="L9" s="164" t="str">
        <f ca="1">_xlfn.CONCAT("        title: ","""",C9,"""",",")</f>
        <v xml:space="preserve">        title: "Caritas Christi Urget Nos",</v>
      </c>
    </row>
    <row r="10" spans="2:32" ht="23.25" x14ac:dyDescent="0.25">
      <c r="C10" t="str">
        <f ca="1">VLOOKUP(C1,'Codigo Canto'!A3:AQ236,12,FALSE)</f>
        <v>2ª Corintios 5,14.15.17.21</v>
      </c>
      <c r="L10" s="164" t="str">
        <f ca="1">_xlfn.CONCAT("        ","subtitle: ","""",C10,"""",",")</f>
        <v xml:space="preserve">        subtitle: "2ª Corintios 5,14.15.17.21",</v>
      </c>
    </row>
    <row r="11" spans="2:32" ht="23.25" x14ac:dyDescent="0.25">
      <c r="C11" t="str">
        <f ca="1">VLOOKUP(C1,Codigo!A3:AP240,42,FALSE)</f>
        <v>category: ["PreCatecumenado","Pascua","Antiguo Testamento"],</v>
      </c>
      <c r="L11" s="164" t="str">
        <f ca="1">_xlfn.CONCAT("        ",C11)</f>
        <v xml:space="preserve">        category: ["PreCatecumenado","Pascua","Antiguo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L15" s="164" t="str">
        <f>_xlfn.CONCAT("        nCanURL: ","""",C15,"""",",")</f>
        <v xml:space="preserve">        nCanURL: "",</v>
      </c>
    </row>
    <row r="16" spans="2:32" ht="23.25" x14ac:dyDescent="0.25">
      <c r="C16">
        <f ca="1">VLOOKUP(C1,'Codigo Canto'!A3:AP240,1,FALSE)</f>
        <v>35</v>
      </c>
      <c r="L16" s="164" t="str">
        <f ca="1">_xlfn.CONCAT("        dbno: ","""",C16,"""",",")</f>
        <v xml:space="preserve">        dbno: "35",</v>
      </c>
    </row>
    <row r="17" spans="1:40" ht="23.25" x14ac:dyDescent="0.25">
      <c r="L17" s="164" t="str">
        <f>_xlfn.CONCAT("        notes: ","""",C17,"""",",")</f>
        <v xml:space="preserve">        notes: "",</v>
      </c>
    </row>
    <row r="18" spans="1:40" ht="23.25" x14ac:dyDescent="0.25">
      <c r="C18" t="s">
        <v>2347</v>
      </c>
      <c r="L18" s="164" t="str">
        <f>_xlfn.CONCAT("        mant: ","""",C18,"""",",")</f>
        <v xml:space="preserve">        mant: "Si",</v>
      </c>
    </row>
    <row r="19" spans="1:40" ht="23.25" x14ac:dyDescent="0.25">
      <c r="C19" t="str">
        <f ca="1">C7</f>
        <v>caritaschristiurgetnos</v>
      </c>
      <c r="L19" s="164" t="str">
        <f ca="1">_xlfn.CONCAT("        audioSrc: ","""/audio/",C19,".mp3""",",")</f>
        <v xml:space="preserve">        audioSrc: "/audio/caritaschristiurgetnos.mp3",</v>
      </c>
    </row>
    <row r="20" spans="1:40" ht="23.25" x14ac:dyDescent="0.25">
      <c r="L20" s="48" t="s">
        <v>2278</v>
      </c>
    </row>
    <row r="21" spans="1:40" ht="23.25" x14ac:dyDescent="0.25">
      <c r="L21" s="164" t="s">
        <v>2274</v>
      </c>
    </row>
    <row r="22" spans="1:40" ht="23.25" x14ac:dyDescent="0.25">
      <c r="L22" s="164" t="s">
        <v>2275</v>
      </c>
    </row>
    <row r="23" spans="1:40" ht="23.25" x14ac:dyDescent="0.25">
      <c r="L23" s="164" t="s">
        <v>2276</v>
      </c>
    </row>
    <row r="24" spans="1:40" ht="23.25" x14ac:dyDescent="0.25">
      <c r="L24" s="164" t="s">
        <v>2788</v>
      </c>
    </row>
    <row r="25" spans="1:40" ht="23.25" x14ac:dyDescent="0.25">
      <c r="L25" s="164" t="s">
        <v>2787</v>
      </c>
    </row>
    <row r="26" spans="1:40" ht="23.25" x14ac:dyDescent="0.25">
      <c r="B26">
        <f ca="1">+C1-1</f>
        <v>34</v>
      </c>
      <c r="C26" t="str">
        <f ca="1">VLOOKUP(B26,Buscador!A3:AP240,31,FALSE)</f>
        <v>/resucito/src/index.html?canto=cantodemoises</v>
      </c>
      <c r="L26" s="164" t="str">
        <f ca="1">_xlfn.CONCAT("        ant: ","""",C26,"""",",")</f>
        <v xml:space="preserve">        ant: "/resucito/src/index.html?canto=cantodemoises",</v>
      </c>
    </row>
    <row r="27" spans="1:40" ht="23.25" x14ac:dyDescent="0.25">
      <c r="B27">
        <f ca="1">+C1+1</f>
        <v>36</v>
      </c>
      <c r="C27" t="str">
        <f ca="1">VLOOKUP(B27,Buscador!A3:AP240,31,FALSE)</f>
        <v>/resucito/src/index.html?canto=carmen63-(estanrotasmisataduras)</v>
      </c>
      <c r="L27" s="164" t="str">
        <f ca="1">_xlfn.CONCAT("        sig: ","""",C27,"""",",")</f>
        <v xml:space="preserve">        sig: "/resucito/src/index.html?canto=carmen63-(estanrotasmisataduras)",</v>
      </c>
    </row>
    <row r="28" spans="1:40" ht="23.25" x14ac:dyDescent="0.25">
      <c r="L28" s="48" t="s">
        <v>2279</v>
      </c>
    </row>
    <row r="29" spans="1:40" ht="36" thickBot="1" x14ac:dyDescent="0.3">
      <c r="C29" s="327"/>
      <c r="D29" s="327"/>
      <c r="E29" s="327"/>
      <c r="F29" s="327"/>
      <c r="G29" s="327"/>
      <c r="H29" s="327"/>
      <c r="I29" s="327"/>
      <c r="J29" s="327"/>
      <c r="K29" s="327"/>
      <c r="L29" s="212" t="s">
        <v>2313</v>
      </c>
    </row>
    <row r="30" spans="1:40" ht="25.5" thickTop="1" thickBot="1" x14ac:dyDescent="0.4">
      <c r="A30">
        <v>1</v>
      </c>
      <c r="B30" t="s">
        <v>2584</v>
      </c>
      <c r="C30" s="13" t="s">
        <v>2938</v>
      </c>
      <c r="D30" s="257" t="s">
        <v>1112</v>
      </c>
      <c r="E30" s="257" t="s">
        <v>1121</v>
      </c>
      <c r="F30" s="269" t="s">
        <v>1131</v>
      </c>
      <c r="G30" s="258"/>
      <c r="H30" s="257" t="s">
        <v>1111</v>
      </c>
      <c r="I30" s="257"/>
      <c r="J30" s="270"/>
      <c r="K30" s="296"/>
      <c r="L30" s="271" t="str">
        <f t="shared" ref="L30:L46" si="0">IF(C30="","",_xlfn.CONCAT("            { line: ","""",C30,", ",M30:AN30,""", sC: ","""",B30,"""},"))</f>
        <v xml:space="preserve">            { line: "¡CARITAS CHRISTI URGET NOS!, (La,m,15)(Do,,250)(Mi,,350)", sC: "ta as"},</v>
      </c>
      <c r="M30" s="218" t="str">
        <f>IF(N30="","","(")</f>
        <v>(</v>
      </c>
      <c r="N30" s="183" t="str">
        <f t="shared" ref="N30:N64" si="1">IF(D30="","",D30)</f>
        <v>La</v>
      </c>
      <c r="O30" s="216" t="str">
        <f>IF(N30="","",",")</f>
        <v>,</v>
      </c>
      <c r="P30" s="225" t="str">
        <f t="shared" ref="P30:P64" si="2">IF(E30="","",E30)</f>
        <v>m</v>
      </c>
      <c r="Q30" s="217" t="str">
        <f>IF(N30="","",",")</f>
        <v>,</v>
      </c>
      <c r="R30" s="168">
        <f>IF(N30="","",15)</f>
        <v>15</v>
      </c>
      <c r="S30" s="218" t="str">
        <f>IF(N30="","",")")</f>
        <v>)</v>
      </c>
      <c r="T30" s="219" t="str">
        <f>IF(U30="","","(")</f>
        <v>(</v>
      </c>
      <c r="U30" s="181" t="str">
        <f t="shared" ref="U30:U64" si="3">IF(F30="","",F30)</f>
        <v>Do</v>
      </c>
      <c r="V30" s="185" t="str">
        <f>IF(U30="","",",")</f>
        <v>,</v>
      </c>
      <c r="W30" s="177" t="str">
        <f t="shared" ref="W30:W64" si="4">IF(G30="","",G30)</f>
        <v/>
      </c>
      <c r="X30" s="185" t="str">
        <f>IF(U30="","",",")</f>
        <v>,</v>
      </c>
      <c r="Y30" s="185">
        <f>IF(U30="","",250)</f>
        <v>250</v>
      </c>
      <c r="Z30" s="218" t="str">
        <f>IF(U30="","",")")</f>
        <v>)</v>
      </c>
      <c r="AA30" s="175" t="str">
        <f>IF(AB30="","","(")</f>
        <v>(</v>
      </c>
      <c r="AB30" s="183" t="str">
        <f t="shared" ref="AB30:AB64" si="5">IF(H30="","",H30)</f>
        <v>Mi</v>
      </c>
      <c r="AC30" s="184" t="str">
        <f>IF(AB30="","",",")</f>
        <v>,</v>
      </c>
      <c r="AD30" s="225" t="str">
        <f>IF(I30="","",I30)</f>
        <v/>
      </c>
      <c r="AE30" s="176" t="str">
        <f>IF(AB30="","",",")</f>
        <v>,</v>
      </c>
      <c r="AF30" s="168">
        <f>IF(AB30="","",350)</f>
        <v>350</v>
      </c>
      <c r="AG30" s="168" t="str">
        <f>IF(AB30="","",")")</f>
        <v>)</v>
      </c>
      <c r="AH30" s="179" t="str">
        <f>IF(AI30="","","(")</f>
        <v/>
      </c>
      <c r="AI30" s="256" t="str">
        <f t="shared" ref="AI30:AI64" si="6">IF(J30="","",J30)</f>
        <v/>
      </c>
      <c r="AJ30" s="185" t="str">
        <f>IF(AI30="","",",")</f>
        <v/>
      </c>
      <c r="AK30" s="185" t="str">
        <f>IF(K30="","",K30)</f>
        <v/>
      </c>
      <c r="AL30" s="185" t="str">
        <f>IF(AI30="","",",")</f>
        <v/>
      </c>
      <c r="AM30" s="185" t="str">
        <f>IF(AI30="","",450)</f>
        <v/>
      </c>
      <c r="AN30" s="185" t="str">
        <f>IF(AI30="","",")")</f>
        <v/>
      </c>
    </row>
    <row r="31" spans="1:40" ht="25.5" thickTop="1" thickBot="1" x14ac:dyDescent="0.4">
      <c r="A31">
        <f>+A30+1</f>
        <v>2</v>
      </c>
      <c r="B31" t="s">
        <v>2282</v>
      </c>
      <c r="C31" s="13" t="s">
        <v>2938</v>
      </c>
      <c r="D31" s="257" t="s">
        <v>1113</v>
      </c>
      <c r="E31" s="257"/>
      <c r="F31" s="258" t="s">
        <v>1111</v>
      </c>
      <c r="G31" s="258"/>
      <c r="H31" s="257"/>
      <c r="I31" s="257"/>
      <c r="J31" s="296"/>
      <c r="K31" s="296"/>
      <c r="L31" s="271" t="str">
        <f t="shared" si="0"/>
        <v xml:space="preserve">            { line: "¡CARITAS CHRISTI URGET NOS!, (Fa,,15)(Mi,,250)", sC: "as"},</v>
      </c>
      <c r="M31" s="218" t="str">
        <f t="shared" ref="M31:M64" si="7">IF(N31="","","(")</f>
        <v>(</v>
      </c>
      <c r="N31" s="183" t="str">
        <f t="shared" si="1"/>
        <v>Fa</v>
      </c>
      <c r="O31" s="216" t="str">
        <f t="shared" ref="O31:O64" si="8">IF(N31="","",",")</f>
        <v>,</v>
      </c>
      <c r="P31" s="225" t="str">
        <f t="shared" si="2"/>
        <v/>
      </c>
      <c r="Q31" s="217" t="str">
        <f t="shared" ref="Q31:Q64" si="9">IF(N31="","",",")</f>
        <v>,</v>
      </c>
      <c r="R31" s="168">
        <f t="shared" ref="R31:R64" si="10">IF(N31="","",15)</f>
        <v>15</v>
      </c>
      <c r="S31" s="218" t="str">
        <f t="shared" ref="S31:S64" si="11">IF(N31="","",")")</f>
        <v>)</v>
      </c>
      <c r="T31" s="219" t="str">
        <f t="shared" ref="T31:T64" si="12">IF(U31="","","(")</f>
        <v>(</v>
      </c>
      <c r="U31" s="181" t="str">
        <f t="shared" si="3"/>
        <v>Mi</v>
      </c>
      <c r="V31" s="185" t="str">
        <f t="shared" ref="V31:V64" si="13">IF(U31="","",",")</f>
        <v>,</v>
      </c>
      <c r="W31" s="177" t="str">
        <f t="shared" si="4"/>
        <v/>
      </c>
      <c r="X31" s="185" t="str">
        <f t="shared" ref="X31:X64" si="14">IF(U31="","",",")</f>
        <v>,</v>
      </c>
      <c r="Y31" s="185">
        <f t="shared" ref="Y31:Y64" si="15">IF(U31="","",250)</f>
        <v>250</v>
      </c>
      <c r="Z31" s="218" t="str">
        <f t="shared" ref="Z31:Z64" si="16">IF(U31="","",")")</f>
        <v>)</v>
      </c>
      <c r="AA31" s="175" t="str">
        <f t="shared" ref="AA31:AA64" si="17">IF(AB31="","","(")</f>
        <v/>
      </c>
      <c r="AB31" s="183" t="str">
        <f t="shared" si="5"/>
        <v/>
      </c>
      <c r="AC31" s="184" t="str">
        <f t="shared" ref="AC31:AC64" si="18">IF(AB31="","",",")</f>
        <v/>
      </c>
      <c r="AD31" s="225" t="str">
        <f t="shared" ref="AD31:AD64" si="19">IF(I31="","",I31)</f>
        <v/>
      </c>
      <c r="AE31" s="176" t="str">
        <f t="shared" ref="AE31:AE64" si="20">IF(AB31="","",",")</f>
        <v/>
      </c>
      <c r="AF31" s="168" t="str">
        <f t="shared" ref="AF31:AF64" si="21">IF(AB31="","",350)</f>
        <v/>
      </c>
      <c r="AG31" s="168" t="str">
        <f t="shared" ref="AG31:AG64" si="22">IF(AB31="","",")")</f>
        <v/>
      </c>
      <c r="AH31" s="179" t="str">
        <f t="shared" ref="AH31:AH64" si="23">IF(AI31="","","(")</f>
        <v/>
      </c>
      <c r="AI31" s="256" t="str">
        <f t="shared" si="6"/>
        <v/>
      </c>
      <c r="AJ31" s="185" t="str">
        <f t="shared" ref="AJ31:AJ64" si="24">IF(AI31="","",",")</f>
        <v/>
      </c>
      <c r="AK31" s="185" t="str">
        <f t="shared" ref="AK31:AK64" si="25">IF(K31="","",K31)</f>
        <v/>
      </c>
      <c r="AL31" s="185" t="str">
        <f t="shared" ref="AL31:AL64" si="26">IF(AI31="","",",")</f>
        <v/>
      </c>
      <c r="AM31" s="185" t="str">
        <f t="shared" ref="AM31:AM64" si="27">IF(AI31="","",450)</f>
        <v/>
      </c>
      <c r="AN31" s="185" t="str">
        <f t="shared" ref="AN31:AN64" si="28">IF(AI31="","",")")</f>
        <v/>
      </c>
    </row>
    <row r="32" spans="1:40" ht="27.75" thickTop="1" thickBot="1" x14ac:dyDescent="0.4">
      <c r="C32" s="297"/>
      <c r="D32" s="326"/>
      <c r="E32" s="326"/>
      <c r="F32" s="326"/>
      <c r="G32" s="326"/>
      <c r="H32" s="326"/>
      <c r="I32" s="326"/>
      <c r="J32" s="326"/>
      <c r="K32" s="326"/>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+A31+1</f>
        <v>3</v>
      </c>
      <c r="B33" t="s">
        <v>2540</v>
      </c>
      <c r="C33" s="13" t="s">
        <v>2939</v>
      </c>
      <c r="D33" s="257" t="s">
        <v>1112</v>
      </c>
      <c r="E33" s="257" t="s">
        <v>1121</v>
      </c>
      <c r="F33" s="258"/>
      <c r="G33" s="258"/>
      <c r="H33" s="257"/>
      <c r="I33" s="257"/>
      <c r="J33" s="296"/>
      <c r="K33" s="296"/>
      <c r="L33" s="271" t="str">
        <f t="shared" si="0"/>
        <v xml:space="preserve">            { line: "El amor de Cristo, (La,m,15)", sC: "tc"},</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ref="A34:A46" si="29">+A33+1</f>
        <v>4</v>
      </c>
      <c r="C34" s="13" t="s">
        <v>2940</v>
      </c>
      <c r="D34" s="257" t="s">
        <v>1131</v>
      </c>
      <c r="E34" s="257"/>
      <c r="F34" s="258" t="s">
        <v>1111</v>
      </c>
      <c r="G34" s="258"/>
      <c r="H34" s="257"/>
      <c r="I34" s="257"/>
      <c r="J34" s="296"/>
      <c r="K34" s="296"/>
      <c r="L34" s="271" t="str">
        <f t="shared" si="0"/>
        <v xml:space="preserve">            { line: "nos apremia al pensar,, (Do,,15)(Mi,,250)", sC: ""},</v>
      </c>
      <c r="M34" s="218" t="str">
        <f t="shared" si="7"/>
        <v>(</v>
      </c>
      <c r="N34" s="183" t="str">
        <f t="shared" si="1"/>
        <v>Do</v>
      </c>
      <c r="O34" s="216" t="str">
        <f t="shared" si="8"/>
        <v>,</v>
      </c>
      <c r="P34" s="225" t="str">
        <f t="shared" si="2"/>
        <v/>
      </c>
      <c r="Q34" s="217" t="str">
        <f t="shared" si="9"/>
        <v>,</v>
      </c>
      <c r="R34" s="168">
        <f t="shared" si="10"/>
        <v>15</v>
      </c>
      <c r="S34" s="218" t="str">
        <f t="shared" si="11"/>
        <v>)</v>
      </c>
      <c r="T34" s="219" t="str">
        <f t="shared" si="12"/>
        <v>(</v>
      </c>
      <c r="U34" s="181" t="str">
        <f t="shared" si="3"/>
        <v>Mi</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5</v>
      </c>
      <c r="B35" t="s">
        <v>2584</v>
      </c>
      <c r="C35" s="13" t="s">
        <v>2941</v>
      </c>
      <c r="D35" s="257" t="s">
        <v>1113</v>
      </c>
      <c r="E35" s="257"/>
      <c r="F35" s="258"/>
      <c r="G35" s="258"/>
      <c r="H35" s="257"/>
      <c r="I35" s="257"/>
      <c r="J35" s="296"/>
      <c r="K35" s="296"/>
      <c r="L35" s="271" t="str">
        <f>IF(C35="","",_xlfn.CONCAT("            { line: ","""",C35,", ",M35:AN35,""", sC: ","""",B35,"""},"))</f>
        <v xml:space="preserve">            { line: "EL AMOR DE CRISTO, (Fa,,15)", sC: "ta as"},</v>
      </c>
      <c r="M35" s="218" t="str">
        <f t="shared" si="7"/>
        <v>(</v>
      </c>
      <c r="N35" s="183" t="str">
        <f t="shared" si="1"/>
        <v>Fa</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6</v>
      </c>
      <c r="B36" t="s">
        <v>2282</v>
      </c>
      <c r="C36" s="13" t="s">
        <v>2942</v>
      </c>
      <c r="D36" s="257" t="s">
        <v>1111</v>
      </c>
      <c r="E36" s="257"/>
      <c r="F36" s="258"/>
      <c r="G36" s="258"/>
      <c r="H36" s="257"/>
      <c r="I36" s="257"/>
      <c r="J36" s="296"/>
      <c r="K36" s="296"/>
      <c r="L36" s="271" t="str">
        <f>IF(C36="","",_xlfn.CONCAT("            { line: ","""",C36,", ",M36:AN36,""", sC: ","""",B36,"""},"))</f>
        <v xml:space="preserve">            { line: "NOS APREMIA AL PENSAR,, (Mi,,15)", sC: "as"},</v>
      </c>
      <c r="M36" s="218" t="str">
        <f t="shared" si="7"/>
        <v>(</v>
      </c>
      <c r="N36" s="183" t="str">
        <f t="shared" si="1"/>
        <v>Mi</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7.75" thickTop="1" thickBot="1" x14ac:dyDescent="0.4">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7</v>
      </c>
      <c r="B38" t="s">
        <v>2540</v>
      </c>
      <c r="C38" s="13" t="s">
        <v>2943</v>
      </c>
      <c r="D38" s="257" t="s">
        <v>1112</v>
      </c>
      <c r="E38" s="257" t="s">
        <v>1121</v>
      </c>
      <c r="F38" s="258"/>
      <c r="G38" s="258"/>
      <c r="H38" s="257"/>
      <c r="I38" s="257"/>
      <c r="J38" s="296"/>
      <c r="K38" s="296"/>
      <c r="L38" s="271" t="str">
        <f t="shared" si="0"/>
        <v xml:space="preserve">            { line: "que si uno murió por todos,, (La,m,15)", sC: "tc"},</v>
      </c>
      <c r="M38" s="218" t="str">
        <f t="shared" si="7"/>
        <v>(</v>
      </c>
      <c r="N38" s="183" t="str">
        <f t="shared" si="1"/>
        <v>La</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8</v>
      </c>
      <c r="C39" s="13" t="s">
        <v>2944</v>
      </c>
      <c r="D39" s="257" t="s">
        <v>1131</v>
      </c>
      <c r="E39" s="257"/>
      <c r="F39" s="258" t="s">
        <v>1111</v>
      </c>
      <c r="G39" s="258"/>
      <c r="H39" s="257"/>
      <c r="I39" s="257"/>
      <c r="J39" s="296"/>
      <c r="K39" s="296"/>
      <c r="L39" s="271" t="str">
        <f t="shared" si="0"/>
        <v xml:space="preserve">            { line: "todos por tanto murieron., (Do,,15)(Mi,,250)", sC: ""},</v>
      </c>
      <c r="M39" s="218" t="str">
        <f t="shared" si="7"/>
        <v>(</v>
      </c>
      <c r="N39" s="183" t="str">
        <f t="shared" si="1"/>
        <v>Do</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9</v>
      </c>
      <c r="B40" t="s">
        <v>2584</v>
      </c>
      <c r="C40" s="13" t="s">
        <v>2945</v>
      </c>
      <c r="D40" s="257" t="s">
        <v>1113</v>
      </c>
      <c r="E40" s="257"/>
      <c r="F40" s="258"/>
      <c r="G40" s="258"/>
      <c r="H40" s="257"/>
      <c r="I40" s="257"/>
      <c r="J40" s="296"/>
      <c r="K40" s="296"/>
      <c r="L40" s="271" t="str">
        <f>IF(C40="","",_xlfn.CONCAT("            { line: ","""",C40,", ",M40:AN40,""", sC: ","""",B40,"""},"))</f>
        <v xml:space="preserve">            { line: "QUE SI CRISTO MURIÓ POR TODOS,, (Fa,,15)", sC: "ta as"},</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10</v>
      </c>
      <c r="B41" t="s">
        <v>2282</v>
      </c>
      <c r="C41" s="13" t="s">
        <v>2946</v>
      </c>
      <c r="D41" s="257" t="s">
        <v>1111</v>
      </c>
      <c r="E41" s="257"/>
      <c r="F41" s="258"/>
      <c r="G41" s="258"/>
      <c r="H41" s="257"/>
      <c r="I41" s="257"/>
      <c r="J41" s="296"/>
      <c r="K41" s="296"/>
      <c r="L41" s="271" t="str">
        <f t="shared" si="0"/>
        <v xml:space="preserve">            { line: "TODOS MURIERON., (Mi,,15)", sC: "as"},</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7.75" thickTop="1" thickBot="1" x14ac:dyDescent="0.4">
      <c r="C42" s="297"/>
      <c r="D42" s="326"/>
      <c r="E42" s="326"/>
      <c r="F42" s="326"/>
      <c r="G42" s="326"/>
      <c r="H42" s="326"/>
      <c r="I42" s="326"/>
      <c r="J42" s="326"/>
      <c r="K42" s="326"/>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5.5" thickTop="1" thickBot="1" x14ac:dyDescent="0.4">
      <c r="A43">
        <f>+A41+1</f>
        <v>11</v>
      </c>
      <c r="B43" t="s">
        <v>2540</v>
      </c>
      <c r="C43" s="13" t="s">
        <v>2947</v>
      </c>
      <c r="D43" s="257" t="s">
        <v>1114</v>
      </c>
      <c r="E43" s="257" t="s">
        <v>1121</v>
      </c>
      <c r="F43" s="258" t="s">
        <v>1111</v>
      </c>
      <c r="G43" s="258"/>
      <c r="H43" s="257"/>
      <c r="I43" s="257"/>
      <c r="J43" s="296"/>
      <c r="K43" s="296"/>
      <c r="L43" s="271" t="str">
        <f t="shared" si="0"/>
        <v xml:space="preserve">            { line: "Y murió por todos para que los que viven, (Re,m,15)(Mi,,250)", sC: "tc"},</v>
      </c>
      <c r="M43" s="218" t="str">
        <f t="shared" si="7"/>
        <v>(</v>
      </c>
      <c r="N43" s="183" t="str">
        <f t="shared" si="1"/>
        <v>Re</v>
      </c>
      <c r="O43" s="216" t="str">
        <f t="shared" si="8"/>
        <v>,</v>
      </c>
      <c r="P43" s="225" t="str">
        <f t="shared" si="2"/>
        <v>m</v>
      </c>
      <c r="Q43" s="217" t="str">
        <f t="shared" si="9"/>
        <v>,</v>
      </c>
      <c r="R43" s="168">
        <f t="shared" si="10"/>
        <v>15</v>
      </c>
      <c r="S43" s="218" t="str">
        <f t="shared" si="11"/>
        <v>)</v>
      </c>
      <c r="T43" s="219" t="str">
        <f t="shared" si="12"/>
        <v>(</v>
      </c>
      <c r="U43" s="181" t="str">
        <f t="shared" si="3"/>
        <v>Mi</v>
      </c>
      <c r="V43" s="185" t="str">
        <f t="shared" si="13"/>
        <v>,</v>
      </c>
      <c r="W43" s="177" t="str">
        <f t="shared" si="4"/>
        <v/>
      </c>
      <c r="X43" s="185" t="str">
        <f t="shared" si="14"/>
        <v>,</v>
      </c>
      <c r="Y43" s="185">
        <f t="shared" si="15"/>
        <v>250</v>
      </c>
      <c r="Z43" s="218" t="str">
        <f t="shared" si="16"/>
        <v>)</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12</v>
      </c>
      <c r="C44" s="13" t="s">
        <v>2948</v>
      </c>
      <c r="D44" s="257" t="s">
        <v>1114</v>
      </c>
      <c r="E44" s="257" t="s">
        <v>1121</v>
      </c>
      <c r="F44" s="258" t="s">
        <v>1111</v>
      </c>
      <c r="G44" s="258"/>
      <c r="H44" s="257"/>
      <c r="I44" s="257"/>
      <c r="J44" s="296"/>
      <c r="K44" s="296"/>
      <c r="L44" s="271" t="str">
        <f t="shared" si="0"/>
        <v xml:space="preserve">            { line: "no vivan más para sí,, (Re,m,15)(Mi,,250)", sC: ""},</v>
      </c>
      <c r="M44" s="218" t="str">
        <f t="shared" si="7"/>
        <v>(</v>
      </c>
      <c r="N44" s="183" t="str">
        <f t="shared" si="1"/>
        <v>Re</v>
      </c>
      <c r="O44" s="216" t="str">
        <f t="shared" si="8"/>
        <v>,</v>
      </c>
      <c r="P44" s="225" t="str">
        <f t="shared" si="2"/>
        <v>m</v>
      </c>
      <c r="Q44" s="217" t="str">
        <f t="shared" si="9"/>
        <v>,</v>
      </c>
      <c r="R44" s="168">
        <f t="shared" si="10"/>
        <v>15</v>
      </c>
      <c r="S44" s="218" t="str">
        <f t="shared" si="11"/>
        <v>)</v>
      </c>
      <c r="T44" s="219" t="str">
        <f t="shared" si="12"/>
        <v>(</v>
      </c>
      <c r="U44" s="181" t="str">
        <f t="shared" si="3"/>
        <v>Mi</v>
      </c>
      <c r="V44" s="185" t="str">
        <f t="shared" si="13"/>
        <v>,</v>
      </c>
      <c r="W44" s="177" t="str">
        <f t="shared" si="4"/>
        <v/>
      </c>
      <c r="X44" s="185" t="str">
        <f t="shared" si="14"/>
        <v>,</v>
      </c>
      <c r="Y44" s="185">
        <f t="shared" si="15"/>
        <v>250</v>
      </c>
      <c r="Z44" s="218" t="str">
        <f t="shared" si="16"/>
        <v>)</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13</v>
      </c>
      <c r="C45" s="13" t="s">
        <v>2949</v>
      </c>
      <c r="D45" s="257" t="s">
        <v>1113</v>
      </c>
      <c r="E45" s="257"/>
      <c r="F45" s="258" t="s">
        <v>1114</v>
      </c>
      <c r="G45" s="258" t="s">
        <v>2631</v>
      </c>
      <c r="H45" s="257"/>
      <c r="I45" s="257"/>
      <c r="J45" s="296"/>
      <c r="K45" s="296"/>
      <c r="L45" s="271" t="str">
        <f t="shared" si="0"/>
        <v xml:space="preserve">            { line: "sino para aquel que murió, (Fa,,15)(Re,m9,250)", sC: ""},</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v>
      </c>
      <c r="U45" s="181" t="str">
        <f t="shared" si="3"/>
        <v>Re</v>
      </c>
      <c r="V45" s="185" t="str">
        <f t="shared" si="13"/>
        <v>,</v>
      </c>
      <c r="W45" s="177" t="str">
        <f t="shared" si="4"/>
        <v>m9</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14</v>
      </c>
      <c r="C46" s="13" t="s">
        <v>2950</v>
      </c>
      <c r="D46" s="257" t="s">
        <v>1122</v>
      </c>
      <c r="E46" s="257"/>
      <c r="F46" s="258" t="s">
        <v>1111</v>
      </c>
      <c r="G46" s="258"/>
      <c r="H46" s="257"/>
      <c r="I46" s="257"/>
      <c r="J46" s="296"/>
      <c r="K46" s="296"/>
      <c r="L46" s="271" t="str">
        <f t="shared" si="0"/>
        <v xml:space="preserve">            { line: "y resucitó por ellos., (Sol,,15)(Mi,,250)", sC: ""},</v>
      </c>
      <c r="M46" s="218" t="str">
        <f t="shared" si="7"/>
        <v>(</v>
      </c>
      <c r="N46" s="183" t="str">
        <f t="shared" si="1"/>
        <v>Sol</v>
      </c>
      <c r="O46" s="216" t="str">
        <f t="shared" si="8"/>
        <v>,</v>
      </c>
      <c r="P46" s="225" t="str">
        <f t="shared" si="2"/>
        <v/>
      </c>
      <c r="Q46" s="217" t="str">
        <f t="shared" si="9"/>
        <v>,</v>
      </c>
      <c r="R46" s="168">
        <f t="shared" si="10"/>
        <v>15</v>
      </c>
      <c r="S46" s="218" t="str">
        <f t="shared" si="11"/>
        <v>)</v>
      </c>
      <c r="T46" s="219" t="str">
        <f t="shared" si="12"/>
        <v>(</v>
      </c>
      <c r="U46" s="181" t="str">
        <f t="shared" si="3"/>
        <v>Mi</v>
      </c>
      <c r="V46" s="185" t="str">
        <f t="shared" si="13"/>
        <v>,</v>
      </c>
      <c r="W46" s="177" t="str">
        <f t="shared" si="4"/>
        <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7.75" thickTop="1" thickBot="1" x14ac:dyDescent="0.4">
      <c r="C47" s="297"/>
      <c r="D47" s="326"/>
      <c r="E47" s="326"/>
      <c r="F47" s="326"/>
      <c r="G47" s="326"/>
      <c r="H47" s="326"/>
      <c r="I47" s="326"/>
      <c r="J47" s="326"/>
      <c r="K47" s="326"/>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5.5" thickTop="1" thickBot="1" x14ac:dyDescent="0.4">
      <c r="C48" s="203" t="s">
        <v>2422</v>
      </c>
      <c r="D48" s="224"/>
      <c r="E48" s="224"/>
      <c r="F48" s="224"/>
      <c r="G48" s="224"/>
      <c r="H48" s="224"/>
      <c r="I48" s="224"/>
      <c r="J48" s="224"/>
      <c r="K48" s="224"/>
      <c r="L48" s="208" t="s">
        <v>2411</v>
      </c>
      <c r="M48" s="218" t="str">
        <f t="shared" ref="M48:M50" si="30">IF(N48="","","(")</f>
        <v/>
      </c>
      <c r="N48" s="183" t="str">
        <f t="shared" ref="N48:N50" si="31">IF(D48="","",D48)</f>
        <v/>
      </c>
      <c r="O48" s="216" t="str">
        <f t="shared" ref="O48:O50" si="32">IF(N48="","",",")</f>
        <v/>
      </c>
      <c r="P48" s="225" t="str">
        <f t="shared" ref="P48:P50" si="33">IF(E48="","",E48)</f>
        <v/>
      </c>
      <c r="Q48" s="217" t="str">
        <f t="shared" ref="Q48:Q50" si="34">IF(N48="","",",")</f>
        <v/>
      </c>
      <c r="R48" s="168" t="str">
        <f t="shared" ref="R48:R50" si="35">IF(N48="","",15)</f>
        <v/>
      </c>
      <c r="S48" s="218" t="str">
        <f t="shared" ref="S48:S50" si="36">IF(N48="","",")")</f>
        <v/>
      </c>
      <c r="T48" s="219" t="str">
        <f t="shared" ref="T48:T50" si="37">IF(U48="","","(")</f>
        <v/>
      </c>
      <c r="U48" s="181" t="str">
        <f t="shared" ref="U48:U50" si="38">IF(F48="","",F48)</f>
        <v/>
      </c>
      <c r="V48" s="185" t="str">
        <f t="shared" ref="V48:V50" si="39">IF(U48="","",",")</f>
        <v/>
      </c>
      <c r="W48" s="177" t="str">
        <f t="shared" ref="W48:W50" si="40">IF(G48="","",G48)</f>
        <v/>
      </c>
      <c r="X48" s="185" t="str">
        <f t="shared" ref="X48:X50" si="41">IF(U48="","",",")</f>
        <v/>
      </c>
      <c r="Y48" s="185" t="str">
        <f t="shared" ref="Y48:Y50" si="42">IF(U48="","",250)</f>
        <v/>
      </c>
      <c r="Z48" s="218" t="str">
        <f t="shared" ref="Z48:Z50" si="43">IF(U48="","",")")</f>
        <v/>
      </c>
      <c r="AA48" s="175" t="str">
        <f t="shared" ref="AA48:AA50" si="44">IF(AB48="","","(")</f>
        <v/>
      </c>
      <c r="AB48" s="183" t="str">
        <f t="shared" ref="AB48:AB50" si="45">IF(H48="","",H48)</f>
        <v/>
      </c>
      <c r="AC48" s="184" t="str">
        <f t="shared" ref="AC48:AC50" si="46">IF(AB48="","",",")</f>
        <v/>
      </c>
      <c r="AD48" s="225" t="str">
        <f t="shared" ref="AD48:AD50" si="47">IF(I48="","",I48)</f>
        <v/>
      </c>
      <c r="AE48" s="176" t="str">
        <f t="shared" ref="AE48:AE50" si="48">IF(AB48="","",",")</f>
        <v/>
      </c>
      <c r="AF48" s="168" t="str">
        <f t="shared" ref="AF48:AF50" si="49">IF(AB48="","",350)</f>
        <v/>
      </c>
      <c r="AG48" s="168" t="str">
        <f t="shared" ref="AG48:AG50" si="50">IF(AB48="","",")")</f>
        <v/>
      </c>
      <c r="AH48" s="179" t="str">
        <f t="shared" ref="AH48:AH50" si="51">IF(AI48="","","(")</f>
        <v/>
      </c>
      <c r="AI48" s="256" t="str">
        <f t="shared" ref="AI48:AI50" si="52">IF(J48="","",J48)</f>
        <v/>
      </c>
      <c r="AJ48" s="185" t="str">
        <f t="shared" ref="AJ48:AJ50" si="53">IF(AI48="","",",")</f>
        <v/>
      </c>
      <c r="AK48" s="185" t="str">
        <f t="shared" ref="AK48:AK50" si="54">IF(K48="","",K48)</f>
        <v/>
      </c>
      <c r="AL48" s="185" t="str">
        <f t="shared" ref="AL48:AL50" si="55">IF(AI48="","",",")</f>
        <v/>
      </c>
      <c r="AM48" s="185" t="str">
        <f t="shared" ref="AM48:AM50" si="56">IF(AI48="","",450)</f>
        <v/>
      </c>
      <c r="AN48" s="185" t="str">
        <f t="shared" ref="AN48:AN50" si="57">IF(AI48="","",")")</f>
        <v/>
      </c>
    </row>
    <row r="49" spans="1:40" ht="25.5" thickTop="1" thickBot="1" x14ac:dyDescent="0.4">
      <c r="B49" t="s">
        <v>2584</v>
      </c>
      <c r="C49" s="333" t="s">
        <v>2938</v>
      </c>
      <c r="D49" s="329" t="s">
        <v>1112</v>
      </c>
      <c r="E49" s="329" t="s">
        <v>1121</v>
      </c>
      <c r="F49" s="329" t="s">
        <v>1131</v>
      </c>
      <c r="G49" s="329"/>
      <c r="H49" s="329" t="s">
        <v>1111</v>
      </c>
      <c r="I49" s="329"/>
      <c r="J49" s="329"/>
      <c r="K49" s="329"/>
      <c r="L49" s="330" t="str">
        <f>IF(C49="","",_xlfn.CONCAT("       triggerLine: ","""",C49,", ",M49:AN49,""", sC: ","""",B49,""", lines: ["))</f>
        <v xml:space="preserve">       triggerLine: "¡CARITAS CHRISTI URGET NOS!, (La,m,15)(Do,,250)(Mi,,350)", sC: "ta as", lines: [</v>
      </c>
      <c r="M49" s="218" t="str">
        <f t="shared" si="30"/>
        <v>(</v>
      </c>
      <c r="N49" s="183" t="str">
        <f t="shared" si="31"/>
        <v>La</v>
      </c>
      <c r="O49" s="216" t="str">
        <f t="shared" si="32"/>
        <v>,</v>
      </c>
      <c r="P49" s="225" t="str">
        <f t="shared" si="33"/>
        <v>m</v>
      </c>
      <c r="Q49" s="217" t="str">
        <f t="shared" si="34"/>
        <v>,</v>
      </c>
      <c r="R49" s="168">
        <f t="shared" si="35"/>
        <v>15</v>
      </c>
      <c r="S49" s="218" t="str">
        <f t="shared" si="36"/>
        <v>)</v>
      </c>
      <c r="T49" s="219" t="str">
        <f t="shared" si="37"/>
        <v>(</v>
      </c>
      <c r="U49" s="181" t="str">
        <f t="shared" si="38"/>
        <v>Do</v>
      </c>
      <c r="V49" s="185" t="str">
        <f t="shared" si="39"/>
        <v>,</v>
      </c>
      <c r="W49" s="177" t="str">
        <f t="shared" si="40"/>
        <v/>
      </c>
      <c r="X49" s="185" t="str">
        <f t="shared" si="41"/>
        <v>,</v>
      </c>
      <c r="Y49" s="185">
        <f t="shared" si="42"/>
        <v>250</v>
      </c>
      <c r="Z49" s="218" t="str">
        <f t="shared" si="43"/>
        <v>)</v>
      </c>
      <c r="AA49" s="175" t="str">
        <f t="shared" si="44"/>
        <v>(</v>
      </c>
      <c r="AB49" s="183" t="str">
        <f t="shared" si="45"/>
        <v>Mi</v>
      </c>
      <c r="AC49" s="184" t="str">
        <f t="shared" si="46"/>
        <v>,</v>
      </c>
      <c r="AD49" s="225" t="str">
        <f t="shared" si="47"/>
        <v/>
      </c>
      <c r="AE49" s="176" t="str">
        <f t="shared" si="48"/>
        <v>,</v>
      </c>
      <c r="AF49" s="168">
        <f t="shared" si="49"/>
        <v>350</v>
      </c>
      <c r="AG49" s="168" t="str">
        <f t="shared" si="50"/>
        <v>)</v>
      </c>
      <c r="AH49" s="179" t="str">
        <f t="shared" si="51"/>
        <v/>
      </c>
      <c r="AI49" s="256" t="str">
        <f t="shared" si="52"/>
        <v/>
      </c>
      <c r="AJ49" s="185" t="str">
        <f t="shared" si="53"/>
        <v/>
      </c>
      <c r="AK49" s="185" t="str">
        <f t="shared" si="54"/>
        <v/>
      </c>
      <c r="AL49" s="185" t="str">
        <f t="shared" si="55"/>
        <v/>
      </c>
      <c r="AM49" s="185" t="str">
        <f t="shared" si="56"/>
        <v/>
      </c>
      <c r="AN49" s="185" t="str">
        <f t="shared" si="57"/>
        <v/>
      </c>
    </row>
    <row r="50" spans="1:40" ht="25.5" thickTop="1" thickBot="1" x14ac:dyDescent="0.4">
      <c r="B50" t="s">
        <v>2282</v>
      </c>
      <c r="C50" s="334" t="s">
        <v>2938</v>
      </c>
      <c r="D50" s="329" t="s">
        <v>1113</v>
      </c>
      <c r="E50" s="329"/>
      <c r="F50" s="329" t="s">
        <v>1111</v>
      </c>
      <c r="G50" s="329"/>
      <c r="H50" s="329"/>
      <c r="I50" s="329"/>
      <c r="J50" s="329"/>
      <c r="K50" s="329"/>
      <c r="L50" s="335" t="str">
        <f>IF(C50="","",_xlfn.CONCAT("            { line: ","""",C50,", ",M50:AN50,""", sC: ","""",B50,"""},  ]},"))</f>
        <v xml:space="preserve">            { line: "¡CARITAS CHRISTI URGET NOS!, (Fa,,15)(Mi,,250)", sC: "as"},  ]},</v>
      </c>
      <c r="M50" s="218" t="str">
        <f t="shared" si="30"/>
        <v>(</v>
      </c>
      <c r="N50" s="183" t="str">
        <f t="shared" si="31"/>
        <v>Fa</v>
      </c>
      <c r="O50" s="216" t="str">
        <f t="shared" si="32"/>
        <v>,</v>
      </c>
      <c r="P50" s="225" t="str">
        <f t="shared" si="33"/>
        <v/>
      </c>
      <c r="Q50" s="217" t="str">
        <f t="shared" si="34"/>
        <v>,</v>
      </c>
      <c r="R50" s="168">
        <f t="shared" si="35"/>
        <v>15</v>
      </c>
      <c r="S50" s="218" t="str">
        <f t="shared" si="36"/>
        <v>)</v>
      </c>
      <c r="T50" s="219" t="str">
        <f t="shared" si="37"/>
        <v>(</v>
      </c>
      <c r="U50" s="181" t="str">
        <f t="shared" si="38"/>
        <v>Mi</v>
      </c>
      <c r="V50" s="185" t="str">
        <f t="shared" si="39"/>
        <v>,</v>
      </c>
      <c r="W50" s="177" t="str">
        <f t="shared" si="40"/>
        <v/>
      </c>
      <c r="X50" s="185" t="str">
        <f t="shared" si="41"/>
        <v>,</v>
      </c>
      <c r="Y50" s="185">
        <f t="shared" si="42"/>
        <v>250</v>
      </c>
      <c r="Z50" s="218" t="str">
        <f t="shared" si="43"/>
        <v>)</v>
      </c>
      <c r="AA50" s="175" t="str">
        <f t="shared" si="44"/>
        <v/>
      </c>
      <c r="AB50" s="183" t="str">
        <f t="shared" si="45"/>
        <v/>
      </c>
      <c r="AC50" s="184" t="str">
        <f t="shared" si="46"/>
        <v/>
      </c>
      <c r="AD50" s="225" t="str">
        <f t="shared" si="47"/>
        <v/>
      </c>
      <c r="AE50" s="176" t="str">
        <f t="shared" si="48"/>
        <v/>
      </c>
      <c r="AF50" s="168" t="str">
        <f t="shared" si="49"/>
        <v/>
      </c>
      <c r="AG50" s="168" t="str">
        <f t="shared" si="50"/>
        <v/>
      </c>
      <c r="AH50" s="179" t="str">
        <f t="shared" si="51"/>
        <v/>
      </c>
      <c r="AI50" s="256" t="str">
        <f t="shared" si="52"/>
        <v/>
      </c>
      <c r="AJ50" s="185" t="str">
        <f t="shared" si="53"/>
        <v/>
      </c>
      <c r="AK50" s="185" t="str">
        <f t="shared" si="54"/>
        <v/>
      </c>
      <c r="AL50" s="185" t="str">
        <f t="shared" si="55"/>
        <v/>
      </c>
      <c r="AM50" s="185" t="str">
        <f t="shared" si="56"/>
        <v/>
      </c>
      <c r="AN50" s="185" t="str">
        <f t="shared" si="57"/>
        <v/>
      </c>
    </row>
    <row r="51" spans="1:40" ht="36.75" thickTop="1" thickBot="1" x14ac:dyDescent="0.4">
      <c r="A51" s="293"/>
      <c r="B51" s="293"/>
      <c r="C51" s="293"/>
      <c r="D51" s="300"/>
      <c r="E51" s="300"/>
      <c r="F51" s="300"/>
      <c r="G51" s="300"/>
      <c r="H51" s="300"/>
      <c r="I51" s="300"/>
      <c r="J51" s="300"/>
      <c r="K51" s="300"/>
      <c r="L51" s="212" t="s">
        <v>2299</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v>1</v>
      </c>
      <c r="B52" t="s">
        <v>2540</v>
      </c>
      <c r="C52" s="13" t="s">
        <v>2951</v>
      </c>
      <c r="D52" s="257" t="s">
        <v>1114</v>
      </c>
      <c r="E52" s="257" t="s">
        <v>1121</v>
      </c>
      <c r="F52" s="258" t="s">
        <v>1111</v>
      </c>
      <c r="G52" s="258"/>
      <c r="H52" s="257"/>
      <c r="I52" s="257"/>
      <c r="J52" s="296"/>
      <c r="K52" s="296"/>
      <c r="L52" s="271" t="str">
        <f>IF(C52="","",_xlfn.CONCAT("            { line: ","""",C52,", ",M52:AN52,""", sC: ","""",B52,"""},"))</f>
        <v xml:space="preserve">            { line: "El que está en Cristo es una nueva creación;, (Re,m,15)(Mi,,250)", sC: "tc"},</v>
      </c>
      <c r="M52" s="218" t="str">
        <f t="shared" si="7"/>
        <v>(</v>
      </c>
      <c r="N52" s="183" t="str">
        <f t="shared" si="1"/>
        <v>Re</v>
      </c>
      <c r="O52" s="216" t="str">
        <f t="shared" si="8"/>
        <v>,</v>
      </c>
      <c r="P52" s="225" t="str">
        <f t="shared" si="2"/>
        <v>m</v>
      </c>
      <c r="Q52" s="217" t="str">
        <f t="shared" si="9"/>
        <v>,</v>
      </c>
      <c r="R52" s="168">
        <f t="shared" si="10"/>
        <v>15</v>
      </c>
      <c r="S52" s="218" t="str">
        <f t="shared" si="11"/>
        <v>)</v>
      </c>
      <c r="T52" s="219" t="str">
        <f t="shared" si="12"/>
        <v>(</v>
      </c>
      <c r="U52" s="181" t="str">
        <f t="shared" si="3"/>
        <v>Mi</v>
      </c>
      <c r="V52" s="185" t="str">
        <f t="shared" si="13"/>
        <v>,</v>
      </c>
      <c r="W52" s="177" t="str">
        <f t="shared" si="4"/>
        <v/>
      </c>
      <c r="X52" s="185" t="str">
        <f t="shared" si="14"/>
        <v>,</v>
      </c>
      <c r="Y52" s="185">
        <f t="shared" si="15"/>
        <v>250</v>
      </c>
      <c r="Z52" s="218" t="str">
        <f t="shared" si="16"/>
        <v>)</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+A52+1</f>
        <v>2</v>
      </c>
      <c r="C53" s="13" t="s">
        <v>2952</v>
      </c>
      <c r="D53" s="257" t="s">
        <v>1114</v>
      </c>
      <c r="E53" s="257" t="s">
        <v>1121</v>
      </c>
      <c r="F53" s="258" t="s">
        <v>1111</v>
      </c>
      <c r="G53" s="258"/>
      <c r="H53" s="257"/>
      <c r="I53" s="257"/>
      <c r="J53" s="296"/>
      <c r="K53" s="296"/>
      <c r="L53" s="271" t="str">
        <f t="shared" ref="L53:L64" si="58">IF(C53="","",_xlfn.CONCAT("            { line: ","""",C53,", ",M53:AN53,""", sC: ","""",B53,"""},"))</f>
        <v xml:space="preserve">            { line: "pasó lo viejo, todo es nuevo., (Re,m,15)(Mi,,250)", sC: ""},</v>
      </c>
      <c r="M53" s="218" t="str">
        <f t="shared" si="7"/>
        <v>(</v>
      </c>
      <c r="N53" s="183" t="str">
        <f t="shared" si="1"/>
        <v>Re</v>
      </c>
      <c r="O53" s="216" t="str">
        <f t="shared" si="8"/>
        <v>,</v>
      </c>
      <c r="P53" s="225" t="str">
        <f t="shared" si="2"/>
        <v>m</v>
      </c>
      <c r="Q53" s="217" t="str">
        <f t="shared" si="9"/>
        <v>,</v>
      </c>
      <c r="R53" s="168">
        <f t="shared" si="10"/>
        <v>15</v>
      </c>
      <c r="S53" s="218" t="str">
        <f t="shared" si="11"/>
        <v>)</v>
      </c>
      <c r="T53" s="219" t="str">
        <f t="shared" si="12"/>
        <v>(</v>
      </c>
      <c r="U53" s="181" t="str">
        <f t="shared" si="3"/>
        <v>Mi</v>
      </c>
      <c r="V53" s="185" t="str">
        <f t="shared" si="13"/>
        <v>,</v>
      </c>
      <c r="W53" s="177" t="str">
        <f t="shared" si="4"/>
        <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ref="A54:A64" si="59">+A53+1</f>
        <v>3</v>
      </c>
      <c r="C54" s="13" t="s">
        <v>2953</v>
      </c>
      <c r="D54" s="257" t="s">
        <v>1113</v>
      </c>
      <c r="E54" s="257"/>
      <c r="F54" s="258" t="s">
        <v>1114</v>
      </c>
      <c r="G54" s="258" t="s">
        <v>2631</v>
      </c>
      <c r="H54" s="257"/>
      <c r="I54" s="257"/>
      <c r="J54" s="296"/>
      <c r="K54" s="296"/>
      <c r="L54" s="271" t="str">
        <f t="shared" si="58"/>
        <v xml:space="preserve">            { line: "A quien no conoció pecado,, (Fa,,15)(Re,m9,250)", sC: ""},</v>
      </c>
      <c r="M54" s="218" t="str">
        <f t="shared" si="7"/>
        <v>(</v>
      </c>
      <c r="N54" s="183" t="str">
        <f t="shared" si="1"/>
        <v>Fa</v>
      </c>
      <c r="O54" s="216" t="str">
        <f t="shared" si="8"/>
        <v>,</v>
      </c>
      <c r="P54" s="225" t="str">
        <f t="shared" si="2"/>
        <v/>
      </c>
      <c r="Q54" s="217" t="str">
        <f t="shared" si="9"/>
        <v>,</v>
      </c>
      <c r="R54" s="168">
        <f t="shared" si="10"/>
        <v>15</v>
      </c>
      <c r="S54" s="218" t="str">
        <f t="shared" si="11"/>
        <v>)</v>
      </c>
      <c r="T54" s="219" t="str">
        <f t="shared" si="12"/>
        <v>(</v>
      </c>
      <c r="U54" s="181" t="str">
        <f t="shared" si="3"/>
        <v>Re</v>
      </c>
      <c r="V54" s="185" t="str">
        <f t="shared" si="13"/>
        <v>,</v>
      </c>
      <c r="W54" s="177" t="str">
        <f t="shared" si="4"/>
        <v>m9</v>
      </c>
      <c r="X54" s="185" t="str">
        <f t="shared" si="14"/>
        <v>,</v>
      </c>
      <c r="Y54" s="185">
        <f t="shared" si="15"/>
        <v>250</v>
      </c>
      <c r="Z54" s="218" t="str">
        <f t="shared" si="16"/>
        <v>)</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 t="shared" si="59"/>
        <v>4</v>
      </c>
      <c r="C55" s="13" t="s">
        <v>2954</v>
      </c>
      <c r="D55" s="257"/>
      <c r="E55" s="257"/>
      <c r="F55" s="258"/>
      <c r="G55" s="258"/>
      <c r="H55" s="257"/>
      <c r="I55" s="257"/>
      <c r="J55" s="296"/>
      <c r="K55" s="296"/>
      <c r="L55" s="271" t="str">
        <f t="shared" si="58"/>
        <v xml:space="preserve">            { line: "Dios le hizo pecado,, ", sC: ""},</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 t="shared" si="59"/>
        <v>5</v>
      </c>
      <c r="C56" s="13" t="s">
        <v>2955</v>
      </c>
      <c r="D56" s="257" t="s">
        <v>1122</v>
      </c>
      <c r="E56" s="257"/>
      <c r="F56" s="258" t="s">
        <v>1111</v>
      </c>
      <c r="G56" s="258"/>
      <c r="H56" s="257"/>
      <c r="I56" s="257"/>
      <c r="J56" s="296"/>
      <c r="K56" s="296"/>
      <c r="L56" s="271" t="str">
        <f t="shared" si="58"/>
        <v xml:space="preserve">            { line: "para que fuésemos justicia de Dios en Él., (Sol,,15)(Mi,,250)", sC: ""},</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v>
      </c>
      <c r="U56" s="181" t="str">
        <f t="shared" si="3"/>
        <v>Mi</v>
      </c>
      <c r="V56" s="185" t="str">
        <f t="shared" si="13"/>
        <v>,</v>
      </c>
      <c r="W56" s="177" t="str">
        <f t="shared" si="4"/>
        <v/>
      </c>
      <c r="X56" s="185" t="str">
        <f t="shared" si="14"/>
        <v>,</v>
      </c>
      <c r="Y56" s="185">
        <f t="shared" si="15"/>
        <v>250</v>
      </c>
      <c r="Z56" s="218" t="str">
        <f t="shared" si="16"/>
        <v>)</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7.75" thickTop="1" thickBot="1" x14ac:dyDescent="0.4">
      <c r="C57" s="297"/>
      <c r="D57" s="326"/>
      <c r="E57" s="326"/>
      <c r="F57" s="326"/>
      <c r="G57" s="326"/>
      <c r="H57" s="326"/>
      <c r="I57" s="326"/>
      <c r="J57" s="326"/>
      <c r="K57" s="326"/>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25.5" thickTop="1" thickBot="1" x14ac:dyDescent="0.4">
      <c r="A58">
        <f>+A56+1</f>
        <v>6</v>
      </c>
      <c r="B58" t="s">
        <v>2540</v>
      </c>
      <c r="C58" s="13" t="s">
        <v>2956</v>
      </c>
      <c r="D58" s="257" t="s">
        <v>1112</v>
      </c>
      <c r="E58" s="257" t="s">
        <v>1121</v>
      </c>
      <c r="F58" s="258" t="s">
        <v>1112</v>
      </c>
      <c r="G58" s="258">
        <v>7</v>
      </c>
      <c r="H58" s="257"/>
      <c r="I58" s="257"/>
      <c r="J58" s="296"/>
      <c r="K58" s="296"/>
      <c r="L58" s="271" t="str">
        <f t="shared" si="58"/>
        <v xml:space="preserve">            { line: "¡Ay de mí si no anunciase, (La,m,15)(La,7,250)", sC: "tc"},</v>
      </c>
      <c r="M58" s="218" t="str">
        <f t="shared" si="7"/>
        <v>(</v>
      </c>
      <c r="N58" s="183" t="str">
        <f t="shared" si="1"/>
        <v>La</v>
      </c>
      <c r="O58" s="216" t="str">
        <f t="shared" si="8"/>
        <v>,</v>
      </c>
      <c r="P58" s="225" t="str">
        <f t="shared" si="2"/>
        <v>m</v>
      </c>
      <c r="Q58" s="217" t="str">
        <f t="shared" si="9"/>
        <v>,</v>
      </c>
      <c r="R58" s="168">
        <f t="shared" si="10"/>
        <v>15</v>
      </c>
      <c r="S58" s="218" t="str">
        <f t="shared" si="11"/>
        <v>)</v>
      </c>
      <c r="T58" s="219" t="str">
        <f t="shared" si="12"/>
        <v>(</v>
      </c>
      <c r="U58" s="181" t="str">
        <f t="shared" si="3"/>
        <v>La</v>
      </c>
      <c r="V58" s="185" t="str">
        <f t="shared" si="13"/>
        <v>,</v>
      </c>
      <c r="W58" s="177">
        <f t="shared" si="4"/>
        <v>7</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59"/>
        <v>7</v>
      </c>
      <c r="C59" s="13" t="s">
        <v>2957</v>
      </c>
      <c r="D59" s="257" t="s">
        <v>1114</v>
      </c>
      <c r="E59" s="257" t="s">
        <v>1121</v>
      </c>
      <c r="F59" s="258"/>
      <c r="G59" s="258"/>
      <c r="H59" s="257"/>
      <c r="I59" s="257"/>
      <c r="J59" s="296"/>
      <c r="K59" s="296"/>
      <c r="L59" s="271" t="str">
        <f t="shared" si="58"/>
        <v xml:space="preserve">            { line: "el Evangelio!, (Re,m,15)", sC: ""},</v>
      </c>
      <c r="M59" s="218" t="str">
        <f t="shared" si="7"/>
        <v>(</v>
      </c>
      <c r="N59" s="183" t="str">
        <f t="shared" si="1"/>
        <v>Re</v>
      </c>
      <c r="O59" s="216" t="str">
        <f t="shared" si="8"/>
        <v>,</v>
      </c>
      <c r="P59" s="225" t="str">
        <f t="shared" si="2"/>
        <v>m</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 t="shared" si="59"/>
        <v>8</v>
      </c>
      <c r="C60" s="13" t="s">
        <v>2958</v>
      </c>
      <c r="D60" s="257" t="s">
        <v>1111</v>
      </c>
      <c r="E60" s="257"/>
      <c r="F60" s="258" t="s">
        <v>1112</v>
      </c>
      <c r="G60" s="258" t="s">
        <v>2631</v>
      </c>
      <c r="H60" s="257"/>
      <c r="I60" s="257"/>
      <c r="J60" s="296"/>
      <c r="K60" s="296"/>
      <c r="L60" s="271" t="str">
        <f t="shared" si="58"/>
        <v xml:space="preserve">            { line: "¡Ay de mí! ¡Ay de mí!, (Mi,,15)(La,m9,250)", sC: ""},</v>
      </c>
      <c r="M60" s="218" t="str">
        <f t="shared" si="7"/>
        <v>(</v>
      </c>
      <c r="N60" s="183" t="str">
        <f t="shared" si="1"/>
        <v>Mi</v>
      </c>
      <c r="O60" s="216" t="str">
        <f t="shared" si="8"/>
        <v>,</v>
      </c>
      <c r="P60" s="225" t="str">
        <f t="shared" si="2"/>
        <v/>
      </c>
      <c r="Q60" s="217" t="str">
        <f t="shared" si="9"/>
        <v>,</v>
      </c>
      <c r="R60" s="168">
        <f t="shared" si="10"/>
        <v>15</v>
      </c>
      <c r="S60" s="218" t="str">
        <f t="shared" si="11"/>
        <v>)</v>
      </c>
      <c r="T60" s="219" t="str">
        <f t="shared" si="12"/>
        <v>(</v>
      </c>
      <c r="U60" s="181" t="str">
        <f t="shared" si="3"/>
        <v>La</v>
      </c>
      <c r="V60" s="185" t="str">
        <f t="shared" si="13"/>
        <v>,</v>
      </c>
      <c r="W60" s="177" t="str">
        <f t="shared" si="4"/>
        <v>m9</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7.75" thickTop="1" thickBot="1" x14ac:dyDescent="0.4">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5.5" thickTop="1" thickBot="1" x14ac:dyDescent="0.4">
      <c r="A62">
        <f>+A60+1</f>
        <v>9</v>
      </c>
      <c r="B62" t="s">
        <v>2584</v>
      </c>
      <c r="C62" s="13" t="s">
        <v>2959</v>
      </c>
      <c r="D62" s="257" t="s">
        <v>1112</v>
      </c>
      <c r="E62" s="257">
        <v>7</v>
      </c>
      <c r="F62" s="258"/>
      <c r="G62" s="258"/>
      <c r="H62" s="257"/>
      <c r="I62" s="257"/>
      <c r="J62" s="296"/>
      <c r="K62" s="296"/>
      <c r="L62" s="282" t="str">
        <f t="shared" si="58"/>
        <v xml:space="preserve">            { line: "¡AY DE MÍ SI NO ANUNCIASE, (La,7,15)", sC: "ta as"},</v>
      </c>
      <c r="M62" s="218" t="str">
        <f t="shared" si="7"/>
        <v>(</v>
      </c>
      <c r="N62" s="183" t="str">
        <f t="shared" si="1"/>
        <v>La</v>
      </c>
      <c r="O62" s="216" t="str">
        <f t="shared" si="8"/>
        <v>,</v>
      </c>
      <c r="P62" s="225">
        <f t="shared" si="2"/>
        <v>7</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59"/>
        <v>10</v>
      </c>
      <c r="B63" t="s">
        <v>2282</v>
      </c>
      <c r="C63" s="13" t="s">
        <v>2960</v>
      </c>
      <c r="D63" s="257" t="s">
        <v>1114</v>
      </c>
      <c r="E63" s="257" t="s">
        <v>1121</v>
      </c>
      <c r="F63" s="258"/>
      <c r="G63" s="258"/>
      <c r="H63" s="257"/>
      <c r="I63" s="257"/>
      <c r="J63" s="296"/>
      <c r="K63" s="296"/>
      <c r="L63" s="282" t="str">
        <f t="shared" si="58"/>
        <v xml:space="preserve">            { line: "EL EVANGELIO!, (Re,m,15)", sC: "as"},</v>
      </c>
      <c r="M63" s="218" t="str">
        <f t="shared" si="7"/>
        <v>(</v>
      </c>
      <c r="N63" s="183" t="str">
        <f t="shared" si="1"/>
        <v>Re</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59"/>
        <v>11</v>
      </c>
      <c r="B64" t="s">
        <v>2282</v>
      </c>
      <c r="C64" s="13" t="s">
        <v>2961</v>
      </c>
      <c r="D64" s="257" t="s">
        <v>1111</v>
      </c>
      <c r="E64" s="257" t="s">
        <v>1112</v>
      </c>
      <c r="F64" s="258"/>
      <c r="G64" s="258" t="s">
        <v>1121</v>
      </c>
      <c r="H64" s="257"/>
      <c r="I64" s="257"/>
      <c r="J64" s="296"/>
      <c r="K64" s="296"/>
      <c r="L64" s="282" t="str">
        <f t="shared" si="58"/>
        <v xml:space="preserve">            { line: "¡AY DE MÍ! ¡AY DE MÍ!, (Mi,La,15)m", sC: "as"},</v>
      </c>
      <c r="M64" s="218" t="str">
        <f t="shared" si="7"/>
        <v>(</v>
      </c>
      <c r="N64" s="183" t="str">
        <f t="shared" si="1"/>
        <v>Mi</v>
      </c>
      <c r="O64" s="216" t="str">
        <f t="shared" si="8"/>
        <v>,</v>
      </c>
      <c r="P64" s="225" t="str">
        <f t="shared" si="2"/>
        <v>La</v>
      </c>
      <c r="Q64" s="217" t="str">
        <f t="shared" si="9"/>
        <v>,</v>
      </c>
      <c r="R64" s="168">
        <f t="shared" si="10"/>
        <v>15</v>
      </c>
      <c r="S64" s="218" t="str">
        <f t="shared" si="11"/>
        <v>)</v>
      </c>
      <c r="T64" s="219" t="str">
        <f t="shared" si="12"/>
        <v/>
      </c>
      <c r="U64" s="181" t="str">
        <f t="shared" si="3"/>
        <v/>
      </c>
      <c r="V64" s="185" t="str">
        <f t="shared" si="13"/>
        <v/>
      </c>
      <c r="W64" s="177" t="str">
        <f t="shared" si="4"/>
        <v>m</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7.75" thickTop="1" thickBot="1" x14ac:dyDescent="0.4">
      <c r="C65" s="297"/>
      <c r="D65" s="326"/>
      <c r="E65" s="326"/>
      <c r="F65" s="326"/>
      <c r="G65" s="326"/>
      <c r="H65" s="326"/>
      <c r="I65" s="326"/>
      <c r="J65" s="326"/>
      <c r="K65" s="326"/>
      <c r="L65" s="299" t="s">
        <v>2520</v>
      </c>
      <c r="M65" s="218"/>
      <c r="N65" s="183"/>
      <c r="O65" s="216"/>
      <c r="P65" s="225"/>
      <c r="Q65" s="217"/>
      <c r="R65" s="168"/>
      <c r="S65" s="218"/>
      <c r="T65" s="219"/>
      <c r="U65" s="181"/>
      <c r="V65" s="185"/>
      <c r="W65" s="177"/>
      <c r="X65" s="185"/>
      <c r="Y65" s="185"/>
      <c r="Z65" s="218"/>
      <c r="AA65" s="175"/>
      <c r="AB65" s="183"/>
      <c r="AC65" s="184"/>
      <c r="AD65" s="225"/>
      <c r="AE65" s="176"/>
      <c r="AF65" s="168"/>
      <c r="AG65" s="168"/>
      <c r="AH65" s="179"/>
      <c r="AI65" s="256"/>
      <c r="AJ65" s="185"/>
      <c r="AK65" s="185"/>
      <c r="AL65" s="185"/>
      <c r="AM65" s="185"/>
      <c r="AN65" s="185"/>
    </row>
    <row r="66" spans="2:40" ht="25.5" thickTop="1" thickBot="1" x14ac:dyDescent="0.4">
      <c r="C66" s="203" t="s">
        <v>2422</v>
      </c>
      <c r="D66" s="224"/>
      <c r="E66" s="224"/>
      <c r="F66" s="224"/>
      <c r="G66" s="224"/>
      <c r="H66" s="224"/>
      <c r="I66" s="224"/>
      <c r="J66" s="224"/>
      <c r="K66" s="224"/>
      <c r="L66" s="208" t="s">
        <v>2411</v>
      </c>
      <c r="M66" s="218" t="str">
        <f t="shared" ref="M66:M68" si="60">IF(N66="","","(")</f>
        <v/>
      </c>
      <c r="N66" s="183" t="str">
        <f t="shared" ref="N66:N68" si="61">IF(D66="","",D66)</f>
        <v/>
      </c>
      <c r="O66" s="216" t="str">
        <f t="shared" ref="O66:O68" si="62">IF(N66="","",",")</f>
        <v/>
      </c>
      <c r="P66" s="225" t="str">
        <f t="shared" ref="P66:P68" si="63">IF(E66="","",E66)</f>
        <v/>
      </c>
      <c r="Q66" s="217" t="str">
        <f t="shared" ref="Q66:Q68" si="64">IF(N66="","",",")</f>
        <v/>
      </c>
      <c r="R66" s="168" t="str">
        <f t="shared" ref="R66:R68" si="65">IF(N66="","",15)</f>
        <v/>
      </c>
      <c r="S66" s="218" t="str">
        <f t="shared" ref="S66:S68" si="66">IF(N66="","",")")</f>
        <v/>
      </c>
      <c r="T66" s="219" t="str">
        <f t="shared" ref="T66:T68" si="67">IF(U66="","","(")</f>
        <v/>
      </c>
      <c r="U66" s="181" t="str">
        <f t="shared" ref="U66:U68" si="68">IF(F66="","",F66)</f>
        <v/>
      </c>
      <c r="V66" s="185" t="str">
        <f t="shared" ref="V66:V68" si="69">IF(U66="","",",")</f>
        <v/>
      </c>
      <c r="W66" s="177" t="str">
        <f t="shared" ref="W66:W68" si="70">IF(G66="","",G66)</f>
        <v/>
      </c>
      <c r="X66" s="185" t="str">
        <f t="shared" ref="X66:X68" si="71">IF(U66="","",",")</f>
        <v/>
      </c>
      <c r="Y66" s="185" t="str">
        <f t="shared" ref="Y66:Y68" si="72">IF(U66="","",250)</f>
        <v/>
      </c>
      <c r="Z66" s="218" t="str">
        <f t="shared" ref="Z66:Z68" si="73">IF(U66="","",")")</f>
        <v/>
      </c>
      <c r="AA66" s="175" t="str">
        <f t="shared" ref="AA66:AA68" si="74">IF(AB66="","","(")</f>
        <v/>
      </c>
      <c r="AB66" s="183" t="str">
        <f t="shared" ref="AB66:AB68" si="75">IF(H66="","",H66)</f>
        <v/>
      </c>
      <c r="AC66" s="184" t="str">
        <f t="shared" ref="AC66:AC68" si="76">IF(AB66="","",",")</f>
        <v/>
      </c>
      <c r="AD66" s="225" t="str">
        <f t="shared" ref="AD66:AD68" si="77">IF(I66="","",I66)</f>
        <v/>
      </c>
      <c r="AE66" s="176" t="str">
        <f t="shared" ref="AE66:AE68" si="78">IF(AB66="","",",")</f>
        <v/>
      </c>
      <c r="AF66" s="168" t="str">
        <f t="shared" ref="AF66:AF68" si="79">IF(AB66="","",350)</f>
        <v/>
      </c>
      <c r="AG66" s="168" t="str">
        <f t="shared" ref="AG66:AG68" si="80">IF(AB66="","",")")</f>
        <v/>
      </c>
      <c r="AH66" s="179" t="str">
        <f t="shared" ref="AH66:AH68" si="81">IF(AI66="","","(")</f>
        <v/>
      </c>
      <c r="AI66" s="256" t="str">
        <f t="shared" ref="AI66:AI68" si="82">IF(J66="","",J66)</f>
        <v/>
      </c>
      <c r="AJ66" s="185" t="str">
        <f t="shared" ref="AJ66:AJ68" si="83">IF(AI66="","",",")</f>
        <v/>
      </c>
      <c r="AK66" s="185" t="str">
        <f t="shared" ref="AK66:AK68" si="84">IF(K66="","",K66)</f>
        <v/>
      </c>
      <c r="AL66" s="185" t="str">
        <f t="shared" ref="AL66:AL68" si="85">IF(AI66="","",",")</f>
        <v/>
      </c>
      <c r="AM66" s="185" t="str">
        <f t="shared" ref="AM66:AM68" si="86">IF(AI66="","",450)</f>
        <v/>
      </c>
      <c r="AN66" s="185" t="str">
        <f t="shared" ref="AN66:AN68" si="87">IF(AI66="","",")")</f>
        <v/>
      </c>
    </row>
    <row r="67" spans="2:40" ht="25.5" thickTop="1" thickBot="1" x14ac:dyDescent="0.4">
      <c r="B67" t="s">
        <v>2584</v>
      </c>
      <c r="C67" s="333" t="s">
        <v>2938</v>
      </c>
      <c r="D67" s="329" t="s">
        <v>1112</v>
      </c>
      <c r="E67" s="329" t="s">
        <v>1121</v>
      </c>
      <c r="F67" s="329" t="s">
        <v>1131</v>
      </c>
      <c r="G67" s="329"/>
      <c r="H67" s="329" t="s">
        <v>1111</v>
      </c>
      <c r="I67" s="329"/>
      <c r="J67" s="329"/>
      <c r="K67" s="329"/>
      <c r="L67" s="330" t="str">
        <f>IF(C67="","",_xlfn.CONCAT("       triggerLine: ","""",C67,", ",M67:AN67,""", sC: ","""",B67,""", lines: ["))</f>
        <v xml:space="preserve">       triggerLine: "¡CARITAS CHRISTI URGET NOS!, (La,m,15)(Do,,250)(Mi,,350)", sC: "ta as", lines: [</v>
      </c>
      <c r="M67" s="218" t="str">
        <f t="shared" si="60"/>
        <v>(</v>
      </c>
      <c r="N67" s="183" t="str">
        <f t="shared" si="61"/>
        <v>La</v>
      </c>
      <c r="O67" s="216" t="str">
        <f t="shared" si="62"/>
        <v>,</v>
      </c>
      <c r="P67" s="225" t="str">
        <f t="shared" si="63"/>
        <v>m</v>
      </c>
      <c r="Q67" s="217" t="str">
        <f t="shared" si="64"/>
        <v>,</v>
      </c>
      <c r="R67" s="168">
        <f t="shared" si="65"/>
        <v>15</v>
      </c>
      <c r="S67" s="218" t="str">
        <f t="shared" si="66"/>
        <v>)</v>
      </c>
      <c r="T67" s="219" t="str">
        <f t="shared" si="67"/>
        <v>(</v>
      </c>
      <c r="U67" s="181" t="str">
        <f t="shared" si="68"/>
        <v>Do</v>
      </c>
      <c r="V67" s="185" t="str">
        <f t="shared" si="69"/>
        <v>,</v>
      </c>
      <c r="W67" s="177" t="str">
        <f t="shared" si="70"/>
        <v/>
      </c>
      <c r="X67" s="185" t="str">
        <f t="shared" si="71"/>
        <v>,</v>
      </c>
      <c r="Y67" s="185">
        <f t="shared" si="72"/>
        <v>250</v>
      </c>
      <c r="Z67" s="218" t="str">
        <f t="shared" si="73"/>
        <v>)</v>
      </c>
      <c r="AA67" s="175" t="str">
        <f t="shared" si="74"/>
        <v>(</v>
      </c>
      <c r="AB67" s="183" t="str">
        <f t="shared" si="75"/>
        <v>Mi</v>
      </c>
      <c r="AC67" s="184" t="str">
        <f t="shared" si="76"/>
        <v>,</v>
      </c>
      <c r="AD67" s="225" t="str">
        <f t="shared" si="77"/>
        <v/>
      </c>
      <c r="AE67" s="176" t="str">
        <f t="shared" si="78"/>
        <v>,</v>
      </c>
      <c r="AF67" s="168">
        <f t="shared" si="79"/>
        <v>350</v>
      </c>
      <c r="AG67" s="168" t="str">
        <f t="shared" si="80"/>
        <v>)</v>
      </c>
      <c r="AH67" s="179" t="str">
        <f t="shared" si="81"/>
        <v/>
      </c>
      <c r="AI67" s="256" t="str">
        <f t="shared" si="82"/>
        <v/>
      </c>
      <c r="AJ67" s="185" t="str">
        <f t="shared" si="83"/>
        <v/>
      </c>
      <c r="AK67" s="185" t="str">
        <f t="shared" si="84"/>
        <v/>
      </c>
      <c r="AL67" s="185" t="str">
        <f t="shared" si="85"/>
        <v/>
      </c>
      <c r="AM67" s="185" t="str">
        <f t="shared" si="86"/>
        <v/>
      </c>
      <c r="AN67" s="185" t="str">
        <f t="shared" si="87"/>
        <v/>
      </c>
    </row>
    <row r="68" spans="2:40" ht="25.5" thickTop="1" thickBot="1" x14ac:dyDescent="0.4">
      <c r="B68" t="s">
        <v>2282</v>
      </c>
      <c r="C68" s="334" t="s">
        <v>2938</v>
      </c>
      <c r="D68" s="329" t="s">
        <v>1113</v>
      </c>
      <c r="E68" s="329"/>
      <c r="F68" s="329" t="s">
        <v>1111</v>
      </c>
      <c r="G68" s="329"/>
      <c r="H68" s="329"/>
      <c r="I68" s="329"/>
      <c r="J68" s="329"/>
      <c r="K68" s="329"/>
      <c r="L68" s="335" t="str">
        <f>IF(C68="","",_xlfn.CONCAT("            { line: ","""",C68,", ",M68:AN68,""", sC: ","""",B68,"""},  ]},"))</f>
        <v xml:space="preserve">            { line: "¡CARITAS CHRISTI URGET NOS!, (Fa,,15)(Mi,,250)", sC: "as"},  ]},</v>
      </c>
      <c r="M68" s="218" t="str">
        <f t="shared" si="60"/>
        <v>(</v>
      </c>
      <c r="N68" s="183" t="str">
        <f t="shared" si="61"/>
        <v>Fa</v>
      </c>
      <c r="O68" s="216" t="str">
        <f t="shared" si="62"/>
        <v>,</v>
      </c>
      <c r="P68" s="225" t="str">
        <f t="shared" si="63"/>
        <v/>
      </c>
      <c r="Q68" s="217" t="str">
        <f t="shared" si="64"/>
        <v>,</v>
      </c>
      <c r="R68" s="168">
        <f t="shared" si="65"/>
        <v>15</v>
      </c>
      <c r="S68" s="218" t="str">
        <f t="shared" si="66"/>
        <v>)</v>
      </c>
      <c r="T68" s="219" t="str">
        <f t="shared" si="67"/>
        <v>(</v>
      </c>
      <c r="U68" s="181" t="str">
        <f t="shared" si="68"/>
        <v>Mi</v>
      </c>
      <c r="V68" s="185" t="str">
        <f t="shared" si="69"/>
        <v>,</v>
      </c>
      <c r="W68" s="177" t="str">
        <f t="shared" si="70"/>
        <v/>
      </c>
      <c r="X68" s="185" t="str">
        <f t="shared" si="71"/>
        <v>,</v>
      </c>
      <c r="Y68" s="185">
        <f t="shared" si="72"/>
        <v>250</v>
      </c>
      <c r="Z68" s="218" t="str">
        <f t="shared" si="73"/>
        <v>)</v>
      </c>
      <c r="AA68" s="175" t="str">
        <f t="shared" si="74"/>
        <v/>
      </c>
      <c r="AB68" s="183" t="str">
        <f t="shared" si="75"/>
        <v/>
      </c>
      <c r="AC68" s="184" t="str">
        <f t="shared" si="76"/>
        <v/>
      </c>
      <c r="AD68" s="225" t="str">
        <f t="shared" si="77"/>
        <v/>
      </c>
      <c r="AE68" s="176" t="str">
        <f t="shared" si="78"/>
        <v/>
      </c>
      <c r="AF68" s="168" t="str">
        <f t="shared" si="79"/>
        <v/>
      </c>
      <c r="AG68" s="168" t="str">
        <f t="shared" si="80"/>
        <v/>
      </c>
      <c r="AH68" s="179" t="str">
        <f t="shared" si="81"/>
        <v/>
      </c>
      <c r="AI68" s="256" t="str">
        <f t="shared" si="82"/>
        <v/>
      </c>
      <c r="AJ68" s="185" t="str">
        <f t="shared" si="83"/>
        <v/>
      </c>
      <c r="AK68" s="185" t="str">
        <f t="shared" si="84"/>
        <v/>
      </c>
      <c r="AL68" s="185" t="str">
        <f t="shared" si="85"/>
        <v/>
      </c>
      <c r="AM68" s="185" t="str">
        <f t="shared" si="86"/>
        <v/>
      </c>
      <c r="AN68" s="185" t="str">
        <f t="shared" si="87"/>
        <v/>
      </c>
    </row>
    <row r="69" spans="2:40" ht="24" customHeight="1" x14ac:dyDescent="0.4">
      <c r="B69" s="211"/>
      <c r="C69" s="211"/>
      <c r="D69" s="211"/>
      <c r="E69" s="211"/>
      <c r="F69" s="211"/>
      <c r="G69" s="211"/>
      <c r="H69" s="211"/>
      <c r="I69" s="211"/>
      <c r="J69" s="211"/>
      <c r="K69" s="211"/>
      <c r="L69" s="213" t="str">
        <f ca="1">_xlfn.CONCAT("]}, // ULTIMA LINEA DEL CANTO: ",L1)</f>
        <v>]}, // ULTIMA LINEA DEL CANTO: CARITAS CHRISTI URGET NOS</v>
      </c>
      <c r="M69" s="211"/>
    </row>
    <row r="70" spans="2:40" ht="20.25" x14ac:dyDescent="0.25">
      <c r="L70" s="214" t="s">
        <v>2316</v>
      </c>
      <c r="M70" s="166"/>
    </row>
    <row r="71" spans="2:40" x14ac:dyDescent="0.25">
      <c r="M7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275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8C090A1-2828-4D2A-B573-4BCF07BE5183}">
          <x14:formula1>
            <xm:f>List!$B$1:$B$4</xm:f>
          </x14:formula1>
          <xm:sqref>C12</xm:sqref>
        </x14:dataValidation>
      </x14:dataValidations>
    </ext>
  </extLs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1C1A9-4885-4FC6-811F-8E4801145EFC}">
  <sheetPr codeName="Sheet55">
    <tabColor rgb="FF00B0F0"/>
  </sheetPr>
  <dimension ref="A1:AN68"/>
  <sheetViews>
    <sheetView tabSelected="1" zoomScale="85" zoomScaleNormal="85" workbookViewId="0">
      <pane xSplit="2" ySplit="1" topLeftCell="C2" activePane="bottomRight" state="frozen"/>
      <selection pane="topRight" activeCell="C1" sqref="C1"/>
      <selection pane="bottomLeft" activeCell="A2" sqref="A2"/>
      <selection pane="bottomRight" activeCell="C15" sqref="C15"/>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36</v>
      </c>
      <c r="E1" s="148"/>
      <c r="F1" s="148"/>
      <c r="G1" s="148"/>
      <c r="H1" s="148"/>
      <c r="I1" s="148"/>
      <c r="J1" s="148"/>
      <c r="K1" s="148"/>
      <c r="L1" s="165" t="str">
        <f ca="1">VLOOKUP(C1,'Codigo Canto'!A3:AQ236,38,FALSE)</f>
        <v>CARMEN 63 - (ESTÁN ROTAS MIS ATADURAS )</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2962</v>
      </c>
    </row>
    <row r="4" spans="2:32" ht="23.25" x14ac:dyDescent="0.25">
      <c r="L4" s="48" t="str">
        <f ca="1">_xlfn.CONCAT("║           ",L1,"               ║")</f>
        <v>║           CARMEN 63 - (ESTÁN ROTAS MIS ATADURAS )               ║</v>
      </c>
    </row>
    <row r="5" spans="2:32" ht="23.25" x14ac:dyDescent="0.25">
      <c r="L5" s="48" t="s">
        <v>2963</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carmen63(estanrotasmisataduras)</v>
      </c>
      <c r="L7" s="164" t="str">
        <f ca="1">_xlfn.CONCAT("        id: ","""",C7,"""",",")</f>
        <v xml:space="preserve">        id: "carmen63(estanrotasmisataduras)",</v>
      </c>
    </row>
    <row r="8" spans="2:32" ht="23.25" x14ac:dyDescent="0.25">
      <c r="C8" t="str">
        <f ca="1">PROPER(L1)</f>
        <v>Carmen 63 - (Están Rotas Mis Ataduras )</v>
      </c>
      <c r="L8" s="164" t="str">
        <f ca="1">_xlfn.CONCAT("        tt: ","""",C8,"""",",")</f>
        <v xml:space="preserve">        tt: "Carmen 63 - (Están Rotas Mis Ataduras )",</v>
      </c>
    </row>
    <row r="9" spans="2:32" ht="23.25" x14ac:dyDescent="0.25">
      <c r="C9" t="str">
        <f ca="1">PROPER(L1)</f>
        <v>Carmen 63 - (Están Rotas Mis Ataduras )</v>
      </c>
      <c r="L9" s="164" t="str">
        <f ca="1">_xlfn.CONCAT("        title: ","""",C9,"""",",")</f>
        <v xml:space="preserve">        title: "Carmen 63 - (Están Rotas Mis Ataduras )",</v>
      </c>
    </row>
    <row r="10" spans="2:32" ht="23.25" x14ac:dyDescent="0.25">
      <c r="C10" t="str">
        <f ca="1">VLOOKUP(C1,'Codigo Canto'!A3:AQ236,12,FALSE)</f>
        <v>(Rabindranath Tagore)*</v>
      </c>
      <c r="L10" s="164" t="str">
        <f ca="1">_xlfn.CONCAT("        ","subtitle: ","""",C10,"""",",")</f>
        <v xml:space="preserve">        subtitle: "(Rabindranath Tagore)*",</v>
      </c>
    </row>
    <row r="11" spans="2:32" ht="23.25" x14ac:dyDescent="0.25">
      <c r="C11" t="str">
        <f ca="1">VLOOKUP(C1,Codigo!A3:AP240,42,FALSE)</f>
        <v>category: ["PreCatecumenado","Nuevo Testamento"],</v>
      </c>
      <c r="L11" s="164" t="str">
        <f ca="1">_xlfn.CONCAT("        ",C11)</f>
        <v xml:space="preserve">        category: ["PreCatecumenado","Nuevo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C14" t="s">
        <v>2986</v>
      </c>
      <c r="L14" s="164" t="str">
        <f>_xlfn.CONCAT("        nCan: ","""",C14,"""",",")</f>
        <v xml:space="preserve">        nCan: "* La Cosecha, poema 74, Antes: Están rotas mis ataduras",</v>
      </c>
    </row>
    <row r="15" spans="2:32" ht="23.25" x14ac:dyDescent="0.25">
      <c r="C15" t="s">
        <v>2987</v>
      </c>
      <c r="L15" s="164" t="str">
        <f>_xlfn.CONCAT("        nCanURL: ","""",C15,"""",",")</f>
        <v xml:space="preserve">        nCanURL: "/docs/Tagore La Cosecha.pdf",</v>
      </c>
    </row>
    <row r="16" spans="2:32" ht="23.25" x14ac:dyDescent="0.25">
      <c r="C16">
        <f ca="1">VLOOKUP(C1,'Codigo Canto'!A3:AP240,1,FALSE)</f>
        <v>36</v>
      </c>
      <c r="L16" s="164" t="str">
        <f ca="1">_xlfn.CONCAT("        dbno: ","""",C16,"""",",")</f>
        <v xml:space="preserve">        dbno: "36",</v>
      </c>
    </row>
    <row r="17" spans="1:40" ht="23.25" x14ac:dyDescent="0.25">
      <c r="L17" s="164" t="str">
        <f>_xlfn.CONCAT("        notes: ","""",C17,"""",",")</f>
        <v xml:space="preserve">        notes: "",</v>
      </c>
    </row>
    <row r="18" spans="1:40" ht="23.25" x14ac:dyDescent="0.25">
      <c r="C18" t="s">
        <v>2347</v>
      </c>
      <c r="L18" s="164" t="str">
        <f>_xlfn.CONCAT("        mant: ","""",C18,"""",",")</f>
        <v xml:space="preserve">        mant: "Si",</v>
      </c>
    </row>
    <row r="19" spans="1:40" ht="23.25" x14ac:dyDescent="0.25">
      <c r="C19" t="str">
        <f ca="1">C7</f>
        <v>carmen63(estanrotasmisataduras)</v>
      </c>
      <c r="L19" s="164" t="str">
        <f ca="1">_xlfn.CONCAT("        audioSrc: ","""/audio/",C19,".mp3""",",")</f>
        <v xml:space="preserve">        audioSrc: "/audio/carmen63(estanrotasmisataduras).mp3",</v>
      </c>
    </row>
    <row r="20" spans="1:40" ht="23.25" x14ac:dyDescent="0.25">
      <c r="L20" s="48" t="s">
        <v>2278</v>
      </c>
    </row>
    <row r="21" spans="1:40" ht="23.25" x14ac:dyDescent="0.25">
      <c r="L21" s="164" t="s">
        <v>2274</v>
      </c>
    </row>
    <row r="22" spans="1:40" ht="23.25" x14ac:dyDescent="0.25">
      <c r="L22" s="164" t="s">
        <v>2275</v>
      </c>
    </row>
    <row r="23" spans="1:40" ht="23.25" x14ac:dyDescent="0.25">
      <c r="L23" s="164" t="s">
        <v>2276</v>
      </c>
    </row>
    <row r="24" spans="1:40" ht="23.25" x14ac:dyDescent="0.25">
      <c r="L24" s="164" t="s">
        <v>2788</v>
      </c>
    </row>
    <row r="25" spans="1:40" ht="23.25" x14ac:dyDescent="0.25">
      <c r="L25" s="164" t="s">
        <v>2787</v>
      </c>
    </row>
    <row r="26" spans="1:40" ht="23.25" x14ac:dyDescent="0.25">
      <c r="B26">
        <f ca="1">+C1-1</f>
        <v>35</v>
      </c>
      <c r="C26" t="str">
        <f ca="1">VLOOKUP(B26,Buscador!A3:AP240,31,FALSE)</f>
        <v>/resucito/src/index.html?canto=caritaschristiurgetnos</v>
      </c>
      <c r="L26" s="164" t="str">
        <f ca="1">_xlfn.CONCAT("        ant: ","""",C26,"""",",")</f>
        <v xml:space="preserve">        ant: "/resucito/src/index.html?canto=caritaschristiurgetnos",</v>
      </c>
    </row>
    <row r="27" spans="1:40" ht="23.25" x14ac:dyDescent="0.25">
      <c r="B27">
        <f ca="1">+C1+1</f>
        <v>37</v>
      </c>
      <c r="C27" t="str">
        <f ca="1">VLOOKUP(B27,Buscador!A3:AP240,31,FALSE)</f>
        <v>/resucito/src/index.html?canto=comocondenadosamuerte</v>
      </c>
      <c r="L27" s="164" t="str">
        <f ca="1">_xlfn.CONCAT("        sig: ","""",C27,"""",",")</f>
        <v xml:space="preserve">        sig: "/resucito/src/index.html?canto=comocondenadosamuerte",</v>
      </c>
    </row>
    <row r="28" spans="1:40" ht="23.25" x14ac:dyDescent="0.25">
      <c r="L28" s="48" t="s">
        <v>2279</v>
      </c>
    </row>
    <row r="29" spans="1:40" ht="36" thickBot="1" x14ac:dyDescent="0.3">
      <c r="C29" s="327"/>
      <c r="D29" s="327"/>
      <c r="E29" s="327"/>
      <c r="F29" s="327"/>
      <c r="G29" s="327"/>
      <c r="H29" s="327"/>
      <c r="I29" s="327"/>
      <c r="J29" s="327"/>
      <c r="K29" s="327"/>
      <c r="L29" s="212" t="s">
        <v>2313</v>
      </c>
    </row>
    <row r="30" spans="1:40" ht="25.5" thickTop="1" thickBot="1" x14ac:dyDescent="0.4">
      <c r="A30">
        <v>1</v>
      </c>
      <c r="B30" t="s">
        <v>2540</v>
      </c>
      <c r="C30" s="13" t="s">
        <v>2964</v>
      </c>
      <c r="D30" s="257" t="s">
        <v>1112</v>
      </c>
      <c r="E30" s="257" t="s">
        <v>1121</v>
      </c>
      <c r="F30" s="269" t="s">
        <v>1111</v>
      </c>
      <c r="G30" s="258"/>
      <c r="H30" s="257" t="s">
        <v>1113</v>
      </c>
      <c r="I30" s="257"/>
      <c r="J30" s="270"/>
      <c r="K30" s="296"/>
      <c r="L30" s="271" t="str">
        <f t="shared" ref="L30:L41" si="0">IF(C30="","",_xlfn.CONCAT("            { line: ","""",C30,", ",M30:AN30,""", sC: ","""",B30,"""},"))</f>
        <v xml:space="preserve">            { line: "Están rotas mis ataduras,, (La,m,15)(Mi,,250)(Fa,,350)", sC: "tc"},</v>
      </c>
      <c r="M30" s="218" t="str">
        <f>IF(N30="","","(")</f>
        <v>(</v>
      </c>
      <c r="N30" s="183" t="str">
        <f t="shared" ref="N30:N60" si="1">IF(D30="","",D30)</f>
        <v>La</v>
      </c>
      <c r="O30" s="216" t="str">
        <f>IF(N30="","",",")</f>
        <v>,</v>
      </c>
      <c r="P30" s="225" t="str">
        <f t="shared" ref="P30:P60" si="2">IF(E30="","",E30)</f>
        <v>m</v>
      </c>
      <c r="Q30" s="217" t="str">
        <f>IF(N30="","",",")</f>
        <v>,</v>
      </c>
      <c r="R30" s="168">
        <f>IF(N30="","",15)</f>
        <v>15</v>
      </c>
      <c r="S30" s="218" t="str">
        <f>IF(N30="","",")")</f>
        <v>)</v>
      </c>
      <c r="T30" s="219" t="str">
        <f>IF(U30="","","(")</f>
        <v>(</v>
      </c>
      <c r="U30" s="181" t="str">
        <f t="shared" ref="U30:U60" si="3">IF(F30="","",F30)</f>
        <v>Mi</v>
      </c>
      <c r="V30" s="185" t="str">
        <f>IF(U30="","",",")</f>
        <v>,</v>
      </c>
      <c r="W30" s="177" t="str">
        <f t="shared" ref="W30:W60" si="4">IF(G30="","",G30)</f>
        <v/>
      </c>
      <c r="X30" s="185" t="str">
        <f>IF(U30="","",",")</f>
        <v>,</v>
      </c>
      <c r="Y30" s="185">
        <f>IF(U30="","",250)</f>
        <v>250</v>
      </c>
      <c r="Z30" s="218" t="str">
        <f>IF(U30="","",")")</f>
        <v>)</v>
      </c>
      <c r="AA30" s="175" t="str">
        <f>IF(AB30="","","(")</f>
        <v>(</v>
      </c>
      <c r="AB30" s="183" t="str">
        <f t="shared" ref="AB30:AB60" si="5">IF(H30="","",H30)</f>
        <v>Fa</v>
      </c>
      <c r="AC30" s="184" t="str">
        <f>IF(AB30="","",",")</f>
        <v>,</v>
      </c>
      <c r="AD30" s="225" t="str">
        <f>IF(I30="","",I30)</f>
        <v/>
      </c>
      <c r="AE30" s="176" t="str">
        <f>IF(AB30="","",",")</f>
        <v>,</v>
      </c>
      <c r="AF30" s="168">
        <f>IF(AB30="","",350)</f>
        <v>350</v>
      </c>
      <c r="AG30" s="168" t="str">
        <f>IF(AB30="","",")")</f>
        <v>)</v>
      </c>
      <c r="AH30" s="179" t="str">
        <f>IF(AI30="","","(")</f>
        <v/>
      </c>
      <c r="AI30" s="256" t="str">
        <f t="shared" ref="AI30:AI60" si="6">IF(J30="","",J30)</f>
        <v/>
      </c>
      <c r="AJ30" s="185" t="str">
        <f>IF(AI30="","",",")</f>
        <v/>
      </c>
      <c r="AK30" s="185" t="str">
        <f>IF(K30="","",K30)</f>
        <v/>
      </c>
      <c r="AL30" s="185" t="str">
        <f>IF(AI30="","",",")</f>
        <v/>
      </c>
      <c r="AM30" s="185" t="str">
        <f>IF(AI30="","",450)</f>
        <v/>
      </c>
      <c r="AN30" s="185" t="str">
        <f>IF(AI30="","",")")</f>
        <v/>
      </c>
    </row>
    <row r="31" spans="1:40" ht="25.5" thickTop="1" thickBot="1" x14ac:dyDescent="0.4">
      <c r="A31">
        <f>+A30+1</f>
        <v>2</v>
      </c>
      <c r="C31" s="13" t="s">
        <v>2965</v>
      </c>
      <c r="D31" s="257" t="s">
        <v>1114</v>
      </c>
      <c r="E31" s="257" t="s">
        <v>1121</v>
      </c>
      <c r="F31" s="258" t="s">
        <v>1111</v>
      </c>
      <c r="G31" s="258"/>
      <c r="H31" s="257"/>
      <c r="I31" s="257"/>
      <c r="J31" s="296"/>
      <c r="K31" s="296"/>
      <c r="L31" s="271" t="str">
        <f t="shared" si="0"/>
        <v xml:space="preserve">            { line: "pagadas mis deudas,, (Re,m,15)(Mi,,250)", sC: ""},</v>
      </c>
      <c r="M31" s="218" t="str">
        <f t="shared" ref="M31:M60" si="7">IF(N31="","","(")</f>
        <v>(</v>
      </c>
      <c r="N31" s="183" t="str">
        <f t="shared" si="1"/>
        <v>Re</v>
      </c>
      <c r="O31" s="216" t="str">
        <f t="shared" ref="O31:O60" si="8">IF(N31="","",",")</f>
        <v>,</v>
      </c>
      <c r="P31" s="225" t="str">
        <f t="shared" si="2"/>
        <v>m</v>
      </c>
      <c r="Q31" s="217" t="str">
        <f t="shared" ref="Q31:Q60" si="9">IF(N31="","",",")</f>
        <v>,</v>
      </c>
      <c r="R31" s="168">
        <f t="shared" ref="R31:R60" si="10">IF(N31="","",15)</f>
        <v>15</v>
      </c>
      <c r="S31" s="218" t="str">
        <f t="shared" ref="S31:S60" si="11">IF(N31="","",")")</f>
        <v>)</v>
      </c>
      <c r="T31" s="219" t="str">
        <f t="shared" ref="T31:T60" si="12">IF(U31="","","(")</f>
        <v>(</v>
      </c>
      <c r="U31" s="181" t="str">
        <f t="shared" si="3"/>
        <v>Mi</v>
      </c>
      <c r="V31" s="185" t="str">
        <f t="shared" ref="V31:V60" si="13">IF(U31="","",",")</f>
        <v>,</v>
      </c>
      <c r="W31" s="177" t="str">
        <f t="shared" si="4"/>
        <v/>
      </c>
      <c r="X31" s="185" t="str">
        <f t="shared" ref="X31:X60" si="14">IF(U31="","",",")</f>
        <v>,</v>
      </c>
      <c r="Y31" s="185">
        <f t="shared" ref="Y31:Y60" si="15">IF(U31="","",250)</f>
        <v>250</v>
      </c>
      <c r="Z31" s="218" t="str">
        <f t="shared" ref="Z31:Z60" si="16">IF(U31="","",")")</f>
        <v>)</v>
      </c>
      <c r="AA31" s="175" t="str">
        <f t="shared" ref="AA31:AA60" si="17">IF(AB31="","","(")</f>
        <v/>
      </c>
      <c r="AB31" s="183" t="str">
        <f t="shared" si="5"/>
        <v/>
      </c>
      <c r="AC31" s="184" t="str">
        <f t="shared" ref="AC31:AC60" si="18">IF(AB31="","",",")</f>
        <v/>
      </c>
      <c r="AD31" s="225" t="str">
        <f t="shared" ref="AD31:AD60" si="19">IF(I31="","",I31)</f>
        <v/>
      </c>
      <c r="AE31" s="176" t="str">
        <f t="shared" ref="AE31:AE60" si="20">IF(AB31="","",",")</f>
        <v/>
      </c>
      <c r="AF31" s="168" t="str">
        <f t="shared" ref="AF31:AF60" si="21">IF(AB31="","",350)</f>
        <v/>
      </c>
      <c r="AG31" s="168" t="str">
        <f t="shared" ref="AG31:AG60" si="22">IF(AB31="","",")")</f>
        <v/>
      </c>
      <c r="AH31" s="179" t="str">
        <f t="shared" ref="AH31:AH60" si="23">IF(AI31="","","(")</f>
        <v/>
      </c>
      <c r="AI31" s="256" t="str">
        <f t="shared" si="6"/>
        <v/>
      </c>
      <c r="AJ31" s="185" t="str">
        <f t="shared" ref="AJ31:AJ60" si="24">IF(AI31="","",",")</f>
        <v/>
      </c>
      <c r="AK31" s="185" t="str">
        <f t="shared" ref="AK31:AK60" si="25">IF(K31="","",K31)</f>
        <v/>
      </c>
      <c r="AL31" s="185" t="str">
        <f t="shared" ref="AL31:AL60" si="26">IF(AI31="","",",")</f>
        <v/>
      </c>
      <c r="AM31" s="185" t="str">
        <f t="shared" ref="AM31:AM60" si="27">IF(AI31="","",450)</f>
        <v/>
      </c>
      <c r="AN31" s="185" t="str">
        <f t="shared" ref="AN31:AN60" si="28">IF(AI31="","",")")</f>
        <v/>
      </c>
    </row>
    <row r="32" spans="1:40" ht="25.5" thickTop="1" thickBot="1" x14ac:dyDescent="0.4">
      <c r="A32">
        <f t="shared" ref="A32:A47" si="29">+A31+1</f>
        <v>3</v>
      </c>
      <c r="C32" s="13" t="s">
        <v>2966</v>
      </c>
      <c r="D32" s="257" t="s">
        <v>1113</v>
      </c>
      <c r="E32" s="257"/>
      <c r="F32" s="258"/>
      <c r="G32" s="258"/>
      <c r="H32" s="257"/>
      <c r="I32" s="257"/>
      <c r="J32" s="296"/>
      <c r="K32" s="296"/>
      <c r="L32" s="271" t="str">
        <f t="shared" si="0"/>
        <v xml:space="preserve">            { line: "mis puertas de par en par ..., (Fa,,15)", sC: ""},</v>
      </c>
      <c r="M32" s="218" t="str">
        <f t="shared" si="7"/>
        <v>(</v>
      </c>
      <c r="N32" s="183" t="str">
        <f t="shared" si="1"/>
        <v>Fa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4</v>
      </c>
      <c r="C33" s="13" t="s">
        <v>2967</v>
      </c>
      <c r="D33" s="257" t="s">
        <v>1111</v>
      </c>
      <c r="E33" s="257"/>
      <c r="F33" s="258"/>
      <c r="G33" s="258"/>
      <c r="H33" s="257"/>
      <c r="I33" s="257"/>
      <c r="J33" s="296"/>
      <c r="K33" s="296"/>
      <c r="L33" s="271" t="str">
        <f t="shared" si="0"/>
        <v xml:space="preserve">            { line: "¡me voy a todas partes!, (Mi,,15)", sC: ""},</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5</v>
      </c>
      <c r="C35" s="13" t="s">
        <v>2968</v>
      </c>
      <c r="D35" s="257" t="s">
        <v>1114</v>
      </c>
      <c r="E35" s="257" t="s">
        <v>1121</v>
      </c>
      <c r="F35" s="258" t="s">
        <v>1111</v>
      </c>
      <c r="G35" s="258"/>
      <c r="H35" s="257"/>
      <c r="I35" s="257"/>
      <c r="J35" s="296"/>
      <c r="K35" s="296"/>
      <c r="L35" s="271" t="str">
        <f>IF(C35="","",_xlfn.CONCAT("            { line: ","""",C35,", ",M35:AN35,""", sC: ","""",B35,"""},"))</f>
        <v xml:space="preserve">            { line: "Ellos, acurrucados en su rincón,, (Re,m,15)(Mi,,250)", sC: ""},</v>
      </c>
      <c r="M35" s="218" t="str">
        <f t="shared" si="7"/>
        <v>(</v>
      </c>
      <c r="N35" s="183" t="str">
        <f t="shared" si="1"/>
        <v>Re</v>
      </c>
      <c r="O35" s="216" t="str">
        <f t="shared" si="8"/>
        <v>,</v>
      </c>
      <c r="P35" s="225" t="str">
        <f t="shared" si="2"/>
        <v>m</v>
      </c>
      <c r="Q35" s="217" t="str">
        <f t="shared" si="9"/>
        <v>,</v>
      </c>
      <c r="R35" s="168">
        <f t="shared" si="10"/>
        <v>15</v>
      </c>
      <c r="S35" s="218" t="str">
        <f t="shared" si="11"/>
        <v>)</v>
      </c>
      <c r="T35" s="219" t="str">
        <f t="shared" si="12"/>
        <v>(</v>
      </c>
      <c r="U35" s="181" t="str">
        <f t="shared" si="3"/>
        <v>Mi</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6</v>
      </c>
      <c r="C36" s="13" t="s">
        <v>2969</v>
      </c>
      <c r="D36" s="257" t="s">
        <v>1114</v>
      </c>
      <c r="E36" s="257" t="s">
        <v>1121</v>
      </c>
      <c r="F36" s="258"/>
      <c r="G36" s="258"/>
      <c r="H36" s="257"/>
      <c r="I36" s="257"/>
      <c r="J36" s="296"/>
      <c r="K36" s="296"/>
      <c r="L36" s="271" t="str">
        <f>IF(C36="","",_xlfn.CONCAT("            { line: ","""",C36,", ",M36:AN36,""", sC: ","""",B36,"""},"))</f>
        <v xml:space="preserve">            { line: "siguen tejiendo, (Re,m,15)", sC: ""},</v>
      </c>
      <c r="M36" s="218" t="str">
        <f t="shared" si="7"/>
        <v>(</v>
      </c>
      <c r="N36" s="183" t="str">
        <f t="shared" si="1"/>
        <v>Re</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7</v>
      </c>
      <c r="C37" s="13" t="s">
        <v>2970</v>
      </c>
      <c r="D37" s="257" t="s">
        <v>1111</v>
      </c>
      <c r="E37" s="257"/>
      <c r="F37" s="258"/>
      <c r="G37" s="258"/>
      <c r="H37" s="257"/>
      <c r="I37" s="257"/>
      <c r="J37" s="296"/>
      <c r="K37" s="296"/>
      <c r="L37" s="271" t="str">
        <f t="shared" si="0"/>
        <v xml:space="preserve">            { line: "el pálido lienzo de sus horas;, (Mi,,15)", sC: ""},</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8</v>
      </c>
      <c r="C38" s="13" t="s">
        <v>2971</v>
      </c>
      <c r="D38" s="257" t="s">
        <v>1113</v>
      </c>
      <c r="E38" s="257"/>
      <c r="F38" s="258"/>
      <c r="G38" s="258"/>
      <c r="H38" s="257"/>
      <c r="I38" s="257"/>
      <c r="J38" s="296"/>
      <c r="K38" s="296"/>
      <c r="L38" s="271" t="str">
        <f t="shared" si="0"/>
        <v xml:space="preserve">            { line: "o vuelven a sentarse en el polvo,, (Fa,,15)",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9</v>
      </c>
      <c r="C39" s="13" t="s">
        <v>2972</v>
      </c>
      <c r="D39" s="257" t="s">
        <v>1111</v>
      </c>
      <c r="E39" s="257"/>
      <c r="F39" s="258"/>
      <c r="G39" s="258"/>
      <c r="H39" s="257"/>
      <c r="I39" s="257"/>
      <c r="J39" s="296"/>
      <c r="K39" s="296"/>
      <c r="L39" s="271" t="str">
        <f>IF(C39="","",_xlfn.CONCAT("            { line: ","""",C39,", ",M39:AN39,""", sC: ","""",B39,"""},"))</f>
        <v xml:space="preserve">            { line: "a contar sus monedas., (Mi,,15)",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C40" s="13" t="s">
        <v>2973</v>
      </c>
      <c r="D40" s="257" t="s">
        <v>1113</v>
      </c>
      <c r="E40" s="257"/>
      <c r="F40" s="258" t="s">
        <v>1111</v>
      </c>
      <c r="G40" s="258"/>
      <c r="H40" s="257"/>
      <c r="I40" s="257"/>
      <c r="J40" s="296"/>
      <c r="K40" s="296"/>
      <c r="L40" s="271" t="str">
        <f t="shared" si="0"/>
        <v xml:space="preserve">            { line: "Y me llaman, y me llaman, (Fa,,15)(Mi,,250)",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11</v>
      </c>
      <c r="C41" s="13" t="s">
        <v>2974</v>
      </c>
      <c r="D41" s="257" t="s">
        <v>1113</v>
      </c>
      <c r="E41" s="257"/>
      <c r="F41" s="258" t="s">
        <v>1111</v>
      </c>
      <c r="G41" s="258"/>
      <c r="H41" s="257"/>
      <c r="I41" s="257"/>
      <c r="J41" s="296"/>
      <c r="K41" s="296"/>
      <c r="L41" s="271" t="str">
        <f t="shared" si="0"/>
        <v xml:space="preserve">            { line: "para que no siga., (Fa,,15)(Mi,,250)", sC: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v>
      </c>
      <c r="U41" s="181" t="str">
        <f t="shared" si="3"/>
        <v>Mi</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7.75" thickTop="1" thickBot="1" x14ac:dyDescent="0.4">
      <c r="C42" s="297"/>
      <c r="D42" s="326"/>
      <c r="E42" s="326"/>
      <c r="F42" s="326"/>
      <c r="G42" s="326"/>
      <c r="H42" s="326"/>
      <c r="I42" s="326"/>
      <c r="J42" s="326"/>
      <c r="K42" s="326"/>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5.5" thickTop="1" thickBot="1" x14ac:dyDescent="0.4">
      <c r="A43">
        <f t="shared" si="29"/>
        <v>1</v>
      </c>
      <c r="C43" s="13" t="s">
        <v>2975</v>
      </c>
      <c r="D43" s="257" t="s">
        <v>1112</v>
      </c>
      <c r="E43" s="257" t="s">
        <v>1121</v>
      </c>
      <c r="F43" s="258" t="s">
        <v>1111</v>
      </c>
      <c r="G43" s="258" t="s">
        <v>1121</v>
      </c>
      <c r="H43" s="257"/>
      <c r="I43" s="257"/>
      <c r="J43" s="296"/>
      <c r="K43" s="296"/>
      <c r="L43" s="271" t="str">
        <f t="shared" ref="L43:L47" si="30">IF(C43="","",_xlfn.CONCAT("            { line: ","""",C43,", ",M43:AN43,""", sC: ","""",B43,"""},"))</f>
        <v xml:space="preserve">            { line: "¡Pero ya mi espada está forjada,, (La,m,15)(Mi,m,250)", sC: ""},</v>
      </c>
      <c r="M43" s="218" t="str">
        <f t="shared" ref="M43:M47" si="31">IF(N43="","","(")</f>
        <v>(</v>
      </c>
      <c r="N43" s="183" t="str">
        <f t="shared" ref="N43:N47" si="32">IF(D43="","",D43)</f>
        <v>La</v>
      </c>
      <c r="O43" s="216" t="str">
        <f t="shared" ref="O43:O47" si="33">IF(N43="","",",")</f>
        <v>,</v>
      </c>
      <c r="P43" s="225" t="str">
        <f t="shared" ref="P43:P47" si="34">IF(E43="","",E43)</f>
        <v>m</v>
      </c>
      <c r="Q43" s="217" t="str">
        <f t="shared" ref="Q43:Q47" si="35">IF(N43="","",",")</f>
        <v>,</v>
      </c>
      <c r="R43" s="168">
        <f t="shared" ref="R43:R47" si="36">IF(N43="","",15)</f>
        <v>15</v>
      </c>
      <c r="S43" s="218" t="str">
        <f t="shared" ref="S43:S47" si="37">IF(N43="","",")")</f>
        <v>)</v>
      </c>
      <c r="T43" s="219" t="str">
        <f t="shared" ref="T43:T47" si="38">IF(U43="","","(")</f>
        <v>(</v>
      </c>
      <c r="U43" s="181" t="str">
        <f t="shared" ref="U43:U47" si="39">IF(F43="","",F43)</f>
        <v>Mi</v>
      </c>
      <c r="V43" s="185" t="str">
        <f t="shared" ref="V43:V47" si="40">IF(U43="","",",")</f>
        <v>,</v>
      </c>
      <c r="W43" s="177" t="str">
        <f t="shared" ref="W43:W47" si="41">IF(G43="","",G43)</f>
        <v>m</v>
      </c>
      <c r="X43" s="185" t="str">
        <f t="shared" ref="X43:X47" si="42">IF(U43="","",",")</f>
        <v>,</v>
      </c>
      <c r="Y43" s="185">
        <f t="shared" ref="Y43:Y47" si="43">IF(U43="","",250)</f>
        <v>250</v>
      </c>
      <c r="Z43" s="218" t="str">
        <f t="shared" ref="Z43:Z47" si="44">IF(U43="","",")")</f>
        <v>)</v>
      </c>
      <c r="AA43" s="175" t="str">
        <f t="shared" ref="AA43:AA47" si="45">IF(AB43="","","(")</f>
        <v/>
      </c>
      <c r="AB43" s="183" t="str">
        <f t="shared" ref="AB43:AB47" si="46">IF(H43="","",H43)</f>
        <v/>
      </c>
      <c r="AC43" s="184" t="str">
        <f t="shared" ref="AC43:AC47" si="47">IF(AB43="","",",")</f>
        <v/>
      </c>
      <c r="AD43" s="225" t="str">
        <f t="shared" ref="AD43:AD47" si="48">IF(I43="","",I43)</f>
        <v/>
      </c>
      <c r="AE43" s="176" t="str">
        <f t="shared" ref="AE43:AE47" si="49">IF(AB43="","",",")</f>
        <v/>
      </c>
      <c r="AF43" s="168" t="str">
        <f t="shared" ref="AF43:AF47" si="50">IF(AB43="","",350)</f>
        <v/>
      </c>
      <c r="AG43" s="168" t="str">
        <f t="shared" ref="AG43:AG47" si="51">IF(AB43="","",")")</f>
        <v/>
      </c>
      <c r="AH43" s="179" t="str">
        <f t="shared" ref="AH43:AH47" si="52">IF(AI43="","","(")</f>
        <v/>
      </c>
      <c r="AI43" s="256" t="str">
        <f t="shared" ref="AI43:AI47" si="53">IF(J43="","",J43)</f>
        <v/>
      </c>
      <c r="AJ43" s="185" t="str">
        <f t="shared" ref="AJ43:AJ47" si="54">IF(AI43="","",",")</f>
        <v/>
      </c>
      <c r="AK43" s="185" t="str">
        <f t="shared" ref="AK43:AK47" si="55">IF(K43="","",K43)</f>
        <v/>
      </c>
      <c r="AL43" s="185" t="str">
        <f t="shared" ref="AL43:AL47" si="56">IF(AI43="","",",")</f>
        <v/>
      </c>
      <c r="AM43" s="185" t="str">
        <f t="shared" ref="AM43:AM47" si="57">IF(AI43="","",450)</f>
        <v/>
      </c>
      <c r="AN43" s="185" t="str">
        <f t="shared" ref="AN43:AN47" si="58">IF(AI43="","",")")</f>
        <v/>
      </c>
    </row>
    <row r="44" spans="1:40" ht="25.5" thickTop="1" thickBot="1" x14ac:dyDescent="0.4">
      <c r="A44">
        <f t="shared" si="29"/>
        <v>2</v>
      </c>
      <c r="C44" s="13" t="s">
        <v>2976</v>
      </c>
      <c r="D44" s="257" t="s">
        <v>1112</v>
      </c>
      <c r="E44" s="257" t="s">
        <v>1121</v>
      </c>
      <c r="F44" s="258" t="s">
        <v>1111</v>
      </c>
      <c r="G44" s="258" t="s">
        <v>1121</v>
      </c>
      <c r="H44" s="257"/>
      <c r="I44" s="257"/>
      <c r="J44" s="296"/>
      <c r="K44" s="296"/>
      <c r="L44" s="271" t="str">
        <f t="shared" si="30"/>
        <v xml:space="preserve">            { line: "ya tengo puesta mi armadura,, (La,m,15)(Mi,m,250)", sC: ""},</v>
      </c>
      <c r="M44" s="218" t="str">
        <f t="shared" si="31"/>
        <v>(</v>
      </c>
      <c r="N44" s="183" t="str">
        <f t="shared" si="32"/>
        <v>La</v>
      </c>
      <c r="O44" s="216" t="str">
        <f t="shared" si="33"/>
        <v>,</v>
      </c>
      <c r="P44" s="225" t="str">
        <f t="shared" si="34"/>
        <v>m</v>
      </c>
      <c r="Q44" s="217" t="str">
        <f t="shared" si="35"/>
        <v>,</v>
      </c>
      <c r="R44" s="168">
        <f t="shared" si="36"/>
        <v>15</v>
      </c>
      <c r="S44" s="218" t="str">
        <f t="shared" si="37"/>
        <v>)</v>
      </c>
      <c r="T44" s="219" t="str">
        <f t="shared" si="38"/>
        <v>(</v>
      </c>
      <c r="U44" s="181" t="str">
        <f t="shared" si="39"/>
        <v>Mi</v>
      </c>
      <c r="V44" s="185" t="str">
        <f t="shared" si="40"/>
        <v>,</v>
      </c>
      <c r="W44" s="177" t="str">
        <f t="shared" si="41"/>
        <v>m</v>
      </c>
      <c r="X44" s="185" t="str">
        <f t="shared" si="42"/>
        <v>,</v>
      </c>
      <c r="Y44" s="185">
        <f t="shared" si="43"/>
        <v>250</v>
      </c>
      <c r="Z44" s="218" t="str">
        <f t="shared" si="44"/>
        <v>)</v>
      </c>
      <c r="AA44" s="175" t="str">
        <f t="shared" si="45"/>
        <v/>
      </c>
      <c r="AB44" s="183" t="str">
        <f t="shared" si="46"/>
        <v/>
      </c>
      <c r="AC44" s="184" t="str">
        <f t="shared" si="47"/>
        <v/>
      </c>
      <c r="AD44" s="225" t="str">
        <f t="shared" si="48"/>
        <v/>
      </c>
      <c r="AE44" s="176" t="str">
        <f t="shared" si="49"/>
        <v/>
      </c>
      <c r="AF44" s="168" t="str">
        <f t="shared" si="50"/>
        <v/>
      </c>
      <c r="AG44" s="168" t="str">
        <f t="shared" si="51"/>
        <v/>
      </c>
      <c r="AH44" s="179" t="str">
        <f t="shared" si="52"/>
        <v/>
      </c>
      <c r="AI44" s="256" t="str">
        <f t="shared" si="53"/>
        <v/>
      </c>
      <c r="AJ44" s="185" t="str">
        <f t="shared" si="54"/>
        <v/>
      </c>
      <c r="AK44" s="185" t="str">
        <f t="shared" si="55"/>
        <v/>
      </c>
      <c r="AL44" s="185" t="str">
        <f t="shared" si="56"/>
        <v/>
      </c>
      <c r="AM44" s="185" t="str">
        <f t="shared" si="57"/>
        <v/>
      </c>
      <c r="AN44" s="185" t="str">
        <f t="shared" si="58"/>
        <v/>
      </c>
    </row>
    <row r="45" spans="1:40" ht="25.5" thickTop="1" thickBot="1" x14ac:dyDescent="0.4">
      <c r="A45">
        <f t="shared" si="29"/>
        <v>3</v>
      </c>
      <c r="C45" s="13" t="s">
        <v>2977</v>
      </c>
      <c r="D45" s="257" t="s">
        <v>1122</v>
      </c>
      <c r="E45" s="257"/>
      <c r="F45" s="258" t="s">
        <v>2347</v>
      </c>
      <c r="G45" s="258"/>
      <c r="H45" s="257"/>
      <c r="I45" s="257"/>
      <c r="J45" s="296"/>
      <c r="K45" s="296"/>
      <c r="L45" s="271" t="str">
        <f t="shared" si="30"/>
        <v xml:space="preserve">            { line: "ya mi caballo se impacienta!..., (Sol,,15)(Si,,250)", sC: ""},</v>
      </c>
      <c r="M45" s="218" t="str">
        <f t="shared" si="31"/>
        <v>(</v>
      </c>
      <c r="N45" s="183" t="str">
        <f t="shared" si="32"/>
        <v>Sol</v>
      </c>
      <c r="O45" s="216" t="str">
        <f t="shared" si="33"/>
        <v>,</v>
      </c>
      <c r="P45" s="225" t="str">
        <f t="shared" si="34"/>
        <v/>
      </c>
      <c r="Q45" s="217" t="str">
        <f t="shared" si="35"/>
        <v>,</v>
      </c>
      <c r="R45" s="168">
        <f t="shared" si="36"/>
        <v>15</v>
      </c>
      <c r="S45" s="218" t="str">
        <f t="shared" si="37"/>
        <v>)</v>
      </c>
      <c r="T45" s="219" t="str">
        <f t="shared" si="38"/>
        <v>(</v>
      </c>
      <c r="U45" s="181" t="str">
        <f t="shared" si="39"/>
        <v>Si</v>
      </c>
      <c r="V45" s="185" t="str">
        <f t="shared" si="40"/>
        <v>,</v>
      </c>
      <c r="W45" s="177" t="str">
        <f t="shared" si="41"/>
        <v/>
      </c>
      <c r="X45" s="185" t="str">
        <f t="shared" si="42"/>
        <v>,</v>
      </c>
      <c r="Y45" s="185">
        <f t="shared" si="43"/>
        <v>250</v>
      </c>
      <c r="Z45" s="218" t="str">
        <f t="shared" si="44"/>
        <v>)</v>
      </c>
      <c r="AA45" s="175" t="str">
        <f t="shared" si="45"/>
        <v/>
      </c>
      <c r="AB45" s="183" t="str">
        <f t="shared" si="46"/>
        <v/>
      </c>
      <c r="AC45" s="184" t="str">
        <f t="shared" si="47"/>
        <v/>
      </c>
      <c r="AD45" s="225" t="str">
        <f t="shared" si="48"/>
        <v/>
      </c>
      <c r="AE45" s="176" t="str">
        <f t="shared" si="49"/>
        <v/>
      </c>
      <c r="AF45" s="168" t="str">
        <f t="shared" si="50"/>
        <v/>
      </c>
      <c r="AG45" s="168" t="str">
        <f t="shared" si="51"/>
        <v/>
      </c>
      <c r="AH45" s="179" t="str">
        <f t="shared" si="52"/>
        <v/>
      </c>
      <c r="AI45" s="256" t="str">
        <f t="shared" si="53"/>
        <v/>
      </c>
      <c r="AJ45" s="185" t="str">
        <f t="shared" si="54"/>
        <v/>
      </c>
      <c r="AK45" s="185" t="str">
        <f t="shared" si="55"/>
        <v/>
      </c>
      <c r="AL45" s="185" t="str">
        <f t="shared" si="56"/>
        <v/>
      </c>
      <c r="AM45" s="185" t="str">
        <f t="shared" si="57"/>
        <v/>
      </c>
      <c r="AN45" s="185" t="str">
        <f t="shared" si="58"/>
        <v/>
      </c>
    </row>
    <row r="46" spans="1:40" ht="25.5" thickTop="1" thickBot="1" x14ac:dyDescent="0.4">
      <c r="A46">
        <f t="shared" si="29"/>
        <v>4</v>
      </c>
      <c r="C46" s="13" t="s">
        <v>2978</v>
      </c>
      <c r="D46" s="257" t="s">
        <v>1114</v>
      </c>
      <c r="E46" s="257"/>
      <c r="F46" s="258" t="s">
        <v>1112</v>
      </c>
      <c r="G46" s="258"/>
      <c r="H46" s="257" t="s">
        <v>2407</v>
      </c>
      <c r="I46" s="257"/>
      <c r="J46" s="296"/>
      <c r="K46" s="296"/>
      <c r="L46" s="271" t="str">
        <f t="shared" si="30"/>
        <v xml:space="preserve">            { line: "¡Y yo ganaré mi reino!, (Re,,15)(La,,250)(Fa#,,350)", sC: ""},</v>
      </c>
      <c r="M46" s="218" t="str">
        <f t="shared" si="31"/>
        <v>(</v>
      </c>
      <c r="N46" s="183" t="str">
        <f t="shared" si="32"/>
        <v>Re</v>
      </c>
      <c r="O46" s="216" t="str">
        <f t="shared" si="33"/>
        <v>,</v>
      </c>
      <c r="P46" s="225" t="str">
        <f t="shared" si="34"/>
        <v/>
      </c>
      <c r="Q46" s="217" t="str">
        <f t="shared" si="35"/>
        <v>,</v>
      </c>
      <c r="R46" s="168">
        <f t="shared" si="36"/>
        <v>15</v>
      </c>
      <c r="S46" s="218" t="str">
        <f t="shared" si="37"/>
        <v>)</v>
      </c>
      <c r="T46" s="219" t="str">
        <f t="shared" si="38"/>
        <v>(</v>
      </c>
      <c r="U46" s="181" t="str">
        <f t="shared" si="39"/>
        <v>La</v>
      </c>
      <c r="V46" s="185" t="str">
        <f t="shared" si="40"/>
        <v>,</v>
      </c>
      <c r="W46" s="177" t="str">
        <f t="shared" si="41"/>
        <v/>
      </c>
      <c r="X46" s="185" t="str">
        <f t="shared" si="42"/>
        <v>,</v>
      </c>
      <c r="Y46" s="185">
        <f t="shared" si="43"/>
        <v>250</v>
      </c>
      <c r="Z46" s="218" t="str">
        <f t="shared" si="44"/>
        <v>)</v>
      </c>
      <c r="AA46" s="175" t="str">
        <f t="shared" si="45"/>
        <v>(</v>
      </c>
      <c r="AB46" s="183" t="str">
        <f t="shared" si="46"/>
        <v>Fa#</v>
      </c>
      <c r="AC46" s="184" t="str">
        <f t="shared" si="47"/>
        <v>,</v>
      </c>
      <c r="AD46" s="225" t="str">
        <f t="shared" si="48"/>
        <v/>
      </c>
      <c r="AE46" s="176" t="str">
        <f t="shared" si="49"/>
        <v>,</v>
      </c>
      <c r="AF46" s="168">
        <f t="shared" si="50"/>
        <v>350</v>
      </c>
      <c r="AG46" s="168" t="str">
        <f t="shared" si="51"/>
        <v>)</v>
      </c>
      <c r="AH46" s="179" t="str">
        <f t="shared" si="52"/>
        <v/>
      </c>
      <c r="AI46" s="256" t="str">
        <f t="shared" si="53"/>
        <v/>
      </c>
      <c r="AJ46" s="185" t="str">
        <f t="shared" si="54"/>
        <v/>
      </c>
      <c r="AK46" s="185" t="str">
        <f t="shared" si="55"/>
        <v/>
      </c>
      <c r="AL46" s="185" t="str">
        <f t="shared" si="56"/>
        <v/>
      </c>
      <c r="AM46" s="185" t="str">
        <f t="shared" si="57"/>
        <v/>
      </c>
      <c r="AN46" s="185" t="str">
        <f t="shared" si="58"/>
        <v/>
      </c>
    </row>
    <row r="47" spans="1:40" ht="25.5" thickTop="1" thickBot="1" x14ac:dyDescent="0.4">
      <c r="A47">
        <f t="shared" si="29"/>
        <v>5</v>
      </c>
      <c r="C47" s="13" t="s">
        <v>2978</v>
      </c>
      <c r="D47" s="257" t="s">
        <v>2347</v>
      </c>
      <c r="E47" s="257" t="s">
        <v>1121</v>
      </c>
      <c r="F47" s="258" t="s">
        <v>1122</v>
      </c>
      <c r="G47" s="258"/>
      <c r="H47" s="257" t="s">
        <v>2407</v>
      </c>
      <c r="I47" s="257"/>
      <c r="J47" s="296"/>
      <c r="K47" s="296"/>
      <c r="L47" s="271" t="str">
        <f t="shared" si="30"/>
        <v xml:space="preserve">            { line: "¡Y yo ganaré mi reino!, (Si,m,15)(Sol,,250)(Fa#,,350)", sC: ""},</v>
      </c>
      <c r="M47" s="218" t="str">
        <f t="shared" si="31"/>
        <v>(</v>
      </c>
      <c r="N47" s="183" t="str">
        <f t="shared" si="32"/>
        <v>Si</v>
      </c>
      <c r="O47" s="216" t="str">
        <f t="shared" si="33"/>
        <v>,</v>
      </c>
      <c r="P47" s="225" t="str">
        <f t="shared" si="34"/>
        <v>m</v>
      </c>
      <c r="Q47" s="217" t="str">
        <f t="shared" si="35"/>
        <v>,</v>
      </c>
      <c r="R47" s="168">
        <f t="shared" si="36"/>
        <v>15</v>
      </c>
      <c r="S47" s="218" t="str">
        <f t="shared" si="37"/>
        <v>)</v>
      </c>
      <c r="T47" s="219" t="str">
        <f t="shared" si="38"/>
        <v>(</v>
      </c>
      <c r="U47" s="181" t="str">
        <f t="shared" si="39"/>
        <v>Sol</v>
      </c>
      <c r="V47" s="185" t="str">
        <f t="shared" si="40"/>
        <v>,</v>
      </c>
      <c r="W47" s="177" t="str">
        <f t="shared" si="41"/>
        <v/>
      </c>
      <c r="X47" s="185" t="str">
        <f t="shared" si="42"/>
        <v>,</v>
      </c>
      <c r="Y47" s="185">
        <f t="shared" si="43"/>
        <v>250</v>
      </c>
      <c r="Z47" s="218" t="str">
        <f t="shared" si="44"/>
        <v>)</v>
      </c>
      <c r="AA47" s="175" t="str">
        <f t="shared" si="45"/>
        <v>(</v>
      </c>
      <c r="AB47" s="183" t="str">
        <f t="shared" si="46"/>
        <v>Fa#</v>
      </c>
      <c r="AC47" s="184" t="str">
        <f t="shared" si="47"/>
        <v>,</v>
      </c>
      <c r="AD47" s="225" t="str">
        <f t="shared" si="48"/>
        <v/>
      </c>
      <c r="AE47" s="176" t="str">
        <f t="shared" si="49"/>
        <v>,</v>
      </c>
      <c r="AF47" s="168">
        <f t="shared" si="50"/>
        <v>350</v>
      </c>
      <c r="AG47" s="168" t="str">
        <f t="shared" si="51"/>
        <v>)</v>
      </c>
      <c r="AH47" s="179" t="str">
        <f t="shared" si="52"/>
        <v/>
      </c>
      <c r="AI47" s="256" t="str">
        <f t="shared" si="53"/>
        <v/>
      </c>
      <c r="AJ47" s="185" t="str">
        <f t="shared" si="54"/>
        <v/>
      </c>
      <c r="AK47" s="185" t="str">
        <f t="shared" si="55"/>
        <v/>
      </c>
      <c r="AL47" s="185" t="str">
        <f t="shared" si="56"/>
        <v/>
      </c>
      <c r="AM47" s="185" t="str">
        <f t="shared" si="57"/>
        <v/>
      </c>
      <c r="AN47" s="185" t="str">
        <f t="shared" si="58"/>
        <v/>
      </c>
    </row>
    <row r="48" spans="1:40" ht="36.75" thickTop="1" thickBot="1" x14ac:dyDescent="0.4">
      <c r="A48" s="293"/>
      <c r="B48" s="293"/>
      <c r="C48" s="293"/>
      <c r="D48" s="300"/>
      <c r="E48" s="300"/>
      <c r="F48" s="300"/>
      <c r="G48" s="300"/>
      <c r="H48" s="300"/>
      <c r="I48" s="300"/>
      <c r="J48" s="300"/>
      <c r="K48" s="300"/>
      <c r="L48" s="212"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v>1</v>
      </c>
      <c r="B49" t="s">
        <v>2584</v>
      </c>
      <c r="C49" s="13" t="s">
        <v>2979</v>
      </c>
      <c r="D49" s="257" t="s">
        <v>1114</v>
      </c>
      <c r="E49" s="257"/>
      <c r="F49" s="258" t="s">
        <v>1112</v>
      </c>
      <c r="G49" s="258"/>
      <c r="H49" s="257"/>
      <c r="I49" s="257"/>
      <c r="J49" s="296"/>
      <c r="K49" s="296"/>
      <c r="L49" s="271" t="str">
        <f>IF(C49="","",_xlfn.CONCAT("            { line: ","""",C49,", ",M49:AN49,""", sC: ","""",B49,"""},"))</f>
        <v xml:space="preserve">            { line: "¡GANARÉ MI REINO,, (Re,,15)(La,,250)", sC: "ta as"},</v>
      </c>
      <c r="M49" s="218" t="str">
        <f t="shared" si="7"/>
        <v>(</v>
      </c>
      <c r="N49" s="183" t="str">
        <f t="shared" si="1"/>
        <v>Re</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+A49+1</f>
        <v>2</v>
      </c>
      <c r="B50" t="s">
        <v>2282</v>
      </c>
      <c r="C50" s="13" t="s">
        <v>2980</v>
      </c>
      <c r="D50" s="257" t="s">
        <v>1114</v>
      </c>
      <c r="E50" s="257"/>
      <c r="F50" s="258" t="s">
        <v>1112</v>
      </c>
      <c r="G50" s="258"/>
      <c r="H50" s="257"/>
      <c r="I50" s="257"/>
      <c r="J50" s="296"/>
      <c r="K50" s="296"/>
      <c r="L50" s="271" t="str">
        <f t="shared" ref="L50:L60" si="59">IF(C50="","",_xlfn.CONCAT("            { line: ","""",C50,", ",M50:AN50,""", sC: ","""",B50,"""},"))</f>
        <v xml:space="preserve">            { line: "GANARÉ MI REINO,, (Re,,15)(La,,250)", sC: "as"},</v>
      </c>
      <c r="M50" s="218" t="str">
        <f t="shared" si="7"/>
        <v>(</v>
      </c>
      <c r="N50" s="183" t="str">
        <f t="shared" si="1"/>
        <v>Re</v>
      </c>
      <c r="O50" s="216" t="str">
        <f t="shared" si="8"/>
        <v>,</v>
      </c>
      <c r="P50" s="225" t="str">
        <f t="shared" si="2"/>
        <v/>
      </c>
      <c r="Q50" s="217" t="str">
        <f t="shared" si="9"/>
        <v>,</v>
      </c>
      <c r="R50" s="168">
        <f t="shared" si="10"/>
        <v>15</v>
      </c>
      <c r="S50" s="218" t="str">
        <f t="shared" si="11"/>
        <v>)</v>
      </c>
      <c r="T50" s="219" t="str">
        <f t="shared" si="12"/>
        <v>(</v>
      </c>
      <c r="U50" s="181" t="str">
        <f t="shared" si="3"/>
        <v>La</v>
      </c>
      <c r="V50" s="185" t="str">
        <f t="shared" si="13"/>
        <v>,</v>
      </c>
      <c r="W50" s="177" t="str">
        <f t="shared" si="4"/>
        <v/>
      </c>
      <c r="X50" s="185" t="str">
        <f t="shared" si="14"/>
        <v>,</v>
      </c>
      <c r="Y50" s="185">
        <f t="shared" si="15"/>
        <v>250</v>
      </c>
      <c r="Z50" s="218" t="str">
        <f t="shared" si="16"/>
        <v>)</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ref="A51:A60" si="60">+A50+1</f>
        <v>3</v>
      </c>
      <c r="B51" t="s">
        <v>2282</v>
      </c>
      <c r="C51" s="13" t="s">
        <v>2981</v>
      </c>
      <c r="D51" s="257" t="s">
        <v>1111</v>
      </c>
      <c r="E51" s="257"/>
      <c r="F51" s="258" t="s">
        <v>1112</v>
      </c>
      <c r="G51" s="258"/>
      <c r="H51" s="257"/>
      <c r="I51" s="257"/>
      <c r="J51" s="296"/>
      <c r="K51" s="296"/>
      <c r="L51" s="271" t="str">
        <f t="shared" si="59"/>
        <v xml:space="preserve">            { line: "ME VOY A TODAS PARTES!, (Mi,,15)(La,,250)", sC: "as"},</v>
      </c>
      <c r="M51" s="218" t="str">
        <f t="shared" si="7"/>
        <v>(</v>
      </c>
      <c r="N51" s="183" t="str">
        <f t="shared" si="1"/>
        <v>Mi</v>
      </c>
      <c r="O51" s="216" t="str">
        <f t="shared" si="8"/>
        <v>,</v>
      </c>
      <c r="P51" s="225" t="str">
        <f t="shared" si="2"/>
        <v/>
      </c>
      <c r="Q51" s="217" t="str">
        <f t="shared" si="9"/>
        <v>,</v>
      </c>
      <c r="R51" s="168">
        <f t="shared" si="10"/>
        <v>15</v>
      </c>
      <c r="S51" s="218" t="str">
        <f t="shared" si="11"/>
        <v>)</v>
      </c>
      <c r="T51" s="219" t="str">
        <f t="shared" si="12"/>
        <v>(</v>
      </c>
      <c r="U51" s="181" t="str">
        <f t="shared" si="3"/>
        <v>La</v>
      </c>
      <c r="V51" s="185" t="str">
        <f t="shared" si="13"/>
        <v>,</v>
      </c>
      <c r="W51" s="177" t="str">
        <f t="shared" si="4"/>
        <v/>
      </c>
      <c r="X51" s="185" t="str">
        <f t="shared" si="14"/>
        <v>,</v>
      </c>
      <c r="Y51" s="185">
        <f t="shared" si="15"/>
        <v>250</v>
      </c>
      <c r="Z51" s="218" t="str">
        <f t="shared" si="16"/>
        <v>)</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7.75" thickTop="1" thickBot="1" x14ac:dyDescent="0.4">
      <c r="C52" s="297"/>
      <c r="D52" s="326"/>
      <c r="E52" s="326"/>
      <c r="F52" s="326"/>
      <c r="G52" s="326"/>
      <c r="H52" s="326"/>
      <c r="I52" s="326"/>
      <c r="J52" s="326"/>
      <c r="K52" s="326"/>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5.5" thickTop="1" thickBot="1" x14ac:dyDescent="0.4">
      <c r="A53">
        <f>+A51+1</f>
        <v>4</v>
      </c>
      <c r="B53" t="s">
        <v>2282</v>
      </c>
      <c r="C53" s="13" t="s">
        <v>2979</v>
      </c>
      <c r="D53" s="257" t="s">
        <v>1114</v>
      </c>
      <c r="E53" s="257"/>
      <c r="F53" s="258" t="s">
        <v>1112</v>
      </c>
      <c r="G53" s="258"/>
      <c r="H53" s="257"/>
      <c r="I53" s="257"/>
      <c r="J53" s="296"/>
      <c r="K53" s="296"/>
      <c r="L53" s="271" t="str">
        <f t="shared" si="59"/>
        <v xml:space="preserve">            { line: "¡GANARÉ MI REINO,, (Re,,15)(La,,250)", sC: "as"},</v>
      </c>
      <c r="M53" s="218" t="str">
        <f t="shared" si="7"/>
        <v>(</v>
      </c>
      <c r="N53" s="183" t="str">
        <f t="shared" si="1"/>
        <v>Re</v>
      </c>
      <c r="O53" s="216" t="str">
        <f t="shared" si="8"/>
        <v>,</v>
      </c>
      <c r="P53" s="225" t="str">
        <f t="shared" si="2"/>
        <v/>
      </c>
      <c r="Q53" s="217" t="str">
        <f t="shared" si="9"/>
        <v>,</v>
      </c>
      <c r="R53" s="168">
        <f t="shared" si="10"/>
        <v>15</v>
      </c>
      <c r="S53" s="218" t="str">
        <f t="shared" si="11"/>
        <v>)</v>
      </c>
      <c r="T53" s="219" t="str">
        <f t="shared" si="12"/>
        <v>(</v>
      </c>
      <c r="U53" s="181" t="str">
        <f t="shared" si="3"/>
        <v>La</v>
      </c>
      <c r="V53" s="185" t="str">
        <f t="shared" si="13"/>
        <v>,</v>
      </c>
      <c r="W53" s="177" t="str">
        <f t="shared" si="4"/>
        <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60"/>
        <v>5</v>
      </c>
      <c r="B54" t="s">
        <v>2282</v>
      </c>
      <c r="C54" s="13" t="s">
        <v>2980</v>
      </c>
      <c r="D54" s="257" t="s">
        <v>1114</v>
      </c>
      <c r="E54" s="257"/>
      <c r="F54" s="258" t="s">
        <v>1112</v>
      </c>
      <c r="G54" s="258"/>
      <c r="H54" s="257"/>
      <c r="I54" s="257"/>
      <c r="J54" s="296"/>
      <c r="K54" s="296"/>
      <c r="L54" s="271" t="str">
        <f t="shared" si="59"/>
        <v xml:space="preserve">            { line: "GANARÉ MI REINO,, (Re,,15)(La,,250)", sC: "as"},</v>
      </c>
      <c r="M54" s="218" t="str">
        <f t="shared" si="7"/>
        <v>(</v>
      </c>
      <c r="N54" s="183" t="str">
        <f t="shared" si="1"/>
        <v>Re</v>
      </c>
      <c r="O54" s="216" t="str">
        <f t="shared" si="8"/>
        <v>,</v>
      </c>
      <c r="P54" s="225" t="str">
        <f t="shared" si="2"/>
        <v/>
      </c>
      <c r="Q54" s="217" t="str">
        <f t="shared" si="9"/>
        <v>,</v>
      </c>
      <c r="R54" s="168">
        <f t="shared" si="10"/>
        <v>15</v>
      </c>
      <c r="S54" s="218" t="str">
        <f t="shared" si="11"/>
        <v>)</v>
      </c>
      <c r="T54" s="219" t="str">
        <f t="shared" si="12"/>
        <v>(</v>
      </c>
      <c r="U54" s="181" t="str">
        <f t="shared" si="3"/>
        <v>La</v>
      </c>
      <c r="V54" s="185" t="str">
        <f t="shared" si="13"/>
        <v>,</v>
      </c>
      <c r="W54" s="177" t="str">
        <f t="shared" si="4"/>
        <v/>
      </c>
      <c r="X54" s="185" t="str">
        <f t="shared" si="14"/>
        <v>,</v>
      </c>
      <c r="Y54" s="185">
        <f t="shared" si="15"/>
        <v>250</v>
      </c>
      <c r="Z54" s="218" t="str">
        <f t="shared" si="16"/>
        <v>)</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 t="shared" si="60"/>
        <v>6</v>
      </c>
      <c r="B55" t="s">
        <v>2282</v>
      </c>
      <c r="C55" s="13" t="s">
        <v>2981</v>
      </c>
      <c r="D55" s="257" t="s">
        <v>1111</v>
      </c>
      <c r="E55" s="257"/>
      <c r="F55" s="258" t="s">
        <v>1112</v>
      </c>
      <c r="G55" s="258"/>
      <c r="H55" s="257"/>
      <c r="I55" s="257"/>
      <c r="J55" s="296"/>
      <c r="K55" s="296"/>
      <c r="L55" s="271" t="str">
        <f t="shared" si="59"/>
        <v xml:space="preserve">            { line: "ME VOY A TODAS PARTES!, (Mi,,15)(La,,250)", sC: "as"},</v>
      </c>
      <c r="M55" s="218" t="str">
        <f t="shared" si="7"/>
        <v>(</v>
      </c>
      <c r="N55" s="183" t="str">
        <f t="shared" si="1"/>
        <v>Mi</v>
      </c>
      <c r="O55" s="216" t="str">
        <f t="shared" si="8"/>
        <v>,</v>
      </c>
      <c r="P55" s="225" t="str">
        <f t="shared" si="2"/>
        <v/>
      </c>
      <c r="Q55" s="217" t="str">
        <f t="shared" si="9"/>
        <v>,</v>
      </c>
      <c r="R55" s="168">
        <f t="shared" si="10"/>
        <v>15</v>
      </c>
      <c r="S55" s="218" t="str">
        <f t="shared" si="11"/>
        <v>)</v>
      </c>
      <c r="T55" s="219" t="str">
        <f t="shared" si="12"/>
        <v>(</v>
      </c>
      <c r="U55" s="181" t="str">
        <f t="shared" si="3"/>
        <v>La</v>
      </c>
      <c r="V55" s="185" t="str">
        <f t="shared" si="13"/>
        <v>,</v>
      </c>
      <c r="W55" s="177" t="str">
        <f t="shared" si="4"/>
        <v/>
      </c>
      <c r="X55" s="185" t="str">
        <f t="shared" si="14"/>
        <v>,</v>
      </c>
      <c r="Y55" s="185">
        <f t="shared" si="15"/>
        <v>250</v>
      </c>
      <c r="Z55" s="218" t="str">
        <f t="shared" si="16"/>
        <v>)</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7.75" thickTop="1" thickBot="1" x14ac:dyDescent="0.4">
      <c r="C56" s="297"/>
      <c r="D56" s="326"/>
      <c r="E56" s="326"/>
      <c r="F56" s="326"/>
      <c r="G56" s="326"/>
      <c r="H56" s="326"/>
      <c r="I56" s="326"/>
      <c r="J56" s="326"/>
      <c r="K56" s="326"/>
      <c r="L56" s="299" t="s">
        <v>2520</v>
      </c>
      <c r="M56" s="218"/>
      <c r="N56" s="183"/>
      <c r="O56" s="216"/>
      <c r="P56" s="225"/>
      <c r="Q56" s="217"/>
      <c r="R56" s="168"/>
      <c r="S56" s="218"/>
      <c r="T56" s="219"/>
      <c r="U56" s="181"/>
      <c r="V56" s="185"/>
      <c r="W56" s="177"/>
      <c r="X56" s="185"/>
      <c r="Y56" s="185"/>
      <c r="Z56" s="218"/>
      <c r="AA56" s="175"/>
      <c r="AB56" s="183"/>
      <c r="AC56" s="184"/>
      <c r="AD56" s="225"/>
      <c r="AE56" s="176"/>
      <c r="AF56" s="168"/>
      <c r="AG56" s="168"/>
      <c r="AH56" s="179"/>
      <c r="AI56" s="256"/>
      <c r="AJ56" s="185"/>
      <c r="AK56" s="185"/>
      <c r="AL56" s="185"/>
      <c r="AM56" s="185"/>
      <c r="AN56" s="185"/>
    </row>
    <row r="57" spans="1:40" ht="25.5" thickTop="1" thickBot="1" x14ac:dyDescent="0.4">
      <c r="A57">
        <f>+A55+1</f>
        <v>7</v>
      </c>
      <c r="B57" t="s">
        <v>2584</v>
      </c>
      <c r="C57" s="13" t="s">
        <v>2982</v>
      </c>
      <c r="D57" s="257" t="s">
        <v>1112</v>
      </c>
      <c r="E57" s="257" t="s">
        <v>1121</v>
      </c>
      <c r="F57" s="258" t="s">
        <v>1111</v>
      </c>
      <c r="G57" s="258"/>
      <c r="H57" s="257" t="s">
        <v>1113</v>
      </c>
      <c r="I57" s="257"/>
      <c r="J57" s="296"/>
      <c r="K57" s="296"/>
      <c r="L57" s="271" t="str">
        <f t="shared" si="59"/>
        <v xml:space="preserve">            { line: "ESTÁN ROTAS MIS ATADURAS,, (La,m,15)(Mi,,250)(Fa,,350)", sC: "ta as"},</v>
      </c>
      <c r="M57" s="218" t="str">
        <f t="shared" si="7"/>
        <v>(</v>
      </c>
      <c r="N57" s="183" t="str">
        <f t="shared" si="1"/>
        <v>La</v>
      </c>
      <c r="O57" s="216" t="str">
        <f t="shared" si="8"/>
        <v>,</v>
      </c>
      <c r="P57" s="225" t="str">
        <f t="shared" si="2"/>
        <v>m</v>
      </c>
      <c r="Q57" s="217" t="str">
        <f t="shared" si="9"/>
        <v>,</v>
      </c>
      <c r="R57" s="168">
        <f t="shared" si="10"/>
        <v>15</v>
      </c>
      <c r="S57" s="218" t="str">
        <f t="shared" si="11"/>
        <v>)</v>
      </c>
      <c r="T57" s="219" t="str">
        <f t="shared" si="12"/>
        <v>(</v>
      </c>
      <c r="U57" s="181" t="str">
        <f t="shared" si="3"/>
        <v>Mi</v>
      </c>
      <c r="V57" s="185" t="str">
        <f t="shared" si="13"/>
        <v>,</v>
      </c>
      <c r="W57" s="177" t="str">
        <f t="shared" si="4"/>
        <v/>
      </c>
      <c r="X57" s="185" t="str">
        <f t="shared" si="14"/>
        <v>,</v>
      </c>
      <c r="Y57" s="185">
        <f t="shared" si="15"/>
        <v>250</v>
      </c>
      <c r="Z57" s="218" t="str">
        <f t="shared" si="16"/>
        <v>)</v>
      </c>
      <c r="AA57" s="175" t="str">
        <f t="shared" si="17"/>
        <v>(</v>
      </c>
      <c r="AB57" s="183" t="str">
        <f t="shared" si="5"/>
        <v>Fa</v>
      </c>
      <c r="AC57" s="184" t="str">
        <f t="shared" si="18"/>
        <v>,</v>
      </c>
      <c r="AD57" s="225" t="str">
        <f t="shared" si="19"/>
        <v/>
      </c>
      <c r="AE57" s="176" t="str">
        <f t="shared" si="20"/>
        <v>,</v>
      </c>
      <c r="AF57" s="168">
        <f t="shared" si="21"/>
        <v>350</v>
      </c>
      <c r="AG57" s="168" t="str">
        <f t="shared" si="22"/>
        <v>)</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60"/>
        <v>8</v>
      </c>
      <c r="B58" t="s">
        <v>2282</v>
      </c>
      <c r="C58" s="13" t="s">
        <v>2983</v>
      </c>
      <c r="D58" s="257" t="s">
        <v>1114</v>
      </c>
      <c r="E58" s="257" t="s">
        <v>1121</v>
      </c>
      <c r="F58" s="258" t="s">
        <v>1111</v>
      </c>
      <c r="G58" s="258"/>
      <c r="H58" s="257"/>
      <c r="I58" s="257"/>
      <c r="J58" s="296"/>
      <c r="K58" s="296"/>
      <c r="L58" s="271" t="str">
        <f t="shared" si="59"/>
        <v xml:space="preserve">            { line: "PAGADAS MIS DEUDAS,, (Re,m,15)(Mi,,250)", sC: "as"},</v>
      </c>
      <c r="M58" s="218" t="str">
        <f t="shared" si="7"/>
        <v>(</v>
      </c>
      <c r="N58" s="183" t="str">
        <f t="shared" si="1"/>
        <v>Re</v>
      </c>
      <c r="O58" s="216" t="str">
        <f t="shared" si="8"/>
        <v>,</v>
      </c>
      <c r="P58" s="225" t="str">
        <f t="shared" si="2"/>
        <v>m</v>
      </c>
      <c r="Q58" s="217" t="str">
        <f t="shared" si="9"/>
        <v>,</v>
      </c>
      <c r="R58" s="168">
        <f t="shared" si="10"/>
        <v>15</v>
      </c>
      <c r="S58" s="218" t="str">
        <f t="shared" si="11"/>
        <v>)</v>
      </c>
      <c r="T58" s="219" t="str">
        <f t="shared" si="12"/>
        <v>(</v>
      </c>
      <c r="U58" s="181" t="str">
        <f t="shared" si="3"/>
        <v>Mi</v>
      </c>
      <c r="V58" s="185" t="str">
        <f t="shared" si="13"/>
        <v>,</v>
      </c>
      <c r="W58" s="177" t="str">
        <f t="shared" si="4"/>
        <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60"/>
        <v>9</v>
      </c>
      <c r="B59" t="s">
        <v>2282</v>
      </c>
      <c r="C59" s="13" t="s">
        <v>2984</v>
      </c>
      <c r="D59" s="257" t="s">
        <v>1113</v>
      </c>
      <c r="E59" s="257"/>
      <c r="F59" s="258"/>
      <c r="G59" s="258"/>
      <c r="H59" s="257"/>
      <c r="I59" s="257"/>
      <c r="J59" s="296"/>
      <c r="K59" s="296"/>
      <c r="L59" s="282" t="str">
        <f t="shared" si="59"/>
        <v xml:space="preserve">            { line: "MIS PUERTAS DE PAR EN PAR ..., (Fa,,15)", sC: "as"},</v>
      </c>
      <c r="M59" s="218" t="str">
        <f t="shared" si="7"/>
        <v>(</v>
      </c>
      <c r="N59" s="183" t="str">
        <f t="shared" si="1"/>
        <v>Fa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 t="shared" si="60"/>
        <v>10</v>
      </c>
      <c r="B60" t="s">
        <v>2282</v>
      </c>
      <c r="C60" s="13" t="s">
        <v>2985</v>
      </c>
      <c r="D60" s="257" t="s">
        <v>1111</v>
      </c>
      <c r="E60" s="257"/>
      <c r="F60" s="258"/>
      <c r="G60" s="258"/>
      <c r="H60" s="257"/>
      <c r="I60" s="257"/>
      <c r="J60" s="296"/>
      <c r="K60" s="296"/>
      <c r="L60" s="282" t="str">
        <f t="shared" si="59"/>
        <v xml:space="preserve">            { line: "¡ME VOY A TODAS PARTES!, (Mi,,15)", sC: "as"},</v>
      </c>
      <c r="M60" s="218" t="str">
        <f t="shared" si="7"/>
        <v>(</v>
      </c>
      <c r="N60" s="183" t="str">
        <f t="shared" si="1"/>
        <v>Mi</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7.75" thickTop="1" thickBot="1" x14ac:dyDescent="0.4">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5.5" thickTop="1" thickBot="1" x14ac:dyDescent="0.4">
      <c r="C62" s="203" t="s">
        <v>2422</v>
      </c>
      <c r="D62" s="224"/>
      <c r="E62" s="224"/>
      <c r="F62" s="224"/>
      <c r="G62" s="224"/>
      <c r="H62" s="224"/>
      <c r="I62" s="224"/>
      <c r="J62" s="224"/>
      <c r="K62" s="224"/>
      <c r="L62" s="208" t="s">
        <v>2411</v>
      </c>
      <c r="M62" s="218" t="str">
        <f t="shared" ref="M62:M65" si="61">IF(N62="","","(")</f>
        <v/>
      </c>
      <c r="N62" s="183" t="str">
        <f t="shared" ref="N62:N65" si="62">IF(D62="","",D62)</f>
        <v/>
      </c>
      <c r="O62" s="216" t="str">
        <f t="shared" ref="O62:O65" si="63">IF(N62="","",",")</f>
        <v/>
      </c>
      <c r="P62" s="225" t="str">
        <f t="shared" ref="P62:P65" si="64">IF(E62="","",E62)</f>
        <v/>
      </c>
      <c r="Q62" s="217" t="str">
        <f t="shared" ref="Q62:Q65" si="65">IF(N62="","",",")</f>
        <v/>
      </c>
      <c r="R62" s="168" t="str">
        <f t="shared" ref="R62:R65" si="66">IF(N62="","",15)</f>
        <v/>
      </c>
      <c r="S62" s="218" t="str">
        <f t="shared" ref="S62:S65" si="67">IF(N62="","",")")</f>
        <v/>
      </c>
      <c r="T62" s="219" t="str">
        <f t="shared" ref="T62:T65" si="68">IF(U62="","","(")</f>
        <v/>
      </c>
      <c r="U62" s="181" t="str">
        <f t="shared" ref="U62:U65" si="69">IF(F62="","",F62)</f>
        <v/>
      </c>
      <c r="V62" s="185" t="str">
        <f t="shared" ref="V62:V65" si="70">IF(U62="","",",")</f>
        <v/>
      </c>
      <c r="W62" s="177" t="str">
        <f t="shared" ref="W62:W65" si="71">IF(G62="","",G62)</f>
        <v/>
      </c>
      <c r="X62" s="185" t="str">
        <f t="shared" ref="X62:X65" si="72">IF(U62="","",",")</f>
        <v/>
      </c>
      <c r="Y62" s="185" t="str">
        <f t="shared" ref="Y62:Y65" si="73">IF(U62="","",250)</f>
        <v/>
      </c>
      <c r="Z62" s="218" t="str">
        <f t="shared" ref="Z62:Z65" si="74">IF(U62="","",")")</f>
        <v/>
      </c>
      <c r="AA62" s="175" t="str">
        <f t="shared" ref="AA62:AA65" si="75">IF(AB62="","","(")</f>
        <v/>
      </c>
      <c r="AB62" s="183" t="str">
        <f t="shared" ref="AB62:AB65" si="76">IF(H62="","",H62)</f>
        <v/>
      </c>
      <c r="AC62" s="184" t="str">
        <f t="shared" ref="AC62:AC65" si="77">IF(AB62="","",",")</f>
        <v/>
      </c>
      <c r="AD62" s="225" t="str">
        <f t="shared" ref="AD62:AD65" si="78">IF(I62="","",I62)</f>
        <v/>
      </c>
      <c r="AE62" s="176" t="str">
        <f t="shared" ref="AE62:AE65" si="79">IF(AB62="","",",")</f>
        <v/>
      </c>
      <c r="AF62" s="168" t="str">
        <f t="shared" ref="AF62:AF65" si="80">IF(AB62="","",350)</f>
        <v/>
      </c>
      <c r="AG62" s="168" t="str">
        <f t="shared" ref="AG62:AG65" si="81">IF(AB62="","",")")</f>
        <v/>
      </c>
      <c r="AH62" s="179" t="str">
        <f t="shared" ref="AH62:AH65" si="82">IF(AI62="","","(")</f>
        <v/>
      </c>
      <c r="AI62" s="256" t="str">
        <f t="shared" ref="AI62:AI65" si="83">IF(J62="","",J62)</f>
        <v/>
      </c>
      <c r="AJ62" s="185" t="str">
        <f t="shared" ref="AJ62:AJ65" si="84">IF(AI62="","",",")</f>
        <v/>
      </c>
      <c r="AK62" s="185" t="str">
        <f t="shared" ref="AK62:AK65" si="85">IF(K62="","",K62)</f>
        <v/>
      </c>
      <c r="AL62" s="185" t="str">
        <f t="shared" ref="AL62:AL65" si="86">IF(AI62="","",",")</f>
        <v/>
      </c>
      <c r="AM62" s="185" t="str">
        <f t="shared" ref="AM62:AM65" si="87">IF(AI62="","",450)</f>
        <v/>
      </c>
      <c r="AN62" s="185" t="str">
        <f t="shared" ref="AN62:AN65" si="88">IF(AI62="","",")")</f>
        <v/>
      </c>
    </row>
    <row r="63" spans="1:40" ht="25.5" thickTop="1" thickBot="1" x14ac:dyDescent="0.4">
      <c r="B63" t="s">
        <v>2584</v>
      </c>
      <c r="C63" s="333" t="s">
        <v>2979</v>
      </c>
      <c r="D63" s="329" t="s">
        <v>1114</v>
      </c>
      <c r="E63" s="329"/>
      <c r="F63" s="329" t="s">
        <v>1112</v>
      </c>
      <c r="G63" s="329"/>
      <c r="H63" s="329"/>
      <c r="I63" s="329"/>
      <c r="J63" s="329"/>
      <c r="K63" s="329"/>
      <c r="L63" s="330" t="str">
        <f>IF(C63="","",_xlfn.CONCAT("       triggerLine: ","""",C63,", ",M63:AN63,""", sC: ","""",B63,""", lines: ["))</f>
        <v xml:space="preserve">       triggerLine: "¡GANARÉ MI REINO,, (Re,,15)(La,,250)", sC: "ta as", lines: [</v>
      </c>
      <c r="M63" s="218" t="str">
        <f t="shared" si="61"/>
        <v>(</v>
      </c>
      <c r="N63" s="183" t="str">
        <f t="shared" si="62"/>
        <v>Re</v>
      </c>
      <c r="O63" s="216" t="str">
        <f t="shared" si="63"/>
        <v>,</v>
      </c>
      <c r="P63" s="225" t="str">
        <f t="shared" si="64"/>
        <v/>
      </c>
      <c r="Q63" s="217" t="str">
        <f t="shared" si="65"/>
        <v>,</v>
      </c>
      <c r="R63" s="168">
        <f t="shared" si="66"/>
        <v>15</v>
      </c>
      <c r="S63" s="218" t="str">
        <f t="shared" si="67"/>
        <v>)</v>
      </c>
      <c r="T63" s="219" t="str">
        <f t="shared" si="68"/>
        <v>(</v>
      </c>
      <c r="U63" s="181" t="str">
        <f t="shared" si="69"/>
        <v>La</v>
      </c>
      <c r="V63" s="185" t="str">
        <f t="shared" si="70"/>
        <v>,</v>
      </c>
      <c r="W63" s="177" t="str">
        <f t="shared" si="71"/>
        <v/>
      </c>
      <c r="X63" s="185" t="str">
        <f t="shared" si="72"/>
        <v>,</v>
      </c>
      <c r="Y63" s="185">
        <f t="shared" si="73"/>
        <v>250</v>
      </c>
      <c r="Z63" s="218" t="str">
        <f t="shared" si="74"/>
        <v>)</v>
      </c>
      <c r="AA63" s="175" t="str">
        <f t="shared" si="75"/>
        <v/>
      </c>
      <c r="AB63" s="183" t="str">
        <f t="shared" si="76"/>
        <v/>
      </c>
      <c r="AC63" s="184" t="str">
        <f t="shared" si="77"/>
        <v/>
      </c>
      <c r="AD63" s="225" t="str">
        <f t="shared" si="78"/>
        <v/>
      </c>
      <c r="AE63" s="176" t="str">
        <f t="shared" si="79"/>
        <v/>
      </c>
      <c r="AF63" s="168" t="str">
        <f t="shared" si="80"/>
        <v/>
      </c>
      <c r="AG63" s="168" t="str">
        <f t="shared" si="81"/>
        <v/>
      </c>
      <c r="AH63" s="179" t="str">
        <f t="shared" si="82"/>
        <v/>
      </c>
      <c r="AI63" s="256" t="str">
        <f t="shared" si="83"/>
        <v/>
      </c>
      <c r="AJ63" s="185" t="str">
        <f t="shared" si="84"/>
        <v/>
      </c>
      <c r="AK63" s="185" t="str">
        <f t="shared" si="85"/>
        <v/>
      </c>
      <c r="AL63" s="185" t="str">
        <f t="shared" si="86"/>
        <v/>
      </c>
      <c r="AM63" s="185" t="str">
        <f t="shared" si="87"/>
        <v/>
      </c>
      <c r="AN63" s="185" t="str">
        <f t="shared" si="88"/>
        <v/>
      </c>
    </row>
    <row r="64" spans="1:40" ht="25.5" thickTop="1" thickBot="1" x14ac:dyDescent="0.4">
      <c r="B64" t="s">
        <v>2282</v>
      </c>
      <c r="C64" s="285" t="s">
        <v>2980</v>
      </c>
      <c r="D64" s="328" t="s">
        <v>1114</v>
      </c>
      <c r="E64" s="328"/>
      <c r="F64" s="328" t="s">
        <v>1112</v>
      </c>
      <c r="G64" s="328"/>
      <c r="H64" s="328"/>
      <c r="I64" s="328"/>
      <c r="J64" s="328"/>
      <c r="K64" s="328"/>
      <c r="L64" s="283" t="str">
        <f>IF(C64="","",_xlfn.CONCAT("            { line: ","""",C64,", ",M64:AN64,""", sC: ","""",B64,"""},"))</f>
        <v xml:space="preserve">            { line: "GANARÉ MI REINO,, (Re,,15)(La,,250)", sC: "as"},</v>
      </c>
      <c r="M64" s="218" t="str">
        <f t="shared" si="61"/>
        <v>(</v>
      </c>
      <c r="N64" s="183" t="str">
        <f t="shared" si="62"/>
        <v>Re</v>
      </c>
      <c r="O64" s="216" t="str">
        <f t="shared" si="63"/>
        <v>,</v>
      </c>
      <c r="P64" s="225" t="str">
        <f t="shared" si="64"/>
        <v/>
      </c>
      <c r="Q64" s="217" t="str">
        <f t="shared" si="65"/>
        <v>,</v>
      </c>
      <c r="R64" s="168">
        <f t="shared" si="66"/>
        <v>15</v>
      </c>
      <c r="S64" s="218" t="str">
        <f t="shared" si="67"/>
        <v>)</v>
      </c>
      <c r="T64" s="219" t="str">
        <f t="shared" si="68"/>
        <v>(</v>
      </c>
      <c r="U64" s="181" t="str">
        <f t="shared" si="69"/>
        <v>La</v>
      </c>
      <c r="V64" s="185" t="str">
        <f t="shared" si="70"/>
        <v>,</v>
      </c>
      <c r="W64" s="177" t="str">
        <f t="shared" si="71"/>
        <v/>
      </c>
      <c r="X64" s="185" t="str">
        <f t="shared" si="72"/>
        <v>,</v>
      </c>
      <c r="Y64" s="185">
        <f t="shared" si="73"/>
        <v>250</v>
      </c>
      <c r="Z64" s="218" t="str">
        <f t="shared" si="74"/>
        <v>)</v>
      </c>
      <c r="AA64" s="175" t="str">
        <f t="shared" si="75"/>
        <v/>
      </c>
      <c r="AB64" s="183" t="str">
        <f t="shared" si="76"/>
        <v/>
      </c>
      <c r="AC64" s="184" t="str">
        <f t="shared" si="77"/>
        <v/>
      </c>
      <c r="AD64" s="225" t="str">
        <f t="shared" si="78"/>
        <v/>
      </c>
      <c r="AE64" s="176" t="str">
        <f t="shared" si="79"/>
        <v/>
      </c>
      <c r="AF64" s="168" t="str">
        <f t="shared" si="80"/>
        <v/>
      </c>
      <c r="AG64" s="168" t="str">
        <f t="shared" si="81"/>
        <v/>
      </c>
      <c r="AH64" s="179" t="str">
        <f t="shared" si="82"/>
        <v/>
      </c>
      <c r="AI64" s="256" t="str">
        <f t="shared" si="83"/>
        <v/>
      </c>
      <c r="AJ64" s="185" t="str">
        <f t="shared" si="84"/>
        <v/>
      </c>
      <c r="AK64" s="185" t="str">
        <f t="shared" si="85"/>
        <v/>
      </c>
      <c r="AL64" s="185" t="str">
        <f t="shared" si="86"/>
        <v/>
      </c>
      <c r="AM64" s="185" t="str">
        <f t="shared" si="87"/>
        <v/>
      </c>
      <c r="AN64" s="185" t="str">
        <f t="shared" si="88"/>
        <v/>
      </c>
    </row>
    <row r="65" spans="2:40" ht="25.5" thickTop="1" thickBot="1" x14ac:dyDescent="0.4">
      <c r="B65" t="s">
        <v>2282</v>
      </c>
      <c r="C65" s="334" t="s">
        <v>2981</v>
      </c>
      <c r="D65" s="329" t="s">
        <v>1111</v>
      </c>
      <c r="E65" s="329"/>
      <c r="F65" s="329" t="s">
        <v>1112</v>
      </c>
      <c r="G65" s="329"/>
      <c r="H65" s="329"/>
      <c r="I65" s="329"/>
      <c r="J65" s="329"/>
      <c r="K65" s="329"/>
      <c r="L65" s="335" t="str">
        <f>IF(C65="","",_xlfn.CONCAT("            { line: ","""",C65,", ",M65:AN65,""", sC: ","""",B65,"""},  ]},"))</f>
        <v xml:space="preserve">            { line: "ME VOY A TODAS PARTES!, (Mi,,15)(La,,250)", sC: "as"},  ]},</v>
      </c>
      <c r="M65" s="218" t="str">
        <f t="shared" si="61"/>
        <v>(</v>
      </c>
      <c r="N65" s="183" t="str">
        <f t="shared" si="62"/>
        <v>Mi</v>
      </c>
      <c r="O65" s="216" t="str">
        <f t="shared" si="63"/>
        <v>,</v>
      </c>
      <c r="P65" s="225" t="str">
        <f t="shared" si="64"/>
        <v/>
      </c>
      <c r="Q65" s="217" t="str">
        <f t="shared" si="65"/>
        <v>,</v>
      </c>
      <c r="R65" s="168">
        <f t="shared" si="66"/>
        <v>15</v>
      </c>
      <c r="S65" s="218" t="str">
        <f t="shared" si="67"/>
        <v>)</v>
      </c>
      <c r="T65" s="219" t="str">
        <f t="shared" si="68"/>
        <v>(</v>
      </c>
      <c r="U65" s="181" t="str">
        <f t="shared" si="69"/>
        <v>La</v>
      </c>
      <c r="V65" s="185" t="str">
        <f t="shared" si="70"/>
        <v>,</v>
      </c>
      <c r="W65" s="177" t="str">
        <f t="shared" si="71"/>
        <v/>
      </c>
      <c r="X65" s="185" t="str">
        <f t="shared" si="72"/>
        <v>,</v>
      </c>
      <c r="Y65" s="185">
        <f t="shared" si="73"/>
        <v>250</v>
      </c>
      <c r="Z65" s="218" t="str">
        <f t="shared" si="74"/>
        <v>)</v>
      </c>
      <c r="AA65" s="175" t="str">
        <f t="shared" si="75"/>
        <v/>
      </c>
      <c r="AB65" s="183" t="str">
        <f t="shared" si="76"/>
        <v/>
      </c>
      <c r="AC65" s="184" t="str">
        <f t="shared" si="77"/>
        <v/>
      </c>
      <c r="AD65" s="225" t="str">
        <f t="shared" si="78"/>
        <v/>
      </c>
      <c r="AE65" s="176" t="str">
        <f t="shared" si="79"/>
        <v/>
      </c>
      <c r="AF65" s="168" t="str">
        <f t="shared" si="80"/>
        <v/>
      </c>
      <c r="AG65" s="168" t="str">
        <f t="shared" si="81"/>
        <v/>
      </c>
      <c r="AH65" s="179" t="str">
        <f t="shared" si="82"/>
        <v/>
      </c>
      <c r="AI65" s="256" t="str">
        <f t="shared" si="83"/>
        <v/>
      </c>
      <c r="AJ65" s="185" t="str">
        <f t="shared" si="84"/>
        <v/>
      </c>
      <c r="AK65" s="185" t="str">
        <f t="shared" si="85"/>
        <v/>
      </c>
      <c r="AL65" s="185" t="str">
        <f t="shared" si="86"/>
        <v/>
      </c>
      <c r="AM65" s="185" t="str">
        <f t="shared" si="87"/>
        <v/>
      </c>
      <c r="AN65" s="185" t="str">
        <f t="shared" si="88"/>
        <v/>
      </c>
    </row>
    <row r="66" spans="2:40" ht="24" customHeight="1" x14ac:dyDescent="0.4">
      <c r="B66" s="211"/>
      <c r="C66" s="211"/>
      <c r="D66" s="211"/>
      <c r="E66" s="211"/>
      <c r="F66" s="211"/>
      <c r="G66" s="211"/>
      <c r="H66" s="211"/>
      <c r="I66" s="211"/>
      <c r="J66" s="211"/>
      <c r="K66" s="211"/>
      <c r="L66" s="213" t="str">
        <f ca="1">_xlfn.CONCAT("]}, // ULTIMA LINEA DEL CANTO: ",L1)</f>
        <v>]}, // ULTIMA LINEA DEL CANTO: CARMEN 63 - (ESTÁN ROTAS MIS ATADURAS )</v>
      </c>
      <c r="M66" s="211"/>
    </row>
    <row r="67" spans="2:40" ht="20.25" x14ac:dyDescent="0.25">
      <c r="L67" s="214" t="s">
        <v>2316</v>
      </c>
      <c r="M67" s="166"/>
    </row>
    <row r="68" spans="2:40" x14ac:dyDescent="0.25">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684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85207AF-A30F-4D89-9AAE-1057B9BF290B}">
          <x14:formula1>
            <xm:f>List!$B$1:$B$4</xm:f>
          </x14:formula1>
          <xm:sqref>C12</xm:sqref>
        </x14:dataValidation>
      </x14:dataValidations>
    </ext>
  </extLs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B7925-51D5-4ED9-B4F4-61BE314B63EC}">
  <sheetPr codeName="Sheet20">
    <tabColor rgb="FF00B0F0"/>
  </sheetPr>
  <dimension ref="A1:AN79"/>
  <sheetViews>
    <sheetView zoomScale="85" zoomScaleNormal="85" workbookViewId="0">
      <pane xSplit="2" ySplit="1" topLeftCell="C27" activePane="bottomRight" state="frozen"/>
      <selection pane="topRight" activeCell="C1" sqref="C1"/>
      <selection pane="bottomLeft" activeCell="A2" sqref="A2"/>
      <selection pane="bottomRight" activeCell="C30" sqref="C30"/>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37</v>
      </c>
      <c r="E1" s="148"/>
      <c r="F1" s="148"/>
      <c r="G1" s="148"/>
      <c r="H1" s="148"/>
      <c r="I1" s="148"/>
      <c r="J1" s="148"/>
      <c r="K1" s="148"/>
      <c r="L1" s="165" t="str">
        <f ca="1">VLOOKUP(C1,'Codigo Canto'!A3:AQ236,38,FALSE)</f>
        <v>COMO CONDENADOS A MUERTE</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2962</v>
      </c>
    </row>
    <row r="4" spans="2:32" ht="23.25" x14ac:dyDescent="0.25">
      <c r="L4" s="48" t="str">
        <f ca="1">_xlfn.CONCAT("║           ",L1,"               ║")</f>
        <v>║           COMO CONDENADOS A MUERTE               ║</v>
      </c>
    </row>
    <row r="5" spans="2:32" ht="23.25" x14ac:dyDescent="0.25">
      <c r="L5" s="48" t="s">
        <v>2963</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comocondenadosamuerte</v>
      </c>
      <c r="L7" s="164" t="str">
        <f ca="1">_xlfn.CONCAT("        id: ","""",C7,"""",",")</f>
        <v xml:space="preserve">        id: "comocondenadosamuerte",</v>
      </c>
    </row>
    <row r="8" spans="2:32" ht="23.25" x14ac:dyDescent="0.25">
      <c r="C8" t="str">
        <f ca="1">PROPER(L1)</f>
        <v>Como Condenados A Muerte</v>
      </c>
      <c r="L8" s="164" t="str">
        <f ca="1">_xlfn.CONCAT("        tt: ","""",C8,"""",",")</f>
        <v xml:space="preserve">        tt: "Como Condenados A Muerte",</v>
      </c>
    </row>
    <row r="9" spans="2:32" ht="23.25" x14ac:dyDescent="0.25">
      <c r="C9" t="str">
        <f ca="1">PROPER(L1)</f>
        <v>Como Condenados A Muerte</v>
      </c>
      <c r="L9" s="164" t="str">
        <f ca="1">_xlfn.CONCAT("        title: ","""",C9,"""",",")</f>
        <v xml:space="preserve">        title: "Como Condenados A Muerte",</v>
      </c>
    </row>
    <row r="10" spans="2:32" ht="23.25" x14ac:dyDescent="0.25">
      <c r="C10" t="str">
        <f ca="1">VLOOKUP(C1,'Codigo Canto'!A3:AQ236,12,FALSE)</f>
        <v>1ª Corintios 4,9-13</v>
      </c>
      <c r="L10" s="164" t="str">
        <f ca="1">_xlfn.CONCAT("        ","subtitle: ","""",C10,"""",",")</f>
        <v xml:space="preserve">        subtitle: "1ª Corintios 4,9-13",</v>
      </c>
    </row>
    <row r="11" spans="2:32" ht="23.25" x14ac:dyDescent="0.25">
      <c r="C11" t="str">
        <f ca="1">VLOOKUP(C1,Codigo!A3:AP240,42,FALSE)</f>
        <v>category: ["PreCatecumenado","Pascua","Comunión"],</v>
      </c>
      <c r="L11" s="164" t="str">
        <f ca="1">_xlfn.CONCAT("        ",C11)</f>
        <v xml:space="preserve">        category: ["PreCatecumenado","Pascua","Comunión"],</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L15" s="164" t="str">
        <f>_xlfn.CONCAT("        nCanURL: ","""",C15,"""",",")</f>
        <v xml:space="preserve">        nCanURL: "",</v>
      </c>
    </row>
    <row r="16" spans="2:32" ht="23.25" x14ac:dyDescent="0.25">
      <c r="C16">
        <f ca="1">VLOOKUP(C1,'Codigo Canto'!A3:AP240,1,FALSE)</f>
        <v>37</v>
      </c>
      <c r="L16" s="164" t="str">
        <f ca="1">_xlfn.CONCAT("        dbno: ","""",C16,"""",",")</f>
        <v xml:space="preserve">        dbno: "37",</v>
      </c>
    </row>
    <row r="17" spans="1:40" ht="23.25" x14ac:dyDescent="0.25">
      <c r="L17" s="164" t="str">
        <f>_xlfn.CONCAT("        notes: ","""",C17,"""",",")</f>
        <v xml:space="preserve">        notes: "",</v>
      </c>
    </row>
    <row r="18" spans="1:40" ht="23.25" x14ac:dyDescent="0.25">
      <c r="C18" t="s">
        <v>2347</v>
      </c>
      <c r="L18" s="164" t="str">
        <f>_xlfn.CONCAT("        mant: ","""",C18,"""",",")</f>
        <v xml:space="preserve">        mant: "Si",</v>
      </c>
    </row>
    <row r="19" spans="1:40" ht="23.25" x14ac:dyDescent="0.25">
      <c r="C19" t="str">
        <f ca="1">C7</f>
        <v>comocondenadosamuerte</v>
      </c>
      <c r="L19" s="164" t="str">
        <f ca="1">_xlfn.CONCAT("        audioSrc: ","""/audio/",C19,".mp3""",",")</f>
        <v xml:space="preserve">        audioSrc: "/audio/comocondenadosamuerte.mp3",</v>
      </c>
    </row>
    <row r="20" spans="1:40" ht="23.25" x14ac:dyDescent="0.25">
      <c r="L20" s="48" t="s">
        <v>2278</v>
      </c>
    </row>
    <row r="21" spans="1:40" ht="23.25" x14ac:dyDescent="0.25">
      <c r="L21" s="164" t="s">
        <v>2274</v>
      </c>
    </row>
    <row r="22" spans="1:40" ht="23.25" x14ac:dyDescent="0.25">
      <c r="L22" s="164" t="s">
        <v>2275</v>
      </c>
    </row>
    <row r="23" spans="1:40" ht="23.25" x14ac:dyDescent="0.25">
      <c r="L23" s="164" t="s">
        <v>2276</v>
      </c>
    </row>
    <row r="24" spans="1:40" ht="23.25" x14ac:dyDescent="0.25">
      <c r="L24" s="164" t="s">
        <v>2788</v>
      </c>
    </row>
    <row r="25" spans="1:40" ht="23.25" x14ac:dyDescent="0.25">
      <c r="L25" s="164" t="s">
        <v>2787</v>
      </c>
    </row>
    <row r="26" spans="1:40" ht="23.25" x14ac:dyDescent="0.25">
      <c r="B26">
        <f ca="1">+C1-1</f>
        <v>36</v>
      </c>
      <c r="C26" t="str">
        <f ca="1">VLOOKUP(B26,Buscador!A3:AP240,31,FALSE)</f>
        <v>/resucito/src/index.html?canto=carmen63-(estanrotasmisataduras)</v>
      </c>
      <c r="L26" s="164" t="str">
        <f ca="1">_xlfn.CONCAT("        ant: ","""",C26,"""",",")</f>
        <v xml:space="preserve">        ant: "/resucito/src/index.html?canto=carmen63-(estanrotasmisataduras)",</v>
      </c>
    </row>
    <row r="27" spans="1:40" ht="23.25" x14ac:dyDescent="0.25">
      <c r="B27">
        <f ca="1">+C1+1</f>
        <v>38</v>
      </c>
      <c r="C27" t="str">
        <f ca="1">VLOOKUP(B27,Buscador!A3:AP240,31,FALSE)</f>
        <v>/resucito/src/index.html?canto=comoesmaravilloso</v>
      </c>
      <c r="L27" s="164" t="str">
        <f ca="1">_xlfn.CONCAT("        sig: ","""",C27,"""",",")</f>
        <v xml:space="preserve">        sig: "/resucito/src/index.html?canto=comoesmaravilloso",</v>
      </c>
    </row>
    <row r="28" spans="1:40" ht="23.25" x14ac:dyDescent="0.25">
      <c r="L28" s="48" t="s">
        <v>2279</v>
      </c>
    </row>
    <row r="29" spans="1:40" ht="36" thickBot="1" x14ac:dyDescent="0.3">
      <c r="C29" s="327"/>
      <c r="D29" s="327"/>
      <c r="E29" s="327"/>
      <c r="F29" s="327"/>
      <c r="G29" s="327"/>
      <c r="H29" s="327"/>
      <c r="I29" s="327"/>
      <c r="J29" s="327"/>
      <c r="K29" s="327"/>
      <c r="L29" s="212" t="s">
        <v>2313</v>
      </c>
    </row>
    <row r="30" spans="1:40" ht="25.5" thickTop="1" thickBot="1" x14ac:dyDescent="0.4">
      <c r="A30">
        <v>1</v>
      </c>
      <c r="C30" s="13"/>
      <c r="D30" s="257"/>
      <c r="E30" s="257"/>
      <c r="F30" s="269"/>
      <c r="G30" s="258"/>
      <c r="H30" s="257"/>
      <c r="I30" s="257"/>
      <c r="J30" s="270"/>
      <c r="K30" s="296"/>
      <c r="L30" s="271" t="str">
        <f t="shared" ref="L30:L47" si="0">IF(C30="","",_xlfn.CONCAT("            { line: ","""",C30,", ",M30:AN30,""", sC: ","""",B30,"""},"))</f>
        <v/>
      </c>
      <c r="M30" s="218" t="str">
        <f>IF(N30="","","(")</f>
        <v/>
      </c>
      <c r="N30" s="183" t="str">
        <f t="shared" ref="N30:N76" si="1">IF(D30="","",D30)</f>
        <v/>
      </c>
      <c r="O30" s="216" t="str">
        <f>IF(N30="","",",")</f>
        <v/>
      </c>
      <c r="P30" s="225" t="str">
        <f t="shared" ref="P30:P76" si="2">IF(E30="","",E30)</f>
        <v/>
      </c>
      <c r="Q30" s="217" t="str">
        <f>IF(N30="","",",")</f>
        <v/>
      </c>
      <c r="R30" s="168" t="str">
        <f>IF(N30="","",15)</f>
        <v/>
      </c>
      <c r="S30" s="218" t="str">
        <f>IF(N30="","",")")</f>
        <v/>
      </c>
      <c r="T30" s="219" t="str">
        <f>IF(U30="","","(")</f>
        <v/>
      </c>
      <c r="U30" s="181" t="str">
        <f t="shared" ref="U30:U76" si="3">IF(F30="","",F30)</f>
        <v/>
      </c>
      <c r="V30" s="185" t="str">
        <f>IF(U30="","",",")</f>
        <v/>
      </c>
      <c r="W30" s="177" t="str">
        <f t="shared" ref="W30:W76" si="4">IF(G30="","",G30)</f>
        <v/>
      </c>
      <c r="X30" s="185" t="str">
        <f>IF(U30="","",",")</f>
        <v/>
      </c>
      <c r="Y30" s="185" t="str">
        <f>IF(U30="","",250)</f>
        <v/>
      </c>
      <c r="Z30" s="218" t="str">
        <f>IF(U30="","",")")</f>
        <v/>
      </c>
      <c r="AA30" s="175" t="str">
        <f>IF(AB30="","","(")</f>
        <v/>
      </c>
      <c r="AB30" s="183" t="str">
        <f t="shared" ref="AB30:AB76" si="5">IF(H30="","",H30)</f>
        <v/>
      </c>
      <c r="AC30" s="184" t="str">
        <f>IF(AB30="","",",")</f>
        <v/>
      </c>
      <c r="AD30" s="225" t="str">
        <f>IF(I30="","",I30)</f>
        <v/>
      </c>
      <c r="AE30" s="176" t="str">
        <f>IF(AB30="","",",")</f>
        <v/>
      </c>
      <c r="AF30" s="168" t="str">
        <f>IF(AB30="","",350)</f>
        <v/>
      </c>
      <c r="AG30" s="168" t="str">
        <f>IF(AB30="","",")")</f>
        <v/>
      </c>
      <c r="AH30" s="179" t="str">
        <f>IF(AI30="","","(")</f>
        <v/>
      </c>
      <c r="AI30" s="256" t="str">
        <f t="shared" ref="AI30:AI76" si="6">IF(J30="","",J30)</f>
        <v/>
      </c>
      <c r="AJ30" s="185" t="str">
        <f>IF(AI30="","",",")</f>
        <v/>
      </c>
      <c r="AK30" s="185" t="str">
        <f>IF(K30="","",K30)</f>
        <v/>
      </c>
      <c r="AL30" s="185" t="str">
        <f>IF(AI30="","",",")</f>
        <v/>
      </c>
      <c r="AM30" s="185" t="str">
        <f>IF(AI30="","",450)</f>
        <v/>
      </c>
      <c r="AN30" s="185" t="str">
        <f>IF(AI30="","",")")</f>
        <v/>
      </c>
    </row>
    <row r="31" spans="1:40" ht="25.5" thickTop="1" thickBot="1" x14ac:dyDescent="0.4">
      <c r="A31">
        <f>+A30+1</f>
        <v>2</v>
      </c>
      <c r="C31" s="13"/>
      <c r="D31" s="257"/>
      <c r="E31" s="257"/>
      <c r="F31" s="258"/>
      <c r="G31" s="258"/>
      <c r="H31" s="257"/>
      <c r="I31" s="257"/>
      <c r="J31" s="296"/>
      <c r="K31" s="296"/>
      <c r="L31" s="271" t="str">
        <f t="shared" si="0"/>
        <v/>
      </c>
      <c r="M31" s="218" t="str">
        <f t="shared" ref="M31:M76" si="7">IF(N31="","","(")</f>
        <v/>
      </c>
      <c r="N31" s="183" t="str">
        <f t="shared" si="1"/>
        <v/>
      </c>
      <c r="O31" s="216" t="str">
        <f t="shared" ref="O31:O76" si="8">IF(N31="","",",")</f>
        <v/>
      </c>
      <c r="P31" s="225" t="str">
        <f t="shared" si="2"/>
        <v/>
      </c>
      <c r="Q31" s="217" t="str">
        <f t="shared" ref="Q31:Q76" si="9">IF(N31="","",",")</f>
        <v/>
      </c>
      <c r="R31" s="168" t="str">
        <f t="shared" ref="R31:R76" si="10">IF(N31="","",15)</f>
        <v/>
      </c>
      <c r="S31" s="218" t="str">
        <f t="shared" ref="S31:S76" si="11">IF(N31="","",")")</f>
        <v/>
      </c>
      <c r="T31" s="219" t="str">
        <f t="shared" ref="T31:T76" si="12">IF(U31="","","(")</f>
        <v/>
      </c>
      <c r="U31" s="181" t="str">
        <f t="shared" si="3"/>
        <v/>
      </c>
      <c r="V31" s="185" t="str">
        <f t="shared" ref="V31:V76" si="13">IF(U31="","",",")</f>
        <v/>
      </c>
      <c r="W31" s="177" t="str">
        <f t="shared" si="4"/>
        <v/>
      </c>
      <c r="X31" s="185" t="str">
        <f t="shared" ref="X31:X76" si="14">IF(U31="","",",")</f>
        <v/>
      </c>
      <c r="Y31" s="185" t="str">
        <f t="shared" ref="Y31:Y76" si="15">IF(U31="","",250)</f>
        <v/>
      </c>
      <c r="Z31" s="218" t="str">
        <f t="shared" ref="Z31:Z76" si="16">IF(U31="","",")")</f>
        <v/>
      </c>
      <c r="AA31" s="175" t="str">
        <f t="shared" ref="AA31:AA76" si="17">IF(AB31="","","(")</f>
        <v/>
      </c>
      <c r="AB31" s="183" t="str">
        <f t="shared" si="5"/>
        <v/>
      </c>
      <c r="AC31" s="184" t="str">
        <f t="shared" ref="AC31:AC76" si="18">IF(AB31="","",",")</f>
        <v/>
      </c>
      <c r="AD31" s="225" t="str">
        <f t="shared" ref="AD31:AD76" si="19">IF(I31="","",I31)</f>
        <v/>
      </c>
      <c r="AE31" s="176" t="str">
        <f t="shared" ref="AE31:AE76" si="20">IF(AB31="","",",")</f>
        <v/>
      </c>
      <c r="AF31" s="168" t="str">
        <f t="shared" ref="AF31:AF76" si="21">IF(AB31="","",350)</f>
        <v/>
      </c>
      <c r="AG31" s="168" t="str">
        <f t="shared" ref="AG31:AG76" si="22">IF(AB31="","",")")</f>
        <v/>
      </c>
      <c r="AH31" s="179" t="str">
        <f t="shared" ref="AH31:AH76" si="23">IF(AI31="","","(")</f>
        <v/>
      </c>
      <c r="AI31" s="256" t="str">
        <f t="shared" si="6"/>
        <v/>
      </c>
      <c r="AJ31" s="185" t="str">
        <f t="shared" ref="AJ31:AJ76" si="24">IF(AI31="","",",")</f>
        <v/>
      </c>
      <c r="AK31" s="185" t="str">
        <f t="shared" ref="AK31:AK76" si="25">IF(K31="","",K31)</f>
        <v/>
      </c>
      <c r="AL31" s="185" t="str">
        <f t="shared" ref="AL31:AL76" si="26">IF(AI31="","",",")</f>
        <v/>
      </c>
      <c r="AM31" s="185" t="str">
        <f t="shared" ref="AM31:AM76" si="27">IF(AI31="","",450)</f>
        <v/>
      </c>
      <c r="AN31" s="185" t="str">
        <f t="shared" ref="AN31:AN76" si="28">IF(AI31="","",")")</f>
        <v/>
      </c>
    </row>
    <row r="32" spans="1:40" ht="25.5" thickTop="1" thickBot="1" x14ac:dyDescent="0.4">
      <c r="A32">
        <f t="shared" ref="A32:A47" si="29">+A31+1</f>
        <v>3</v>
      </c>
      <c r="C32" s="13"/>
      <c r="D32" s="257"/>
      <c r="E32" s="257"/>
      <c r="F32" s="258"/>
      <c r="G32" s="258"/>
      <c r="H32" s="257"/>
      <c r="I32" s="257"/>
      <c r="J32" s="296"/>
      <c r="K32" s="296"/>
      <c r="L32" s="271" t="str">
        <f t="shared" si="0"/>
        <v/>
      </c>
      <c r="M32" s="218" t="str">
        <f t="shared" si="7"/>
        <v/>
      </c>
      <c r="N32" s="183" t="str">
        <f t="shared" si="1"/>
        <v/>
      </c>
      <c r="O32" s="216" t="str">
        <f t="shared" si="8"/>
        <v/>
      </c>
      <c r="P32" s="225" t="str">
        <f t="shared" si="2"/>
        <v/>
      </c>
      <c r="Q32" s="217" t="str">
        <f t="shared" si="9"/>
        <v/>
      </c>
      <c r="R32" s="168" t="str">
        <f t="shared" si="10"/>
        <v/>
      </c>
      <c r="S32" s="218" t="str">
        <f t="shared" si="11"/>
        <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4</v>
      </c>
      <c r="C33" s="13"/>
      <c r="D33" s="257"/>
      <c r="E33" s="257"/>
      <c r="F33" s="258"/>
      <c r="G33" s="258"/>
      <c r="H33" s="257"/>
      <c r="I33" s="257"/>
      <c r="J33" s="296"/>
      <c r="K33" s="296"/>
      <c r="L33" s="271" t="str">
        <f t="shared" si="0"/>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5</v>
      </c>
      <c r="C34" s="13"/>
      <c r="D34" s="257"/>
      <c r="E34" s="257"/>
      <c r="F34" s="258"/>
      <c r="G34" s="258"/>
      <c r="H34" s="257"/>
      <c r="I34" s="257"/>
      <c r="J34" s="296"/>
      <c r="K34" s="296"/>
      <c r="L34" s="271" t="str">
        <f>IF(C34="","",_xlfn.CONCAT("            { line: ","""",C34,", ",M34:AN34,""", sC: ","""",B34,"""},"))</f>
        <v/>
      </c>
      <c r="M34" s="218" t="str">
        <f t="shared" si="7"/>
        <v/>
      </c>
      <c r="N34" s="183" t="str">
        <f t="shared" si="1"/>
        <v/>
      </c>
      <c r="O34" s="216" t="str">
        <f t="shared" si="8"/>
        <v/>
      </c>
      <c r="P34" s="225" t="str">
        <f t="shared" si="2"/>
        <v/>
      </c>
      <c r="Q34" s="217" t="str">
        <f t="shared" si="9"/>
        <v/>
      </c>
      <c r="R34" s="168" t="str">
        <f t="shared" si="10"/>
        <v/>
      </c>
      <c r="S34" s="218" t="str">
        <f t="shared" si="11"/>
        <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6</v>
      </c>
      <c r="C35" s="13"/>
      <c r="D35" s="257"/>
      <c r="E35" s="257"/>
      <c r="F35" s="258"/>
      <c r="G35" s="258"/>
      <c r="H35" s="257"/>
      <c r="I35" s="257"/>
      <c r="J35" s="296"/>
      <c r="K35" s="296"/>
      <c r="L35" s="271" t="str">
        <f>IF(C35="","",_xlfn.CONCAT("            { line: ","""",C35,", ",M35:AN35,""", sC: ","""",B35,"""},"))</f>
        <v/>
      </c>
      <c r="M35" s="218" t="str">
        <f t="shared" si="7"/>
        <v/>
      </c>
      <c r="N35" s="183" t="str">
        <f t="shared" si="1"/>
        <v/>
      </c>
      <c r="O35" s="216" t="str">
        <f t="shared" si="8"/>
        <v/>
      </c>
      <c r="P35" s="225" t="str">
        <f t="shared" si="2"/>
        <v/>
      </c>
      <c r="Q35" s="217" t="str">
        <f t="shared" si="9"/>
        <v/>
      </c>
      <c r="R35" s="168" t="str">
        <f t="shared" si="10"/>
        <v/>
      </c>
      <c r="S35" s="218" t="str">
        <f t="shared" si="11"/>
        <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7</v>
      </c>
      <c r="C36" s="13"/>
      <c r="D36" s="257"/>
      <c r="E36" s="257"/>
      <c r="F36" s="258"/>
      <c r="G36" s="258"/>
      <c r="H36" s="257"/>
      <c r="I36" s="257"/>
      <c r="J36" s="296"/>
      <c r="K36" s="296"/>
      <c r="L36" s="271" t="str">
        <f t="shared" si="0"/>
        <v/>
      </c>
      <c r="M36" s="218" t="str">
        <f t="shared" si="7"/>
        <v/>
      </c>
      <c r="N36" s="183" t="str">
        <f t="shared" si="1"/>
        <v/>
      </c>
      <c r="O36" s="216" t="str">
        <f t="shared" si="8"/>
        <v/>
      </c>
      <c r="P36" s="225" t="str">
        <f t="shared" si="2"/>
        <v/>
      </c>
      <c r="Q36" s="217" t="str">
        <f t="shared" si="9"/>
        <v/>
      </c>
      <c r="R36" s="168" t="str">
        <f t="shared" si="10"/>
        <v/>
      </c>
      <c r="S36" s="218" t="str">
        <f t="shared" si="11"/>
        <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c r="D37" s="257"/>
      <c r="E37" s="257"/>
      <c r="F37" s="258"/>
      <c r="G37" s="258"/>
      <c r="H37" s="257"/>
      <c r="I37" s="257"/>
      <c r="J37" s="296"/>
      <c r="K37" s="296"/>
      <c r="L37" s="271" t="str">
        <f t="shared" si="0"/>
        <v/>
      </c>
      <c r="M37" s="218" t="str">
        <f t="shared" si="7"/>
        <v/>
      </c>
      <c r="N37" s="183" t="str">
        <f t="shared" si="1"/>
        <v/>
      </c>
      <c r="O37" s="216" t="str">
        <f t="shared" si="8"/>
        <v/>
      </c>
      <c r="P37" s="225" t="str">
        <f t="shared" si="2"/>
        <v/>
      </c>
      <c r="Q37" s="217" t="str">
        <f t="shared" si="9"/>
        <v/>
      </c>
      <c r="R37" s="168" t="str">
        <f t="shared" si="10"/>
        <v/>
      </c>
      <c r="S37" s="218" t="str">
        <f t="shared" si="11"/>
        <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c r="D38" s="257"/>
      <c r="E38" s="257"/>
      <c r="F38" s="258"/>
      <c r="G38" s="258"/>
      <c r="H38" s="257"/>
      <c r="I38" s="257"/>
      <c r="J38" s="296"/>
      <c r="K38" s="296"/>
      <c r="L38" s="271" t="str">
        <f>IF(C38="","",_xlfn.CONCAT("            { line: ","""",C38,", ",M38:AN38,""", sC: ","""",B38,"""},"))</f>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c r="D39" s="257"/>
      <c r="E39" s="257"/>
      <c r="F39" s="258"/>
      <c r="G39" s="258"/>
      <c r="H39" s="257"/>
      <c r="I39" s="257"/>
      <c r="J39" s="296"/>
      <c r="K39" s="296"/>
      <c r="L39" s="271" t="str">
        <f t="shared" si="0"/>
        <v/>
      </c>
      <c r="M39" s="218" t="str">
        <f t="shared" si="7"/>
        <v/>
      </c>
      <c r="N39" s="183" t="str">
        <f t="shared" si="1"/>
        <v/>
      </c>
      <c r="O39" s="216" t="str">
        <f t="shared" si="8"/>
        <v/>
      </c>
      <c r="P39" s="225" t="str">
        <f t="shared" si="2"/>
        <v/>
      </c>
      <c r="Q39" s="217" t="str">
        <f t="shared" si="9"/>
        <v/>
      </c>
      <c r="R39" s="168" t="str">
        <f t="shared" si="10"/>
        <v/>
      </c>
      <c r="S39" s="218" t="str">
        <f t="shared" si="11"/>
        <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11</v>
      </c>
      <c r="C40" s="13"/>
      <c r="D40" s="257"/>
      <c r="E40" s="257"/>
      <c r="F40" s="258"/>
      <c r="G40" s="258"/>
      <c r="H40" s="257"/>
      <c r="I40" s="257"/>
      <c r="J40" s="296"/>
      <c r="K40" s="296"/>
      <c r="L40" s="271" t="str">
        <f t="shared" si="0"/>
        <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12</v>
      </c>
      <c r="C41" s="13"/>
      <c r="D41" s="257"/>
      <c r="E41" s="257"/>
      <c r="F41" s="258"/>
      <c r="G41" s="258"/>
      <c r="H41" s="257"/>
      <c r="I41" s="257"/>
      <c r="J41" s="296"/>
      <c r="K41" s="296"/>
      <c r="L41" s="271" t="str">
        <f t="shared" si="0"/>
        <v/>
      </c>
      <c r="M41" s="218" t="str">
        <f t="shared" si="7"/>
        <v/>
      </c>
      <c r="N41" s="183" t="str">
        <f t="shared" si="1"/>
        <v/>
      </c>
      <c r="O41" s="216" t="str">
        <f t="shared" si="8"/>
        <v/>
      </c>
      <c r="P41" s="225" t="str">
        <f t="shared" si="2"/>
        <v/>
      </c>
      <c r="Q41" s="217" t="str">
        <f t="shared" si="9"/>
        <v/>
      </c>
      <c r="R41" s="168" t="str">
        <f t="shared" si="10"/>
        <v/>
      </c>
      <c r="S41" s="218" t="str">
        <f t="shared" si="11"/>
        <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13</v>
      </c>
      <c r="C42" s="13"/>
      <c r="D42" s="257"/>
      <c r="E42" s="257"/>
      <c r="F42" s="258"/>
      <c r="G42" s="258"/>
      <c r="H42" s="257"/>
      <c r="I42" s="257"/>
      <c r="J42" s="296"/>
      <c r="K42" s="296"/>
      <c r="L42" s="271" t="str">
        <f t="shared" si="0"/>
        <v/>
      </c>
      <c r="M42" s="218" t="str">
        <f t="shared" si="7"/>
        <v/>
      </c>
      <c r="N42" s="183" t="str">
        <f t="shared" si="1"/>
        <v/>
      </c>
      <c r="O42" s="216" t="str">
        <f t="shared" si="8"/>
        <v/>
      </c>
      <c r="P42" s="225" t="str">
        <f t="shared" si="2"/>
        <v/>
      </c>
      <c r="Q42" s="217" t="str">
        <f t="shared" si="9"/>
        <v/>
      </c>
      <c r="R42" s="168" t="str">
        <f t="shared" si="10"/>
        <v/>
      </c>
      <c r="S42" s="218" t="str">
        <f t="shared" si="11"/>
        <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ref="A43" si="30">+A42+1</f>
        <v>14</v>
      </c>
      <c r="C43" s="13"/>
      <c r="D43" s="257"/>
      <c r="E43" s="257"/>
      <c r="F43" s="258"/>
      <c r="G43" s="258"/>
      <c r="H43" s="257"/>
      <c r="I43" s="257"/>
      <c r="J43" s="296"/>
      <c r="K43" s="296"/>
      <c r="L43" s="271" t="str">
        <f t="shared" ref="L43" si="31">IF(C43="","",_xlfn.CONCAT("            { line: ","""",C43,", ",M43:AN43,""", sC: ","""",B43,"""},"))</f>
        <v/>
      </c>
      <c r="M43" s="218" t="str">
        <f t="shared" ref="M43" si="32">IF(N43="","","(")</f>
        <v/>
      </c>
      <c r="N43" s="183" t="str">
        <f t="shared" ref="N43" si="33">IF(D43="","",D43)</f>
        <v/>
      </c>
      <c r="O43" s="216" t="str">
        <f t="shared" ref="O43" si="34">IF(N43="","",",")</f>
        <v/>
      </c>
      <c r="P43" s="225" t="str">
        <f t="shared" ref="P43" si="35">IF(E43="","",E43)</f>
        <v/>
      </c>
      <c r="Q43" s="217" t="str">
        <f t="shared" ref="Q43" si="36">IF(N43="","",",")</f>
        <v/>
      </c>
      <c r="R43" s="168" t="str">
        <f t="shared" ref="R43" si="37">IF(N43="","",15)</f>
        <v/>
      </c>
      <c r="S43" s="218" t="str">
        <f t="shared" ref="S43" si="38">IF(N43="","",")")</f>
        <v/>
      </c>
      <c r="T43" s="219" t="str">
        <f t="shared" ref="T43" si="39">IF(U43="","","(")</f>
        <v/>
      </c>
      <c r="U43" s="181" t="str">
        <f t="shared" ref="U43" si="40">IF(F43="","",F43)</f>
        <v/>
      </c>
      <c r="V43" s="185" t="str">
        <f t="shared" ref="V43" si="41">IF(U43="","",",")</f>
        <v/>
      </c>
      <c r="W43" s="177" t="str">
        <f t="shared" ref="W43" si="42">IF(G43="","",G43)</f>
        <v/>
      </c>
      <c r="X43" s="185" t="str">
        <f t="shared" ref="X43" si="43">IF(U43="","",",")</f>
        <v/>
      </c>
      <c r="Y43" s="185" t="str">
        <f t="shared" ref="Y43" si="44">IF(U43="","",250)</f>
        <v/>
      </c>
      <c r="Z43" s="218" t="str">
        <f t="shared" ref="Z43" si="45">IF(U43="","",")")</f>
        <v/>
      </c>
      <c r="AA43" s="175" t="str">
        <f t="shared" ref="AA43" si="46">IF(AB43="","","(")</f>
        <v/>
      </c>
      <c r="AB43" s="183" t="str">
        <f t="shared" ref="AB43" si="47">IF(H43="","",H43)</f>
        <v/>
      </c>
      <c r="AC43" s="184" t="str">
        <f t="shared" ref="AC43" si="48">IF(AB43="","",",")</f>
        <v/>
      </c>
      <c r="AD43" s="225" t="str">
        <f t="shared" si="19"/>
        <v/>
      </c>
      <c r="AE43" s="176" t="str">
        <f t="shared" ref="AE43" si="49">IF(AB43="","",",")</f>
        <v/>
      </c>
      <c r="AF43" s="168" t="str">
        <f t="shared" ref="AF43" si="50">IF(AB43="","",350)</f>
        <v/>
      </c>
      <c r="AG43" s="168" t="str">
        <f t="shared" ref="AG43" si="51">IF(AB43="","",")")</f>
        <v/>
      </c>
      <c r="AH43" s="179" t="str">
        <f t="shared" ref="AH43" si="52">IF(AI43="","","(")</f>
        <v/>
      </c>
      <c r="AI43" s="256" t="str">
        <f t="shared" ref="AI43" si="53">IF(J43="","",J43)</f>
        <v/>
      </c>
      <c r="AJ43" s="185" t="str">
        <f t="shared" ref="AJ43" si="54">IF(AI43="","",",")</f>
        <v/>
      </c>
      <c r="AK43" s="185" t="str">
        <f t="shared" si="25"/>
        <v/>
      </c>
      <c r="AL43" s="185" t="str">
        <f t="shared" ref="AL43" si="55">IF(AI43="","",",")</f>
        <v/>
      </c>
      <c r="AM43" s="185" t="str">
        <f t="shared" ref="AM43" si="56">IF(AI43="","",450)</f>
        <v/>
      </c>
      <c r="AN43" s="185" t="str">
        <f t="shared" ref="AN43" si="57">IF(AI43="","",")")</f>
        <v/>
      </c>
    </row>
    <row r="44" spans="1:40" ht="27.75" thickTop="1" thickBot="1" x14ac:dyDescent="0.4">
      <c r="C44" s="297"/>
      <c r="D44" s="326"/>
      <c r="E44" s="326"/>
      <c r="F44" s="326"/>
      <c r="G44" s="326"/>
      <c r="H44" s="326"/>
      <c r="I44" s="326"/>
      <c r="J44" s="326"/>
      <c r="K44" s="326"/>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5.5" thickTop="1" thickBot="1" x14ac:dyDescent="0.4">
      <c r="A45">
        <f>+A43+1</f>
        <v>15</v>
      </c>
      <c r="C45" s="13"/>
      <c r="D45" s="257"/>
      <c r="E45" s="257"/>
      <c r="F45" s="258"/>
      <c r="G45" s="258"/>
      <c r="H45" s="257"/>
      <c r="I45" s="257"/>
      <c r="J45" s="296"/>
      <c r="K45" s="296"/>
      <c r="L45" s="282" t="str">
        <f t="shared" si="0"/>
        <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16</v>
      </c>
      <c r="C46" s="13"/>
      <c r="D46" s="257"/>
      <c r="E46" s="257"/>
      <c r="F46" s="258"/>
      <c r="G46" s="258"/>
      <c r="H46" s="257"/>
      <c r="I46" s="257"/>
      <c r="J46" s="296"/>
      <c r="K46" s="296"/>
      <c r="L46" s="282" t="str">
        <f t="shared" si="0"/>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29"/>
        <v>17</v>
      </c>
      <c r="C47" s="13"/>
      <c r="D47" s="257"/>
      <c r="E47" s="257"/>
      <c r="F47" s="258"/>
      <c r="G47" s="258"/>
      <c r="H47" s="257"/>
      <c r="I47" s="257"/>
      <c r="J47" s="296"/>
      <c r="K47" s="296"/>
      <c r="L47" s="282" t="str">
        <f t="shared" si="0"/>
        <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36.75" thickTop="1" thickBot="1" x14ac:dyDescent="0.4">
      <c r="A48" s="293"/>
      <c r="B48" s="293"/>
      <c r="C48" s="293"/>
      <c r="D48" s="300"/>
      <c r="E48" s="300"/>
      <c r="F48" s="300"/>
      <c r="G48" s="300"/>
      <c r="H48" s="300"/>
      <c r="I48" s="300"/>
      <c r="J48" s="300"/>
      <c r="K48" s="300"/>
      <c r="L48" s="212"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v>1</v>
      </c>
      <c r="C49" s="13"/>
      <c r="D49" s="257"/>
      <c r="E49" s="257"/>
      <c r="F49" s="258"/>
      <c r="G49" s="258"/>
      <c r="H49" s="257"/>
      <c r="I49" s="257"/>
      <c r="J49" s="296"/>
      <c r="K49" s="296"/>
      <c r="L49" s="271" t="str">
        <f>IF(C49="","",_xlfn.CONCAT("            { line: ","""",C49,", ",M49:AN49,""", sC: ","""",B49,"""},"))</f>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+A49+1</f>
        <v>2</v>
      </c>
      <c r="C50" s="13"/>
      <c r="D50" s="257"/>
      <c r="E50" s="257"/>
      <c r="F50" s="258"/>
      <c r="G50" s="258"/>
      <c r="H50" s="257"/>
      <c r="I50" s="257"/>
      <c r="J50" s="296"/>
      <c r="K50" s="296"/>
      <c r="L50" s="271" t="str">
        <f t="shared" ref="L50:L62" si="58">IF(C50="","",_xlfn.CONCAT("            { line: ","""",C50,", ",M50:AN50,""", sC: ","""",B50,"""},"))</f>
        <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ref="A51:A62" si="59">+A50+1</f>
        <v>3</v>
      </c>
      <c r="C51" s="13"/>
      <c r="D51" s="257"/>
      <c r="E51" s="257"/>
      <c r="F51" s="258"/>
      <c r="G51" s="258"/>
      <c r="H51" s="257"/>
      <c r="I51" s="257"/>
      <c r="J51" s="296"/>
      <c r="K51" s="296"/>
      <c r="L51" s="271" t="str">
        <f t="shared" si="58"/>
        <v/>
      </c>
      <c r="M51" s="218" t="str">
        <f t="shared" ref="M51:M62" si="60">IF(N51="","","(")</f>
        <v/>
      </c>
      <c r="N51" s="183" t="str">
        <f t="shared" ref="N51:N62" si="61">IF(D51="","",D51)</f>
        <v/>
      </c>
      <c r="O51" s="216" t="str">
        <f t="shared" ref="O51:O62" si="62">IF(N51="","",",")</f>
        <v/>
      </c>
      <c r="P51" s="225" t="str">
        <f t="shared" ref="P51:P62" si="63">IF(E51="","",E51)</f>
        <v/>
      </c>
      <c r="Q51" s="217" t="str">
        <f t="shared" ref="Q51:Q62" si="64">IF(N51="","",",")</f>
        <v/>
      </c>
      <c r="R51" s="168" t="str">
        <f t="shared" ref="R51:R62" si="65">IF(N51="","",15)</f>
        <v/>
      </c>
      <c r="S51" s="218" t="str">
        <f t="shared" ref="S51:S62" si="66">IF(N51="","",")")</f>
        <v/>
      </c>
      <c r="T51" s="219" t="str">
        <f t="shared" ref="T51:T62" si="67">IF(U51="","","(")</f>
        <v/>
      </c>
      <c r="U51" s="181" t="str">
        <f t="shared" ref="U51:U62" si="68">IF(F51="","",F51)</f>
        <v/>
      </c>
      <c r="V51" s="185" t="str">
        <f t="shared" ref="V51:V62" si="69">IF(U51="","",",")</f>
        <v/>
      </c>
      <c r="W51" s="177" t="str">
        <f t="shared" ref="W51:W62" si="70">IF(G51="","",G51)</f>
        <v/>
      </c>
      <c r="X51" s="185" t="str">
        <f t="shared" ref="X51:X62" si="71">IF(U51="","",",")</f>
        <v/>
      </c>
      <c r="Y51" s="185" t="str">
        <f t="shared" ref="Y51:Y62" si="72">IF(U51="","",250)</f>
        <v/>
      </c>
      <c r="Z51" s="218" t="str">
        <f t="shared" ref="Z51:Z62" si="73">IF(U51="","",")")</f>
        <v/>
      </c>
      <c r="AA51" s="175" t="str">
        <f t="shared" ref="AA51:AA62" si="74">IF(AB51="","","(")</f>
        <v/>
      </c>
      <c r="AB51" s="183" t="str">
        <f t="shared" ref="AB51:AB62" si="75">IF(H51="","",H51)</f>
        <v/>
      </c>
      <c r="AC51" s="184" t="str">
        <f t="shared" ref="AC51:AC62" si="76">IF(AB51="","",",")</f>
        <v/>
      </c>
      <c r="AD51" s="225" t="str">
        <f t="shared" si="19"/>
        <v/>
      </c>
      <c r="AE51" s="176" t="str">
        <f t="shared" ref="AE51:AE62" si="77">IF(AB51="","",",")</f>
        <v/>
      </c>
      <c r="AF51" s="168" t="str">
        <f t="shared" ref="AF51:AF62" si="78">IF(AB51="","",350)</f>
        <v/>
      </c>
      <c r="AG51" s="168" t="str">
        <f t="shared" ref="AG51:AG62" si="79">IF(AB51="","",")")</f>
        <v/>
      </c>
      <c r="AH51" s="179" t="str">
        <f t="shared" ref="AH51:AH62" si="80">IF(AI51="","","(")</f>
        <v/>
      </c>
      <c r="AI51" s="256" t="str">
        <f t="shared" ref="AI51:AI62" si="81">IF(J51="","",J51)</f>
        <v/>
      </c>
      <c r="AJ51" s="185" t="str">
        <f t="shared" ref="AJ51:AJ62" si="82">IF(AI51="","",",")</f>
        <v/>
      </c>
      <c r="AK51" s="185" t="str">
        <f t="shared" si="25"/>
        <v/>
      </c>
      <c r="AL51" s="185" t="str">
        <f t="shared" ref="AL51:AL62" si="83">IF(AI51="","",",")</f>
        <v/>
      </c>
      <c r="AM51" s="185" t="str">
        <f t="shared" ref="AM51:AM62" si="84">IF(AI51="","",450)</f>
        <v/>
      </c>
      <c r="AN51" s="185" t="str">
        <f t="shared" ref="AN51:AN62" si="85">IF(AI51="","",")")</f>
        <v/>
      </c>
    </row>
    <row r="52" spans="1:40" ht="25.5" thickTop="1" thickBot="1" x14ac:dyDescent="0.4">
      <c r="A52">
        <f t="shared" si="59"/>
        <v>4</v>
      </c>
      <c r="C52" s="13"/>
      <c r="D52" s="257"/>
      <c r="E52" s="257"/>
      <c r="F52" s="258"/>
      <c r="G52" s="258"/>
      <c r="H52" s="257"/>
      <c r="I52" s="257"/>
      <c r="J52" s="296"/>
      <c r="K52" s="296"/>
      <c r="L52" s="271" t="str">
        <f t="shared" si="58"/>
        <v/>
      </c>
      <c r="M52" s="218" t="str">
        <f t="shared" si="60"/>
        <v/>
      </c>
      <c r="N52" s="183" t="str">
        <f t="shared" si="61"/>
        <v/>
      </c>
      <c r="O52" s="216" t="str">
        <f t="shared" si="62"/>
        <v/>
      </c>
      <c r="P52" s="225" t="str">
        <f t="shared" si="63"/>
        <v/>
      </c>
      <c r="Q52" s="217" t="str">
        <f t="shared" si="64"/>
        <v/>
      </c>
      <c r="R52" s="168" t="str">
        <f t="shared" si="65"/>
        <v/>
      </c>
      <c r="S52" s="218" t="str">
        <f t="shared" si="66"/>
        <v/>
      </c>
      <c r="T52" s="219" t="str">
        <f t="shared" si="67"/>
        <v/>
      </c>
      <c r="U52" s="181" t="str">
        <f t="shared" si="68"/>
        <v/>
      </c>
      <c r="V52" s="185" t="str">
        <f t="shared" si="69"/>
        <v/>
      </c>
      <c r="W52" s="177" t="str">
        <f t="shared" si="70"/>
        <v/>
      </c>
      <c r="X52" s="185" t="str">
        <f t="shared" si="71"/>
        <v/>
      </c>
      <c r="Y52" s="185" t="str">
        <f t="shared" si="72"/>
        <v/>
      </c>
      <c r="Z52" s="218" t="str">
        <f t="shared" si="73"/>
        <v/>
      </c>
      <c r="AA52" s="175" t="str">
        <f t="shared" si="74"/>
        <v/>
      </c>
      <c r="AB52" s="183" t="str">
        <f t="shared" si="75"/>
        <v/>
      </c>
      <c r="AC52" s="184" t="str">
        <f t="shared" si="76"/>
        <v/>
      </c>
      <c r="AD52" s="225" t="str">
        <f t="shared" si="19"/>
        <v/>
      </c>
      <c r="AE52" s="176" t="str">
        <f t="shared" si="77"/>
        <v/>
      </c>
      <c r="AF52" s="168" t="str">
        <f t="shared" si="78"/>
        <v/>
      </c>
      <c r="AG52" s="168" t="str">
        <f t="shared" si="79"/>
        <v/>
      </c>
      <c r="AH52" s="179" t="str">
        <f t="shared" si="80"/>
        <v/>
      </c>
      <c r="AI52" s="256" t="str">
        <f t="shared" si="81"/>
        <v/>
      </c>
      <c r="AJ52" s="185" t="str">
        <f t="shared" si="82"/>
        <v/>
      </c>
      <c r="AK52" s="185" t="str">
        <f t="shared" si="25"/>
        <v/>
      </c>
      <c r="AL52" s="185" t="str">
        <f t="shared" si="83"/>
        <v/>
      </c>
      <c r="AM52" s="185" t="str">
        <f t="shared" si="84"/>
        <v/>
      </c>
      <c r="AN52" s="185" t="str">
        <f t="shared" si="85"/>
        <v/>
      </c>
    </row>
    <row r="53" spans="1:40" ht="25.5" thickTop="1" thickBot="1" x14ac:dyDescent="0.4">
      <c r="A53">
        <f t="shared" si="59"/>
        <v>5</v>
      </c>
      <c r="C53" s="13"/>
      <c r="D53" s="257"/>
      <c r="E53" s="257"/>
      <c r="F53" s="258"/>
      <c r="G53" s="258"/>
      <c r="H53" s="257"/>
      <c r="I53" s="257"/>
      <c r="J53" s="296"/>
      <c r="K53" s="296"/>
      <c r="L53" s="271" t="str">
        <f t="shared" si="58"/>
        <v/>
      </c>
      <c r="M53" s="218" t="str">
        <f t="shared" si="60"/>
        <v/>
      </c>
      <c r="N53" s="183" t="str">
        <f t="shared" si="61"/>
        <v/>
      </c>
      <c r="O53" s="216" t="str">
        <f t="shared" si="62"/>
        <v/>
      </c>
      <c r="P53" s="225" t="str">
        <f t="shared" si="63"/>
        <v/>
      </c>
      <c r="Q53" s="217" t="str">
        <f t="shared" si="64"/>
        <v/>
      </c>
      <c r="R53" s="168" t="str">
        <f t="shared" si="65"/>
        <v/>
      </c>
      <c r="S53" s="218" t="str">
        <f t="shared" si="66"/>
        <v/>
      </c>
      <c r="T53" s="219" t="str">
        <f t="shared" si="67"/>
        <v/>
      </c>
      <c r="U53" s="181" t="str">
        <f t="shared" si="68"/>
        <v/>
      </c>
      <c r="V53" s="185" t="str">
        <f t="shared" si="69"/>
        <v/>
      </c>
      <c r="W53" s="177" t="str">
        <f t="shared" si="70"/>
        <v/>
      </c>
      <c r="X53" s="185" t="str">
        <f t="shared" si="71"/>
        <v/>
      </c>
      <c r="Y53" s="185" t="str">
        <f t="shared" si="72"/>
        <v/>
      </c>
      <c r="Z53" s="218" t="str">
        <f t="shared" si="73"/>
        <v/>
      </c>
      <c r="AA53" s="175" t="str">
        <f t="shared" si="74"/>
        <v/>
      </c>
      <c r="AB53" s="183" t="str">
        <f t="shared" si="75"/>
        <v/>
      </c>
      <c r="AC53" s="184" t="str">
        <f t="shared" si="76"/>
        <v/>
      </c>
      <c r="AD53" s="225" t="str">
        <f t="shared" si="19"/>
        <v/>
      </c>
      <c r="AE53" s="176" t="str">
        <f t="shared" si="77"/>
        <v/>
      </c>
      <c r="AF53" s="168" t="str">
        <f t="shared" si="78"/>
        <v/>
      </c>
      <c r="AG53" s="168" t="str">
        <f t="shared" si="79"/>
        <v/>
      </c>
      <c r="AH53" s="179" t="str">
        <f t="shared" si="80"/>
        <v/>
      </c>
      <c r="AI53" s="256" t="str">
        <f t="shared" si="81"/>
        <v/>
      </c>
      <c r="AJ53" s="185" t="str">
        <f t="shared" si="82"/>
        <v/>
      </c>
      <c r="AK53" s="185" t="str">
        <f t="shared" si="25"/>
        <v/>
      </c>
      <c r="AL53" s="185" t="str">
        <f t="shared" si="83"/>
        <v/>
      </c>
      <c r="AM53" s="185" t="str">
        <f t="shared" si="84"/>
        <v/>
      </c>
      <c r="AN53" s="185" t="str">
        <f t="shared" si="85"/>
        <v/>
      </c>
    </row>
    <row r="54" spans="1:40" ht="25.5" thickTop="1" thickBot="1" x14ac:dyDescent="0.4">
      <c r="A54">
        <f t="shared" si="59"/>
        <v>6</v>
      </c>
      <c r="C54" s="13"/>
      <c r="D54" s="257"/>
      <c r="E54" s="257"/>
      <c r="F54" s="258"/>
      <c r="G54" s="258"/>
      <c r="H54" s="257"/>
      <c r="I54" s="257"/>
      <c r="J54" s="296"/>
      <c r="K54" s="296"/>
      <c r="L54" s="271" t="str">
        <f t="shared" si="58"/>
        <v/>
      </c>
      <c r="M54" s="218" t="str">
        <f t="shared" si="60"/>
        <v/>
      </c>
      <c r="N54" s="183" t="str">
        <f t="shared" si="61"/>
        <v/>
      </c>
      <c r="O54" s="216" t="str">
        <f t="shared" si="62"/>
        <v/>
      </c>
      <c r="P54" s="225" t="str">
        <f t="shared" si="63"/>
        <v/>
      </c>
      <c r="Q54" s="217" t="str">
        <f t="shared" si="64"/>
        <v/>
      </c>
      <c r="R54" s="168" t="str">
        <f t="shared" si="65"/>
        <v/>
      </c>
      <c r="S54" s="218" t="str">
        <f t="shared" si="66"/>
        <v/>
      </c>
      <c r="T54" s="219" t="str">
        <f t="shared" si="67"/>
        <v/>
      </c>
      <c r="U54" s="181" t="str">
        <f t="shared" si="68"/>
        <v/>
      </c>
      <c r="V54" s="185" t="str">
        <f t="shared" si="69"/>
        <v/>
      </c>
      <c r="W54" s="177" t="str">
        <f t="shared" si="70"/>
        <v/>
      </c>
      <c r="X54" s="185" t="str">
        <f t="shared" si="71"/>
        <v/>
      </c>
      <c r="Y54" s="185" t="str">
        <f t="shared" si="72"/>
        <v/>
      </c>
      <c r="Z54" s="218" t="str">
        <f t="shared" si="73"/>
        <v/>
      </c>
      <c r="AA54" s="175" t="str">
        <f t="shared" si="74"/>
        <v/>
      </c>
      <c r="AB54" s="183" t="str">
        <f t="shared" si="75"/>
        <v/>
      </c>
      <c r="AC54" s="184" t="str">
        <f t="shared" si="76"/>
        <v/>
      </c>
      <c r="AD54" s="225" t="str">
        <f t="shared" si="19"/>
        <v/>
      </c>
      <c r="AE54" s="176" t="str">
        <f t="shared" si="77"/>
        <v/>
      </c>
      <c r="AF54" s="168" t="str">
        <f t="shared" si="78"/>
        <v/>
      </c>
      <c r="AG54" s="168" t="str">
        <f t="shared" si="79"/>
        <v/>
      </c>
      <c r="AH54" s="179" t="str">
        <f t="shared" si="80"/>
        <v/>
      </c>
      <c r="AI54" s="256" t="str">
        <f t="shared" si="81"/>
        <v/>
      </c>
      <c r="AJ54" s="185" t="str">
        <f t="shared" si="82"/>
        <v/>
      </c>
      <c r="AK54" s="185" t="str">
        <f t="shared" si="25"/>
        <v/>
      </c>
      <c r="AL54" s="185" t="str">
        <f t="shared" si="83"/>
        <v/>
      </c>
      <c r="AM54" s="185" t="str">
        <f t="shared" si="84"/>
        <v/>
      </c>
      <c r="AN54" s="185" t="str">
        <f t="shared" si="85"/>
        <v/>
      </c>
    </row>
    <row r="55" spans="1:40" ht="25.5" thickTop="1" thickBot="1" x14ac:dyDescent="0.4">
      <c r="A55">
        <f t="shared" si="59"/>
        <v>7</v>
      </c>
      <c r="C55" s="13"/>
      <c r="D55" s="257"/>
      <c r="E55" s="257"/>
      <c r="F55" s="258"/>
      <c r="G55" s="258"/>
      <c r="H55" s="257"/>
      <c r="I55" s="257"/>
      <c r="J55" s="296"/>
      <c r="K55" s="296"/>
      <c r="L55" s="271" t="str">
        <f t="shared" si="58"/>
        <v/>
      </c>
      <c r="M55" s="218" t="str">
        <f t="shared" si="60"/>
        <v/>
      </c>
      <c r="N55" s="183" t="str">
        <f t="shared" si="61"/>
        <v/>
      </c>
      <c r="O55" s="216" t="str">
        <f t="shared" si="62"/>
        <v/>
      </c>
      <c r="P55" s="225" t="str">
        <f t="shared" si="63"/>
        <v/>
      </c>
      <c r="Q55" s="217" t="str">
        <f t="shared" si="64"/>
        <v/>
      </c>
      <c r="R55" s="168" t="str">
        <f t="shared" si="65"/>
        <v/>
      </c>
      <c r="S55" s="218" t="str">
        <f t="shared" si="66"/>
        <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19"/>
        <v/>
      </c>
      <c r="AE55" s="176" t="str">
        <f t="shared" si="77"/>
        <v/>
      </c>
      <c r="AF55" s="168" t="str">
        <f t="shared" si="78"/>
        <v/>
      </c>
      <c r="AG55" s="168" t="str">
        <f t="shared" si="79"/>
        <v/>
      </c>
      <c r="AH55" s="179" t="str">
        <f t="shared" si="80"/>
        <v/>
      </c>
      <c r="AI55" s="256" t="str">
        <f t="shared" si="81"/>
        <v/>
      </c>
      <c r="AJ55" s="185" t="str">
        <f t="shared" si="82"/>
        <v/>
      </c>
      <c r="AK55" s="185" t="str">
        <f t="shared" si="25"/>
        <v/>
      </c>
      <c r="AL55" s="185" t="str">
        <f t="shared" si="83"/>
        <v/>
      </c>
      <c r="AM55" s="185" t="str">
        <f t="shared" si="84"/>
        <v/>
      </c>
      <c r="AN55" s="185" t="str">
        <f t="shared" si="85"/>
        <v/>
      </c>
    </row>
    <row r="56" spans="1:40" ht="25.5" thickTop="1" thickBot="1" x14ac:dyDescent="0.4">
      <c r="A56">
        <f t="shared" si="59"/>
        <v>8</v>
      </c>
      <c r="C56" s="13"/>
      <c r="D56" s="257"/>
      <c r="E56" s="257"/>
      <c r="F56" s="258"/>
      <c r="G56" s="258"/>
      <c r="H56" s="257"/>
      <c r="I56" s="257"/>
      <c r="J56" s="296"/>
      <c r="K56" s="296"/>
      <c r="L56" s="271" t="str">
        <f t="shared" si="58"/>
        <v/>
      </c>
      <c r="M56" s="218" t="str">
        <f t="shared" si="60"/>
        <v/>
      </c>
      <c r="N56" s="183" t="str">
        <f t="shared" si="61"/>
        <v/>
      </c>
      <c r="O56" s="216" t="str">
        <f t="shared" si="62"/>
        <v/>
      </c>
      <c r="P56" s="225" t="str">
        <f t="shared" si="63"/>
        <v/>
      </c>
      <c r="Q56" s="217" t="str">
        <f t="shared" si="64"/>
        <v/>
      </c>
      <c r="R56" s="168" t="str">
        <f t="shared" si="65"/>
        <v/>
      </c>
      <c r="S56" s="218" t="str">
        <f t="shared" si="66"/>
        <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19"/>
        <v/>
      </c>
      <c r="AE56" s="176" t="str">
        <f t="shared" si="77"/>
        <v/>
      </c>
      <c r="AF56" s="168" t="str">
        <f t="shared" si="78"/>
        <v/>
      </c>
      <c r="AG56" s="168" t="str">
        <f t="shared" si="79"/>
        <v/>
      </c>
      <c r="AH56" s="179" t="str">
        <f t="shared" si="80"/>
        <v/>
      </c>
      <c r="AI56" s="256" t="str">
        <f t="shared" si="81"/>
        <v/>
      </c>
      <c r="AJ56" s="185" t="str">
        <f t="shared" si="82"/>
        <v/>
      </c>
      <c r="AK56" s="185" t="str">
        <f t="shared" si="25"/>
        <v/>
      </c>
      <c r="AL56" s="185" t="str">
        <f t="shared" si="83"/>
        <v/>
      </c>
      <c r="AM56" s="185" t="str">
        <f t="shared" si="84"/>
        <v/>
      </c>
      <c r="AN56" s="185" t="str">
        <f t="shared" si="85"/>
        <v/>
      </c>
    </row>
    <row r="57" spans="1:40" ht="25.5" thickTop="1" thickBot="1" x14ac:dyDescent="0.4">
      <c r="A57">
        <f t="shared" si="59"/>
        <v>9</v>
      </c>
      <c r="C57" s="13"/>
      <c r="D57" s="257"/>
      <c r="E57" s="257"/>
      <c r="F57" s="258"/>
      <c r="G57" s="258"/>
      <c r="H57" s="257"/>
      <c r="I57" s="257"/>
      <c r="J57" s="296"/>
      <c r="K57" s="296"/>
      <c r="L57" s="282" t="str">
        <f t="shared" si="58"/>
        <v/>
      </c>
      <c r="M57" s="218" t="str">
        <f t="shared" si="60"/>
        <v/>
      </c>
      <c r="N57" s="183" t="str">
        <f t="shared" si="61"/>
        <v/>
      </c>
      <c r="O57" s="216" t="str">
        <f t="shared" si="62"/>
        <v/>
      </c>
      <c r="P57" s="225" t="str">
        <f t="shared" si="63"/>
        <v/>
      </c>
      <c r="Q57" s="217" t="str">
        <f t="shared" si="64"/>
        <v/>
      </c>
      <c r="R57" s="168" t="str">
        <f t="shared" si="65"/>
        <v/>
      </c>
      <c r="S57" s="218" t="str">
        <f t="shared" si="66"/>
        <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19"/>
        <v/>
      </c>
      <c r="AE57" s="176" t="str">
        <f t="shared" si="77"/>
        <v/>
      </c>
      <c r="AF57" s="168" t="str">
        <f t="shared" si="78"/>
        <v/>
      </c>
      <c r="AG57" s="168" t="str">
        <f t="shared" si="79"/>
        <v/>
      </c>
      <c r="AH57" s="179" t="str">
        <f t="shared" si="80"/>
        <v/>
      </c>
      <c r="AI57" s="256" t="str">
        <f t="shared" si="81"/>
        <v/>
      </c>
      <c r="AJ57" s="185" t="str">
        <f t="shared" si="82"/>
        <v/>
      </c>
      <c r="AK57" s="185" t="str">
        <f t="shared" si="25"/>
        <v/>
      </c>
      <c r="AL57" s="185" t="str">
        <f t="shared" si="83"/>
        <v/>
      </c>
      <c r="AM57" s="185" t="str">
        <f t="shared" si="84"/>
        <v/>
      </c>
      <c r="AN57" s="185" t="str">
        <f t="shared" si="85"/>
        <v/>
      </c>
    </row>
    <row r="58" spans="1:40" ht="25.5" thickTop="1" thickBot="1" x14ac:dyDescent="0.4">
      <c r="A58">
        <f t="shared" si="59"/>
        <v>10</v>
      </c>
      <c r="C58" s="13"/>
      <c r="D58" s="257"/>
      <c r="E58" s="257"/>
      <c r="F58" s="258"/>
      <c r="G58" s="258"/>
      <c r="H58" s="257"/>
      <c r="I58" s="257"/>
      <c r="J58" s="296"/>
      <c r="K58" s="296"/>
      <c r="L58" s="282" t="str">
        <f t="shared" si="58"/>
        <v/>
      </c>
      <c r="M58" s="218" t="str">
        <f t="shared" si="60"/>
        <v/>
      </c>
      <c r="N58" s="183" t="str">
        <f t="shared" si="61"/>
        <v/>
      </c>
      <c r="O58" s="216" t="str">
        <f t="shared" si="62"/>
        <v/>
      </c>
      <c r="P58" s="225" t="str">
        <f t="shared" si="63"/>
        <v/>
      </c>
      <c r="Q58" s="217" t="str">
        <f t="shared" si="64"/>
        <v/>
      </c>
      <c r="R58" s="168" t="str">
        <f t="shared" si="65"/>
        <v/>
      </c>
      <c r="S58" s="218" t="str">
        <f t="shared" si="66"/>
        <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19"/>
        <v/>
      </c>
      <c r="AE58" s="176" t="str">
        <f t="shared" si="77"/>
        <v/>
      </c>
      <c r="AF58" s="168" t="str">
        <f t="shared" si="78"/>
        <v/>
      </c>
      <c r="AG58" s="168" t="str">
        <f t="shared" si="79"/>
        <v/>
      </c>
      <c r="AH58" s="179" t="str">
        <f t="shared" si="80"/>
        <v/>
      </c>
      <c r="AI58" s="256" t="str">
        <f t="shared" si="81"/>
        <v/>
      </c>
      <c r="AJ58" s="185" t="str">
        <f t="shared" si="82"/>
        <v/>
      </c>
      <c r="AK58" s="185" t="str">
        <f t="shared" si="25"/>
        <v/>
      </c>
      <c r="AL58" s="185" t="str">
        <f t="shared" si="83"/>
        <v/>
      </c>
      <c r="AM58" s="185" t="str">
        <f t="shared" si="84"/>
        <v/>
      </c>
      <c r="AN58" s="185" t="str">
        <f t="shared" si="85"/>
        <v/>
      </c>
    </row>
    <row r="59" spans="1:40" ht="25.5" thickTop="1" thickBot="1" x14ac:dyDescent="0.4">
      <c r="A59">
        <f t="shared" si="59"/>
        <v>11</v>
      </c>
      <c r="C59" s="13"/>
      <c r="D59" s="257"/>
      <c r="E59" s="257"/>
      <c r="F59" s="258"/>
      <c r="G59" s="258"/>
      <c r="H59" s="257"/>
      <c r="I59" s="257"/>
      <c r="J59" s="296"/>
      <c r="K59" s="296"/>
      <c r="L59" s="282" t="str">
        <f t="shared" si="58"/>
        <v/>
      </c>
      <c r="M59" s="218" t="str">
        <f t="shared" si="60"/>
        <v/>
      </c>
      <c r="N59" s="183" t="str">
        <f t="shared" si="61"/>
        <v/>
      </c>
      <c r="O59" s="216" t="str">
        <f t="shared" si="62"/>
        <v/>
      </c>
      <c r="P59" s="225" t="str">
        <f t="shared" si="63"/>
        <v/>
      </c>
      <c r="Q59" s="217" t="str">
        <f t="shared" si="64"/>
        <v/>
      </c>
      <c r="R59" s="168" t="str">
        <f t="shared" si="65"/>
        <v/>
      </c>
      <c r="S59" s="218" t="str">
        <f t="shared" si="66"/>
        <v/>
      </c>
      <c r="T59" s="219" t="str">
        <f t="shared" si="67"/>
        <v/>
      </c>
      <c r="U59" s="181" t="str">
        <f t="shared" si="68"/>
        <v/>
      </c>
      <c r="V59" s="185" t="str">
        <f t="shared" si="69"/>
        <v/>
      </c>
      <c r="W59" s="177" t="str">
        <f t="shared" si="70"/>
        <v/>
      </c>
      <c r="X59" s="185" t="str">
        <f t="shared" si="71"/>
        <v/>
      </c>
      <c r="Y59" s="185" t="str">
        <f t="shared" si="72"/>
        <v/>
      </c>
      <c r="Z59" s="218" t="str">
        <f t="shared" si="73"/>
        <v/>
      </c>
      <c r="AA59" s="175" t="str">
        <f t="shared" si="74"/>
        <v/>
      </c>
      <c r="AB59" s="183" t="str">
        <f t="shared" si="75"/>
        <v/>
      </c>
      <c r="AC59" s="184" t="str">
        <f t="shared" si="76"/>
        <v/>
      </c>
      <c r="AD59" s="225" t="str">
        <f t="shared" si="19"/>
        <v/>
      </c>
      <c r="AE59" s="176" t="str">
        <f t="shared" si="77"/>
        <v/>
      </c>
      <c r="AF59" s="168" t="str">
        <f t="shared" si="78"/>
        <v/>
      </c>
      <c r="AG59" s="168" t="str">
        <f t="shared" si="79"/>
        <v/>
      </c>
      <c r="AH59" s="179" t="str">
        <f t="shared" si="80"/>
        <v/>
      </c>
      <c r="AI59" s="256" t="str">
        <f t="shared" si="81"/>
        <v/>
      </c>
      <c r="AJ59" s="185" t="str">
        <f t="shared" si="82"/>
        <v/>
      </c>
      <c r="AK59" s="185" t="str">
        <f t="shared" si="25"/>
        <v/>
      </c>
      <c r="AL59" s="185" t="str">
        <f t="shared" si="83"/>
        <v/>
      </c>
      <c r="AM59" s="185" t="str">
        <f t="shared" si="84"/>
        <v/>
      </c>
      <c r="AN59" s="185" t="str">
        <f t="shared" si="85"/>
        <v/>
      </c>
    </row>
    <row r="60" spans="1:40" ht="25.5" thickTop="1" thickBot="1" x14ac:dyDescent="0.4">
      <c r="A60">
        <f t="shared" si="59"/>
        <v>12</v>
      </c>
      <c r="C60" s="13"/>
      <c r="D60" s="257"/>
      <c r="E60" s="257"/>
      <c r="F60" s="258"/>
      <c r="G60" s="258"/>
      <c r="H60" s="257"/>
      <c r="I60" s="257"/>
      <c r="J60" s="296"/>
      <c r="K60" s="296"/>
      <c r="L60" s="282" t="str">
        <f t="shared" si="58"/>
        <v/>
      </c>
      <c r="M60" s="218" t="str">
        <f t="shared" si="60"/>
        <v/>
      </c>
      <c r="N60" s="183" t="str">
        <f t="shared" si="61"/>
        <v/>
      </c>
      <c r="O60" s="216" t="str">
        <f t="shared" si="62"/>
        <v/>
      </c>
      <c r="P60" s="225" t="str">
        <f t="shared" si="63"/>
        <v/>
      </c>
      <c r="Q60" s="217" t="str">
        <f t="shared" si="64"/>
        <v/>
      </c>
      <c r="R60" s="168" t="str">
        <f t="shared" si="65"/>
        <v/>
      </c>
      <c r="S60" s="218" t="str">
        <f t="shared" si="66"/>
        <v/>
      </c>
      <c r="T60" s="219" t="str">
        <f t="shared" si="67"/>
        <v/>
      </c>
      <c r="U60" s="181" t="str">
        <f t="shared" si="68"/>
        <v/>
      </c>
      <c r="V60" s="185" t="str">
        <f t="shared" si="69"/>
        <v/>
      </c>
      <c r="W60" s="177" t="str">
        <f t="shared" si="70"/>
        <v/>
      </c>
      <c r="X60" s="185" t="str">
        <f t="shared" si="71"/>
        <v/>
      </c>
      <c r="Y60" s="185" t="str">
        <f t="shared" si="72"/>
        <v/>
      </c>
      <c r="Z60" s="218" t="str">
        <f t="shared" si="73"/>
        <v/>
      </c>
      <c r="AA60" s="175" t="str">
        <f t="shared" si="74"/>
        <v/>
      </c>
      <c r="AB60" s="183" t="str">
        <f t="shared" si="75"/>
        <v/>
      </c>
      <c r="AC60" s="184" t="str">
        <f t="shared" si="76"/>
        <v/>
      </c>
      <c r="AD60" s="225" t="str">
        <f t="shared" si="19"/>
        <v/>
      </c>
      <c r="AE60" s="176" t="str">
        <f t="shared" si="77"/>
        <v/>
      </c>
      <c r="AF60" s="168" t="str">
        <f t="shared" si="78"/>
        <v/>
      </c>
      <c r="AG60" s="168" t="str">
        <f t="shared" si="79"/>
        <v/>
      </c>
      <c r="AH60" s="179" t="str">
        <f t="shared" si="80"/>
        <v/>
      </c>
      <c r="AI60" s="256" t="str">
        <f t="shared" si="81"/>
        <v/>
      </c>
      <c r="AJ60" s="185" t="str">
        <f t="shared" si="82"/>
        <v/>
      </c>
      <c r="AK60" s="185" t="str">
        <f t="shared" si="25"/>
        <v/>
      </c>
      <c r="AL60" s="185" t="str">
        <f t="shared" si="83"/>
        <v/>
      </c>
      <c r="AM60" s="185" t="str">
        <f t="shared" si="84"/>
        <v/>
      </c>
      <c r="AN60" s="185" t="str">
        <f t="shared" si="85"/>
        <v/>
      </c>
    </row>
    <row r="61" spans="1:40" ht="25.5" thickTop="1" thickBot="1" x14ac:dyDescent="0.4">
      <c r="A61">
        <f t="shared" si="59"/>
        <v>13</v>
      </c>
      <c r="C61" s="13"/>
      <c r="D61" s="257"/>
      <c r="E61" s="257"/>
      <c r="F61" s="258"/>
      <c r="G61" s="258"/>
      <c r="H61" s="257"/>
      <c r="I61" s="257"/>
      <c r="J61" s="296"/>
      <c r="K61" s="296"/>
      <c r="L61" s="282" t="str">
        <f t="shared" si="58"/>
        <v/>
      </c>
      <c r="M61" s="218" t="str">
        <f t="shared" si="60"/>
        <v/>
      </c>
      <c r="N61" s="183" t="str">
        <f t="shared" si="61"/>
        <v/>
      </c>
      <c r="O61" s="216" t="str">
        <f t="shared" si="62"/>
        <v/>
      </c>
      <c r="P61" s="225" t="str">
        <f t="shared" si="63"/>
        <v/>
      </c>
      <c r="Q61" s="217" t="str">
        <f t="shared" si="64"/>
        <v/>
      </c>
      <c r="R61" s="168" t="str">
        <f t="shared" si="65"/>
        <v/>
      </c>
      <c r="S61" s="218" t="str">
        <f t="shared" si="66"/>
        <v/>
      </c>
      <c r="T61" s="219" t="str">
        <f t="shared" si="67"/>
        <v/>
      </c>
      <c r="U61" s="181" t="str">
        <f t="shared" si="68"/>
        <v/>
      </c>
      <c r="V61" s="185" t="str">
        <f t="shared" si="69"/>
        <v/>
      </c>
      <c r="W61" s="177" t="str">
        <f t="shared" si="70"/>
        <v/>
      </c>
      <c r="X61" s="185" t="str">
        <f t="shared" si="71"/>
        <v/>
      </c>
      <c r="Y61" s="185" t="str">
        <f t="shared" si="72"/>
        <v/>
      </c>
      <c r="Z61" s="218" t="str">
        <f t="shared" si="73"/>
        <v/>
      </c>
      <c r="AA61" s="175" t="str">
        <f t="shared" si="74"/>
        <v/>
      </c>
      <c r="AB61" s="183" t="str">
        <f t="shared" si="75"/>
        <v/>
      </c>
      <c r="AC61" s="184" t="str">
        <f t="shared" si="76"/>
        <v/>
      </c>
      <c r="AD61" s="225" t="str">
        <f t="shared" si="19"/>
        <v/>
      </c>
      <c r="AE61" s="176" t="str">
        <f t="shared" si="77"/>
        <v/>
      </c>
      <c r="AF61" s="168" t="str">
        <f t="shared" si="78"/>
        <v/>
      </c>
      <c r="AG61" s="168" t="str">
        <f t="shared" si="79"/>
        <v/>
      </c>
      <c r="AH61" s="179" t="str">
        <f t="shared" si="80"/>
        <v/>
      </c>
      <c r="AI61" s="256" t="str">
        <f t="shared" si="81"/>
        <v/>
      </c>
      <c r="AJ61" s="185" t="str">
        <f t="shared" si="82"/>
        <v/>
      </c>
      <c r="AK61" s="185" t="str">
        <f t="shared" si="25"/>
        <v/>
      </c>
      <c r="AL61" s="185" t="str">
        <f t="shared" si="83"/>
        <v/>
      </c>
      <c r="AM61" s="185" t="str">
        <f t="shared" si="84"/>
        <v/>
      </c>
      <c r="AN61" s="185" t="str">
        <f t="shared" si="85"/>
        <v/>
      </c>
    </row>
    <row r="62" spans="1:40" ht="25.5" thickTop="1" thickBot="1" x14ac:dyDescent="0.4">
      <c r="A62">
        <f t="shared" si="59"/>
        <v>14</v>
      </c>
      <c r="C62" s="13"/>
      <c r="D62" s="257"/>
      <c r="E62" s="257"/>
      <c r="F62" s="258"/>
      <c r="G62" s="258"/>
      <c r="H62" s="257"/>
      <c r="I62" s="257"/>
      <c r="J62" s="296"/>
      <c r="K62" s="296"/>
      <c r="L62" s="282" t="str">
        <f t="shared" si="58"/>
        <v/>
      </c>
      <c r="M62" s="218" t="str">
        <f t="shared" si="60"/>
        <v/>
      </c>
      <c r="N62" s="183" t="str">
        <f t="shared" si="61"/>
        <v/>
      </c>
      <c r="O62" s="216" t="str">
        <f t="shared" si="62"/>
        <v/>
      </c>
      <c r="P62" s="225" t="str">
        <f t="shared" si="63"/>
        <v/>
      </c>
      <c r="Q62" s="217" t="str">
        <f t="shared" si="64"/>
        <v/>
      </c>
      <c r="R62" s="168" t="str">
        <f t="shared" si="65"/>
        <v/>
      </c>
      <c r="S62" s="218" t="str">
        <f t="shared" si="66"/>
        <v/>
      </c>
      <c r="T62" s="219" t="str">
        <f t="shared" si="67"/>
        <v/>
      </c>
      <c r="U62" s="181" t="str">
        <f t="shared" si="68"/>
        <v/>
      </c>
      <c r="V62" s="185" t="str">
        <f t="shared" si="69"/>
        <v/>
      </c>
      <c r="W62" s="177" t="str">
        <f t="shared" si="70"/>
        <v/>
      </c>
      <c r="X62" s="185" t="str">
        <f t="shared" si="71"/>
        <v/>
      </c>
      <c r="Y62" s="185" t="str">
        <f t="shared" si="72"/>
        <v/>
      </c>
      <c r="Z62" s="218" t="str">
        <f t="shared" si="73"/>
        <v/>
      </c>
      <c r="AA62" s="175" t="str">
        <f t="shared" si="74"/>
        <v/>
      </c>
      <c r="AB62" s="183" t="str">
        <f t="shared" si="75"/>
        <v/>
      </c>
      <c r="AC62" s="184" t="str">
        <f t="shared" si="76"/>
        <v/>
      </c>
      <c r="AD62" s="225" t="str">
        <f t="shared" si="19"/>
        <v/>
      </c>
      <c r="AE62" s="176" t="str">
        <f t="shared" si="77"/>
        <v/>
      </c>
      <c r="AF62" s="168" t="str">
        <f t="shared" si="78"/>
        <v/>
      </c>
      <c r="AG62" s="168" t="str">
        <f t="shared" si="79"/>
        <v/>
      </c>
      <c r="AH62" s="179" t="str">
        <f t="shared" si="80"/>
        <v/>
      </c>
      <c r="AI62" s="256" t="str">
        <f t="shared" si="81"/>
        <v/>
      </c>
      <c r="AJ62" s="185" t="str">
        <f t="shared" si="82"/>
        <v/>
      </c>
      <c r="AK62" s="185" t="str">
        <f t="shared" si="25"/>
        <v/>
      </c>
      <c r="AL62" s="185" t="str">
        <f t="shared" si="83"/>
        <v/>
      </c>
      <c r="AM62" s="185" t="str">
        <f t="shared" si="84"/>
        <v/>
      </c>
      <c r="AN62" s="185" t="str">
        <f t="shared" si="85"/>
        <v/>
      </c>
    </row>
    <row r="63" spans="1:40" ht="22.5" customHeight="1" thickTop="1" thickBot="1" x14ac:dyDescent="0.3">
      <c r="B63" s="211"/>
      <c r="C63" s="211"/>
      <c r="D63" s="223"/>
      <c r="E63" s="223"/>
      <c r="F63" s="223"/>
      <c r="G63" s="223"/>
      <c r="H63" s="223"/>
      <c r="I63" s="223"/>
      <c r="J63" s="223"/>
      <c r="K63" s="223"/>
      <c r="L63" s="211" t="s">
        <v>2314</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C64" s="203" t="s">
        <v>2422</v>
      </c>
      <c r="D64" s="224"/>
      <c r="E64" s="224"/>
      <c r="F64" s="224"/>
      <c r="G64" s="224"/>
      <c r="H64" s="224"/>
      <c r="I64" s="224"/>
      <c r="J64" s="224"/>
      <c r="K64" s="224"/>
      <c r="L64" s="208" t="s">
        <v>2411</v>
      </c>
      <c r="M64" s="218" t="str">
        <f t="shared" si="7"/>
        <v/>
      </c>
      <c r="N64" s="183" t="str">
        <f t="shared" si="1"/>
        <v/>
      </c>
      <c r="O64" s="216" t="str">
        <f t="shared" si="8"/>
        <v/>
      </c>
      <c r="P64" s="225" t="str">
        <f t="shared" si="2"/>
        <v/>
      </c>
      <c r="Q64" s="217" t="str">
        <f t="shared" si="9"/>
        <v/>
      </c>
      <c r="R64" s="168" t="str">
        <f t="shared" si="10"/>
        <v/>
      </c>
      <c r="S64" s="218" t="str">
        <f t="shared" si="11"/>
        <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thickTop="1" thickBot="1" x14ac:dyDescent="0.4">
      <c r="B65" t="s">
        <v>2584</v>
      </c>
      <c r="C65" s="333" t="s">
        <v>2280</v>
      </c>
      <c r="D65" s="329" t="s">
        <v>1112</v>
      </c>
      <c r="E65" s="329" t="s">
        <v>1121</v>
      </c>
      <c r="F65" s="329"/>
      <c r="G65" s="329"/>
      <c r="H65" s="329"/>
      <c r="I65" s="329"/>
      <c r="J65" s="329"/>
      <c r="K65" s="329"/>
      <c r="L65" s="330" t="str">
        <f>IF(C65="","",_xlfn.CONCAT("       triggerLine: ","""",C65,", ",M65:AN65,""", sC: ","""",B65,""", lines: ["))</f>
        <v xml:space="preserve">       triggerLine: "A TI, SEÑOR, EN MI CLAMOR IMPLORO,, (La,m,15)", sC: "ta as", lines: [</v>
      </c>
      <c r="M65" s="218" t="str">
        <f t="shared" si="7"/>
        <v>(</v>
      </c>
      <c r="N65" s="183" t="str">
        <f t="shared" si="1"/>
        <v>La</v>
      </c>
      <c r="O65" s="216" t="str">
        <f t="shared" si="8"/>
        <v>,</v>
      </c>
      <c r="P65" s="225" t="str">
        <f t="shared" si="2"/>
        <v>m</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5.5" thickTop="1" thickBot="1" x14ac:dyDescent="0.4">
      <c r="B66" t="s">
        <v>2282</v>
      </c>
      <c r="C66" s="285" t="s">
        <v>2283</v>
      </c>
      <c r="D66" s="328" t="s">
        <v>1113</v>
      </c>
      <c r="E66" s="328"/>
      <c r="F66" s="328"/>
      <c r="G66" s="328"/>
      <c r="H66" s="328"/>
      <c r="I66" s="328"/>
      <c r="J66" s="328"/>
      <c r="K66" s="328"/>
      <c r="L66" s="283" t="str">
        <f>IF(C66="","",_xlfn.CONCAT("            { line: ","""",C66,", ",M66:AN66,""", sC: ","""",B66,"""},"))</f>
        <v xml:space="preserve">            { line: "A TI, SEÑOR, EN MI CLAMOR SUPLICO,, (Fa,,15)", sC: "as"},</v>
      </c>
      <c r="M66" s="218" t="str">
        <f t="shared" si="7"/>
        <v>(</v>
      </c>
      <c r="N66" s="183" t="str">
        <f t="shared" si="1"/>
        <v>Fa</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thickTop="1" thickBot="1" x14ac:dyDescent="0.4">
      <c r="B67" t="s">
        <v>2282</v>
      </c>
      <c r="C67" s="285" t="s">
        <v>2283</v>
      </c>
      <c r="D67" s="227" t="s">
        <v>1111</v>
      </c>
      <c r="E67" s="227">
        <v>7</v>
      </c>
      <c r="F67" s="227"/>
      <c r="G67" s="227"/>
      <c r="H67" s="227"/>
      <c r="I67" s="227"/>
      <c r="J67" s="227"/>
      <c r="K67" s="227"/>
      <c r="L67" s="283" t="str">
        <f>IF(C67="","",_xlfn.CONCAT("            { line: ","""",C67,", ",M67:AN67,""", sC: ","""",B67,"""},"))</f>
        <v xml:space="preserve">            { line: "A TI, SEÑOR, EN MI CLAMOR SUPLICO,, (Mi,7,15)", sC: "as"},</v>
      </c>
      <c r="M67" s="218" t="str">
        <f t="shared" ref="M67" si="86">IF(N67="","","(")</f>
        <v>(</v>
      </c>
      <c r="N67" s="183" t="str">
        <f t="shared" ref="N67" si="87">IF(D67="","",D67)</f>
        <v>Mi</v>
      </c>
      <c r="O67" s="216" t="str">
        <f t="shared" ref="O67" si="88">IF(N67="","",",")</f>
        <v>,</v>
      </c>
      <c r="P67" s="225">
        <f t="shared" ref="P67" si="89">IF(E67="","",E67)</f>
        <v>7</v>
      </c>
      <c r="Q67" s="217" t="str">
        <f t="shared" ref="Q67" si="90">IF(N67="","",",")</f>
        <v>,</v>
      </c>
      <c r="R67" s="168">
        <f t="shared" ref="R67" si="91">IF(N67="","",15)</f>
        <v>15</v>
      </c>
      <c r="S67" s="218" t="str">
        <f t="shared" ref="S67" si="92">IF(N67="","",")")</f>
        <v>)</v>
      </c>
      <c r="T67" s="219" t="str">
        <f t="shared" ref="T67" si="93">IF(U67="","","(")</f>
        <v/>
      </c>
      <c r="U67" s="181" t="str">
        <f t="shared" ref="U67" si="94">IF(F67="","",F67)</f>
        <v/>
      </c>
      <c r="V67" s="185" t="str">
        <f t="shared" ref="V67" si="95">IF(U67="","",",")</f>
        <v/>
      </c>
      <c r="W67" s="177" t="str">
        <f t="shared" ref="W67" si="96">IF(G67="","",G67)</f>
        <v/>
      </c>
      <c r="X67" s="185" t="str">
        <f t="shared" ref="X67" si="97">IF(U67="","",",")</f>
        <v/>
      </c>
      <c r="Y67" s="185" t="str">
        <f t="shared" ref="Y67" si="98">IF(U67="","",250)</f>
        <v/>
      </c>
      <c r="Z67" s="218" t="str">
        <f t="shared" ref="Z67" si="99">IF(U67="","",")")</f>
        <v/>
      </c>
      <c r="AA67" s="175" t="str">
        <f t="shared" ref="AA67" si="100">IF(AB67="","","(")</f>
        <v/>
      </c>
      <c r="AB67" s="183" t="str">
        <f t="shared" ref="AB67" si="101">IF(H67="","",H67)</f>
        <v/>
      </c>
      <c r="AC67" s="184" t="str">
        <f t="shared" ref="AC67" si="102">IF(AB67="","",",")</f>
        <v/>
      </c>
      <c r="AD67" s="225" t="str">
        <f t="shared" ref="AD67" si="103">IF(I67="","",I67)</f>
        <v/>
      </c>
      <c r="AE67" s="176" t="str">
        <f t="shared" ref="AE67" si="104">IF(AB67="","",",")</f>
        <v/>
      </c>
      <c r="AF67" s="168" t="str">
        <f t="shared" ref="AF67" si="105">IF(AB67="","",350)</f>
        <v/>
      </c>
      <c r="AG67" s="168" t="str">
        <f t="shared" ref="AG67" si="106">IF(AB67="","",")")</f>
        <v/>
      </c>
      <c r="AH67" s="179" t="str">
        <f t="shared" ref="AH67" si="107">IF(AI67="","","(")</f>
        <v/>
      </c>
      <c r="AI67" s="256" t="str">
        <f t="shared" ref="AI67" si="108">IF(J67="","",J67)</f>
        <v/>
      </c>
      <c r="AJ67" s="185" t="str">
        <f t="shared" ref="AJ67" si="109">IF(AI67="","",",")</f>
        <v/>
      </c>
      <c r="AK67" s="185" t="str">
        <f t="shared" ref="AK67" si="110">IF(K67="","",K67)</f>
        <v/>
      </c>
      <c r="AL67" s="185" t="str">
        <f t="shared" ref="AL67" si="111">IF(AI67="","",",")</f>
        <v/>
      </c>
      <c r="AM67" s="185" t="str">
        <f t="shared" ref="AM67" si="112">IF(AI67="","",450)</f>
        <v/>
      </c>
      <c r="AN67" s="185" t="str">
        <f t="shared" ref="AN67" si="113">IF(AI67="","",")")</f>
        <v/>
      </c>
    </row>
    <row r="68" spans="2:40" ht="25.5" thickTop="1" thickBot="1" x14ac:dyDescent="0.4">
      <c r="B68" t="s">
        <v>2282</v>
      </c>
      <c r="C68" s="285" t="s">
        <v>2284</v>
      </c>
      <c r="D68" s="337" t="s">
        <v>1113</v>
      </c>
      <c r="E68" s="337"/>
      <c r="F68" s="337"/>
      <c r="G68" s="337"/>
      <c r="H68" s="337"/>
      <c r="I68" s="337"/>
      <c r="J68" s="337"/>
      <c r="K68" s="337"/>
      <c r="L68" s="283" t="str">
        <f>IF(C68="","",_xlfn.CONCAT("            { line: ","""",C68,", ",M68:AN68,""", sC: ","""",B68,"""},"))</f>
        <v xml:space="preserve">            { line: "A TI DERRAMO MI LAMENTO,, (Fa,,15)", sC: "as"},</v>
      </c>
      <c r="M68" s="218" t="str">
        <f t="shared" si="7"/>
        <v>(</v>
      </c>
      <c r="N68" s="183" t="str">
        <f t="shared" si="1"/>
        <v>Fa</v>
      </c>
      <c r="O68" s="216" t="str">
        <f t="shared" si="8"/>
        <v>,</v>
      </c>
      <c r="P68" s="225" t="str">
        <f t="shared" si="2"/>
        <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thickTop="1" thickBot="1" x14ac:dyDescent="0.4">
      <c r="B69" t="s">
        <v>2282</v>
      </c>
      <c r="C69" s="334" t="s">
        <v>2285</v>
      </c>
      <c r="D69" s="329" t="s">
        <v>1113</v>
      </c>
      <c r="E69" s="329"/>
      <c r="F69" s="329"/>
      <c r="G69" s="329"/>
      <c r="H69" s="329"/>
      <c r="I69" s="329"/>
      <c r="J69" s="329"/>
      <c r="K69" s="329"/>
      <c r="L69" s="335" t="str">
        <f>IF(C69="","",_xlfn.CONCAT("            { line: ","""",C69,", ",M69:AN69,""", sC: ","""",B69,"""},  ]},"))</f>
        <v xml:space="preserve">            { line: "A TI MI ANGUSTIA EXPONGO. , (Fa,,15)", sC: "as"},  ]},</v>
      </c>
      <c r="M69" s="218" t="str">
        <f t="shared" si="7"/>
        <v>(</v>
      </c>
      <c r="N69" s="183" t="str">
        <f t="shared" si="1"/>
        <v>Fa</v>
      </c>
      <c r="O69" s="216" t="str">
        <f t="shared" si="8"/>
        <v>,</v>
      </c>
      <c r="P69" s="225" t="str">
        <f t="shared" si="2"/>
        <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95" customHeight="1" thickTop="1" thickBot="1" x14ac:dyDescent="0.3">
      <c r="B70" s="211"/>
      <c r="C70" s="211"/>
      <c r="D70" s="223"/>
      <c r="E70" s="223"/>
      <c r="F70" s="223"/>
      <c r="G70" s="223"/>
      <c r="H70" s="223"/>
      <c r="I70" s="223"/>
      <c r="J70" s="223"/>
      <c r="K70" s="223"/>
      <c r="L70" s="211" t="s">
        <v>2315</v>
      </c>
      <c r="M70" s="218" t="str">
        <f t="shared" si="7"/>
        <v/>
      </c>
      <c r="N70" s="183" t="str">
        <f t="shared" si="1"/>
        <v/>
      </c>
      <c r="O70" s="216" t="str">
        <f t="shared" si="8"/>
        <v/>
      </c>
      <c r="P70" s="225" t="str">
        <f t="shared" si="2"/>
        <v/>
      </c>
      <c r="Q70" s="217" t="str">
        <f t="shared" si="9"/>
        <v/>
      </c>
      <c r="R70" s="168" t="str">
        <f t="shared" si="10"/>
        <v/>
      </c>
      <c r="S70" s="218" t="str">
        <f t="shared" si="11"/>
        <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thickTop="1" thickBot="1" x14ac:dyDescent="0.4">
      <c r="C71" s="203" t="s">
        <v>2312</v>
      </c>
      <c r="D71" s="224"/>
      <c r="E71" s="224"/>
      <c r="F71" s="224"/>
      <c r="G71" s="224"/>
      <c r="H71" s="224"/>
      <c r="I71" s="224"/>
      <c r="J71" s="224"/>
      <c r="K71" s="224"/>
      <c r="L71" s="208" t="s">
        <v>2411</v>
      </c>
      <c r="M71" s="218" t="str">
        <f t="shared" si="7"/>
        <v/>
      </c>
      <c r="N71" s="183" t="str">
        <f t="shared" si="1"/>
        <v/>
      </c>
      <c r="O71" s="216" t="str">
        <f t="shared" si="8"/>
        <v/>
      </c>
      <c r="P71" s="225" t="str">
        <f t="shared" si="2"/>
        <v/>
      </c>
      <c r="Q71" s="217" t="str">
        <f t="shared" si="9"/>
        <v/>
      </c>
      <c r="R71" s="168" t="str">
        <f t="shared" si="10"/>
        <v/>
      </c>
      <c r="S71" s="218" t="str">
        <f t="shared" si="11"/>
        <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thickTop="1" thickBot="1" x14ac:dyDescent="0.4">
      <c r="B72" t="s">
        <v>2584</v>
      </c>
      <c r="C72" s="333" t="s">
        <v>2295</v>
      </c>
      <c r="D72" s="332" t="s">
        <v>1112</v>
      </c>
      <c r="E72" s="332" t="s">
        <v>1121</v>
      </c>
      <c r="F72" s="332"/>
      <c r="G72" s="332"/>
      <c r="H72" s="329"/>
      <c r="I72" s="329"/>
      <c r="J72" s="329"/>
      <c r="K72" s="329"/>
      <c r="L72" s="330" t="str">
        <f>IF(C72="","",_xlfn.CONCAT("       triggerLine: ","""",C72,", ",M72:AN72,""", sC: ","""",B72,""", lines: ["))</f>
        <v xml:space="preserve">       triggerLine: "A TI, YO CLAMO SEÑOR,, (La,m,15)", sC: "ta as", lines: [</v>
      </c>
      <c r="M72" s="218" t="str">
        <f t="shared" si="7"/>
        <v>(</v>
      </c>
      <c r="N72" s="183" t="str">
        <f t="shared" si="1"/>
        <v>La</v>
      </c>
      <c r="O72" s="216" t="str">
        <f t="shared" si="8"/>
        <v>,</v>
      </c>
      <c r="P72" s="225" t="str">
        <f t="shared" si="2"/>
        <v>m</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5.5" thickTop="1" thickBot="1" x14ac:dyDescent="0.4">
      <c r="B73" t="s">
        <v>2282</v>
      </c>
      <c r="C73" s="285" t="s">
        <v>2296</v>
      </c>
      <c r="D73" s="331" t="s">
        <v>1111</v>
      </c>
      <c r="E73" s="331" t="s">
        <v>1121</v>
      </c>
      <c r="F73" s="331"/>
      <c r="G73" s="331"/>
      <c r="H73" s="328"/>
      <c r="I73" s="328"/>
      <c r="J73" s="328"/>
      <c r="K73" s="328"/>
      <c r="L73" s="283" t="str">
        <f>IF(C73="","",_xlfn.CONCAT("            { line: ","""",C73,", ",M73:AN73,""", sC: ","""",B73,"""},"))</f>
        <v xml:space="preserve">            { line: "A TI, YO DIGO: TÚ SOLO ERES MI REFUGIO,, (Mi,m,15)", sC: "as"},</v>
      </c>
      <c r="M73" s="218" t="str">
        <f t="shared" ref="M73" si="114">IF(N73="","","(")</f>
        <v>(</v>
      </c>
      <c r="N73" s="183" t="str">
        <f t="shared" ref="N73" si="115">IF(D73="","",D73)</f>
        <v>Mi</v>
      </c>
      <c r="O73" s="216" t="str">
        <f t="shared" ref="O73" si="116">IF(N73="","",",")</f>
        <v>,</v>
      </c>
      <c r="P73" s="225" t="str">
        <f t="shared" ref="P73" si="117">IF(E73="","",E73)</f>
        <v>m</v>
      </c>
      <c r="Q73" s="217" t="str">
        <f t="shared" ref="Q73" si="118">IF(N73="","",",")</f>
        <v>,</v>
      </c>
      <c r="R73" s="168">
        <f t="shared" ref="R73" si="119">IF(N73="","",15)</f>
        <v>15</v>
      </c>
      <c r="S73" s="218" t="str">
        <f t="shared" ref="S73" si="120">IF(N73="","",")")</f>
        <v>)</v>
      </c>
      <c r="T73" s="219" t="str">
        <f t="shared" ref="T73" si="121">IF(U73="","","(")</f>
        <v/>
      </c>
      <c r="U73" s="181" t="str">
        <f t="shared" ref="U73" si="122">IF(F73="","",F73)</f>
        <v/>
      </c>
      <c r="V73" s="185" t="str">
        <f t="shared" ref="V73" si="123">IF(U73="","",",")</f>
        <v/>
      </c>
      <c r="W73" s="177" t="str">
        <f t="shared" ref="W73" si="124">IF(G73="","",G73)</f>
        <v/>
      </c>
      <c r="X73" s="185" t="str">
        <f t="shared" ref="X73" si="125">IF(U73="","",",")</f>
        <v/>
      </c>
      <c r="Y73" s="185" t="str">
        <f t="shared" ref="Y73" si="126">IF(U73="","",250)</f>
        <v/>
      </c>
      <c r="Z73" s="218" t="str">
        <f t="shared" ref="Z73" si="127">IF(U73="","",")")</f>
        <v/>
      </c>
      <c r="AA73" s="175" t="str">
        <f t="shared" ref="AA73" si="128">IF(AB73="","","(")</f>
        <v/>
      </c>
      <c r="AB73" s="183" t="str">
        <f t="shared" ref="AB73" si="129">IF(H73="","",H73)</f>
        <v/>
      </c>
      <c r="AC73" s="184" t="str">
        <f t="shared" ref="AC73" si="130">IF(AB73="","",",")</f>
        <v/>
      </c>
      <c r="AD73" s="225" t="str">
        <f t="shared" ref="AD73" si="131">IF(I73="","",I73)</f>
        <v/>
      </c>
      <c r="AE73" s="176" t="str">
        <f t="shared" ref="AE73" si="132">IF(AB73="","",",")</f>
        <v/>
      </c>
      <c r="AF73" s="168" t="str">
        <f t="shared" ref="AF73" si="133">IF(AB73="","",350)</f>
        <v/>
      </c>
      <c r="AG73" s="168" t="str">
        <f t="shared" ref="AG73" si="134">IF(AB73="","",")")</f>
        <v/>
      </c>
      <c r="AH73" s="179" t="str">
        <f t="shared" ref="AH73" si="135">IF(AI73="","","(")</f>
        <v/>
      </c>
      <c r="AI73" s="256" t="str">
        <f t="shared" ref="AI73" si="136">IF(J73="","",J73)</f>
        <v/>
      </c>
      <c r="AJ73" s="185" t="str">
        <f t="shared" ref="AJ73" si="137">IF(AI73="","",",")</f>
        <v/>
      </c>
      <c r="AK73" s="185" t="str">
        <f t="shared" ref="AK73" si="138">IF(K73="","",K73)</f>
        <v/>
      </c>
      <c r="AL73" s="185" t="str">
        <f t="shared" ref="AL73" si="139">IF(AI73="","",",")</f>
        <v/>
      </c>
      <c r="AM73" s="185" t="str">
        <f t="shared" ref="AM73" si="140">IF(AI73="","",450)</f>
        <v/>
      </c>
      <c r="AN73" s="185" t="str">
        <f t="shared" ref="AN73" si="141">IF(AI73="","",")")</f>
        <v/>
      </c>
    </row>
    <row r="74" spans="2:40" ht="25.5" thickTop="1" thickBot="1" x14ac:dyDescent="0.4">
      <c r="B74" t="s">
        <v>2282</v>
      </c>
      <c r="C74" s="285" t="s">
        <v>2296</v>
      </c>
      <c r="D74" s="286" t="s">
        <v>1113</v>
      </c>
      <c r="E74" s="286"/>
      <c r="F74" s="286"/>
      <c r="G74" s="286"/>
      <c r="H74" s="227"/>
      <c r="I74" s="227"/>
      <c r="J74" s="227"/>
      <c r="K74" s="227"/>
      <c r="L74" s="283" t="str">
        <f>IF(C74="","",_xlfn.CONCAT("            { line: ","""",C74,", ",M74:AN74,""", sC: ","""",B74,"""},"))</f>
        <v xml:space="preserve">            { line: "A TI, YO DIGO: TÚ SOLO ERES MI REFUGIO,, (Fa,,15)", sC: "as"},</v>
      </c>
      <c r="M74" s="218" t="str">
        <f t="shared" si="7"/>
        <v>(</v>
      </c>
      <c r="N74" s="183" t="str">
        <f t="shared" si="1"/>
        <v>Fa</v>
      </c>
      <c r="O74" s="216" t="str">
        <f t="shared" si="8"/>
        <v>,</v>
      </c>
      <c r="P74" s="225" t="str">
        <f t="shared" si="2"/>
        <v/>
      </c>
      <c r="Q74" s="217" t="str">
        <f t="shared" si="9"/>
        <v>,</v>
      </c>
      <c r="R74" s="168">
        <f t="shared" si="10"/>
        <v>15</v>
      </c>
      <c r="S74" s="218" t="str">
        <f t="shared" si="11"/>
        <v>)</v>
      </c>
      <c r="T74" s="219" t="str">
        <f t="shared" si="12"/>
        <v/>
      </c>
      <c r="U74" s="181" t="str">
        <f t="shared" si="3"/>
        <v/>
      </c>
      <c r="V74" s="185" t="str">
        <f t="shared" si="13"/>
        <v/>
      </c>
      <c r="W74" s="177" t="str">
        <f t="shared" si="4"/>
        <v/>
      </c>
      <c r="X74" s="185" t="str">
        <f t="shared" si="14"/>
        <v/>
      </c>
      <c r="Y74" s="185" t="str">
        <f t="shared" si="15"/>
        <v/>
      </c>
      <c r="Z74" s="218" t="str">
        <f t="shared" si="16"/>
        <v/>
      </c>
      <c r="AA74" s="175" t="str">
        <f t="shared" si="17"/>
        <v/>
      </c>
      <c r="AB74" s="183" t="str">
        <f t="shared" si="5"/>
        <v/>
      </c>
      <c r="AC74" s="184" t="str">
        <f t="shared" si="18"/>
        <v/>
      </c>
      <c r="AD74" s="225" t="str">
        <f t="shared" si="19"/>
        <v/>
      </c>
      <c r="AE74" s="176" t="str">
        <f t="shared" si="20"/>
        <v/>
      </c>
      <c r="AF74" s="168" t="str">
        <f t="shared" si="21"/>
        <v/>
      </c>
      <c r="AG74" s="168" t="str">
        <f t="shared" si="22"/>
        <v/>
      </c>
      <c r="AH74" s="179" t="str">
        <f t="shared" si="23"/>
        <v/>
      </c>
      <c r="AI74" s="256" t="str">
        <f t="shared" si="6"/>
        <v/>
      </c>
      <c r="AJ74" s="185" t="str">
        <f t="shared" si="24"/>
        <v/>
      </c>
      <c r="AK74" s="185" t="str">
        <f t="shared" si="25"/>
        <v/>
      </c>
      <c r="AL74" s="185" t="str">
        <f t="shared" si="26"/>
        <v/>
      </c>
      <c r="AM74" s="185" t="str">
        <f t="shared" si="27"/>
        <v/>
      </c>
      <c r="AN74" s="185" t="str">
        <f t="shared" si="28"/>
        <v/>
      </c>
    </row>
    <row r="75" spans="2:40" ht="25.5" thickTop="1" thickBot="1" x14ac:dyDescent="0.4">
      <c r="B75" t="s">
        <v>2282</v>
      </c>
      <c r="C75" s="285" t="s">
        <v>2297</v>
      </c>
      <c r="D75" s="336" t="s">
        <v>1113</v>
      </c>
      <c r="E75" s="336"/>
      <c r="F75" s="336"/>
      <c r="G75" s="336"/>
      <c r="H75" s="337"/>
      <c r="I75" s="337"/>
      <c r="J75" s="337"/>
      <c r="K75" s="337"/>
      <c r="L75" s="283" t="str">
        <f>IF(C75="","",_xlfn.CONCAT("            { line: ","""",C75,", ",M75:AN75,""", sC: ","""",B75,"""},"))</f>
        <v xml:space="preserve">            { line: "TÚ ERES MI PORCIÓN EN ESTA TIERRA,, (Fa,,15)", sC: "as"},</v>
      </c>
      <c r="M75" s="218" t="str">
        <f t="shared" si="7"/>
        <v>(</v>
      </c>
      <c r="N75" s="183" t="str">
        <f t="shared" si="1"/>
        <v>Fa</v>
      </c>
      <c r="O75" s="216" t="str">
        <f t="shared" si="8"/>
        <v>,</v>
      </c>
      <c r="P75" s="225" t="str">
        <f t="shared" si="2"/>
        <v/>
      </c>
      <c r="Q75" s="217" t="str">
        <f t="shared" si="9"/>
        <v>,</v>
      </c>
      <c r="R75" s="168">
        <f t="shared" si="10"/>
        <v>15</v>
      </c>
      <c r="S75" s="218" t="str">
        <f t="shared" si="11"/>
        <v>)</v>
      </c>
      <c r="T75" s="219" t="str">
        <f t="shared" si="12"/>
        <v/>
      </c>
      <c r="U75" s="181" t="str">
        <f t="shared" si="3"/>
        <v/>
      </c>
      <c r="V75" s="185" t="str">
        <f t="shared" si="13"/>
        <v/>
      </c>
      <c r="W75" s="177" t="str">
        <f t="shared" si="4"/>
        <v/>
      </c>
      <c r="X75" s="185" t="str">
        <f t="shared" si="14"/>
        <v/>
      </c>
      <c r="Y75" s="185" t="str">
        <f t="shared" si="15"/>
        <v/>
      </c>
      <c r="Z75" s="218" t="str">
        <f t="shared" si="16"/>
        <v/>
      </c>
      <c r="AA75" s="175" t="str">
        <f t="shared" si="17"/>
        <v/>
      </c>
      <c r="AB75" s="183" t="str">
        <f t="shared" si="5"/>
        <v/>
      </c>
      <c r="AC75" s="184" t="str">
        <f t="shared" si="18"/>
        <v/>
      </c>
      <c r="AD75" s="225" t="str">
        <f t="shared" si="19"/>
        <v/>
      </c>
      <c r="AE75" s="176" t="str">
        <f t="shared" si="20"/>
        <v/>
      </c>
      <c r="AF75" s="168" t="str">
        <f t="shared" si="21"/>
        <v/>
      </c>
      <c r="AG75" s="168" t="str">
        <f t="shared" si="22"/>
        <v/>
      </c>
      <c r="AH75" s="179" t="str">
        <f t="shared" si="23"/>
        <v/>
      </c>
      <c r="AI75" s="256" t="str">
        <f t="shared" si="6"/>
        <v/>
      </c>
      <c r="AJ75" s="185" t="str">
        <f t="shared" si="24"/>
        <v/>
      </c>
      <c r="AK75" s="185" t="str">
        <f t="shared" si="25"/>
        <v/>
      </c>
      <c r="AL75" s="185" t="str">
        <f t="shared" si="26"/>
        <v/>
      </c>
      <c r="AM75" s="185" t="str">
        <f t="shared" si="27"/>
        <v/>
      </c>
      <c r="AN75" s="185" t="str">
        <f t="shared" si="28"/>
        <v/>
      </c>
    </row>
    <row r="76" spans="2:40" ht="25.5" thickTop="1" thickBot="1" x14ac:dyDescent="0.4">
      <c r="B76" t="s">
        <v>2282</v>
      </c>
      <c r="C76" s="338" t="s">
        <v>2298</v>
      </c>
      <c r="D76" s="332" t="s">
        <v>1113</v>
      </c>
      <c r="E76" s="332"/>
      <c r="F76" s="332"/>
      <c r="G76" s="332"/>
      <c r="H76" s="329"/>
      <c r="I76" s="329"/>
      <c r="J76" s="329"/>
      <c r="K76" s="329"/>
      <c r="L76" s="330" t="str">
        <f>IF(C76="","",_xlfn.CONCAT("            { line: ","""",C76,", ",M76:AN76,""", sC: ","""",B76,"""},  ]},"))</f>
        <v xml:space="preserve">            { line: "MI ÚNICA FELICIDAD., (Fa,,15)", sC: "as"},  ]},</v>
      </c>
      <c r="M76" s="218" t="str">
        <f t="shared" si="7"/>
        <v>(</v>
      </c>
      <c r="N76" s="183" t="str">
        <f t="shared" si="1"/>
        <v>Fa</v>
      </c>
      <c r="O76" s="216" t="str">
        <f t="shared" si="8"/>
        <v>,</v>
      </c>
      <c r="P76" s="225" t="str">
        <f t="shared" si="2"/>
        <v/>
      </c>
      <c r="Q76" s="217" t="str">
        <f t="shared" si="9"/>
        <v>,</v>
      </c>
      <c r="R76" s="168">
        <f t="shared" si="10"/>
        <v>15</v>
      </c>
      <c r="S76" s="218" t="str">
        <f t="shared" si="11"/>
        <v>)</v>
      </c>
      <c r="T76" s="219" t="str">
        <f t="shared" si="12"/>
        <v/>
      </c>
      <c r="U76" s="181" t="str">
        <f t="shared" si="3"/>
        <v/>
      </c>
      <c r="V76" s="185" t="str">
        <f t="shared" si="13"/>
        <v/>
      </c>
      <c r="W76" s="177" t="str">
        <f t="shared" si="4"/>
        <v/>
      </c>
      <c r="X76" s="185" t="str">
        <f t="shared" si="14"/>
        <v/>
      </c>
      <c r="Y76" s="185" t="str">
        <f t="shared" si="15"/>
        <v/>
      </c>
      <c r="Z76" s="218" t="str">
        <f t="shared" si="16"/>
        <v/>
      </c>
      <c r="AA76" s="175" t="str">
        <f t="shared" si="17"/>
        <v/>
      </c>
      <c r="AB76" s="183" t="str">
        <f t="shared" si="5"/>
        <v/>
      </c>
      <c r="AC76" s="184" t="str">
        <f t="shared" si="18"/>
        <v/>
      </c>
      <c r="AD76" s="225" t="str">
        <f t="shared" si="19"/>
        <v/>
      </c>
      <c r="AE76" s="176" t="str">
        <f t="shared" si="20"/>
        <v/>
      </c>
      <c r="AF76" s="168" t="str">
        <f t="shared" si="21"/>
        <v/>
      </c>
      <c r="AG76" s="168" t="str">
        <f t="shared" si="22"/>
        <v/>
      </c>
      <c r="AH76" s="179" t="str">
        <f t="shared" si="23"/>
        <v/>
      </c>
      <c r="AI76" s="256" t="str">
        <f t="shared" si="6"/>
        <v/>
      </c>
      <c r="AJ76" s="185" t="str">
        <f t="shared" si="24"/>
        <v/>
      </c>
      <c r="AK76" s="185" t="str">
        <f t="shared" si="25"/>
        <v/>
      </c>
      <c r="AL76" s="185" t="str">
        <f t="shared" si="26"/>
        <v/>
      </c>
      <c r="AM76" s="185" t="str">
        <f t="shared" si="27"/>
        <v/>
      </c>
      <c r="AN76" s="185" t="str">
        <f t="shared" si="28"/>
        <v/>
      </c>
    </row>
    <row r="77" spans="2:40" ht="24" customHeight="1" thickTop="1" x14ac:dyDescent="0.4">
      <c r="B77" s="211"/>
      <c r="C77" s="211"/>
      <c r="D77" s="211"/>
      <c r="E77" s="211"/>
      <c r="F77" s="211"/>
      <c r="G77" s="211"/>
      <c r="H77" s="211"/>
      <c r="I77" s="211"/>
      <c r="J77" s="211"/>
      <c r="K77" s="211"/>
      <c r="L77" s="213" t="str">
        <f ca="1">_xlfn.CONCAT("]}, // ULTIMA LINEA DEL CANTO: ",L1)</f>
        <v>]}, // ULTIMA LINEA DEL CANTO: COMO CONDENADOS A MUERTE</v>
      </c>
      <c r="M77" s="211"/>
    </row>
    <row r="78" spans="2:40" ht="20.25" x14ac:dyDescent="0.25">
      <c r="L78" s="214" t="s">
        <v>2316</v>
      </c>
      <c r="M78" s="166"/>
    </row>
    <row r="79" spans="2:40" x14ac:dyDescent="0.25">
      <c r="M7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475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5F3F02D-F657-4526-BFF3-38E6575DA297}">
          <x14:formula1>
            <xm:f>List!$B$1:$B$4</xm:f>
          </x14:formula1>
          <xm:sqref>C12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56</vt:i4>
      </vt:variant>
      <vt:variant>
        <vt:lpstr>Named Ranges</vt:lpstr>
      </vt:variant>
      <vt:variant>
        <vt:i4>1</vt:i4>
      </vt:variant>
    </vt:vector>
  </HeadingPairs>
  <TitlesOfParts>
    <vt:vector size="57" baseType="lpstr">
      <vt:lpstr>Indice</vt:lpstr>
      <vt:lpstr>HIMNO A LA CARIDAD</vt:lpstr>
      <vt:lpstr>b2</vt:lpstr>
      <vt:lpstr>BOCETO</vt:lpstr>
      <vt:lpstr>List</vt:lpstr>
      <vt:lpstr>URL</vt:lpstr>
      <vt:lpstr>CAMBIANDO LOS CANTOS</vt:lpstr>
      <vt:lpstr>CANTO DE MOISES</vt:lpstr>
      <vt:lpstr>Scripts mains</vt:lpstr>
      <vt:lpstr>Indice Canto</vt:lpstr>
      <vt:lpstr>data-Cantos</vt:lpstr>
      <vt:lpstr>creando Directorios</vt:lpstr>
      <vt:lpstr>Find bk2</vt:lpstr>
      <vt:lpstr>Codigo Canto</vt:lpstr>
      <vt:lpstr>Codigo</vt:lpstr>
      <vt:lpstr>Buscador</vt:lpstr>
      <vt:lpstr>Buscador (fail1)</vt:lpstr>
      <vt:lpstr>Buscador (fail2)</vt:lpstr>
      <vt:lpstr>Indice Backups</vt:lpstr>
      <vt:lpstr>A LA VÍCTIMA PASCUAL</vt:lpstr>
      <vt:lpstr>A NADIE DEMOS OCASIÓN DE TROPIE</vt:lpstr>
      <vt:lpstr>A TI LEVANTO MIS OJOS</vt:lpstr>
      <vt:lpstr>A TI, SEÑOR, EN MI CLAMOR IMPLO</vt:lpstr>
      <vt:lpstr>A TI, SEÑOR, LEVANTO MI ALMA</vt:lpstr>
      <vt:lpstr>A TI, SEÑOR, SE DEBE LA ALABANZ</vt:lpstr>
      <vt:lpstr>ABBÁ, PADRE</vt:lpstr>
      <vt:lpstr>ABRAHAM</vt:lpstr>
      <vt:lpstr>ACLAMAD AL SEÑOR</vt:lpstr>
      <vt:lpstr>AL DESPERTAR</vt:lpstr>
      <vt:lpstr>ALABAD AL SEÑOR EN EL CIELO</vt:lpstr>
      <vt:lpstr>ALEGRÍA, HA NACIDO EL SALVADOR</vt:lpstr>
      <vt:lpstr>ALELUYA, ALABAD AL SEÑOR </vt:lpstr>
      <vt:lpstr>ALELUYA, BENDECID AL SEÑOR</vt:lpstr>
      <vt:lpstr>ALELUYA, YA LLEGÓ EL REINO</vt:lpstr>
      <vt:lpstr>ALZAOS, PUERTAS</vt:lpstr>
      <vt:lpstr>AMÉN, AMÉN, AMÉN</vt:lpstr>
      <vt:lpstr>AMO AL SEÑOR</vt:lpstr>
      <vt:lpstr>AQUEDAH</vt:lpstr>
      <vt:lpstr>ASÍ HABLA EL AMÉN</vt:lpstr>
      <vt:lpstr>AVE MARÍA I</vt:lpstr>
      <vt:lpstr>AVE MARÍA II</vt:lpstr>
      <vt:lpstr>BABILONIA CRIMINAL</vt:lpstr>
      <vt:lpstr>BALAAM</vt:lpstr>
      <vt:lpstr>BENDECIRÉ AL SEÑOR EN TODO TIEM</vt:lpstr>
      <vt:lpstr>BENDICE, ALMA MÍA, A YAHVEH</vt:lpstr>
      <vt:lpstr>BENDITA ERES TÚ, MARÍA</vt:lpstr>
      <vt:lpstr>BENDITO ERES, SEÑOR </vt:lpstr>
      <vt:lpstr>BENDITO SEA DIOS</vt:lpstr>
      <vt:lpstr>BENEDICTUS</vt:lpstr>
      <vt:lpstr>CANTAD A DIOS</vt:lpstr>
      <vt:lpstr>CANTAD AL SEÑOR</vt:lpstr>
      <vt:lpstr>CÁNTICO DE LOS TRES JÓVENES</vt:lpstr>
      <vt:lpstr>CANTO DE MOISÉS</vt:lpstr>
      <vt:lpstr>CARITAS CHRISTI URGET NOS</vt:lpstr>
      <vt:lpstr>CAMEN 63</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2025-05-08T14:23:12Z</dcterms:created>
  <dcterms:modified xsi:type="dcterms:W3CDTF">2025-08-08T16:53:19Z</dcterms:modified>
</cp:coreProperties>
</file>